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omments2.xml" ContentType="application/vnd.openxmlformats-officedocument.spreadsheetml.comments+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omments3.xml" ContentType="application/vnd.openxmlformats-officedocument.spreadsheetml.comments+xml"/>
  <Override PartName="/xl/drawings/drawing55.xml" ContentType="application/vnd.openxmlformats-officedocument.drawing+xml"/>
  <Override PartName="/xl/drawings/drawing5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I:\Contabilidad\Estados Financieros\ESTADOS FINANCIEROS DIC-2018\INFORMACIÓN EF\DOCUMENTOS FINALES\"/>
    </mc:Choice>
  </mc:AlternateContent>
  <bookViews>
    <workbookView xWindow="0" yWindow="0" windowWidth="19200" windowHeight="8835" tabRatio="620"/>
  </bookViews>
  <sheets>
    <sheet name="Portada" sheetId="1" r:id="rId1"/>
    <sheet name="Indice" sheetId="2" r:id="rId2"/>
    <sheet name="Nota Aclaratoria" sheetId="113" r:id="rId3"/>
    <sheet name="Título Estados Financieros" sheetId="3" r:id="rId4"/>
    <sheet name="Estados Financieros" sheetId="4" r:id="rId5"/>
    <sheet name="Estado de Situación" sheetId="104" r:id="rId6"/>
    <sheet name="Est_Resultados" sheetId="105" r:id="rId7"/>
    <sheet name="Est_Flujo_Efectivo" sheetId="122" r:id="rId8"/>
    <sheet name="Cambio-Patrimonio" sheetId="8" r:id="rId9"/>
    <sheet name="Informes Presupuestarios" sheetId="9" r:id="rId10"/>
    <sheet name="Estado Ing y Egresos" sheetId="10" r:id="rId11"/>
    <sheet name="Liq presup" sheetId="114" r:id="rId12"/>
    <sheet name="Resumen Ingresos por Sec.-Clase" sheetId="12" r:id="rId13"/>
    <sheet name="Resumen Egresos Sec.-Obj. Gasto" sheetId="13" r:id="rId14"/>
    <sheet name="Supéravit específico" sheetId="115" r:id="rId15"/>
    <sheet name="Resumen de Fondos Prést" sheetId="116" r:id="rId16"/>
    <sheet name="S Ingr por Seccion" sheetId="16" r:id="rId17"/>
    <sheet name="S Egr x Seccion" sheetId="17" r:id="rId18"/>
    <sheet name="Nota a los Estados Financieros" sheetId="18" r:id="rId19"/>
    <sheet name="Generalidades" sheetId="106" r:id="rId20"/>
    <sheet name="Nota 3" sheetId="20" r:id="rId21"/>
    <sheet name="Nota 4" sheetId="22" r:id="rId22"/>
    <sheet name="Nota 5" sheetId="23" r:id="rId23"/>
    <sheet name="Nota 6 - 7" sheetId="24" r:id="rId24"/>
    <sheet name="Nota 08" sheetId="27" r:id="rId25"/>
    <sheet name="Nota 9" sheetId="108" r:id="rId26"/>
    <sheet name="Nota 10 -11" sheetId="31" r:id="rId27"/>
    <sheet name="Nota 12 - 14" sheetId="124" r:id="rId28"/>
    <sheet name="Nota 15 - 16" sheetId="33" r:id="rId29"/>
    <sheet name="Nota 16" sheetId="35" r:id="rId30"/>
    <sheet name="Nota 17" sheetId="37" r:id="rId31"/>
    <sheet name="Nota 18 - 21" sheetId="117" r:id="rId32"/>
    <sheet name="Nota 22 - 25" sheetId="112" r:id="rId33"/>
    <sheet name="Nota 26 - 27" sheetId="43" r:id="rId34"/>
    <sheet name="Nota 27" sheetId="118" r:id="rId35"/>
    <sheet name="Nota 28" sheetId="45" r:id="rId36"/>
    <sheet name="TITaNEXOS" sheetId="46" r:id="rId37"/>
    <sheet name="TITaNEXO (1) C" sheetId="47" r:id="rId38"/>
    <sheet name="EST_SIT_FIN_COMP" sheetId="107" r:id="rId39"/>
    <sheet name="TITaNEXO (2) C" sheetId="55" r:id="rId40"/>
    <sheet name="CED_ANT_CXC" sheetId="56" r:id="rId41"/>
    <sheet name="TITaNEXO (3) C" sheetId="57" r:id="rId42"/>
    <sheet name="CED_ANT_DXC" sheetId="58" r:id="rId43"/>
    <sheet name="TITaNEXO (4) C" sheetId="59" r:id="rId44"/>
    <sheet name="DIST_INV" sheetId="60" r:id="rId45"/>
    <sheet name="TITaNEXO (5) C" sheetId="110" r:id="rId46"/>
    <sheet name="PRO_PLA_EQU" sheetId="109" r:id="rId47"/>
    <sheet name="TITaNEXO (6)" sheetId="49" r:id="rId48"/>
    <sheet name="EGR_ACT_SEC" sheetId="50" r:id="rId49"/>
    <sheet name="TITaNEXO (7) C" sheetId="51" r:id="rId50"/>
    <sheet name="EGR_ACT_PRO" sheetId="52" r:id="rId51"/>
    <sheet name="TITaNEXO (8) C" sheetId="53" r:id="rId52"/>
    <sheet name="COM_PRE" sheetId="54" r:id="rId53"/>
    <sheet name="ANEXO (9)" sheetId="78" r:id="rId54"/>
    <sheet name="TITaNEXO (9)" sheetId="79" r:id="rId55"/>
    <sheet name="TITaNEXO (9) CC" sheetId="80" r:id="rId56"/>
    <sheet name="TIT-CaNEXO (9)" sheetId="81" r:id="rId57"/>
    <sheet name="SIT_PRE_ING" sheetId="82" r:id="rId58"/>
    <sheet name="TITaANEXO (10) C" sheetId="83" r:id="rId59"/>
    <sheet name="TITaNEXO " sheetId="84" r:id="rId60"/>
    <sheet name="TITaNEXO (10)" sheetId="85" r:id="rId61"/>
    <sheet name="EGR_SEC" sheetId="86" r:id="rId62"/>
    <sheet name="SIT_PRE_EGR_SEC" sheetId="87" r:id="rId63"/>
    <sheet name="EGR_PART" sheetId="88" r:id="rId64"/>
    <sheet name="SIT_PRE_PRO" sheetId="89" r:id="rId65"/>
    <sheet name="TITaNEXO VE" sheetId="61" r:id="rId66"/>
    <sheet name="TITaNEXO (11) C" sheetId="62" r:id="rId67"/>
    <sheet name="FON_RES" sheetId="63" r:id="rId68"/>
    <sheet name="SIT_PRE_FR" sheetId="64" r:id="rId69"/>
    <sheet name="EST_FR" sheetId="65" r:id="rId70"/>
    <sheet name="TITaNEXO (12) C" sheetId="66" r:id="rId71"/>
    <sheet name="EMP_AUX" sheetId="67" r:id="rId72"/>
    <sheet name="SIT_ PRE_EA" sheetId="68" r:id="rId73"/>
    <sheet name="EST_UNI_EA" sheetId="69" r:id="rId74"/>
    <sheet name="TITaNEXO (13) C" sheetId="70" r:id="rId75"/>
    <sheet name="TIT_CE" sheetId="71" r:id="rId76"/>
    <sheet name="SIT_PRE_CE" sheetId="72" r:id="rId77"/>
    <sheet name="EST_UNI_CE" sheetId="73" r:id="rId78"/>
    <sheet name="TITaNEXO (14) C" sheetId="74" r:id="rId79"/>
    <sheet name="TIT_PFC" sheetId="75" r:id="rId80"/>
    <sheet name="SIT_PRE_PFC" sheetId="76" r:id="rId81"/>
    <sheet name="POS_FIN_COM" sheetId="77" r:id="rId82"/>
    <sheet name="ANEXO 15" sheetId="90" r:id="rId83"/>
    <sheet name="TIT -EST PRO INV" sheetId="91" r:id="rId84"/>
    <sheet name="TIT-PROY PRO DIS" sheetId="92" r:id="rId85"/>
    <sheet name="PROY PRO DIS" sheetId="93" r:id="rId86"/>
    <sheet name="TIT- CON Y TRA" sheetId="111" r:id="rId87"/>
    <sheet name="CON Y TRA" sheetId="95" r:id="rId88"/>
    <sheet name="TIT-PROY PRO CON" sheetId="96" r:id="rId89"/>
    <sheet name="PROY PRO CON" sheetId="97" r:id="rId90"/>
    <sheet name="TIT-PROY TER PEN LIQ" sheetId="98" r:id="rId91"/>
    <sheet name="PROY TER PEN LIQ" sheetId="99" r:id="rId92"/>
    <sheet name="TIT-PROY TER PER ANT" sheetId="100" r:id="rId93"/>
    <sheet name="PROY TER PER ANT" sheetId="101" r:id="rId94"/>
    <sheet name="FUNDACION UCR" sheetId="120" r:id="rId95"/>
    <sheet name="EF Fund UCR" sheetId="121" r:id="rId96"/>
  </sheets>
  <externalReferences>
    <externalReference r:id="rId97"/>
    <externalReference r:id="rId98"/>
  </externalReferences>
  <definedNames>
    <definedName name="_F50RE180" localSheetId="17">'S Egr x Seccion'!#REF!</definedName>
    <definedName name="_F50RE180" localSheetId="62">SIT_PRE_EGR_SEC!$A$1:$O$830</definedName>
    <definedName name="_F50RE180_1" localSheetId="17">'S Egr x Seccion'!#REF!</definedName>
    <definedName name="_F50RE180_1" localSheetId="62">SIT_PRE_EGR_SEC!$A$1:$O$841</definedName>
    <definedName name="_xlnm._FilterDatabase" localSheetId="64">SIT_PRE_PRO!$C$2:$C$268</definedName>
    <definedName name="_Toc452124231" localSheetId="0">Portada!$B$18</definedName>
    <definedName name="A" localSheetId="95">#REF!</definedName>
    <definedName name="A" localSheetId="7">#REF!</definedName>
    <definedName name="A" localSheetId="4">#REF!</definedName>
    <definedName name="A" localSheetId="9">#REF!</definedName>
    <definedName name="A" localSheetId="27">#REF!</definedName>
    <definedName name="A" localSheetId="30">#REF!</definedName>
    <definedName name="A" localSheetId="31">#REF!</definedName>
    <definedName name="A" localSheetId="33">#REF!</definedName>
    <definedName name="A" localSheetId="34">#REF!</definedName>
    <definedName name="A" localSheetId="20">#REF!</definedName>
    <definedName name="A" localSheetId="86">#REF!</definedName>
    <definedName name="A">#REF!</definedName>
    <definedName name="_xlnm.Print_Area" localSheetId="8">'Cambio-Patrimonio'!$A$1:$J$31</definedName>
    <definedName name="_xlnm.Print_Area" localSheetId="40">CED_ANT_CXC!$A$1:$H$42</definedName>
    <definedName name="_xlnm.Print_Area" localSheetId="87">'CON Y TRA'!#REF!</definedName>
    <definedName name="_xlnm.Print_Area" localSheetId="44">DIST_INV!$A$1:$F$23</definedName>
    <definedName name="_xlnm.Print_Area" localSheetId="7">Est_Flujo_Efectivo!$A$1:$G$64</definedName>
    <definedName name="_xlnm.Print_Area" localSheetId="69">EST_FR!$A$1:$L$239</definedName>
    <definedName name="_xlnm.Print_Area" localSheetId="6">Est_Resultados!$A$1:$F$45</definedName>
    <definedName name="_xlnm.Print_Area" localSheetId="77">EST_UNI_CE!$A$1:$L$85</definedName>
    <definedName name="_xlnm.Print_Area" localSheetId="73">EST_UNI_EA!$A$1:$L$179</definedName>
    <definedName name="_xlnm.Print_Area" localSheetId="5">'Estado de Situación'!$A$1:$F$96</definedName>
    <definedName name="_xlnm.Print_Area" localSheetId="10">'Estado Ing y Egresos'!$A$1:$E$160</definedName>
    <definedName name="_xlnm.Print_Area" localSheetId="30">'Nota 17'!$A$1:$D$31</definedName>
    <definedName name="_xlnm.Print_Area" localSheetId="2">'Nota Aclaratoria'!$A$1:$O$50</definedName>
    <definedName name="_xlnm.Print_Area" localSheetId="0">Portada!$A$1:$N$54</definedName>
    <definedName name="_xlnm.Print_Area" localSheetId="81">POS_FIN_COM!$A$1:$L$82</definedName>
    <definedName name="_xlnm.Print_Area" localSheetId="16">'S Ingr por Seccion'!$A$1:$J$96</definedName>
    <definedName name="_xlnm.Print_Area" localSheetId="62">SIT_PRE_EGR_SEC!$A$1:$H$1169</definedName>
    <definedName name="_xlnm.Print_Area" localSheetId="57">SIT_PRE_ING!$A$2:$G$180</definedName>
    <definedName name="_xlnm.Print_Area" localSheetId="64">SIT_PRE_PRO!$A$1:$H$350</definedName>
    <definedName name="_xlnm.Print_Area" localSheetId="88">'TIT-PROY PRO CON'!$A$1:$H$62</definedName>
    <definedName name="_xlnm.Print_Area" localSheetId="3">'Título Estados Financieros'!$A$1:$H$62</definedName>
    <definedName name="HG" localSheetId="82">#REF!</definedName>
    <definedName name="HG" localSheetId="87">#REF!</definedName>
    <definedName name="HG" localSheetId="95">#REF!</definedName>
    <definedName name="HG" localSheetId="7">#REF!</definedName>
    <definedName name="HG" localSheetId="4">#REF!</definedName>
    <definedName name="HG" localSheetId="9">#REF!</definedName>
    <definedName name="HG" localSheetId="27">#REF!</definedName>
    <definedName name="HG" localSheetId="30">#REF!</definedName>
    <definedName name="HG" localSheetId="31">#REF!</definedName>
    <definedName name="HG" localSheetId="33">#REF!</definedName>
    <definedName name="HG" localSheetId="34">#REF!</definedName>
    <definedName name="HG" localSheetId="20">#REF!</definedName>
    <definedName name="HG" localSheetId="89">#REF!</definedName>
    <definedName name="HG" localSheetId="85">#REF!</definedName>
    <definedName name="HG" localSheetId="91">#REF!</definedName>
    <definedName name="HG" localSheetId="86">#REF!</definedName>
    <definedName name="HG" localSheetId="83">#REF!</definedName>
    <definedName name="HG" localSheetId="88">#REF!</definedName>
    <definedName name="HG" localSheetId="84">#REF!</definedName>
    <definedName name="HG" localSheetId="90">#REF!</definedName>
    <definedName name="HG">#REF!</definedName>
    <definedName name="HH" localSheetId="82">{#N/A,#N/A,TRUE,"Carta";#N/A,#N/A,TRUE,"Portada";#N/A,#N/A,TRUE,"Indice";#N/A,#N/A,TRUE,"Estado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87">{#N/A,#N/A,TRUE,"Carta";#N/A,#N/A,TRUE,"Portada";#N/A,#N/A,TRUE,"Indice";#N/A,#N/A,TRUE,"Estado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6">{#N/A,#N/A,TRUE,"Carta";#N/A,#N/A,TRUE,"Portada";#N/A,#N/A,TRUE,"Indice";#N/A,#N/A,TRUE,"Estado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38">{#N/A,#N/A,TRUE,"Carta";#N/A,#N/A,TRUE,"Portada";#N/A,#N/A,TRUE,"Indice";#N/A,#N/A,TRUE,"Estado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5">{#N/A,#N/A,TRUE,"Carta";#N/A,#N/A,TRUE,"Portada";#N/A,#N/A,TRUE,"Indice";#N/A,#N/A,TRUE,"Estado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19">{#N/A,#N/A,TRUE,"Carta";#N/A,#N/A,TRUE,"Portada";#N/A,#N/A,TRUE,"Indice";#N/A,#N/A,TRUE,"Estado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30">{#N/A,#N/A,TRUE,"Carta";#N/A,#N/A,TRUE,"Portada";#N/A,#N/A,TRUE,"Indice";#N/A,#N/A,TRUE,"Estado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3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33">{#N/A,#N/A,TRUE,"Carta";#N/A,#N/A,TRUE,"Portada";#N/A,#N/A,TRUE,"Indice";#N/A,#N/A,TRUE,"Estado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34">{#N/A,#N/A,TRUE,"Carta";#N/A,#N/A,TRUE,"Portada";#N/A,#N/A,TRUE,"Indice";#N/A,#N/A,TRUE,"Estado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20">{#N/A,#N/A,TRUE,"Carta";#N/A,#N/A,TRUE,"Portada";#N/A,#N/A,TRUE,"Indice";#N/A,#N/A,TRUE,"Estado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89">{#N/A,#N/A,TRUE,"Carta";#N/A,#N/A,TRUE,"Portada";#N/A,#N/A,TRUE,"Indice";#N/A,#N/A,TRUE,"Estado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85">{#N/A,#N/A,TRUE,"Carta";#N/A,#N/A,TRUE,"Portada";#N/A,#N/A,TRUE,"Indice";#N/A,#N/A,TRUE,"Estado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9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86">{#N/A,#N/A,TRUE,"Carta";#N/A,#N/A,TRUE,"Portada";#N/A,#N/A,TRUE,"Indice";#N/A,#N/A,TRUE,"Estado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83">{#N/A,#N/A,TRUE,"Carta";#N/A,#N/A,TRUE,"Portada";#N/A,#N/A,TRUE,"Indice";#N/A,#N/A,TRUE,"Estado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88">{#N/A,#N/A,TRUE,"Carta";#N/A,#N/A,TRUE,"Portada";#N/A,#N/A,TRUE,"Indice";#N/A,#N/A,TRUE,"Estado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84">{#N/A,#N/A,TRUE,"Carta";#N/A,#N/A,TRUE,"Portada";#N/A,#N/A,TRUE,"Indice";#N/A,#N/A,TRUE,"Estado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90">{#N/A,#N/A,TRUE,"Carta";#N/A,#N/A,TRUE,"Portada";#N/A,#N/A,TRUE,"Indice";#N/A,#N/A,TRUE,"Estado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mmmm" localSheetId="95">[1]Portada!#REF!</definedName>
    <definedName name="mmmm" localSheetId="7">Portada!#REF!</definedName>
    <definedName name="mmmm" localSheetId="6">[2]Portada!#REF!</definedName>
    <definedName name="mmmm" localSheetId="38">[2]Portada!#REF!</definedName>
    <definedName name="mmmm" localSheetId="73">#REF!</definedName>
    <definedName name="mmmm" localSheetId="5">[2]Portada!#REF!</definedName>
    <definedName name="mmmm" localSheetId="4">Portada!#REF!</definedName>
    <definedName name="mmmm" localSheetId="19">[2]Portada!#REF!</definedName>
    <definedName name="mmmm" localSheetId="9">Portada!#REF!</definedName>
    <definedName name="mmmm" localSheetId="27">Portada!#REF!</definedName>
    <definedName name="mmmm" localSheetId="30">Portada!#REF!</definedName>
    <definedName name="mmmm" localSheetId="31">Portada!#REF!</definedName>
    <definedName name="mmmm" localSheetId="33">Portada!#REF!</definedName>
    <definedName name="mmmm" localSheetId="34">Portada!#REF!</definedName>
    <definedName name="mmmm" localSheetId="20">Portada!#REF!</definedName>
    <definedName name="mmmm" localSheetId="86">Portada!#REF!</definedName>
    <definedName name="mmmm">Portada!#REF!</definedName>
    <definedName name="OLE_LINK109" localSheetId="1">Indice!$I$1</definedName>
    <definedName name="OLE_LINK130" localSheetId="19">Generalidades!$H$1</definedName>
    <definedName name="OLE_LINK151" localSheetId="1">Indice!$A$2</definedName>
    <definedName name="OLE_LINK154" localSheetId="1">Indice!$A$1</definedName>
    <definedName name="OLE_LINK16" localSheetId="1">Indice!$I$1</definedName>
    <definedName name="OLE_LINK189" localSheetId="24">#REF!</definedName>
    <definedName name="OLE_LINK189" localSheetId="28">#REF!</definedName>
    <definedName name="OLE_LINK189" localSheetId="29">#REF!</definedName>
    <definedName name="OLE_LINK189" localSheetId="31">#REF!</definedName>
    <definedName name="OLE_LINK189" localSheetId="33">#REF!</definedName>
    <definedName name="OLE_LINK189" localSheetId="34">#REF!</definedName>
    <definedName name="OLE_LINK189" localSheetId="21">'Nota 4'!#REF!</definedName>
    <definedName name="OLE_LINK189" localSheetId="22">'Nota 5'!#REF!</definedName>
    <definedName name="OLE_LINK189" localSheetId="23">'Nota 6 - 7'!#REF!</definedName>
    <definedName name="OLE_LINK190" localSheetId="24">#REF!</definedName>
    <definedName name="OLE_LINK190" localSheetId="28">#REF!</definedName>
    <definedName name="OLE_LINK190" localSheetId="29">#REF!</definedName>
    <definedName name="OLE_LINK190" localSheetId="31">#REF!</definedName>
    <definedName name="OLE_LINK190" localSheetId="33">#REF!</definedName>
    <definedName name="OLE_LINK190" localSheetId="34">#REF!</definedName>
    <definedName name="OLE_LINK190" localSheetId="21">'Nota 4'!#REF!</definedName>
    <definedName name="OLE_LINK190" localSheetId="22">'Nota 5'!#REF!</definedName>
    <definedName name="OLE_LINK190" localSheetId="23">'Nota 6 - 7'!#REF!</definedName>
    <definedName name="OLE_LINK192" localSheetId="28">#REF!</definedName>
    <definedName name="OLE_LINK192" localSheetId="29">#REF!</definedName>
    <definedName name="OLE_LINK192" localSheetId="31">#REF!</definedName>
    <definedName name="OLE_LINK192" localSheetId="33">#REF!</definedName>
    <definedName name="OLE_LINK192" localSheetId="34">#REF!</definedName>
    <definedName name="OLE_LINK192" localSheetId="22">'Nota 5'!$A$46</definedName>
    <definedName name="OLE_LINK192" localSheetId="23">'Nota 6 - 7'!#REF!</definedName>
    <definedName name="OLE_LINK203" localSheetId="1">Indice!$I$6</definedName>
    <definedName name="OLE_LINK205" localSheetId="1">Indice!$I$6</definedName>
    <definedName name="OLE_LINK215" localSheetId="28">#REF!</definedName>
    <definedName name="OLE_LINK215" localSheetId="29">#REF!</definedName>
    <definedName name="OLE_LINK215" localSheetId="31">#REF!</definedName>
    <definedName name="OLE_LINK215" localSheetId="33">#REF!</definedName>
    <definedName name="OLE_LINK215" localSheetId="34">#REF!</definedName>
    <definedName name="OLE_LINK215" localSheetId="22">'Nota 5'!#REF!</definedName>
    <definedName name="OLE_LINK215" localSheetId="23">'Nota 6 - 7'!#REF!</definedName>
    <definedName name="OLE_LINK242" localSheetId="34">'Nota 27'!$A$44</definedName>
    <definedName name="OLE_LINK270" localSheetId="19">Generalidades!$A$1</definedName>
    <definedName name="OLE_LINK274" localSheetId="19">Generalidades!$AC$1</definedName>
    <definedName name="OLE_LINK310" localSheetId="1">Indice!$R$50</definedName>
    <definedName name="OLE_LINK32" localSheetId="19">Generalidades!$A$1</definedName>
    <definedName name="OLE_LINK408" localSheetId="1">Indice!$A$35</definedName>
    <definedName name="OLE_LINK424" localSheetId="1">Indice!$I$8</definedName>
    <definedName name="OLE_LINK43" localSheetId="19">Generalidades!$A$1</definedName>
    <definedName name="OLE_LINK430" localSheetId="1">Indice!$J$1</definedName>
    <definedName name="OLE_LINK5" localSheetId="0">Portada!$H$12</definedName>
    <definedName name="OLE_LINK56" localSheetId="19">Generalidades!$H$1</definedName>
    <definedName name="OLE_LINK57" localSheetId="19">Generalidades!$H$28</definedName>
    <definedName name="OLE_LINK6" localSheetId="19">Generalidades!$Q$1</definedName>
    <definedName name="OLE_LINK71" localSheetId="1">Indice!$A$1</definedName>
    <definedName name="OLE_LINK78" localSheetId="1">Indice!$A$1</definedName>
    <definedName name="OLE_LINK80" localSheetId="19">Generalidades!$I$2</definedName>
    <definedName name="OLE_LINK82" localSheetId="19">Generalidades!$AC$2</definedName>
    <definedName name="OLE_LINK9" localSheetId="0">Portada!$H$16</definedName>
    <definedName name="Print_Area_0" localSheetId="8">'Cambio-Patrimonio'!$A$1:$J$30</definedName>
    <definedName name="Print_Area_0" localSheetId="40">CED_ANT_CXC!$A$1:$H$42</definedName>
    <definedName name="Print_Area_0" localSheetId="52">COM_PRE!$A$6:$K$17</definedName>
    <definedName name="Print_Area_0" localSheetId="50">EGR_ACT_PRO!$A$5:$K$91</definedName>
    <definedName name="Print_Area_0" localSheetId="48">EGR_ACT_SEC!$A$5:$K$172</definedName>
    <definedName name="Print_Area_0" localSheetId="7">Est_Flujo_Efectivo!$A$1:$G$65</definedName>
    <definedName name="Print_Area_0" localSheetId="69">EST_FR!$A$1:$L$225</definedName>
    <definedName name="Print_Area_0" localSheetId="6">Est_Resultados!$A$1:$F$46</definedName>
    <definedName name="Print_Area_0" localSheetId="77">EST_UNI_CE!$A$1:$L$73</definedName>
    <definedName name="Print_Area_0" localSheetId="73">EST_UNI_EA!$A$1:$L$164</definedName>
    <definedName name="Print_Area_0" localSheetId="10">'Estado Ing y Egresos'!$A$1:$E$156</definedName>
    <definedName name="Print_Area_0" localSheetId="19">Generalidades!$A$1:$AW$51</definedName>
    <definedName name="Print_Area_0" localSheetId="0">Portada!$A$1:$P$59</definedName>
    <definedName name="Print_Area_0" localSheetId="81">POS_FIN_COM!$A$1:$L$81</definedName>
    <definedName name="Print_Area_0" localSheetId="17">'S Egr x Seccion'!$A$2:$J$139</definedName>
    <definedName name="Print_Area_0" localSheetId="57">SIT_PRE_ING!$A$2:$G$171</definedName>
    <definedName name="Print_Area_0" localSheetId="64">SIT_PRE_PRO!$A$1:$H$350</definedName>
    <definedName name="Print_Area_0_0" localSheetId="8">'Cambio-Patrimonio'!$A$1:$J$30</definedName>
    <definedName name="Print_Area_0_0" localSheetId="40">CED_ANT_CXC!$A$1:$H$42</definedName>
    <definedName name="Print_Area_0_0" localSheetId="52">COM_PRE!$A$6:$K$17</definedName>
    <definedName name="Print_Area_0_0" localSheetId="50">EGR_ACT_PRO!$A$5:$K$91</definedName>
    <definedName name="Print_Area_0_0" localSheetId="48">EGR_ACT_SEC!$A$5:$K$172</definedName>
    <definedName name="Print_Area_0_0" localSheetId="7">Est_Flujo_Efectivo!$A$1:$G$65</definedName>
    <definedName name="Print_Area_0_0" localSheetId="69">EST_FR!$A$1:$L$225</definedName>
    <definedName name="Print_Area_0_0" localSheetId="6">Est_Resultados!$A$1:$F$46</definedName>
    <definedName name="Print_Area_0_0" localSheetId="77">EST_UNI_CE!$A$1:$L$73</definedName>
    <definedName name="Print_Area_0_0" localSheetId="73">EST_UNI_EA!$A$1:$L$164</definedName>
    <definedName name="Print_Area_0_0" localSheetId="10">'Estado Ing y Egresos'!$A$1:$E$156</definedName>
    <definedName name="Print_Area_0_0" localSheetId="19">Generalidades!$A$1:$AW$51</definedName>
    <definedName name="Print_Area_0_0" localSheetId="0">Portada!$A$1:$P$59</definedName>
    <definedName name="Print_Area_0_0" localSheetId="81">POS_FIN_COM!$A$1:$L$81</definedName>
    <definedName name="Print_Area_0_0" localSheetId="17">'S Egr x Seccion'!$A$2:$J$139</definedName>
    <definedName name="Print_Area_0_0" localSheetId="57">SIT_PRE_ING!$A$2:$G$171</definedName>
    <definedName name="Print_Area_0_0" localSheetId="64">SIT_PRE_PRO!$A$1:$H$350</definedName>
    <definedName name="Print_Area_0_0_0" localSheetId="8">'Cambio-Patrimonio'!$A$1:$J$30</definedName>
    <definedName name="Print_Area_0_0_0" localSheetId="40">CED_ANT_CXC!$A$1:$H$42</definedName>
    <definedName name="Print_Area_0_0_0" localSheetId="52">COM_PRE!$A$6:$K$17</definedName>
    <definedName name="Print_Area_0_0_0" localSheetId="50">EGR_ACT_PRO!$A$5:$K$91</definedName>
    <definedName name="Print_Area_0_0_0" localSheetId="48">EGR_ACT_SEC!$A$5:$K$172</definedName>
    <definedName name="Print_Area_0_0_0" localSheetId="7">Est_Flujo_Efectivo!$A$1:$G$65</definedName>
    <definedName name="Print_Area_0_0_0" localSheetId="69">EST_FR!$A$1:$L$225</definedName>
    <definedName name="Print_Area_0_0_0" localSheetId="77">EST_UNI_CE!$A$1:$L$73</definedName>
    <definedName name="Print_Area_0_0_0" localSheetId="73">EST_UNI_EA!$A$1:$L$164</definedName>
    <definedName name="Print_Area_0_0_0" localSheetId="10">'Estado Ing y Egresos'!$A$1:$E$156</definedName>
    <definedName name="Print_Area_0_0_0" localSheetId="0">Portada!$A$1:$P$59</definedName>
    <definedName name="Print_Area_0_0_0" localSheetId="81">POS_FIN_COM!$A$1:$L$81</definedName>
    <definedName name="Print_Area_0_0_0" localSheetId="17">'S Egr x Seccion'!$A$2:$J$139</definedName>
    <definedName name="Print_Area_0_0_0" localSheetId="57">SIT_PRE_ING!$A$2:$G$171</definedName>
    <definedName name="Print_Area_0_0_0" localSheetId="64">SIT_PRE_PRO!$A$1:$H$350</definedName>
    <definedName name="Print_Titles_0" localSheetId="87">'CON Y TRA'!#REF!</definedName>
    <definedName name="Print_Titles_0" localSheetId="50">EGR_ACT_PRO!$5:$7</definedName>
    <definedName name="Print_Titles_0" localSheetId="48">EGR_ACT_SEC!$5:$6</definedName>
    <definedName name="Print_Titles_0" localSheetId="69">EST_FR!$1:$2</definedName>
    <definedName name="Print_Titles_0" localSheetId="77">EST_UNI_CE!$1:$2</definedName>
    <definedName name="Print_Titles_0" localSheetId="73">EST_UNI_EA!$1:$2</definedName>
    <definedName name="Print_Titles_0" localSheetId="10">'Estado Ing y Egresos'!$1:$5</definedName>
    <definedName name="Print_Titles_0" localSheetId="81">POS_FIN_COM!$2:$3</definedName>
    <definedName name="Print_Titles_0" localSheetId="85">'PROY PRO DIS'!#REF!</definedName>
    <definedName name="Print_Titles_0" localSheetId="17">'S Egr x Seccion'!$2:$5</definedName>
    <definedName name="Print_Titles_0" localSheetId="16">'S Ingr por Seccion'!$1:$1</definedName>
    <definedName name="Print_Titles_0" localSheetId="62">SIT_PRE_EGR_SEC!$1:$3</definedName>
    <definedName name="Print_Titles_0" localSheetId="57">SIT_PRE_ING!$2:$8</definedName>
    <definedName name="Print_Titles_0" localSheetId="64">SIT_PRE_PRO!$1:$4</definedName>
    <definedName name="Print_Titles_0_0" localSheetId="87">'CON Y TRA'!#REF!</definedName>
    <definedName name="Print_Titles_0_0" localSheetId="50">EGR_ACT_PRO!$5:$7</definedName>
    <definedName name="Print_Titles_0_0" localSheetId="48">EGR_ACT_SEC!$5:$6</definedName>
    <definedName name="Print_Titles_0_0" localSheetId="69">EST_FR!$1:$2</definedName>
    <definedName name="Print_Titles_0_0" localSheetId="77">EST_UNI_CE!$1:$2</definedName>
    <definedName name="Print_Titles_0_0" localSheetId="73">EST_UNI_EA!$1:$2</definedName>
    <definedName name="Print_Titles_0_0" localSheetId="10">'Estado Ing y Egresos'!$1:$5</definedName>
    <definedName name="Print_Titles_0_0" localSheetId="81">POS_FIN_COM!$2:$3</definedName>
    <definedName name="Print_Titles_0_0" localSheetId="85">'PROY PRO DIS'!#REF!</definedName>
    <definedName name="Print_Titles_0_0" localSheetId="17">'S Egr x Seccion'!$2:$5</definedName>
    <definedName name="Print_Titles_0_0" localSheetId="16">'S Ingr por Seccion'!$1:$1</definedName>
    <definedName name="Print_Titles_0_0" localSheetId="62">SIT_PRE_EGR_SEC!$1:$3</definedName>
    <definedName name="Print_Titles_0_0" localSheetId="57">SIT_PRE_ING!$2:$8</definedName>
    <definedName name="Print_Titles_0_0" localSheetId="64">SIT_PRE_PRO!$1:$4</definedName>
    <definedName name="Print_Titles_0_0_0" localSheetId="87">'CON Y TRA'!#REF!</definedName>
    <definedName name="Print_Titles_0_0_0" localSheetId="50">EGR_ACT_PRO!$5:$7</definedName>
    <definedName name="Print_Titles_0_0_0" localSheetId="48">EGR_ACT_SEC!$5:$6</definedName>
    <definedName name="Print_Titles_0_0_0" localSheetId="69">EST_FR!$1:$2</definedName>
    <definedName name="Print_Titles_0_0_0" localSheetId="77">EST_UNI_CE!$1:$2</definedName>
    <definedName name="Print_Titles_0_0_0" localSheetId="73">EST_UNI_EA!$1:$2</definedName>
    <definedName name="Print_Titles_0_0_0" localSheetId="10">'Estado Ing y Egresos'!$1:$5</definedName>
    <definedName name="Print_Titles_0_0_0" localSheetId="81">POS_FIN_COM!$2:$3</definedName>
    <definedName name="Print_Titles_0_0_0" localSheetId="85">'PROY PRO DIS'!#REF!</definedName>
    <definedName name="Print_Titles_0_0_0" localSheetId="17">'S Egr x Seccion'!$2:$5</definedName>
    <definedName name="Print_Titles_0_0_0" localSheetId="16">'S Ingr por Seccion'!$1:$1</definedName>
    <definedName name="Print_Titles_0_0_0" localSheetId="62">SIT_PRE_EGR_SEC!$1:$3</definedName>
    <definedName name="Print_Titles_0_0_0" localSheetId="57">SIT_PRE_ING!$2:$8</definedName>
    <definedName name="Print_Titles_0_0_0" localSheetId="64">SIT_PRE_PRO!$1:$4</definedName>
    <definedName name="redondear" localSheetId="82">#REF!</definedName>
    <definedName name="redondear" localSheetId="87">#REF!</definedName>
    <definedName name="redondear" localSheetId="95">#REF!</definedName>
    <definedName name="redondear" localSheetId="7">#REF!</definedName>
    <definedName name="redondear" localSheetId="38">EST_SIT_FIN_COMP!#REF!</definedName>
    <definedName name="redondear" localSheetId="73">#REF!</definedName>
    <definedName name="redondear" localSheetId="4">#REF!</definedName>
    <definedName name="redondear" localSheetId="9">#REF!</definedName>
    <definedName name="redondear" localSheetId="27">#REF!</definedName>
    <definedName name="redondear" localSheetId="30">#REF!</definedName>
    <definedName name="redondear" localSheetId="31">#REF!</definedName>
    <definedName name="redondear" localSheetId="33">#REF!</definedName>
    <definedName name="redondear" localSheetId="34">#REF!</definedName>
    <definedName name="redondear" localSheetId="20">#REF!</definedName>
    <definedName name="redondear" localSheetId="89">#REF!</definedName>
    <definedName name="redondear" localSheetId="85">#REF!</definedName>
    <definedName name="redondear" localSheetId="91">#REF!</definedName>
    <definedName name="redondear" localSheetId="86">#REF!</definedName>
    <definedName name="redondear" localSheetId="83">#REF!</definedName>
    <definedName name="redondear" localSheetId="88">#REF!</definedName>
    <definedName name="redondear" localSheetId="84">#REF!</definedName>
    <definedName name="redondear" localSheetId="90">#REF!</definedName>
    <definedName name="redondear">#REF!</definedName>
    <definedName name="_xlnm.Print_Titles" localSheetId="87">'CON Y TRA'!#REF!</definedName>
    <definedName name="_xlnm.Print_Titles" localSheetId="50">EGR_ACT_PRO!$1:$5</definedName>
    <definedName name="_xlnm.Print_Titles" localSheetId="48">EGR_ACT_SEC!$5:$6</definedName>
    <definedName name="_xlnm.Print_Titles" localSheetId="69">EST_FR!$1:$3</definedName>
    <definedName name="_xlnm.Print_Titles" localSheetId="77">EST_UNI_CE!$1:$2</definedName>
    <definedName name="_xlnm.Print_Titles" localSheetId="73">EST_UNI_EA!$1:$2</definedName>
    <definedName name="_xlnm.Print_Titles" localSheetId="10">'Estado Ing y Egresos'!$1:$6</definedName>
    <definedName name="_xlnm.Print_Titles" localSheetId="81">POS_FIN_COM!$2:$3</definedName>
    <definedName name="_xlnm.Print_Titles" localSheetId="17">'S Egr x Seccion'!$2:$5</definedName>
    <definedName name="_xlnm.Print_Titles" localSheetId="16">'S Ingr por Seccion'!$1:$1</definedName>
    <definedName name="_xlnm.Print_Titles" localSheetId="62">SIT_PRE_EGR_SEC!$1:$3</definedName>
    <definedName name="_xlnm.Print_Titles" localSheetId="57">SIT_PRE_ING!$2:$8</definedName>
    <definedName name="_xlnm.Print_Titles" localSheetId="64">SIT_PRE_PRO!$1:$3</definedName>
    <definedName name="wrn.Estado._.Financiera." localSheetId="82">{#N/A,#N/A,TRUE,"Carta";#N/A,#N/A,TRUE,"Portada";#N/A,#N/A,TRUE,"Indice";#N/A,#N/A,TRUE,"Estado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87">{#N/A,#N/A,TRUE,"Carta";#N/A,#N/A,TRUE,"Portada";#N/A,#N/A,TRUE,"Indice";#N/A,#N/A,TRUE,"Estado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69">{#N/A,#N/A,TRUE,"Carta";#N/A,#N/A,TRUE,"Portada";#N/A,#N/A,TRUE,"Indice";#N/A,#N/A,TRUE,"Estado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6">{#N/A,#N/A,TRUE,"Carta";#N/A,#N/A,TRUE,"Portada";#N/A,#N/A,TRUE,"Indice";#N/A,#N/A,TRUE,"Estado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38">{#N/A,#N/A,TRUE,"Carta";#N/A,#N/A,TRUE,"Portada";#N/A,#N/A,TRUE,"Indice";#N/A,#N/A,TRUE,"Estado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73">{#N/A,#N/A,TRUE,"Carta";#N/A,#N/A,TRUE,"Portada";#N/A,#N/A,TRUE,"Indice";#N/A,#N/A,TRUE,"Estado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5">{#N/A,#N/A,TRUE,"Carta";#N/A,#N/A,TRUE,"Portada";#N/A,#N/A,TRUE,"Indice";#N/A,#N/A,TRUE,"Estado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19">{#N/A,#N/A,TRUE,"Carta";#N/A,#N/A,TRUE,"Portada";#N/A,#N/A,TRUE,"Indice";#N/A,#N/A,TRUE,"Estado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30">{#N/A,#N/A,TRUE,"Carta";#N/A,#N/A,TRUE,"Portada";#N/A,#N/A,TRUE,"Indice";#N/A,#N/A,TRUE,"Estado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3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33">{#N/A,#N/A,TRUE,"Carta";#N/A,#N/A,TRUE,"Portada";#N/A,#N/A,TRUE,"Indice";#N/A,#N/A,TRUE,"Estado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34">{#N/A,#N/A,TRUE,"Carta";#N/A,#N/A,TRUE,"Portada";#N/A,#N/A,TRUE,"Indice";#N/A,#N/A,TRUE,"Estado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20">{#N/A,#N/A,TRUE,"Carta";#N/A,#N/A,TRUE,"Portada";#N/A,#N/A,TRUE,"Indice";#N/A,#N/A,TRUE,"Estado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89">{#N/A,#N/A,TRUE,"Carta";#N/A,#N/A,TRUE,"Portada";#N/A,#N/A,TRUE,"Indice";#N/A,#N/A,TRUE,"Estado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85">{#N/A,#N/A,TRUE,"Carta";#N/A,#N/A,TRUE,"Portada";#N/A,#N/A,TRUE,"Indice";#N/A,#N/A,TRUE,"Estado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9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86">{#N/A,#N/A,TRUE,"Carta";#N/A,#N/A,TRUE,"Portada";#N/A,#N/A,TRUE,"Indice";#N/A,#N/A,TRUE,"Estado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83">{#N/A,#N/A,TRUE,"Carta";#N/A,#N/A,TRUE,"Portada";#N/A,#N/A,TRUE,"Indice";#N/A,#N/A,TRUE,"Estado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59">{#N/A,#N/A,TRUE,"Estado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60">{#N/A,#N/A,TRUE,"Estado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66">{#N/A,#N/A,TRUE,"Estado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70">{#N/A,#N/A,TRUE,"Estado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74">{#N/A,#N/A,TRUE,"Estado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43">{#N/A,#N/A,TRUE,"Estado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47">{#N/A,#N/A,TRUE,"Estado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49">{#N/A,#N/A,TRUE,"Estado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51">{#N/A,#N/A,TRUE,"Estado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54">{#N/A,#N/A,TRUE,"Estado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55">{#N/A,#N/A,TRUE,"Estado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65">{#N/A,#N/A,TRUE,"Estado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56">{#N/A,#N/A,TRUE,"Estado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88">{#N/A,#N/A,TRUE,"Carta";#N/A,#N/A,TRUE,"Portada";#N/A,#N/A,TRUE,"Indice";#N/A,#N/A,TRUE,"Estado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84">{#N/A,#N/A,TRUE,"Carta";#N/A,#N/A,TRUE,"Portada";#N/A,#N/A,TRUE,"Indice";#N/A,#N/A,TRUE,"Estado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90">{#N/A,#N/A,TRUE,"Carta";#N/A,#N/A,TRUE,"Portada";#N/A,#N/A,TRUE,"Indice";#N/A,#N/A,TRUE,"Estado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s>
  <calcPr calcId="152511"/>
  <extLs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D26" i="104" l="1"/>
  <c r="C7" i="115" l="1"/>
  <c r="C40" i="10"/>
  <c r="E9" i="8"/>
  <c r="E19" i="8" s="1"/>
  <c r="E31" i="8" s="1"/>
  <c r="D26" i="112" l="1"/>
  <c r="C26" i="112"/>
  <c r="D56" i="112" l="1"/>
  <c r="C56" i="112"/>
  <c r="D43" i="112"/>
  <c r="C43" i="112"/>
  <c r="D13" i="112"/>
  <c r="C13" i="112"/>
  <c r="C52" i="117"/>
  <c r="D52" i="117"/>
  <c r="C40" i="117"/>
  <c r="D40" i="117"/>
  <c r="D25" i="117"/>
  <c r="C25" i="117"/>
  <c r="D12" i="117"/>
  <c r="C12" i="117"/>
  <c r="D37" i="33" l="1"/>
  <c r="C37" i="33"/>
  <c r="C24" i="33"/>
  <c r="D24" i="33"/>
  <c r="D19" i="35"/>
  <c r="C19" i="35"/>
  <c r="G53" i="124"/>
  <c r="H53" i="124"/>
  <c r="H25" i="124"/>
  <c r="G25" i="124"/>
  <c r="H11" i="124"/>
  <c r="G11" i="124"/>
  <c r="D52" i="31"/>
  <c r="C52" i="31"/>
  <c r="D29" i="31"/>
  <c r="C29" i="31"/>
  <c r="G120" i="108"/>
  <c r="H119" i="108" s="1"/>
  <c r="D105" i="108"/>
  <c r="G103" i="108" s="1"/>
  <c r="H112" i="108" l="1"/>
  <c r="H114" i="108"/>
  <c r="H116" i="108"/>
  <c r="H117" i="108"/>
  <c r="H113" i="108"/>
  <c r="H118" i="108"/>
  <c r="G104" i="108"/>
  <c r="G101" i="108"/>
  <c r="G102" i="108"/>
  <c r="H115" i="108"/>
  <c r="H32" i="108"/>
  <c r="H34" i="108" s="1"/>
  <c r="G32" i="108"/>
  <c r="G34" i="108" s="1"/>
  <c r="D41" i="24"/>
  <c r="C41" i="24"/>
  <c r="F58" i="104"/>
  <c r="D58" i="104"/>
  <c r="F62" i="104"/>
  <c r="D62" i="104"/>
  <c r="H120" i="108" l="1"/>
  <c r="G105" i="108"/>
  <c r="D65" i="104"/>
  <c r="F65" i="104"/>
  <c r="F37" i="104"/>
  <c r="D37" i="104"/>
  <c r="D36" i="104"/>
  <c r="F24" i="104"/>
  <c r="D24" i="104"/>
  <c r="F22" i="104"/>
  <c r="D22" i="104"/>
  <c r="F21" i="104"/>
  <c r="D21" i="104"/>
  <c r="F12" i="104"/>
  <c r="D12" i="104"/>
  <c r="F16" i="104"/>
  <c r="D16" i="104"/>
  <c r="C70" i="10" l="1"/>
  <c r="E38" i="122" l="1"/>
  <c r="I51" i="122" l="1"/>
  <c r="I42" i="122"/>
  <c r="I40" i="122"/>
  <c r="I27" i="122"/>
  <c r="M24" i="122"/>
  <c r="I60" i="122" l="1"/>
  <c r="I64" i="122" s="1"/>
  <c r="N62" i="122" s="1"/>
  <c r="G40" i="122"/>
  <c r="N60" i="122"/>
  <c r="M60" i="122"/>
  <c r="E62" i="122" s="1"/>
  <c r="L60" i="122"/>
  <c r="J54" i="122" s="1"/>
  <c r="G57" i="122"/>
  <c r="E57" i="122"/>
  <c r="M53" i="122"/>
  <c r="G50" i="122" s="1"/>
  <c r="L53" i="122"/>
  <c r="E50" i="122" s="1"/>
  <c r="M46" i="122"/>
  <c r="G46" i="122" s="1"/>
  <c r="L46" i="122"/>
  <c r="J39" i="122" s="1"/>
  <c r="E46" i="122" s="1"/>
  <c r="E40" i="122"/>
  <c r="M36" i="122"/>
  <c r="L36" i="122"/>
  <c r="J27" i="122" s="1"/>
  <c r="G19" i="122"/>
  <c r="L24" i="122"/>
  <c r="E19" i="122" s="1"/>
  <c r="E23" i="122"/>
  <c r="G20" i="122"/>
  <c r="E20" i="122"/>
  <c r="G27" i="122" l="1"/>
  <c r="G42" i="122" s="1"/>
  <c r="J47" i="122"/>
  <c r="E25" i="122"/>
  <c r="E27" i="122" s="1"/>
  <c r="E42" i="122" s="1"/>
  <c r="E60" i="122" s="1"/>
  <c r="E64" i="122" s="1"/>
  <c r="L62" i="122" s="1"/>
  <c r="L63" i="122" s="1"/>
  <c r="E51" i="122"/>
  <c r="J19" i="122"/>
  <c r="G62" i="122"/>
  <c r="N63" i="122"/>
  <c r="G51" i="122"/>
  <c r="D17" i="43"/>
  <c r="C17" i="43"/>
  <c r="G60" i="122" l="1"/>
  <c r="G64" i="122" s="1"/>
  <c r="M62" i="122" s="1"/>
  <c r="M63" i="122" s="1"/>
  <c r="I73" i="77"/>
  <c r="D71" i="77"/>
  <c r="C71" i="77"/>
  <c r="E69" i="77"/>
  <c r="E71" i="77" s="1"/>
  <c r="K67" i="77"/>
  <c r="K73" i="77" s="1"/>
  <c r="L77" i="77" s="1"/>
  <c r="I67" i="77"/>
  <c r="G67" i="77"/>
  <c r="G73" i="77" s="1"/>
  <c r="D67" i="77"/>
  <c r="D73" i="77" s="1"/>
  <c r="C67" i="77"/>
  <c r="J65" i="77"/>
  <c r="L65" i="77" s="1"/>
  <c r="H65" i="77"/>
  <c r="E65" i="77"/>
  <c r="J64" i="77"/>
  <c r="L64" i="77" s="1"/>
  <c r="H64" i="77"/>
  <c r="E64" i="77"/>
  <c r="J63" i="77"/>
  <c r="L63" i="77" s="1"/>
  <c r="H63" i="77"/>
  <c r="E63" i="77"/>
  <c r="J62" i="77"/>
  <c r="L62" i="77" s="1"/>
  <c r="H62" i="77"/>
  <c r="E62" i="77"/>
  <c r="J61" i="77"/>
  <c r="L61" i="77" s="1"/>
  <c r="H61" i="77"/>
  <c r="E61" i="77"/>
  <c r="J60" i="77"/>
  <c r="L60" i="77" s="1"/>
  <c r="H60" i="77"/>
  <c r="E60" i="77"/>
  <c r="J59" i="77"/>
  <c r="L59" i="77" s="1"/>
  <c r="H59" i="77"/>
  <c r="E59" i="77"/>
  <c r="J58" i="77"/>
  <c r="L58" i="77" s="1"/>
  <c r="H58" i="77"/>
  <c r="E58" i="77"/>
  <c r="J57" i="77"/>
  <c r="L57" i="77" s="1"/>
  <c r="H57" i="77"/>
  <c r="E57" i="77"/>
  <c r="J56" i="77"/>
  <c r="L56" i="77" s="1"/>
  <c r="H56" i="77"/>
  <c r="E56" i="77"/>
  <c r="J55" i="77"/>
  <c r="L55" i="77" s="1"/>
  <c r="H55" i="77"/>
  <c r="E55" i="77"/>
  <c r="J54" i="77"/>
  <c r="L54" i="77" s="1"/>
  <c r="H54" i="77"/>
  <c r="E54" i="77"/>
  <c r="J53" i="77"/>
  <c r="L53" i="77" s="1"/>
  <c r="H53" i="77"/>
  <c r="E53" i="77"/>
  <c r="J52" i="77"/>
  <c r="L52" i="77" s="1"/>
  <c r="H52" i="77"/>
  <c r="E52" i="77"/>
  <c r="J51" i="77"/>
  <c r="L51" i="77" s="1"/>
  <c r="H51" i="77"/>
  <c r="E51" i="77"/>
  <c r="J50" i="77"/>
  <c r="L50" i="77" s="1"/>
  <c r="H50" i="77"/>
  <c r="E50" i="77"/>
  <c r="J49" i="77"/>
  <c r="L49" i="77" s="1"/>
  <c r="H49" i="77"/>
  <c r="E49" i="77"/>
  <c r="J48" i="77"/>
  <c r="L48" i="77" s="1"/>
  <c r="H48" i="77"/>
  <c r="E48" i="77"/>
  <c r="J47" i="77"/>
  <c r="L47" i="77" s="1"/>
  <c r="H47" i="77"/>
  <c r="E47" i="77"/>
  <c r="J46" i="77"/>
  <c r="L46" i="77" s="1"/>
  <c r="H46" i="77"/>
  <c r="E46" i="77"/>
  <c r="J45" i="77"/>
  <c r="L45" i="77" s="1"/>
  <c r="H45" i="77"/>
  <c r="E45" i="77"/>
  <c r="J44" i="77"/>
  <c r="L44" i="77" s="1"/>
  <c r="H44" i="77"/>
  <c r="E44" i="77"/>
  <c r="J43" i="77"/>
  <c r="L43" i="77" s="1"/>
  <c r="H43" i="77"/>
  <c r="E43" i="77"/>
  <c r="J42" i="77"/>
  <c r="L42" i="77" s="1"/>
  <c r="H42" i="77"/>
  <c r="E42" i="77"/>
  <c r="J41" i="77"/>
  <c r="L41" i="77" s="1"/>
  <c r="H41" i="77"/>
  <c r="E41" i="77"/>
  <c r="J40" i="77"/>
  <c r="L40" i="77" s="1"/>
  <c r="H40" i="77"/>
  <c r="E40" i="77"/>
  <c r="J39" i="77"/>
  <c r="L39" i="77" s="1"/>
  <c r="H39" i="77"/>
  <c r="E39" i="77"/>
  <c r="J38" i="77"/>
  <c r="L38" i="77" s="1"/>
  <c r="H38" i="77"/>
  <c r="E38" i="77"/>
  <c r="J37" i="77"/>
  <c r="L37" i="77" s="1"/>
  <c r="H37" i="77"/>
  <c r="E37" i="77"/>
  <c r="J36" i="77"/>
  <c r="L36" i="77" s="1"/>
  <c r="H36" i="77"/>
  <c r="E36" i="77"/>
  <c r="J35" i="77"/>
  <c r="L35" i="77" s="1"/>
  <c r="H35" i="77"/>
  <c r="E35" i="77"/>
  <c r="J34" i="77"/>
  <c r="L34" i="77" s="1"/>
  <c r="H34" i="77"/>
  <c r="E34" i="77"/>
  <c r="J33" i="77"/>
  <c r="L33" i="77" s="1"/>
  <c r="H33" i="77"/>
  <c r="E33" i="77"/>
  <c r="J32" i="77"/>
  <c r="L32" i="77" s="1"/>
  <c r="H32" i="77"/>
  <c r="E32" i="77"/>
  <c r="J31" i="77"/>
  <c r="L31" i="77" s="1"/>
  <c r="H31" i="77"/>
  <c r="E31" i="77"/>
  <c r="J30" i="77"/>
  <c r="L30" i="77" s="1"/>
  <c r="H30" i="77"/>
  <c r="E30" i="77"/>
  <c r="J29" i="77"/>
  <c r="L29" i="77" s="1"/>
  <c r="H29" i="77"/>
  <c r="E29" i="77"/>
  <c r="J28" i="77"/>
  <c r="L28" i="77" s="1"/>
  <c r="H28" i="77"/>
  <c r="E28" i="77"/>
  <c r="J27" i="77"/>
  <c r="L27" i="77" s="1"/>
  <c r="H27" i="77"/>
  <c r="E27" i="77"/>
  <c r="J26" i="77"/>
  <c r="L26" i="77" s="1"/>
  <c r="H26" i="77"/>
  <c r="E26" i="77"/>
  <c r="J25" i="77"/>
  <c r="L25" i="77" s="1"/>
  <c r="H25" i="77"/>
  <c r="E25" i="77"/>
  <c r="J24" i="77"/>
  <c r="L24" i="77" s="1"/>
  <c r="H24" i="77"/>
  <c r="E24" i="77"/>
  <c r="J23" i="77"/>
  <c r="L23" i="77" s="1"/>
  <c r="H23" i="77"/>
  <c r="E23" i="77"/>
  <c r="J22" i="77"/>
  <c r="L22" i="77" s="1"/>
  <c r="H22" i="77"/>
  <c r="E22" i="77"/>
  <c r="J21" i="77"/>
  <c r="L21" i="77" s="1"/>
  <c r="H21" i="77"/>
  <c r="E21" i="77"/>
  <c r="J20" i="77"/>
  <c r="L20" i="77" s="1"/>
  <c r="H20" i="77"/>
  <c r="E20" i="77"/>
  <c r="J19" i="77"/>
  <c r="L19" i="77" s="1"/>
  <c r="H19" i="77"/>
  <c r="E19" i="77"/>
  <c r="J18" i="77"/>
  <c r="L18" i="77" s="1"/>
  <c r="H18" i="77"/>
  <c r="E18" i="77"/>
  <c r="J17" i="77"/>
  <c r="L17" i="77" s="1"/>
  <c r="H17" i="77"/>
  <c r="E17" i="77"/>
  <c r="J16" i="77"/>
  <c r="L16" i="77" s="1"/>
  <c r="H16" i="77"/>
  <c r="E16" i="77"/>
  <c r="J15" i="77"/>
  <c r="L15" i="77" s="1"/>
  <c r="H15" i="77"/>
  <c r="E15" i="77"/>
  <c r="J14" i="77"/>
  <c r="L14" i="77" s="1"/>
  <c r="H14" i="77"/>
  <c r="E14" i="77"/>
  <c r="J13" i="77"/>
  <c r="L13" i="77" s="1"/>
  <c r="H13" i="77"/>
  <c r="E13" i="77"/>
  <c r="J12" i="77"/>
  <c r="L12" i="77" s="1"/>
  <c r="H12" i="77"/>
  <c r="E12" i="77"/>
  <c r="J11" i="77"/>
  <c r="L11" i="77" s="1"/>
  <c r="H11" i="77"/>
  <c r="E11" i="77"/>
  <c r="J10" i="77"/>
  <c r="L10" i="77" s="1"/>
  <c r="H10" i="77"/>
  <c r="E10" i="77"/>
  <c r="J9" i="77"/>
  <c r="L9" i="77" s="1"/>
  <c r="H9" i="77"/>
  <c r="E9" i="77"/>
  <c r="J8" i="77"/>
  <c r="L8" i="77" s="1"/>
  <c r="H8" i="77"/>
  <c r="E8" i="77"/>
  <c r="J7" i="77"/>
  <c r="L7" i="77" s="1"/>
  <c r="H7" i="77"/>
  <c r="E7" i="77"/>
  <c r="J6" i="77"/>
  <c r="L6" i="77" s="1"/>
  <c r="H6" i="77"/>
  <c r="E6" i="77"/>
  <c r="J5" i="77"/>
  <c r="L5" i="77" s="1"/>
  <c r="H5" i="77"/>
  <c r="E5" i="77"/>
  <c r="J4" i="77"/>
  <c r="H4" i="77"/>
  <c r="H67" i="77" s="1"/>
  <c r="H73" i="77" s="1"/>
  <c r="E4" i="77"/>
  <c r="G29" i="76"/>
  <c r="G28" i="76"/>
  <c r="G21" i="76"/>
  <c r="G23" i="76" s="1"/>
  <c r="G13" i="76"/>
  <c r="D75" i="73"/>
  <c r="C75" i="73"/>
  <c r="E73" i="73"/>
  <c r="E72" i="73"/>
  <c r="E75" i="73" s="1"/>
  <c r="K70" i="73"/>
  <c r="K77" i="73" s="1"/>
  <c r="L82" i="73" s="1"/>
  <c r="G70" i="73"/>
  <c r="G77" i="73" s="1"/>
  <c r="D70" i="73"/>
  <c r="D77" i="73" s="1"/>
  <c r="C70" i="73"/>
  <c r="J68" i="73"/>
  <c r="L68" i="73" s="1"/>
  <c r="H68" i="73"/>
  <c r="E68" i="73"/>
  <c r="J67" i="73"/>
  <c r="L67" i="73" s="1"/>
  <c r="H67" i="73"/>
  <c r="E67" i="73"/>
  <c r="J66" i="73"/>
  <c r="L66" i="73" s="1"/>
  <c r="H66" i="73"/>
  <c r="E66" i="73"/>
  <c r="J65" i="73"/>
  <c r="L65" i="73" s="1"/>
  <c r="H65" i="73"/>
  <c r="E65" i="73"/>
  <c r="J64" i="73"/>
  <c r="L64" i="73" s="1"/>
  <c r="H64" i="73"/>
  <c r="E64" i="73"/>
  <c r="J63" i="73"/>
  <c r="L63" i="73" s="1"/>
  <c r="H63" i="73"/>
  <c r="E63" i="73"/>
  <c r="J62" i="73"/>
  <c r="L62" i="73" s="1"/>
  <c r="H62" i="73"/>
  <c r="E62" i="73"/>
  <c r="J61" i="73"/>
  <c r="L61" i="73" s="1"/>
  <c r="H61" i="73"/>
  <c r="E61" i="73"/>
  <c r="J60" i="73"/>
  <c r="L60" i="73" s="1"/>
  <c r="H60" i="73"/>
  <c r="E60" i="73"/>
  <c r="J59" i="73"/>
  <c r="L59" i="73" s="1"/>
  <c r="H59" i="73"/>
  <c r="E59" i="73"/>
  <c r="J58" i="73"/>
  <c r="L58" i="73" s="1"/>
  <c r="H58" i="73"/>
  <c r="E58" i="73"/>
  <c r="J57" i="73"/>
  <c r="L57" i="73" s="1"/>
  <c r="H57" i="73"/>
  <c r="E57" i="73"/>
  <c r="J56" i="73"/>
  <c r="L56" i="73" s="1"/>
  <c r="H56" i="73"/>
  <c r="E56" i="73"/>
  <c r="J55" i="73"/>
  <c r="L55" i="73" s="1"/>
  <c r="H55" i="73"/>
  <c r="E55" i="73"/>
  <c r="J54" i="73"/>
  <c r="L54" i="73" s="1"/>
  <c r="H54" i="73"/>
  <c r="E54" i="73"/>
  <c r="J53" i="73"/>
  <c r="L53" i="73" s="1"/>
  <c r="H53" i="73"/>
  <c r="E53" i="73"/>
  <c r="J52" i="73"/>
  <c r="L52" i="73" s="1"/>
  <c r="H52" i="73"/>
  <c r="E52" i="73"/>
  <c r="J51" i="73"/>
  <c r="L51" i="73" s="1"/>
  <c r="H51" i="73"/>
  <c r="E51" i="73"/>
  <c r="J50" i="73"/>
  <c r="L50" i="73" s="1"/>
  <c r="H50" i="73"/>
  <c r="E50" i="73"/>
  <c r="J49" i="73"/>
  <c r="L49" i="73" s="1"/>
  <c r="H49" i="73"/>
  <c r="E49" i="73"/>
  <c r="J48" i="73"/>
  <c r="L48" i="73" s="1"/>
  <c r="H48" i="73"/>
  <c r="E48" i="73"/>
  <c r="J47" i="73"/>
  <c r="L47" i="73" s="1"/>
  <c r="H47" i="73"/>
  <c r="E47" i="73"/>
  <c r="J46" i="73"/>
  <c r="L46" i="73" s="1"/>
  <c r="H46" i="73"/>
  <c r="E46" i="73"/>
  <c r="J45" i="73"/>
  <c r="L45" i="73" s="1"/>
  <c r="H45" i="73"/>
  <c r="E45" i="73"/>
  <c r="J44" i="73"/>
  <c r="L44" i="73" s="1"/>
  <c r="H44" i="73"/>
  <c r="E44" i="73"/>
  <c r="J43" i="73"/>
  <c r="L43" i="73" s="1"/>
  <c r="H43" i="73"/>
  <c r="E43" i="73"/>
  <c r="J42" i="73"/>
  <c r="L42" i="73" s="1"/>
  <c r="H42" i="73"/>
  <c r="E42" i="73"/>
  <c r="J41" i="73"/>
  <c r="L41" i="73" s="1"/>
  <c r="H41" i="73"/>
  <c r="E41" i="73"/>
  <c r="J40" i="73"/>
  <c r="L40" i="73" s="1"/>
  <c r="H40" i="73"/>
  <c r="E40" i="73"/>
  <c r="J39" i="73"/>
  <c r="L39" i="73" s="1"/>
  <c r="H39" i="73"/>
  <c r="E39" i="73"/>
  <c r="J38" i="73"/>
  <c r="L38" i="73" s="1"/>
  <c r="H38" i="73"/>
  <c r="E38" i="73"/>
  <c r="J37" i="73"/>
  <c r="L37" i="73" s="1"/>
  <c r="H37" i="73"/>
  <c r="E37" i="73"/>
  <c r="J36" i="73"/>
  <c r="L36" i="73" s="1"/>
  <c r="H36" i="73"/>
  <c r="E36" i="73"/>
  <c r="J35" i="73"/>
  <c r="L35" i="73" s="1"/>
  <c r="H35" i="73"/>
  <c r="E35" i="73"/>
  <c r="J34" i="73"/>
  <c r="L34" i="73" s="1"/>
  <c r="H34" i="73"/>
  <c r="E34" i="73"/>
  <c r="J33" i="73"/>
  <c r="L33" i="73" s="1"/>
  <c r="H33" i="73"/>
  <c r="E33" i="73"/>
  <c r="J32" i="73"/>
  <c r="L32" i="73" s="1"/>
  <c r="H32" i="73"/>
  <c r="E32" i="73"/>
  <c r="J31" i="73"/>
  <c r="L31" i="73" s="1"/>
  <c r="H31" i="73"/>
  <c r="E31" i="73"/>
  <c r="J30" i="73"/>
  <c r="L30" i="73" s="1"/>
  <c r="H30" i="73"/>
  <c r="E30" i="73"/>
  <c r="J29" i="73"/>
  <c r="L29" i="73" s="1"/>
  <c r="H29" i="73"/>
  <c r="E29" i="73"/>
  <c r="J28" i="73"/>
  <c r="L28" i="73" s="1"/>
  <c r="H28" i="73"/>
  <c r="E28" i="73"/>
  <c r="J27" i="73"/>
  <c r="L27" i="73" s="1"/>
  <c r="H27" i="73"/>
  <c r="E27" i="73"/>
  <c r="J26" i="73"/>
  <c r="L26" i="73" s="1"/>
  <c r="H26" i="73"/>
  <c r="E26" i="73"/>
  <c r="J25" i="73"/>
  <c r="L25" i="73" s="1"/>
  <c r="H25" i="73"/>
  <c r="E25" i="73"/>
  <c r="J24" i="73"/>
  <c r="L24" i="73" s="1"/>
  <c r="H24" i="73"/>
  <c r="E24" i="73"/>
  <c r="J23" i="73"/>
  <c r="L23" i="73" s="1"/>
  <c r="H23" i="73"/>
  <c r="E23" i="73"/>
  <c r="J22" i="73"/>
  <c r="L22" i="73" s="1"/>
  <c r="H22" i="73"/>
  <c r="E22" i="73"/>
  <c r="J21" i="73"/>
  <c r="L21" i="73" s="1"/>
  <c r="H21" i="73"/>
  <c r="E21" i="73"/>
  <c r="J20" i="73"/>
  <c r="L20" i="73" s="1"/>
  <c r="H20" i="73"/>
  <c r="E20" i="73"/>
  <c r="J19" i="73"/>
  <c r="L19" i="73" s="1"/>
  <c r="H19" i="73"/>
  <c r="E19" i="73"/>
  <c r="J18" i="73"/>
  <c r="L18" i="73" s="1"/>
  <c r="H18" i="73"/>
  <c r="E18" i="73"/>
  <c r="J17" i="73"/>
  <c r="L17" i="73" s="1"/>
  <c r="H17" i="73"/>
  <c r="E17" i="73"/>
  <c r="J16" i="73"/>
  <c r="L16" i="73" s="1"/>
  <c r="H16" i="73"/>
  <c r="E16" i="73"/>
  <c r="J15" i="73"/>
  <c r="L15" i="73" s="1"/>
  <c r="H15" i="73"/>
  <c r="E15" i="73"/>
  <c r="J14" i="73"/>
  <c r="L14" i="73" s="1"/>
  <c r="H14" i="73"/>
  <c r="E14" i="73"/>
  <c r="J13" i="73"/>
  <c r="L13" i="73" s="1"/>
  <c r="H13" i="73"/>
  <c r="E13" i="73"/>
  <c r="J12" i="73"/>
  <c r="L12" i="73" s="1"/>
  <c r="H12" i="73"/>
  <c r="E12" i="73"/>
  <c r="J11" i="73"/>
  <c r="L11" i="73" s="1"/>
  <c r="H11" i="73"/>
  <c r="E11" i="73"/>
  <c r="J10" i="73"/>
  <c r="L10" i="73" s="1"/>
  <c r="H10" i="73"/>
  <c r="E10" i="73"/>
  <c r="J9" i="73"/>
  <c r="L9" i="73" s="1"/>
  <c r="H9" i="73"/>
  <c r="E9" i="73"/>
  <c r="J8" i="73"/>
  <c r="L8" i="73" s="1"/>
  <c r="H8" i="73"/>
  <c r="E8" i="73"/>
  <c r="J7" i="73"/>
  <c r="L7" i="73" s="1"/>
  <c r="H7" i="73"/>
  <c r="E7" i="73"/>
  <c r="J6" i="73"/>
  <c r="L6" i="73" s="1"/>
  <c r="H6" i="73"/>
  <c r="E6" i="73"/>
  <c r="J5" i="73"/>
  <c r="L5" i="73" s="1"/>
  <c r="H5" i="73"/>
  <c r="E5" i="73"/>
  <c r="J4" i="73"/>
  <c r="L4" i="73" s="1"/>
  <c r="H4" i="73"/>
  <c r="E4" i="73"/>
  <c r="J3" i="73"/>
  <c r="L3" i="73" s="1"/>
  <c r="H3" i="73"/>
  <c r="H70" i="73" s="1"/>
  <c r="H77" i="73" s="1"/>
  <c r="E3" i="73"/>
  <c r="E70" i="73" s="1"/>
  <c r="E77" i="73" s="1"/>
  <c r="E30" i="72"/>
  <c r="E32" i="72" s="1"/>
  <c r="E29" i="72"/>
  <c r="E22" i="72"/>
  <c r="E24" i="72" s="1"/>
  <c r="E12" i="72"/>
  <c r="D169" i="69"/>
  <c r="C169" i="69"/>
  <c r="E167" i="69"/>
  <c r="E166" i="69"/>
  <c r="E165" i="69"/>
  <c r="E164" i="69"/>
  <c r="E163" i="69"/>
  <c r="K160" i="69"/>
  <c r="K172" i="69" s="1"/>
  <c r="L177" i="69" s="1"/>
  <c r="I160" i="69"/>
  <c r="I172" i="69" s="1"/>
  <c r="G160" i="69"/>
  <c r="G172" i="69" s="1"/>
  <c r="D160" i="69"/>
  <c r="D172" i="69" s="1"/>
  <c r="C160" i="69"/>
  <c r="C172" i="69" s="1"/>
  <c r="J158" i="69"/>
  <c r="L158" i="69" s="1"/>
  <c r="H158" i="69"/>
  <c r="E158" i="69"/>
  <c r="J157" i="69"/>
  <c r="L157" i="69" s="1"/>
  <c r="H157" i="69"/>
  <c r="E157" i="69"/>
  <c r="J156" i="69"/>
  <c r="L156" i="69" s="1"/>
  <c r="H156" i="69"/>
  <c r="E156" i="69"/>
  <c r="J155" i="69"/>
  <c r="L155" i="69" s="1"/>
  <c r="H155" i="69"/>
  <c r="E155" i="69"/>
  <c r="J154" i="69"/>
  <c r="L154" i="69" s="1"/>
  <c r="H154" i="69"/>
  <c r="E154" i="69"/>
  <c r="J153" i="69"/>
  <c r="L153" i="69" s="1"/>
  <c r="H153" i="69"/>
  <c r="E153" i="69"/>
  <c r="J152" i="69"/>
  <c r="L152" i="69" s="1"/>
  <c r="H152" i="69"/>
  <c r="E152" i="69"/>
  <c r="J151" i="69"/>
  <c r="L151" i="69" s="1"/>
  <c r="H151" i="69"/>
  <c r="E151" i="69"/>
  <c r="J150" i="69"/>
  <c r="L150" i="69" s="1"/>
  <c r="H150" i="69"/>
  <c r="E150" i="69"/>
  <c r="J149" i="69"/>
  <c r="L149" i="69" s="1"/>
  <c r="H149" i="69"/>
  <c r="E149" i="69"/>
  <c r="J148" i="69"/>
  <c r="L148" i="69" s="1"/>
  <c r="H148" i="69"/>
  <c r="E148" i="69"/>
  <c r="J147" i="69"/>
  <c r="L147" i="69" s="1"/>
  <c r="H147" i="69"/>
  <c r="E147" i="69"/>
  <c r="J146" i="69"/>
  <c r="L146" i="69" s="1"/>
  <c r="H146" i="69"/>
  <c r="E146" i="69"/>
  <c r="J145" i="69"/>
  <c r="L145" i="69" s="1"/>
  <c r="H145" i="69"/>
  <c r="E145" i="69"/>
  <c r="J144" i="69"/>
  <c r="L144" i="69" s="1"/>
  <c r="H144" i="69"/>
  <c r="E144" i="69"/>
  <c r="J143" i="69"/>
  <c r="L143" i="69" s="1"/>
  <c r="H143" i="69"/>
  <c r="E143" i="69"/>
  <c r="J142" i="69"/>
  <c r="L142" i="69" s="1"/>
  <c r="H142" i="69"/>
  <c r="E142" i="69"/>
  <c r="J141" i="69"/>
  <c r="L141" i="69" s="1"/>
  <c r="H141" i="69"/>
  <c r="E141" i="69"/>
  <c r="J140" i="69"/>
  <c r="L140" i="69" s="1"/>
  <c r="H140" i="69"/>
  <c r="E140" i="69"/>
  <c r="J139" i="69"/>
  <c r="L139" i="69" s="1"/>
  <c r="H139" i="69"/>
  <c r="E139" i="69"/>
  <c r="J138" i="69"/>
  <c r="L138" i="69" s="1"/>
  <c r="H138" i="69"/>
  <c r="E138" i="69"/>
  <c r="J137" i="69"/>
  <c r="L137" i="69" s="1"/>
  <c r="H137" i="69"/>
  <c r="E137" i="69"/>
  <c r="J136" i="69"/>
  <c r="L136" i="69" s="1"/>
  <c r="H136" i="69"/>
  <c r="E136" i="69"/>
  <c r="J135" i="69"/>
  <c r="L135" i="69" s="1"/>
  <c r="H135" i="69"/>
  <c r="E135" i="69"/>
  <c r="J134" i="69"/>
  <c r="L134" i="69" s="1"/>
  <c r="H134" i="69"/>
  <c r="E134" i="69"/>
  <c r="J133" i="69"/>
  <c r="L133" i="69" s="1"/>
  <c r="H133" i="69"/>
  <c r="E133" i="69"/>
  <c r="J132" i="69"/>
  <c r="L132" i="69" s="1"/>
  <c r="H132" i="69"/>
  <c r="E132" i="69"/>
  <c r="J131" i="69"/>
  <c r="L131" i="69" s="1"/>
  <c r="H131" i="69"/>
  <c r="E131" i="69"/>
  <c r="J130" i="69"/>
  <c r="L130" i="69" s="1"/>
  <c r="H130" i="69"/>
  <c r="E130" i="69"/>
  <c r="J129" i="69"/>
  <c r="L129" i="69" s="1"/>
  <c r="H129" i="69"/>
  <c r="E129" i="69"/>
  <c r="J128" i="69"/>
  <c r="L128" i="69" s="1"/>
  <c r="H128" i="69"/>
  <c r="E128" i="69"/>
  <c r="J127" i="69"/>
  <c r="L127" i="69" s="1"/>
  <c r="H127" i="69"/>
  <c r="E127" i="69"/>
  <c r="J126" i="69"/>
  <c r="L126" i="69" s="1"/>
  <c r="H126" i="69"/>
  <c r="E126" i="69"/>
  <c r="J125" i="69"/>
  <c r="L125" i="69" s="1"/>
  <c r="H125" i="69"/>
  <c r="E125" i="69"/>
  <c r="J124" i="69"/>
  <c r="L124" i="69" s="1"/>
  <c r="H124" i="69"/>
  <c r="E124" i="69"/>
  <c r="J123" i="69"/>
  <c r="L123" i="69" s="1"/>
  <c r="H123" i="69"/>
  <c r="E123" i="69"/>
  <c r="J122" i="69"/>
  <c r="L122" i="69" s="1"/>
  <c r="H122" i="69"/>
  <c r="E122" i="69"/>
  <c r="J121" i="69"/>
  <c r="L121" i="69" s="1"/>
  <c r="H121" i="69"/>
  <c r="E121" i="69"/>
  <c r="J120" i="69"/>
  <c r="L120" i="69" s="1"/>
  <c r="H120" i="69"/>
  <c r="E120" i="69"/>
  <c r="J119" i="69"/>
  <c r="L119" i="69" s="1"/>
  <c r="H119" i="69"/>
  <c r="E119" i="69"/>
  <c r="J118" i="69"/>
  <c r="L118" i="69" s="1"/>
  <c r="H118" i="69"/>
  <c r="E118" i="69"/>
  <c r="J117" i="69"/>
  <c r="L117" i="69" s="1"/>
  <c r="H117" i="69"/>
  <c r="E117" i="69"/>
  <c r="J116" i="69"/>
  <c r="L116" i="69" s="1"/>
  <c r="H116" i="69"/>
  <c r="E116" i="69"/>
  <c r="J115" i="69"/>
  <c r="L115" i="69" s="1"/>
  <c r="H115" i="69"/>
  <c r="E115" i="69"/>
  <c r="J114" i="69"/>
  <c r="L114" i="69" s="1"/>
  <c r="H114" i="69"/>
  <c r="E114" i="69"/>
  <c r="J113" i="69"/>
  <c r="L113" i="69" s="1"/>
  <c r="H113" i="69"/>
  <c r="E113" i="69"/>
  <c r="J112" i="69"/>
  <c r="L112" i="69" s="1"/>
  <c r="H112" i="69"/>
  <c r="E112" i="69"/>
  <c r="J111" i="69"/>
  <c r="L111" i="69" s="1"/>
  <c r="H111" i="69"/>
  <c r="E111" i="69"/>
  <c r="J110" i="69"/>
  <c r="L110" i="69" s="1"/>
  <c r="H110" i="69"/>
  <c r="E110" i="69"/>
  <c r="J109" i="69"/>
  <c r="L109" i="69" s="1"/>
  <c r="H109" i="69"/>
  <c r="E109" i="69"/>
  <c r="J108" i="69"/>
  <c r="L108" i="69" s="1"/>
  <c r="H108" i="69"/>
  <c r="E108" i="69"/>
  <c r="J107" i="69"/>
  <c r="L107" i="69" s="1"/>
  <c r="H107" i="69"/>
  <c r="E107" i="69"/>
  <c r="J106" i="69"/>
  <c r="L106" i="69" s="1"/>
  <c r="H106" i="69"/>
  <c r="E106" i="69"/>
  <c r="J105" i="69"/>
  <c r="L105" i="69" s="1"/>
  <c r="H105" i="69"/>
  <c r="E105" i="69"/>
  <c r="J104" i="69"/>
  <c r="L104" i="69" s="1"/>
  <c r="H104" i="69"/>
  <c r="E104" i="69"/>
  <c r="J103" i="69"/>
  <c r="L103" i="69" s="1"/>
  <c r="H103" i="69"/>
  <c r="E103" i="69"/>
  <c r="J102" i="69"/>
  <c r="L102" i="69" s="1"/>
  <c r="H102" i="69"/>
  <c r="E102" i="69"/>
  <c r="J101" i="69"/>
  <c r="L101" i="69" s="1"/>
  <c r="H101" i="69"/>
  <c r="E101" i="69"/>
  <c r="J100" i="69"/>
  <c r="L100" i="69" s="1"/>
  <c r="H100" i="69"/>
  <c r="E100" i="69"/>
  <c r="J99" i="69"/>
  <c r="L99" i="69" s="1"/>
  <c r="H99" i="69"/>
  <c r="E99" i="69"/>
  <c r="J98" i="69"/>
  <c r="L98" i="69" s="1"/>
  <c r="H98" i="69"/>
  <c r="E98" i="69"/>
  <c r="J97" i="69"/>
  <c r="L97" i="69" s="1"/>
  <c r="H97" i="69"/>
  <c r="E97" i="69"/>
  <c r="J96" i="69"/>
  <c r="L96" i="69" s="1"/>
  <c r="H96" i="69"/>
  <c r="E96" i="69"/>
  <c r="J95" i="69"/>
  <c r="L95" i="69" s="1"/>
  <c r="H95" i="69"/>
  <c r="E95" i="69"/>
  <c r="J94" i="69"/>
  <c r="L94" i="69" s="1"/>
  <c r="H94" i="69"/>
  <c r="E94" i="69"/>
  <c r="J93" i="69"/>
  <c r="L93" i="69" s="1"/>
  <c r="H93" i="69"/>
  <c r="E93" i="69"/>
  <c r="J92" i="69"/>
  <c r="L92" i="69" s="1"/>
  <c r="H92" i="69"/>
  <c r="E92" i="69"/>
  <c r="J91" i="69"/>
  <c r="L91" i="69" s="1"/>
  <c r="H91" i="69"/>
  <c r="E91" i="69"/>
  <c r="J90" i="69"/>
  <c r="L90" i="69" s="1"/>
  <c r="H90" i="69"/>
  <c r="E90" i="69"/>
  <c r="J89" i="69"/>
  <c r="L89" i="69" s="1"/>
  <c r="H89" i="69"/>
  <c r="E89" i="69"/>
  <c r="J88" i="69"/>
  <c r="L88" i="69" s="1"/>
  <c r="H88" i="69"/>
  <c r="E88" i="69"/>
  <c r="J87" i="69"/>
  <c r="L87" i="69" s="1"/>
  <c r="H87" i="69"/>
  <c r="E87" i="69"/>
  <c r="J86" i="69"/>
  <c r="L86" i="69" s="1"/>
  <c r="H86" i="69"/>
  <c r="E86" i="69"/>
  <c r="J85" i="69"/>
  <c r="L85" i="69" s="1"/>
  <c r="H85" i="69"/>
  <c r="E85" i="69"/>
  <c r="J84" i="69"/>
  <c r="L84" i="69" s="1"/>
  <c r="H84" i="69"/>
  <c r="E84" i="69"/>
  <c r="J83" i="69"/>
  <c r="L83" i="69" s="1"/>
  <c r="H83" i="69"/>
  <c r="E83" i="69"/>
  <c r="J82" i="69"/>
  <c r="L82" i="69" s="1"/>
  <c r="H82" i="69"/>
  <c r="E82" i="69"/>
  <c r="J81" i="69"/>
  <c r="L81" i="69" s="1"/>
  <c r="H81" i="69"/>
  <c r="E81" i="69"/>
  <c r="J80" i="69"/>
  <c r="L80" i="69" s="1"/>
  <c r="H80" i="69"/>
  <c r="E80" i="69"/>
  <c r="J79" i="69"/>
  <c r="L79" i="69" s="1"/>
  <c r="H79" i="69"/>
  <c r="E79" i="69"/>
  <c r="J78" i="69"/>
  <c r="L78" i="69" s="1"/>
  <c r="H78" i="69"/>
  <c r="E78" i="69"/>
  <c r="J77" i="69"/>
  <c r="L77" i="69" s="1"/>
  <c r="H77" i="69"/>
  <c r="E77" i="69"/>
  <c r="J76" i="69"/>
  <c r="L76" i="69" s="1"/>
  <c r="H76" i="69"/>
  <c r="E76" i="69"/>
  <c r="J75" i="69"/>
  <c r="L75" i="69" s="1"/>
  <c r="H75" i="69"/>
  <c r="E75" i="69"/>
  <c r="J74" i="69"/>
  <c r="L74" i="69" s="1"/>
  <c r="H74" i="69"/>
  <c r="E74" i="69"/>
  <c r="J73" i="69"/>
  <c r="L73" i="69" s="1"/>
  <c r="H73" i="69"/>
  <c r="E73" i="69"/>
  <c r="J72" i="69"/>
  <c r="L72" i="69" s="1"/>
  <c r="H72" i="69"/>
  <c r="E72" i="69"/>
  <c r="J71" i="69"/>
  <c r="L71" i="69" s="1"/>
  <c r="H71" i="69"/>
  <c r="E71" i="69"/>
  <c r="J70" i="69"/>
  <c r="L70" i="69" s="1"/>
  <c r="H70" i="69"/>
  <c r="E70" i="69"/>
  <c r="J69" i="69"/>
  <c r="L69" i="69" s="1"/>
  <c r="H69" i="69"/>
  <c r="E69" i="69"/>
  <c r="J68" i="69"/>
  <c r="L68" i="69" s="1"/>
  <c r="H68" i="69"/>
  <c r="E68" i="69"/>
  <c r="J67" i="69"/>
  <c r="L67" i="69" s="1"/>
  <c r="H67" i="69"/>
  <c r="E67" i="69"/>
  <c r="J66" i="69"/>
  <c r="L66" i="69" s="1"/>
  <c r="H66" i="69"/>
  <c r="E66" i="69"/>
  <c r="J65" i="69"/>
  <c r="L65" i="69" s="1"/>
  <c r="H65" i="69"/>
  <c r="E65" i="69"/>
  <c r="J64" i="69"/>
  <c r="L64" i="69" s="1"/>
  <c r="H64" i="69"/>
  <c r="E64" i="69"/>
  <c r="J63" i="69"/>
  <c r="L63" i="69" s="1"/>
  <c r="H63" i="69"/>
  <c r="E63" i="69"/>
  <c r="J62" i="69"/>
  <c r="L62" i="69" s="1"/>
  <c r="H62" i="69"/>
  <c r="E62" i="69"/>
  <c r="J61" i="69"/>
  <c r="L61" i="69" s="1"/>
  <c r="H61" i="69"/>
  <c r="E61" i="69"/>
  <c r="J60" i="69"/>
  <c r="L60" i="69" s="1"/>
  <c r="H60" i="69"/>
  <c r="E60" i="69"/>
  <c r="J59" i="69"/>
  <c r="L59" i="69" s="1"/>
  <c r="H59" i="69"/>
  <c r="E59" i="69"/>
  <c r="J58" i="69"/>
  <c r="L58" i="69" s="1"/>
  <c r="H58" i="69"/>
  <c r="E58" i="69"/>
  <c r="J57" i="69"/>
  <c r="L57" i="69" s="1"/>
  <c r="H57" i="69"/>
  <c r="E57" i="69"/>
  <c r="J56" i="69"/>
  <c r="L56" i="69" s="1"/>
  <c r="H56" i="69"/>
  <c r="E56" i="69"/>
  <c r="J55" i="69"/>
  <c r="L55" i="69" s="1"/>
  <c r="H55" i="69"/>
  <c r="E55" i="69"/>
  <c r="J54" i="69"/>
  <c r="L54" i="69" s="1"/>
  <c r="H54" i="69"/>
  <c r="E54" i="69"/>
  <c r="J53" i="69"/>
  <c r="L53" i="69" s="1"/>
  <c r="H53" i="69"/>
  <c r="E53" i="69"/>
  <c r="J52" i="69"/>
  <c r="L52" i="69" s="1"/>
  <c r="H52" i="69"/>
  <c r="E52" i="69"/>
  <c r="J51" i="69"/>
  <c r="L51" i="69" s="1"/>
  <c r="H51" i="69"/>
  <c r="E51" i="69"/>
  <c r="J50" i="69"/>
  <c r="L50" i="69" s="1"/>
  <c r="H50" i="69"/>
  <c r="E50" i="69"/>
  <c r="J49" i="69"/>
  <c r="L49" i="69" s="1"/>
  <c r="H49" i="69"/>
  <c r="E49" i="69"/>
  <c r="J48" i="69"/>
  <c r="L48" i="69" s="1"/>
  <c r="H48" i="69"/>
  <c r="E48" i="69"/>
  <c r="J47" i="69"/>
  <c r="L47" i="69" s="1"/>
  <c r="H47" i="69"/>
  <c r="E47" i="69"/>
  <c r="J46" i="69"/>
  <c r="L46" i="69" s="1"/>
  <c r="H46" i="69"/>
  <c r="E46" i="69"/>
  <c r="J45" i="69"/>
  <c r="L45" i="69" s="1"/>
  <c r="H45" i="69"/>
  <c r="E45" i="69"/>
  <c r="J44" i="69"/>
  <c r="L44" i="69" s="1"/>
  <c r="H44" i="69"/>
  <c r="E44" i="69"/>
  <c r="J43" i="69"/>
  <c r="L43" i="69" s="1"/>
  <c r="H43" i="69"/>
  <c r="E43" i="69"/>
  <c r="J42" i="69"/>
  <c r="L42" i="69" s="1"/>
  <c r="H42" i="69"/>
  <c r="E42" i="69"/>
  <c r="J41" i="69"/>
  <c r="L41" i="69" s="1"/>
  <c r="H41" i="69"/>
  <c r="E41" i="69"/>
  <c r="J40" i="69"/>
  <c r="L40" i="69" s="1"/>
  <c r="H40" i="69"/>
  <c r="E40" i="69"/>
  <c r="J39" i="69"/>
  <c r="L39" i="69" s="1"/>
  <c r="H39" i="69"/>
  <c r="E39" i="69"/>
  <c r="J38" i="69"/>
  <c r="L38" i="69" s="1"/>
  <c r="H38" i="69"/>
  <c r="E38" i="69"/>
  <c r="J37" i="69"/>
  <c r="L37" i="69" s="1"/>
  <c r="H37" i="69"/>
  <c r="E37" i="69"/>
  <c r="J36" i="69"/>
  <c r="L36" i="69" s="1"/>
  <c r="H36" i="69"/>
  <c r="E36" i="69"/>
  <c r="J35" i="69"/>
  <c r="L35" i="69" s="1"/>
  <c r="H35" i="69"/>
  <c r="E35" i="69"/>
  <c r="J34" i="69"/>
  <c r="L34" i="69" s="1"/>
  <c r="H34" i="69"/>
  <c r="E34" i="69"/>
  <c r="J33" i="69"/>
  <c r="L33" i="69" s="1"/>
  <c r="H33" i="69"/>
  <c r="E33" i="69"/>
  <c r="J32" i="69"/>
  <c r="L32" i="69" s="1"/>
  <c r="H32" i="69"/>
  <c r="E32" i="69"/>
  <c r="J31" i="69"/>
  <c r="L31" i="69" s="1"/>
  <c r="H31" i="69"/>
  <c r="E31" i="69"/>
  <c r="J30" i="69"/>
  <c r="L30" i="69" s="1"/>
  <c r="H30" i="69"/>
  <c r="E30" i="69"/>
  <c r="J29" i="69"/>
  <c r="L29" i="69" s="1"/>
  <c r="H29" i="69"/>
  <c r="E29" i="69"/>
  <c r="J28" i="69"/>
  <c r="L28" i="69" s="1"/>
  <c r="H28" i="69"/>
  <c r="E28" i="69"/>
  <c r="J27" i="69"/>
  <c r="L27" i="69" s="1"/>
  <c r="H27" i="69"/>
  <c r="E27" i="69"/>
  <c r="J26" i="69"/>
  <c r="L26" i="69" s="1"/>
  <c r="H26" i="69"/>
  <c r="E26" i="69"/>
  <c r="J25" i="69"/>
  <c r="L25" i="69" s="1"/>
  <c r="H25" i="69"/>
  <c r="E25" i="69"/>
  <c r="J24" i="69"/>
  <c r="L24" i="69" s="1"/>
  <c r="H24" i="69"/>
  <c r="E24" i="69"/>
  <c r="J23" i="69"/>
  <c r="L23" i="69" s="1"/>
  <c r="H23" i="69"/>
  <c r="E23" i="69"/>
  <c r="J22" i="69"/>
  <c r="L22" i="69" s="1"/>
  <c r="H22" i="69"/>
  <c r="E22" i="69"/>
  <c r="J21" i="69"/>
  <c r="L21" i="69" s="1"/>
  <c r="H21" i="69"/>
  <c r="E21" i="69"/>
  <c r="J20" i="69"/>
  <c r="L20" i="69" s="1"/>
  <c r="H20" i="69"/>
  <c r="E20" i="69"/>
  <c r="J19" i="69"/>
  <c r="L19" i="69" s="1"/>
  <c r="H19" i="69"/>
  <c r="E19" i="69"/>
  <c r="J18" i="69"/>
  <c r="L18" i="69" s="1"/>
  <c r="H18" i="69"/>
  <c r="E18" i="69"/>
  <c r="J17" i="69"/>
  <c r="L17" i="69" s="1"/>
  <c r="H17" i="69"/>
  <c r="E17" i="69"/>
  <c r="J16" i="69"/>
  <c r="L16" i="69" s="1"/>
  <c r="H16" i="69"/>
  <c r="E16" i="69"/>
  <c r="J15" i="69"/>
  <c r="L15" i="69" s="1"/>
  <c r="H15" i="69"/>
  <c r="E15" i="69"/>
  <c r="J14" i="69"/>
  <c r="L14" i="69" s="1"/>
  <c r="H14" i="69"/>
  <c r="E14" i="69"/>
  <c r="J13" i="69"/>
  <c r="L13" i="69" s="1"/>
  <c r="H13" i="69"/>
  <c r="E13" i="69"/>
  <c r="J12" i="69"/>
  <c r="L12" i="69" s="1"/>
  <c r="H12" i="69"/>
  <c r="E12" i="69"/>
  <c r="J11" i="69"/>
  <c r="L11" i="69" s="1"/>
  <c r="H11" i="69"/>
  <c r="E11" i="69"/>
  <c r="J10" i="69"/>
  <c r="L10" i="69" s="1"/>
  <c r="H10" i="69"/>
  <c r="E10" i="69"/>
  <c r="J9" i="69"/>
  <c r="L9" i="69" s="1"/>
  <c r="H9" i="69"/>
  <c r="E9" i="69"/>
  <c r="J8" i="69"/>
  <c r="L8" i="69" s="1"/>
  <c r="H8" i="69"/>
  <c r="E8" i="69"/>
  <c r="J7" i="69"/>
  <c r="L7" i="69" s="1"/>
  <c r="H7" i="69"/>
  <c r="E7" i="69"/>
  <c r="J6" i="69"/>
  <c r="L6" i="69" s="1"/>
  <c r="H6" i="69"/>
  <c r="E6" i="69"/>
  <c r="J5" i="69"/>
  <c r="L5" i="69" s="1"/>
  <c r="H5" i="69"/>
  <c r="E5" i="69"/>
  <c r="J4" i="69"/>
  <c r="L4" i="69" s="1"/>
  <c r="H4" i="69"/>
  <c r="E4" i="69"/>
  <c r="J3" i="69"/>
  <c r="L3" i="69" s="1"/>
  <c r="H3" i="69"/>
  <c r="E3" i="69"/>
  <c r="J2" i="69"/>
  <c r="J160" i="69" s="1"/>
  <c r="J172" i="69" s="1"/>
  <c r="H2" i="69"/>
  <c r="H160" i="69" s="1"/>
  <c r="H172" i="69" s="1"/>
  <c r="E2" i="69"/>
  <c r="G30" i="68"/>
  <c r="G29" i="68"/>
  <c r="G32" i="68" s="1"/>
  <c r="G35" i="68" s="1"/>
  <c r="G41" i="68" s="1"/>
  <c r="G22" i="68"/>
  <c r="G24" i="68" s="1"/>
  <c r="G12" i="68"/>
  <c r="H29" i="76" l="1"/>
  <c r="L2" i="69"/>
  <c r="L160" i="69" s="1"/>
  <c r="L172" i="69" s="1"/>
  <c r="L175" i="69" s="1"/>
  <c r="L179" i="69" s="1"/>
  <c r="H30" i="68"/>
  <c r="E160" i="69"/>
  <c r="C77" i="73"/>
  <c r="E67" i="77"/>
  <c r="E73" i="77" s="1"/>
  <c r="G31" i="76"/>
  <c r="G34" i="76" s="1"/>
  <c r="G40" i="76" s="1"/>
  <c r="J67" i="77"/>
  <c r="J73" i="77" s="1"/>
  <c r="C73" i="77"/>
  <c r="M73" i="77" s="1"/>
  <c r="E35" i="72"/>
  <c r="E41" i="72" s="1"/>
  <c r="E169" i="69"/>
  <c r="L4" i="77"/>
  <c r="L67" i="77" s="1"/>
  <c r="L73" i="77" s="1"/>
  <c r="L75" i="77" s="1"/>
  <c r="L79" i="77" s="1"/>
  <c r="H21" i="76"/>
  <c r="L70" i="73"/>
  <c r="L77" i="73" s="1"/>
  <c r="L80" i="73" s="1"/>
  <c r="L84" i="73" s="1"/>
  <c r="J70" i="73"/>
  <c r="J77" i="73" s="1"/>
  <c r="I70" i="73"/>
  <c r="I77" i="73" s="1"/>
  <c r="F22" i="72"/>
  <c r="F30" i="72"/>
  <c r="E172" i="69"/>
  <c r="H22" i="68"/>
  <c r="K230" i="65"/>
  <c r="H230" i="65"/>
  <c r="G230" i="65"/>
  <c r="D230" i="65"/>
  <c r="C230" i="65"/>
  <c r="J228" i="65"/>
  <c r="I228" i="65"/>
  <c r="E228" i="65"/>
  <c r="J227" i="65"/>
  <c r="I227" i="65"/>
  <c r="E227" i="65"/>
  <c r="J226" i="65"/>
  <c r="I226" i="65"/>
  <c r="L226" i="65" s="1"/>
  <c r="E226" i="65"/>
  <c r="J225" i="65"/>
  <c r="I225" i="65"/>
  <c r="L225" i="65" s="1"/>
  <c r="E225" i="65"/>
  <c r="J224" i="65"/>
  <c r="I224" i="65"/>
  <c r="E224" i="65"/>
  <c r="K222" i="65"/>
  <c r="H222" i="65"/>
  <c r="G222" i="65"/>
  <c r="D222" i="65"/>
  <c r="C222" i="65"/>
  <c r="J220" i="65"/>
  <c r="I220" i="65"/>
  <c r="L220" i="65" s="1"/>
  <c r="E220" i="65"/>
  <c r="J219" i="65"/>
  <c r="I219" i="65"/>
  <c r="E219" i="65"/>
  <c r="J218" i="65"/>
  <c r="I218" i="65"/>
  <c r="E218" i="65"/>
  <c r="J217" i="65"/>
  <c r="I217" i="65"/>
  <c r="L217" i="65" s="1"/>
  <c r="E217" i="65"/>
  <c r="J216" i="65"/>
  <c r="I216" i="65"/>
  <c r="L216" i="65" s="1"/>
  <c r="E216" i="65"/>
  <c r="J215" i="65"/>
  <c r="I215" i="65"/>
  <c r="E215" i="65"/>
  <c r="E222" i="65" s="1"/>
  <c r="J214" i="65"/>
  <c r="I214" i="65"/>
  <c r="E214" i="65"/>
  <c r="J213" i="65"/>
  <c r="I213" i="65"/>
  <c r="I222" i="65" s="1"/>
  <c r="E213" i="65"/>
  <c r="K211" i="65"/>
  <c r="H211" i="65"/>
  <c r="G211" i="65"/>
  <c r="D211" i="65"/>
  <c r="C211" i="65"/>
  <c r="L209" i="65"/>
  <c r="J209" i="65"/>
  <c r="I209" i="65"/>
  <c r="E209" i="65"/>
  <c r="L208" i="65"/>
  <c r="J208" i="65"/>
  <c r="I208" i="65"/>
  <c r="E208" i="65"/>
  <c r="L207" i="65"/>
  <c r="J207" i="65"/>
  <c r="I207" i="65"/>
  <c r="E207" i="65"/>
  <c r="L206" i="65"/>
  <c r="J206" i="65"/>
  <c r="I206" i="65"/>
  <c r="E206" i="65"/>
  <c r="L205" i="65"/>
  <c r="J205" i="65"/>
  <c r="I205" i="65"/>
  <c r="E205" i="65"/>
  <c r="L204" i="65"/>
  <c r="J204" i="65"/>
  <c r="I204" i="65"/>
  <c r="E204" i="65"/>
  <c r="L203" i="65"/>
  <c r="L211" i="65" s="1"/>
  <c r="J203" i="65"/>
  <c r="J211" i="65" s="1"/>
  <c r="I203" i="65"/>
  <c r="I211" i="65" s="1"/>
  <c r="E203" i="65"/>
  <c r="E211" i="65" s="1"/>
  <c r="D199" i="65"/>
  <c r="C199" i="65"/>
  <c r="E197" i="65"/>
  <c r="E196" i="65"/>
  <c r="E195" i="65"/>
  <c r="E194" i="65"/>
  <c r="E193" i="65"/>
  <c r="E192" i="65"/>
  <c r="E191" i="65"/>
  <c r="K189" i="65"/>
  <c r="I189" i="65"/>
  <c r="G189" i="65"/>
  <c r="E189" i="65"/>
  <c r="D189" i="65"/>
  <c r="C189" i="65"/>
  <c r="J187" i="65"/>
  <c r="L187" i="65" s="1"/>
  <c r="H187" i="65"/>
  <c r="E187" i="65"/>
  <c r="J186" i="65"/>
  <c r="L186" i="65" s="1"/>
  <c r="H186" i="65"/>
  <c r="E186" i="65"/>
  <c r="J185" i="65"/>
  <c r="L185" i="65" s="1"/>
  <c r="H185" i="65"/>
  <c r="E185" i="65"/>
  <c r="J184" i="65"/>
  <c r="L184" i="65" s="1"/>
  <c r="H184" i="65"/>
  <c r="E184" i="65"/>
  <c r="J183" i="65"/>
  <c r="L183" i="65" s="1"/>
  <c r="H183" i="65"/>
  <c r="E183" i="65"/>
  <c r="J182" i="65"/>
  <c r="L182" i="65" s="1"/>
  <c r="H182" i="65"/>
  <c r="E182" i="65"/>
  <c r="J181" i="65"/>
  <c r="L181" i="65" s="1"/>
  <c r="H181" i="65"/>
  <c r="E181" i="65"/>
  <c r="J180" i="65"/>
  <c r="L180" i="65" s="1"/>
  <c r="H180" i="65"/>
  <c r="E180" i="65"/>
  <c r="J179" i="65"/>
  <c r="L179" i="65" s="1"/>
  <c r="H179" i="65"/>
  <c r="E179" i="65"/>
  <c r="J178" i="65"/>
  <c r="L178" i="65" s="1"/>
  <c r="H178" i="65"/>
  <c r="E178" i="65"/>
  <c r="J177" i="65"/>
  <c r="L177" i="65" s="1"/>
  <c r="H177" i="65"/>
  <c r="E177" i="65"/>
  <c r="J176" i="65"/>
  <c r="L176" i="65" s="1"/>
  <c r="H176" i="65"/>
  <c r="E176" i="65"/>
  <c r="J175" i="65"/>
  <c r="H175" i="65"/>
  <c r="H189" i="65" s="1"/>
  <c r="E175" i="65"/>
  <c r="K173" i="65"/>
  <c r="K201" i="65" s="1"/>
  <c r="I173" i="65"/>
  <c r="I201" i="65" s="1"/>
  <c r="G173" i="65"/>
  <c r="G201" i="65" s="1"/>
  <c r="D173" i="65"/>
  <c r="C173" i="65"/>
  <c r="C201" i="65" s="1"/>
  <c r="C232" i="65" s="1"/>
  <c r="J171" i="65"/>
  <c r="L171" i="65" s="1"/>
  <c r="H171" i="65"/>
  <c r="E171" i="65"/>
  <c r="J170" i="65"/>
  <c r="L170" i="65" s="1"/>
  <c r="H170" i="65"/>
  <c r="E170" i="65"/>
  <c r="J169" i="65"/>
  <c r="L169" i="65" s="1"/>
  <c r="H169" i="65"/>
  <c r="E169" i="65"/>
  <c r="J168" i="65"/>
  <c r="L168" i="65" s="1"/>
  <c r="H168" i="65"/>
  <c r="E168" i="65"/>
  <c r="J167" i="65"/>
  <c r="L167" i="65" s="1"/>
  <c r="H167" i="65"/>
  <c r="E167" i="65"/>
  <c r="J166" i="65"/>
  <c r="L166" i="65" s="1"/>
  <c r="H166" i="65"/>
  <c r="E166" i="65"/>
  <c r="J165" i="65"/>
  <c r="L165" i="65" s="1"/>
  <c r="H165" i="65"/>
  <c r="E165" i="65"/>
  <c r="J164" i="65"/>
  <c r="L164" i="65" s="1"/>
  <c r="H164" i="65"/>
  <c r="E164" i="65"/>
  <c r="J163" i="65"/>
  <c r="L163" i="65" s="1"/>
  <c r="H163" i="65"/>
  <c r="E163" i="65"/>
  <c r="J162" i="65"/>
  <c r="L162" i="65" s="1"/>
  <c r="H162" i="65"/>
  <c r="E162" i="65"/>
  <c r="J161" i="65"/>
  <c r="L161" i="65" s="1"/>
  <c r="H161" i="65"/>
  <c r="E161" i="65"/>
  <c r="J160" i="65"/>
  <c r="L160" i="65" s="1"/>
  <c r="H160" i="65"/>
  <c r="E160" i="65"/>
  <c r="J159" i="65"/>
  <c r="L159" i="65" s="1"/>
  <c r="H159" i="65"/>
  <c r="E159" i="65"/>
  <c r="J158" i="65"/>
  <c r="L158" i="65" s="1"/>
  <c r="H158" i="65"/>
  <c r="E158" i="65"/>
  <c r="J157" i="65"/>
  <c r="L157" i="65" s="1"/>
  <c r="H157" i="65"/>
  <c r="E157" i="65"/>
  <c r="J156" i="65"/>
  <c r="L156" i="65" s="1"/>
  <c r="H156" i="65"/>
  <c r="E156" i="65"/>
  <c r="J155" i="65"/>
  <c r="L155" i="65" s="1"/>
  <c r="H155" i="65"/>
  <c r="E155" i="65"/>
  <c r="J154" i="65"/>
  <c r="L154" i="65" s="1"/>
  <c r="H154" i="65"/>
  <c r="E154" i="65"/>
  <c r="J153" i="65"/>
  <c r="L153" i="65" s="1"/>
  <c r="H153" i="65"/>
  <c r="E153" i="65"/>
  <c r="J152" i="65"/>
  <c r="L152" i="65" s="1"/>
  <c r="H152" i="65"/>
  <c r="E152" i="65"/>
  <c r="J151" i="65"/>
  <c r="L151" i="65" s="1"/>
  <c r="H151" i="65"/>
  <c r="E151" i="65"/>
  <c r="J150" i="65"/>
  <c r="L150" i="65" s="1"/>
  <c r="H150" i="65"/>
  <c r="E150" i="65"/>
  <c r="J149" i="65"/>
  <c r="L149" i="65" s="1"/>
  <c r="H149" i="65"/>
  <c r="E149" i="65"/>
  <c r="J148" i="65"/>
  <c r="L148" i="65" s="1"/>
  <c r="H148" i="65"/>
  <c r="E148" i="65"/>
  <c r="J147" i="65"/>
  <c r="L147" i="65" s="1"/>
  <c r="H147" i="65"/>
  <c r="E147" i="65"/>
  <c r="J146" i="65"/>
  <c r="L146" i="65" s="1"/>
  <c r="H146" i="65"/>
  <c r="E146" i="65"/>
  <c r="J145" i="65"/>
  <c r="L145" i="65" s="1"/>
  <c r="H145" i="65"/>
  <c r="E145" i="65"/>
  <c r="J144" i="65"/>
  <c r="L144" i="65" s="1"/>
  <c r="H144" i="65"/>
  <c r="E144" i="65"/>
  <c r="J143" i="65"/>
  <c r="L143" i="65" s="1"/>
  <c r="H143" i="65"/>
  <c r="E143" i="65"/>
  <c r="J142" i="65"/>
  <c r="L142" i="65" s="1"/>
  <c r="H142" i="65"/>
  <c r="E142" i="65"/>
  <c r="J141" i="65"/>
  <c r="L141" i="65" s="1"/>
  <c r="H141" i="65"/>
  <c r="E141" i="65"/>
  <c r="J140" i="65"/>
  <c r="L140" i="65" s="1"/>
  <c r="H140" i="65"/>
  <c r="E140" i="65"/>
  <c r="J139" i="65"/>
  <c r="L139" i="65" s="1"/>
  <c r="H139" i="65"/>
  <c r="E139" i="65"/>
  <c r="J138" i="65"/>
  <c r="L138" i="65" s="1"/>
  <c r="H138" i="65"/>
  <c r="E138" i="65"/>
  <c r="J137" i="65"/>
  <c r="L137" i="65" s="1"/>
  <c r="H137" i="65"/>
  <c r="E137" i="65"/>
  <c r="J136" i="65"/>
  <c r="L136" i="65" s="1"/>
  <c r="H136" i="65"/>
  <c r="E136" i="65"/>
  <c r="J135" i="65"/>
  <c r="L135" i="65" s="1"/>
  <c r="H135" i="65"/>
  <c r="E135" i="65"/>
  <c r="J134" i="65"/>
  <c r="L134" i="65" s="1"/>
  <c r="H134" i="65"/>
  <c r="E134" i="65"/>
  <c r="J133" i="65"/>
  <c r="L133" i="65" s="1"/>
  <c r="H133" i="65"/>
  <c r="E133" i="65"/>
  <c r="J132" i="65"/>
  <c r="L132" i="65" s="1"/>
  <c r="H132" i="65"/>
  <c r="E132" i="65"/>
  <c r="J131" i="65"/>
  <c r="L131" i="65" s="1"/>
  <c r="H131" i="65"/>
  <c r="E131" i="65"/>
  <c r="J130" i="65"/>
  <c r="L130" i="65" s="1"/>
  <c r="H130" i="65"/>
  <c r="E130" i="65"/>
  <c r="J129" i="65"/>
  <c r="L129" i="65" s="1"/>
  <c r="H129" i="65"/>
  <c r="E129" i="65"/>
  <c r="J128" i="65"/>
  <c r="L128" i="65" s="1"/>
  <c r="H128" i="65"/>
  <c r="E128" i="65"/>
  <c r="J127" i="65"/>
  <c r="L127" i="65" s="1"/>
  <c r="H127" i="65"/>
  <c r="E127" i="65"/>
  <c r="J126" i="65"/>
  <c r="L126" i="65" s="1"/>
  <c r="H126" i="65"/>
  <c r="E126" i="65"/>
  <c r="J125" i="65"/>
  <c r="L125" i="65" s="1"/>
  <c r="H125" i="65"/>
  <c r="E125" i="65"/>
  <c r="J124" i="65"/>
  <c r="L124" i="65" s="1"/>
  <c r="H124" i="65"/>
  <c r="E124" i="65"/>
  <c r="J123" i="65"/>
  <c r="L123" i="65" s="1"/>
  <c r="H123" i="65"/>
  <c r="E123" i="65"/>
  <c r="J122" i="65"/>
  <c r="L122" i="65" s="1"/>
  <c r="H122" i="65"/>
  <c r="E122" i="65"/>
  <c r="J121" i="65"/>
  <c r="L121" i="65" s="1"/>
  <c r="H121" i="65"/>
  <c r="E121" i="65"/>
  <c r="J120" i="65"/>
  <c r="L120" i="65" s="1"/>
  <c r="H120" i="65"/>
  <c r="E120" i="65"/>
  <c r="J119" i="65"/>
  <c r="L119" i="65" s="1"/>
  <c r="H119" i="65"/>
  <c r="E119" i="65"/>
  <c r="J118" i="65"/>
  <c r="L118" i="65" s="1"/>
  <c r="H118" i="65"/>
  <c r="E118" i="65"/>
  <c r="J117" i="65"/>
  <c r="L117" i="65" s="1"/>
  <c r="H117" i="65"/>
  <c r="E117" i="65"/>
  <c r="J116" i="65"/>
  <c r="L116" i="65" s="1"/>
  <c r="H116" i="65"/>
  <c r="E116" i="65"/>
  <c r="J115" i="65"/>
  <c r="L115" i="65" s="1"/>
  <c r="H115" i="65"/>
  <c r="E115" i="65"/>
  <c r="J114" i="65"/>
  <c r="L114" i="65" s="1"/>
  <c r="H114" i="65"/>
  <c r="E114" i="65"/>
  <c r="J113" i="65"/>
  <c r="L113" i="65" s="1"/>
  <c r="H113" i="65"/>
  <c r="E113" i="65"/>
  <c r="J112" i="65"/>
  <c r="L112" i="65" s="1"/>
  <c r="H112" i="65"/>
  <c r="E112" i="65"/>
  <c r="J111" i="65"/>
  <c r="L111" i="65" s="1"/>
  <c r="H111" i="65"/>
  <c r="E111" i="65"/>
  <c r="J110" i="65"/>
  <c r="L110" i="65" s="1"/>
  <c r="H110" i="65"/>
  <c r="E110" i="65"/>
  <c r="J109" i="65"/>
  <c r="L109" i="65" s="1"/>
  <c r="H109" i="65"/>
  <c r="E109" i="65"/>
  <c r="J108" i="65"/>
  <c r="L108" i="65" s="1"/>
  <c r="H108" i="65"/>
  <c r="E108" i="65"/>
  <c r="J107" i="65"/>
  <c r="L107" i="65" s="1"/>
  <c r="H107" i="65"/>
  <c r="E107" i="65"/>
  <c r="J106" i="65"/>
  <c r="L106" i="65" s="1"/>
  <c r="H106" i="65"/>
  <c r="E106" i="65"/>
  <c r="J105" i="65"/>
  <c r="L105" i="65" s="1"/>
  <c r="H105" i="65"/>
  <c r="E105" i="65"/>
  <c r="J104" i="65"/>
  <c r="L104" i="65" s="1"/>
  <c r="H104" i="65"/>
  <c r="E104" i="65"/>
  <c r="J103" i="65"/>
  <c r="L103" i="65" s="1"/>
  <c r="H103" i="65"/>
  <c r="E103" i="65"/>
  <c r="J102" i="65"/>
  <c r="L102" i="65" s="1"/>
  <c r="H102" i="65"/>
  <c r="E102" i="65"/>
  <c r="J101" i="65"/>
  <c r="L101" i="65" s="1"/>
  <c r="H101" i="65"/>
  <c r="E101" i="65"/>
  <c r="J100" i="65"/>
  <c r="L100" i="65" s="1"/>
  <c r="H100" i="65"/>
  <c r="E100" i="65"/>
  <c r="J99" i="65"/>
  <c r="L99" i="65" s="1"/>
  <c r="H99" i="65"/>
  <c r="E99" i="65"/>
  <c r="J98" i="65"/>
  <c r="L98" i="65" s="1"/>
  <c r="H98" i="65"/>
  <c r="E98" i="65"/>
  <c r="J97" i="65"/>
  <c r="L97" i="65" s="1"/>
  <c r="H97" i="65"/>
  <c r="E97" i="65"/>
  <c r="J96" i="65"/>
  <c r="L96" i="65" s="1"/>
  <c r="H96" i="65"/>
  <c r="E96" i="65"/>
  <c r="J95" i="65"/>
  <c r="L95" i="65" s="1"/>
  <c r="H95" i="65"/>
  <c r="E95" i="65"/>
  <c r="J94" i="65"/>
  <c r="L94" i="65" s="1"/>
  <c r="H94" i="65"/>
  <c r="E94" i="65"/>
  <c r="J93" i="65"/>
  <c r="L93" i="65" s="1"/>
  <c r="H93" i="65"/>
  <c r="E93" i="65"/>
  <c r="L92" i="65"/>
  <c r="J92" i="65"/>
  <c r="H92" i="65"/>
  <c r="E92" i="65"/>
  <c r="L91" i="65"/>
  <c r="J91" i="65"/>
  <c r="H91" i="65"/>
  <c r="E91" i="65"/>
  <c r="L90" i="65"/>
  <c r="J90" i="65"/>
  <c r="H90" i="65"/>
  <c r="E90" i="65"/>
  <c r="L89" i="65"/>
  <c r="J89" i="65"/>
  <c r="H89" i="65"/>
  <c r="E89" i="65"/>
  <c r="L88" i="65"/>
  <c r="J88" i="65"/>
  <c r="H88" i="65"/>
  <c r="E88" i="65"/>
  <c r="L87" i="65"/>
  <c r="J87" i="65"/>
  <c r="H87" i="65"/>
  <c r="E87" i="65"/>
  <c r="L86" i="65"/>
  <c r="J86" i="65"/>
  <c r="H86" i="65"/>
  <c r="E86" i="65"/>
  <c r="L85" i="65"/>
  <c r="J85" i="65"/>
  <c r="H85" i="65"/>
  <c r="E85" i="65"/>
  <c r="L84" i="65"/>
  <c r="J84" i="65"/>
  <c r="H84" i="65"/>
  <c r="E84" i="65"/>
  <c r="L83" i="65"/>
  <c r="J83" i="65"/>
  <c r="H83" i="65"/>
  <c r="E83" i="65"/>
  <c r="L82" i="65"/>
  <c r="J82" i="65"/>
  <c r="H82" i="65"/>
  <c r="E82" i="65"/>
  <c r="L81" i="65"/>
  <c r="J81" i="65"/>
  <c r="H81" i="65"/>
  <c r="E81" i="65"/>
  <c r="L80" i="65"/>
  <c r="J80" i="65"/>
  <c r="H80" i="65"/>
  <c r="E80" i="65"/>
  <c r="L79" i="65"/>
  <c r="J79" i="65"/>
  <c r="H79" i="65"/>
  <c r="E79" i="65"/>
  <c r="L78" i="65"/>
  <c r="J78" i="65"/>
  <c r="H78" i="65"/>
  <c r="E78" i="65"/>
  <c r="L77" i="65"/>
  <c r="J77" i="65"/>
  <c r="H77" i="65"/>
  <c r="E77" i="65"/>
  <c r="L76" i="65"/>
  <c r="J76" i="65"/>
  <c r="H76" i="65"/>
  <c r="E76" i="65"/>
  <c r="L75" i="65"/>
  <c r="J75" i="65"/>
  <c r="H75" i="65"/>
  <c r="E75" i="65"/>
  <c r="L74" i="65"/>
  <c r="J74" i="65"/>
  <c r="H74" i="65"/>
  <c r="E74" i="65"/>
  <c r="L73" i="65"/>
  <c r="J73" i="65"/>
  <c r="H73" i="65"/>
  <c r="E73" i="65"/>
  <c r="L72" i="65"/>
  <c r="J72" i="65"/>
  <c r="H72" i="65"/>
  <c r="E72" i="65"/>
  <c r="L71" i="65"/>
  <c r="J71" i="65"/>
  <c r="H71" i="65"/>
  <c r="E71" i="65"/>
  <c r="L70" i="65"/>
  <c r="J70" i="65"/>
  <c r="H70" i="65"/>
  <c r="E70" i="65"/>
  <c r="L69" i="65"/>
  <c r="J69" i="65"/>
  <c r="H69" i="65"/>
  <c r="E69" i="65"/>
  <c r="L68" i="65"/>
  <c r="J68" i="65"/>
  <c r="H68" i="65"/>
  <c r="E68" i="65"/>
  <c r="L67" i="65"/>
  <c r="J67" i="65"/>
  <c r="H67" i="65"/>
  <c r="E67" i="65"/>
  <c r="L66" i="65"/>
  <c r="J66" i="65"/>
  <c r="H66" i="65"/>
  <c r="E66" i="65"/>
  <c r="L65" i="65"/>
  <c r="J65" i="65"/>
  <c r="H65" i="65"/>
  <c r="E65" i="65"/>
  <c r="L64" i="65"/>
  <c r="J64" i="65"/>
  <c r="H64" i="65"/>
  <c r="E64" i="65"/>
  <c r="L63" i="65"/>
  <c r="J63" i="65"/>
  <c r="H63" i="65"/>
  <c r="E63" i="65"/>
  <c r="L62" i="65"/>
  <c r="J62" i="65"/>
  <c r="H62" i="65"/>
  <c r="E62" i="65"/>
  <c r="L61" i="65"/>
  <c r="J61" i="65"/>
  <c r="H61" i="65"/>
  <c r="E61" i="65"/>
  <c r="L60" i="65"/>
  <c r="J60" i="65"/>
  <c r="H60" i="65"/>
  <c r="E60" i="65"/>
  <c r="L59" i="65"/>
  <c r="J59" i="65"/>
  <c r="H59" i="65"/>
  <c r="E59" i="65"/>
  <c r="L58" i="65"/>
  <c r="J58" i="65"/>
  <c r="H58" i="65"/>
  <c r="E58" i="65"/>
  <c r="L57" i="65"/>
  <c r="J57" i="65"/>
  <c r="H57" i="65"/>
  <c r="E57" i="65"/>
  <c r="L56" i="65"/>
  <c r="J56" i="65"/>
  <c r="H56" i="65"/>
  <c r="E56" i="65"/>
  <c r="L55" i="65"/>
  <c r="J55" i="65"/>
  <c r="H55" i="65"/>
  <c r="E55" i="65"/>
  <c r="L54" i="65"/>
  <c r="J54" i="65"/>
  <c r="H54" i="65"/>
  <c r="E54" i="65"/>
  <c r="L53" i="65"/>
  <c r="J53" i="65"/>
  <c r="H53" i="65"/>
  <c r="E53" i="65"/>
  <c r="L52" i="65"/>
  <c r="J52" i="65"/>
  <c r="H52" i="65"/>
  <c r="E52" i="65"/>
  <c r="L51" i="65"/>
  <c r="J51" i="65"/>
  <c r="H51" i="65"/>
  <c r="E51" i="65"/>
  <c r="L50" i="65"/>
  <c r="J50" i="65"/>
  <c r="H50" i="65"/>
  <c r="E50" i="65"/>
  <c r="L49" i="65"/>
  <c r="J49" i="65"/>
  <c r="H49" i="65"/>
  <c r="E49" i="65"/>
  <c r="L48" i="65"/>
  <c r="J48" i="65"/>
  <c r="H48" i="65"/>
  <c r="E48" i="65"/>
  <c r="L47" i="65"/>
  <c r="J47" i="65"/>
  <c r="H47" i="65"/>
  <c r="E47" i="65"/>
  <c r="L46" i="65"/>
  <c r="J46" i="65"/>
  <c r="H46" i="65"/>
  <c r="E46" i="65"/>
  <c r="L45" i="65"/>
  <c r="J45" i="65"/>
  <c r="H45" i="65"/>
  <c r="E45" i="65"/>
  <c r="L44" i="65"/>
  <c r="J44" i="65"/>
  <c r="H44" i="65"/>
  <c r="E44" i="65"/>
  <c r="L43" i="65"/>
  <c r="J43" i="65"/>
  <c r="H43" i="65"/>
  <c r="E43" i="65"/>
  <c r="L42" i="65"/>
  <c r="J42" i="65"/>
  <c r="H42" i="65"/>
  <c r="E42" i="65"/>
  <c r="L41" i="65"/>
  <c r="J41" i="65"/>
  <c r="H41" i="65"/>
  <c r="E41" i="65"/>
  <c r="L40" i="65"/>
  <c r="J40" i="65"/>
  <c r="H40" i="65"/>
  <c r="E40" i="65"/>
  <c r="L39" i="65"/>
  <c r="J39" i="65"/>
  <c r="H39" i="65"/>
  <c r="E39" i="65"/>
  <c r="L38" i="65"/>
  <c r="J38" i="65"/>
  <c r="H38" i="65"/>
  <c r="E38" i="65"/>
  <c r="L37" i="65"/>
  <c r="J37" i="65"/>
  <c r="H37" i="65"/>
  <c r="E37" i="65"/>
  <c r="L36" i="65"/>
  <c r="J36" i="65"/>
  <c r="H36" i="65"/>
  <c r="E36" i="65"/>
  <c r="L35" i="65"/>
  <c r="J35" i="65"/>
  <c r="H35" i="65"/>
  <c r="E35" i="65"/>
  <c r="L34" i="65"/>
  <c r="J34" i="65"/>
  <c r="H34" i="65"/>
  <c r="E34" i="65"/>
  <c r="L33" i="65"/>
  <c r="J33" i="65"/>
  <c r="H33" i="65"/>
  <c r="E33" i="65"/>
  <c r="L32" i="65"/>
  <c r="J32" i="65"/>
  <c r="H32" i="65"/>
  <c r="E32" i="65"/>
  <c r="L31" i="65"/>
  <c r="J31" i="65"/>
  <c r="H31" i="65"/>
  <c r="E31" i="65"/>
  <c r="L30" i="65"/>
  <c r="J30" i="65"/>
  <c r="H30" i="65"/>
  <c r="E30" i="65"/>
  <c r="L29" i="65"/>
  <c r="J29" i="65"/>
  <c r="H29" i="65"/>
  <c r="E29" i="65"/>
  <c r="L28" i="65"/>
  <c r="J28" i="65"/>
  <c r="H28" i="65"/>
  <c r="E28" i="65"/>
  <c r="L27" i="65"/>
  <c r="J27" i="65"/>
  <c r="H27" i="65"/>
  <c r="E27" i="65"/>
  <c r="L26" i="65"/>
  <c r="J26" i="65"/>
  <c r="H26" i="65"/>
  <c r="E26" i="65"/>
  <c r="L25" i="65"/>
  <c r="J25" i="65"/>
  <c r="H25" i="65"/>
  <c r="E25" i="65"/>
  <c r="L24" i="65"/>
  <c r="J24" i="65"/>
  <c r="H24" i="65"/>
  <c r="J23" i="65"/>
  <c r="L23" i="65" s="1"/>
  <c r="H23" i="65"/>
  <c r="E23" i="65"/>
  <c r="J22" i="65"/>
  <c r="L22" i="65" s="1"/>
  <c r="H22" i="65"/>
  <c r="E22" i="65"/>
  <c r="J21" i="65"/>
  <c r="L21" i="65" s="1"/>
  <c r="H21" i="65"/>
  <c r="E21" i="65"/>
  <c r="J20" i="65"/>
  <c r="L20" i="65" s="1"/>
  <c r="H20" i="65"/>
  <c r="E20" i="65"/>
  <c r="J19" i="65"/>
  <c r="L19" i="65" s="1"/>
  <c r="H19" i="65"/>
  <c r="E19" i="65"/>
  <c r="J18" i="65"/>
  <c r="L18" i="65" s="1"/>
  <c r="H18" i="65"/>
  <c r="E18" i="65"/>
  <c r="J17" i="65"/>
  <c r="L17" i="65" s="1"/>
  <c r="H17" i="65"/>
  <c r="E17" i="65"/>
  <c r="J16" i="65"/>
  <c r="L16" i="65" s="1"/>
  <c r="H16" i="65"/>
  <c r="E16" i="65"/>
  <c r="J15" i="65"/>
  <c r="L15" i="65" s="1"/>
  <c r="H15" i="65"/>
  <c r="E15" i="65"/>
  <c r="J14" i="65"/>
  <c r="L14" i="65" s="1"/>
  <c r="H14" i="65"/>
  <c r="E14" i="65"/>
  <c r="J13" i="65"/>
  <c r="L13" i="65" s="1"/>
  <c r="H13" i="65"/>
  <c r="E13" i="65"/>
  <c r="J12" i="65"/>
  <c r="L12" i="65" s="1"/>
  <c r="H12" i="65"/>
  <c r="E12" i="65"/>
  <c r="J11" i="65"/>
  <c r="L11" i="65" s="1"/>
  <c r="H11" i="65"/>
  <c r="E11" i="65"/>
  <c r="J10" i="65"/>
  <c r="L10" i="65" s="1"/>
  <c r="H10" i="65"/>
  <c r="E10" i="65"/>
  <c r="J9" i="65"/>
  <c r="L9" i="65" s="1"/>
  <c r="H9" i="65"/>
  <c r="E9" i="65"/>
  <c r="J8" i="65"/>
  <c r="L8" i="65" s="1"/>
  <c r="H8" i="65"/>
  <c r="E8" i="65"/>
  <c r="J7" i="65"/>
  <c r="L7" i="65" s="1"/>
  <c r="H7" i="65"/>
  <c r="E7" i="65"/>
  <c r="J6" i="65"/>
  <c r="L6" i="65" s="1"/>
  <c r="H6" i="65"/>
  <c r="E6" i="65"/>
  <c r="J5" i="65"/>
  <c r="L5" i="65" s="1"/>
  <c r="H5" i="65"/>
  <c r="E5" i="65"/>
  <c r="J4" i="65"/>
  <c r="H4" i="65"/>
  <c r="E4" i="65"/>
  <c r="E173" i="65" s="1"/>
  <c r="E33" i="64"/>
  <c r="E32" i="64"/>
  <c r="E25" i="64"/>
  <c r="F25" i="64" s="1"/>
  <c r="E16" i="64"/>
  <c r="E35" i="64" l="1"/>
  <c r="E27" i="64"/>
  <c r="E38" i="64" s="1"/>
  <c r="E44" i="64" s="1"/>
  <c r="H173" i="65"/>
  <c r="H201" i="65" s="1"/>
  <c r="H232" i="65" s="1"/>
  <c r="J173" i="65"/>
  <c r="J201" i="65" s="1"/>
  <c r="J232" i="65" s="1"/>
  <c r="F33" i="64"/>
  <c r="L4" i="65"/>
  <c r="L173" i="65" s="1"/>
  <c r="L201" i="65" s="1"/>
  <c r="J189" i="65"/>
  <c r="L175" i="65"/>
  <c r="L189" i="65" s="1"/>
  <c r="D201" i="65"/>
  <c r="D232" i="65" s="1"/>
  <c r="K232" i="65"/>
  <c r="L236" i="65" s="1"/>
  <c r="E199" i="65"/>
  <c r="E201" i="65" s="1"/>
  <c r="E232" i="65" s="1"/>
  <c r="J222" i="65"/>
  <c r="E230" i="65"/>
  <c r="G232" i="65"/>
  <c r="L215" i="65"/>
  <c r="L219" i="65"/>
  <c r="L224" i="65"/>
  <c r="L230" i="65" s="1"/>
  <c r="L228" i="65"/>
  <c r="L214" i="65"/>
  <c r="L218" i="65"/>
  <c r="J230" i="65"/>
  <c r="L227" i="65"/>
  <c r="I230" i="65"/>
  <c r="I232" i="65" s="1"/>
  <c r="L213" i="65"/>
  <c r="L222" i="65" l="1"/>
  <c r="L232" i="65" s="1"/>
  <c r="L234" i="65" s="1"/>
  <c r="L238" i="65" s="1"/>
  <c r="H340" i="89"/>
  <c r="H339" i="89"/>
  <c r="H338" i="89"/>
  <c r="H337" i="89"/>
  <c r="H336" i="89"/>
  <c r="H335" i="89"/>
  <c r="H334" i="89"/>
  <c r="H333" i="89"/>
  <c r="H332" i="89"/>
  <c r="H331" i="89"/>
  <c r="H330" i="89"/>
  <c r="H329" i="89"/>
  <c r="H328" i="89"/>
  <c r="H327" i="89"/>
  <c r="H326" i="89"/>
  <c r="H325" i="89"/>
  <c r="H324" i="89"/>
  <c r="H323" i="89"/>
  <c r="H322" i="89"/>
  <c r="H321" i="89"/>
  <c r="H320" i="89"/>
  <c r="H319" i="89"/>
  <c r="H318" i="89"/>
  <c r="H317" i="89"/>
  <c r="H316" i="89"/>
  <c r="H315" i="89"/>
  <c r="H314" i="89"/>
  <c r="H313" i="89"/>
  <c r="H312" i="89"/>
  <c r="H311" i="89"/>
  <c r="H310" i="89"/>
  <c r="H309" i="89"/>
  <c r="H308" i="89"/>
  <c r="H307" i="89"/>
  <c r="H306" i="89"/>
  <c r="H305" i="89"/>
  <c r="H304" i="89"/>
  <c r="H303" i="89"/>
  <c r="H302" i="89"/>
  <c r="H301" i="89"/>
  <c r="H300" i="89"/>
  <c r="H299" i="89"/>
  <c r="H298" i="89"/>
  <c r="H297" i="89"/>
  <c r="H296" i="89"/>
  <c r="H295" i="89"/>
  <c r="H294" i="89"/>
  <c r="H293" i="89"/>
  <c r="H292" i="89"/>
  <c r="H291" i="89"/>
  <c r="H290" i="89"/>
  <c r="H289" i="89"/>
  <c r="H288" i="89"/>
  <c r="H287" i="89"/>
  <c r="H286" i="89"/>
  <c r="H285" i="89"/>
  <c r="H284" i="89"/>
  <c r="H283" i="89"/>
  <c r="H282" i="89"/>
  <c r="H281" i="89"/>
  <c r="H280" i="89"/>
  <c r="H279" i="89"/>
  <c r="H278" i="89"/>
  <c r="H277" i="89"/>
  <c r="H276" i="89"/>
  <c r="H275" i="89"/>
  <c r="H274" i="89"/>
  <c r="H273" i="89"/>
  <c r="H272" i="89"/>
  <c r="H271" i="89"/>
  <c r="H270" i="89"/>
  <c r="H269" i="89"/>
  <c r="H268" i="89"/>
  <c r="H267" i="89"/>
  <c r="H266" i="89"/>
  <c r="H265" i="89"/>
  <c r="H264" i="89"/>
  <c r="H263" i="89"/>
  <c r="H262" i="89"/>
  <c r="H261" i="89"/>
  <c r="H260" i="89"/>
  <c r="H259" i="89"/>
  <c r="H258" i="89"/>
  <c r="H257" i="89"/>
  <c r="H256" i="89"/>
  <c r="H255" i="89"/>
  <c r="H254" i="89"/>
  <c r="H253" i="89"/>
  <c r="H252" i="89"/>
  <c r="H251" i="89"/>
  <c r="H250" i="89"/>
  <c r="H249" i="89"/>
  <c r="H248" i="89"/>
  <c r="H247" i="89"/>
  <c r="H246" i="89"/>
  <c r="H245" i="89"/>
  <c r="H244" i="89"/>
  <c r="H243" i="89"/>
  <c r="H242" i="89"/>
  <c r="H241" i="89"/>
  <c r="H240" i="89"/>
  <c r="H239" i="89"/>
  <c r="H238" i="89"/>
  <c r="H237" i="89"/>
  <c r="H236" i="89"/>
  <c r="H235" i="89"/>
  <c r="H234" i="89"/>
  <c r="H233" i="89"/>
  <c r="H232" i="89"/>
  <c r="H231" i="89"/>
  <c r="H230" i="89"/>
  <c r="H229" i="89"/>
  <c r="H228" i="89"/>
  <c r="H227" i="89"/>
  <c r="H226" i="89"/>
  <c r="H225" i="89"/>
  <c r="H224" i="89"/>
  <c r="H223" i="89"/>
  <c r="H222" i="89"/>
  <c r="H221" i="89"/>
  <c r="H220" i="89"/>
  <c r="H219" i="89"/>
  <c r="H218" i="89"/>
  <c r="H217" i="89"/>
  <c r="H216" i="89"/>
  <c r="H215" i="89"/>
  <c r="H214" i="89"/>
  <c r="H213" i="89"/>
  <c r="H212" i="89"/>
  <c r="H211" i="89"/>
  <c r="H210" i="89"/>
  <c r="H209" i="89"/>
  <c r="H208" i="89"/>
  <c r="H207" i="89"/>
  <c r="H206" i="89"/>
  <c r="H205" i="89"/>
  <c r="H204" i="89"/>
  <c r="H203" i="89"/>
  <c r="H202" i="89"/>
  <c r="H201" i="89"/>
  <c r="H200" i="89"/>
  <c r="H199" i="89"/>
  <c r="H198" i="89"/>
  <c r="H197" i="89"/>
  <c r="H196" i="89"/>
  <c r="H195" i="89"/>
  <c r="H194" i="89"/>
  <c r="H193" i="89"/>
  <c r="H192" i="89"/>
  <c r="H191" i="89"/>
  <c r="H190" i="89"/>
  <c r="H189" i="89"/>
  <c r="H188" i="89"/>
  <c r="H187" i="89"/>
  <c r="H186" i="89"/>
  <c r="H185" i="89"/>
  <c r="H184" i="89"/>
  <c r="H183" i="89"/>
  <c r="H182" i="89"/>
  <c r="H181" i="89"/>
  <c r="H180" i="89"/>
  <c r="H179" i="89"/>
  <c r="H178" i="89"/>
  <c r="H177" i="89"/>
  <c r="H176" i="89"/>
  <c r="H175" i="89"/>
  <c r="H174" i="89"/>
  <c r="H173" i="89"/>
  <c r="H172" i="89"/>
  <c r="H171" i="89"/>
  <c r="H170" i="89"/>
  <c r="H169" i="89"/>
  <c r="H168" i="89"/>
  <c r="H167" i="89"/>
  <c r="H166" i="89"/>
  <c r="H165" i="89"/>
  <c r="H164" i="89"/>
  <c r="H163" i="89"/>
  <c r="H162" i="89"/>
  <c r="H161" i="89"/>
  <c r="H160" i="89"/>
  <c r="H159" i="89"/>
  <c r="H158" i="89"/>
  <c r="H157" i="89"/>
  <c r="H156" i="89"/>
  <c r="H155" i="89"/>
  <c r="H154" i="89"/>
  <c r="H153" i="89"/>
  <c r="H152" i="89"/>
  <c r="H151" i="89"/>
  <c r="H150" i="89"/>
  <c r="H149" i="89"/>
  <c r="H148" i="89"/>
  <c r="H147" i="89"/>
  <c r="H146" i="89"/>
  <c r="H145" i="89"/>
  <c r="H144" i="89"/>
  <c r="H143" i="89"/>
  <c r="H142" i="89"/>
  <c r="H141" i="89"/>
  <c r="H140" i="89"/>
  <c r="H139" i="89"/>
  <c r="H138" i="89"/>
  <c r="H137" i="89"/>
  <c r="H136" i="89"/>
  <c r="H135" i="89"/>
  <c r="H134" i="89"/>
  <c r="H133" i="89"/>
  <c r="H132" i="89"/>
  <c r="H131" i="89"/>
  <c r="H130" i="89"/>
  <c r="H129" i="89"/>
  <c r="H128" i="89"/>
  <c r="H127" i="89"/>
  <c r="H126" i="89"/>
  <c r="H125" i="89"/>
  <c r="H124" i="89"/>
  <c r="H123" i="89"/>
  <c r="H122" i="89"/>
  <c r="H121" i="89"/>
  <c r="H120" i="89"/>
  <c r="H119" i="89"/>
  <c r="H118" i="89"/>
  <c r="H117" i="89"/>
  <c r="H116" i="89"/>
  <c r="H115" i="89"/>
  <c r="H114" i="89"/>
  <c r="H113" i="89"/>
  <c r="H112" i="89"/>
  <c r="H111" i="89"/>
  <c r="H110" i="89"/>
  <c r="H109" i="89"/>
  <c r="H108" i="89"/>
  <c r="H107" i="89"/>
  <c r="H106" i="89"/>
  <c r="H105" i="89"/>
  <c r="H104" i="89"/>
  <c r="H103" i="89"/>
  <c r="H102" i="89"/>
  <c r="H101" i="89"/>
  <c r="H100" i="89"/>
  <c r="H99" i="89"/>
  <c r="H98" i="89"/>
  <c r="H97" i="89"/>
  <c r="H96" i="89"/>
  <c r="H95" i="89"/>
  <c r="H94" i="89"/>
  <c r="H93" i="89"/>
  <c r="H92" i="89"/>
  <c r="H91" i="89"/>
  <c r="H90" i="89"/>
  <c r="H89" i="89"/>
  <c r="H88" i="89"/>
  <c r="H87" i="89"/>
  <c r="H86" i="89"/>
  <c r="H85" i="89"/>
  <c r="H84" i="89"/>
  <c r="H83" i="89"/>
  <c r="H82" i="89"/>
  <c r="H81" i="89"/>
  <c r="H80" i="89"/>
  <c r="H79" i="89"/>
  <c r="H78" i="89"/>
  <c r="H77" i="89"/>
  <c r="H76" i="89"/>
  <c r="H75" i="89"/>
  <c r="H74" i="89"/>
  <c r="H73" i="89"/>
  <c r="H72" i="89"/>
  <c r="H71" i="89"/>
  <c r="H70" i="89"/>
  <c r="H69" i="89"/>
  <c r="H68" i="89"/>
  <c r="H67" i="89"/>
  <c r="H66" i="89"/>
  <c r="H65" i="89"/>
  <c r="H64" i="89"/>
  <c r="H63" i="89"/>
  <c r="H62" i="89"/>
  <c r="H61" i="89"/>
  <c r="H60" i="89"/>
  <c r="H59" i="89"/>
  <c r="H58" i="89"/>
  <c r="H57" i="89"/>
  <c r="H56" i="89"/>
  <c r="H55" i="89"/>
  <c r="H54" i="89"/>
  <c r="H53" i="89"/>
  <c r="H52" i="89"/>
  <c r="H51" i="89"/>
  <c r="H50" i="89"/>
  <c r="H49" i="89"/>
  <c r="H48" i="89"/>
  <c r="H47" i="89"/>
  <c r="H46" i="89"/>
  <c r="H45" i="89"/>
  <c r="H44" i="89"/>
  <c r="H43" i="89"/>
  <c r="H42" i="89"/>
  <c r="H41" i="89"/>
  <c r="H40" i="89"/>
  <c r="H39" i="89"/>
  <c r="H38" i="89"/>
  <c r="H37" i="89"/>
  <c r="H36" i="89"/>
  <c r="H35" i="89"/>
  <c r="H34" i="89"/>
  <c r="H33" i="89"/>
  <c r="H32" i="89"/>
  <c r="H31" i="89"/>
  <c r="H30" i="89"/>
  <c r="F29" i="89"/>
  <c r="E29" i="89"/>
  <c r="D29" i="89"/>
  <c r="D4" i="89" s="1"/>
  <c r="D341" i="89" s="1"/>
  <c r="C29" i="89"/>
  <c r="C4" i="89" s="1"/>
  <c r="C341" i="89" s="1"/>
  <c r="H28" i="89"/>
  <c r="H27" i="89"/>
  <c r="H26" i="89"/>
  <c r="H25" i="89"/>
  <c r="H24" i="89"/>
  <c r="H23" i="89"/>
  <c r="H22" i="89"/>
  <c r="H21" i="89"/>
  <c r="H20" i="89"/>
  <c r="H19" i="89"/>
  <c r="H18" i="89"/>
  <c r="H17" i="89"/>
  <c r="H16" i="89"/>
  <c r="H15" i="89"/>
  <c r="H14" i="89"/>
  <c r="H13" i="89"/>
  <c r="H12" i="89"/>
  <c r="H11" i="89"/>
  <c r="H10" i="89"/>
  <c r="H9" i="89"/>
  <c r="H8" i="89"/>
  <c r="H7" i="89"/>
  <c r="H6" i="89"/>
  <c r="H5" i="89"/>
  <c r="G4" i="89"/>
  <c r="G341" i="89" s="1"/>
  <c r="F4" i="89"/>
  <c r="F341" i="89" s="1"/>
  <c r="E4" i="89"/>
  <c r="E341" i="89" s="1"/>
  <c r="H29" i="89" l="1"/>
  <c r="H341" i="89"/>
  <c r="H4" i="89"/>
  <c r="G176" i="82" l="1"/>
  <c r="D176" i="82"/>
  <c r="G175" i="82"/>
  <c r="D175" i="82"/>
  <c r="F174" i="82"/>
  <c r="E174" i="82"/>
  <c r="D174" i="82" s="1"/>
  <c r="D172" i="82" s="1"/>
  <c r="C174" i="82"/>
  <c r="F172" i="82"/>
  <c r="F152" i="82" s="1"/>
  <c r="F150" i="82" s="1"/>
  <c r="C172" i="82"/>
  <c r="G170" i="82"/>
  <c r="D170" i="82"/>
  <c r="G169" i="82"/>
  <c r="D169" i="82"/>
  <c r="G168" i="82"/>
  <c r="D168" i="82"/>
  <c r="G167" i="82"/>
  <c r="D167" i="82"/>
  <c r="G166" i="82"/>
  <c r="D166" i="82"/>
  <c r="G165" i="82"/>
  <c r="D165" i="82"/>
  <c r="G164" i="82"/>
  <c r="D164" i="82"/>
  <c r="G163" i="82"/>
  <c r="D163" i="82"/>
  <c r="G162" i="82"/>
  <c r="D162" i="82"/>
  <c r="G161" i="82"/>
  <c r="D161" i="82"/>
  <c r="G160" i="82"/>
  <c r="D160" i="82"/>
  <c r="G159" i="82"/>
  <c r="D159" i="82"/>
  <c r="G158" i="82"/>
  <c r="D158" i="82"/>
  <c r="G157" i="82"/>
  <c r="D157" i="82"/>
  <c r="G156" i="82"/>
  <c r="D156" i="82"/>
  <c r="G155" i="82"/>
  <c r="G154" i="82" s="1"/>
  <c r="D155" i="82"/>
  <c r="F154" i="82"/>
  <c r="E154" i="82"/>
  <c r="C154" i="82"/>
  <c r="C152" i="82" s="1"/>
  <c r="C150" i="82" s="1"/>
  <c r="G148" i="82"/>
  <c r="D148" i="82"/>
  <c r="G147" i="82"/>
  <c r="D147" i="82"/>
  <c r="F146" i="82"/>
  <c r="E146" i="82"/>
  <c r="C146" i="82"/>
  <c r="G144" i="82"/>
  <c r="D144" i="82"/>
  <c r="D143" i="82" s="1"/>
  <c r="F143" i="82"/>
  <c r="E143" i="82"/>
  <c r="C143" i="82"/>
  <c r="G139" i="82"/>
  <c r="D139" i="82"/>
  <c r="F138" i="82"/>
  <c r="F137" i="82" s="1"/>
  <c r="E138" i="82"/>
  <c r="D138" i="82" s="1"/>
  <c r="C138" i="82"/>
  <c r="C137" i="82"/>
  <c r="G135" i="82"/>
  <c r="G134" i="82" s="1"/>
  <c r="D135" i="82"/>
  <c r="F134" i="82"/>
  <c r="F133" i="82" s="1"/>
  <c r="E134" i="82"/>
  <c r="C134" i="82"/>
  <c r="C133" i="82"/>
  <c r="G129" i="82"/>
  <c r="D129" i="82"/>
  <c r="F128" i="82"/>
  <c r="E128" i="82"/>
  <c r="G128" i="82" s="1"/>
  <c r="C128" i="82"/>
  <c r="G126" i="82"/>
  <c r="D126" i="82"/>
  <c r="G124" i="82"/>
  <c r="D124" i="82"/>
  <c r="G123" i="82"/>
  <c r="D123" i="82"/>
  <c r="G122" i="82"/>
  <c r="D122" i="82"/>
  <c r="F121" i="82"/>
  <c r="E121" i="82"/>
  <c r="D121" i="82"/>
  <c r="C121" i="82"/>
  <c r="G117" i="82"/>
  <c r="D117" i="82"/>
  <c r="F116" i="82"/>
  <c r="E116" i="82"/>
  <c r="C116" i="82"/>
  <c r="G114" i="82"/>
  <c r="D114" i="82"/>
  <c r="G113" i="82"/>
  <c r="D113" i="82"/>
  <c r="G112" i="82"/>
  <c r="D112" i="82"/>
  <c r="G111" i="82"/>
  <c r="D111" i="82"/>
  <c r="G110" i="82"/>
  <c r="D110" i="82"/>
  <c r="F109" i="82"/>
  <c r="E109" i="82"/>
  <c r="C109" i="82"/>
  <c r="C107" i="82" s="1"/>
  <c r="G105" i="82"/>
  <c r="D105" i="82"/>
  <c r="G104" i="82"/>
  <c r="D104" i="82"/>
  <c r="G103" i="82"/>
  <c r="D103" i="82"/>
  <c r="F102" i="82"/>
  <c r="F101" i="82" s="1"/>
  <c r="F100" i="82" s="1"/>
  <c r="E102" i="82"/>
  <c r="C102" i="82"/>
  <c r="C101" i="82" s="1"/>
  <c r="G98" i="82"/>
  <c r="D98" i="82"/>
  <c r="G97" i="82"/>
  <c r="D97" i="82"/>
  <c r="F96" i="82"/>
  <c r="E96" i="82"/>
  <c r="G96" i="82" s="1"/>
  <c r="C96" i="82"/>
  <c r="D96" i="82" s="1"/>
  <c r="G93" i="82"/>
  <c r="D93" i="82"/>
  <c r="F92" i="82"/>
  <c r="E92" i="82"/>
  <c r="C92" i="82"/>
  <c r="G90" i="82"/>
  <c r="D90" i="82"/>
  <c r="F89" i="82"/>
  <c r="E89" i="82"/>
  <c r="C89" i="82"/>
  <c r="G84" i="82"/>
  <c r="D84" i="82"/>
  <c r="G83" i="82"/>
  <c r="D83" i="82"/>
  <c r="G82" i="82"/>
  <c r="D82" i="82"/>
  <c r="G81" i="82"/>
  <c r="D81" i="82"/>
  <c r="G80" i="82"/>
  <c r="D80" i="82"/>
  <c r="G79" i="82"/>
  <c r="D79" i="82"/>
  <c r="G78" i="82"/>
  <c r="D78" i="82"/>
  <c r="G77" i="82"/>
  <c r="D77" i="82"/>
  <c r="G76" i="82"/>
  <c r="D76" i="82"/>
  <c r="G75" i="82"/>
  <c r="D75" i="82"/>
  <c r="G74" i="82"/>
  <c r="D74" i="82"/>
  <c r="G73" i="82"/>
  <c r="D73" i="82"/>
  <c r="G72" i="82"/>
  <c r="D72" i="82"/>
  <c r="G71" i="82"/>
  <c r="D71" i="82"/>
  <c r="F70" i="82"/>
  <c r="F69" i="82" s="1"/>
  <c r="F67" i="82" s="1"/>
  <c r="E70" i="82"/>
  <c r="C70" i="82"/>
  <c r="C69" i="82" s="1"/>
  <c r="C67" i="82" s="1"/>
  <c r="G65" i="82"/>
  <c r="D65" i="82"/>
  <c r="G64" i="82"/>
  <c r="D64" i="82"/>
  <c r="G63" i="82"/>
  <c r="D63" i="82"/>
  <c r="G62" i="82"/>
  <c r="D62" i="82"/>
  <c r="G61" i="82"/>
  <c r="D61" i="82"/>
  <c r="G60" i="82"/>
  <c r="D60" i="82"/>
  <c r="G59" i="82"/>
  <c r="D59" i="82"/>
  <c r="F58" i="82"/>
  <c r="E58" i="82"/>
  <c r="C58" i="82"/>
  <c r="G56" i="82"/>
  <c r="D56" i="82"/>
  <c r="F55" i="82"/>
  <c r="E55" i="82"/>
  <c r="C55" i="82"/>
  <c r="G53" i="82"/>
  <c r="D53" i="82"/>
  <c r="F52" i="82"/>
  <c r="E52" i="82"/>
  <c r="G52" i="82" s="1"/>
  <c r="C52" i="82"/>
  <c r="G47" i="82"/>
  <c r="D47" i="82"/>
  <c r="F46" i="82"/>
  <c r="F45" i="82" s="1"/>
  <c r="E46" i="82"/>
  <c r="C46" i="82"/>
  <c r="G41" i="82"/>
  <c r="D41" i="82"/>
  <c r="F40" i="82"/>
  <c r="E40" i="82"/>
  <c r="C40" i="82"/>
  <c r="G38" i="82"/>
  <c r="D38" i="82"/>
  <c r="G37" i="82"/>
  <c r="D37" i="82"/>
  <c r="F36" i="82"/>
  <c r="E36" i="82"/>
  <c r="C36" i="82"/>
  <c r="G28" i="82"/>
  <c r="D28" i="82"/>
  <c r="G27" i="82"/>
  <c r="G26" i="82" s="1"/>
  <c r="D27" i="82"/>
  <c r="F26" i="82"/>
  <c r="E26" i="82"/>
  <c r="C26" i="82"/>
  <c r="C25" i="82" s="1"/>
  <c r="F25" i="82"/>
  <c r="G23" i="82"/>
  <c r="D23" i="82"/>
  <c r="F22" i="82"/>
  <c r="E22" i="82"/>
  <c r="D22" i="82" s="1"/>
  <c r="C22" i="82"/>
  <c r="G20" i="82"/>
  <c r="D20" i="82"/>
  <c r="F19" i="82"/>
  <c r="E19" i="82"/>
  <c r="C19" i="82"/>
  <c r="C18" i="82" s="1"/>
  <c r="C16" i="82" s="1"/>
  <c r="C14" i="82" s="1"/>
  <c r="E142" i="82" l="1"/>
  <c r="D26" i="82"/>
  <c r="D102" i="82"/>
  <c r="G121" i="82"/>
  <c r="F119" i="82"/>
  <c r="C88" i="82"/>
  <c r="C86" i="82" s="1"/>
  <c r="D134" i="82"/>
  <c r="D133" i="82" s="1"/>
  <c r="F18" i="82"/>
  <c r="F16" i="82" s="1"/>
  <c r="F14" i="82" s="1"/>
  <c r="F12" i="82" s="1"/>
  <c r="D36" i="82"/>
  <c r="D46" i="82"/>
  <c r="G89" i="82"/>
  <c r="D116" i="82"/>
  <c r="E133" i="82"/>
  <c r="E137" i="82"/>
  <c r="D137" i="82" s="1"/>
  <c r="D154" i="82"/>
  <c r="G55" i="82"/>
  <c r="F107" i="82"/>
  <c r="G109" i="82"/>
  <c r="G36" i="82"/>
  <c r="G46" i="82"/>
  <c r="D52" i="82"/>
  <c r="G116" i="82"/>
  <c r="F142" i="82"/>
  <c r="F141" i="82" s="1"/>
  <c r="F131" i="82" s="1"/>
  <c r="C34" i="82"/>
  <c r="G70" i="82"/>
  <c r="D89" i="82"/>
  <c r="E101" i="82"/>
  <c r="D101" i="82" s="1"/>
  <c r="E119" i="82"/>
  <c r="G138" i="82"/>
  <c r="G146" i="82"/>
  <c r="D146" i="82"/>
  <c r="D19" i="82"/>
  <c r="C45" i="82"/>
  <c r="C49" i="82"/>
  <c r="G102" i="82"/>
  <c r="G137" i="82"/>
  <c r="C142" i="82"/>
  <c r="C141" i="82" s="1"/>
  <c r="C131" i="82" s="1"/>
  <c r="E25" i="82"/>
  <c r="D25" i="82" s="1"/>
  <c r="G58" i="82"/>
  <c r="G22" i="82"/>
  <c r="D40" i="82"/>
  <c r="G19" i="82"/>
  <c r="E34" i="82"/>
  <c r="F34" i="82"/>
  <c r="G40" i="82"/>
  <c r="E45" i="82"/>
  <c r="E49" i="82"/>
  <c r="D49" i="82" s="1"/>
  <c r="F49" i="82"/>
  <c r="F43" i="82" s="1"/>
  <c r="F32" i="82" s="1"/>
  <c r="D55" i="82"/>
  <c r="D58" i="82"/>
  <c r="D70" i="82"/>
  <c r="E88" i="82"/>
  <c r="D88" i="82" s="1"/>
  <c r="F88" i="82"/>
  <c r="F86" i="82" s="1"/>
  <c r="D92" i="82"/>
  <c r="D109" i="82"/>
  <c r="C119" i="82"/>
  <c r="D142" i="82"/>
  <c r="E141" i="82"/>
  <c r="G142" i="82"/>
  <c r="C12" i="82"/>
  <c r="G133" i="82"/>
  <c r="G45" i="82"/>
  <c r="C100" i="82"/>
  <c r="E18" i="82"/>
  <c r="E43" i="82"/>
  <c r="E69" i="82"/>
  <c r="E107" i="82"/>
  <c r="D128" i="82"/>
  <c r="G25" i="82"/>
  <c r="G92" i="82"/>
  <c r="G143" i="82"/>
  <c r="G174" i="82"/>
  <c r="G172" i="82" s="1"/>
  <c r="E172" i="82"/>
  <c r="E152" i="82" s="1"/>
  <c r="F30" i="82" l="1"/>
  <c r="F10" i="82" s="1"/>
  <c r="F178" i="82" s="1"/>
  <c r="G119" i="82"/>
  <c r="D34" i="82"/>
  <c r="E86" i="82"/>
  <c r="D86" i="82" s="1"/>
  <c r="G34" i="82"/>
  <c r="C43" i="82"/>
  <c r="D43" i="82" s="1"/>
  <c r="G101" i="82"/>
  <c r="E100" i="82"/>
  <c r="G88" i="82"/>
  <c r="G49" i="82"/>
  <c r="D45" i="82"/>
  <c r="D119" i="82"/>
  <c r="G152" i="82"/>
  <c r="D152" i="82"/>
  <c r="E150" i="82"/>
  <c r="G107" i="82"/>
  <c r="D107" i="82"/>
  <c r="G69" i="82"/>
  <c r="E67" i="82"/>
  <c r="E32" i="82" s="1"/>
  <c r="D69" i="82"/>
  <c r="G141" i="82"/>
  <c r="D141" i="82"/>
  <c r="E131" i="82"/>
  <c r="G18" i="82"/>
  <c r="D18" i="82"/>
  <c r="E16" i="82"/>
  <c r="G43" i="82"/>
  <c r="G86" i="82" l="1"/>
  <c r="C32" i="82"/>
  <c r="C30" i="82" s="1"/>
  <c r="C10" i="82" s="1"/>
  <c r="C178" i="82" s="1"/>
  <c r="G100" i="82"/>
  <c r="D100" i="82"/>
  <c r="E30" i="82"/>
  <c r="G32" i="82"/>
  <c r="G131" i="82"/>
  <c r="D131" i="82"/>
  <c r="D16" i="82"/>
  <c r="E14" i="82"/>
  <c r="G16" i="82"/>
  <c r="D150" i="82"/>
  <c r="G150" i="82"/>
  <c r="D67" i="82"/>
  <c r="G67" i="82"/>
  <c r="D32" i="82" l="1"/>
  <c r="D14" i="82"/>
  <c r="G14" i="82"/>
  <c r="E12" i="82"/>
  <c r="D30" i="82"/>
  <c r="G30" i="82"/>
  <c r="G12" i="82" l="1"/>
  <c r="D12" i="82"/>
  <c r="E10" i="82"/>
  <c r="G10" i="82" l="1"/>
  <c r="G178" i="82" s="1"/>
  <c r="D10" i="82"/>
  <c r="D178" i="82" s="1"/>
  <c r="E178" i="82"/>
  <c r="I172" i="101" l="1"/>
  <c r="F172" i="101"/>
  <c r="I158" i="101"/>
  <c r="F158" i="101"/>
  <c r="I133" i="101"/>
  <c r="F133" i="101"/>
  <c r="I106" i="101"/>
  <c r="F106" i="101"/>
  <c r="I87" i="101"/>
  <c r="F87" i="101"/>
  <c r="F72" i="101"/>
  <c r="I66" i="101"/>
  <c r="I72" i="101" s="1"/>
  <c r="I55" i="101"/>
  <c r="F55" i="101"/>
  <c r="I46" i="101"/>
  <c r="F46" i="101"/>
  <c r="I37" i="101"/>
  <c r="F37" i="101"/>
  <c r="I27" i="101"/>
  <c r="F27" i="101"/>
  <c r="I17" i="101"/>
  <c r="F17" i="101"/>
  <c r="I11" i="101"/>
  <c r="F11" i="101"/>
  <c r="I65" i="99"/>
  <c r="F65" i="99"/>
  <c r="N63" i="99"/>
  <c r="L63" i="99"/>
  <c r="M63" i="99" s="1"/>
  <c r="N62" i="99"/>
  <c r="L62" i="99"/>
  <c r="M62" i="99" s="1"/>
  <c r="N61" i="99"/>
  <c r="L61" i="99"/>
  <c r="M61" i="99" s="1"/>
  <c r="N60" i="99"/>
  <c r="M60" i="99"/>
  <c r="L60" i="99"/>
  <c r="N59" i="99"/>
  <c r="L59" i="99"/>
  <c r="M59" i="99" s="1"/>
  <c r="N58" i="99"/>
  <c r="L58" i="99"/>
  <c r="M58" i="99" s="1"/>
  <c r="K57" i="99"/>
  <c r="J57" i="99"/>
  <c r="L57" i="99" s="1"/>
  <c r="M57" i="99" s="1"/>
  <c r="N56" i="99"/>
  <c r="L56" i="99"/>
  <c r="K41" i="99"/>
  <c r="I41" i="99"/>
  <c r="F41" i="99"/>
  <c r="N39" i="99"/>
  <c r="L39" i="99"/>
  <c r="M39" i="99" s="1"/>
  <c r="N38" i="99"/>
  <c r="L38" i="99"/>
  <c r="M38" i="99" s="1"/>
  <c r="N37" i="99"/>
  <c r="L37" i="99"/>
  <c r="M37" i="99" s="1"/>
  <c r="N36" i="99"/>
  <c r="M36" i="99"/>
  <c r="L36" i="99"/>
  <c r="N35" i="99"/>
  <c r="L35" i="99"/>
  <c r="M35" i="99" s="1"/>
  <c r="N34" i="99"/>
  <c r="L34" i="99"/>
  <c r="M34" i="99" s="1"/>
  <c r="N33" i="99"/>
  <c r="L33" i="99"/>
  <c r="M33" i="99" s="1"/>
  <c r="N32" i="99"/>
  <c r="M32" i="99"/>
  <c r="L32" i="99"/>
  <c r="N31" i="99"/>
  <c r="L31" i="99"/>
  <c r="M31" i="99" s="1"/>
  <c r="J30" i="99"/>
  <c r="N30" i="99" s="1"/>
  <c r="N29" i="99"/>
  <c r="L29" i="99"/>
  <c r="M29" i="99" s="1"/>
  <c r="N28" i="99"/>
  <c r="L28" i="99"/>
  <c r="M28" i="99" s="1"/>
  <c r="N27" i="99"/>
  <c r="M27" i="99"/>
  <c r="L27" i="99"/>
  <c r="N26" i="99"/>
  <c r="L26" i="99"/>
  <c r="M26" i="99" s="1"/>
  <c r="N25" i="99"/>
  <c r="L25" i="99"/>
  <c r="M25" i="99" s="1"/>
  <c r="N24" i="99"/>
  <c r="L24" i="99"/>
  <c r="M24" i="99" s="1"/>
  <c r="N23" i="99"/>
  <c r="M23" i="99"/>
  <c r="L23" i="99"/>
  <c r="N22" i="99"/>
  <c r="L22" i="99"/>
  <c r="M22" i="99" s="1"/>
  <c r="N21" i="99"/>
  <c r="L21" i="99"/>
  <c r="M21" i="99" s="1"/>
  <c r="N20" i="99"/>
  <c r="L20" i="99"/>
  <c r="M20" i="99" s="1"/>
  <c r="N19" i="99"/>
  <c r="M19" i="99"/>
  <c r="L19" i="99"/>
  <c r="N18" i="99"/>
  <c r="L18" i="99"/>
  <c r="M18" i="99" s="1"/>
  <c r="N17" i="99"/>
  <c r="L17" i="99"/>
  <c r="M17" i="99" s="1"/>
  <c r="N16" i="99"/>
  <c r="L16" i="99"/>
  <c r="M16" i="99" s="1"/>
  <c r="N15" i="99"/>
  <c r="M15" i="99"/>
  <c r="L15" i="99"/>
  <c r="N14" i="99"/>
  <c r="L14" i="99"/>
  <c r="M14" i="99" s="1"/>
  <c r="N13" i="99"/>
  <c r="L13" i="99"/>
  <c r="M13" i="99" s="1"/>
  <c r="J12" i="99"/>
  <c r="N12" i="99" s="1"/>
  <c r="N11" i="99"/>
  <c r="L11" i="99"/>
  <c r="M11" i="99" s="1"/>
  <c r="N10" i="99"/>
  <c r="L10" i="99"/>
  <c r="M10" i="99" s="1"/>
  <c r="N9" i="99"/>
  <c r="M9" i="99"/>
  <c r="L9" i="99"/>
  <c r="K57" i="97"/>
  <c r="J57" i="97"/>
  <c r="I57" i="97"/>
  <c r="F57" i="97"/>
  <c r="N55" i="97"/>
  <c r="L55" i="97"/>
  <c r="M55" i="97" s="1"/>
  <c r="N54" i="97"/>
  <c r="L54" i="97"/>
  <c r="M54" i="97" s="1"/>
  <c r="N53" i="97"/>
  <c r="L53" i="97"/>
  <c r="M53" i="97" s="1"/>
  <c r="N52" i="97"/>
  <c r="L52" i="97"/>
  <c r="M52" i="97" s="1"/>
  <c r="N50" i="97"/>
  <c r="L50" i="97"/>
  <c r="M50" i="97" s="1"/>
  <c r="N49" i="97"/>
  <c r="L49" i="97"/>
  <c r="M49" i="97" s="1"/>
  <c r="N48" i="97"/>
  <c r="L48" i="97"/>
  <c r="M48" i="97" s="1"/>
  <c r="N47" i="97"/>
  <c r="L47" i="97"/>
  <c r="M47" i="97" s="1"/>
  <c r="N46" i="97"/>
  <c r="M46" i="97"/>
  <c r="L46" i="97"/>
  <c r="I35" i="97"/>
  <c r="F35" i="97"/>
  <c r="J34" i="97"/>
  <c r="L34" i="97" s="1"/>
  <c r="M34" i="97" s="1"/>
  <c r="N33" i="97"/>
  <c r="L33" i="97"/>
  <c r="M33" i="97" s="1"/>
  <c r="N32" i="97"/>
  <c r="M32" i="97"/>
  <c r="L32" i="97"/>
  <c r="N31" i="97"/>
  <c r="L31" i="97"/>
  <c r="M31" i="97" s="1"/>
  <c r="N30" i="97"/>
  <c r="L30" i="97"/>
  <c r="M30" i="97" s="1"/>
  <c r="N29" i="97"/>
  <c r="L29" i="97"/>
  <c r="M29" i="97" s="1"/>
  <c r="N28" i="97"/>
  <c r="L28" i="97"/>
  <c r="M28" i="97" s="1"/>
  <c r="N27" i="97"/>
  <c r="L27" i="97"/>
  <c r="M27" i="97" s="1"/>
  <c r="N26" i="97"/>
  <c r="L26" i="97"/>
  <c r="M26" i="97" s="1"/>
  <c r="N25" i="97"/>
  <c r="L25" i="97"/>
  <c r="M25" i="97" s="1"/>
  <c r="N24" i="97"/>
  <c r="M24" i="97"/>
  <c r="L24" i="97"/>
  <c r="N23" i="97"/>
  <c r="L23" i="97"/>
  <c r="M23" i="97" s="1"/>
  <c r="N22" i="97"/>
  <c r="L22" i="97"/>
  <c r="M22" i="97" s="1"/>
  <c r="N21" i="97"/>
  <c r="L21" i="97"/>
  <c r="M21" i="97" s="1"/>
  <c r="K20" i="97"/>
  <c r="J20" i="97"/>
  <c r="N19" i="97"/>
  <c r="L19" i="97"/>
  <c r="M19" i="97" s="1"/>
  <c r="N18" i="97"/>
  <c r="L18" i="97"/>
  <c r="M18" i="97" s="1"/>
  <c r="N17" i="97"/>
  <c r="L17" i="97"/>
  <c r="M17" i="97" s="1"/>
  <c r="N16" i="97"/>
  <c r="L16" i="97"/>
  <c r="M16" i="97" s="1"/>
  <c r="J15" i="97"/>
  <c r="J35" i="97" s="1"/>
  <c r="N14" i="97"/>
  <c r="L14" i="97"/>
  <c r="M14" i="97" s="1"/>
  <c r="N13" i="97"/>
  <c r="M13" i="97"/>
  <c r="L13" i="97"/>
  <c r="N12" i="97"/>
  <c r="L12" i="97"/>
  <c r="M12" i="97" s="1"/>
  <c r="N11" i="97"/>
  <c r="L11" i="97"/>
  <c r="M11" i="97" s="1"/>
  <c r="N10" i="97"/>
  <c r="K10" i="97"/>
  <c r="L10" i="97" s="1"/>
  <c r="J25" i="95"/>
  <c r="I25" i="95"/>
  <c r="F25" i="95"/>
  <c r="N5" i="95"/>
  <c r="J5" i="95"/>
  <c r="K41" i="93"/>
  <c r="J41" i="93"/>
  <c r="I41" i="93"/>
  <c r="G41" i="93"/>
  <c r="L39" i="93"/>
  <c r="L38" i="93"/>
  <c r="L37" i="93"/>
  <c r="L36" i="93"/>
  <c r="L35" i="93"/>
  <c r="L34" i="93"/>
  <c r="L33" i="93"/>
  <c r="L32" i="93"/>
  <c r="L31" i="93"/>
  <c r="L30" i="93"/>
  <c r="L29" i="93"/>
  <c r="M28" i="93"/>
  <c r="L28" i="93"/>
  <c r="L27" i="93"/>
  <c r="M25" i="93"/>
  <c r="L25" i="93"/>
  <c r="M19" i="93"/>
  <c r="L19" i="93"/>
  <c r="M18" i="93"/>
  <c r="L18" i="93"/>
  <c r="L17" i="93"/>
  <c r="L16" i="93"/>
  <c r="L15" i="93"/>
  <c r="M14" i="93"/>
  <c r="L14" i="93"/>
  <c r="M13" i="93"/>
  <c r="L13" i="93"/>
  <c r="M12" i="93"/>
  <c r="M41" i="93" s="1"/>
  <c r="L12" i="93"/>
  <c r="L11" i="93"/>
  <c r="J13" i="54"/>
  <c r="I13" i="54"/>
  <c r="H13" i="54"/>
  <c r="G13" i="54"/>
  <c r="F13" i="54"/>
  <c r="E13" i="54"/>
  <c r="D13" i="54"/>
  <c r="C13" i="54"/>
  <c r="B13" i="54"/>
  <c r="K12" i="54"/>
  <c r="K11" i="54"/>
  <c r="K10" i="54"/>
  <c r="K9" i="54"/>
  <c r="G82" i="52"/>
  <c r="E82" i="52"/>
  <c r="C82" i="52"/>
  <c r="K81" i="52"/>
  <c r="I81" i="52"/>
  <c r="K80" i="52"/>
  <c r="I80" i="52"/>
  <c r="K79" i="52"/>
  <c r="I79" i="52"/>
  <c r="K78" i="52"/>
  <c r="I78" i="52"/>
  <c r="G74" i="52"/>
  <c r="E74" i="52"/>
  <c r="C74" i="52"/>
  <c r="K73" i="52"/>
  <c r="I73" i="52"/>
  <c r="K72" i="52"/>
  <c r="I72" i="52"/>
  <c r="K71" i="52"/>
  <c r="I71" i="52"/>
  <c r="K70" i="52"/>
  <c r="I70" i="52"/>
  <c r="K69" i="52"/>
  <c r="I69" i="52"/>
  <c r="K68" i="52"/>
  <c r="I68" i="52"/>
  <c r="K67" i="52"/>
  <c r="I67" i="52"/>
  <c r="K66" i="52"/>
  <c r="I66" i="52"/>
  <c r="G62" i="52"/>
  <c r="E62" i="52"/>
  <c r="C62" i="52"/>
  <c r="K61" i="52"/>
  <c r="I61" i="52"/>
  <c r="K60" i="52"/>
  <c r="I60" i="52"/>
  <c r="K59" i="52"/>
  <c r="I59" i="52"/>
  <c r="K58" i="52"/>
  <c r="I58" i="52"/>
  <c r="K57" i="52"/>
  <c r="I57" i="52"/>
  <c r="K56" i="52"/>
  <c r="I56" i="52"/>
  <c r="I62" i="52" s="1"/>
  <c r="G52" i="52"/>
  <c r="E52" i="52"/>
  <c r="C52" i="52"/>
  <c r="K51" i="52"/>
  <c r="I51" i="52"/>
  <c r="K50" i="52"/>
  <c r="I50" i="52"/>
  <c r="K49" i="52"/>
  <c r="I49" i="52"/>
  <c r="K48" i="52"/>
  <c r="I48" i="52"/>
  <c r="K47" i="52"/>
  <c r="I47" i="52"/>
  <c r="K46" i="52"/>
  <c r="I46" i="52"/>
  <c r="I52" i="52" s="1"/>
  <c r="G40" i="52"/>
  <c r="E40" i="52"/>
  <c r="C40" i="52"/>
  <c r="K39" i="52"/>
  <c r="I39" i="52"/>
  <c r="I40" i="52" s="1"/>
  <c r="G35" i="52"/>
  <c r="E35" i="52"/>
  <c r="C35" i="52"/>
  <c r="K34" i="52"/>
  <c r="I34" i="52"/>
  <c r="K33" i="52"/>
  <c r="I33" i="52"/>
  <c r="I35" i="52" s="1"/>
  <c r="G29" i="52"/>
  <c r="K29" i="52" s="1"/>
  <c r="E29" i="52"/>
  <c r="C29" i="52"/>
  <c r="K28" i="52"/>
  <c r="I28" i="52"/>
  <c r="I29" i="52" s="1"/>
  <c r="G24" i="52"/>
  <c r="E24" i="52"/>
  <c r="C24" i="52"/>
  <c r="K23" i="52"/>
  <c r="I23" i="52"/>
  <c r="K22" i="52"/>
  <c r="I22" i="52"/>
  <c r="K21" i="52"/>
  <c r="I21" i="52"/>
  <c r="K20" i="52"/>
  <c r="I20" i="52"/>
  <c r="K19" i="52"/>
  <c r="I19" i="52"/>
  <c r="G15" i="52"/>
  <c r="E15" i="52"/>
  <c r="C15" i="52"/>
  <c r="K14" i="52"/>
  <c r="I14" i="52"/>
  <c r="K13" i="52"/>
  <c r="I13" i="52"/>
  <c r="K12" i="52"/>
  <c r="I12" i="52"/>
  <c r="K11" i="52"/>
  <c r="I11" i="52"/>
  <c r="K10" i="52"/>
  <c r="I10" i="52"/>
  <c r="K9" i="52"/>
  <c r="I9" i="52"/>
  <c r="K8" i="52"/>
  <c r="I8" i="52"/>
  <c r="G153" i="50"/>
  <c r="E153" i="50"/>
  <c r="C153" i="50"/>
  <c r="K152" i="50"/>
  <c r="I152" i="50"/>
  <c r="K151" i="50"/>
  <c r="I151" i="50"/>
  <c r="K150" i="50"/>
  <c r="I150" i="50"/>
  <c r="I153" i="50" s="1"/>
  <c r="G146" i="50"/>
  <c r="E146" i="50"/>
  <c r="C146" i="50"/>
  <c r="K145" i="50"/>
  <c r="I145" i="50"/>
  <c r="K144" i="50"/>
  <c r="I144" i="50"/>
  <c r="K143" i="50"/>
  <c r="I143" i="50"/>
  <c r="K142" i="50"/>
  <c r="I142" i="50"/>
  <c r="K141" i="50"/>
  <c r="I141" i="50"/>
  <c r="K140" i="50"/>
  <c r="I140" i="50"/>
  <c r="K139" i="50"/>
  <c r="I139" i="50"/>
  <c r="K138" i="50"/>
  <c r="I138" i="50"/>
  <c r="K137" i="50"/>
  <c r="I137" i="50"/>
  <c r="K136" i="50"/>
  <c r="I136" i="50"/>
  <c r="K135" i="50"/>
  <c r="I135" i="50"/>
  <c r="K134" i="50"/>
  <c r="I134" i="50"/>
  <c r="K133" i="50"/>
  <c r="I133" i="50"/>
  <c r="K132" i="50"/>
  <c r="I132" i="50"/>
  <c r="G128" i="50"/>
  <c r="E128" i="50"/>
  <c r="C128" i="50"/>
  <c r="K127" i="50"/>
  <c r="I127" i="50"/>
  <c r="K126" i="50"/>
  <c r="I126" i="50"/>
  <c r="K125" i="50"/>
  <c r="I125" i="50"/>
  <c r="K124" i="50"/>
  <c r="I124" i="50"/>
  <c r="K123" i="50"/>
  <c r="I123" i="50"/>
  <c r="K122" i="50"/>
  <c r="I122" i="50"/>
  <c r="K121" i="50"/>
  <c r="I121" i="50"/>
  <c r="K120" i="50"/>
  <c r="I120" i="50"/>
  <c r="K119" i="50"/>
  <c r="I119" i="50"/>
  <c r="K118" i="50"/>
  <c r="I118" i="50"/>
  <c r="K117" i="50"/>
  <c r="I117" i="50"/>
  <c r="K116" i="50"/>
  <c r="I116" i="50"/>
  <c r="K115" i="50"/>
  <c r="I115" i="50"/>
  <c r="K114" i="50"/>
  <c r="I114" i="50"/>
  <c r="G110" i="50"/>
  <c r="E110" i="50"/>
  <c r="C110" i="50"/>
  <c r="K109" i="50"/>
  <c r="I109" i="50"/>
  <c r="K108" i="50"/>
  <c r="I108" i="50"/>
  <c r="K107" i="50"/>
  <c r="I107" i="50"/>
  <c r="K106" i="50"/>
  <c r="I106" i="50"/>
  <c r="K105" i="50"/>
  <c r="I105" i="50"/>
  <c r="K104" i="50"/>
  <c r="I104" i="50"/>
  <c r="K103" i="50"/>
  <c r="I103" i="50"/>
  <c r="K102" i="50"/>
  <c r="I102" i="50"/>
  <c r="K101" i="50"/>
  <c r="I101" i="50"/>
  <c r="G97" i="50"/>
  <c r="E97" i="50"/>
  <c r="C97" i="50"/>
  <c r="K96" i="50"/>
  <c r="I96" i="50"/>
  <c r="K95" i="50"/>
  <c r="I95" i="50"/>
  <c r="I94" i="50"/>
  <c r="K93" i="50"/>
  <c r="I93" i="50"/>
  <c r="K92" i="50"/>
  <c r="I92" i="50"/>
  <c r="K91" i="50"/>
  <c r="I91" i="50"/>
  <c r="K90" i="50"/>
  <c r="I90" i="50"/>
  <c r="K89" i="50"/>
  <c r="I89" i="50"/>
  <c r="K88" i="50"/>
  <c r="I88" i="50"/>
  <c r="K87" i="50"/>
  <c r="I87" i="50"/>
  <c r="G83" i="50"/>
  <c r="E83" i="50"/>
  <c r="C83" i="50"/>
  <c r="K82" i="50"/>
  <c r="I82" i="50"/>
  <c r="K81" i="50"/>
  <c r="I81" i="50"/>
  <c r="K80" i="50"/>
  <c r="I80" i="50"/>
  <c r="K79" i="50"/>
  <c r="I79" i="50"/>
  <c r="K78" i="50"/>
  <c r="I78" i="50"/>
  <c r="K77" i="50"/>
  <c r="I77" i="50"/>
  <c r="K76" i="50"/>
  <c r="I76" i="50"/>
  <c r="K75" i="50"/>
  <c r="I75" i="50"/>
  <c r="K74" i="50"/>
  <c r="I74" i="50"/>
  <c r="K73" i="50"/>
  <c r="I73" i="50"/>
  <c r="K72" i="50"/>
  <c r="I72" i="50"/>
  <c r="K71" i="50"/>
  <c r="I71" i="50"/>
  <c r="K70" i="50"/>
  <c r="I70" i="50"/>
  <c r="K69" i="50"/>
  <c r="I69" i="50"/>
  <c r="G65" i="50"/>
  <c r="E65" i="50"/>
  <c r="C65" i="50"/>
  <c r="K64" i="50"/>
  <c r="I64" i="50"/>
  <c r="K63" i="50"/>
  <c r="I63" i="50"/>
  <c r="K62" i="50"/>
  <c r="I62" i="50"/>
  <c r="K61" i="50"/>
  <c r="I61" i="50"/>
  <c r="K60" i="50"/>
  <c r="I60" i="50"/>
  <c r="K59" i="50"/>
  <c r="I59" i="50"/>
  <c r="K58" i="50"/>
  <c r="I58" i="50"/>
  <c r="K57" i="50"/>
  <c r="I57" i="50"/>
  <c r="K56" i="50"/>
  <c r="I56" i="50"/>
  <c r="K55" i="50"/>
  <c r="I55" i="50"/>
  <c r="K54" i="50"/>
  <c r="I54" i="50"/>
  <c r="K53" i="50"/>
  <c r="I53" i="50"/>
  <c r="K52" i="50"/>
  <c r="I52" i="50"/>
  <c r="K51" i="50"/>
  <c r="I51" i="50"/>
  <c r="I50" i="50"/>
  <c r="K49" i="50"/>
  <c r="I49" i="50"/>
  <c r="G45" i="50"/>
  <c r="E45" i="50"/>
  <c r="C45" i="50"/>
  <c r="K44" i="50"/>
  <c r="I44" i="50"/>
  <c r="K43" i="50"/>
  <c r="I43" i="50"/>
  <c r="K42" i="50"/>
  <c r="I42" i="50"/>
  <c r="K41" i="50"/>
  <c r="I41" i="50"/>
  <c r="K40" i="50"/>
  <c r="I40" i="50"/>
  <c r="K39" i="50"/>
  <c r="I39" i="50"/>
  <c r="K38" i="50"/>
  <c r="I38" i="50"/>
  <c r="K37" i="50"/>
  <c r="I37" i="50"/>
  <c r="K36" i="50"/>
  <c r="I36" i="50"/>
  <c r="K35" i="50"/>
  <c r="I35" i="50"/>
  <c r="K34" i="50"/>
  <c r="I34" i="50"/>
  <c r="K33" i="50"/>
  <c r="I33" i="50"/>
  <c r="K32" i="50"/>
  <c r="I32" i="50"/>
  <c r="G28" i="50"/>
  <c r="E28" i="50"/>
  <c r="C28" i="50"/>
  <c r="K27" i="50"/>
  <c r="I27" i="50"/>
  <c r="K26" i="50"/>
  <c r="I26" i="50"/>
  <c r="K25" i="50"/>
  <c r="I25" i="50"/>
  <c r="K24" i="50"/>
  <c r="I24" i="50"/>
  <c r="K23" i="50"/>
  <c r="I23" i="50"/>
  <c r="K22" i="50"/>
  <c r="I22" i="50"/>
  <c r="K21" i="50"/>
  <c r="I21" i="50"/>
  <c r="K20" i="50"/>
  <c r="I20" i="50"/>
  <c r="K19" i="50"/>
  <c r="I19" i="50"/>
  <c r="K18" i="50"/>
  <c r="I18" i="50"/>
  <c r="K17" i="50"/>
  <c r="I17" i="50"/>
  <c r="K16" i="50"/>
  <c r="I16" i="50"/>
  <c r="K15" i="50"/>
  <c r="I15" i="50"/>
  <c r="K14" i="50"/>
  <c r="I14" i="50"/>
  <c r="K13" i="50"/>
  <c r="I13" i="50"/>
  <c r="K12" i="50"/>
  <c r="I12" i="50"/>
  <c r="K11" i="50"/>
  <c r="I11" i="50"/>
  <c r="K10" i="50"/>
  <c r="I10" i="50"/>
  <c r="K9" i="50"/>
  <c r="I9" i="50"/>
  <c r="I28" i="50" s="1"/>
  <c r="K126" i="17"/>
  <c r="J126" i="17"/>
  <c r="K125" i="17"/>
  <c r="J125" i="17"/>
  <c r="K124" i="17"/>
  <c r="J124" i="17"/>
  <c r="K123" i="17"/>
  <c r="J123" i="17"/>
  <c r="J121" i="17" s="1"/>
  <c r="K122" i="17"/>
  <c r="J122" i="17"/>
  <c r="H121" i="17"/>
  <c r="F121" i="17"/>
  <c r="D121" i="17"/>
  <c r="K119" i="17"/>
  <c r="J119" i="17"/>
  <c r="K118" i="17"/>
  <c r="J118" i="17"/>
  <c r="K117" i="17"/>
  <c r="J117" i="17"/>
  <c r="K116" i="17"/>
  <c r="J116" i="17"/>
  <c r="K115" i="17"/>
  <c r="J115" i="17"/>
  <c r="K114" i="17"/>
  <c r="J114" i="17"/>
  <c r="K113" i="17"/>
  <c r="J113" i="17"/>
  <c r="K112" i="17"/>
  <c r="J112" i="17"/>
  <c r="H111" i="17"/>
  <c r="F111" i="17"/>
  <c r="D111" i="17"/>
  <c r="K109" i="17"/>
  <c r="J109" i="17"/>
  <c r="K108" i="17"/>
  <c r="J108" i="17"/>
  <c r="K107" i="17"/>
  <c r="J107" i="17"/>
  <c r="K106" i="17"/>
  <c r="J106" i="17"/>
  <c r="K105" i="17"/>
  <c r="J105" i="17"/>
  <c r="K104" i="17"/>
  <c r="J104" i="17"/>
  <c r="J103" i="17" s="1"/>
  <c r="H103" i="17"/>
  <c r="F103" i="17"/>
  <c r="D103" i="17"/>
  <c r="K101" i="17"/>
  <c r="K100" i="17" s="1"/>
  <c r="J101" i="17"/>
  <c r="J100" i="17" s="1"/>
  <c r="H100" i="17"/>
  <c r="F100" i="17"/>
  <c r="D100" i="17"/>
  <c r="K98" i="17"/>
  <c r="J98" i="17"/>
  <c r="K97" i="17"/>
  <c r="J97" i="17"/>
  <c r="H96" i="17"/>
  <c r="F96" i="17"/>
  <c r="D96" i="17"/>
  <c r="K94" i="17"/>
  <c r="J94" i="17"/>
  <c r="K93" i="17"/>
  <c r="J93" i="17"/>
  <c r="K92" i="17"/>
  <c r="J92" i="17"/>
  <c r="K91" i="17"/>
  <c r="J91" i="17"/>
  <c r="K90" i="17"/>
  <c r="J90" i="17"/>
  <c r="K89" i="17"/>
  <c r="J89" i="17"/>
  <c r="K88" i="17"/>
  <c r="J88" i="17"/>
  <c r="H87" i="17"/>
  <c r="F87" i="17"/>
  <c r="K87" i="17" s="1"/>
  <c r="D87" i="17"/>
  <c r="K85" i="17"/>
  <c r="J85" i="17"/>
  <c r="K84" i="17"/>
  <c r="J84" i="17"/>
  <c r="H83" i="17"/>
  <c r="F83" i="17"/>
  <c r="D83" i="17"/>
  <c r="K81" i="17"/>
  <c r="J81" i="17"/>
  <c r="K80" i="17"/>
  <c r="J80" i="17"/>
  <c r="K79" i="17"/>
  <c r="J79" i="17"/>
  <c r="K78" i="17"/>
  <c r="J78" i="17"/>
  <c r="K77" i="17"/>
  <c r="J77" i="17"/>
  <c r="K76" i="17"/>
  <c r="J76" i="17"/>
  <c r="K75" i="17"/>
  <c r="J75" i="17"/>
  <c r="K74" i="17"/>
  <c r="J74" i="17"/>
  <c r="K73" i="17"/>
  <c r="J73" i="17"/>
  <c r="K72" i="17"/>
  <c r="J72" i="17"/>
  <c r="K71" i="17"/>
  <c r="J71" i="17"/>
  <c r="K70" i="17"/>
  <c r="J70" i="17"/>
  <c r="K69" i="17"/>
  <c r="J69" i="17"/>
  <c r="K68" i="17"/>
  <c r="J68" i="17"/>
  <c r="K67" i="17"/>
  <c r="J67" i="17"/>
  <c r="K66" i="17"/>
  <c r="J66" i="17"/>
  <c r="K65" i="17"/>
  <c r="J65" i="17"/>
  <c r="K64" i="17"/>
  <c r="J64" i="17"/>
  <c r="K63" i="17"/>
  <c r="J63" i="17"/>
  <c r="K62" i="17"/>
  <c r="J62" i="17"/>
  <c r="K61" i="17"/>
  <c r="J61" i="17"/>
  <c r="K60" i="17"/>
  <c r="J60" i="17"/>
  <c r="K59" i="17"/>
  <c r="J59" i="17"/>
  <c r="K58" i="17"/>
  <c r="J58" i="17"/>
  <c r="K57" i="17"/>
  <c r="J57" i="17"/>
  <c r="K56" i="17"/>
  <c r="J56" i="17"/>
  <c r="K55" i="17"/>
  <c r="J55" i="17"/>
  <c r="K54" i="17"/>
  <c r="J54" i="17"/>
  <c r="K53" i="17"/>
  <c r="J53" i="17"/>
  <c r="K52" i="17"/>
  <c r="J52" i="17"/>
  <c r="K51" i="17"/>
  <c r="J51" i="17"/>
  <c r="K50" i="17"/>
  <c r="J50" i="17"/>
  <c r="K49" i="17"/>
  <c r="J49" i="17"/>
  <c r="K48" i="17"/>
  <c r="J48" i="17"/>
  <c r="K47" i="17"/>
  <c r="J47" i="17"/>
  <c r="K46" i="17"/>
  <c r="J46" i="17"/>
  <c r="K45" i="17"/>
  <c r="J45" i="17"/>
  <c r="K44" i="17"/>
  <c r="J44" i="17"/>
  <c r="K43" i="17"/>
  <c r="J43" i="17"/>
  <c r="K42" i="17"/>
  <c r="J42" i="17"/>
  <c r="K41" i="17"/>
  <c r="J41" i="17"/>
  <c r="K40" i="17"/>
  <c r="J40" i="17"/>
  <c r="K39" i="17"/>
  <c r="J39" i="17"/>
  <c r="K38" i="17"/>
  <c r="J38" i="17"/>
  <c r="K37" i="17"/>
  <c r="J37" i="17"/>
  <c r="K36" i="17"/>
  <c r="J36" i="17"/>
  <c r="K35" i="17"/>
  <c r="J35" i="17"/>
  <c r="K34" i="17"/>
  <c r="J34" i="17"/>
  <c r="K33" i="17"/>
  <c r="J33" i="17"/>
  <c r="K32" i="17"/>
  <c r="J32" i="17"/>
  <c r="K31" i="17"/>
  <c r="J31" i="17"/>
  <c r="K30" i="17"/>
  <c r="J30" i="17"/>
  <c r="K29" i="17"/>
  <c r="J29" i="17"/>
  <c r="K28" i="17"/>
  <c r="J28" i="17"/>
  <c r="K27" i="17"/>
  <c r="J27" i="17"/>
  <c r="K26" i="17"/>
  <c r="J26" i="17"/>
  <c r="K25" i="17"/>
  <c r="J25" i="17"/>
  <c r="K24" i="17"/>
  <c r="J24" i="17"/>
  <c r="K23" i="17"/>
  <c r="J23" i="17"/>
  <c r="H22" i="17"/>
  <c r="F22" i="17"/>
  <c r="K22" i="17" s="1"/>
  <c r="D22" i="17"/>
  <c r="K20" i="17"/>
  <c r="J20" i="17"/>
  <c r="K19" i="17"/>
  <c r="J19" i="17"/>
  <c r="K18" i="17"/>
  <c r="J18" i="17"/>
  <c r="K17" i="17"/>
  <c r="J17" i="17"/>
  <c r="K16" i="17"/>
  <c r="J16" i="17"/>
  <c r="J15" i="17"/>
  <c r="H15" i="17"/>
  <c r="F15" i="17"/>
  <c r="D15" i="17"/>
  <c r="K15" i="17" s="1"/>
  <c r="K13" i="17"/>
  <c r="J13" i="17"/>
  <c r="K12" i="17"/>
  <c r="J12" i="17"/>
  <c r="K11" i="17"/>
  <c r="J11" i="17"/>
  <c r="K10" i="17"/>
  <c r="J10" i="17"/>
  <c r="K9" i="17"/>
  <c r="J9" i="17"/>
  <c r="K8" i="17"/>
  <c r="J8" i="17"/>
  <c r="K7" i="17"/>
  <c r="J7" i="17"/>
  <c r="J6" i="17" s="1"/>
  <c r="H6" i="17"/>
  <c r="H128" i="17" s="1"/>
  <c r="F6" i="17"/>
  <c r="K6" i="17" s="1"/>
  <c r="D6" i="17"/>
  <c r="E22" i="116"/>
  <c r="E14" i="116"/>
  <c r="E24" i="116" s="1"/>
  <c r="H94" i="16"/>
  <c r="H93" i="16"/>
  <c r="H92" i="16"/>
  <c r="H90" i="16"/>
  <c r="F88" i="16"/>
  <c r="D88" i="16"/>
  <c r="H86" i="16"/>
  <c r="H85" i="16"/>
  <c r="H84" i="16"/>
  <c r="F81" i="16"/>
  <c r="D81" i="16"/>
  <c r="H79" i="16"/>
  <c r="H78" i="16"/>
  <c r="H73" i="16" s="1"/>
  <c r="H77" i="16"/>
  <c r="H76" i="16"/>
  <c r="F73" i="16"/>
  <c r="D73" i="16"/>
  <c r="H71" i="16"/>
  <c r="H70" i="16"/>
  <c r="H67" i="16" s="1"/>
  <c r="F67" i="16"/>
  <c r="D67" i="16"/>
  <c r="H65" i="16"/>
  <c r="H64" i="16"/>
  <c r="F61" i="16"/>
  <c r="D61" i="16"/>
  <c r="H56" i="16"/>
  <c r="H55" i="16"/>
  <c r="H54" i="16"/>
  <c r="H53" i="16"/>
  <c r="H52" i="16"/>
  <c r="H51" i="16"/>
  <c r="H50" i="16"/>
  <c r="H49" i="16"/>
  <c r="H48" i="16"/>
  <c r="H47" i="16"/>
  <c r="H46" i="16"/>
  <c r="H44" i="16"/>
  <c r="F42" i="16"/>
  <c r="D42" i="16"/>
  <c r="H40" i="16"/>
  <c r="H39" i="16"/>
  <c r="H38" i="16"/>
  <c r="H37" i="16"/>
  <c r="H36" i="16"/>
  <c r="H34" i="16"/>
  <c r="F32" i="16"/>
  <c r="D32" i="16"/>
  <c r="H29" i="16"/>
  <c r="H28" i="16"/>
  <c r="H27" i="16"/>
  <c r="F24" i="16"/>
  <c r="D24" i="16"/>
  <c r="H22" i="16"/>
  <c r="H21" i="16"/>
  <c r="H20" i="16"/>
  <c r="H19" i="16"/>
  <c r="H18" i="16"/>
  <c r="H16" i="16"/>
  <c r="H15" i="16"/>
  <c r="H14" i="16"/>
  <c r="H13" i="16"/>
  <c r="H12" i="16"/>
  <c r="H11" i="16"/>
  <c r="H9" i="16"/>
  <c r="F7" i="16"/>
  <c r="D7" i="16"/>
  <c r="K83" i="17" l="1"/>
  <c r="K96" i="17"/>
  <c r="K13" i="54"/>
  <c r="L30" i="99"/>
  <c r="M30" i="99" s="1"/>
  <c r="J65" i="99"/>
  <c r="K111" i="17"/>
  <c r="H24" i="16"/>
  <c r="J22" i="17"/>
  <c r="J128" i="17" s="1"/>
  <c r="J87" i="17"/>
  <c r="K103" i="17"/>
  <c r="I45" i="50"/>
  <c r="I110" i="50"/>
  <c r="I146" i="50"/>
  <c r="L41" i="93"/>
  <c r="D128" i="17"/>
  <c r="J83" i="17"/>
  <c r="J96" i="17"/>
  <c r="J111" i="17"/>
  <c r="K121" i="17"/>
  <c r="I128" i="50"/>
  <c r="K82" i="52"/>
  <c r="N57" i="99"/>
  <c r="N15" i="97"/>
  <c r="M57" i="97"/>
  <c r="K35" i="97"/>
  <c r="L20" i="97"/>
  <c r="M20" i="97" s="1"/>
  <c r="N34" i="97"/>
  <c r="L57" i="97"/>
  <c r="L65" i="99"/>
  <c r="J41" i="99"/>
  <c r="L12" i="99"/>
  <c r="M12" i="99" s="1"/>
  <c r="M56" i="99"/>
  <c r="M65" i="99" s="1"/>
  <c r="K65" i="99"/>
  <c r="M10" i="97"/>
  <c r="N20" i="97"/>
  <c r="L15" i="97"/>
  <c r="M15" i="97" s="1"/>
  <c r="K24" i="52"/>
  <c r="K35" i="52"/>
  <c r="I74" i="52"/>
  <c r="C42" i="52"/>
  <c r="C84" i="52" s="1"/>
  <c r="I15" i="52"/>
  <c r="G42" i="52"/>
  <c r="G84" i="52" s="1"/>
  <c r="I24" i="52"/>
  <c r="K40" i="52"/>
  <c r="I82" i="52"/>
  <c r="K52" i="52"/>
  <c r="K62" i="52"/>
  <c r="K74" i="52"/>
  <c r="E42" i="52"/>
  <c r="K15" i="52"/>
  <c r="I65" i="50"/>
  <c r="C155" i="50"/>
  <c r="E155" i="50"/>
  <c r="I83" i="50"/>
  <c r="G155" i="50"/>
  <c r="I97" i="50"/>
  <c r="I155" i="50" s="1"/>
  <c r="F128" i="17"/>
  <c r="K128" i="17" s="1"/>
  <c r="H61" i="16"/>
  <c r="H81" i="16"/>
  <c r="H32" i="16"/>
  <c r="H88" i="16"/>
  <c r="H7" i="16"/>
  <c r="H42" i="16"/>
  <c r="D96" i="16"/>
  <c r="F96" i="16"/>
  <c r="M41" i="99" l="1"/>
  <c r="I42" i="52"/>
  <c r="L41" i="99"/>
  <c r="L35" i="97"/>
  <c r="M35" i="97"/>
  <c r="I84" i="52"/>
  <c r="K42" i="52"/>
  <c r="E84" i="52"/>
  <c r="K84" i="52" s="1"/>
  <c r="H96" i="16"/>
  <c r="B53" i="115"/>
  <c r="B49" i="115"/>
  <c r="B29" i="115"/>
  <c r="B25" i="115"/>
  <c r="B21" i="115"/>
  <c r="D36" i="13"/>
  <c r="D17" i="13"/>
  <c r="E17" i="12"/>
  <c r="F23" i="114"/>
  <c r="D21" i="114"/>
  <c r="F14" i="114"/>
  <c r="D12" i="114"/>
  <c r="C45" i="115" l="1"/>
  <c r="D43" i="115" s="1"/>
  <c r="C17" i="115"/>
  <c r="F25" i="114"/>
  <c r="F28" i="114" s="1"/>
  <c r="H609" i="109"/>
  <c r="H605" i="109"/>
  <c r="H606" i="109" s="1"/>
  <c r="G590" i="109"/>
  <c r="H588" i="109" s="1"/>
  <c r="H504" i="109"/>
  <c r="C504" i="109"/>
  <c r="E503" i="109"/>
  <c r="E502" i="109"/>
  <c r="E501" i="109"/>
  <c r="H485" i="109"/>
  <c r="G485" i="109"/>
  <c r="H398" i="109"/>
  <c r="G398" i="109"/>
  <c r="H308" i="109"/>
  <c r="H310" i="109" s="1"/>
  <c r="G308" i="109"/>
  <c r="G310" i="109" s="1"/>
  <c r="H103" i="109"/>
  <c r="H105" i="109" s="1"/>
  <c r="G103" i="109"/>
  <c r="G105" i="109" s="1"/>
  <c r="E90" i="108"/>
  <c r="G89" i="108" s="1"/>
  <c r="H45" i="108"/>
  <c r="G45" i="108"/>
  <c r="H40" i="108"/>
  <c r="G40" i="108"/>
  <c r="H37" i="108"/>
  <c r="G37" i="108"/>
  <c r="D5" i="115" l="1"/>
  <c r="D55" i="115" s="1"/>
  <c r="G47" i="108"/>
  <c r="H47" i="108"/>
  <c r="G76" i="108"/>
  <c r="G77" i="108"/>
  <c r="G88" i="108"/>
  <c r="G80" i="108"/>
  <c r="G81" i="108"/>
  <c r="G84" i="108"/>
  <c r="G85" i="108"/>
  <c r="G74" i="108"/>
  <c r="G78" i="108"/>
  <c r="G82" i="108"/>
  <c r="G86" i="108"/>
  <c r="H610" i="109"/>
  <c r="H614" i="109" s="1"/>
  <c r="G75" i="108"/>
  <c r="G79" i="108"/>
  <c r="G83" i="108"/>
  <c r="G87" i="108"/>
  <c r="H554" i="109"/>
  <c r="H514" i="109"/>
  <c r="H522" i="109"/>
  <c r="H546" i="109"/>
  <c r="H582" i="109"/>
  <c r="H530" i="109"/>
  <c r="H562" i="109"/>
  <c r="H538" i="109"/>
  <c r="H574" i="109"/>
  <c r="E504" i="109"/>
  <c r="H517" i="109"/>
  <c r="H525" i="109"/>
  <c r="H533" i="109"/>
  <c r="H541" i="109"/>
  <c r="H549" i="109"/>
  <c r="H557" i="109"/>
  <c r="H569" i="109"/>
  <c r="H577" i="109"/>
  <c r="H585" i="109"/>
  <c r="H518" i="109"/>
  <c r="H526" i="109"/>
  <c r="H534" i="109"/>
  <c r="H542" i="109"/>
  <c r="H550" i="109"/>
  <c r="H558" i="109"/>
  <c r="H570" i="109"/>
  <c r="H578" i="109"/>
  <c r="H586" i="109"/>
  <c r="H521" i="109"/>
  <c r="H529" i="109"/>
  <c r="H537" i="109"/>
  <c r="H545" i="109"/>
  <c r="H553" i="109"/>
  <c r="H561" i="109"/>
  <c r="H573" i="109"/>
  <c r="H581" i="109"/>
  <c r="H589" i="109"/>
  <c r="H515" i="109"/>
  <c r="H519" i="109"/>
  <c r="H523" i="109"/>
  <c r="H527" i="109"/>
  <c r="H531" i="109"/>
  <c r="H535" i="109"/>
  <c r="H539" i="109"/>
  <c r="H543" i="109"/>
  <c r="H547" i="109"/>
  <c r="H551" i="109"/>
  <c r="H555" i="109"/>
  <c r="H559" i="109"/>
  <c r="H563" i="109"/>
  <c r="H571" i="109"/>
  <c r="H575" i="109"/>
  <c r="H579" i="109"/>
  <c r="H583" i="109"/>
  <c r="H587" i="109"/>
  <c r="H516" i="109"/>
  <c r="H520" i="109"/>
  <c r="H524" i="109"/>
  <c r="H528" i="109"/>
  <c r="H532" i="109"/>
  <c r="H536" i="109"/>
  <c r="H540" i="109"/>
  <c r="H544" i="109"/>
  <c r="H548" i="109"/>
  <c r="H552" i="109"/>
  <c r="H556" i="109"/>
  <c r="H560" i="109"/>
  <c r="H568" i="109"/>
  <c r="H572" i="109"/>
  <c r="H576" i="109"/>
  <c r="H580" i="109"/>
  <c r="H584" i="109"/>
  <c r="G90" i="108" l="1"/>
  <c r="H590" i="109"/>
  <c r="I90" i="107"/>
  <c r="H90" i="107"/>
  <c r="K90" i="107" s="1"/>
  <c r="I89" i="107"/>
  <c r="H89" i="107"/>
  <c r="K89" i="107" s="1"/>
  <c r="K88" i="107"/>
  <c r="I88" i="107"/>
  <c r="H88" i="107"/>
  <c r="I42" i="107" l="1"/>
  <c r="H42" i="107"/>
  <c r="K42" i="107" s="1"/>
  <c r="I41" i="107"/>
  <c r="H41" i="107"/>
  <c r="K41" i="107" s="1"/>
  <c r="I37" i="107"/>
  <c r="H37" i="107"/>
  <c r="K37" i="107" s="1"/>
  <c r="I36" i="107"/>
  <c r="H36" i="107"/>
  <c r="K36" i="107" s="1"/>
  <c r="I34" i="107"/>
  <c r="H34" i="107"/>
  <c r="K34" i="107" s="1"/>
  <c r="I33" i="107"/>
  <c r="H33" i="107"/>
  <c r="K33" i="107" s="1"/>
  <c r="I31" i="107"/>
  <c r="H31" i="107"/>
  <c r="K31" i="107" s="1"/>
  <c r="I30" i="107"/>
  <c r="H30" i="107"/>
  <c r="K30" i="107" s="1"/>
  <c r="I23" i="107"/>
  <c r="H23" i="107"/>
  <c r="K23" i="107" s="1"/>
  <c r="I22" i="107"/>
  <c r="H22" i="107"/>
  <c r="K22" i="107" s="1"/>
  <c r="I19" i="107"/>
  <c r="H19" i="107"/>
  <c r="K19" i="107" s="1"/>
  <c r="I18" i="107"/>
  <c r="H18" i="107"/>
  <c r="K18" i="107" s="1"/>
  <c r="I16" i="107"/>
  <c r="H16" i="107"/>
  <c r="K16" i="107" s="1"/>
  <c r="I15" i="107"/>
  <c r="H15" i="107"/>
  <c r="K15" i="107" s="1"/>
  <c r="H12" i="107"/>
  <c r="K12" i="107" s="1"/>
  <c r="I12" i="107"/>
  <c r="H13" i="107"/>
  <c r="K13" i="107" s="1"/>
  <c r="I13" i="107"/>
  <c r="H14" i="107"/>
  <c r="I14" i="107"/>
  <c r="C17" i="107"/>
  <c r="F17" i="107"/>
  <c r="H17" i="107" s="1"/>
  <c r="C20" i="107"/>
  <c r="F20" i="107"/>
  <c r="I20" i="107" s="1"/>
  <c r="H21" i="107"/>
  <c r="K21" i="107" s="1"/>
  <c r="I21" i="107"/>
  <c r="C24" i="107"/>
  <c r="C26" i="107" s="1"/>
  <c r="F24" i="107"/>
  <c r="H25" i="107"/>
  <c r="K25" i="107" s="1"/>
  <c r="I25" i="107"/>
  <c r="C32" i="107"/>
  <c r="F32" i="107"/>
  <c r="C35" i="107"/>
  <c r="F35" i="107"/>
  <c r="C38" i="107"/>
  <c r="H38" i="107" s="1"/>
  <c r="K38" i="107" s="1"/>
  <c r="F38" i="107"/>
  <c r="H39" i="107"/>
  <c r="K39" i="107" s="1"/>
  <c r="I39" i="107"/>
  <c r="H40" i="107"/>
  <c r="K40" i="107" s="1"/>
  <c r="I40" i="107"/>
  <c r="C43" i="107"/>
  <c r="F43" i="107"/>
  <c r="I43" i="107" s="1"/>
  <c r="H44" i="107"/>
  <c r="K44" i="107" s="1"/>
  <c r="I44" i="107"/>
  <c r="H45" i="107"/>
  <c r="K45" i="107" s="1"/>
  <c r="I45" i="107"/>
  <c r="H46" i="107"/>
  <c r="I46" i="107"/>
  <c r="H47" i="107"/>
  <c r="K47" i="107" s="1"/>
  <c r="I47" i="107"/>
  <c r="H48" i="107"/>
  <c r="I48" i="107"/>
  <c r="K48" i="107"/>
  <c r="H49" i="107"/>
  <c r="K49" i="107" s="1"/>
  <c r="I49" i="107"/>
  <c r="C50" i="107"/>
  <c r="H68" i="107"/>
  <c r="I68" i="107"/>
  <c r="H69" i="107"/>
  <c r="K69" i="107" s="1"/>
  <c r="I69" i="107"/>
  <c r="H70" i="107"/>
  <c r="K70" i="107" s="1"/>
  <c r="I70" i="107"/>
  <c r="H71" i="107"/>
  <c r="K71" i="107" s="1"/>
  <c r="I71" i="107"/>
  <c r="H72" i="107"/>
  <c r="I72" i="107"/>
  <c r="C73" i="107"/>
  <c r="F73" i="107"/>
  <c r="H76" i="107"/>
  <c r="K76" i="107" s="1"/>
  <c r="I76" i="107"/>
  <c r="C77" i="107"/>
  <c r="C79" i="107" s="1"/>
  <c r="F77" i="107"/>
  <c r="B84" i="107"/>
  <c r="B85" i="107"/>
  <c r="F86" i="107"/>
  <c r="C91" i="107"/>
  <c r="F91" i="107"/>
  <c r="H91" i="107" s="1"/>
  <c r="H92" i="107"/>
  <c r="K92" i="107" s="1"/>
  <c r="I92" i="107"/>
  <c r="H93" i="107"/>
  <c r="I93" i="107"/>
  <c r="H94" i="107"/>
  <c r="I94" i="107"/>
  <c r="K94" i="107"/>
  <c r="C95" i="107"/>
  <c r="H95" i="107" s="1"/>
  <c r="K95" i="107" s="1"/>
  <c r="H96" i="107"/>
  <c r="I96" i="107"/>
  <c r="H102" i="107"/>
  <c r="K102" i="107" s="1"/>
  <c r="I102" i="107"/>
  <c r="I22" i="8"/>
  <c r="I19" i="8"/>
  <c r="H19" i="8"/>
  <c r="H29" i="8" s="1"/>
  <c r="D42" i="104"/>
  <c r="D38" i="104"/>
  <c r="D18" i="104"/>
  <c r="D9" i="8"/>
  <c r="J23" i="8"/>
  <c r="B21" i="8"/>
  <c r="D28" i="104" l="1"/>
  <c r="K93" i="107"/>
  <c r="K68" i="107"/>
  <c r="H35" i="107"/>
  <c r="K35" i="107" s="1"/>
  <c r="H85" i="107"/>
  <c r="K85" i="107" s="1"/>
  <c r="I85" i="107"/>
  <c r="H43" i="107"/>
  <c r="K43" i="107" s="1"/>
  <c r="I35" i="107"/>
  <c r="K14" i="107"/>
  <c r="C86" i="107"/>
  <c r="I84" i="107"/>
  <c r="H84" i="107"/>
  <c r="I91" i="107"/>
  <c r="K91" i="107" s="1"/>
  <c r="F79" i="107"/>
  <c r="K46" i="107"/>
  <c r="H32" i="107"/>
  <c r="K32" i="107" s="1"/>
  <c r="I38" i="107"/>
  <c r="F26" i="107"/>
  <c r="H24" i="107"/>
  <c r="I17" i="107"/>
  <c r="K17" i="107" s="1"/>
  <c r="F97" i="107"/>
  <c r="C52" i="107"/>
  <c r="I24" i="107"/>
  <c r="H20" i="107"/>
  <c r="K20" i="107" s="1"/>
  <c r="I86" i="107"/>
  <c r="C97" i="107"/>
  <c r="C99" i="107" s="1"/>
  <c r="H86" i="107"/>
  <c r="I32" i="107"/>
  <c r="I95" i="107"/>
  <c r="F50" i="107"/>
  <c r="F52" i="107" s="1"/>
  <c r="I31" i="8"/>
  <c r="H31" i="8"/>
  <c r="D44" i="104"/>
  <c r="D67" i="104" s="1"/>
  <c r="K84" i="107" l="1"/>
  <c r="K86" i="107"/>
  <c r="K24" i="107"/>
  <c r="F99" i="107"/>
  <c r="D14" i="58" l="1"/>
  <c r="E14" i="58"/>
  <c r="F14" i="58"/>
  <c r="G14" i="58"/>
  <c r="C8" i="58"/>
  <c r="C9" i="58"/>
  <c r="C14" i="58" s="1"/>
  <c r="C10" i="58"/>
  <c r="C11" i="58"/>
  <c r="C12" i="58"/>
  <c r="C13" i="58"/>
  <c r="C7" i="58"/>
  <c r="H36" i="56"/>
  <c r="G36" i="56"/>
  <c r="F36" i="56"/>
  <c r="E36" i="56"/>
  <c r="D8" i="56"/>
  <c r="D9" i="56"/>
  <c r="D36" i="56" s="1"/>
  <c r="D10" i="56"/>
  <c r="D11" i="56"/>
  <c r="D12" i="56"/>
  <c r="D13" i="56"/>
  <c r="D14" i="56"/>
  <c r="D15" i="56"/>
  <c r="D16" i="56"/>
  <c r="D17" i="56"/>
  <c r="D18" i="56"/>
  <c r="D19" i="56"/>
  <c r="D20" i="56"/>
  <c r="D21" i="56"/>
  <c r="D22" i="56"/>
  <c r="D23" i="56"/>
  <c r="D24" i="56"/>
  <c r="D25" i="56"/>
  <c r="D26" i="56"/>
  <c r="D27" i="56"/>
  <c r="D28" i="56"/>
  <c r="D29" i="56"/>
  <c r="D30" i="56"/>
  <c r="D31" i="56"/>
  <c r="D32" i="56"/>
  <c r="D33" i="56"/>
  <c r="D34" i="56"/>
  <c r="D35" i="56"/>
  <c r="D7" i="56"/>
  <c r="C40" i="105" l="1"/>
  <c r="D37" i="105" s="1"/>
  <c r="C11" i="105"/>
  <c r="C15" i="105"/>
  <c r="B30" i="45"/>
  <c r="C27" i="45" s="1"/>
  <c r="C66" i="45"/>
  <c r="C13" i="31"/>
  <c r="D15" i="22"/>
  <c r="D68" i="23"/>
  <c r="D61" i="23"/>
  <c r="D55" i="23"/>
  <c r="D41" i="23"/>
  <c r="D43" i="23" s="1"/>
  <c r="C41" i="23"/>
  <c r="C43" i="23" s="1"/>
  <c r="M66" i="73"/>
  <c r="E62" i="45"/>
  <c r="E70" i="45"/>
  <c r="E30" i="45"/>
  <c r="E42" i="45"/>
  <c r="B62" i="45"/>
  <c r="B70" i="45"/>
  <c r="C68" i="45" s="1"/>
  <c r="C70" i="45" s="1"/>
  <c r="B42" i="45"/>
  <c r="C39" i="45" s="1"/>
  <c r="C23" i="37"/>
  <c r="D23" i="37"/>
  <c r="D34" i="35"/>
  <c r="C34" i="35"/>
  <c r="C58" i="33"/>
  <c r="D58" i="33"/>
  <c r="D46" i="20"/>
  <c r="C46" i="20"/>
  <c r="E28" i="13"/>
  <c r="E29" i="13"/>
  <c r="E30" i="13"/>
  <c r="E31" i="13"/>
  <c r="E32" i="13"/>
  <c r="E33" i="13"/>
  <c r="E34" i="13"/>
  <c r="E35" i="13"/>
  <c r="E7" i="13"/>
  <c r="E12" i="13"/>
  <c r="E16" i="13"/>
  <c r="G19" i="8"/>
  <c r="G29" i="8" s="1"/>
  <c r="C14" i="8"/>
  <c r="C19" i="8" s="1"/>
  <c r="C26" i="8"/>
  <c r="J26" i="8" s="1"/>
  <c r="D19" i="8"/>
  <c r="F19" i="8"/>
  <c r="F27" i="8" s="1"/>
  <c r="J27" i="8" s="1"/>
  <c r="J22" i="8"/>
  <c r="B13" i="8"/>
  <c r="B19" i="8" s="1"/>
  <c r="J9" i="8"/>
  <c r="J11" i="8"/>
  <c r="J14" i="8"/>
  <c r="J12" i="8"/>
  <c r="J15" i="8"/>
  <c r="J16" i="8"/>
  <c r="J17" i="8"/>
  <c r="J21" i="8"/>
  <c r="F40" i="105"/>
  <c r="D34" i="105"/>
  <c r="F26" i="105"/>
  <c r="C40" i="45"/>
  <c r="E33" i="27"/>
  <c r="D33" i="27"/>
  <c r="E18" i="27"/>
  <c r="E20" i="27" s="1"/>
  <c r="D18" i="27"/>
  <c r="D20" i="27" s="1"/>
  <c r="C17" i="24"/>
  <c r="C19" i="24" s="1"/>
  <c r="D17" i="24"/>
  <c r="D19" i="24" s="1"/>
  <c r="E15" i="22"/>
  <c r="D14" i="20"/>
  <c r="C14" i="20"/>
  <c r="D36" i="105"/>
  <c r="D38" i="105"/>
  <c r="D31" i="105"/>
  <c r="D35" i="105"/>
  <c r="D30" i="105"/>
  <c r="D33" i="105"/>
  <c r="D29" i="105"/>
  <c r="D13" i="31"/>
  <c r="D32" i="105"/>
  <c r="C60" i="45"/>
  <c r="C58" i="45"/>
  <c r="C62" i="45" l="1"/>
  <c r="C35" i="45"/>
  <c r="C18" i="45"/>
  <c r="C14" i="45"/>
  <c r="C17" i="45"/>
  <c r="C22" i="45"/>
  <c r="C25" i="45"/>
  <c r="C23" i="45"/>
  <c r="C28" i="45"/>
  <c r="E72" i="45"/>
  <c r="C24" i="45"/>
  <c r="C16" i="45"/>
  <c r="C19" i="45"/>
  <c r="C20" i="45"/>
  <c r="C15" i="45"/>
  <c r="B44" i="45"/>
  <c r="E44" i="45"/>
  <c r="C26" i="45"/>
  <c r="B72" i="45"/>
  <c r="C34" i="45"/>
  <c r="C37" i="45"/>
  <c r="C21" i="45"/>
  <c r="C38" i="45"/>
  <c r="C33" i="45"/>
  <c r="C36" i="45"/>
  <c r="E36" i="13"/>
  <c r="C26" i="105"/>
  <c r="D20" i="105" s="1"/>
  <c r="F42" i="105"/>
  <c r="E15" i="13"/>
  <c r="E11" i="13"/>
  <c r="E14" i="13"/>
  <c r="E10" i="13"/>
  <c r="E13" i="13"/>
  <c r="E9" i="13"/>
  <c r="E8" i="13"/>
  <c r="D40" i="105"/>
  <c r="J24" i="8"/>
  <c r="C31" i="8"/>
  <c r="J28" i="8"/>
  <c r="B25" i="8"/>
  <c r="J25" i="8" s="1"/>
  <c r="J13" i="8"/>
  <c r="J19" i="8" s="1"/>
  <c r="F31" i="8"/>
  <c r="B75" i="45" l="1"/>
  <c r="E75" i="45"/>
  <c r="C42" i="45"/>
  <c r="C30" i="45"/>
  <c r="D14" i="105"/>
  <c r="D22" i="105"/>
  <c r="D24" i="105"/>
  <c r="D15" i="105"/>
  <c r="D12" i="105"/>
  <c r="D17" i="105"/>
  <c r="D18" i="105"/>
  <c r="D16" i="105"/>
  <c r="D11" i="105"/>
  <c r="D10" i="105"/>
  <c r="D13" i="105"/>
  <c r="C42" i="105"/>
  <c r="D19" i="105"/>
  <c r="D23" i="105"/>
  <c r="D21" i="105"/>
  <c r="E17" i="13"/>
  <c r="J29" i="8"/>
  <c r="J31" i="8" s="1"/>
  <c r="B31" i="8"/>
  <c r="D31" i="8"/>
  <c r="G31" i="8"/>
  <c r="D26" i="105" l="1"/>
</calcChain>
</file>

<file path=xl/comments1.xml><?xml version="1.0" encoding="utf-8"?>
<comments xmlns="http://schemas.openxmlformats.org/spreadsheetml/2006/main">
  <authors>
    <author/>
  </authors>
  <commentList>
    <comment ref="B4" authorId="0" shapeId="0">
      <text>
        <r>
          <rPr>
            <sz val="10"/>
            <color indexed="8"/>
            <rFont val="Arial"/>
            <family val="2"/>
          </rPr>
          <t>Se debe generar un reporte 850 por programa.</t>
        </r>
      </text>
    </comment>
  </commentList>
</comments>
</file>

<file path=xl/comments2.xml><?xml version="1.0" encoding="utf-8"?>
<comments xmlns="http://schemas.openxmlformats.org/spreadsheetml/2006/main">
  <authors>
    <author>JEFATURA</author>
    <author>Denia Stephania Salazar Chinchilla</author>
  </authors>
  <commentList>
    <comment ref="I9" authorId="0" shapeId="0">
      <text>
        <r>
          <rPr>
            <b/>
            <sz val="9"/>
            <color indexed="81"/>
            <rFont val="Tahoma"/>
            <family val="2"/>
          </rPr>
          <t>JEFATURA:</t>
        </r>
        <r>
          <rPr>
            <sz val="9"/>
            <color indexed="81"/>
            <rFont val="Tahoma"/>
            <family val="2"/>
          </rPr>
          <t xml:space="preserve">
Presupuesto en Ordenes de reserva (OCR)
</t>
        </r>
      </text>
    </comment>
    <comment ref="J9" authorId="0" shapeId="0">
      <text>
        <r>
          <rPr>
            <b/>
            <sz val="9"/>
            <color indexed="81"/>
            <rFont val="Tahoma"/>
            <family val="2"/>
          </rPr>
          <t>JEFATURA:</t>
        </r>
        <r>
          <rPr>
            <sz val="9"/>
            <color indexed="81"/>
            <rFont val="Tahoma"/>
            <family val="2"/>
          </rPr>
          <t xml:space="preserve">
Se considera el presupuesto adjudicado, mas el reservado en reajustes.</t>
        </r>
      </text>
    </comment>
    <comment ref="F29" authorId="1" shapeId="0">
      <text>
        <r>
          <rPr>
            <b/>
            <sz val="9"/>
            <color indexed="81"/>
            <rFont val="Tahoma"/>
            <family val="2"/>
          </rPr>
          <t>Denia Stephania Salazar Chinchilla:</t>
        </r>
        <r>
          <rPr>
            <sz val="9"/>
            <color indexed="81"/>
            <rFont val="Tahoma"/>
            <family val="2"/>
          </rPr>
          <t xml:space="preserve">
Área nueva: 2000 área a remodelar 1000.
</t>
        </r>
      </text>
    </comment>
  </commentList>
</comments>
</file>

<file path=xl/comments3.xml><?xml version="1.0" encoding="utf-8"?>
<comments xmlns="http://schemas.openxmlformats.org/spreadsheetml/2006/main">
  <authors>
    <author>Denia Stephania Salazar Chinchilla</author>
    <author>JEFATURA</author>
  </authors>
  <commentList>
    <comment ref="F67" authorId="0" shapeId="0">
      <text>
        <r>
          <rPr>
            <b/>
            <sz val="9"/>
            <color indexed="81"/>
            <rFont val="Tahoma"/>
            <family val="2"/>
          </rPr>
          <t>Denia Stephania Salazar Chinchilla:</t>
        </r>
        <r>
          <rPr>
            <sz val="9"/>
            <color indexed="81"/>
            <rFont val="Tahoma"/>
            <family val="2"/>
          </rPr>
          <t xml:space="preserve">
El proyecto consiste en la instalación de un elevador, por tanto, el área no aplica</t>
        </r>
      </text>
    </comment>
    <comment ref="F171" authorId="1" shapeId="0">
      <text>
        <r>
          <rPr>
            <b/>
            <sz val="9"/>
            <color indexed="81"/>
            <rFont val="Tahoma"/>
            <family val="2"/>
          </rPr>
          <t>JEFATURA:</t>
        </r>
        <r>
          <rPr>
            <sz val="9"/>
            <color indexed="81"/>
            <rFont val="Tahoma"/>
            <family val="2"/>
          </rPr>
          <t xml:space="preserve">
Revisado en el finiquito el proyecto indica menos área a la estimada. Preguntar a Wendy
</t>
        </r>
      </text>
    </comment>
  </commentList>
</comments>
</file>

<file path=xl/sharedStrings.xml><?xml version="1.0" encoding="utf-8"?>
<sst xmlns="http://schemas.openxmlformats.org/spreadsheetml/2006/main" count="12880" uniqueCount="8866">
  <si>
    <t xml:space="preserve"> </t>
  </si>
  <si>
    <t>UNIVERSIDAD DE COSTA RICA</t>
  </si>
  <si>
    <t>ESTADO DE SITUACIÓN FINANCIERA</t>
  </si>
  <si>
    <t>(Expresado en colones)</t>
  </si>
  <si>
    <t>ACTIVO</t>
  </si>
  <si>
    <t>Terrenos</t>
  </si>
  <si>
    <t>Otros activos</t>
  </si>
  <si>
    <t>PASIVO Y PATRIMONIO</t>
  </si>
  <si>
    <t>PASIVO</t>
  </si>
  <si>
    <t>Gastos acumulados por pagar</t>
  </si>
  <si>
    <t>Pasivos diferidos</t>
  </si>
  <si>
    <t>PATRIMONIO</t>
  </si>
  <si>
    <t>Capital inmovilizado</t>
  </si>
  <si>
    <t>Aportes de capital</t>
  </si>
  <si>
    <t>CUENTAS DE ORDEN</t>
  </si>
  <si>
    <t>(Finaliza…)</t>
  </si>
  <si>
    <t>Nota:</t>
  </si>
  <si>
    <t>Lic. Jorge Astúa Quirós, MBA</t>
  </si>
  <si>
    <t>Licda. Marlen Salas Guerrero, MBA, CPA</t>
  </si>
  <si>
    <t>Jefe, Unidad de Contabilidad</t>
  </si>
  <si>
    <t>Jefe, Sección de Contabilidad</t>
  </si>
  <si>
    <t>Contador Privado Nº. 24264</t>
  </si>
  <si>
    <t>Contadora Privada Nº. 30250</t>
  </si>
  <si>
    <t>Licda. Isabel C. Pereira Piedra, M.GP, CPA</t>
  </si>
  <si>
    <t>Jefe, Oficina de Administración Financiera</t>
  </si>
  <si>
    <t xml:space="preserve">Contadora Pública Nº. 2077 </t>
  </si>
  <si>
    <t>Peso relativo</t>
  </si>
  <si>
    <t>Impuestos sobre Bienes y Servicios</t>
  </si>
  <si>
    <t>Otros Ingresos Tributarios</t>
  </si>
  <si>
    <t>Indemnizaciones</t>
  </si>
  <si>
    <t>Venta de Bienes y Servicios</t>
  </si>
  <si>
    <t>Derechos Administrativos</t>
  </si>
  <si>
    <t>Ingresos de la Propiedad</t>
  </si>
  <si>
    <t>Multas y Remates</t>
  </si>
  <si>
    <t>Otros Ingresos No Tributarios</t>
  </si>
  <si>
    <t>Transferencias Ctes del Gobierno Central</t>
  </si>
  <si>
    <t>Inst. Descentralizadas No Empresariales</t>
  </si>
  <si>
    <t>Transferencias Ctes. Sector Externo</t>
  </si>
  <si>
    <t>Transferencias Ctes. Sector Privado</t>
  </si>
  <si>
    <t>Ingresos de Capital</t>
  </si>
  <si>
    <t>Ingresos de Financiamiento</t>
  </si>
  <si>
    <t>TOTAL INGRESOS</t>
  </si>
  <si>
    <t>Remuneraciones</t>
  </si>
  <si>
    <t>Servicios</t>
  </si>
  <si>
    <t>Materiales y Suministros</t>
  </si>
  <si>
    <t>Intereses y Comisiones</t>
  </si>
  <si>
    <t>Activos Financieros</t>
  </si>
  <si>
    <t>Transferencias Corrientes</t>
  </si>
  <si>
    <t>Amortización</t>
  </si>
  <si>
    <t>Otros gastos</t>
  </si>
  <si>
    <t>RESULTADO DEL PERIODO</t>
  </si>
  <si>
    <t>ESTADO DE FLUJO DE EFECTIVO</t>
  </si>
  <si>
    <t>ACTIVIDADES DE OPERACIÓN</t>
  </si>
  <si>
    <t>Ajustes por:</t>
  </si>
  <si>
    <t>Efectivo provisto por las operaciones:</t>
  </si>
  <si>
    <t>Depreciación</t>
  </si>
  <si>
    <t>Estimación para incobrables</t>
  </si>
  <si>
    <t>Estimación por obsolescencia en inventarios</t>
  </si>
  <si>
    <t>Subtotal provisto por las operaciones</t>
  </si>
  <si>
    <t>Otras operaciones</t>
  </si>
  <si>
    <t>Estima para inc fond préstamo (-)</t>
  </si>
  <si>
    <t>Aporte capital (+)</t>
  </si>
  <si>
    <t>Gan o pérdida no realiza (+)</t>
  </si>
  <si>
    <t>Inventarios</t>
  </si>
  <si>
    <t>Salen del patrimonio</t>
  </si>
  <si>
    <t>Deduccciones retenidas por pagar</t>
  </si>
  <si>
    <t>Inmueble, mobiliario y equipo</t>
  </si>
  <si>
    <t>Mob-equi-maq-veh</t>
  </si>
  <si>
    <t>ACTIVIDADES DE INVERSIÓN</t>
  </si>
  <si>
    <t>Inst</t>
  </si>
  <si>
    <t>Edif</t>
  </si>
  <si>
    <t>Adiciones a inmuebles, mobiliario y equipo</t>
  </si>
  <si>
    <t>Terre</t>
  </si>
  <si>
    <t>Inversiones permanentes</t>
  </si>
  <si>
    <t>Obras en proceso</t>
  </si>
  <si>
    <t>Efectivo neto en actividades de inversión</t>
  </si>
  <si>
    <t>ACTIVIDADES DE FINANCIAMIENTO</t>
  </si>
  <si>
    <t>Dep de garantía</t>
  </si>
  <si>
    <t>Prog de cómputo</t>
  </si>
  <si>
    <t>Amor act int</t>
  </si>
  <si>
    <t>Efectivo neto en actividades de financiamiento</t>
  </si>
  <si>
    <t>Efectivo</t>
  </si>
  <si>
    <t>Efectivo bancos</t>
  </si>
  <si>
    <t>FONDO DE PRÉSTAMOS</t>
  </si>
  <si>
    <t>OTRAS RESERVAS</t>
  </si>
  <si>
    <t>CAPITAL INMOVILIZADO</t>
  </si>
  <si>
    <t xml:space="preserve">CAPITAL LIBROS </t>
  </si>
  <si>
    <t>APORTES DE CAPITAL</t>
  </si>
  <si>
    <t>TOTAL</t>
  </si>
  <si>
    <t>Transferencia a resultados</t>
  </si>
  <si>
    <t>Aumento en inmuebles, mobiliario y equipo</t>
  </si>
  <si>
    <t>Movimientos de estimación</t>
  </si>
  <si>
    <t>SALDOS AL 31 DE DICIEMBRE DE 2016</t>
  </si>
  <si>
    <t>SALDOS AL 31 DE DICIEMBRE DE 2017</t>
  </si>
  <si>
    <t>POR CLASE BÁSICA Y PARTIDA</t>
  </si>
  <si>
    <t>FONDOS CORRIENTES PARA OPERACIONES</t>
  </si>
  <si>
    <t>Multas, Sanciones, Remates y Confiscaciones</t>
  </si>
  <si>
    <t>Transferencias Corrientes del Sector Público</t>
  </si>
  <si>
    <t>EMPRESAS AUXILIARES</t>
  </si>
  <si>
    <t>FONDOS RESTRINGIDOS</t>
  </si>
  <si>
    <t>Transferencias Corrientes del Sector Privado</t>
  </si>
  <si>
    <t>Transferencias Corrientes del Sector Externo</t>
  </si>
  <si>
    <t>CURSOS ESPECIALES</t>
  </si>
  <si>
    <t>FONDOS INTRAPROYECTOS</t>
  </si>
  <si>
    <t>FONDOS DEL SISTEMA (CONARE)</t>
  </si>
  <si>
    <t>PLAN DE MEJORAMIENTO INSTITUCIONAL</t>
  </si>
  <si>
    <t>TOTAL PLAN DE MEJORAMIENTO INSTITUCIONAL</t>
  </si>
  <si>
    <t>FONDOS CORRIENTES</t>
  </si>
  <si>
    <t>Bienes Duraderos</t>
  </si>
  <si>
    <t>TOTAL FONDOS CORRIENTES</t>
  </si>
  <si>
    <t>TOTAL EMPRESAS AUXILIARES</t>
  </si>
  <si>
    <t>PLANTA FÍSICA</t>
  </si>
  <si>
    <t>TOTAL PLANTA FÍSICA</t>
  </si>
  <si>
    <t>TOTAL FONDO DE PRÉSTAMOS</t>
  </si>
  <si>
    <t>TOTAL FONDOS RESTRINGIDOS</t>
  </si>
  <si>
    <t>TOTAL CURSOS ESPECIALES</t>
  </si>
  <si>
    <t>PROG. POSGRADO FINANCIAMIENTO COMPLEMENTARIO</t>
  </si>
  <si>
    <t>TOTAL PROG. POSGRADO FINANCIAMIENTO COMPLEMENTARIO</t>
  </si>
  <si>
    <t>TOTAL FONDOS INTRAPROYECTOS</t>
  </si>
  <si>
    <t>TOTAL FONDOS DEL SISTEMA (CONARE)</t>
  </si>
  <si>
    <t>TOTAL GASTOS</t>
  </si>
  <si>
    <t>Situación Presupuestaria Fondos Totales</t>
  </si>
  <si>
    <t>Superávit Específico</t>
  </si>
  <si>
    <t>SECCIÓN</t>
  </si>
  <si>
    <t>Monto</t>
  </si>
  <si>
    <t>Fondos Corrientes para Operaciones</t>
  </si>
  <si>
    <t xml:space="preserve">       ¢</t>
  </si>
  <si>
    <t>Empresas Auxiliares</t>
  </si>
  <si>
    <t>Fondo de Préstamos</t>
  </si>
  <si>
    <t>Fondos Restringidos</t>
  </si>
  <si>
    <t>Cursos Especiales</t>
  </si>
  <si>
    <t>Prog. Posg. Financiamiento Complementario</t>
  </si>
  <si>
    <t>Fondos Intraproyectos</t>
  </si>
  <si>
    <t>Fondos del Sistema (CONARE)</t>
  </si>
  <si>
    <t>Plan de Mejoramiento Institucional</t>
  </si>
  <si>
    <t xml:space="preserve">      ¢</t>
  </si>
  <si>
    <t>CLASE</t>
  </si>
  <si>
    <t>1.1.3</t>
  </si>
  <si>
    <t>1.1.9</t>
  </si>
  <si>
    <t>1.3.1</t>
  </si>
  <si>
    <t>1.3.1.1</t>
  </si>
  <si>
    <t xml:space="preserve">             Venta de Bienes</t>
  </si>
  <si>
    <t>1.3.1.2</t>
  </si>
  <si>
    <t xml:space="preserve">             Venta de Servicios</t>
  </si>
  <si>
    <t>1.3.1.3</t>
  </si>
  <si>
    <t xml:space="preserve">             Derechos Administrativos</t>
  </si>
  <si>
    <t>1.3.2</t>
  </si>
  <si>
    <t>1.3.3</t>
  </si>
  <si>
    <t>1.3.9</t>
  </si>
  <si>
    <t>1.4.1</t>
  </si>
  <si>
    <t>1.4.1.1</t>
  </si>
  <si>
    <t xml:space="preserve">        Transferencias Ctes. del Gobierno Central</t>
  </si>
  <si>
    <t>1.4.1.5</t>
  </si>
  <si>
    <t xml:space="preserve">        Transferencias Ctes.de Instit.Públicas Servicios</t>
  </si>
  <si>
    <t>1.4.2</t>
  </si>
  <si>
    <t>1.4.3</t>
  </si>
  <si>
    <t>Planta Física</t>
  </si>
  <si>
    <t>Prog. Posg. Financ.Complementario</t>
  </si>
  <si>
    <t xml:space="preserve">Servicios </t>
  </si>
  <si>
    <t>¢</t>
  </si>
  <si>
    <t>Notas:</t>
  </si>
  <si>
    <t>INGRESOS</t>
  </si>
  <si>
    <t>DESCRIPCIÓN</t>
  </si>
  <si>
    <t>PRESUPUESTO</t>
  </si>
  <si>
    <t>REAL</t>
  </si>
  <si>
    <t>DIFERENCIA</t>
  </si>
  <si>
    <t>% EJECUC</t>
  </si>
  <si>
    <t>−−</t>
  </si>
  <si>
    <t>Venta de Bienes y Servicios:</t>
  </si>
  <si>
    <t>Transf. Ctes del Sector Público:</t>
  </si>
  <si>
    <t xml:space="preserve">             Transf. Ctes del Gobierno Central</t>
  </si>
  <si>
    <t>Ingresos de la Propiedad (Inter. sobre Prést.)</t>
  </si>
  <si>
    <t>Ingresos de Capital:</t>
  </si>
  <si>
    <t xml:space="preserve">             Reintegro 20% Becas a Profesores</t>
  </si>
  <si>
    <t xml:space="preserve">             Préstamos a Profesores</t>
  </si>
  <si>
    <t xml:space="preserve">             Incumplimiento Contrato de Beca</t>
  </si>
  <si>
    <t>Otros Ingresos no Tributarios</t>
  </si>
  <si>
    <t>Transferencias Corrientes Sector Privado</t>
  </si>
  <si>
    <t>Transferencias Corrientes Sector Externo</t>
  </si>
  <si>
    <t>PROG. POSGRADO FINANC. COMPL.</t>
  </si>
  <si>
    <t>Ingresos de Financiemiento</t>
  </si>
  <si>
    <t xml:space="preserve">                Venta de Servicios</t>
  </si>
  <si>
    <t>Transferencias Ctes. Del Sector Privado</t>
  </si>
  <si>
    <t>TOTAL GENERAL DE INGRESOS</t>
  </si>
  <si>
    <t>COMPROMISOS</t>
  </si>
  <si>
    <t>DISPONIBLE</t>
  </si>
  <si>
    <t>REAL + COMPR. % EJECUCIÓN</t>
  </si>
  <si>
    <t>Docencia</t>
  </si>
  <si>
    <t>Investigación</t>
  </si>
  <si>
    <t>Acción Social</t>
  </si>
  <si>
    <t>Vida Estudiantil</t>
  </si>
  <si>
    <t>Administración</t>
  </si>
  <si>
    <t>Dirección Superior</t>
  </si>
  <si>
    <t>Desarrollo Regional</t>
  </si>
  <si>
    <t>Inversiones</t>
  </si>
  <si>
    <t>III. NOTAS A LOS ESTADOS FINANCIEROS</t>
  </si>
  <si>
    <t>NOTA No. 3</t>
  </si>
  <si>
    <t xml:space="preserve">Fondos de Trabajo Permanente                                   </t>
  </si>
  <si>
    <t xml:space="preserve">Fondos de Trabajo Transitorio </t>
  </si>
  <si>
    <t xml:space="preserve">TOTAL </t>
  </si>
  <si>
    <t xml:space="preserve">Notas: </t>
  </si>
  <si>
    <t>(a) Se refiere a la cuenta electrónica “Tarjeta Base UCR - Oficina Administración Financiera” que es exclusiva para reforzar el pago de compras que realiza la Institución en el exterior y en cuyos casos, la tarjeta de débito, resulta ser la mejor forma de pago.</t>
  </si>
  <si>
    <t>NOTA No. 4</t>
  </si>
  <si>
    <t>DESCRIPCION</t>
  </si>
  <si>
    <t>Banco de Costa Rica 204993-7 ($)</t>
  </si>
  <si>
    <t xml:space="preserve">Banco Popular 18-200007-3 ($)  </t>
  </si>
  <si>
    <t>Banco Nacional de Costa Rica 83777-3 (¢)</t>
  </si>
  <si>
    <t>Banco Nacional de Costa Rica 61357-0 ($)</t>
  </si>
  <si>
    <t>Banco Nacional de Costa Rica 80-980-6 (¢)</t>
  </si>
  <si>
    <t>Banco Popular 18-002038-0 (¢)</t>
  </si>
  <si>
    <t>Banco de Costa Rica 115416-8 (¢)</t>
  </si>
  <si>
    <t>Banco de Costa Rica 38439-9 (¢)</t>
  </si>
  <si>
    <t>Banco Nacional de Costa Rica 80-3405-1 (¢)</t>
  </si>
  <si>
    <t>Banco Popular 009559-3 (¢)</t>
  </si>
  <si>
    <t>Banco Nacional de Costa Rica 48888-2 (¢)</t>
  </si>
  <si>
    <t>Banco Nacional de Costa Rica 080-004755-8 (¢)</t>
  </si>
  <si>
    <t>Banco de Costa Rica 001-0281135-9 (¢)</t>
  </si>
  <si>
    <t>Banco Nacional de Costa Rica 2000-1 (¢)</t>
  </si>
  <si>
    <t xml:space="preserve">Banco de Costa Rica 001-0281136-7 ($)   </t>
  </si>
  <si>
    <t>Banco de Costa Rica 001-0292015-8 (¢)</t>
  </si>
  <si>
    <t>Banco de Costa Rica 001-0298397-4 (Euros)</t>
  </si>
  <si>
    <t>Depósitos en Tránsito</t>
  </si>
  <si>
    <t>NOTA No. 5</t>
  </si>
  <si>
    <t>RESUMEN DE INVERSIONES</t>
  </si>
  <si>
    <t>POR CLASIFICACIÓN</t>
  </si>
  <si>
    <t>CLASIFICACIÓN</t>
  </si>
  <si>
    <t>NOTA No. 6</t>
  </si>
  <si>
    <t>Anticipos de Sueldos, Planilla Mensual</t>
  </si>
  <si>
    <t>Salarios girados en exceso funcionarios activos</t>
  </si>
  <si>
    <t xml:space="preserve">Cuentas por cobrar bancos y otros </t>
  </si>
  <si>
    <t>Pólizas por cobrar</t>
  </si>
  <si>
    <t>Interés acumulado por cobrar</t>
  </si>
  <si>
    <t xml:space="preserve">Cuentas por cobrar a proveedores </t>
  </si>
  <si>
    <t>Arreglo pago matrícula estudiantes sin pagaré</t>
  </si>
  <si>
    <t>Cuentas por cobrar a estudiantes</t>
  </si>
  <si>
    <t>Arreglo pago matrícula estudiantes</t>
  </si>
  <si>
    <t>Salarios girados en exceso funcionarios inactivos</t>
  </si>
  <si>
    <t>Documentos varios en cobro judicial</t>
  </si>
  <si>
    <t>Recuperación de cuotas obrero patronales</t>
  </si>
  <si>
    <t>Notas de débito por cheques devueltos</t>
  </si>
  <si>
    <t>Venta de bienes y servicios Unidad de Coordinación Editorial</t>
  </si>
  <si>
    <t>Venta de bienes Semanario Universidad</t>
  </si>
  <si>
    <t>Venta de servicios Semanario Universidad</t>
  </si>
  <si>
    <t>Venta de servicios Radioemisoras UCR</t>
  </si>
  <si>
    <t>Venta de servicios Canal 15</t>
  </si>
  <si>
    <t>Cuentas por cobrar varias</t>
  </si>
  <si>
    <t>Becas horas asistente y estudiante</t>
  </si>
  <si>
    <t>Venta bienes y servicios Fondos Restringidos</t>
  </si>
  <si>
    <t>Venta bienes y servicios Empresas Auxiliares</t>
  </si>
  <si>
    <t>Venta bienes y servicios Cursos Especiales</t>
  </si>
  <si>
    <t>Arreglo de pago de beneficios complementarios sin pagaré</t>
  </si>
  <si>
    <t>Arreglo de pago de girados de más a estudiantes sin pagaré</t>
  </si>
  <si>
    <t>Arreglo de pago matrícula estudios posgrado sin pagaré</t>
  </si>
  <si>
    <t>Recuperación deudas estudiantiles</t>
  </si>
  <si>
    <t xml:space="preserve">                                          + Matrícula</t>
  </si>
  <si>
    <t xml:space="preserve">                                          + Otros</t>
  </si>
  <si>
    <t xml:space="preserve">                                          -Descuento por beca</t>
  </si>
  <si>
    <t xml:space="preserve">                                          -Descuento por tope de créditos</t>
  </si>
  <si>
    <t xml:space="preserve">                                            Monto total pendiente de recuperar:</t>
  </si>
  <si>
    <t>NOTA No. 7</t>
  </si>
  <si>
    <t>(PRÉSTAMO A PROFESORES Y ESTUDIANTES)</t>
  </si>
  <si>
    <t>Reintegro del 20% de beca</t>
  </si>
  <si>
    <t>Préstamos a profesores</t>
  </si>
  <si>
    <t>Préstamos a cobro judicial</t>
  </si>
  <si>
    <t>Girado de más contrato de beca al exterior</t>
  </si>
  <si>
    <t>Total Neto:</t>
  </si>
  <si>
    <t>Estos rubros corresponden a pagos efectuados de más por parte de la Universidad de Costa Rica con el propósito de atender posibles situaciones económicas a presentarse en futuro, tales como las variaciones en la tasa de interés.</t>
  </si>
  <si>
    <t>Anticipo fideicomiso intereses</t>
  </si>
  <si>
    <t>NOTA No. 10</t>
  </si>
  <si>
    <t>Cuenta Contable</t>
  </si>
  <si>
    <t>Bodega</t>
  </si>
  <si>
    <t>16-15-01</t>
  </si>
  <si>
    <t>Principal - OSUM</t>
  </si>
  <si>
    <t>16-15-02</t>
  </si>
  <si>
    <t>Reactivos - OSUM</t>
  </si>
  <si>
    <t>16-15-03</t>
  </si>
  <si>
    <t>Odontología - OSUM</t>
  </si>
  <si>
    <t>16-15-05</t>
  </si>
  <si>
    <t>Producto Terminado - Editorial</t>
  </si>
  <si>
    <t>16-15-08</t>
  </si>
  <si>
    <t>16-15-10</t>
  </si>
  <si>
    <t>Materia Prima - Editorial</t>
  </si>
  <si>
    <t>Estimación de Inventarios por obsolescencia</t>
  </si>
  <si>
    <t>(b)</t>
  </si>
  <si>
    <t>ESTIMACIÓN POR OBSOLESCENCIA</t>
  </si>
  <si>
    <t>Bodega Principal</t>
  </si>
  <si>
    <t>Bodega de Odontología</t>
  </si>
  <si>
    <t>Bodega Producto Terminado</t>
  </si>
  <si>
    <t>Bodega Materia Prima</t>
  </si>
  <si>
    <t>NOTA No. 11</t>
  </si>
  <si>
    <t>Banco de Costa Rica</t>
  </si>
  <si>
    <t>NOTA No. 12</t>
  </si>
  <si>
    <t>Adelanto quincenal</t>
  </si>
  <si>
    <t>NOTA No. 14</t>
  </si>
  <si>
    <t>NOTA No. 15</t>
  </si>
  <si>
    <t>Cooperativa de Productores de Leche Dos Pinos</t>
  </si>
  <si>
    <t>NOTA No. 16</t>
  </si>
  <si>
    <t>Se registran todos aquellos compromisos que debe cancelar la Institución en el corto plazo.</t>
  </si>
  <si>
    <t>Cheques anulados por pagar en Reserva</t>
  </si>
  <si>
    <t>Depósitos por Pagar a otros</t>
  </si>
  <si>
    <t>Depósitos cheques sueldos a cuentas corrientes</t>
  </si>
  <si>
    <t>Cuentas por pagar por cobros de más</t>
  </si>
  <si>
    <t>Depósitos en Garantía de Cumplimiento</t>
  </si>
  <si>
    <t>Cuentas por Pagar Proveedores</t>
  </si>
  <si>
    <t>Depósito Tarjeta Acceso UCR</t>
  </si>
  <si>
    <t>Seguros por pagar al INS</t>
  </si>
  <si>
    <t>Responsabilidad civil Odontología</t>
  </si>
  <si>
    <t>Diferencias negativas cajeros</t>
  </si>
  <si>
    <t>Prestaciones Legales</t>
  </si>
  <si>
    <t>Cuentas por pagar por pagos efectuados de más</t>
  </si>
  <si>
    <t>Depósitos en Garantía de Participación</t>
  </si>
  <si>
    <t>Cuentas por pagar a Posgrados de Financiamiento comp.</t>
  </si>
  <si>
    <t xml:space="preserve">Depósitos no identificados                               </t>
  </si>
  <si>
    <t>NOTA No. 17</t>
  </si>
  <si>
    <t>DEDUCCIONES RETENIDAS POR PAGAR</t>
  </si>
  <si>
    <t>Retención pago de Impuesto</t>
  </si>
  <si>
    <t>Instituto Nacional de Seguros</t>
  </si>
  <si>
    <t>Sociedad de Seguros de Vida Magisterio Nacional</t>
  </si>
  <si>
    <t>Banco Popular y de Desarrollo Comunal</t>
  </si>
  <si>
    <t>Caja Costarricense de Seguro Social</t>
  </si>
  <si>
    <t>Junta Administrativa Fondo de Ahorro y Préstamo</t>
  </si>
  <si>
    <t>Sindicatos y Asociaciones</t>
  </si>
  <si>
    <t>Colegios Profesionales</t>
  </si>
  <si>
    <t>Cooperativas de Ahorros - Crédito y Consumo</t>
  </si>
  <si>
    <t>Retención por Pagar - Banco de Costa Rica</t>
  </si>
  <si>
    <t>Fondo de Pensiones y Jubilaciones Magisterio Nacional</t>
  </si>
  <si>
    <t>Retenciones por pagar BAC San José</t>
  </si>
  <si>
    <t>NOTA No. 18</t>
  </si>
  <si>
    <t>GASTOS ACUMULADOS POR PAGAR</t>
  </si>
  <si>
    <t>Cuotas Patronales Caja Costarricense (SEM)</t>
  </si>
  <si>
    <t>Cuotas Patronales Banco Popular</t>
  </si>
  <si>
    <t>Junta de Ahorro y Préstamo</t>
  </si>
  <si>
    <t>Junta de Pensiones y Jubilaciones del Magisterio</t>
  </si>
  <si>
    <t>Derechos Laborales Fondos Restringidos</t>
  </si>
  <si>
    <t>Derechos Laborales Empresas Auxiliares</t>
  </si>
  <si>
    <t>Derechos Laborales Cursos Autofinanciados</t>
  </si>
  <si>
    <t>NOTA No. 19</t>
  </si>
  <si>
    <t>PASIVOS DIFERIDOS</t>
  </si>
  <si>
    <t>Expresado en colones</t>
  </si>
  <si>
    <t>Ingreso recibido por adelantado</t>
  </si>
  <si>
    <t>NOTA No. 20</t>
  </si>
  <si>
    <t xml:space="preserve">Banco Nacional de Costa Rica  </t>
  </si>
  <si>
    <t>Fideicomiso UCR-BCR 2011:</t>
  </si>
  <si>
    <t xml:space="preserve">Edificio Facultad de Ciencias Sociales  </t>
  </si>
  <si>
    <t xml:space="preserve">Edificio de Ciencias Agroalimentarias (Biblioteca UCAGRO)  </t>
  </si>
  <si>
    <t xml:space="preserve">Edificio de Residencias Estudiantiles Universitarias  </t>
  </si>
  <si>
    <t xml:space="preserve">Edificio de Parqueo Integral Universitario  </t>
  </si>
  <si>
    <t>Facultad de Odontología</t>
  </si>
  <si>
    <t>Facultad de Derecho</t>
  </si>
  <si>
    <t>Edificio de Aulas y Laboratorio</t>
  </si>
  <si>
    <t>Facultad de Ingeniería</t>
  </si>
  <si>
    <t>Plaza de autonomía</t>
  </si>
  <si>
    <t>NOTA No. 21</t>
  </si>
  <si>
    <t>NOTA No. 22</t>
  </si>
  <si>
    <t>NOTA No. 23</t>
  </si>
  <si>
    <t>NOTA No. 24</t>
  </si>
  <si>
    <t xml:space="preserve">Representa el valor neto de los activos fijos capitalizables que mediante donación, compra o confección posee la institución y que son utilizados por las Unidades Custodias. </t>
  </si>
  <si>
    <t>Capital Inmovilizado</t>
  </si>
  <si>
    <t>NOTA No. 25</t>
  </si>
  <si>
    <t>Considera el registro del monto de excedentes originados por el Certificado de Aportación de la Cooperativa Dos Pinos.</t>
  </si>
  <si>
    <t>NOTA No. 26</t>
  </si>
  <si>
    <t>Estas cuentas son de control.  Los saldos deudores están clasificados en la cuenta 70, y la contrapartida con los saldos acreedores en la cuenta 71.</t>
  </si>
  <si>
    <t>Garantías de Licitación</t>
  </si>
  <si>
    <t xml:space="preserve">Pagos anticipados locales </t>
  </si>
  <si>
    <t>Servicios Tratamientos Odontológicos años anteriores</t>
  </si>
  <si>
    <t>Arrendamiento locales Inst. máquinas Fotocopiado</t>
  </si>
  <si>
    <t>Arrendamiento locales servicios de soda</t>
  </si>
  <si>
    <t>CONFORMACIÓN DEL ESTADO DE RESULTADOS</t>
  </si>
  <si>
    <t>CUADRO No. 1</t>
  </si>
  <si>
    <t>CUADRO No.2</t>
  </si>
  <si>
    <t>INGRESOS CONTABLES</t>
  </si>
  <si>
    <t>TOTAL INGRESOS CONTABLES</t>
  </si>
  <si>
    <t xml:space="preserve">GASTOS CONTABLES </t>
  </si>
  <si>
    <t>TOTAL GASTOS CONTABLES</t>
  </si>
  <si>
    <t>ESTADO DE SITUACIÓN FINANCIERA COMPARATIVO</t>
  </si>
  <si>
    <t>AUMENTO</t>
  </si>
  <si>
    <t>DISMINUCIÓN</t>
  </si>
  <si>
    <t>%</t>
  </si>
  <si>
    <t>Libros</t>
  </si>
  <si>
    <t>Vehículos</t>
  </si>
  <si>
    <t>Misceláneo</t>
  </si>
  <si>
    <t>Herramientas</t>
  </si>
  <si>
    <t>Instalaciones</t>
  </si>
  <si>
    <t>Edificios</t>
  </si>
  <si>
    <t>% EJECUCIÓN REAL + COMPR.</t>
  </si>
  <si>
    <t>SECCION I</t>
  </si>
  <si>
    <t>Maquinaria y Equipo para la Producción</t>
  </si>
  <si>
    <t xml:space="preserve">Equipo de Transporte </t>
  </si>
  <si>
    <t>Equipo de Comunicación</t>
  </si>
  <si>
    <t>Equipo y Mobiliario de Oficina</t>
  </si>
  <si>
    <t>Mobiliario y Equipo de Computación</t>
  </si>
  <si>
    <t>Adquisición de Programas de Cómputo</t>
  </si>
  <si>
    <t>Equipo Sanitario, de Laboratorio e Investigación</t>
  </si>
  <si>
    <t>Equipo Educacional y Cultural</t>
  </si>
  <si>
    <t>Adquisición de Libros</t>
  </si>
  <si>
    <t>Recursos Información Bibliográfica</t>
  </si>
  <si>
    <t>Equipo Doméstico</t>
  </si>
  <si>
    <t>Otros Equipos</t>
  </si>
  <si>
    <t>Vías de Comunicación Terrestre</t>
  </si>
  <si>
    <t>Otras Construcciones Adiciones y Mejoras</t>
  </si>
  <si>
    <t>Bienes Intangibles</t>
  </si>
  <si>
    <t>TOTAL SECCIÓN I</t>
  </si>
  <si>
    <t>SECCIÓN II</t>
  </si>
  <si>
    <t>TOTAL SECCIÓN II</t>
  </si>
  <si>
    <t>SECCION III</t>
  </si>
  <si>
    <t>Edificios Preexistentes</t>
  </si>
  <si>
    <t>TOTAL SECCIÓN III</t>
  </si>
  <si>
    <t>SECCIÓN V</t>
  </si>
  <si>
    <t>TOTAL SECCIÓN V</t>
  </si>
  <si>
    <t>SECCIÓN VI</t>
  </si>
  <si>
    <t>TOTAL SECCIÓN VI</t>
  </si>
  <si>
    <t>SECCION VII</t>
  </si>
  <si>
    <t>PROG. POSGRADO FINANCIAM. COMPLEMENTARIO</t>
  </si>
  <si>
    <t>TOTAL SECCION VII</t>
  </si>
  <si>
    <t>SECCION VIII</t>
  </si>
  <si>
    <t>Equipo de Transporte</t>
  </si>
  <si>
    <t>TOTAL SECCION VIII</t>
  </si>
  <si>
    <t>SECCION IX</t>
  </si>
  <si>
    <t>TOTAL SECCION IX</t>
  </si>
  <si>
    <t>SECCION X</t>
  </si>
  <si>
    <t>TOTAL SECCION X</t>
  </si>
  <si>
    <t xml:space="preserve"> Docencia</t>
  </si>
  <si>
    <t xml:space="preserve"> Investigación</t>
  </si>
  <si>
    <t xml:space="preserve"> Acción Social</t>
  </si>
  <si>
    <t xml:space="preserve"> Vida Estudiantil</t>
  </si>
  <si>
    <t xml:space="preserve"> Administración</t>
  </si>
  <si>
    <t xml:space="preserve"> Dirección Superior</t>
  </si>
  <si>
    <t xml:space="preserve"> Desarrollo Regional</t>
  </si>
  <si>
    <t>TOTAL  FONDOS CORRIENTES PARA OPERACIONES</t>
  </si>
  <si>
    <t>SECCION II</t>
  </si>
  <si>
    <t xml:space="preserve">Inversiones </t>
  </si>
  <si>
    <t>SECCION VI</t>
  </si>
  <si>
    <t>SECCION V</t>
  </si>
  <si>
    <t>SECCIÓN X</t>
  </si>
  <si>
    <t>FONDOS</t>
  </si>
  <si>
    <t xml:space="preserve">EMPRESAS </t>
  </si>
  <si>
    <t xml:space="preserve">PLANTA </t>
  </si>
  <si>
    <t>CURSOS</t>
  </si>
  <si>
    <t>PROGRAMA</t>
  </si>
  <si>
    <t xml:space="preserve">FONDOS </t>
  </si>
  <si>
    <t>FONDOS DEL</t>
  </si>
  <si>
    <t>TOTALES</t>
  </si>
  <si>
    <t xml:space="preserve"> CORRIENTES</t>
  </si>
  <si>
    <t>AUXILIARES</t>
  </si>
  <si>
    <t>FISICA</t>
  </si>
  <si>
    <t>RESTRINGIDOS</t>
  </si>
  <si>
    <t>ESPECIALES</t>
  </si>
  <si>
    <t>INTRAPROYECTOS</t>
  </si>
  <si>
    <t>SERVICIOS</t>
  </si>
  <si>
    <t>MATERIALES Y SUMINISTROS</t>
  </si>
  <si>
    <t>BIENES DURADEROS</t>
  </si>
  <si>
    <t>TRANSFERENCIAS CORRIENTES</t>
  </si>
  <si>
    <t>CÉDULA DE ANTIGÜEDAD DE SALDOS DE</t>
  </si>
  <si>
    <t>CUENTAS POR COBRAR Y OTROS DEUDORES</t>
  </si>
  <si>
    <t>Cuenta</t>
  </si>
  <si>
    <t>Nombre de la Cuenta</t>
  </si>
  <si>
    <t>0 a 3 meses</t>
  </si>
  <si>
    <t>3 a 6 meses</t>
  </si>
  <si>
    <t>6 meses a 1 año</t>
  </si>
  <si>
    <t>1 año en adelante</t>
  </si>
  <si>
    <t>013-008</t>
  </si>
  <si>
    <t>Salarios girados en exceso</t>
  </si>
  <si>
    <t>013-010</t>
  </si>
  <si>
    <t>Cuentas por cobrar Bancos y otros</t>
  </si>
  <si>
    <t>013-022</t>
  </si>
  <si>
    <t>013-023</t>
  </si>
  <si>
    <t>Interes acumulado por cobrar</t>
  </si>
  <si>
    <t>013-029</t>
  </si>
  <si>
    <t>013-033</t>
  </si>
  <si>
    <t>013-036</t>
  </si>
  <si>
    <t>013-040</t>
  </si>
  <si>
    <t>Cuentas por cobrar estudiantiles</t>
  </si>
  <si>
    <t>013-042</t>
  </si>
  <si>
    <t>013-043</t>
  </si>
  <si>
    <t>013-047</t>
  </si>
  <si>
    <t>013-048</t>
  </si>
  <si>
    <t>013-050</t>
  </si>
  <si>
    <t>013-051</t>
  </si>
  <si>
    <t>013-052</t>
  </si>
  <si>
    <t>013-054</t>
  </si>
  <si>
    <t>Venta de Servicios Semanario Universidad</t>
  </si>
  <si>
    <t>013-055</t>
  </si>
  <si>
    <t>Venta de Servicos Radioemisoras UCR</t>
  </si>
  <si>
    <t>013-056</t>
  </si>
  <si>
    <t>Venta de Servicios Canal 15</t>
  </si>
  <si>
    <t>013-058</t>
  </si>
  <si>
    <t>013-061</t>
  </si>
  <si>
    <t>013-062</t>
  </si>
  <si>
    <t>013-063</t>
  </si>
  <si>
    <t>013-064</t>
  </si>
  <si>
    <t>013-067</t>
  </si>
  <si>
    <t>Arreglo pago matrícula estudiantes beneficios complement.</t>
  </si>
  <si>
    <t>013-069</t>
  </si>
  <si>
    <t>Arreglo pago matrícula estudiantes finac compl sin pagaré</t>
  </si>
  <si>
    <t>013-077</t>
  </si>
  <si>
    <t>Total Cuentas por Cobrar</t>
  </si>
  <si>
    <t>(b) A partir del mes de mayo 2017, se reclasifica la cuenta por cobrar de matrícula - cobro administrativo a cuentas por cobrar de matrícula - cobro judicial, esto considerando que se remiten a tribunales deudas de estudiantes pendientes de periodos anteriores para la gestión correspondiente, según y como consta en el oficio OAF-1538-2017.</t>
  </si>
  <si>
    <t>DOCUMENTOS POR COBRAR SOBRE PRÉSTAMOS A PROFESORES Y ESTUDIANTES</t>
  </si>
  <si>
    <t>017-011</t>
  </si>
  <si>
    <t>017-013</t>
  </si>
  <si>
    <t>017-015</t>
  </si>
  <si>
    <t>Reintegro del 20% de Beca</t>
  </si>
  <si>
    <t>017-016</t>
  </si>
  <si>
    <t>017-017</t>
  </si>
  <si>
    <t>Documentos por cobrar varios cobro judicial</t>
  </si>
  <si>
    <t>017-018</t>
  </si>
  <si>
    <t>017-019</t>
  </si>
  <si>
    <t xml:space="preserve">Incumplimiento de contrato </t>
  </si>
  <si>
    <t>Total Documentos por Cobrar</t>
  </si>
  <si>
    <t>DISTRIBUCIÓN DE LAS INVERSIONES</t>
  </si>
  <si>
    <t>EN COLONES POR INTERMEDIARIO</t>
  </si>
  <si>
    <t>BANCO</t>
  </si>
  <si>
    <t>PORCENTAJE</t>
  </si>
  <si>
    <t>MONTO</t>
  </si>
  <si>
    <t>Banco Nacional de Costa Rica</t>
  </si>
  <si>
    <t>BN Valores</t>
  </si>
  <si>
    <t>Popular Valores</t>
  </si>
  <si>
    <t>SITUACIÓN FINANCIERA</t>
  </si>
  <si>
    <t>SITUACIÓN PRESUPUESTARIA</t>
  </si>
  <si>
    <t>Presupuestados</t>
  </si>
  <si>
    <t>Reales</t>
  </si>
  <si>
    <t>Ingresos no percibidos</t>
  </si>
  <si>
    <t>Menos: Compromisos presupuestarios</t>
  </si>
  <si>
    <t>Disponible presupuestario por ejecutar</t>
  </si>
  <si>
    <t>UNIDAD EJECUTORA</t>
  </si>
  <si>
    <t xml:space="preserve">PRESUPUESTO </t>
  </si>
  <si>
    <t xml:space="preserve">DISPONIBLE </t>
  </si>
  <si>
    <t>CAJA ANTERIOR</t>
  </si>
  <si>
    <t>CAJA TOTAL</t>
  </si>
  <si>
    <t>REACRED CARRE ADMIN PUB, ADUAN Y COM EXTERIOR</t>
  </si>
  <si>
    <t>CAPACITAC PERSON DEL CENT EVALUA  ACADEM</t>
  </si>
  <si>
    <t>FORTALECIMIENTO PROCESO EVALUAC AUTOEVAL AUTORREG RE</t>
  </si>
  <si>
    <t>REMANENTES DE CONGRESOS MICROBIOLOGICOS</t>
  </si>
  <si>
    <t>XII CONG MUND COMPUT AGRIC RECUR NATURAL</t>
  </si>
  <si>
    <t>FORTALECIMIENTO ESTUDIOS MULTICULTURALES EN UCR</t>
  </si>
  <si>
    <t>EQUIPAMIENTO Y FORTALECIMIENTO DE LA RED SISMOLOG NACIONAL</t>
  </si>
  <si>
    <t>LEY 7972 CONVENIO CONAPAM-UCR</t>
  </si>
  <si>
    <t>MEJORAMIENTO PROMOCIÓN ESTUDIANTES QUIMICA GENERAL I</t>
  </si>
  <si>
    <t>VINCULACIÓN DE LA ACADEMIA CON ORGAN DE ECON SOC CR</t>
  </si>
  <si>
    <t>DONACION FACULTAD CIENCIAS ECONOMICAS</t>
  </si>
  <si>
    <t>APORTE CORTE SUPREMA JUSTICIA-CONSU.JURÍDICOS</t>
  </si>
  <si>
    <t>OBRAS DE INFRAESTRUCTURAS ESC ADM NEGOCIOS</t>
  </si>
  <si>
    <t>DEFENSORIA  HABITANTES - CONSULTORIOS JURIDICOS</t>
  </si>
  <si>
    <t>APORTES VARIOS - ESCUELA  ADMINISTRACION PÚBLICA</t>
  </si>
  <si>
    <t>APORTES VARIOS - ESCUELA HISTORIA  Y GEOGRAFIA</t>
  </si>
  <si>
    <t>PRIMER TALLER CENTROAMERICANO EN LASERES</t>
  </si>
  <si>
    <t>FITOPATOLOGIA -PROYECTO CENTROA.SIGATOKA</t>
  </si>
  <si>
    <t>DESARROLLO DE FINCA ESCUELA DE ZOOTECNIA</t>
  </si>
  <si>
    <t>XI CONGRESO LAT. ESTUDIANTES INGENIERÍA QUIMICA</t>
  </si>
  <si>
    <t>MEJORAMIENTO MODELO EDUCATIVO INGENIERÍA INDUS ACUE TEND INT</t>
  </si>
  <si>
    <t>LA ENSEÑAN HISTO Y NUEV TECNOLOG INFORM Y COMP</t>
  </si>
  <si>
    <t>APORT VARIOS OFERTA ACAD VARIAS LENGUAS</t>
  </si>
  <si>
    <t>FERIA NACIONAL CIENCIA Y TECNOLOGIA</t>
  </si>
  <si>
    <t>EUCR EDICION DE LIBROS</t>
  </si>
  <si>
    <t>ESTUD SISTEM SUGER DEL GOLFO SANT ELENA</t>
  </si>
  <si>
    <t>ESTABLEC. SISTEMA ALERTA ANTE INUNDACIONES MICROC RIO BURÍO-QUEBRADA</t>
  </si>
  <si>
    <t>ADMINIST FOND OBTEN MED PREM FUNDA EMIR</t>
  </si>
  <si>
    <t>BASES PAR GERMINAC ESTRAT INTEG DE ADAPT</t>
  </si>
  <si>
    <t>PA NEOTR COMP MODUL INMUNID ADAPT DUR</t>
  </si>
  <si>
    <t>FORMUL EXFOLIANT PELOIDE CREM D AGUAS TE</t>
  </si>
  <si>
    <t>CONVENIO CITA-UCR/JAPDEVA</t>
  </si>
  <si>
    <t>RECON CENT EDUCAT IMPL ACC FAV IGUAL GEN</t>
  </si>
  <si>
    <t>FORTALEC PROPYMES: LOS PATITOS, ALPIGO,</t>
  </si>
  <si>
    <t>APOYO A LOS PROYECTOS DEL CIPROC</t>
  </si>
  <si>
    <t>APOYO A LA INV.Y EXT.CON TRANS. FUNDEVI</t>
  </si>
  <si>
    <t>DES Y OPTIMIZ PROD COSMET A BAS DE LEC C</t>
  </si>
  <si>
    <t>RENOVACION DE LA RED DEL LAB ING SISMICA</t>
  </si>
  <si>
    <t>DONACIONES C.I.T.A.</t>
  </si>
  <si>
    <t>ESTUDIO DEL POTASIO - CENTRO INVESTIG. AGRONOMICAS</t>
  </si>
  <si>
    <t>FORM PRODUCC PRODUT LIMPIEZ AMIGAB AMBIE</t>
  </si>
  <si>
    <t>EVALUAC TACT INNOV BASAD MICROORG ANTAG</t>
  </si>
  <si>
    <t>LEY 7277 PROGRAMA COOPE. U.C.R. - M.A.G.</t>
  </si>
  <si>
    <t>OPCION REDUC USO AGROQUI POSCOS CUAT FRU</t>
  </si>
  <si>
    <t>DINAM ACT SISTEM DOS COMP BVRRS Y SIST S</t>
  </si>
  <si>
    <t>FONDO DE CONTINGENCIAS DEL SEP</t>
  </si>
  <si>
    <t>BUSQ ALTERN DE ENCAD DE AGROIN DE FRIJ R</t>
  </si>
  <si>
    <t>IDENT NUEV EFECT BACIL THURIN ACTIV CONT</t>
  </si>
  <si>
    <t>EJEC PLAN REGUL E IND FRAG AMB DIST LA FORTUNA</t>
  </si>
  <si>
    <t>PLATAF BIOCOMPUT ANAL DAT GENOMI (CITIC)</t>
  </si>
  <si>
    <t>TRANSF INTERG ENV POBL Y PROT SOC EN  CR</t>
  </si>
  <si>
    <t>CONT HIG CLOST DIF SUP MATE AVANZ (CIET)</t>
  </si>
  <si>
    <t>CONT HIG CLOST DIF SUP MAT AVAN (CICIMA)</t>
  </si>
  <si>
    <t>PLATAF BIOCOMPUT ANAL DAT GENOMI (CIET)</t>
  </si>
  <si>
    <t>MECANISM TOXICID DE FOSFOLIP A2 OFIDICAS</t>
  </si>
  <si>
    <t>LEY 8114 IMPUESTO SOBRE COMBUSTIBLE CONAVI</t>
  </si>
  <si>
    <t>FOMENT EMPREND ADUCAC SUP P/ MEJ INSER P</t>
  </si>
  <si>
    <t>FONDO DE RESERVA PRODUS</t>
  </si>
  <si>
    <t>FOND BECAS DE LA RED MACRO UNIVERSIDADES</t>
  </si>
  <si>
    <t>DIVERSID ELEMEN GENET MOVIL ASOC RESIS A</t>
  </si>
  <si>
    <t>DIVERSIDAD HORMIGAS CORREDOR MESOAMERICA</t>
  </si>
  <si>
    <t>FONDO DE CONTINUIDAD DEL CITA</t>
  </si>
  <si>
    <t>INDENNIZACION A ESTUDIANTES POSG ESP MED</t>
  </si>
  <si>
    <t>PROG DES CAP INVEST P/L PREV Y MITIG DES</t>
  </si>
  <si>
    <t>FONDO DE CONTINUIDAD DEL CR INNOVA</t>
  </si>
  <si>
    <t>APOYO ECON A ESTUD Q TRAB EN PROY INVEST</t>
  </si>
  <si>
    <t>ESTUD TECTONICA ACT Y SIST DE FALL DE AG</t>
  </si>
  <si>
    <t>REMAN I PROM  MAEST  SIST DE INFOR GEOGR</t>
  </si>
  <si>
    <t>ESTIM PRODUC METANO EN RUMEN A PART PAST</t>
  </si>
  <si>
    <t>FARMACOGEN: APLICAC Y METD PAIS DESARR</t>
  </si>
  <si>
    <t>BIOTRANSF SUBP GENER INDUST PROC FRUTAS</t>
  </si>
  <si>
    <t>MARIC PEQ ESC MULT INTEGR PESC RECOLEC</t>
  </si>
  <si>
    <t>EFECT CAMB CLIM OBSERV SOB CICL HIDROLOG</t>
  </si>
  <si>
    <t>PAP ESTR OXIDAT EFECT CITOTOX TOXIN EPSI</t>
  </si>
  <si>
    <t>DISEÑ ESTRAT PAIS FORMUL DESARR PROYEC E</t>
  </si>
  <si>
    <t>ESTUD IMPAC TRANS CREC PLANE FINC 3 UCR</t>
  </si>
  <si>
    <t>EFECT SOB CARACT SUEL Y COMPORT AMBI PLA</t>
  </si>
  <si>
    <t>MURCIEL ROED AMBIENT DOMICIL PERIDOM RES</t>
  </si>
  <si>
    <t>LEY 6883  CONTROL CALIDAD DE ALIMENTOS</t>
  </si>
  <si>
    <t>CONSTRUCCION DEL TEATRO UNIVERSITARIO</t>
  </si>
  <si>
    <t>IV CONGRESO INTERNAC: GESTION, INNOVACION, INCLUSION Y GOBER</t>
  </si>
  <si>
    <t>ASESORIAS TECNICAS Y CONSULTORIAS CICAP</t>
  </si>
  <si>
    <t>FONDO LIQUIDACION PROGRAMA PAIS</t>
  </si>
  <si>
    <t>REMAN CURS ESPEC "DEMOC IDEL CRITICADO"</t>
  </si>
  <si>
    <t>OLIMPIADAS COSTARRICENSES DE MATEMATICAS</t>
  </si>
  <si>
    <t>OLIMP COSTARRICENSES D MATEMATICAS-MEP</t>
  </si>
  <si>
    <t>COMPRA DE VEHICULO ESCUELA DE ZOOTECNIA</t>
  </si>
  <si>
    <t>ELABOR MEMOR I CONG IBERO PATRIN CULT CR</t>
  </si>
  <si>
    <t>EXPO-UCR 2015</t>
  </si>
  <si>
    <t>BECA GUIDO SIBAJA PEREIRA</t>
  </si>
  <si>
    <t>BECAS MEDIC. Y ODONT. - INVERSION LUIS BERGUER</t>
  </si>
  <si>
    <t>90% INTERESES - BECAS MEDICINA Y ODONTOL</t>
  </si>
  <si>
    <t>BECA GUIDO SIBAJA PEREIRA-INTERESES-</t>
  </si>
  <si>
    <t>BECAS SERVEX</t>
  </si>
  <si>
    <t>FONDO ESTUDIANTIL APOYO ESTUDIANTES</t>
  </si>
  <si>
    <t>BECAS CROWLEY</t>
  </si>
  <si>
    <t>ASUNTOS CULTURALES FEUCR</t>
  </si>
  <si>
    <t>BECAS VICTORIA SALAS DOUST-INVERSION</t>
  </si>
  <si>
    <t>BECAS VICTORIA SALAS DOUST - INTERESES -</t>
  </si>
  <si>
    <t>PREST. ESTUD. GOLCHER BARQUIL-INTERESES</t>
  </si>
  <si>
    <t>PRESTAMO ESTUD. GOLCHER BARQUIL $4000</t>
  </si>
  <si>
    <t>PROYECCION DEPORTIVA Y ARTISTICA UCR</t>
  </si>
  <si>
    <t>BECA DR. JORGE VEGA  MARTINEZ</t>
  </si>
  <si>
    <t>BECA "COLEG FEDER D INGEN Y ARQUIT CFIA"</t>
  </si>
  <si>
    <t>BECA "ABBOTT VASCULAR LTDA"</t>
  </si>
  <si>
    <t>CONGRESO DE ESTUDIANTES DE NEGOCIOS</t>
  </si>
  <si>
    <t>PROG VOLUNT VICERRECTOR VIDA ESTUDIANTIL</t>
  </si>
  <si>
    <t>CARRERA RECREATIVA Y DEPORTIVA UCR</t>
  </si>
  <si>
    <t>AGENCIA BANCARIA UNIVERSITARIA</t>
  </si>
  <si>
    <t>FERIA UNIVERS DEL AHORRO Y LAS FINANZAS</t>
  </si>
  <si>
    <t>APOYO A LA UNIDAD DE GESTION AMBIENTAL</t>
  </si>
  <si>
    <t>BECAS CLYDE JHON  SURGI  - INTERESES-</t>
  </si>
  <si>
    <t>BECAS CLYDE JHON SURGI - APORTE</t>
  </si>
  <si>
    <t>BECAS CLYDE SURGI - COLONES</t>
  </si>
  <si>
    <t>PREMIO FAMILIA  GIROLAMI - APORTE</t>
  </si>
  <si>
    <t>PREMIO FERNANDO SOTO HARRISON</t>
  </si>
  <si>
    <t>IMPRESION LIBRO "QUE PASO EN LOS A?OS 40</t>
  </si>
  <si>
    <t>PROYECTOS DE INVERSION, RECTORIA</t>
  </si>
  <si>
    <t>ACTIVIDADES DE INTERCAMBIO ACADEMICO</t>
  </si>
  <si>
    <t>RED OBSERVATOR DE BUEN PRACT EN DIRECC E</t>
  </si>
  <si>
    <t>PROYECTOS DOCENTES - SEDE REGIONAL OCCIDENTE</t>
  </si>
  <si>
    <t>LEY DE PESCA NO. 8436 SEDE GUANACASTE</t>
  </si>
  <si>
    <t>LEY 7386 RECINTO UNV. DE PARAISO CARTAGO</t>
  </si>
  <si>
    <t>NUEV ACCES PEATO Y VEHIC P/SEDE DE LIMON</t>
  </si>
  <si>
    <t>LEY  7277: SEDE REGIONAL DE LIMON</t>
  </si>
  <si>
    <t>LEY DE PESCA NO.8436 SEDE PACIFICO</t>
  </si>
  <si>
    <t>REMANENTES PROYECTOS FINALIZADOS EN FUNDEVI</t>
  </si>
  <si>
    <t>TOTAL DEL PRESUPUESTO DISTRIBUIDO</t>
  </si>
  <si>
    <t>FONDOS RESTRINGIDOS GLOBAL DOCENCIA</t>
  </si>
  <si>
    <t>FONDOS RESTRINGIDOS - GLOBAL DE ACCION SOCIAL</t>
  </si>
  <si>
    <t>FONDOS RESTRINGIDOS  - GLOBAL DE VIDA ESTUDIANTIL</t>
  </si>
  <si>
    <t>FONDOS RESTRINGIDOS  - GLOBAL DE ADMINISTRACION</t>
  </si>
  <si>
    <t>FONDOS RESTRINGIDOS - GLOBAL DE DIRECCION SUPERIOR</t>
  </si>
  <si>
    <t>FONDOS RESTRIGIDOS - GLOBAL DE DESARROLLO REGIONAL</t>
  </si>
  <si>
    <t>Fondo Especial de Becas-SEP</t>
  </si>
  <si>
    <t>Donación Sistema Estudios de Posgrado</t>
  </si>
  <si>
    <t>Fondo Permante de Capitalización F.D.I.</t>
  </si>
  <si>
    <t>F.D.I. Decanatos-Unidades</t>
  </si>
  <si>
    <t>F.D.I. Programas de Interés Institucional</t>
  </si>
  <si>
    <t>5301-5505</t>
  </si>
  <si>
    <t>F.D.I. Proyectos Prioritarios VAS (5505) -VI (5301)</t>
  </si>
  <si>
    <t>PRESUPUESTO POR DISTRIBUIR F.I. (SECCION 8)</t>
  </si>
  <si>
    <t>Fondo del Sistema CONARE, Programa Docencia</t>
  </si>
  <si>
    <t>Fondo del Sistema CONARE, Programa Investigación</t>
  </si>
  <si>
    <t>Fondo del Sistema CONARE, Programa Acción Social</t>
  </si>
  <si>
    <t>Fondo del Sistema CONARE, Programa Vida Estudiantil</t>
  </si>
  <si>
    <t>Fondo del Sistema CONARE, Programa de Administración</t>
  </si>
  <si>
    <t>Fondo del Sistema CONARE, Programa Dirección Superior</t>
  </si>
  <si>
    <t>Fondo del Sistema CONARE, Programa Desarrollo Regional</t>
  </si>
  <si>
    <t>Fondo del Sistema CONARE, Programa Inversiones</t>
  </si>
  <si>
    <t>01-99-96-000</t>
  </si>
  <si>
    <t>Plan de Mejoramiento Institucional, Programa de Docencia</t>
  </si>
  <si>
    <t>02-99-96-000</t>
  </si>
  <si>
    <t>Plan de Mejoramiento Institucional, Programa de Investigación</t>
  </si>
  <si>
    <t>06-99-96-000</t>
  </si>
  <si>
    <t>Plan de Mejoramiento Institucional, Programa Dirección Superior</t>
  </si>
  <si>
    <t>07-99-96-000</t>
  </si>
  <si>
    <t>Plan de Mejoramiento Institucional, Programa Desarrollo Regional</t>
  </si>
  <si>
    <t>08-99-96-000</t>
  </si>
  <si>
    <t>Plan de Mejoramiento Institucional, Programa de Inversiones</t>
  </si>
  <si>
    <t>DISPONIBLE FINANCIERO POR EJECUTAR</t>
  </si>
  <si>
    <t>VENTA DE MATERIA Y OBRAS, DISEÑO GRÁFICO</t>
  </si>
  <si>
    <t>AGROFER COMERC ELECTR DE BIENES AGRÍCOLA</t>
  </si>
  <si>
    <t>ESCUELA DE ARTES PLÁSTICAS - VENTA DE SERVICIOS</t>
  </si>
  <si>
    <t>PRUEBA HABILIDAD ESC. ARTES PLASTICAS</t>
  </si>
  <si>
    <t>ACTIVIDAD TEATRO UNIVERSITARIO</t>
  </si>
  <si>
    <t>FERIA DE BELLAS ARTES</t>
  </si>
  <si>
    <t>ESCUELA DE GEOLOGÍA - SERVICIOS</t>
  </si>
  <si>
    <t>ESCUELA DE QUIMICA-SERVICIOS</t>
  </si>
  <si>
    <t>ESTACIÓN BIOLÓGICA DE OSTIONAL</t>
  </si>
  <si>
    <t>CENTRO DE APOYO ACADÉMICO</t>
  </si>
  <si>
    <t>PUBLICACIÓN DE CUADERNOS - ESC. DE ANTR</t>
  </si>
  <si>
    <t>CUADERNOS DE SOCIOLOGIA_ ESC SOCIOLOGIA</t>
  </si>
  <si>
    <t>FACULTAD DE MICROBIOLOGÍA - SERVICIOS</t>
  </si>
  <si>
    <t>FACULTAD DE ODONTOLOGÍA - SERVICIOS</t>
  </si>
  <si>
    <t>PRUEBAS LABORATORIO CLINICO (FAC.MICROBIOLOGIA)</t>
  </si>
  <si>
    <t>LABORATORIO FISIOLÓGICO</t>
  </si>
  <si>
    <t>SERVICIOS ESCUELA DE NUTRICIÓN</t>
  </si>
  <si>
    <t>MATERIAL DIDÁCTICO HISTOL.Y ANATÓMICO-ESC. MEDICINA</t>
  </si>
  <si>
    <t>SERVICIOS LABORATORIO CONTROL CALIDAD - FAC.MICROBIOLOGÍA</t>
  </si>
  <si>
    <t>ESCUELA DE INGENIERIA MECANICA</t>
  </si>
  <si>
    <t>ESCUELA DE INGENIERA ELECTRICA</t>
  </si>
  <si>
    <t>UNIDAD DE AYUDAS AUDIOVISUALES</t>
  </si>
  <si>
    <t>EXTENSIÓN SERVICIOS LABORATORIO ODONTOLÓGICO</t>
  </si>
  <si>
    <t>VENTA COLECCIONES EDITORIAL U.C.R.</t>
  </si>
  <si>
    <t>GRANOS / SEMILLAS E.E.F.B.M.</t>
  </si>
  <si>
    <t>ESTACION EXPERIMENTAL ALFREDO VOLIO M.</t>
  </si>
  <si>
    <t>FINCA EXPERIMENTAL DE SANTA ANA</t>
  </si>
  <si>
    <t>ACCESO A MATERIAL BIBLIOTECARIO</t>
  </si>
  <si>
    <t>EDITORIAL FACULTAD DE DERECHO</t>
  </si>
  <si>
    <t>REVISTA INTERSEDES</t>
  </si>
  <si>
    <t>VENTA DE SERVICIOS-SIEDIN</t>
  </si>
  <si>
    <t>SERVICIOS C.E.L.E.Q</t>
  </si>
  <si>
    <t>VENTA PUBLICACACIONES CIICLA</t>
  </si>
  <si>
    <t>SERVICIOS C.I.P.R.O.N.A</t>
  </si>
  <si>
    <t>SERVICIOS C.I.C.A</t>
  </si>
  <si>
    <t>SERVICIOS C.I.T.A</t>
  </si>
  <si>
    <t>SERVICIOS DEL C.I.N.A.</t>
  </si>
  <si>
    <t>VENTA DE SUERO -INSTITUTO CLODOMIRO PICADO</t>
  </si>
  <si>
    <t>SERVICIOS DEL C.I.H.A.T.A</t>
  </si>
  <si>
    <t>APOY DESARR ACTIVIDAD INVESTIG INIE</t>
  </si>
  <si>
    <t>PRESTACION DE SERVICIOS DEL CIMAR.</t>
  </si>
  <si>
    <t>LABORATORIO ANALISIS DE CALIDAD - CIGRAS</t>
  </si>
  <si>
    <t>CONVENIO U.C.R. - JAPDEVA - CITA</t>
  </si>
  <si>
    <t>VENTA DE MATERIAL DIDACTICO IIP</t>
  </si>
  <si>
    <t>VENTA SUBPROD AGRIC PROV RESULT EXP AGRI</t>
  </si>
  <si>
    <t>ASESORIA C.C.S.S. SOBRE PENSIONES</t>
  </si>
  <si>
    <t>APOYO A LA INVESTIG Y ANALISIS REPETITIVO</t>
  </si>
  <si>
    <t>VENTA DE PRODUCTOS PROINNOVA</t>
  </si>
  <si>
    <t>SERVICIO DE DOSIMETRIA PERSONAL</t>
  </si>
  <si>
    <t>SERVICIOS DE ANALISIS PROTEOMICOS</t>
  </si>
  <si>
    <t>PLAN REG E INDIC FRAGIL AMB P DISTR VEN</t>
  </si>
  <si>
    <t>VENTA DE SERVICIOS AL SECTOR EXTERNO</t>
  </si>
  <si>
    <t>DIAGNOS PROP SOLUC NORM MEJOR PRAC INTER</t>
  </si>
  <si>
    <t>PROP SOLUC SOB DISEÑ INSTIT SOB MEJOR PR</t>
  </si>
  <si>
    <t>SOST SISTEM EVAL PROG SOC FINANC FODESAF</t>
  </si>
  <si>
    <t>TALLER INNOVAC SECT AGROALIM ENFAS BIOC</t>
  </si>
  <si>
    <t>ESTUD DEMAND PASAJ RUTA DESAMP Y CARTAGO</t>
  </si>
  <si>
    <t>INTEGR ESTAD PEZC MARIN INCOPESCA , COST</t>
  </si>
  <si>
    <t>CONTR UNIV COST RIC REALIZ ACC ACTU SIST</t>
  </si>
  <si>
    <t>CONTRA SERV LABORAT ANALIS COMPOS CALID</t>
  </si>
  <si>
    <t>DIAGN DE GEMINIV, CRINIV, BEMIS TABAC YT</t>
  </si>
  <si>
    <t>ESTRAT PROMOC INVERSION CANTON SAN RAMON</t>
  </si>
  <si>
    <t>ASESOR TECN P CONSTRUC PRUEB ESTAND CON</t>
  </si>
  <si>
    <t>EST DEMAND PASAJE SERV TRANSP OUB MODAL</t>
  </si>
  <si>
    <t>VENTA DE SERVICIOS RADIO UNIVERSIDAD</t>
  </si>
  <si>
    <t>PROM DIVUL PUBLIC ACADEM INST ESTAT PUBL</t>
  </si>
  <si>
    <t>VICERRECTORIA DE ACCION SOCIAL</t>
  </si>
  <si>
    <t>MODULO PRE-NIVEL C.I.L</t>
  </si>
  <si>
    <t>PRESTACION DE SERVICIOS CCSS-UCR</t>
  </si>
  <si>
    <t>SERV.LABORATORIO CLINICO AL PROG. SALUD</t>
  </si>
  <si>
    <t>SERV. ESTADIST. ESPEC. EN EL PROC DE INV</t>
  </si>
  <si>
    <t>PLANETARIO DE LA UNIVERSIDAD DE C.R.</t>
  </si>
  <si>
    <t>FORTAL PROG NUTRIC ALIMEN ESCOL ADOL MEP</t>
  </si>
  <si>
    <t>ASESOR TECN REL ECOSIST NEGOC MIPYME"S</t>
  </si>
  <si>
    <t>ASESOR, CAPAC Y VALIDAC MATEMA (ACAVAMA)</t>
  </si>
  <si>
    <t>PROGRAM CONSULTOR ECONOMIC PROYEC MULTIP</t>
  </si>
  <si>
    <t>CONTRAT DIGITALIZ FICHAS CCSS COMO BASE</t>
  </si>
  <si>
    <t>CLÍNICA DIAGNÓST: TÉCNICAS MOLECULARES ENFOC. FITOPROTECCIÓN</t>
  </si>
  <si>
    <t>RESIDENCIAS ESTUDIANTILES SEDE CENTRAL</t>
  </si>
  <si>
    <t>CASA INFANTIL UNIVERSITARIA</t>
  </si>
  <si>
    <t>RESIDENCIAS ESTUDIANTIL RECINTO GOLFITO</t>
  </si>
  <si>
    <t>SERVICIOS OFICINA DE BIENESTAR Y SALUD</t>
  </si>
  <si>
    <t>FICHAS PROFESIOGRAFICAS U.V.E</t>
  </si>
  <si>
    <t>COVO - CAMINO A LA U.C.R. - GUIAS</t>
  </si>
  <si>
    <t>PROGRAMAS ODONTOLÓGICOS SAN RAMÓN</t>
  </si>
  <si>
    <t>RESIDENCIAS ESTUDIANTILES SEDE REG. OCCIDENTE</t>
  </si>
  <si>
    <t>SERVICIOS SEDE REGIONAL DE OCCIDENTE</t>
  </si>
  <si>
    <t>CLINICA DENTAL TACARES</t>
  </si>
  <si>
    <t>RESERVA BIOLOGICA ALBERTO ML. BRENES</t>
  </si>
  <si>
    <t>PROG. ESTUD.P/APOYO ACADEMICO ADM.OCC</t>
  </si>
  <si>
    <t>MUSEO DE SAN RAMON Y LA COMUNIDAD</t>
  </si>
  <si>
    <t>USO INSTALACIONES DEPORTIVAS - SRO</t>
  </si>
  <si>
    <t>RESIDENCIAS ESTUDIANTILES RECINTO GRECIA</t>
  </si>
  <si>
    <t>CASA INFANTIL SEDE OCCIDENTE</t>
  </si>
  <si>
    <t>INST. DEP. SEDE REGIONAL DE GUANACASTE</t>
  </si>
  <si>
    <t>DESARROLLO DE INFRAESTRUCTURA SEDE GUANA</t>
  </si>
  <si>
    <t>RESIDENCIAS ESTUDIANTILES SEDE REG. GUANACASTE</t>
  </si>
  <si>
    <t>CLINICA ODONTOLOGICA SEDE REG GUANACASTE</t>
  </si>
  <si>
    <t>MODULO DE LECHE SEDE REG. ATLANTICO</t>
  </si>
  <si>
    <t>APROVECHAMIENTO DE DESECHOS SEDE REG. ATLÁNTICO</t>
  </si>
  <si>
    <t>USO INSTALACIONES Y PAGO DE MULTAS - SRA</t>
  </si>
  <si>
    <t>RESIDENCIAS ESTUDIANTILES SEDE REG. ATLANTICO</t>
  </si>
  <si>
    <t>SALUD ORAL SEDE REG. ATLANTICO</t>
  </si>
  <si>
    <t>USO DE PICINAS SEDE REG. ATLÁNTICO</t>
  </si>
  <si>
    <t>ALQUILER CANCHA FUTBOL Y GIMNASIO SEDE ATLÁNTICO</t>
  </si>
  <si>
    <t>RESIDENCIAS ESTUDIANTILES REC. GUAPILES</t>
  </si>
  <si>
    <t>FINCA EXPERIM INTERDISC AGROECOLÓGICO MODELO</t>
  </si>
  <si>
    <t>RECINTO DE PARAISO PROGRAMA ODONTOLOGIA</t>
  </si>
  <si>
    <t>RESIDENCIAS INTERCAMBIO SEDE ATLÁNTICO</t>
  </si>
  <si>
    <t>ALQUILER SODA Y RECIDENC. ESTUD. - SEDE REG. LIMÓN</t>
  </si>
  <si>
    <t>ALQUILER DE INSTALACIONES DEP. SEDE REG. LIMÓN</t>
  </si>
  <si>
    <t>CLINICA ODONTOLOGICA SEDE REGIONAL DE LIMÓN</t>
  </si>
  <si>
    <t>SERVICIOS DE MUELLE SEDE REG. PACÍFICO</t>
  </si>
  <si>
    <t>RESIDENCIAS ESTUDIANTILES SEDE REGIONAL PACÍFICO</t>
  </si>
  <si>
    <t>EMPRESAS AUXILIARES GLOBAL DE DOCENCIA</t>
  </si>
  <si>
    <t>EMPRESAS AUXILIARES GLOBAL ACCION SOCIAL</t>
  </si>
  <si>
    <t>EMPRESA AUXILIAR GLOBAL VIDA ESTUDIANTIL</t>
  </si>
  <si>
    <t>EMPRESAS AUXILIARES GLOBAL SEDES REGIONALES</t>
  </si>
  <si>
    <t xml:space="preserve">TOTAL DEL PRESUPUESTO POR DISTRIBUIR </t>
  </si>
  <si>
    <t xml:space="preserve">TOTALES </t>
  </si>
  <si>
    <t xml:space="preserve">SITUACION PRESUPUESTARIA </t>
  </si>
  <si>
    <t>SITUACION FINANCIERA</t>
  </si>
  <si>
    <t>ACTIVIDAD DEPORTIVA SEDE REG ATLANTICO</t>
  </si>
  <si>
    <t>ACTIVIDAD DEPORTIVA SEDE REG. OCCIDENTE</t>
  </si>
  <si>
    <t>ACTIVIDAD DEPORTIVA SEDE REG. GUANACASTE</t>
  </si>
  <si>
    <t>ACTIVIDAD DEPORTIVA SEDE REG. LIMON</t>
  </si>
  <si>
    <t>ACTIVIDAD DEPORTIVA SEDE REG. PACIFICO</t>
  </si>
  <si>
    <t>C.E.D CARRERA DE DISEÑO GRÁFICO</t>
  </si>
  <si>
    <t>PROGRAMA FRANCES A DISTANCIA</t>
  </si>
  <si>
    <t>DERECHO EXAMENES DE LENGUAS MODERNAS</t>
  </si>
  <si>
    <t>BACHILLE EN INGLES MODALIDAD A DISTANCIA</t>
  </si>
  <si>
    <t>LICENCIA EN ENSEÑ INGLES-FRANC COMO LENG</t>
  </si>
  <si>
    <t>EXAMEN DE DIAGNOSTICO DE MATEMATICA</t>
  </si>
  <si>
    <t>ACTIVIDAD DEPORTIVA ESC.EDUCACION FISICA</t>
  </si>
  <si>
    <t>PROGR CAPACITACION ESCUELA DE PSICOLOGIA</t>
  </si>
  <si>
    <t>ASISTENTES DENTALES</t>
  </si>
  <si>
    <t>P.E.C. P/DESARR ARTES Y DIS EN CANT AL</t>
  </si>
  <si>
    <t>PROGRAMA EXTENSION EDUCATIVA PREESCOLAR</t>
  </si>
  <si>
    <t>ETAPA BASICA DE MUSICA SEDE CENTRAL</t>
  </si>
  <si>
    <t>RECUPERACION ACAD.P/ESTUD.SECUNDARIA LIMON</t>
  </si>
  <si>
    <t>T.C.U. SERVICIOS EDUCATIVOS COMPLEMENTARIOS</t>
  </si>
  <si>
    <t>ESCUELA DE TECNOLOGIAS EN SALUD</t>
  </si>
  <si>
    <t>CURSOS LIBRES ESTUDIOS GENERALES</t>
  </si>
  <si>
    <t>CURSOS CORTOS SEDE REGIONAL DE LIMON</t>
  </si>
  <si>
    <t>ETAPA BASICA DE MUSICA SEDE OCCIDENTE</t>
  </si>
  <si>
    <t>CONVENIO UNIVERSIDADES - USA - ESCUELA FILOLOGIA</t>
  </si>
  <si>
    <t>CONVERSACION INGLESA TOEFL</t>
  </si>
  <si>
    <t>ETAPA BASICA DE MUSICA SEDE REG. LIMON</t>
  </si>
  <si>
    <t>ETAPA BASICA DE MUSICA SEDE REG. ATLANTICO</t>
  </si>
  <si>
    <t>LA BIBLIOTEC ANTE LA  SOCIEDAD DE LA INF</t>
  </si>
  <si>
    <t>CURSOS LIBRES SEDE REGIONAL OCCIDENTE</t>
  </si>
  <si>
    <t>ETAPA BASICA DE MUSICA DE SANTA CRUZ</t>
  </si>
  <si>
    <t>PROGRAMA ASESORIA, ACT. Y CAPACACITACION</t>
  </si>
  <si>
    <t>CAPACITACION EN LESCO - CENDEISS</t>
  </si>
  <si>
    <t>NUCLEO DE TECNOLOGIA - ESCUELA DE ENFERMERIA</t>
  </si>
  <si>
    <t>PROG CAPAC EN GEST DE LA INNOV, PROP INT</t>
  </si>
  <si>
    <t>EDUCACION CONTINUA EN ESTADISTICA</t>
  </si>
  <si>
    <t>CURSOS EXT.DOC.MAEST.EST.INTER.DISCAPAC.</t>
  </si>
  <si>
    <t>ETAPA BASICA MUSICA-RECINTO DE GUAPILES</t>
  </si>
  <si>
    <t>C.E.D. MAESTRIA EN CIENCIAS BIOMEDICAS</t>
  </si>
  <si>
    <t>APOYO DOCENTE A INSTITUCIONES PUBLICAS</t>
  </si>
  <si>
    <t>UCR - CISCO NETWORKING ACADEMY</t>
  </si>
  <si>
    <t>PROGRAMAS TECNICOS DE EDUCACION CONTINUA</t>
  </si>
  <si>
    <t>PROG EDUCACION CONTINUA FAC. MEDICINA</t>
  </si>
  <si>
    <t>FORTALECIMIEN DE  LA SALUD PUBLICA EN CR</t>
  </si>
  <si>
    <t>PROGRAM DE CAPACIT EN EDUCACION CONTINUA</t>
  </si>
  <si>
    <t>PROG EDUC CONT Y ACTUAL PROF EN PSIC TRA</t>
  </si>
  <si>
    <t>CURSO CENTROA TEORI-PRACT DE BIOLO MOLEC</t>
  </si>
  <si>
    <t>PROGRAMA VIVIR POR SIEMPRE JOVEN</t>
  </si>
  <si>
    <t>CAPAC DOCENT INGLES SERVIC DEL MEP</t>
  </si>
  <si>
    <t>CURSO: GEST REDUCC RIESG DESAST MUN HERE</t>
  </si>
  <si>
    <t>2498</t>
  </si>
  <si>
    <t>CURSO: ESTR CONST EQUIP TRAB EFEC VISION</t>
  </si>
  <si>
    <t>2499</t>
  </si>
  <si>
    <t>CURSO:GEST REDUC RIESG DESAST MUN ESCAZU</t>
  </si>
  <si>
    <t>CURSOS ESPECIALES GLOBAL DE DOCENCIA</t>
  </si>
  <si>
    <t>CURSOS ESPECIALES GLOBAL ACCION SOCIAL</t>
  </si>
  <si>
    <t>TOTAL DEL PRESUPUESTO POR DISTRIBUIR</t>
  </si>
  <si>
    <t>FINANCIAMIENTO COMPLEMENTARIO</t>
  </si>
  <si>
    <t>SITUACION PRESUPUESTARIA</t>
  </si>
  <si>
    <t>PROGRAMA DE POSGRADO EN PSICOLOGIA</t>
  </si>
  <si>
    <t>MAESTRIA EN HIDROLOGIA</t>
  </si>
  <si>
    <t>DOCTORADO EN DERECHO</t>
  </si>
  <si>
    <t>POSGRADO EN DERECHO NOTARIAL Y REGISTRAL</t>
  </si>
  <si>
    <t>DOCTORADO ESTUDIOS SOCIEDAD Y CULTURA</t>
  </si>
  <si>
    <t>ESPECIALIDADES EN MICROBIOLOGIA</t>
  </si>
  <si>
    <t>POSGRADO ESPECIALIDADES MEDICAS</t>
  </si>
  <si>
    <t>POSGRADO MEDICINA LEGAL Y PATOLOGIA FORENSE</t>
  </si>
  <si>
    <t>CUENTA</t>
  </si>
  <si>
    <t>CLASE DE</t>
  </si>
  <si>
    <t>+ AUMENTOS</t>
  </si>
  <si>
    <t>INGRESO</t>
  </si>
  <si>
    <t>SUMA POR</t>
  </si>
  <si>
    <t>ORDINARIO</t>
  </si>
  <si>
    <t>- DISMINUCIONES</t>
  </si>
  <si>
    <t>INGRESAR</t>
  </si>
  <si>
    <t>INGRESOS CORRIENTES</t>
  </si>
  <si>
    <t>INGRESOS TRIBUTARIOS</t>
  </si>
  <si>
    <t>Imp. Sobre Bienes y Servicios</t>
  </si>
  <si>
    <t>Imp. Espec.sobre Prod.y Consumo de Bienes y Serv.</t>
  </si>
  <si>
    <t>Imp. Espec.sobre Prod.y Consumo de Bienes</t>
  </si>
  <si>
    <t>Otros Imptos. Espec. Sobre Producc.y Consumo Bienes</t>
  </si>
  <si>
    <t>Control de Calidad de Alimentos CINA, Ley 6883</t>
  </si>
  <si>
    <t>Ingresos Tributarios Diversos</t>
  </si>
  <si>
    <t>Timbre de Educación y Cultura</t>
  </si>
  <si>
    <t>Timbre Topográfico Ley Nº 5361</t>
  </si>
  <si>
    <t>INGRESOS NO TRIBUTARIOS</t>
  </si>
  <si>
    <t>Venta de Bienes</t>
  </si>
  <si>
    <t>Venta de otros Bienes Manufacturados</t>
  </si>
  <si>
    <t>Productos Oficina de Coordinación Editorial</t>
  </si>
  <si>
    <t>Productos Semanario Universidad</t>
  </si>
  <si>
    <t>Venta de otros Bienes</t>
  </si>
  <si>
    <t>Venta Bienes Empresas Auxiliares</t>
  </si>
  <si>
    <t>Venta de Servicios</t>
  </si>
  <si>
    <t>Alquileres</t>
  </si>
  <si>
    <t>Alquiler de Edificios e Instalaciones</t>
  </si>
  <si>
    <t>Otros Servicios</t>
  </si>
  <si>
    <t>Servicios Médico-Asistenciales</t>
  </si>
  <si>
    <t>Servicios Dentales</t>
  </si>
  <si>
    <t>Servicios de Publicidad e Impresión</t>
  </si>
  <si>
    <t>Servicios Semanario Universidad</t>
  </si>
  <si>
    <t>Venta de otros Servicios</t>
  </si>
  <si>
    <t>Servicios Administrativos</t>
  </si>
  <si>
    <t>Servicios de Fotocopiado</t>
  </si>
  <si>
    <t>Servicios Varios</t>
  </si>
  <si>
    <t>Venta de Servicios Empresas Auxiliares</t>
  </si>
  <si>
    <t>Fondo de Desarrollo Institucional U.C.R.</t>
  </si>
  <si>
    <t>Servicios Intraproyectos</t>
  </si>
  <si>
    <t>1.3.1.2.09.09.9.0.000</t>
  </si>
  <si>
    <t>Servicios Divulgación y Difusión</t>
  </si>
  <si>
    <t>Derechos Administrativos a otros Servicios Públicos</t>
  </si>
  <si>
    <t>Derechos Administrativos a los Servicios de Educación</t>
  </si>
  <si>
    <t>Derechos y Confecciones Carné UCR</t>
  </si>
  <si>
    <t>Derechos de Examen de Admisión</t>
  </si>
  <si>
    <t>Derechos de Incorporación y Título</t>
  </si>
  <si>
    <t>Derechos de Matrícula Corriente</t>
  </si>
  <si>
    <t>Derechos de Marchamo</t>
  </si>
  <si>
    <t>Derechos de Matrícula Cursos Especiales</t>
  </si>
  <si>
    <t>Derechos de Laboratorio</t>
  </si>
  <si>
    <t>Derechos de Matrícula Estudios de Posgrado</t>
  </si>
  <si>
    <t>Derechos de Certificaciones</t>
  </si>
  <si>
    <t>Derechos de Matrícula-Prog. Posg. Financ. Compl.</t>
  </si>
  <si>
    <t>Cuota de Bienestar Estudiantil</t>
  </si>
  <si>
    <t>Fondo Solidario Estudiantil</t>
  </si>
  <si>
    <t>Carne funcionarios UCR</t>
  </si>
  <si>
    <t>Renta de Activos Financieros</t>
  </si>
  <si>
    <t>Intereses sobre Títulos Valores</t>
  </si>
  <si>
    <t>Intereses sobre Títulos Valores de Inst. Públicas Financ.</t>
  </si>
  <si>
    <t>Intereses y Comisiones sobre Préstamos</t>
  </si>
  <si>
    <t>Otras Rentas de Activos Financieros</t>
  </si>
  <si>
    <t>Inter.S/ Ctas Corrientes y Otros Depósitos Bcos Estatales</t>
  </si>
  <si>
    <t>Diferencias por Tipo de Cambio</t>
  </si>
  <si>
    <t>Multas, Sanciones, Remates y Confisc.</t>
  </si>
  <si>
    <t>Multas y Sanciones</t>
  </si>
  <si>
    <t>Otras Multas</t>
  </si>
  <si>
    <t>Deudas de Biblioteca</t>
  </si>
  <si>
    <t>Recargos por Matrícula</t>
  </si>
  <si>
    <t>Reintegros en Efectivo</t>
  </si>
  <si>
    <t>Otros Ingresos</t>
  </si>
  <si>
    <t>Depósitos Bancarios no Especificados</t>
  </si>
  <si>
    <t>Fondo Estudiantil Apoyo Estudiantes</t>
  </si>
  <si>
    <t>Descuentos por Pronto Pago</t>
  </si>
  <si>
    <t>1.3.9.1.07.00.0.0.000</t>
  </si>
  <si>
    <t>Cheques Preescritos</t>
  </si>
  <si>
    <t>Transfe. Ctes. del Sector Público</t>
  </si>
  <si>
    <t>Transf. Ctes. del Gobierno Central</t>
  </si>
  <si>
    <t>Transf. Ctes. de Órganos Desconcentrados</t>
  </si>
  <si>
    <t>Transf. Ctes. de Instituciones Descentralizadas</t>
  </si>
  <si>
    <t>Del Sector Privado</t>
  </si>
  <si>
    <t>Del Sector Externo</t>
  </si>
  <si>
    <t>Otras Transf. Ctes. Del Sector Externo.</t>
  </si>
  <si>
    <t>INGRESOS DE CAPITAL</t>
  </si>
  <si>
    <t>RECUPERACIÓN DE PRESTAMOS</t>
  </si>
  <si>
    <t>Recuperación de Préstamos al Sector Privado</t>
  </si>
  <si>
    <t>Concedidos al Sector Privado</t>
  </si>
  <si>
    <t>FINANCIAMIENTO</t>
  </si>
  <si>
    <t>Superávit Libre</t>
  </si>
  <si>
    <t>Sup/Déficit Acum. Ejercicio Anterior</t>
  </si>
  <si>
    <t>Superávit Comprometido Fondos Restringidos</t>
  </si>
  <si>
    <t>Superávit Comprometido Leyes, Convenios, Otros</t>
  </si>
  <si>
    <t>Superávit Comprometido Fondos Intraproyectos</t>
  </si>
  <si>
    <t>Superávit Comprometido Fondo del Sistema (CONARE)</t>
  </si>
  <si>
    <t>Superávit Plan de Mejoramiento Insitucional</t>
  </si>
  <si>
    <t>Superávit Comprometido Cursos Especiales</t>
  </si>
  <si>
    <t>Superávit Comprometido Prog. Posg. Financ. Compl.</t>
  </si>
  <si>
    <t>Superávit Proyectos de Inversión</t>
  </si>
  <si>
    <t>Superávit Compromisos Fondos Corrientes</t>
  </si>
  <si>
    <t>Superávit Específico Megaproyectos</t>
  </si>
  <si>
    <t>Transferencias Corrientes a Personas (Sistema de Becas)</t>
  </si>
  <si>
    <t>UBICACIÓN</t>
  </si>
  <si>
    <t>+  AUMENTOS</t>
  </si>
  <si>
    <t xml:space="preserve"> + SUPERÁVIT</t>
  </si>
  <si>
    <t>PRESUPUESTARIA</t>
  </si>
  <si>
    <t>- DÉFICIT</t>
  </si>
  <si>
    <t>01</t>
  </si>
  <si>
    <t>DOCENCIA</t>
  </si>
  <si>
    <t>01-01</t>
  </si>
  <si>
    <t>APOYO A LA DOCENCIA</t>
  </si>
  <si>
    <t>01-01-02</t>
  </si>
  <si>
    <t>01-01-03</t>
  </si>
  <si>
    <t>01-01-04</t>
  </si>
  <si>
    <t>TERCER CICLO</t>
  </si>
  <si>
    <t>01-01-06</t>
  </si>
  <si>
    <t>SERVICIOS  APOYO VICERRECTORIA DOCENCIA</t>
  </si>
  <si>
    <t>01-01-06-01</t>
  </si>
  <si>
    <t>01-01-08</t>
  </si>
  <si>
    <t>01-01-09</t>
  </si>
  <si>
    <t>PROYECTOS DE DOCENCIA</t>
  </si>
  <si>
    <t>01-01-10</t>
  </si>
  <si>
    <t>01-02</t>
  </si>
  <si>
    <t>01-02-02</t>
  </si>
  <si>
    <t>01-02-02-02</t>
  </si>
  <si>
    <t>01-02-02-03</t>
  </si>
  <si>
    <t>01-02-02-04</t>
  </si>
  <si>
    <t>ESCUELA DE ARTES MUSICALES</t>
  </si>
  <si>
    <t>01-02-03</t>
  </si>
  <si>
    <t>FACULTAD DE LETRAS</t>
  </si>
  <si>
    <t>01-02-03-02</t>
  </si>
  <si>
    <t>01-02-03-03</t>
  </si>
  <si>
    <t>01-02-03-04</t>
  </si>
  <si>
    <t>ESCUELA DE LENGUAS MODERNAS</t>
  </si>
  <si>
    <t>01-03</t>
  </si>
  <si>
    <t>01-03-02</t>
  </si>
  <si>
    <t>FACULTAD DE CIENCIAS</t>
  </si>
  <si>
    <t>01-03-02-02</t>
  </si>
  <si>
    <t>01-03-02-03</t>
  </si>
  <si>
    <t>01-03-02-04</t>
  </si>
  <si>
    <t>01-03-02-05</t>
  </si>
  <si>
    <t>01-03-02-06</t>
  </si>
  <si>
    <t>01-04</t>
  </si>
  <si>
    <t>01-04-01</t>
  </si>
  <si>
    <t>01-04-01-02</t>
  </si>
  <si>
    <t>01-04-01-03</t>
  </si>
  <si>
    <t>01-04-01-04</t>
  </si>
  <si>
    <t>ESCUELA DE ECONOMIA</t>
  </si>
  <si>
    <t>01-04-01-05</t>
  </si>
  <si>
    <t>01-04-02</t>
  </si>
  <si>
    <t>FACULTAD DE DERECHO</t>
  </si>
  <si>
    <t>01-04-03</t>
  </si>
  <si>
    <t>01-04-03-02</t>
  </si>
  <si>
    <t>01-04-03-03</t>
  </si>
  <si>
    <t>01-04-03-04</t>
  </si>
  <si>
    <t>ESCUELA ORIENTACION Y EDUCACION ESPECIAL</t>
  </si>
  <si>
    <t>01-04-03-05</t>
  </si>
  <si>
    <t>01-04-03-06</t>
  </si>
  <si>
    <t>01-04-05</t>
  </si>
  <si>
    <t>FACULTAD DE CIENCIAS SOCIALES</t>
  </si>
  <si>
    <t>01-04-05-02</t>
  </si>
  <si>
    <t>01-04-05-03</t>
  </si>
  <si>
    <t>01-04-05-04</t>
  </si>
  <si>
    <t>01-04-05-05</t>
  </si>
  <si>
    <t>ESCUELA DE HISTORIA</t>
  </si>
  <si>
    <t>01-04-05-06</t>
  </si>
  <si>
    <t>ESCUELA DE TRABAJO SOCIAL</t>
  </si>
  <si>
    <t>01-04-05-07</t>
  </si>
  <si>
    <t>01-04-05-08</t>
  </si>
  <si>
    <t>01-04-05-09</t>
  </si>
  <si>
    <t>01-05</t>
  </si>
  <si>
    <t>01-05-02</t>
  </si>
  <si>
    <t>FACULTAD DE MEDICINA</t>
  </si>
  <si>
    <t>01-05-02-02</t>
  </si>
  <si>
    <t>ESCUELA DE MEDICINA</t>
  </si>
  <si>
    <t>01-05-02-03</t>
  </si>
  <si>
    <t>ESCUELA DE ENFERMERIA</t>
  </si>
  <si>
    <t>01-05-02-04</t>
  </si>
  <si>
    <t>ESCUELA DE SALUD PUBLICA</t>
  </si>
  <si>
    <t>01-05-02-07</t>
  </si>
  <si>
    <t>01-05-02-08</t>
  </si>
  <si>
    <t>01-05-03</t>
  </si>
  <si>
    <t>FACULTAD DE ODONTOLOGIA</t>
  </si>
  <si>
    <t>01-05-04</t>
  </si>
  <si>
    <t>FACULTAD DE MICROBIOLOGIA</t>
  </si>
  <si>
    <t>01-05-05</t>
  </si>
  <si>
    <t>FACULTAD DE FARMACIA</t>
  </si>
  <si>
    <t>01-06</t>
  </si>
  <si>
    <t>01-06-03</t>
  </si>
  <si>
    <t>01-06-03-02</t>
  </si>
  <si>
    <t>01-06-03-03</t>
  </si>
  <si>
    <t>01-06-03-04</t>
  </si>
  <si>
    <t>01-06-03-05</t>
  </si>
  <si>
    <t>01-06-03-06</t>
  </si>
  <si>
    <t>01-06-03-07</t>
  </si>
  <si>
    <t>ESCUELA DE ARQUITECTURA</t>
  </si>
  <si>
    <t>01-06-03-08</t>
  </si>
  <si>
    <t>01-06-03-09</t>
  </si>
  <si>
    <t>01-06-03-10</t>
  </si>
  <si>
    <t>01-07</t>
  </si>
  <si>
    <t>ESCUELA DE ESTUDIOS GENERALES</t>
  </si>
  <si>
    <t>01-08</t>
  </si>
  <si>
    <t>01-08-02</t>
  </si>
  <si>
    <t>FACULTAD DE CIENCIAS AGROALIMENTARIAS</t>
  </si>
  <si>
    <t>01-08-02-02</t>
  </si>
  <si>
    <t>01-08-02-03</t>
  </si>
  <si>
    <t>ESCUELA DE AGRONOMIA</t>
  </si>
  <si>
    <t>01-08-02-04</t>
  </si>
  <si>
    <t>ESCUELA DE ZOOTECNIA</t>
  </si>
  <si>
    <t>01-08-02-05</t>
  </si>
  <si>
    <t>01-96</t>
  </si>
  <si>
    <t>COMPROMISOS DOCENCIA</t>
  </si>
  <si>
    <t>01-97</t>
  </si>
  <si>
    <t>01-97-04</t>
  </si>
  <si>
    <t>CIENCIAS SOCIALES</t>
  </si>
  <si>
    <t>01-97-04-14</t>
  </si>
  <si>
    <t>01-97-98</t>
  </si>
  <si>
    <t>02</t>
  </si>
  <si>
    <t>02-01</t>
  </si>
  <si>
    <t>02-01-02</t>
  </si>
  <si>
    <t>02-01-02-01</t>
  </si>
  <si>
    <t>02-01-02-02</t>
  </si>
  <si>
    <t>02-01-02-04</t>
  </si>
  <si>
    <t>PROGRAMAS ESPECIALES</t>
  </si>
  <si>
    <t>02-01-02-05</t>
  </si>
  <si>
    <t>FONDOS CONCURSABLES (APOYO A LA INVEST)</t>
  </si>
  <si>
    <t>02-01-02-06</t>
  </si>
  <si>
    <t>FONDO INTERSEDES</t>
  </si>
  <si>
    <t>02-01-03</t>
  </si>
  <si>
    <t>02-01-04</t>
  </si>
  <si>
    <t>SISTEMA DE BIBLIOTECAS</t>
  </si>
  <si>
    <t>02-01-05</t>
  </si>
  <si>
    <t>02-01-08</t>
  </si>
  <si>
    <t>02-01-09</t>
  </si>
  <si>
    <t>02-01-10</t>
  </si>
  <si>
    <t>02-01-13</t>
  </si>
  <si>
    <t>02-01-15</t>
  </si>
  <si>
    <t>FINCA EXPERIMENTAL SANTA ANA</t>
  </si>
  <si>
    <t>02-01-16</t>
  </si>
  <si>
    <t>02-01-17</t>
  </si>
  <si>
    <t>OBSERVATORIO DEL DESARROLLO</t>
  </si>
  <si>
    <t>02-01-18</t>
  </si>
  <si>
    <t>02-01-19</t>
  </si>
  <si>
    <t>LABORATORIO MATERIALES Y MODELOS ESTRUCT</t>
  </si>
  <si>
    <t>02-01-20</t>
  </si>
  <si>
    <t>02-01-21</t>
  </si>
  <si>
    <t>RED MUSEO + UCR</t>
  </si>
  <si>
    <t>02-01-22</t>
  </si>
  <si>
    <t>02-02</t>
  </si>
  <si>
    <t>02-02-01</t>
  </si>
  <si>
    <t>02-02-02</t>
  </si>
  <si>
    <t>02-02-03</t>
  </si>
  <si>
    <t>02-02-04</t>
  </si>
  <si>
    <t>02-02-05</t>
  </si>
  <si>
    <t>02-02-06</t>
  </si>
  <si>
    <t>02-02-07</t>
  </si>
  <si>
    <t>02-02-08</t>
  </si>
  <si>
    <t>02-02-09</t>
  </si>
  <si>
    <t>02-02-11</t>
  </si>
  <si>
    <t>02-02-12</t>
  </si>
  <si>
    <t>02-02-13</t>
  </si>
  <si>
    <t>02-02-14</t>
  </si>
  <si>
    <t>02-02-15</t>
  </si>
  <si>
    <t>02-02-16</t>
  </si>
  <si>
    <t>02-02-17</t>
  </si>
  <si>
    <t>02-02-18</t>
  </si>
  <si>
    <t>INSTITUTO CLODOMIRO PICADO</t>
  </si>
  <si>
    <t>02-02-19</t>
  </si>
  <si>
    <t>02-02-20</t>
  </si>
  <si>
    <t>02-02-23</t>
  </si>
  <si>
    <t>02-02-24</t>
  </si>
  <si>
    <t>02-02-25</t>
  </si>
  <si>
    <t>02-02-26</t>
  </si>
  <si>
    <t>02-02-27</t>
  </si>
  <si>
    <t>02-02-28</t>
  </si>
  <si>
    <t>02-02-28-01</t>
  </si>
  <si>
    <t>02-02-28-02</t>
  </si>
  <si>
    <t>02-02-28-03</t>
  </si>
  <si>
    <t>02-02-29</t>
  </si>
  <si>
    <t>02-02-30</t>
  </si>
  <si>
    <t>02-02-31</t>
  </si>
  <si>
    <t>02-02-32</t>
  </si>
  <si>
    <t>02-02-33</t>
  </si>
  <si>
    <t>02-02-34</t>
  </si>
  <si>
    <t>02-02-35</t>
  </si>
  <si>
    <t>02-02-36</t>
  </si>
  <si>
    <t>02-02-37</t>
  </si>
  <si>
    <t>02-02-38</t>
  </si>
  <si>
    <t>CENTRO CENTROAMERICANO DE POBLACION</t>
  </si>
  <si>
    <t>02-02-39</t>
  </si>
  <si>
    <t>02-02-40</t>
  </si>
  <si>
    <t>02-02-41</t>
  </si>
  <si>
    <t>02-02-42</t>
  </si>
  <si>
    <t>02-02-43</t>
  </si>
  <si>
    <t>02-02-44</t>
  </si>
  <si>
    <t>02-02-45</t>
  </si>
  <si>
    <t>02-02-46</t>
  </si>
  <si>
    <t>02-02-47</t>
  </si>
  <si>
    <t>02-02-48</t>
  </si>
  <si>
    <t>02-02-49</t>
  </si>
  <si>
    <t>02-03</t>
  </si>
  <si>
    <t>SISTEMA DE ESTUDIOS DE POS-GRADO</t>
  </si>
  <si>
    <t>02-96</t>
  </si>
  <si>
    <t>02-99</t>
  </si>
  <si>
    <t>02-99-93</t>
  </si>
  <si>
    <t>03</t>
  </si>
  <si>
    <t>ACCION SOCIAL</t>
  </si>
  <si>
    <t>03-02</t>
  </si>
  <si>
    <t>DIVULGACION Y DIFUSION</t>
  </si>
  <si>
    <t>03-02-02</t>
  </si>
  <si>
    <t>SEMANARIO UNIVERSIDAD</t>
  </si>
  <si>
    <t>03-02-03</t>
  </si>
  <si>
    <t>RADIO UNIVERSIDAD DE COSTA RICA</t>
  </si>
  <si>
    <t>03-02-04</t>
  </si>
  <si>
    <t>CANAL 15</t>
  </si>
  <si>
    <t>03-02-05</t>
  </si>
  <si>
    <t>OFICINA DE DIVULGACION E INFORMACION</t>
  </si>
  <si>
    <t>03-03</t>
  </si>
  <si>
    <t>APOYO A LA ACCION SOCIAL</t>
  </si>
  <si>
    <t>03-03-01</t>
  </si>
  <si>
    <t>TRABAJO COMUNAL UNIVERSITARIO</t>
  </si>
  <si>
    <t>03-03-02</t>
  </si>
  <si>
    <t>EXTENSION ARTISTICA Y CULTURAL</t>
  </si>
  <si>
    <t>03-03-02-02</t>
  </si>
  <si>
    <t>TEATRO UNIVERSITARIO</t>
  </si>
  <si>
    <t>03-03-02-05</t>
  </si>
  <si>
    <t>EXTENSION CULTURAL</t>
  </si>
  <si>
    <t>03-03-03</t>
  </si>
  <si>
    <t>SERVICIOS DE APOYO ACCION SOCIAL</t>
  </si>
  <si>
    <t>03-03-03-01</t>
  </si>
  <si>
    <t>03-03-03-02</t>
  </si>
  <si>
    <t>03-03-03-03</t>
  </si>
  <si>
    <t>03-03-04</t>
  </si>
  <si>
    <t>EXTENSION DOCENTE</t>
  </si>
  <si>
    <t>03-03-04-01</t>
  </si>
  <si>
    <t>03-03-05</t>
  </si>
  <si>
    <t>CENTRO INFANTIL LABORATORIO</t>
  </si>
  <si>
    <t>03-03-06</t>
  </si>
  <si>
    <t>PROYECTOS DE ACCION SOCIAL</t>
  </si>
  <si>
    <t>03-96</t>
  </si>
  <si>
    <t>COMPROMISOS ACCION SOCIAL</t>
  </si>
  <si>
    <t>03-97</t>
  </si>
  <si>
    <t>03-97-99</t>
  </si>
  <si>
    <t>04</t>
  </si>
  <si>
    <t>VIDA ESTUDIANTIL</t>
  </si>
  <si>
    <t>04-04</t>
  </si>
  <si>
    <t>SERVICIOS DE APOYO DE VIDA ESTUDIANTIL</t>
  </si>
  <si>
    <t>04-04-01</t>
  </si>
  <si>
    <t>UNIDADES VIDA ESTUDIANTIL</t>
  </si>
  <si>
    <t>04-04-02</t>
  </si>
  <si>
    <t>FEDERACION DE ESTUDIANTES UCR (FEUCR)</t>
  </si>
  <si>
    <t>04-04-02-04</t>
  </si>
  <si>
    <t>DIRECTORIO - FEUCR</t>
  </si>
  <si>
    <t>04-04-03</t>
  </si>
  <si>
    <t>PROGRAMA VOLUNTARIADO VIVE</t>
  </si>
  <si>
    <t>04-05</t>
  </si>
  <si>
    <t>PROCESO DE ADMISION</t>
  </si>
  <si>
    <t>04-06</t>
  </si>
  <si>
    <t>GRUPOS CULTURALES Y DEPORTES</t>
  </si>
  <si>
    <t>04-06-01</t>
  </si>
  <si>
    <t>GRUPOS CULTURALES Y DEPORTIVOS (10% CBE)</t>
  </si>
  <si>
    <t>04-06-02</t>
  </si>
  <si>
    <t>GRUPOS CULTURALES Y DEPORTIVOS SEDES REG</t>
  </si>
  <si>
    <t>04-07</t>
  </si>
  <si>
    <t>04-08</t>
  </si>
  <si>
    <t>04-09</t>
  </si>
  <si>
    <t>OFICINA DE ORIENTACION</t>
  </si>
  <si>
    <t>04-10</t>
  </si>
  <si>
    <t>04-11</t>
  </si>
  <si>
    <t>PROYECTOS DE VIDA ESTUDIANTIL</t>
  </si>
  <si>
    <t>04-96</t>
  </si>
  <si>
    <t>COMPROMISOS VIDA ESTUDIANTIL</t>
  </si>
  <si>
    <t>05</t>
  </si>
  <si>
    <t>ADMINISTRACION</t>
  </si>
  <si>
    <t>05-01</t>
  </si>
  <si>
    <t>ADMINISTRACION FINANCIERA Y DE PERSONAL</t>
  </si>
  <si>
    <t>05-01-01</t>
  </si>
  <si>
    <t>OFICINA DE ADMINISTRACION FINANCIERA</t>
  </si>
  <si>
    <t>05-01-02</t>
  </si>
  <si>
    <t>OFICINA DE RECURSOS HUMANOS</t>
  </si>
  <si>
    <t>05-01-03</t>
  </si>
  <si>
    <t>PAGO DE SERVICIOS BASICOS</t>
  </si>
  <si>
    <t>05-02</t>
  </si>
  <si>
    <t>05-02-02</t>
  </si>
  <si>
    <t>OFICINA DE SUMINISTROS</t>
  </si>
  <si>
    <t>05-02-03</t>
  </si>
  <si>
    <t>OFICINA DE SERVICIOS GENERALES</t>
  </si>
  <si>
    <t>05-02-03-01</t>
  </si>
  <si>
    <t>05-02-03-02</t>
  </si>
  <si>
    <t>SECCION DE CONSTRUCCIONES Y MANTENIMIENT</t>
  </si>
  <si>
    <t>05-02-03-03</t>
  </si>
  <si>
    <t>SECCION DE CORREOS</t>
  </si>
  <si>
    <t>05-02-03-04</t>
  </si>
  <si>
    <t>SECCION DE TRANSPORTES</t>
  </si>
  <si>
    <t>05-02-03-05</t>
  </si>
  <si>
    <t>SECCION DE SEGURIDAD Y TRANSITO</t>
  </si>
  <si>
    <t>05-02-03-06</t>
  </si>
  <si>
    <t>SECCION DE SERVICIOS CONTRATADOS</t>
  </si>
  <si>
    <t>05-02-03-09</t>
  </si>
  <si>
    <t>05-02-03-10</t>
  </si>
  <si>
    <t>05-02-04</t>
  </si>
  <si>
    <t>SERVICIOS DE APOYO DE ADMINISTRACION</t>
  </si>
  <si>
    <t>05-02-05</t>
  </si>
  <si>
    <t>PROYECTOS DE ADMINISTRACION</t>
  </si>
  <si>
    <t>05-96</t>
  </si>
  <si>
    <t>COMPROMISOS ADMINISTRACION</t>
  </si>
  <si>
    <t>06</t>
  </si>
  <si>
    <t>DIRECCION SUPERIOR</t>
  </si>
  <si>
    <t>06-01</t>
  </si>
  <si>
    <t>CONSEJO UNIVERSITARIO</t>
  </si>
  <si>
    <t>06-02</t>
  </si>
  <si>
    <t>RECTORIA</t>
  </si>
  <si>
    <t>06-03</t>
  </si>
  <si>
    <t>VICERRECTORIAS</t>
  </si>
  <si>
    <t>06-03-01</t>
  </si>
  <si>
    <t>VICERRECTORIA DE DOCENCIA</t>
  </si>
  <si>
    <t>06-03-02</t>
  </si>
  <si>
    <t>06-03-03</t>
  </si>
  <si>
    <t>06-03-04</t>
  </si>
  <si>
    <t>VICERRECTORIA DE VIDA ESTUDIANTIL</t>
  </si>
  <si>
    <t>06-03-05</t>
  </si>
  <si>
    <t>VICERRECTORIA DE ADMINISTRACION</t>
  </si>
  <si>
    <t>06-04</t>
  </si>
  <si>
    <t>DECANATOS</t>
  </si>
  <si>
    <t>06-04-01</t>
  </si>
  <si>
    <t>DECANATO DE BELLAS ARTES</t>
  </si>
  <si>
    <t>06-04-02</t>
  </si>
  <si>
    <t>DECANATO DE LETRAS</t>
  </si>
  <si>
    <t>06-04-03</t>
  </si>
  <si>
    <t>DECANATO DE CIENCIAS BASICAS</t>
  </si>
  <si>
    <t>06-04-04</t>
  </si>
  <si>
    <t>DECANATO DE CIENCIAS ECONOMICAS</t>
  </si>
  <si>
    <t>06-04-05</t>
  </si>
  <si>
    <t>DECANATO DE EDUCACION</t>
  </si>
  <si>
    <t>06-04-06</t>
  </si>
  <si>
    <t>DECANATO DE CIENCIAS SOCIALES</t>
  </si>
  <si>
    <t>06-04-07</t>
  </si>
  <si>
    <t>DECANATO DE MEDICINA</t>
  </si>
  <si>
    <t>06-04-08</t>
  </si>
  <si>
    <t>DECANATO DE CIENCIAS AGROALIMENTARIAS</t>
  </si>
  <si>
    <t>06-04-09</t>
  </si>
  <si>
    <t>06-05</t>
  </si>
  <si>
    <t>OFICINAS ADMINISTRATIVAS</t>
  </si>
  <si>
    <t>06-05-01</t>
  </si>
  <si>
    <t>PLANIFICACION UNIVERSITARIA</t>
  </si>
  <si>
    <t>06-05-02</t>
  </si>
  <si>
    <t>CONTRALORIA UNIVERSITARIA</t>
  </si>
  <si>
    <t>06-05-03</t>
  </si>
  <si>
    <t>OFICINA JURIDICA</t>
  </si>
  <si>
    <t>06-05-04</t>
  </si>
  <si>
    <t>EJECUTORA DEL PLAN DE INVERSIONES</t>
  </si>
  <si>
    <t>06-05-05</t>
  </si>
  <si>
    <t>ASUNTOS INTERNACIONALES</t>
  </si>
  <si>
    <t>06-05-06</t>
  </si>
  <si>
    <t>CENTRO DE INFORMATICA</t>
  </si>
  <si>
    <t>06-06</t>
  </si>
  <si>
    <t>TRIBUNAL UNIVERSITARIO</t>
  </si>
  <si>
    <t>06-08</t>
  </si>
  <si>
    <t>06-08-01</t>
  </si>
  <si>
    <t>06-08-02</t>
  </si>
  <si>
    <t>PROYECTOS ESPECIFICOS</t>
  </si>
  <si>
    <t>06-08-02-02</t>
  </si>
  <si>
    <t>FERIA CIENTIFICA</t>
  </si>
  <si>
    <t>06-08-02-05</t>
  </si>
  <si>
    <t>06-08-02-06</t>
  </si>
  <si>
    <t>RECINTO GOLFITO</t>
  </si>
  <si>
    <t>06-08-02-08</t>
  </si>
  <si>
    <t>PLAN MEJORAMIENTO INSTITUCIONAL</t>
  </si>
  <si>
    <t>06-08-03</t>
  </si>
  <si>
    <t>PROYECTOS DE DESARROLLO TECNOLOGICO</t>
  </si>
  <si>
    <t>06-08-03-01</t>
  </si>
  <si>
    <t>PROYECTOS - CENTRO DE INFORMATICA</t>
  </si>
  <si>
    <t>06-09</t>
  </si>
  <si>
    <t>ARCHIVO UNIVERSITARIO</t>
  </si>
  <si>
    <t>06-96</t>
  </si>
  <si>
    <t>COMPROMISOS DIRECCION SUPERIOR</t>
  </si>
  <si>
    <t>07</t>
  </si>
  <si>
    <t>DESARROLLO REGIONAL</t>
  </si>
  <si>
    <t>07-01</t>
  </si>
  <si>
    <t>SEDE REGIONAL DE OCCIDENTE</t>
  </si>
  <si>
    <t>07-01-01</t>
  </si>
  <si>
    <t>RECINTO DE SAN RAMON</t>
  </si>
  <si>
    <t>07-01-01-01</t>
  </si>
  <si>
    <t>RECINTO SAN RAMON - DOCENCIA</t>
  </si>
  <si>
    <t>07-01-01-02</t>
  </si>
  <si>
    <t>07-01-01-03</t>
  </si>
  <si>
    <t>RECINTO SAN RAMON - ACCION SOCIAL</t>
  </si>
  <si>
    <t>07-01-01-04</t>
  </si>
  <si>
    <t>RECINTO SAN RAMON - VIDA ESTUDIANTIL</t>
  </si>
  <si>
    <t>07-01-01-05</t>
  </si>
  <si>
    <t>RECINTO SAN RAMON - ADMINISTRACION</t>
  </si>
  <si>
    <t>07-01-01-06</t>
  </si>
  <si>
    <t>RECINTO SAN RAMON -DIRECCION SUPERIOR</t>
  </si>
  <si>
    <t>07-01-02</t>
  </si>
  <si>
    <t>RECINTO DE  GRECIA</t>
  </si>
  <si>
    <t>07-01-02-04</t>
  </si>
  <si>
    <t>RECINTO DE GRECIA - VIDA ESTUDIANTIL</t>
  </si>
  <si>
    <t>07-01-02-05</t>
  </si>
  <si>
    <t>RECINTO GRECIA - ADMINISTRACION</t>
  </si>
  <si>
    <t>07-02</t>
  </si>
  <si>
    <t>SEDE REG. DE GUANACASTE</t>
  </si>
  <si>
    <t>07-02-01</t>
  </si>
  <si>
    <t>RECINTO DE LIBERIA</t>
  </si>
  <si>
    <t>07-02-01-01</t>
  </si>
  <si>
    <t>RECINTO LIBERIA - DOCENCIA</t>
  </si>
  <si>
    <t>07-02-01-02</t>
  </si>
  <si>
    <t>07-02-01-03</t>
  </si>
  <si>
    <t>RECINTO LIBERIA - ACCION SOCIAL</t>
  </si>
  <si>
    <t>07-02-01-04</t>
  </si>
  <si>
    <t>RECINTO LIBERIA - VIDA ESTUDIANTIL</t>
  </si>
  <si>
    <t>07-02-01-05</t>
  </si>
  <si>
    <t>RECINTO LIBERIA - ADMINISTRACION</t>
  </si>
  <si>
    <t>07-02-02</t>
  </si>
  <si>
    <t>RECINTO DE SANTA CRUZ</t>
  </si>
  <si>
    <t>07-02-02-01</t>
  </si>
  <si>
    <t>RECINTO SANTA CRUZ - DOCENCIA</t>
  </si>
  <si>
    <t>07-02-02-02</t>
  </si>
  <si>
    <t>07-02-02-05</t>
  </si>
  <si>
    <t>RECINTO SANTA CRUZ - ADMINISTRACION</t>
  </si>
  <si>
    <t>07-03</t>
  </si>
  <si>
    <t>SEDE REGIONAL DEL ATLANTICO</t>
  </si>
  <si>
    <t>07-03-01</t>
  </si>
  <si>
    <t>RECINTO DE TURRIALBA</t>
  </si>
  <si>
    <t>07-03-01-01</t>
  </si>
  <si>
    <t>RECINTO TURRIALBA - DOCENCIA</t>
  </si>
  <si>
    <t>07-03-01-02</t>
  </si>
  <si>
    <t>07-03-01-03</t>
  </si>
  <si>
    <t>RECINTO TURRIALBA - ACCION SOCIAL</t>
  </si>
  <si>
    <t>07-03-01-04</t>
  </si>
  <si>
    <t>RECINTO TURRIALBA - VIDA ESTUDIANTIL</t>
  </si>
  <si>
    <t>07-03-01-05</t>
  </si>
  <si>
    <t>RECINTO TURRIALBA - ADMINISTRACION</t>
  </si>
  <si>
    <t>07-03-01-06</t>
  </si>
  <si>
    <t>RECINTO  TURRIALBA - DIRECCION SUPERIOR</t>
  </si>
  <si>
    <t>07-03-02</t>
  </si>
  <si>
    <t>RECINTO DE GUAPILES</t>
  </si>
  <si>
    <t>07-03-02-05</t>
  </si>
  <si>
    <t>RECINTO DE GUAPILES - ADMINISTRACION</t>
  </si>
  <si>
    <t>07-03-03</t>
  </si>
  <si>
    <t>RECINTO DE PARAISO</t>
  </si>
  <si>
    <t>07-03-03-02</t>
  </si>
  <si>
    <t>07-03-03-03</t>
  </si>
  <si>
    <t>RECINTO DE PARAISO - ACCION SOCIAL</t>
  </si>
  <si>
    <t>07-03-03-04</t>
  </si>
  <si>
    <t>RECINTO DE PARAISO - VIDA ESTUDIANTIL</t>
  </si>
  <si>
    <t>07-03-03-05</t>
  </si>
  <si>
    <t>RECINTO DE PARAISO - ADMINISTRACION</t>
  </si>
  <si>
    <t>07-04</t>
  </si>
  <si>
    <t>SEDE REGIONAL DE LIMON</t>
  </si>
  <si>
    <t>07-04-01</t>
  </si>
  <si>
    <t>RECINTO DE LIMON</t>
  </si>
  <si>
    <t>07-04-01-01</t>
  </si>
  <si>
    <t>SEDE REGIONAL DEL CARIBE - DOCENCIA</t>
  </si>
  <si>
    <t>07-04-01-02</t>
  </si>
  <si>
    <t>07-04-01-03</t>
  </si>
  <si>
    <t>SEDE REGIONAL DEL CARIBE  -ACCION SOCIAL</t>
  </si>
  <si>
    <t>07-04-01-04</t>
  </si>
  <si>
    <t>SEDE REGIONAL CARIBE- VIDA ESTUDIANTIL</t>
  </si>
  <si>
    <t>07-04-01-05</t>
  </si>
  <si>
    <t>SEDE REGIONAL CARIBE - ADMINISTRACION</t>
  </si>
  <si>
    <t>07-05</t>
  </si>
  <si>
    <t>SEDE REGIONAL DEL PACIFICO</t>
  </si>
  <si>
    <t>07-05-01</t>
  </si>
  <si>
    <t>RECINTO DE PUNTARENAS</t>
  </si>
  <si>
    <t>07-05-01-01</t>
  </si>
  <si>
    <t>RECINTO PUNTARENAS  - DOCENCIA</t>
  </si>
  <si>
    <t>07-05-01-02</t>
  </si>
  <si>
    <t>07-05-01-03</t>
  </si>
  <si>
    <t>RECINTO PUNTARENAS - ACCION SOCIAL</t>
  </si>
  <si>
    <t>07-05-01-04</t>
  </si>
  <si>
    <t>RECINTO PUNTARENAS - VIDA ESTUDIANTIL</t>
  </si>
  <si>
    <t>07-05-01-05</t>
  </si>
  <si>
    <t>RECINTO PUNTARENAS - ADMINISTRACION</t>
  </si>
  <si>
    <t>07-05-01-06</t>
  </si>
  <si>
    <t>RECINTO PUNTARENAS - DIRECCION SUPERIOR</t>
  </si>
  <si>
    <t>07-96</t>
  </si>
  <si>
    <t>COMPROMISOS SEDES REGIONALES</t>
  </si>
  <si>
    <t>01-98</t>
  </si>
  <si>
    <t>01-98-01</t>
  </si>
  <si>
    <t>01-98-01-04</t>
  </si>
  <si>
    <t>AGROFER COMERC ELECTR DE BIENES AGRICOLA</t>
  </si>
  <si>
    <t>01-98-02</t>
  </si>
  <si>
    <t>ARTES Y LETRAS</t>
  </si>
  <si>
    <t>01-98-02-01</t>
  </si>
  <si>
    <t>01-98-02-06</t>
  </si>
  <si>
    <t>01-98-02-08</t>
  </si>
  <si>
    <t>01-98-03</t>
  </si>
  <si>
    <t>CIENCIAS BASICAS</t>
  </si>
  <si>
    <t>01-98-03-01</t>
  </si>
  <si>
    <t>ESCUELA DE GEOLOGIA - SERVICIOS</t>
  </si>
  <si>
    <t>01-98-03-02</t>
  </si>
  <si>
    <t>01-98-03-05</t>
  </si>
  <si>
    <t>ESTACION BIOLOGICA DE OSTIONAL</t>
  </si>
  <si>
    <t>01-98-05</t>
  </si>
  <si>
    <t>SALUD</t>
  </si>
  <si>
    <t>01-98-05-02</t>
  </si>
  <si>
    <t>FACULTAD DE ODONTOLOGIA - SERVICIOS</t>
  </si>
  <si>
    <t>01-98-05-03</t>
  </si>
  <si>
    <t>PRUEBAS LABORATORIO CLINICO</t>
  </si>
  <si>
    <t>01-98-05-05</t>
  </si>
  <si>
    <t>LABORATORIO FISIOLOGICO</t>
  </si>
  <si>
    <t>01-98-05-08</t>
  </si>
  <si>
    <t>01-98-05-10</t>
  </si>
  <si>
    <t>SERVICIOS LABORATORIO CONTROL CALIDAD</t>
  </si>
  <si>
    <t>01-98-05-11</t>
  </si>
  <si>
    <t>EXTENCION SERVICIOS LABORATORIO ODONTOL</t>
  </si>
  <si>
    <t>01-98-06</t>
  </si>
  <si>
    <t>01-98-06-04</t>
  </si>
  <si>
    <t>01-98-99</t>
  </si>
  <si>
    <t>02-98</t>
  </si>
  <si>
    <t>02-98-01</t>
  </si>
  <si>
    <t>02-98-01-01</t>
  </si>
  <si>
    <t>02-98-01-04</t>
  </si>
  <si>
    <t>LABORAT ANALISIS Y ASESORIA FARMACEUTICA</t>
  </si>
  <si>
    <t>02-98-01-10</t>
  </si>
  <si>
    <t>ADMINISTRACION E.E.F.B.M.</t>
  </si>
  <si>
    <t>02-98-01-11</t>
  </si>
  <si>
    <t>02-98-01-16</t>
  </si>
  <si>
    <t>PLANIFICACION HATO BOVINO E.E.A.V.M.</t>
  </si>
  <si>
    <t>02-98-01-18</t>
  </si>
  <si>
    <t>ACTUALIZACION ACADEMICA PRODU. E.E.A.V.M</t>
  </si>
  <si>
    <t>02-98-01-19</t>
  </si>
  <si>
    <t>02-98-01-20</t>
  </si>
  <si>
    <t>LABORATORIO DE ENSAYOS BIOLOGICOS</t>
  </si>
  <si>
    <t>PROGRAMA AVICOLA E.E.F.B.M.</t>
  </si>
  <si>
    <t>02-98-01-26</t>
  </si>
  <si>
    <t>02-98-01-30</t>
  </si>
  <si>
    <t>MICROSCOPIA ELECTRONICA - SERVICIOS</t>
  </si>
  <si>
    <t>02-98-01-34</t>
  </si>
  <si>
    <t>LIBRERIA UNIVERSITARIA</t>
  </si>
  <si>
    <t>02-98-01-43</t>
  </si>
  <si>
    <t>02-98-01-45</t>
  </si>
  <si>
    <t>DESARR E INVER DE LA ESC ING AGRICOLA</t>
  </si>
  <si>
    <t>02-98-02</t>
  </si>
  <si>
    <t>02-98-02-01</t>
  </si>
  <si>
    <t>02-98-02-10</t>
  </si>
  <si>
    <t>02-98-02-11</t>
  </si>
  <si>
    <t>02-98-02-12</t>
  </si>
  <si>
    <t>02-98-02-16</t>
  </si>
  <si>
    <t>02-98-02-17</t>
  </si>
  <si>
    <t>02-98-02-19</t>
  </si>
  <si>
    <t>02-98-02-22</t>
  </si>
  <si>
    <t>02-98-02-23</t>
  </si>
  <si>
    <t>02-98-02-25</t>
  </si>
  <si>
    <t>02-98-02-26</t>
  </si>
  <si>
    <t>02-98-02-48</t>
  </si>
  <si>
    <t>APOYO A LA INVESTIG Y ANALISIS REPETITIV</t>
  </si>
  <si>
    <t>02-98-02-49</t>
  </si>
  <si>
    <t>02-98-02-50</t>
  </si>
  <si>
    <t>02-98-02-52</t>
  </si>
  <si>
    <t>02-98-02-55</t>
  </si>
  <si>
    <t>ACTUAL PLAN REGUL INTROD INDIC FRAG AMBI</t>
  </si>
  <si>
    <t>02-98-02-60</t>
  </si>
  <si>
    <t>02-98-02-69</t>
  </si>
  <si>
    <t>02-98-02-72</t>
  </si>
  <si>
    <t>DESAR MODEL SERVIC NACION SALUD (SENASA)</t>
  </si>
  <si>
    <t>02-98-02-76</t>
  </si>
  <si>
    <t>02-98-02-77</t>
  </si>
  <si>
    <t>02-98-02-78</t>
  </si>
  <si>
    <t>02-98-02-79</t>
  </si>
  <si>
    <t>02-98-02-80</t>
  </si>
  <si>
    <t>02-98-99</t>
  </si>
  <si>
    <t>03-98</t>
  </si>
  <si>
    <t>03-98-02</t>
  </si>
  <si>
    <t>03-98-03</t>
  </si>
  <si>
    <t>03-98-03-01</t>
  </si>
  <si>
    <t>03-98-03-03</t>
  </si>
  <si>
    <t>03-98-03-04</t>
  </si>
  <si>
    <t>03-98-03-07</t>
  </si>
  <si>
    <t>03-98-03-17</t>
  </si>
  <si>
    <t>03-98-03-22</t>
  </si>
  <si>
    <t>03-98-03-23</t>
  </si>
  <si>
    <t>ASESORIA TECNICA Y COSULTORIA DEL CICAP</t>
  </si>
  <si>
    <t>03-98-03-26</t>
  </si>
  <si>
    <t>03-98-03-27</t>
  </si>
  <si>
    <t>CONST PLAN INTER ABORD OBESID INFANT M.S</t>
  </si>
  <si>
    <t>03-98-03-28</t>
  </si>
  <si>
    <t>03-98-03-30</t>
  </si>
  <si>
    <t>PROG EDUC CONT SERV ESPEC  DEL INIE</t>
  </si>
  <si>
    <t>03-98-03-31</t>
  </si>
  <si>
    <t>03-98-03-32</t>
  </si>
  <si>
    <t>03-98-03-33</t>
  </si>
  <si>
    <t>CERO TOLER HOSTIG SEX VIOL CONT MUJER DI</t>
  </si>
  <si>
    <t>03-98-03-35</t>
  </si>
  <si>
    <t>SERVICIOS ESTADISTICOS  PROCES INVESTIGA</t>
  </si>
  <si>
    <t>03-98-03-36</t>
  </si>
  <si>
    <t>03-98-03-39</t>
  </si>
  <si>
    <t>03-98-99</t>
  </si>
  <si>
    <t>04-98</t>
  </si>
  <si>
    <t>04-98-02</t>
  </si>
  <si>
    <t>ATENCION SOCIO ECONOMICA A ESTUDIANTES</t>
  </si>
  <si>
    <t>04-98-02-02</t>
  </si>
  <si>
    <t>04-98-02-03</t>
  </si>
  <si>
    <t>04-98-02-04</t>
  </si>
  <si>
    <t>04-98-03</t>
  </si>
  <si>
    <t>DESARROLLO INTEGRAL ESTUDIANTIL</t>
  </si>
  <si>
    <t>04-98-03-01</t>
  </si>
  <si>
    <t>04-98-03-02</t>
  </si>
  <si>
    <t>04-98-03-03</t>
  </si>
  <si>
    <t>04-98-99</t>
  </si>
  <si>
    <t>07-98</t>
  </si>
  <si>
    <t>07-98-01</t>
  </si>
  <si>
    <t>07-98-01-01</t>
  </si>
  <si>
    <t>PROGRAMAS ODONTOLOGICOS SAN RAMON</t>
  </si>
  <si>
    <t>07-98-01-02</t>
  </si>
  <si>
    <t>07-98-01-04</t>
  </si>
  <si>
    <t>07-98-01-05</t>
  </si>
  <si>
    <t>07-98-01-06</t>
  </si>
  <si>
    <t>07-98-01-09</t>
  </si>
  <si>
    <t>07-98-01-12</t>
  </si>
  <si>
    <t>07-98-02</t>
  </si>
  <si>
    <t>SEDE REGIONAL DE GUANACASTE</t>
  </si>
  <si>
    <t>07-98-02-01</t>
  </si>
  <si>
    <t>07-98-02-04</t>
  </si>
  <si>
    <t>07-98-02-06</t>
  </si>
  <si>
    <t>07-98-03</t>
  </si>
  <si>
    <t>07-98-03-01</t>
  </si>
  <si>
    <t>07-98-03-02</t>
  </si>
  <si>
    <t>07-98-03-05</t>
  </si>
  <si>
    <t>07-98-03-06</t>
  </si>
  <si>
    <t>07-98-03-10</t>
  </si>
  <si>
    <t>FINCA EXPERIM INTERDISC AGROECOLO MODELO</t>
  </si>
  <si>
    <t>07-98-03-11</t>
  </si>
  <si>
    <t>07-98-04</t>
  </si>
  <si>
    <t>07-98-04-02</t>
  </si>
  <si>
    <t>07-98-04-03</t>
  </si>
  <si>
    <t>07-98-04-06</t>
  </si>
  <si>
    <t>CLINICA ODONTOLOGICA SURL</t>
  </si>
  <si>
    <t>07-98-05</t>
  </si>
  <si>
    <t>07-98-05-01</t>
  </si>
  <si>
    <t>07-98-99</t>
  </si>
  <si>
    <t>EMPRESA AUXILIAR GLOBAL SEDES REGIONALES</t>
  </si>
  <si>
    <t>PLANTA FISICA</t>
  </si>
  <si>
    <t>08</t>
  </si>
  <si>
    <t>INVERSIONES (SEC.3)</t>
  </si>
  <si>
    <t>08-02</t>
  </si>
  <si>
    <t>PROYECTOS DE INVERSION</t>
  </si>
  <si>
    <t>08-02-01</t>
  </si>
  <si>
    <t>08-02-01-02</t>
  </si>
  <si>
    <t>08-02-01-03</t>
  </si>
  <si>
    <t>08-02-01-05</t>
  </si>
  <si>
    <t>08-02-01-06</t>
  </si>
  <si>
    <t>08-02-01-07</t>
  </si>
  <si>
    <t>08-02-01-08</t>
  </si>
  <si>
    <t>08-02-01-13</t>
  </si>
  <si>
    <t>08-02-01-14</t>
  </si>
  <si>
    <t>08-02-01-16</t>
  </si>
  <si>
    <t>SEDE REGIONAL DE OCCIDENTE - AULAS</t>
  </si>
  <si>
    <t>08-02-01-21</t>
  </si>
  <si>
    <t>08-02-01-25</t>
  </si>
  <si>
    <t>ESCUELA DE ARTES PLASTICAS - EDIFICIO</t>
  </si>
  <si>
    <t>08-02-01-27</t>
  </si>
  <si>
    <t>08-02-01-31</t>
  </si>
  <si>
    <t>08-02-01-33</t>
  </si>
  <si>
    <t>08-02-01-34</t>
  </si>
  <si>
    <t>AULAS DEL POSTGRADO EN ARTES</t>
  </si>
  <si>
    <t>08-02-01-40</t>
  </si>
  <si>
    <t>COMPLEJO DE VIDA UNIVERSITARIA</t>
  </si>
  <si>
    <t>08-02-01-41</t>
  </si>
  <si>
    <t>08-02-01-43</t>
  </si>
  <si>
    <t>08-02-01-46</t>
  </si>
  <si>
    <t>FACULTAD DE EDUCACION EDIFICIO ANEXO</t>
  </si>
  <si>
    <t>08-02-01-57</t>
  </si>
  <si>
    <t>TERRENOS</t>
  </si>
  <si>
    <t>08-02-01-58</t>
  </si>
  <si>
    <t>08-02-01-60</t>
  </si>
  <si>
    <t>SEDE DEL CARIBE AUDITORIO Y PARQUEO</t>
  </si>
  <si>
    <t>08-02-01-61</t>
  </si>
  <si>
    <t>08-02-01-63</t>
  </si>
  <si>
    <t>08-02-01-64</t>
  </si>
  <si>
    <t>08-02-01-67</t>
  </si>
  <si>
    <t>08-02-01-70</t>
  </si>
  <si>
    <t>08-02-01-72</t>
  </si>
  <si>
    <t>08-02-01-78</t>
  </si>
  <si>
    <t>08-02-01-82</t>
  </si>
  <si>
    <t>SEDE PACIFICO CANCHA FUTBOL Y PISTA SINT</t>
  </si>
  <si>
    <t>08-02-01-85</t>
  </si>
  <si>
    <t>08-02-01-86</t>
  </si>
  <si>
    <t>08-02-01-87</t>
  </si>
  <si>
    <t>08-02-01-90</t>
  </si>
  <si>
    <t>08-02-01-93</t>
  </si>
  <si>
    <t>OFICINA DE BIENESTAR Y SALUD - EDIFICIO</t>
  </si>
  <si>
    <t>08-02-01-95</t>
  </si>
  <si>
    <t>08-02-01-98</t>
  </si>
  <si>
    <t>08-03</t>
  </si>
  <si>
    <t>MEGA PROYECTOS</t>
  </si>
  <si>
    <t>08-96</t>
  </si>
  <si>
    <t>ATENCION CUENTAS PENDIENTES: INVERSIONES</t>
  </si>
  <si>
    <t>FONDO DE PRESTAMOS</t>
  </si>
  <si>
    <t>01-99</t>
  </si>
  <si>
    <t>01-99-01</t>
  </si>
  <si>
    <t>01-99-01-07</t>
  </si>
  <si>
    <t>FORTAL PROC EVALUAC AUTOEVAL AUTORREG RE</t>
  </si>
  <si>
    <t>01-99-01-08</t>
  </si>
  <si>
    <t>01-99-02</t>
  </si>
  <si>
    <t>01-99-02-02</t>
  </si>
  <si>
    <t>APORT VARIOS OFERTA  ACAD VARIAS LENGUAS</t>
  </si>
  <si>
    <t>01-99-03</t>
  </si>
  <si>
    <t>01-99-03-01</t>
  </si>
  <si>
    <t>EQUIPAM Y FORTAL DE LA RED SISMOLOG NAC</t>
  </si>
  <si>
    <t>01-99-03-07</t>
  </si>
  <si>
    <t>01-99-04</t>
  </si>
  <si>
    <t>01-99-04-04</t>
  </si>
  <si>
    <t>01-99-04-06</t>
  </si>
  <si>
    <t>01-99-04-08</t>
  </si>
  <si>
    <t>01-99-04-16</t>
  </si>
  <si>
    <t>APORTES VARIOS DE LA ESCUELA DE GEOGAFIA</t>
  </si>
  <si>
    <t>01-99-06</t>
  </si>
  <si>
    <t>01-99-06-02</t>
  </si>
  <si>
    <t>01-99-06-07</t>
  </si>
  <si>
    <t>XI CONGRESO LAT. EST. ING. QUIMICA</t>
  </si>
  <si>
    <t>01-99-06-08</t>
  </si>
  <si>
    <t>MEJOR MODEL EDUC ING INDUS ACUE TEND INT</t>
  </si>
  <si>
    <t>01-99-99</t>
  </si>
  <si>
    <t>FONDO RESTRINGIDO GLOBAL DOCENCIA</t>
  </si>
  <si>
    <t>02-99-01</t>
  </si>
  <si>
    <t>02-99-01-08</t>
  </si>
  <si>
    <t>02-99-01-16</t>
  </si>
  <si>
    <t>CAMPAMENTO AEROESPACIAL 2015</t>
  </si>
  <si>
    <t>02-99-01-22</t>
  </si>
  <si>
    <t>LEY 8114 IMPUESTO SOBRE COMBUSTIBLE CONA</t>
  </si>
  <si>
    <t>02-99-01-32</t>
  </si>
  <si>
    <t>02-99-01-41</t>
  </si>
  <si>
    <t>02-99-02</t>
  </si>
  <si>
    <t>02-99-02-01</t>
  </si>
  <si>
    <t>PAP NEOTR COMPL MODUL INMUNID ADAPT DUR</t>
  </si>
  <si>
    <t>02-99-02-04</t>
  </si>
  <si>
    <t>02-99-02-25</t>
  </si>
  <si>
    <t>02-99-02-28</t>
  </si>
  <si>
    <t>02-99-02-36</t>
  </si>
  <si>
    <t>02-99-02-39</t>
  </si>
  <si>
    <t>02-99-02-40</t>
  </si>
  <si>
    <t>02-99-02-41</t>
  </si>
  <si>
    <t>FONDO ESPECIAL DE BECAS (SEP)</t>
  </si>
  <si>
    <t>02-99-02-43</t>
  </si>
  <si>
    <t>PRODUC NUEV VARIANT CAFE MED IND MUT AGE</t>
  </si>
  <si>
    <t>02-99-02-46</t>
  </si>
  <si>
    <t>CARACT INESTABIL MUTAC DM1 GEN DMPK ESPR</t>
  </si>
  <si>
    <t>02-99-02-49</t>
  </si>
  <si>
    <t>INFOR ANUAL HAC SOCIED DE LA INF Y CONON</t>
  </si>
  <si>
    <t>02-99-02-50</t>
  </si>
  <si>
    <t>CARACT RESP INMUN AVES CORR INMUN ANTIGE</t>
  </si>
  <si>
    <t>02-99-02-52</t>
  </si>
  <si>
    <t>ESTM TALL PRIM MADUR SEX SEIS ESPEC INTE</t>
  </si>
  <si>
    <t>02-99-02-56</t>
  </si>
  <si>
    <t>FORTAL DEL EQUIPO E INFRAESTRUCT CICANUM</t>
  </si>
  <si>
    <t>MEJORAM. DIAGNOS. MOLECULAR DISTROFIA</t>
  </si>
  <si>
    <t>02-99-02-62</t>
  </si>
  <si>
    <t>02-99-02-79</t>
  </si>
  <si>
    <t>02-99-02-84</t>
  </si>
  <si>
    <t>02-99-02-86</t>
  </si>
  <si>
    <t>EJEC PLAN REGUL E IND FRAG AMB L FORTUNA</t>
  </si>
  <si>
    <t>02-99-02-92</t>
  </si>
  <si>
    <t>02-99-02-93</t>
  </si>
  <si>
    <t>02-99-03</t>
  </si>
  <si>
    <t>SISTEMA DE ESTUDIOS DE POSGRADO</t>
  </si>
  <si>
    <t>02-99-03-05</t>
  </si>
  <si>
    <t>02-99-04</t>
  </si>
  <si>
    <t>02-99-04-12</t>
  </si>
  <si>
    <t>PROCES HIDROCLIMAT CORRED SECO CENTROAME</t>
  </si>
  <si>
    <t>02-99-04-15</t>
  </si>
  <si>
    <t>ESTUD PROP TRANS ELECT BIOMAC A TRAV NAN</t>
  </si>
  <si>
    <t>02-99-04-25</t>
  </si>
  <si>
    <t>02-99-04-48</t>
  </si>
  <si>
    <t>02-99-04-49</t>
  </si>
  <si>
    <t>02-99-04-50</t>
  </si>
  <si>
    <t>02-99-04-51</t>
  </si>
  <si>
    <t>02-99-04-52</t>
  </si>
  <si>
    <t>ESTAB CULT BIOENERG FUEBT ENERG ALTERNA</t>
  </si>
  <si>
    <t>02-99-04-53</t>
  </si>
  <si>
    <t>02-99-04-56</t>
  </si>
  <si>
    <t>02-99-99</t>
  </si>
  <si>
    <t>03-99</t>
  </si>
  <si>
    <t>03-99-02</t>
  </si>
  <si>
    <t>03-99-02-03</t>
  </si>
  <si>
    <t>03-99-02-07</t>
  </si>
  <si>
    <t>03-99-02-10</t>
  </si>
  <si>
    <t>03-99-02-12</t>
  </si>
  <si>
    <t>03-99-02-14</t>
  </si>
  <si>
    <t>ESTUD ACTUAR REG INVAL, VEJ Y MUER IVM</t>
  </si>
  <si>
    <t>03-99-02-17</t>
  </si>
  <si>
    <t>03-99-03</t>
  </si>
  <si>
    <t>03-99-03-10</t>
  </si>
  <si>
    <t>03-99-03-12</t>
  </si>
  <si>
    <t>FONDO SOLIDAR CENTR INFANTIL UNIV (CIUS)</t>
  </si>
  <si>
    <t>03-99-99</t>
  </si>
  <si>
    <t>04-99</t>
  </si>
  <si>
    <t>04-99-02</t>
  </si>
  <si>
    <t>ATENCION SOCIO ECONOMICA ESTUDIANTES</t>
  </si>
  <si>
    <t>04-99-02-05</t>
  </si>
  <si>
    <t>04-99-02-08</t>
  </si>
  <si>
    <t>04-99-02-09</t>
  </si>
  <si>
    <t>04-99-02-12</t>
  </si>
  <si>
    <t>04-99-02-13</t>
  </si>
  <si>
    <t>04-99-02-17</t>
  </si>
  <si>
    <t>04-99-03</t>
  </si>
  <si>
    <t>04-99-03-04</t>
  </si>
  <si>
    <t>04-99-99</t>
  </si>
  <si>
    <t>05-99</t>
  </si>
  <si>
    <t>05-99-02</t>
  </si>
  <si>
    <t>05-99-02-05</t>
  </si>
  <si>
    <t>05-99-99</t>
  </si>
  <si>
    <t>06-99</t>
  </si>
  <si>
    <t>06-99-02</t>
  </si>
  <si>
    <t>06-99-02-01</t>
  </si>
  <si>
    <t>06-99-05</t>
  </si>
  <si>
    <t>OFICINAS COADYUVANTES</t>
  </si>
  <si>
    <t>06-99-05-03</t>
  </si>
  <si>
    <t>06-99-99</t>
  </si>
  <si>
    <t>07-99</t>
  </si>
  <si>
    <t>07-99-01</t>
  </si>
  <si>
    <t>07-99-01-01</t>
  </si>
  <si>
    <t>07-99-02</t>
  </si>
  <si>
    <t>07-99-02-03</t>
  </si>
  <si>
    <t>07-99-03</t>
  </si>
  <si>
    <t>07-99-03-02</t>
  </si>
  <si>
    <t>07-99-04</t>
  </si>
  <si>
    <t>07-99-04-03</t>
  </si>
  <si>
    <t>07-99-04-08</t>
  </si>
  <si>
    <t>LEY DE PESCA NO. 8436 SEDE DEL CARIBE</t>
  </si>
  <si>
    <t>07-99-05</t>
  </si>
  <si>
    <t>07-99-05-02</t>
  </si>
  <si>
    <t>07-99-99</t>
  </si>
  <si>
    <t>FONDOS RESTRINDOS -GLOBAL DESARROLLO REG</t>
  </si>
  <si>
    <t>01-97-01</t>
  </si>
  <si>
    <t>01-97-01-03</t>
  </si>
  <si>
    <t>01-97-01-05</t>
  </si>
  <si>
    <t>01-97-01-07</t>
  </si>
  <si>
    <t>01-97-01-08</t>
  </si>
  <si>
    <t>01-97-01-09</t>
  </si>
  <si>
    <t>01-97-02</t>
  </si>
  <si>
    <t>01-97-02-02</t>
  </si>
  <si>
    <t>01-97-02-04</t>
  </si>
  <si>
    <t>01-97-02-06</t>
  </si>
  <si>
    <t>01-97-02-07</t>
  </si>
  <si>
    <t>01-97-03</t>
  </si>
  <si>
    <t>01-97-03-03</t>
  </si>
  <si>
    <t>01-97-04-01</t>
  </si>
  <si>
    <t>01-97-05</t>
  </si>
  <si>
    <t>01-97-05-01</t>
  </si>
  <si>
    <t>01-97-99</t>
  </si>
  <si>
    <t>03-97-03</t>
  </si>
  <si>
    <t>03-97-03-05</t>
  </si>
  <si>
    <t>03-97-03-07</t>
  </si>
  <si>
    <t>03-97-03-08</t>
  </si>
  <si>
    <t>03-97-03-15</t>
  </si>
  <si>
    <t>03-97-03-19</t>
  </si>
  <si>
    <t>03-97-03-26</t>
  </si>
  <si>
    <t>03-97-03-32</t>
  </si>
  <si>
    <t>03-97-03-43</t>
  </si>
  <si>
    <t>03-97-03-47</t>
  </si>
  <si>
    <t>03-97-03-50</t>
  </si>
  <si>
    <t>ETAPA BASICA DE MUSICA SEDE REG LIMON</t>
  </si>
  <si>
    <t>03-97-03-58</t>
  </si>
  <si>
    <t>03-97-03-65</t>
  </si>
  <si>
    <t>03-97-03-84</t>
  </si>
  <si>
    <t>03-97-03-88</t>
  </si>
  <si>
    <t>03-97-04</t>
  </si>
  <si>
    <t>03-97-04-02</t>
  </si>
  <si>
    <t>03-97-04-09</t>
  </si>
  <si>
    <t>03-97-04-13</t>
  </si>
  <si>
    <t>03-97-04-34</t>
  </si>
  <si>
    <t>03-97-04-45</t>
  </si>
  <si>
    <t>03-97-04-46</t>
  </si>
  <si>
    <t>PROGRAMA DE DESARROLLO MUNICIPAL</t>
  </si>
  <si>
    <t>03-97-04-48</t>
  </si>
  <si>
    <t>CURSOS DEL TEATRO POR DENTRO</t>
  </si>
  <si>
    <t>03-97-04-51</t>
  </si>
  <si>
    <t>01-97-01-04</t>
  </si>
  <si>
    <t>MAESTRIA EN ECONOMIA</t>
  </si>
  <si>
    <t>01-97-01-11</t>
  </si>
  <si>
    <t>MAESTRIA AGROEMPRESARIAL</t>
  </si>
  <si>
    <t>01-97-01-12</t>
  </si>
  <si>
    <t>DOCTORADO EN EDUCACION</t>
  </si>
  <si>
    <t>01-97-01-13</t>
  </si>
  <si>
    <t>MAESTRIA EN QUIMICA INDUSTRIAL</t>
  </si>
  <si>
    <t>01-97-01-15</t>
  </si>
  <si>
    <t>01-97-01-16</t>
  </si>
  <si>
    <t>01-97-01-18</t>
  </si>
  <si>
    <t>01-97-01-21</t>
  </si>
  <si>
    <t>POSGRADO EN INGENIERIA CIVIL</t>
  </si>
  <si>
    <t>01-97-01-22</t>
  </si>
  <si>
    <t>MAESTRIA EN EVALUACION EDUCATIVA</t>
  </si>
  <si>
    <t>01-97-01-23</t>
  </si>
  <si>
    <t>MAESTRIA EN GERONTOLOGIA</t>
  </si>
  <si>
    <t>01-97-01-25</t>
  </si>
  <si>
    <t>01-97-01-29</t>
  </si>
  <si>
    <t>DOCTORADO GOBIERNO Y POLITICA PUBLICA</t>
  </si>
  <si>
    <t>01-97-01-30</t>
  </si>
  <si>
    <t>MAESTRIA TRABAJO SOCIAL</t>
  </si>
  <si>
    <t>01-97-01-31</t>
  </si>
  <si>
    <t>MAESTRIA EN INGENIERIA ELECTRICA</t>
  </si>
  <si>
    <t>01-97-01-32</t>
  </si>
  <si>
    <t>MAESTRIA EN DIPLOMACIA</t>
  </si>
  <si>
    <t>01-97-01-34</t>
  </si>
  <si>
    <t>MAESTRIA EN CIENCIAS DE LOS ALIMENTOS</t>
  </si>
  <si>
    <t>01-97-01-35</t>
  </si>
  <si>
    <t>01-97-01-36</t>
  </si>
  <si>
    <t>MAESTRIA PROFESIONAL EN RECREACION</t>
  </si>
  <si>
    <t>01-97-01-37</t>
  </si>
  <si>
    <t>POSGRADO EN ORIENTACION</t>
  </si>
  <si>
    <t>01-97-01-38</t>
  </si>
  <si>
    <t>PROGRAMA DE POSGRADO EN MATEMATICAS</t>
  </si>
  <si>
    <t>01-97-01-39</t>
  </si>
  <si>
    <t>MAESTRIA EN CIENCIAS PENALES</t>
  </si>
  <si>
    <t>01-97-01-42</t>
  </si>
  <si>
    <t>01-97-01-47</t>
  </si>
  <si>
    <t>MAESTRIA PROFESIONAL EN GESTION HOTELERA</t>
  </si>
  <si>
    <t>01-97-01-48</t>
  </si>
  <si>
    <t>MAEST EN GESTION JURIDIC DE LA EDUCACION</t>
  </si>
  <si>
    <t>01-97-01-49</t>
  </si>
  <si>
    <t>MAEST PROF SIST INFOR GEOGRAF T TELEDETE</t>
  </si>
  <si>
    <t>01-97-01-50</t>
  </si>
  <si>
    <t>01-97-03-02</t>
  </si>
  <si>
    <t>MAESTRIA EN BIBLIOTECOLOGIA</t>
  </si>
  <si>
    <t>01-97-03-05</t>
  </si>
  <si>
    <t>MAESTRIA DEREC COMUNIT Y DERECHO HUMANO</t>
  </si>
  <si>
    <t>MAESTRIA EN DERECHO PUB COMP FRANC-LATIN</t>
  </si>
  <si>
    <t>01-97-03-08</t>
  </si>
  <si>
    <t>01-97-04-03</t>
  </si>
  <si>
    <t>MAESTRIA EN PLANIFICACION CURRICULAR</t>
  </si>
  <si>
    <t>01-97-04-07</t>
  </si>
  <si>
    <t>01-97-04-09</t>
  </si>
  <si>
    <t>MAESTRIA PROFESIONAL EN HISTORIA</t>
  </si>
  <si>
    <t>01-97-04-10</t>
  </si>
  <si>
    <t>01-97-04-20</t>
  </si>
  <si>
    <t>01-97-04-24</t>
  </si>
  <si>
    <t>MAESTRIA EN DERECHO AMBIENTAL</t>
  </si>
  <si>
    <t>01-97-04-25</t>
  </si>
  <si>
    <t>MAESTRIA EN DERECHOS MUNICIPALES</t>
  </si>
  <si>
    <t>01-97-04-28</t>
  </si>
  <si>
    <t>MAESTRIA EN JUSTICIA CONSTITUCIONAL</t>
  </si>
  <si>
    <t>01-97-04-29</t>
  </si>
  <si>
    <t>PROGRAM POSGRADO EN ESTUDIOS DE LA MUJER</t>
  </si>
  <si>
    <t>01-97-05-02</t>
  </si>
  <si>
    <t>MAESTRIA EN ODONTOLOGIA GENERAL AVANZADA</t>
  </si>
  <si>
    <t>01-97-05-03</t>
  </si>
  <si>
    <t>MAESTRIA EN NUTRICION HUMANA</t>
  </si>
  <si>
    <t>01-97-05-06</t>
  </si>
  <si>
    <t>01-97-05-07</t>
  </si>
  <si>
    <t>01-97-05-10</t>
  </si>
  <si>
    <t>01-97-05-11</t>
  </si>
  <si>
    <t>01-97-05-12</t>
  </si>
  <si>
    <t>POSGRADO MEDICINA LEGAL Y PATOLOGIA</t>
  </si>
  <si>
    <t>01-97-05-14</t>
  </si>
  <si>
    <t>01-97-05-16</t>
  </si>
  <si>
    <t>MAEST PROFES EN FARMAC Y GEREN DE MEDICA</t>
  </si>
  <si>
    <t>01-97-05-17</t>
  </si>
  <si>
    <t>MAESTRIA EN BIOINFORMATICA</t>
  </si>
  <si>
    <t>01-97-05-18</t>
  </si>
  <si>
    <t>MAESTRIA EN ATENCION FARMACEUTICA</t>
  </si>
  <si>
    <t>01-97-06</t>
  </si>
  <si>
    <t>01-97-06-01</t>
  </si>
  <si>
    <t>MAESTRIA EN INGENIERIA QUIMICA</t>
  </si>
  <si>
    <t>01-97-06-03</t>
  </si>
  <si>
    <t>MAESTRIA EN INGENIERIA INDUSTRIAL</t>
  </si>
  <si>
    <t>01-97-06-04</t>
  </si>
  <si>
    <t>MAESTRIA EN ARQUITECTURA</t>
  </si>
  <si>
    <t>01-97-06-05</t>
  </si>
  <si>
    <t>MAESTRIA EN GESTION AMBIENT Y ECOTURISMO</t>
  </si>
  <si>
    <t>01-97-06-06</t>
  </si>
  <si>
    <t>MAES. EN GESTION DEL RIESGO EN DESASTRES</t>
  </si>
  <si>
    <t>01-97-06-08</t>
  </si>
  <si>
    <t>MAESTRIA EN DERECHO PUBLICO</t>
  </si>
  <si>
    <t>01-97-06-10</t>
  </si>
  <si>
    <t>MAEST PROF ING MEC ENF SIST TERMIC Y ENE</t>
  </si>
  <si>
    <t>01-97-06-11</t>
  </si>
  <si>
    <t>MAESTRIA PROFESION EN METEOROLIA OPERATI</t>
  </si>
  <si>
    <t>01-99-95</t>
  </si>
  <si>
    <t>FONDO DE DESARROLLO INSTITUCIONAL</t>
  </si>
  <si>
    <t>01-99-95-01</t>
  </si>
  <si>
    <t>01-99-95-03</t>
  </si>
  <si>
    <t>01-99-95-04</t>
  </si>
  <si>
    <t>01-99-95-07</t>
  </si>
  <si>
    <t>01-99-95-11</t>
  </si>
  <si>
    <t>01-99-95-13</t>
  </si>
  <si>
    <t>01-99-95-16</t>
  </si>
  <si>
    <t>01-99-95-17</t>
  </si>
  <si>
    <t>ESCUELA DE EDUCACION FISICA Y DEPORTES</t>
  </si>
  <si>
    <t>01-99-95-25</t>
  </si>
  <si>
    <t>01-99-95-26</t>
  </si>
  <si>
    <t>01-99-95-28</t>
  </si>
  <si>
    <t>PROGRAMA DE TECNOLOGIAS EN SALUD</t>
  </si>
  <si>
    <t>01-99-95-29</t>
  </si>
  <si>
    <t>01-99-95-31</t>
  </si>
  <si>
    <t>01-99-95-32</t>
  </si>
  <si>
    <t>01-99-95-33</t>
  </si>
  <si>
    <t>01-99-95-35</t>
  </si>
  <si>
    <t>01-99-95-36</t>
  </si>
  <si>
    <t>01-99-95-42</t>
  </si>
  <si>
    <t>01-99-95-43</t>
  </si>
  <si>
    <t>01-99-95-44</t>
  </si>
  <si>
    <t>01-99-95-48</t>
  </si>
  <si>
    <t>ESCUELA DE GOEGRAFIA</t>
  </si>
  <si>
    <t>01-99-98</t>
  </si>
  <si>
    <t>02-99-03-06</t>
  </si>
  <si>
    <t>DONACION SISTEMA ESTUDIOS DE POSGRADO</t>
  </si>
  <si>
    <t>02-99-95</t>
  </si>
  <si>
    <t>02-99-95-01</t>
  </si>
  <si>
    <t>SERVICIOS APOYO VICERRECTORIA INVESTIGAC</t>
  </si>
  <si>
    <t>02-99-95-02</t>
  </si>
  <si>
    <t>02-99-95-09</t>
  </si>
  <si>
    <t>02-99-95-13</t>
  </si>
  <si>
    <t>02-99-95-14</t>
  </si>
  <si>
    <t>02-99-95-18</t>
  </si>
  <si>
    <t>02-99-95-21</t>
  </si>
  <si>
    <t>02-99-95-25</t>
  </si>
  <si>
    <t>02-99-95-26</t>
  </si>
  <si>
    <t>CTRO INVEST ECONOMIA AGRICOLA Y DES AGRO</t>
  </si>
  <si>
    <t>02-99-95-28</t>
  </si>
  <si>
    <t>02-99-95-29</t>
  </si>
  <si>
    <t>02-99-95-31</t>
  </si>
  <si>
    <t>02-99-95-33</t>
  </si>
  <si>
    <t>02-99-95-44</t>
  </si>
  <si>
    <t>CENTRO DE INVESTI Y ESTUDIOS POLITICOS</t>
  </si>
  <si>
    <t>02-99-95-50</t>
  </si>
  <si>
    <t>02-99-98</t>
  </si>
  <si>
    <t>03-99-95</t>
  </si>
  <si>
    <t>03-99-95-01</t>
  </si>
  <si>
    <t>03-99-95-03</t>
  </si>
  <si>
    <t>03-99-95-04</t>
  </si>
  <si>
    <t>03-99-95-05</t>
  </si>
  <si>
    <t>03-99-98</t>
  </si>
  <si>
    <t>04-99-98</t>
  </si>
  <si>
    <t>06-99-02-08</t>
  </si>
  <si>
    <t>FONDO PERMANENTE DE CAPITALIZACION FDI</t>
  </si>
  <si>
    <t>06-99-95</t>
  </si>
  <si>
    <t>06-99-95-02</t>
  </si>
  <si>
    <t>06-99-95-05</t>
  </si>
  <si>
    <t>06-99-95-06</t>
  </si>
  <si>
    <t>06-99-95-07</t>
  </si>
  <si>
    <t>06-99-95-08</t>
  </si>
  <si>
    <t>06-99-95-09</t>
  </si>
  <si>
    <t>06-99-95-10</t>
  </si>
  <si>
    <t>06-99-95-11</t>
  </si>
  <si>
    <t>06-99-95-12</t>
  </si>
  <si>
    <t>06-99-95-15</t>
  </si>
  <si>
    <t>06-99-98</t>
  </si>
  <si>
    <t>07-99-95</t>
  </si>
  <si>
    <t>07-99-95-03</t>
  </si>
  <si>
    <t>07-99-95-06</t>
  </si>
  <si>
    <t>07-99-95-07</t>
  </si>
  <si>
    <t>07-99-95-11</t>
  </si>
  <si>
    <t>07-99-98</t>
  </si>
  <si>
    <t>01-99-94</t>
  </si>
  <si>
    <t>01-99-94-11</t>
  </si>
  <si>
    <t>01-99-94-12</t>
  </si>
  <si>
    <t>CAPAC EN  INGLES PARA ESTUD Y FUNCIONAR</t>
  </si>
  <si>
    <t>01-99-94-18</t>
  </si>
  <si>
    <t>01-99-94-27</t>
  </si>
  <si>
    <t>01-99-94-28</t>
  </si>
  <si>
    <t>01-99-94-33</t>
  </si>
  <si>
    <t>DOCTORADO MOVIMIENTO HUMANO</t>
  </si>
  <si>
    <t>01-99-94-40</t>
  </si>
  <si>
    <t>LA INNOVAC EDUCAT COMO EJE EN LA FORMACI</t>
  </si>
  <si>
    <t>01-99-97</t>
  </si>
  <si>
    <t>02-99-93-44</t>
  </si>
  <si>
    <t>SUB COMISION DE AGUA Y SANEAMIENTO</t>
  </si>
  <si>
    <t>02-99-93-46</t>
  </si>
  <si>
    <t>SUBCOMISION INDICADORES INVEST UNIVERSIT</t>
  </si>
  <si>
    <t>02-99-93-53</t>
  </si>
  <si>
    <t>GENER VARIAB GENET ARROZ: UNA ALTERN ENF</t>
  </si>
  <si>
    <t>02-99-93-54</t>
  </si>
  <si>
    <t>02-99-93-55</t>
  </si>
  <si>
    <t>PROD SOST MED FORTAL CAPAC TECN CR EVAL</t>
  </si>
  <si>
    <t>02-99-93-57</t>
  </si>
  <si>
    <t>ADQU CONJ BAS REFER DE TEXT COMPL Y REV</t>
  </si>
  <si>
    <t>02-99-93-62</t>
  </si>
  <si>
    <t>OBT POLIM BIODEGR POLIHIDR (PHB) A PART</t>
  </si>
  <si>
    <t>02-99-93-64</t>
  </si>
  <si>
    <t>REGUL TRANSC VIRUL DE BRUCELLA  ABORTUS</t>
  </si>
  <si>
    <t>02-99-93-68</t>
  </si>
  <si>
    <t>EVAL EFICIEN TRAT EXPERI ENFERM D CHAGAS</t>
  </si>
  <si>
    <t>02-99-93-69</t>
  </si>
  <si>
    <t>02-99-94</t>
  </si>
  <si>
    <t>02-99-94-16</t>
  </si>
  <si>
    <t>ADQUIS CONJ BASES DATOS REF Y A TEXT COM</t>
  </si>
  <si>
    <t>02-99-94-73</t>
  </si>
  <si>
    <t>02-99-94-87</t>
  </si>
  <si>
    <t>02-99-97</t>
  </si>
  <si>
    <t>03-99-94</t>
  </si>
  <si>
    <t>03-99-94-02</t>
  </si>
  <si>
    <t>03-99-94-08</t>
  </si>
  <si>
    <t>03-99-94-10</t>
  </si>
  <si>
    <t>AULA MOVIL</t>
  </si>
  <si>
    <t>03-99-94-11</t>
  </si>
  <si>
    <t>TALLERES LUDICO-CREATIVOS</t>
  </si>
  <si>
    <t>03-99-94-37</t>
  </si>
  <si>
    <t>03-99-94-51</t>
  </si>
  <si>
    <t>03-99-94-57</t>
  </si>
  <si>
    <t>03-99-94-60</t>
  </si>
  <si>
    <t>03-99-94-64</t>
  </si>
  <si>
    <t>03-99-94-66</t>
  </si>
  <si>
    <t>03-99-94-67</t>
  </si>
  <si>
    <t>03-99-97</t>
  </si>
  <si>
    <t>04-99-94</t>
  </si>
  <si>
    <t>04-99-94-01</t>
  </si>
  <si>
    <t>04-99-94-04</t>
  </si>
  <si>
    <t>RED UNIVERSIT COSTARRI D VIDA SALUDABLE</t>
  </si>
  <si>
    <t>04-99-94-16</t>
  </si>
  <si>
    <t>INSCRIP WEB ADM CONJUNTA III ETAPA REGIS</t>
  </si>
  <si>
    <t>04-99-94-17</t>
  </si>
  <si>
    <t>MOVILIDAD ESTUDIANTIL INTERNACIONAL</t>
  </si>
  <si>
    <t>04-99-94-21</t>
  </si>
  <si>
    <t>04-99-94-22</t>
  </si>
  <si>
    <t>MANTEN PREV SIST INF SAU SIGIE ATLAS</t>
  </si>
  <si>
    <t>04-99-97</t>
  </si>
  <si>
    <t>05-99-94</t>
  </si>
  <si>
    <t>05-99-94-06</t>
  </si>
  <si>
    <t>05-99-94-09</t>
  </si>
  <si>
    <t>IMPLEMENT DE MECANISMO DE ADM VEHICULOS</t>
  </si>
  <si>
    <t>05-99-94-10</t>
  </si>
  <si>
    <t>SISTEMA AUTOMATIZADO ENCUESTA SALARIOS</t>
  </si>
  <si>
    <t>05-99-97</t>
  </si>
  <si>
    <t>06-99-94</t>
  </si>
  <si>
    <t>06-99-94-02</t>
  </si>
  <si>
    <t>BECAS POSGRADO A DOCENTES</t>
  </si>
  <si>
    <t>06-99-94-03</t>
  </si>
  <si>
    <t>EQUIPO CIENTIFICO Y TECNOLOGICO</t>
  </si>
  <si>
    <t>06-99-94-11</t>
  </si>
  <si>
    <t>FS P\ ATENDER NECESIDADES INSTITUCIONALE</t>
  </si>
  <si>
    <t>06-99-94-21</t>
  </si>
  <si>
    <t>OTRAS LINEAS ESPECIALES INTERES ESTRATEG</t>
  </si>
  <si>
    <t>06-99-94-23</t>
  </si>
  <si>
    <t>MOVILIDAD ESTUDIANTIL PARA GRUPOS ACADEM</t>
  </si>
  <si>
    <t>06-99-94-24</t>
  </si>
  <si>
    <t>06-99-94-25</t>
  </si>
  <si>
    <t>FORTALECIMIENTO DEL POSTGRADO UCR</t>
  </si>
  <si>
    <t>06-99-97</t>
  </si>
  <si>
    <t>07-99-94</t>
  </si>
  <si>
    <t>07-99-94-09</t>
  </si>
  <si>
    <t>07-99-97</t>
  </si>
  <si>
    <t>08-99</t>
  </si>
  <si>
    <t>08-99-94</t>
  </si>
  <si>
    <t>08-99-94-03</t>
  </si>
  <si>
    <t>CAMB SIST ILUM 114 124 REM 113 SALA COMP</t>
  </si>
  <si>
    <t>08-99-97</t>
  </si>
  <si>
    <t>PLAN DE MEJORAM INSTITUC PROG DOCENCIA</t>
  </si>
  <si>
    <t>01-99-96</t>
  </si>
  <si>
    <t>01-99-96-05</t>
  </si>
  <si>
    <t>FORTALEC ESCUELA DE TECNOLOGIAS DE SALUD</t>
  </si>
  <si>
    <t>02-99-92</t>
  </si>
  <si>
    <t>02-99-96</t>
  </si>
  <si>
    <t>02-99-96-01</t>
  </si>
  <si>
    <t>FORTALECIMIENTO DEL CIMOHU</t>
  </si>
  <si>
    <t>02-99-96-02</t>
  </si>
  <si>
    <t>02-99-96-03</t>
  </si>
  <si>
    <t>FORTALECIMIENTO DEL CITA</t>
  </si>
  <si>
    <t>02-99-96-04</t>
  </si>
  <si>
    <t>FORTALECIMIENTO DEL CICIMA</t>
  </si>
  <si>
    <t>02-99-96-05</t>
  </si>
  <si>
    <t>02-99-96-06</t>
  </si>
  <si>
    <t>02-99-96-09</t>
  </si>
  <si>
    <t>06-99-92</t>
  </si>
  <si>
    <t>PLAN DE MEJORAM INSTITUC PROG DIR SUPER</t>
  </si>
  <si>
    <t>06-99-96</t>
  </si>
  <si>
    <t>06-99-96-01</t>
  </si>
  <si>
    <t>07-99-92</t>
  </si>
  <si>
    <t>PLAN DE MEJORAM INSTITUC PROG DESAR REGI</t>
  </si>
  <si>
    <t>07-99-96</t>
  </si>
  <si>
    <t>07-99-96-03</t>
  </si>
  <si>
    <t>SEDE REG GUANACASTE AULA Y LABORATORIOS</t>
  </si>
  <si>
    <t>08-99-92</t>
  </si>
  <si>
    <t>08-99-96</t>
  </si>
  <si>
    <t>08-99-96-02</t>
  </si>
  <si>
    <t>08-99-96-03</t>
  </si>
  <si>
    <t>08-99-96-04</t>
  </si>
  <si>
    <t>08-99-96-05</t>
  </si>
  <si>
    <t>08-99-96-06</t>
  </si>
  <si>
    <t>08-99-96-07</t>
  </si>
  <si>
    <t>08-99-96-08</t>
  </si>
  <si>
    <t>08-99-96-10</t>
  </si>
  <si>
    <t>08-99-96-11</t>
  </si>
  <si>
    <t>08-99-96-12</t>
  </si>
  <si>
    <t>08-99-96-13</t>
  </si>
  <si>
    <t>08-99-96-14</t>
  </si>
  <si>
    <t>08-99-96-15</t>
  </si>
  <si>
    <t>08-99-96-16</t>
  </si>
  <si>
    <t>08-99-96-18</t>
  </si>
  <si>
    <t>08-99-96-19</t>
  </si>
  <si>
    <t>08-99-96-20</t>
  </si>
  <si>
    <t>08-99-96-22</t>
  </si>
  <si>
    <t xml:space="preserve">CUENTA </t>
  </si>
  <si>
    <t>( + ) AUMENTOS</t>
  </si>
  <si>
    <t>(- ) DISMINUCIONES</t>
  </si>
  <si>
    <t>EJECUCIÓN</t>
  </si>
  <si>
    <t xml:space="preserve"> 0-01</t>
  </si>
  <si>
    <t xml:space="preserve"> 0-01-01</t>
  </si>
  <si>
    <t>Sueldos Para Cargos Fijos</t>
  </si>
  <si>
    <t xml:space="preserve"> 0-01-01-01</t>
  </si>
  <si>
    <t>Salario Base</t>
  </si>
  <si>
    <t xml:space="preserve"> 0-01-01-02</t>
  </si>
  <si>
    <t>Derechos Adquiridos</t>
  </si>
  <si>
    <t xml:space="preserve"> 0-01-01-04</t>
  </si>
  <si>
    <t>Reajuste Por Reasignación</t>
  </si>
  <si>
    <t xml:space="preserve"> 0-01-02</t>
  </si>
  <si>
    <t>Jornales</t>
  </si>
  <si>
    <t xml:space="preserve"> 0-01-02-00</t>
  </si>
  <si>
    <t xml:space="preserve"> 0-01-03</t>
  </si>
  <si>
    <t>Servicios Especiales</t>
  </si>
  <si>
    <t xml:space="preserve"> 0-01-03-01</t>
  </si>
  <si>
    <t xml:space="preserve"> 0-01-03-02</t>
  </si>
  <si>
    <t>Sobresueldos</t>
  </si>
  <si>
    <t xml:space="preserve"> 0-01-03-03</t>
  </si>
  <si>
    <t>Salario Contractual Posgrado</t>
  </si>
  <si>
    <t xml:space="preserve"> 0-01-04</t>
  </si>
  <si>
    <t>Sueldos A Base De Comisión</t>
  </si>
  <si>
    <t xml:space="preserve"> 0-01-04-00</t>
  </si>
  <si>
    <t xml:space="preserve"> 0-01-05</t>
  </si>
  <si>
    <t>Suplencias</t>
  </si>
  <si>
    <t xml:space="preserve"> 0-01-05-00</t>
  </si>
  <si>
    <t xml:space="preserve"> 0-02</t>
  </si>
  <si>
    <t>Remuneraciones Eventuales</t>
  </si>
  <si>
    <t xml:space="preserve"> 0-02-01</t>
  </si>
  <si>
    <t>Tiempo Extraordinario</t>
  </si>
  <si>
    <t xml:space="preserve"> 0-02-01-00</t>
  </si>
  <si>
    <t xml:space="preserve"> 0-02-02</t>
  </si>
  <si>
    <t>Recargo De Funciones</t>
  </si>
  <si>
    <t xml:space="preserve"> 0-02-02-00</t>
  </si>
  <si>
    <t xml:space="preserve"> 0-02-05</t>
  </si>
  <si>
    <t>Dietas</t>
  </si>
  <si>
    <t xml:space="preserve"> 0-02-05-00</t>
  </si>
  <si>
    <t xml:space="preserve"> 0-03</t>
  </si>
  <si>
    <t>Incentivos Salariales</t>
  </si>
  <si>
    <t xml:space="preserve"> 0-03-01</t>
  </si>
  <si>
    <t>Retribución Por Años Servidos</t>
  </si>
  <si>
    <t xml:space="preserve"> 0-03-01-01</t>
  </si>
  <si>
    <t>Escalafón</t>
  </si>
  <si>
    <t xml:space="preserve"> 0-03-01-02</t>
  </si>
  <si>
    <t>Anualidad</t>
  </si>
  <si>
    <t xml:space="preserve"> 0-03-02</t>
  </si>
  <si>
    <t>Retribución Al Ejerc. Liberal De Profes</t>
  </si>
  <si>
    <t xml:space="preserve"> 0-03-02-00</t>
  </si>
  <si>
    <t xml:space="preserve"> 0-03-03</t>
  </si>
  <si>
    <t>Décimo Tercer Mes</t>
  </si>
  <si>
    <t xml:space="preserve"> 0-03-03-00</t>
  </si>
  <si>
    <t xml:space="preserve"> 0-03-04</t>
  </si>
  <si>
    <t>Salario Escolar</t>
  </si>
  <si>
    <t xml:space="preserve"> 0-03-04-00</t>
  </si>
  <si>
    <t xml:space="preserve"> 0-03-99</t>
  </si>
  <si>
    <t>Otros Incentivos Salariales</t>
  </si>
  <si>
    <t xml:space="preserve"> 0-03-99-01</t>
  </si>
  <si>
    <t>Reconocimiento Por Régimen Académico</t>
  </si>
  <si>
    <t xml:space="preserve"> 0-03-99-02</t>
  </si>
  <si>
    <t>Asignación Profesional</t>
  </si>
  <si>
    <t xml:space="preserve"> 0-03-99-03</t>
  </si>
  <si>
    <t>Otros Incentivos</t>
  </si>
  <si>
    <t xml:space="preserve"> 0-03-99-04</t>
  </si>
  <si>
    <t>Reconocimiento Regional</t>
  </si>
  <si>
    <t xml:space="preserve"> 0-03-99-05</t>
  </si>
  <si>
    <t>Riesgo Policial</t>
  </si>
  <si>
    <t xml:space="preserve"> 0-04</t>
  </si>
  <si>
    <t xml:space="preserve"> 0-04-01</t>
  </si>
  <si>
    <t>Contribución Patronal Seg. Salud C.C.S.S</t>
  </si>
  <si>
    <t xml:space="preserve"> 0-04-01-00</t>
  </si>
  <si>
    <t xml:space="preserve"> 0-04-05</t>
  </si>
  <si>
    <t>Contribución Patronal Al Banco Popular</t>
  </si>
  <si>
    <t xml:space="preserve"> 0-04-05-00</t>
  </si>
  <si>
    <t xml:space="preserve"> 0-05</t>
  </si>
  <si>
    <t xml:space="preserve"> 0-05-01</t>
  </si>
  <si>
    <t xml:space="preserve"> 0-05-01-00</t>
  </si>
  <si>
    <t xml:space="preserve"> 0-05-02</t>
  </si>
  <si>
    <t>Aporte Patronal Al Reg. Oblig. Pens Comp</t>
  </si>
  <si>
    <t xml:space="preserve"> 0-05-02-00</t>
  </si>
  <si>
    <t xml:space="preserve"> 0-05-03</t>
  </si>
  <si>
    <t xml:space="preserve"> 0-05-03-00</t>
  </si>
  <si>
    <t xml:space="preserve"> 0-05-05</t>
  </si>
  <si>
    <t>Contrib. Patronal Fds  Admin. Entes Priv</t>
  </si>
  <si>
    <t xml:space="preserve"> 0-05-05-01</t>
  </si>
  <si>
    <t>Cuota  Patron Fdo. Pens. Jubil. Mag. Nac</t>
  </si>
  <si>
    <t xml:space="preserve"> 0-05-05-02</t>
  </si>
  <si>
    <t>Cuota Patronal J.A.P. - U.C.R</t>
  </si>
  <si>
    <t xml:space="preserve"> 0-99</t>
  </si>
  <si>
    <t>Remuneraciones Diversas</t>
  </si>
  <si>
    <t xml:space="preserve"> 0-99-99</t>
  </si>
  <si>
    <t>Otras Remuneraciones</t>
  </si>
  <si>
    <t xml:space="preserve"> 0-99-99-01</t>
  </si>
  <si>
    <t xml:space="preserve"> 0-99-99-02</t>
  </si>
  <si>
    <t>Diferencias En Caja</t>
  </si>
  <si>
    <t xml:space="preserve"> 1-01</t>
  </si>
  <si>
    <t xml:space="preserve"> 1-01-01</t>
  </si>
  <si>
    <t xml:space="preserve"> 1-01-01-00</t>
  </si>
  <si>
    <t xml:space="preserve"> 1-01-02</t>
  </si>
  <si>
    <t xml:space="preserve"> 1-01-02-01</t>
  </si>
  <si>
    <t xml:space="preserve"> 1-01-02-02</t>
  </si>
  <si>
    <t xml:space="preserve"> 1-01-03</t>
  </si>
  <si>
    <t>Alquiler De Equipo De Computo</t>
  </si>
  <si>
    <t xml:space="preserve"> 1-01-03-01</t>
  </si>
  <si>
    <t xml:space="preserve"> 1-01-03-02</t>
  </si>
  <si>
    <t>Alquiler De Programas De Computación</t>
  </si>
  <si>
    <t xml:space="preserve"> 1-01-04</t>
  </si>
  <si>
    <t>Alquiler Y Derechos Para Telecomunicac</t>
  </si>
  <si>
    <t xml:space="preserve"> 1-01-04-00</t>
  </si>
  <si>
    <t xml:space="preserve"> 1-01-99</t>
  </si>
  <si>
    <t>Otros Alquileres</t>
  </si>
  <si>
    <t xml:space="preserve"> 1-01-99-00</t>
  </si>
  <si>
    <t xml:space="preserve"> 1-02</t>
  </si>
  <si>
    <t>Servicios Básicos</t>
  </si>
  <si>
    <t xml:space="preserve"> 1-02-01</t>
  </si>
  <si>
    <t>Servicio De Agua Y Alcantarillado</t>
  </si>
  <si>
    <t xml:space="preserve"> 1-02-01-00</t>
  </si>
  <si>
    <t xml:space="preserve"> 1-02-02</t>
  </si>
  <si>
    <t>Servicio De Energía Eléctrica</t>
  </si>
  <si>
    <t xml:space="preserve"> 1-02-02-00</t>
  </si>
  <si>
    <t xml:space="preserve"> 1-02-03</t>
  </si>
  <si>
    <t>Servicio De Correo</t>
  </si>
  <si>
    <t xml:space="preserve"> 1-02-03-00</t>
  </si>
  <si>
    <t xml:space="preserve"> 1-02-04</t>
  </si>
  <si>
    <t>Servicio De Telecomunicaciones</t>
  </si>
  <si>
    <t xml:space="preserve"> 1-02-04-00</t>
  </si>
  <si>
    <t xml:space="preserve"> 1-02-99</t>
  </si>
  <si>
    <t>Otros Servicios Básicos</t>
  </si>
  <si>
    <t xml:space="preserve"> 1-02-99-00</t>
  </si>
  <si>
    <t xml:space="preserve"> 1-03</t>
  </si>
  <si>
    <t>Servicios Comerciales Y Financieros</t>
  </si>
  <si>
    <t xml:space="preserve"> 1-03-01</t>
  </si>
  <si>
    <t>Información</t>
  </si>
  <si>
    <t xml:space="preserve"> 1-03-01-00</t>
  </si>
  <si>
    <t xml:space="preserve"> 1-03-02</t>
  </si>
  <si>
    <t>Publicidad Y Propaganda</t>
  </si>
  <si>
    <t xml:space="preserve"> 1-03-02-00</t>
  </si>
  <si>
    <t xml:space="preserve"> 1-03-03</t>
  </si>
  <si>
    <t xml:space="preserve"> 1-03-03-00</t>
  </si>
  <si>
    <t xml:space="preserve"> 1-03-04</t>
  </si>
  <si>
    <t>Transporte De Bienes</t>
  </si>
  <si>
    <t xml:space="preserve"> 1-03-04-00</t>
  </si>
  <si>
    <t xml:space="preserve"> 1-03-05</t>
  </si>
  <si>
    <t>Servicios Aduaneros</t>
  </si>
  <si>
    <t xml:space="preserve"> 1-03-05-00</t>
  </si>
  <si>
    <t xml:space="preserve"> 1-03-06</t>
  </si>
  <si>
    <t xml:space="preserve"> 1-03-06-00</t>
  </si>
  <si>
    <t xml:space="preserve"> 1-03-07</t>
  </si>
  <si>
    <t xml:space="preserve"> 1-03-07-00</t>
  </si>
  <si>
    <t xml:space="preserve"> 1-04</t>
  </si>
  <si>
    <t>Servicios De Gestión Y Apoyo</t>
  </si>
  <si>
    <t xml:space="preserve"> 1-04-01</t>
  </si>
  <si>
    <t>Servicios Médicos Y De Laboratorio</t>
  </si>
  <si>
    <t xml:space="preserve"> 1-04-01-00</t>
  </si>
  <si>
    <t xml:space="preserve"> 1-04-02</t>
  </si>
  <si>
    <t>Servicios Jurídicos</t>
  </si>
  <si>
    <t xml:space="preserve"> 1-04-02-00</t>
  </si>
  <si>
    <t xml:space="preserve"> 1-04-03</t>
  </si>
  <si>
    <t>Servicios De Ingeniería</t>
  </si>
  <si>
    <t xml:space="preserve"> 1-04-03-00</t>
  </si>
  <si>
    <t xml:space="preserve"> 1-04-04</t>
  </si>
  <si>
    <t xml:space="preserve"> 1-04-04-00</t>
  </si>
  <si>
    <t xml:space="preserve"> 1-04-05</t>
  </si>
  <si>
    <t xml:space="preserve"> 1-04-05-00</t>
  </si>
  <si>
    <t xml:space="preserve"> 1-04-06</t>
  </si>
  <si>
    <t>Servicios Generales</t>
  </si>
  <si>
    <t xml:space="preserve"> 1-04-06-00</t>
  </si>
  <si>
    <t xml:space="preserve"> 1-04-99</t>
  </si>
  <si>
    <t>Otros Servicios De Gestión Y Apoyo</t>
  </si>
  <si>
    <t xml:space="preserve"> 1-04-99-00</t>
  </si>
  <si>
    <t xml:space="preserve"> 1-05</t>
  </si>
  <si>
    <t xml:space="preserve"> 1-05-01</t>
  </si>
  <si>
    <t>Transporte Dentro Del País</t>
  </si>
  <si>
    <t xml:space="preserve"> 1-05-01-00</t>
  </si>
  <si>
    <t xml:space="preserve"> 1-05-02</t>
  </si>
  <si>
    <t>Viáticos Dentro Del País</t>
  </si>
  <si>
    <t xml:space="preserve"> 1-05-02-00</t>
  </si>
  <si>
    <t xml:space="preserve"> 1-05-03</t>
  </si>
  <si>
    <t>Transporte En El Exterior</t>
  </si>
  <si>
    <t xml:space="preserve"> 1-05-03-00</t>
  </si>
  <si>
    <t xml:space="preserve"> 1-05-04</t>
  </si>
  <si>
    <t>Viáticos En El Exterior</t>
  </si>
  <si>
    <t xml:space="preserve"> 1-05-04-00</t>
  </si>
  <si>
    <t xml:space="preserve"> 1-06</t>
  </si>
  <si>
    <t xml:space="preserve"> 1-06-01</t>
  </si>
  <si>
    <t>Seguros</t>
  </si>
  <si>
    <t xml:space="preserve"> 1-06-01-01</t>
  </si>
  <si>
    <t xml:space="preserve"> 1-06-01-02</t>
  </si>
  <si>
    <t>Seguros De Riesgos Profesionales</t>
  </si>
  <si>
    <t xml:space="preserve"> 1-06-01-03</t>
  </si>
  <si>
    <t>Seguros De Automóviles</t>
  </si>
  <si>
    <t xml:space="preserve"> 1-07</t>
  </si>
  <si>
    <t xml:space="preserve"> 1-07-01</t>
  </si>
  <si>
    <t>Actividades De Capacitación</t>
  </si>
  <si>
    <t xml:space="preserve"> 1-07-01-00</t>
  </si>
  <si>
    <t xml:space="preserve"> 1-07-02</t>
  </si>
  <si>
    <t>Actividades Protocolarias Y Sociales</t>
  </si>
  <si>
    <t xml:space="preserve"> 1-07-02-00</t>
  </si>
  <si>
    <t xml:space="preserve"> 1-07-03</t>
  </si>
  <si>
    <t xml:space="preserve"> 1-07-03-00</t>
  </si>
  <si>
    <t xml:space="preserve"> 1-08</t>
  </si>
  <si>
    <t>Mantenimiento Y Reparación</t>
  </si>
  <si>
    <t xml:space="preserve"> 1-08-01</t>
  </si>
  <si>
    <t>Mantenimiento De Edificios Y Locales</t>
  </si>
  <si>
    <t xml:space="preserve"> 1-08-01-00</t>
  </si>
  <si>
    <t xml:space="preserve"> 1-08-02</t>
  </si>
  <si>
    <t>Mantenimiento De Vías De Comunicación</t>
  </si>
  <si>
    <t xml:space="preserve"> 1-08-02-00</t>
  </si>
  <si>
    <t xml:space="preserve"> 1-08-03</t>
  </si>
  <si>
    <t xml:space="preserve"> 1-08-03-00</t>
  </si>
  <si>
    <t xml:space="preserve"> 1-08-04</t>
  </si>
  <si>
    <t xml:space="preserve"> 1-08-04-00</t>
  </si>
  <si>
    <t xml:space="preserve"> 1-08-05</t>
  </si>
  <si>
    <t xml:space="preserve"> 1-08-05-00</t>
  </si>
  <si>
    <t xml:space="preserve"> 1-08-06</t>
  </si>
  <si>
    <t xml:space="preserve"> 1-08-06-00</t>
  </si>
  <si>
    <t xml:space="preserve"> 1-08-07</t>
  </si>
  <si>
    <t xml:space="preserve"> 1-08-07-00</t>
  </si>
  <si>
    <t xml:space="preserve"> 1-08-08</t>
  </si>
  <si>
    <t xml:space="preserve"> 1-08-08-00</t>
  </si>
  <si>
    <t xml:space="preserve"> 1-08-99</t>
  </si>
  <si>
    <t xml:space="preserve"> 1-08-99-00</t>
  </si>
  <si>
    <t xml:space="preserve"> 1-99</t>
  </si>
  <si>
    <t>Servicios Diversos</t>
  </si>
  <si>
    <t xml:space="preserve"> 1-99-99</t>
  </si>
  <si>
    <t>Otros Servicios No Especificados</t>
  </si>
  <si>
    <t xml:space="preserve"> 1-99-99-01</t>
  </si>
  <si>
    <t xml:space="preserve"> 1-99-99-02</t>
  </si>
  <si>
    <t xml:space="preserve"> 1-99-99-03</t>
  </si>
  <si>
    <t>Servicios Actividades Estudiantiles</t>
  </si>
  <si>
    <t xml:space="preserve"> 1-99-99-04</t>
  </si>
  <si>
    <t>Servicios Pago Periodos Anteriores</t>
  </si>
  <si>
    <t>Materiales Y Suministros</t>
  </si>
  <si>
    <t xml:space="preserve"> 2-01</t>
  </si>
  <si>
    <t>Productos Químicos Y Conexos</t>
  </si>
  <si>
    <t xml:space="preserve"> 2-01-01</t>
  </si>
  <si>
    <t>Combustibles Y Lubricantes</t>
  </si>
  <si>
    <t xml:space="preserve"> 2-01-01-00</t>
  </si>
  <si>
    <t xml:space="preserve"> 2-01-02</t>
  </si>
  <si>
    <t>Productos Farmacéuticos Y Medicinales</t>
  </si>
  <si>
    <t xml:space="preserve"> 2-01-02-00</t>
  </si>
  <si>
    <t xml:space="preserve"> 2-01-03</t>
  </si>
  <si>
    <t>Productos Veterinarios</t>
  </si>
  <si>
    <t xml:space="preserve"> 2-01-03-00</t>
  </si>
  <si>
    <t xml:space="preserve"> 2-01-04</t>
  </si>
  <si>
    <t xml:space="preserve"> 2-01-04-00</t>
  </si>
  <si>
    <t xml:space="preserve"> 2-01-99</t>
  </si>
  <si>
    <t>Otros Productos Químicos</t>
  </si>
  <si>
    <t xml:space="preserve"> 2-01-99-01</t>
  </si>
  <si>
    <t>Reactivos Y Útiles De Laboratorio</t>
  </si>
  <si>
    <t xml:space="preserve"> 2-01-99-02</t>
  </si>
  <si>
    <t xml:space="preserve"> 2-02</t>
  </si>
  <si>
    <t>Alimentos Y Productos Agropecuarios</t>
  </si>
  <si>
    <t xml:space="preserve"> 2-02-01</t>
  </si>
  <si>
    <t>Productos Pecuarios Y Otras Especies</t>
  </si>
  <si>
    <t xml:space="preserve"> 2-02-01-00</t>
  </si>
  <si>
    <t xml:space="preserve"> 2-02-02</t>
  </si>
  <si>
    <t>Productos Agroforestales</t>
  </si>
  <si>
    <t xml:space="preserve"> 2-02-02-00</t>
  </si>
  <si>
    <t xml:space="preserve"> 2-02-03</t>
  </si>
  <si>
    <t>Alimentos Y Bebidas</t>
  </si>
  <si>
    <t xml:space="preserve"> 2-02-03-00</t>
  </si>
  <si>
    <t xml:space="preserve"> 2-02-04</t>
  </si>
  <si>
    <t>Alimentos Para  Animales</t>
  </si>
  <si>
    <t xml:space="preserve"> 2-02-04-00</t>
  </si>
  <si>
    <t>Alimentos Para Animales</t>
  </si>
  <si>
    <t xml:space="preserve"> 2-03</t>
  </si>
  <si>
    <t xml:space="preserve"> 2-03-01</t>
  </si>
  <si>
    <t>Materiales Y Productos Metálicos</t>
  </si>
  <si>
    <t xml:space="preserve"> 2-03-01-00</t>
  </si>
  <si>
    <t xml:space="preserve"> 2-03-02</t>
  </si>
  <si>
    <t xml:space="preserve"> 2-03-02-00</t>
  </si>
  <si>
    <t xml:space="preserve"> 2-03-03</t>
  </si>
  <si>
    <t>Madera Y Sus Derivados</t>
  </si>
  <si>
    <t xml:space="preserve"> 2-03-03-00</t>
  </si>
  <si>
    <t xml:space="preserve"> 2-03-04</t>
  </si>
  <si>
    <t xml:space="preserve"> 2-03-04-00</t>
  </si>
  <si>
    <t xml:space="preserve"> 2-03-05</t>
  </si>
  <si>
    <t>Materiales Y Productos Vidrio</t>
  </si>
  <si>
    <t xml:space="preserve"> 2-03-05-00</t>
  </si>
  <si>
    <t xml:space="preserve"> 2-03-06</t>
  </si>
  <si>
    <t>Materiales Y Productos Plasticos</t>
  </si>
  <si>
    <t xml:space="preserve"> 2-03-06-00</t>
  </si>
  <si>
    <t xml:space="preserve"> 2-03-99</t>
  </si>
  <si>
    <t>Otros Materiales Y Produc. De Uso Constr</t>
  </si>
  <si>
    <t xml:space="preserve"> 2-03-99-00</t>
  </si>
  <si>
    <t xml:space="preserve"> 2-04</t>
  </si>
  <si>
    <t>Herramientas Repuestos Y Accesorios</t>
  </si>
  <si>
    <t xml:space="preserve"> 2-04-01</t>
  </si>
  <si>
    <t>Herramientas E Instrumentos</t>
  </si>
  <si>
    <t xml:space="preserve"> 2-04-01-00</t>
  </si>
  <si>
    <t xml:space="preserve"> 2-04-02</t>
  </si>
  <si>
    <t>Repuestos Y Accesorios</t>
  </si>
  <si>
    <t xml:space="preserve"> 2-04-02-00</t>
  </si>
  <si>
    <t xml:space="preserve"> 2-99</t>
  </si>
  <si>
    <t xml:space="preserve"> 2-99-01</t>
  </si>
  <si>
    <t>Utiles Y Materiales De Oficina Y Computo</t>
  </si>
  <si>
    <t xml:space="preserve"> 2-99-01-01</t>
  </si>
  <si>
    <t>Utiles Y Materiales De Oficina</t>
  </si>
  <si>
    <t xml:space="preserve"> 2-99-01-03</t>
  </si>
  <si>
    <t xml:space="preserve"> 2-99-01-04</t>
  </si>
  <si>
    <t xml:space="preserve"> 2-99-01-05</t>
  </si>
  <si>
    <t>Útiles Y Materiales De Computación</t>
  </si>
  <si>
    <t xml:space="preserve"> 2-99-01-06</t>
  </si>
  <si>
    <t xml:space="preserve"> 2-99-02</t>
  </si>
  <si>
    <t xml:space="preserve"> 2-99-02-00</t>
  </si>
  <si>
    <t xml:space="preserve"> 2-99-03</t>
  </si>
  <si>
    <t xml:space="preserve"> 2-99-03-00</t>
  </si>
  <si>
    <t xml:space="preserve"> 2-99-04</t>
  </si>
  <si>
    <t>Textiles Y Vestuarios</t>
  </si>
  <si>
    <t xml:space="preserve"> 2-99-04-00</t>
  </si>
  <si>
    <t xml:space="preserve"> 2-99-05</t>
  </si>
  <si>
    <t>Útiles Y Materiales De Limpieza</t>
  </si>
  <si>
    <t xml:space="preserve"> 2-99-05-00</t>
  </si>
  <si>
    <t xml:space="preserve"> 2-99-06</t>
  </si>
  <si>
    <t xml:space="preserve"> 2-99-06-00</t>
  </si>
  <si>
    <t xml:space="preserve"> 2-99-07</t>
  </si>
  <si>
    <t xml:space="preserve"> 2-99-07-00</t>
  </si>
  <si>
    <t xml:space="preserve"> 2-99-99</t>
  </si>
  <si>
    <t xml:space="preserve"> 2-99-99-01</t>
  </si>
  <si>
    <t>Material Dañado Y Obsoleto</t>
  </si>
  <si>
    <t xml:space="preserve"> 2-99-99-02</t>
  </si>
  <si>
    <t>Faltantes De Inventario</t>
  </si>
  <si>
    <t xml:space="preserve"> 2-99-99-03</t>
  </si>
  <si>
    <t xml:space="preserve"> 2-99-99-04</t>
  </si>
  <si>
    <t>Intereses Y Comisiones</t>
  </si>
  <si>
    <t xml:space="preserve"> 3-02</t>
  </si>
  <si>
    <t>Intereses Sobre Prestamos</t>
  </si>
  <si>
    <t xml:space="preserve"> 3-02-06</t>
  </si>
  <si>
    <t xml:space="preserve"> 3-02-06-00</t>
  </si>
  <si>
    <t xml:space="preserve"> 3-02-07</t>
  </si>
  <si>
    <t>Intereses Sobre Prestamos Sector Privado</t>
  </si>
  <si>
    <t xml:space="preserve"> 3-02-07-00</t>
  </si>
  <si>
    <t xml:space="preserve"> 3-04</t>
  </si>
  <si>
    <t xml:space="preserve"> 3-04-05</t>
  </si>
  <si>
    <t>Diferencias Por Tipo De Cambio</t>
  </si>
  <si>
    <t xml:space="preserve"> 3-04-05-00</t>
  </si>
  <si>
    <t xml:space="preserve"> 4-01</t>
  </si>
  <si>
    <t>Prestamos</t>
  </si>
  <si>
    <t xml:space="preserve"> 4-01-07</t>
  </si>
  <si>
    <t>Prestamos Al Sector Privado</t>
  </si>
  <si>
    <t xml:space="preserve"> 4-01-07-01</t>
  </si>
  <si>
    <t xml:space="preserve"> 4-01-07-03</t>
  </si>
  <si>
    <t xml:space="preserve"> 4-01-07-04</t>
  </si>
  <si>
    <t xml:space="preserve"> 5-01</t>
  </si>
  <si>
    <t xml:space="preserve"> 5-01-01</t>
  </si>
  <si>
    <t xml:space="preserve"> 5-01-02</t>
  </si>
  <si>
    <t>Equipo De Transporte</t>
  </si>
  <si>
    <t xml:space="preserve"> 5-01-02-00</t>
  </si>
  <si>
    <t xml:space="preserve"> 5-01-03</t>
  </si>
  <si>
    <t xml:space="preserve"> 5-01-03-00</t>
  </si>
  <si>
    <t xml:space="preserve"> 5-01-04</t>
  </si>
  <si>
    <t>Equipo Y Mobiliario Oficina</t>
  </si>
  <si>
    <t xml:space="preserve"> 5-01-04-00</t>
  </si>
  <si>
    <t xml:space="preserve"> 5-01-05</t>
  </si>
  <si>
    <t>Equipo Y Programas De Computo</t>
  </si>
  <si>
    <t xml:space="preserve"> 5-01-05-01</t>
  </si>
  <si>
    <t xml:space="preserve"> 5-01-05-02</t>
  </si>
  <si>
    <t xml:space="preserve"> 5-01-06</t>
  </si>
  <si>
    <t xml:space="preserve"> 5-01-06-00</t>
  </si>
  <si>
    <t xml:space="preserve"> 5-01-07</t>
  </si>
  <si>
    <t xml:space="preserve"> 5-01-07-01</t>
  </si>
  <si>
    <t>Equipo Educacional Y Cultural</t>
  </si>
  <si>
    <t xml:space="preserve"> 5-01-07-02</t>
  </si>
  <si>
    <t xml:space="preserve"> 5-01-07-03</t>
  </si>
  <si>
    <t xml:space="preserve"> 5-01-99</t>
  </si>
  <si>
    <t>Maquinaria Y Equipo Diverso</t>
  </si>
  <si>
    <t xml:space="preserve"> 5-01-99-01</t>
  </si>
  <si>
    <t>Equipo Domestico</t>
  </si>
  <si>
    <t xml:space="preserve"> 5-01-99-02</t>
  </si>
  <si>
    <t xml:space="preserve"> 5-02</t>
  </si>
  <si>
    <t>Construcciones Adiciones Y Mejoras</t>
  </si>
  <si>
    <t xml:space="preserve"> 5-02-01</t>
  </si>
  <si>
    <t xml:space="preserve"> 5-02-01-00</t>
  </si>
  <si>
    <t xml:space="preserve"> 5-02-02</t>
  </si>
  <si>
    <t xml:space="preserve"> 5-02-02-00</t>
  </si>
  <si>
    <t xml:space="preserve"> 5-02-07</t>
  </si>
  <si>
    <t xml:space="preserve"> 5-02-07-00</t>
  </si>
  <si>
    <t xml:space="preserve"> 5-02-99</t>
  </si>
  <si>
    <t xml:space="preserve"> 5-02-99-00</t>
  </si>
  <si>
    <t xml:space="preserve"> 5-03</t>
  </si>
  <si>
    <t>Bienes Preexistentes</t>
  </si>
  <si>
    <t xml:space="preserve"> 5-03-01</t>
  </si>
  <si>
    <t xml:space="preserve"> 5-03-01-00</t>
  </si>
  <si>
    <t xml:space="preserve"> 5-03-02</t>
  </si>
  <si>
    <t xml:space="preserve"> 5-03-02-00</t>
  </si>
  <si>
    <t xml:space="preserve"> 5-99</t>
  </si>
  <si>
    <t>Bienes Duraderos Diversos</t>
  </si>
  <si>
    <t xml:space="preserve"> 5-99-03</t>
  </si>
  <si>
    <t xml:space="preserve"> 5-99-03-00</t>
  </si>
  <si>
    <t xml:space="preserve"> 6-02</t>
  </si>
  <si>
    <t>Transferencias Corrientes A Personas</t>
  </si>
  <si>
    <t xml:space="preserve"> 6-02-01</t>
  </si>
  <si>
    <t>Becas A Funcionarios</t>
  </si>
  <si>
    <t xml:space="preserve"> 6-02-01-00</t>
  </si>
  <si>
    <t xml:space="preserve"> 6-02-02</t>
  </si>
  <si>
    <t>Becas A Terceras Personas</t>
  </si>
  <si>
    <t xml:space="preserve"> 6-02-02-01</t>
  </si>
  <si>
    <t>Becas Horas Estudiantes</t>
  </si>
  <si>
    <t xml:space="preserve"> 6-02-02-02</t>
  </si>
  <si>
    <t>Becas Horas Asistente</t>
  </si>
  <si>
    <t xml:space="preserve"> 6-02-02-03</t>
  </si>
  <si>
    <t xml:space="preserve"> 6-02-02-06</t>
  </si>
  <si>
    <t>Otras Becas</t>
  </si>
  <si>
    <t xml:space="preserve"> 6-02-02-07</t>
  </si>
  <si>
    <t>Becas Horas Asistente Graduado</t>
  </si>
  <si>
    <t xml:space="preserve"> 6-02-03</t>
  </si>
  <si>
    <t>Ayudas A Funcionarios</t>
  </si>
  <si>
    <t xml:space="preserve"> 6-02-03-00</t>
  </si>
  <si>
    <t xml:space="preserve"> 6-02-99</t>
  </si>
  <si>
    <t>Otras Transferencias A Personas</t>
  </si>
  <si>
    <t xml:space="preserve"> 6-02-99-01</t>
  </si>
  <si>
    <t>Subsidios Por Incapacidades</t>
  </si>
  <si>
    <t xml:space="preserve"> 6-02-99-02</t>
  </si>
  <si>
    <t>Al Sector Privado</t>
  </si>
  <si>
    <t xml:space="preserve"> 6-02-99-03</t>
  </si>
  <si>
    <t xml:space="preserve"> 6-03</t>
  </si>
  <si>
    <t>Prestaciones</t>
  </si>
  <si>
    <t xml:space="preserve"> 6-03-01</t>
  </si>
  <si>
    <t xml:space="preserve"> 6-03-01-00</t>
  </si>
  <si>
    <t xml:space="preserve"> 6-04</t>
  </si>
  <si>
    <t xml:space="preserve"> 6-04-01</t>
  </si>
  <si>
    <t>Transferencias Corrientes A Asociaciones</t>
  </si>
  <si>
    <t xml:space="preserve"> 6-04-01-01</t>
  </si>
  <si>
    <t>Transferencias Asociacion Deportiva</t>
  </si>
  <si>
    <t xml:space="preserve"> 6-04-01-02</t>
  </si>
  <si>
    <t>Asociacion Deportiva Interestatal Ucr</t>
  </si>
  <si>
    <t xml:space="preserve"> 6-04-01-03</t>
  </si>
  <si>
    <t>Filial Club De Futbol</t>
  </si>
  <si>
    <t xml:space="preserve"> 6-04-04</t>
  </si>
  <si>
    <t xml:space="preserve"> 6-04-04-00</t>
  </si>
  <si>
    <t xml:space="preserve"> 6-06</t>
  </si>
  <si>
    <t xml:space="preserve"> 6-06-01</t>
  </si>
  <si>
    <t xml:space="preserve"> 6-06-01-00</t>
  </si>
  <si>
    <t xml:space="preserve"> 6-07</t>
  </si>
  <si>
    <t>Transfer. Corrientes Al Sector Externo</t>
  </si>
  <si>
    <t xml:space="preserve"> 6-07-02</t>
  </si>
  <si>
    <t>Otras Transf.Corrientes Al Sector Exter</t>
  </si>
  <si>
    <t xml:space="preserve"> 6-07-02-00</t>
  </si>
  <si>
    <t xml:space="preserve"> 8-02</t>
  </si>
  <si>
    <t xml:space="preserve"> 8-02-06</t>
  </si>
  <si>
    <t xml:space="preserve"> 8-02-06-00</t>
  </si>
  <si>
    <t xml:space="preserve"> 8-02-07</t>
  </si>
  <si>
    <t>Amortiz. De Prestamos Del Sector Privado</t>
  </si>
  <si>
    <t xml:space="preserve"> 8-02-07-00</t>
  </si>
  <si>
    <t xml:space="preserve"> 9-02</t>
  </si>
  <si>
    <t xml:space="preserve"> 9-02-02</t>
  </si>
  <si>
    <t xml:space="preserve"> 9-02-02-00</t>
  </si>
  <si>
    <t>P R O Y E C T O S   E N   P R O C E S O   D E   D I S E Ñ O</t>
  </si>
  <si>
    <t xml:space="preserve">PROGRAMA DE TRABAJO DE DISEÑO - PRESUPUESTO ORDINARIO, EXTRAORDINARIO Y VÍNCULO EXTERNO </t>
  </si>
  <si>
    <t>Proyectos con presupuesto incluido o Iniciativas Propuestas con presupuesto "por incluir".</t>
  </si>
  <si>
    <t>#</t>
  </si>
  <si>
    <t># proyecto OAF-OPLAU</t>
  </si>
  <si>
    <t>Unid. Ejec: adicionales VINCULO EXT</t>
  </si>
  <si>
    <t xml:space="preserve">Año de inclusión </t>
  </si>
  <si>
    <t>Objeto de gasto</t>
  </si>
  <si>
    <t>Proyecto</t>
  </si>
  <si>
    <t>Área m2</t>
  </si>
  <si>
    <t xml:space="preserve">% De avance de diseño </t>
  </si>
  <si>
    <t>Presupuesto estimado</t>
  </si>
  <si>
    <t>Presupuesto pendiente de asignación</t>
  </si>
  <si>
    <t>Proyección de ejecución presupuestaria</t>
  </si>
  <si>
    <t>Observaciones</t>
  </si>
  <si>
    <t>Presupuesto ordinario</t>
  </si>
  <si>
    <t>Vínculo Externo</t>
  </si>
  <si>
    <t>Total asignado</t>
  </si>
  <si>
    <t>5-02-01-00</t>
  </si>
  <si>
    <t>FEDERACIÓN DE ESTUDIANTES, NUEVO EDIFICIO</t>
  </si>
  <si>
    <t>P.DEF</t>
  </si>
  <si>
    <t>CENTRO DE INVESTIGACIÓN EN HEMATOLOGÍA Y TRASTORNOS AFINES (CIHATA), EDIFICIO</t>
  </si>
  <si>
    <t xml:space="preserve">L. Púiblica </t>
  </si>
  <si>
    <t>INSTITUTO CLODOMIRO PICADO, BODEGAS, COMEDEROS PARA CABALLOS Y PLANTA DE TRATAMIENTO</t>
  </si>
  <si>
    <t>L.Abreviada</t>
  </si>
  <si>
    <t>ESCUELA DE ARTES PLÁSTICAS, TALLER DE FUNDACIÓN(HORNOS)</t>
  </si>
  <si>
    <t>R-1810-2014 / EAP-A-073-2014/ R-386-2016</t>
  </si>
  <si>
    <t xml:space="preserve">SEDE DE OCCIDENTE, AULAS </t>
  </si>
  <si>
    <t>FR 161</t>
  </si>
  <si>
    <t>RECINTO DE PARAÍSO, PABELLÓN DE AULAS Y SERVICIOS SANITARIOS, AREA DE RECRECIÓN Y ODONTOLOGÍA, BODEGA DE SUMINISTROS Y GIMNASIO</t>
  </si>
  <si>
    <t>L.Pública</t>
  </si>
  <si>
    <t xml:space="preserve">ESCUELA DE ARTES PLÁSTICAS, EDIFICIO </t>
  </si>
  <si>
    <t xml:space="preserve">L. Pública </t>
  </si>
  <si>
    <t>R-386-2016</t>
  </si>
  <si>
    <t xml:space="preserve">CENTRO DE INVESTIGACIÓN EN CIENCIA E INGENIERÍA DE MATERIALES (CICIMA), EDIFICIO ADMINISTRATIVO </t>
  </si>
  <si>
    <t>OPLAU-723-2016</t>
  </si>
  <si>
    <t>FACULTAD DE CIENCIAS ECONÓMICAS, READECUACIÓN ESTRUCTURAL, PRIMERA ETAPA</t>
  </si>
  <si>
    <t>Pendiente de estimación</t>
  </si>
  <si>
    <t>N/A</t>
  </si>
  <si>
    <t xml:space="preserve">El proyecto no se ejecutará a espera de instrucciones por parte de la Rectoría para la movilización del presupuesto. </t>
  </si>
  <si>
    <t>5-02-99-00</t>
  </si>
  <si>
    <t>Proyecto nuevo</t>
  </si>
  <si>
    <t xml:space="preserve">CENTRO DE INVESTIGACIÓN EN ESTUDIOS DE LA MUJER, EDIFICIO </t>
  </si>
  <si>
    <t>R-386-2016. R-7445-2016 y R-7313-2016</t>
  </si>
  <si>
    <t>FACULTAD DE EDUCACIÓN, EDIFICIO ANEXO</t>
  </si>
  <si>
    <t xml:space="preserve">R-386-2016. El proyecto fue eliminado del programa de inversiones a solicitud del usuario. El dinero se utilizará para la compra de un terreno según oficio R-6043-2017.   </t>
  </si>
  <si>
    <t>RECINTO DE GUAPILES, PLANTA DE TRATAMIENTO</t>
  </si>
  <si>
    <t>R-7445-2016 y R-7313-2016</t>
  </si>
  <si>
    <t xml:space="preserve">FINCA 3, INSTALACIONES DEPORTIVAS PLANTA DE TRATAMIENTO </t>
  </si>
  <si>
    <t xml:space="preserve">LABORATORIO DE ENSAYOS BIOLÓGICOS, EDIFICIO </t>
  </si>
  <si>
    <t xml:space="preserve">R-7445-2016 y R-7313-2016. El CECISA lleva un 10% de avance. </t>
  </si>
  <si>
    <t>RECINTO DE GRECIA, BODEGA DE REACTIVOS</t>
  </si>
  <si>
    <t>RECINTO DE GRECIA, SALÓN MULTIUSO Y VESTÍBULO</t>
  </si>
  <si>
    <t xml:space="preserve">ESCUELA DE ECONOMÍA AGRÍCOLA, REMODELACIÓN DE ESPACIO FÍSICO </t>
  </si>
  <si>
    <t>SEDE DEL PACÍFICO, CANCHA DE FUTBOL Y PISTA SINTÉTICA</t>
  </si>
  <si>
    <t xml:space="preserve">C.Directa </t>
  </si>
  <si>
    <t xml:space="preserve">La ejecución del presupuesto depende en primera instancia de la licitación 2016LA-000017-0000900001. </t>
  </si>
  <si>
    <t>FINCA 3, EDIFICIO DE USOS MULTIPLES</t>
  </si>
  <si>
    <t xml:space="preserve">Total </t>
  </si>
  <si>
    <t>P R O Y E C T O S   E N   P R O C E S O   D E   C O N T R A T A C I Ó N   Y   T R A M I T O L O G Í A</t>
  </si>
  <si>
    <t xml:space="preserve">PROGRAMA DE TRABAJO - CONTRATACIONES - PRESUPUESTO ORDINARIO, EXTRAORDINARIO Y VÍNCULO EXTERNO </t>
  </si>
  <si>
    <t xml:space="preserve">Contrataciones pendientes: </t>
  </si>
  <si>
    <t xml:space="preserve">Contratraciones en proceso: </t>
  </si>
  <si>
    <t>Unidad Ejecutora</t>
  </si>
  <si>
    <t>Unid. Ejec: adicionales</t>
  </si>
  <si>
    <t>Año de inclusión</t>
  </si>
  <si>
    <t xml:space="preserve">Detalle </t>
  </si>
  <si>
    <t>Área M2</t>
  </si>
  <si>
    <t>Tipo de procedimiento  R-93-2017</t>
  </si>
  <si>
    <t>No. de Contratación</t>
  </si>
  <si>
    <t xml:space="preserve">Presupuesto asignado </t>
  </si>
  <si>
    <t>Unidad tramitadora</t>
  </si>
  <si>
    <t xml:space="preserve">Proceso </t>
  </si>
  <si>
    <t xml:space="preserve">ORIGEN DE LOS FONDOS </t>
  </si>
  <si>
    <t xml:space="preserve">Observaciones </t>
  </si>
  <si>
    <t>ESCUELA DE QUÍMICA, PROVEEDURÍA</t>
  </si>
  <si>
    <t xml:space="preserve">PENDIENTE </t>
  </si>
  <si>
    <t>OSUM</t>
  </si>
  <si>
    <t>Cartel</t>
  </si>
  <si>
    <t>ESCUELA DE EDUCACIÓN FÍSICA Y DEPORTES, AMPLIACIÓN DE LA BIBLIOTECA</t>
  </si>
  <si>
    <t>OEPI</t>
  </si>
  <si>
    <t>ORD./EXTRAORD</t>
  </si>
  <si>
    <t>ESCUELA DE EDUCACIÓN FÍSICA Y DEPORTES, AMPLIACIÓN DE LAS BODEGAS DE MATERIAL DEPORTIVO</t>
  </si>
  <si>
    <t>FINCA 2, READECUACIÓN DE HIDRANTES</t>
  </si>
  <si>
    <t>ESCUELA DE BIOLOGÍA, SISTEMA FIJO CONTRA INCENDIOS EDIFICIO EXISTENTE</t>
  </si>
  <si>
    <t>ESCUELA DE ARQUITECTURA, REMODELACIÓN DE ESPACIOS ADMINISTRATIVOS Y DOCENTES</t>
  </si>
  <si>
    <t>RECINTO DE GUAPILES, RESIDENCIAS ESTUDIANTILES</t>
  </si>
  <si>
    <t xml:space="preserve">2017LA-000009-0000900001 </t>
  </si>
  <si>
    <t>Adjudicación</t>
  </si>
  <si>
    <t xml:space="preserve">SEDE DE GUANACASTE, MEJORA DE PLANTA DE TRATAMIENTO </t>
  </si>
  <si>
    <t>ESCUELA DE QUÍMICA, ESCALERA DE EMERGENCIA</t>
  </si>
  <si>
    <t>ESCUELA DE ESTUDIOS GENERALES, DISEÑO READECUACIÓN ESTRUCTURAL PRIMERA ETAPA</t>
  </si>
  <si>
    <t>2010</t>
  </si>
  <si>
    <t>SEDE DEL CARIBE, PLANTA DE TRATAMIENTO</t>
  </si>
  <si>
    <t xml:space="preserve">   2017LA-000001-0000900001</t>
  </si>
  <si>
    <t>FACULTAD DE CIENCIAS ECONÓMICAS, ESCALERA DE EMERGENCIA</t>
  </si>
  <si>
    <t xml:space="preserve">ORD./EXTRAORD. </t>
  </si>
  <si>
    <t>FINCA 1 Y FINCA 2, PUENTE DE COMUNICACIÓN</t>
  </si>
  <si>
    <t>952</t>
  </si>
  <si>
    <t>CAMBIO  TANQUE ALMACENAM COMB, SECCIÓN DE TRANSPORTES OSG</t>
  </si>
  <si>
    <t>2010LA-000001-UADQ</t>
  </si>
  <si>
    <t xml:space="preserve">OSUM </t>
  </si>
  <si>
    <t xml:space="preserve">La OSUM en conjunto con esta Oficina Ejecutora realiza las gestiones para rescindir el contrato. </t>
  </si>
  <si>
    <t>ESCUELA DE SALUD PÚBLICA, MURO DE CONTENCIÓN Y TRABAJOS ADICIONALES</t>
  </si>
  <si>
    <t xml:space="preserve">SEDE DEL CARIBE, AUDITORIO Y PARQUEO </t>
  </si>
  <si>
    <t>RECINTO DE GUAPILES, PABELLÓN DE AULAS Y SERVICIOS SANITARIOS</t>
  </si>
  <si>
    <t>2017LA-000009-0000900001</t>
  </si>
  <si>
    <t>FINCA 3, INSTALACIONES DEPORTIVAS, MEJORA DE ESTACIONAMIENTOS JUNTO A PISCINAS</t>
  </si>
  <si>
    <t>FACULTAD DE FARMACIA, READECUACIÓN ELÉCTRICA</t>
  </si>
  <si>
    <t>FINCA SIETE MANANTIALES, AMOJONAMIENTO</t>
  </si>
  <si>
    <t>2017CD-000001-0000900003</t>
  </si>
  <si>
    <t>CICANUM, ALMACÉN DE FUENTES RADIOACTIVAS EN DESUSO</t>
  </si>
  <si>
    <t>2017LN-000001-0000900001</t>
  </si>
  <si>
    <t xml:space="preserve">SEDE DEL PACÍFICO, ESPARZA, LABORATORIO DE REDES </t>
  </si>
  <si>
    <t>ESCUELA DE MEDICINA, ELEVADOR PARA LA MORGUE</t>
  </si>
  <si>
    <t>OFICINA DE BIENESTAR Y SALUD , EDIFICIO, PRIMERA ETAPA</t>
  </si>
  <si>
    <t>ESCUELA DE LENGUAS MODERNAS, ANEXO Y ELEVADOR PARA FACULTAD DE LETRAS</t>
  </si>
  <si>
    <t xml:space="preserve">Tipo de procedimiento </t>
  </si>
  <si>
    <t>9408</t>
  </si>
  <si>
    <t xml:space="preserve">ESCUELA DE ARTES MUSICALES Y CARRERA INNOVADORA, NUEVO </t>
  </si>
  <si>
    <t>Licitación Pública Nacional</t>
  </si>
  <si>
    <t xml:space="preserve">P R O Y E C T O S   E N   P R O C E S O   D E   E J E C U C I Ó N  D E   C O N S T R U C C I Ó N   Y/O   S E R V I C I O S   P R O F E S I O N A L E S  </t>
  </si>
  <si>
    <t xml:space="preserve">PROGRAMA DE TRABAJO, EJECUCIÓN DE SERVICIOS PROFESIONALES Y/O CONSTRUCCIÓN </t>
  </si>
  <si>
    <t>ORIGEN DE LOS FONDOS</t>
  </si>
  <si>
    <t>Unidad Ejecutora (Ordinario)</t>
  </si>
  <si>
    <t>Unid. Ejec: adicionales (Vínculo Externo)</t>
  </si>
  <si>
    <t xml:space="preserve">Presupuesto reservado </t>
  </si>
  <si>
    <t xml:space="preserve">Presupuesto consolidado en el proyecto </t>
  </si>
  <si>
    <t xml:space="preserve">Presupuesto ejecutado </t>
  </si>
  <si>
    <t xml:space="preserve">Saldo del consolidado </t>
  </si>
  <si>
    <t xml:space="preserve">Saldo total </t>
  </si>
  <si>
    <t>Porcentaje de ejecución según el presupuesto consolidado</t>
  </si>
  <si>
    <t>Órdenes de compra y/o Contratos vinculados</t>
  </si>
  <si>
    <t>Facturas canceladas</t>
  </si>
  <si>
    <t xml:space="preserve">CONTRATACIÓN DE DISEÑO PARA PROYECTOS EN INSTALACIONES DEPORTIVAS DE LAS SEDES REGIONALES </t>
  </si>
  <si>
    <t>2016LA-000017-0000900001</t>
  </si>
  <si>
    <t>2016CD-000009-OEPI</t>
  </si>
  <si>
    <t>OC 201266</t>
  </si>
  <si>
    <t xml:space="preserve">El proyecto inició, no obstante, no se ha cancelado ninguna factura. </t>
  </si>
  <si>
    <t>909 -1044</t>
  </si>
  <si>
    <t xml:space="preserve">SEDE DEL CARIBE, EDIFICIO DE AULAS </t>
  </si>
  <si>
    <t>2016LA-000012-0000900001</t>
  </si>
  <si>
    <t>0432017080200022-00 // OC 201247</t>
  </si>
  <si>
    <t>El contrato está en dólares $735.000 al tipo de cambio: 580 colones.</t>
  </si>
  <si>
    <t>1054 y 1942</t>
  </si>
  <si>
    <t xml:space="preserve">SEDE REGIONAL DEL PACÍFICO, AULAS ANEXAS AL EDIFICIO DEL BANCO MUNDIAL </t>
  </si>
  <si>
    <t>2016CD-000012-OEPI</t>
  </si>
  <si>
    <t>OC 202189 // OC 202190</t>
  </si>
  <si>
    <t>FACULTAD DE INGENIERÍA, CONEXIÓN PLUVIAL ÁREA DE PARQUEO</t>
  </si>
  <si>
    <t xml:space="preserve">2017CD-000005-0000900003 </t>
  </si>
  <si>
    <t>OC 203226</t>
  </si>
  <si>
    <t>BIBLIOTECA LUIS DEMETRIO TINOCO, PARASOLES</t>
  </si>
  <si>
    <t>2017LA-000011-0000900001</t>
  </si>
  <si>
    <t>1519</t>
  </si>
  <si>
    <t>2014</t>
  </si>
  <si>
    <t xml:space="preserve">LANAMME, DISEÑO DE LABORATORIOS </t>
  </si>
  <si>
    <t>2015CD-000080-0000900001</t>
  </si>
  <si>
    <t>0432016080200188-00 //</t>
  </si>
  <si>
    <t>2013</t>
  </si>
  <si>
    <t xml:space="preserve">LANAMME, SEDE REGIONAL DE GUANACASTE </t>
  </si>
  <si>
    <t>SISTEMA DE ESTUDIOS DE POSGRADO, AUDITORIO Y AULA MULTIUSO</t>
  </si>
  <si>
    <t>2016LA-000008-0000900001</t>
  </si>
  <si>
    <t>0432016080200260-00 // 200511</t>
  </si>
  <si>
    <t>2016CD-000014-OEPI</t>
  </si>
  <si>
    <t>OC 201505 // OC 201506</t>
  </si>
  <si>
    <t>Fact. 1002, 1003, 1006, 1010</t>
  </si>
  <si>
    <t>OC 201503 // OC 201504</t>
  </si>
  <si>
    <t>FACULTAD DE MEDICINA, PINTURA EXTERIOR DE EDIFICIO</t>
  </si>
  <si>
    <t>2017CD-000004-0000900003</t>
  </si>
  <si>
    <t>FACULTAD DE CIENCIAS SOCIALES, MODIFICACIONES EN LA ACOMETIDA ELÉCTRICA</t>
  </si>
  <si>
    <t>SEDE DEL PACÍFICO, ESPARZA PLANTA DE TRATAMIENTO</t>
  </si>
  <si>
    <t>0432017080200218-00 // OC 203049</t>
  </si>
  <si>
    <t>CENTRO INFANTIL Y CASA INFANTIL UNIVERSITARIA</t>
  </si>
  <si>
    <t>L. Pública</t>
  </si>
  <si>
    <t>2015LN-000005-0000900001</t>
  </si>
  <si>
    <t>9402</t>
  </si>
  <si>
    <t>SEDE DE OCCIDENTE, AULAS Y LAB. NUEVAS CARRERAS</t>
  </si>
  <si>
    <t>EDU_UCR-44-LPN-O</t>
  </si>
  <si>
    <t>OC 199369 // OC 201842</t>
  </si>
  <si>
    <t xml:space="preserve">La empresa GAIA Constructora quebró, por lo que la nueva contratación se adjudicó a la empresa SICSA S.A. </t>
  </si>
  <si>
    <t>9404</t>
  </si>
  <si>
    <t xml:space="preserve">SEDE REGIONAL DEL CARIBE, AULAS Y LABORATORIOS NUEVAS CARRERAS </t>
  </si>
  <si>
    <t>EDU_UCR-145-LPN-O</t>
  </si>
  <si>
    <t>OC 1965215 // OC 201501 // OC 199435 // OC 201846</t>
  </si>
  <si>
    <t>El proyecto fue abandonado por la empresa Chang Díaz y Asociados EDU-UCR-46-LPN-O, se reanuda en el mes de junio con el proceso de Licitación No. EDU_UCR-145-LPN-O con la empresa Torres e Ingenieros S.A.</t>
  </si>
  <si>
    <t>9405</t>
  </si>
  <si>
    <t xml:space="preserve">SEDE REGIONAL DEL ATLÁNTICO, EDIFICIO DE AULAS Y LABORATORIOS </t>
  </si>
  <si>
    <t>EDU_UCR-47-LPN-O</t>
  </si>
  <si>
    <t>OC 199368 // OC 201843</t>
  </si>
  <si>
    <t>9406</t>
  </si>
  <si>
    <t xml:space="preserve">ESCUELA DE BIOLOGÍA, EDIFICIO ANEXO </t>
  </si>
  <si>
    <t>EDU-UCR-48-LPN-O</t>
  </si>
  <si>
    <t>9410</t>
  </si>
  <si>
    <t>ESCUELA DE TECNOLOGÍA DE ALIMENTOS, EDIFICIO ANEXO</t>
  </si>
  <si>
    <t>EDU-UCR-52-LPN-O</t>
  </si>
  <si>
    <t>9412</t>
  </si>
  <si>
    <t>CITA EDIFICIO ANEXO</t>
  </si>
  <si>
    <t>9413</t>
  </si>
  <si>
    <t>CENTRO DE NANOCIENCIA Y NANOTECNOLOGÍA (CICIMA)</t>
  </si>
  <si>
    <t>EDU_UCR-54-LPN-O</t>
  </si>
  <si>
    <t xml:space="preserve">CICA, EDIFICIO NUEVO </t>
  </si>
  <si>
    <t>EDU_UCR-55-LPN-O</t>
  </si>
  <si>
    <t>9417</t>
  </si>
  <si>
    <t>ESCUELA DE TECNOLOGÍAS EN SALUD, NUEVO EDIFICIO</t>
  </si>
  <si>
    <t>EDU_UCR-57-LPN-O</t>
  </si>
  <si>
    <t>9418</t>
  </si>
  <si>
    <t>CENTRO DE DIAGNÓSTICO DEL CANCER</t>
  </si>
  <si>
    <t>EDU_UCR-59-LPN-O</t>
  </si>
  <si>
    <t>EDU_UCR-60-LPN-O</t>
  </si>
  <si>
    <t>OC 201256</t>
  </si>
  <si>
    <t>CICANUM, CICLOTRÓN</t>
  </si>
  <si>
    <t>Licitación Pública Internacional</t>
  </si>
  <si>
    <t>EDU_UCR-61-LPN-O</t>
  </si>
  <si>
    <t>OC 203215 / OC 203218</t>
  </si>
  <si>
    <t>EDIFICIO AULARIO, FIDEICOMISO UCR-BCR</t>
  </si>
  <si>
    <t xml:space="preserve">Contratación </t>
  </si>
  <si>
    <t>Fideicomiso UCR 02-2016</t>
  </si>
  <si>
    <t>Fideicomiso UCR-BCR</t>
  </si>
  <si>
    <t xml:space="preserve">ESCUELA DE CIENCIAS DE LA COMPUTACIÓN E INFORMÁTICA </t>
  </si>
  <si>
    <t>Fideicomiso UCR 06-2016</t>
  </si>
  <si>
    <t>FACULTAD DE INGENIERIA, FIDEICOMISO UCR-BCR</t>
  </si>
  <si>
    <t>PLAZA DE LA AUTONOMÍA, FIDEICOMISO UCR-BCR</t>
  </si>
  <si>
    <t>P R O Y E C T O S   P E N D I E N T E S   D E   L I Q U I D A R</t>
  </si>
  <si>
    <t>PROYECTOS FINALIZADOS - PENDIENTES DE LIQUIDAR</t>
  </si>
  <si>
    <t>Unidad Ejecutora ORDINARIO</t>
  </si>
  <si>
    <t>Área en M2</t>
  </si>
  <si>
    <t xml:space="preserve">Monto pendiente de liquidar del adjudicado </t>
  </si>
  <si>
    <t xml:space="preserve">Monto total pendiente de liquidar </t>
  </si>
  <si>
    <t xml:space="preserve">Año de finalización </t>
  </si>
  <si>
    <t xml:space="preserve">ESCUELA DE MEDICINA, EDIFICIO </t>
  </si>
  <si>
    <t>2015LN-000001-0000900001</t>
  </si>
  <si>
    <t>OC 198312 // OC 198311</t>
  </si>
  <si>
    <t>Falta Acta de recepción y Finiquito</t>
  </si>
  <si>
    <t xml:space="preserve">SEDE REGIONAL DE OCCIDENTE, BIBLIOTECA ARTURO AGÜERO CHAVES </t>
  </si>
  <si>
    <t>2016LA-000018-0000900001</t>
  </si>
  <si>
    <t>0432017080200069-00 // OC 198776 // OC 203098</t>
  </si>
  <si>
    <t>Fact. 389, 392, 395 // Fact. 397</t>
  </si>
  <si>
    <t>2015</t>
  </si>
  <si>
    <t xml:space="preserve">JARDIN BOTÁNICO LANKESTER </t>
  </si>
  <si>
    <t>2015LN-000002-000090001</t>
  </si>
  <si>
    <t>OC 198773 // OC 198772</t>
  </si>
  <si>
    <t xml:space="preserve">SEDE REGIONAL DE OCCIDENTE, READECUACIÓN ELÉCTRICA DE RESIDENCIAS </t>
  </si>
  <si>
    <t>432017080200069-00 // OC 198776</t>
  </si>
  <si>
    <t>Fact. 390, 391, 396, 399 // Fact. 398</t>
  </si>
  <si>
    <t xml:space="preserve">CIUDAD DE LA INVESTIGACIÓN, SERVICIOS SANITARIOS </t>
  </si>
  <si>
    <t>2016CD-000003-OEPI</t>
  </si>
  <si>
    <t>OC 197511 // OC 197515</t>
  </si>
  <si>
    <t>SEDE REGIONAL DE GUANACASTE, REMODELACIÓN ELÉCTRICA DE LA BIBLIOTECA</t>
  </si>
  <si>
    <t>2015LA-000099-0000900001</t>
  </si>
  <si>
    <t>SEDE DE GUANACASTE, ELEVADOR</t>
  </si>
  <si>
    <t>SEDE DEL ATLANTICO, REMODELACIÓN Y AMPLIACION BIBLIOTECA</t>
  </si>
  <si>
    <t>2015LA-000073-0000900001</t>
  </si>
  <si>
    <t>0432016080200062-00 // OC 198611 // OC 197530</t>
  </si>
  <si>
    <t>Fact. 753, 776, 810, 816, 830, 836, 879, 892 // Fact. 815, 938</t>
  </si>
  <si>
    <t xml:space="preserve">Con Acta de Recepción. Falta Finiquito. </t>
  </si>
  <si>
    <t xml:space="preserve">CONSTRUCCIÓN DE DESAGÜE PARA EL CUARTO DE MÁQUINAS, UBICADO ENTRE LA ESCUELA DE TECNOLOGÍAS </t>
  </si>
  <si>
    <t>2016CD-000004-OEPI</t>
  </si>
  <si>
    <t>OC 197506 // OC 197508 // 197528</t>
  </si>
  <si>
    <t>Fact. 852</t>
  </si>
  <si>
    <t>MUSEO  DE INSECTOS, MEDIO DE EGRESO</t>
  </si>
  <si>
    <t>2015LA-000042-000090001</t>
  </si>
  <si>
    <t xml:space="preserve">0432015080200305-00 // OC197646 //  OC197536 </t>
  </si>
  <si>
    <t>Fact. 2216, 2222, 2231, 2239, 2244, 2261 // Fact. 2259, 2299</t>
  </si>
  <si>
    <t>OFICINA DE BIENESTAR Y SALUD, REUBICACIÓN DE CANCHAS DE ARENA Y MULTIUSO</t>
  </si>
  <si>
    <t>2016CD-000005-OEPI</t>
  </si>
  <si>
    <t>OC 197521 // OC 197522 // OC 197531</t>
  </si>
  <si>
    <t>ESCUELA DE ORIENTACIÓN Y EDUCACIÓN ESPECIAL, SODA</t>
  </si>
  <si>
    <t>2016CD-000002-OEPI</t>
  </si>
  <si>
    <t>OC 197518 // OC 197520</t>
  </si>
  <si>
    <t xml:space="preserve">Licitación Abreviada </t>
  </si>
  <si>
    <t>2014LA-000045-0000900001</t>
  </si>
  <si>
    <t>OC 4322014080200360 // OC 193873 // 194033</t>
  </si>
  <si>
    <t>Fact. 887, 904, 909, 911, 913</t>
  </si>
  <si>
    <t>Con finiquito</t>
  </si>
  <si>
    <t>7321</t>
  </si>
  <si>
    <t xml:space="preserve">ESCUELA DE ARQUITECTURA, ELEVADOR </t>
  </si>
  <si>
    <t>2014LA-000068-0000900001</t>
  </si>
  <si>
    <t>ESCUELA DE QUÍMICA, ELEVADOR</t>
  </si>
  <si>
    <t>7603</t>
  </si>
  <si>
    <t>ESCUELA DE QUÍMICA, CAMBIO DEL SISTEMA DE ILUMINACIÓN AULA 114 Y 124 REMODELACIÓN AULA 113 Y SALA DE CÓMPUTO CUBÍCULOS</t>
  </si>
  <si>
    <t>7311</t>
  </si>
  <si>
    <t xml:space="preserve">ESTADIO ECOLÓGICO, PISTA SINTÉTICA </t>
  </si>
  <si>
    <t>2015LA-000103-0000900001</t>
  </si>
  <si>
    <t>973 -810</t>
  </si>
  <si>
    <t>7311, 1462</t>
  </si>
  <si>
    <t>OC 197513 // OC 197510, OC 197535</t>
  </si>
  <si>
    <t>Fact. 2274, 2280, 2291, 2298, 2308 // Fact. 2307</t>
  </si>
  <si>
    <t>973 -768</t>
  </si>
  <si>
    <t>2016</t>
  </si>
  <si>
    <t>EDUCACIÓN CONTINUA, REMODELACIÓN PARA EL CIL</t>
  </si>
  <si>
    <t>OC 197533 // OC 201265</t>
  </si>
  <si>
    <t>Fact. 584, 585, 586</t>
  </si>
  <si>
    <t xml:space="preserve">FACULTAD DE CIENCIAS ECONÓMICAS, SERVICIOS SANITARIOS </t>
  </si>
  <si>
    <t>2016CD-000006-OEPI</t>
  </si>
  <si>
    <t xml:space="preserve">OC 197537 // 201841 // 201267 </t>
  </si>
  <si>
    <t xml:space="preserve">FINCA 1, HIDRANTES </t>
  </si>
  <si>
    <t>2016CD-000013-OEPI</t>
  </si>
  <si>
    <t>Fact. 1001, 1003, 1005, 1009</t>
  </si>
  <si>
    <t xml:space="preserve">FACULTAD DE INGENIERÍA, ELEVADORES </t>
  </si>
  <si>
    <t>2015LA-000001-0000900001</t>
  </si>
  <si>
    <t>0432015080200189-00 // 196625</t>
  </si>
  <si>
    <t>Fact. 2621, 2624, 2630, 2651, 2654, 2657, 2661, 2664, 2670 // 2659, 2680</t>
  </si>
  <si>
    <t>2012</t>
  </si>
  <si>
    <t xml:space="preserve">ESCUELA DE QUIMICA, SISTEMA DE CONTENCIÓN DE PROVEEDURIA </t>
  </si>
  <si>
    <t>2012LA-000049-UADQ</t>
  </si>
  <si>
    <t>OC 187919 // OC 187920 // OC 194038</t>
  </si>
  <si>
    <t xml:space="preserve">Fact. 112, 167, 179, 186, 188, 189, 194, 215, 217 // Fact. 218 // Fact. 195, 196, 197, 198, 199, 200, 203, 216 </t>
  </si>
  <si>
    <t>PROYECTOS FINALIZADOS - BANCO MUNDIAL PENDIENTES DE LIQUIDAR</t>
  </si>
  <si>
    <t>9401</t>
  </si>
  <si>
    <t>SEDE DEL PACIFICO, EDIFICIO DE AULAS Y LABORATORIOS</t>
  </si>
  <si>
    <t>EDU_UCR-43-LPN-O</t>
  </si>
  <si>
    <t xml:space="preserve">OC 196520 </t>
  </si>
  <si>
    <t>Fact. 140, 169, 173, 178, 190, 215, 219, 239, 252, 268, 287, 309</t>
  </si>
  <si>
    <t>Falta finiquito</t>
  </si>
  <si>
    <t>9407</t>
  </si>
  <si>
    <t xml:space="preserve">ESCUELA EDUCACIÓN FISICA, CIMOHU Y LABORATORIOS AFINES </t>
  </si>
  <si>
    <t>9422</t>
  </si>
  <si>
    <t>FINCA 2, OBRAS DE URBANIZACIÓN</t>
  </si>
  <si>
    <t>EDU-UCR-132-LPN-O</t>
  </si>
  <si>
    <t>OC 19430</t>
  </si>
  <si>
    <t>Fact. 7836, 9202, 10064, 10697</t>
  </si>
  <si>
    <t xml:space="preserve">SEDE DEL ATLÁNTICO, PLANTA DE TRATAMIENTO </t>
  </si>
  <si>
    <t xml:space="preserve">EDU_UCR-143-LPN-O </t>
  </si>
  <si>
    <t xml:space="preserve">SEDE DE OCCIDENTE, PLANTA DE TRATAMIENTO </t>
  </si>
  <si>
    <t>EDU_UCR-144-LPN-O</t>
  </si>
  <si>
    <t>OC 201258</t>
  </si>
  <si>
    <t>Fact. 854, 856, 864, 871, 12, 28</t>
  </si>
  <si>
    <t>FACULTAD DE DERECHO, FIDEICOMISO UCR-BCR</t>
  </si>
  <si>
    <t>FACULTAD DE ODONTOLOGÍA, NUEVO EDIFICIO, FIDEICOMISO UCR-BCR</t>
  </si>
  <si>
    <t>Fideicomiso UCR 04-2016</t>
  </si>
  <si>
    <t xml:space="preserve">OBSERVACIONES: </t>
  </si>
  <si>
    <t>El estado "PENDIENTE DE LIQUIDAR" es un procedimiento previo a la liquidación de los fondos, la suma que se indica MONTO PENDIENTE POR LIQUIDAR; es afectado, ya que en el proceso se verifica y se elaboran los documentos que formalizan por completo la finalización de la obra, se cancelan reajustes de precios y se confecciona el  ACTA DE RECEPCIÓN y el FINIQUITO.</t>
  </si>
  <si>
    <t>P R O Y E C T O S   D E   I N F R A E S T R U C T U R A   T E R M I N A D O S</t>
  </si>
  <si>
    <t>SEDE DEL CARIBE, PISO DEL GIMNASIO</t>
  </si>
  <si>
    <t>2016CD-000007-OEPI</t>
  </si>
  <si>
    <t xml:space="preserve">Con Finiquito </t>
  </si>
  <si>
    <t>SEDE REGIONAL DE GUANACASTE, SANITARIOS PARA COMEDOR</t>
  </si>
  <si>
    <t>SEDE DEL ATLÁNTICO, REMODELACIÓN DE INSTALACIÓN, PISCINA PEDAGÓGICA</t>
  </si>
  <si>
    <t>2016CD-000011-OEPI</t>
  </si>
  <si>
    <t>Con Finiquito</t>
  </si>
  <si>
    <t xml:space="preserve">PROYECTOS FINALIZADOS -BANCO MUNDIAL </t>
  </si>
  <si>
    <t xml:space="preserve">SEDE REGIONAL GUANACASTE, AULAS Y LABORATORIOS </t>
  </si>
  <si>
    <t>EDU-UCR-45-LPN-O</t>
  </si>
  <si>
    <t>PROYECTOS FINALIZADOS -FIDEICOMISO</t>
  </si>
  <si>
    <t>EDIFICIO PARQUEOS, FIDEICOMISO UCR-BCR</t>
  </si>
  <si>
    <t>DISEÑO DE PLANTA DE TRATAMIENTO FINCA 2</t>
  </si>
  <si>
    <t xml:space="preserve">Contratación Directa </t>
  </si>
  <si>
    <t>2015CD-00007-VE</t>
  </si>
  <si>
    <t>REDISEÑO ELECTROMECÁNICO, EDIFICIO ANEXO DE BIOLOGÍA, EDIFICIO CICIMA, SEDE DE OCCIDENTE AULAS Y LABORATORIOS, FACULTAD DE LETRAS, SEDE DE GUANACASTE BIBLIOTECA, FACULTAD DE FARMACIA, ESCUELA DE BIOLGÍA, EDIFICIO INIFAR Y PLANTA PILOTO, CENTRO DE DIAGNÓSTICO DEL CANCER</t>
  </si>
  <si>
    <t>2014LA-000056-0000900001</t>
  </si>
  <si>
    <t xml:space="preserve">Con finiquito </t>
  </si>
  <si>
    <t>7602</t>
  </si>
  <si>
    <t>ESCUELA DE AGRONOMÍA, LABORATORIO DE DOCENCIA 107 Y ADMIN.</t>
  </si>
  <si>
    <t>2015LA-000034-0000900001</t>
  </si>
  <si>
    <t>SEDE REGIONAL DEL ATLÁNTICO, PISTA SINTÉTICA</t>
  </si>
  <si>
    <t>2014LA-000002-2006SAT</t>
  </si>
  <si>
    <t>CICANUM</t>
  </si>
  <si>
    <t>Contratación Fundevi</t>
  </si>
  <si>
    <t>933</t>
  </si>
  <si>
    <t>2011</t>
  </si>
  <si>
    <t xml:space="preserve">INISA, CONSTRUCCIÓN DEL EDIFICIO </t>
  </si>
  <si>
    <t xml:space="preserve">Licitación Pública </t>
  </si>
  <si>
    <t>2011LN-00002-0000900001 y 2015CD-000100-UADQ</t>
  </si>
  <si>
    <t xml:space="preserve">Falta finiquito de la licitación pública inicial. Con finiquito de la CD. </t>
  </si>
  <si>
    <t>973 - 871</t>
  </si>
  <si>
    <t>CONTRALORÍA UNIVERSITARIA, PROVISIÓN E INSTALACIÓN DE ELEVADOR</t>
  </si>
  <si>
    <t>2015-000060-0000900001</t>
  </si>
  <si>
    <t>El proyecto consiste en la instalación de un elevador, por tanto, el área no aplica. Con finiquito. TC. ¢560</t>
  </si>
  <si>
    <t>2980,1942 y 5907</t>
  </si>
  <si>
    <t>FINCA DE ESPARZA, MALLA DE SEGURIDAD</t>
  </si>
  <si>
    <t>2016LA-000001-0000900001</t>
  </si>
  <si>
    <t xml:space="preserve">FACULTAD DE ODONTOLOGÍA, ELEVADOR </t>
  </si>
  <si>
    <t>9415</t>
  </si>
  <si>
    <t xml:space="preserve">ESCUELA DE SALUD PÚBLICA </t>
  </si>
  <si>
    <t>EDU-UCR-56-LPN-O-2014</t>
  </si>
  <si>
    <t xml:space="preserve">FINCA 2, PLANTA DE TRATAMIENTO </t>
  </si>
  <si>
    <t>EDU-UCR-133-LPN-O</t>
  </si>
  <si>
    <t>9403</t>
  </si>
  <si>
    <t xml:space="preserve">SEDE REGIONAL DE GUANACASTE, AULAS Y LABORATORIOS NUEVAS CARRERAS </t>
  </si>
  <si>
    <t>EDU UCR-45-LPN-O</t>
  </si>
  <si>
    <t>PROYECTOS TERMINADOS 2015</t>
  </si>
  <si>
    <t>ESTUDIO DE VULNERABILIDAD SISMICA DE FAC. INGENIERÍA Y ANTIGUA FAC. DE CIENCIAS SOCIALES, DIGITALIZACIÓN, LEVANTAMIENTO Y ACTUALIZACIÓN DE PLANOS</t>
  </si>
  <si>
    <t>2015CD-000002-OEPI</t>
  </si>
  <si>
    <t xml:space="preserve">Falta finiquito </t>
  </si>
  <si>
    <t>ESCUELA DE ARQUITECTURA, PLAZA DE ACCESO "VIDA ARQUIS"</t>
  </si>
  <si>
    <t>2015CD-000003-OEPI</t>
  </si>
  <si>
    <t>2014LA-000070-000090001</t>
  </si>
  <si>
    <t>973</t>
  </si>
  <si>
    <t>2013LA-000048-0000900001</t>
  </si>
  <si>
    <t xml:space="preserve">SEDE REGIONAL DEL PACÍFICO, CUARTO POP </t>
  </si>
  <si>
    <t>2015CD-000006-OEPI</t>
  </si>
  <si>
    <t>5505</t>
  </si>
  <si>
    <t xml:space="preserve">EDUCACIÓN CONTINUA, ALEROS Y VENTANAS </t>
  </si>
  <si>
    <t>2014CD-000008-OEPI</t>
  </si>
  <si>
    <t>781</t>
  </si>
  <si>
    <t xml:space="preserve">TRINCHERA PARA MEDICIÓN DE NIVELES FREÁTICOS EN ESTADIO ECOLÓGICO </t>
  </si>
  <si>
    <t>2015CD-000007-OEPI</t>
  </si>
  <si>
    <t>CONTRALORÍA UNIVERSITARIO, CAMBIO DE CUBIERTA</t>
  </si>
  <si>
    <t>2015CD-000001-OEPI</t>
  </si>
  <si>
    <t>FACULTAD DE CIENCIAS AGROALIMENTARIAS, TUBERIA PLUVIAL</t>
  </si>
  <si>
    <t>2014LA-000066-0000900001</t>
  </si>
  <si>
    <t>RECINTO DE GRECIA, EDIFICIO ADMINISTRATIVO, ELEVADOR</t>
  </si>
  <si>
    <t>2014LA-000007-0000900001</t>
  </si>
  <si>
    <t>FACULTAD DE CIENCIAS AGROALIMENTARIAS, ELEVADOR</t>
  </si>
  <si>
    <t>2013LA-000053-000090001</t>
  </si>
  <si>
    <t>FRANJA INTEGRADORA ESPACIO URBANO FINCA N°1-ETAPA N°2</t>
  </si>
  <si>
    <t>2014LA-000002-0000900001</t>
  </si>
  <si>
    <t xml:space="preserve">REMODELACIÓN DE LA RECTORÍA </t>
  </si>
  <si>
    <t>2014LA-000020-0000900001</t>
  </si>
  <si>
    <t>PROYECTOS TERMINADOS 2014</t>
  </si>
  <si>
    <t>2012LN-000010-UADQ</t>
  </si>
  <si>
    <t>SEDE REGIONAL DE LIMÓN, NUEVO ACCESO</t>
  </si>
  <si>
    <t>2012LA-000092-UADQ</t>
  </si>
  <si>
    <t xml:space="preserve">Con acta de recepción definitiva, falta finiquito </t>
  </si>
  <si>
    <t xml:space="preserve">FACULTAD DE MEDICINA ESCALERAS DE EMERGENCIA </t>
  </si>
  <si>
    <t>2013LA-000015-0000900001</t>
  </si>
  <si>
    <t>918</t>
  </si>
  <si>
    <t>ESCUELA DE MATEMATICA, CONSTRUCCIÓN EDIFICIO</t>
  </si>
  <si>
    <t>2011LN-000003-0000900001</t>
  </si>
  <si>
    <t>931</t>
  </si>
  <si>
    <t>7601</t>
  </si>
  <si>
    <t xml:space="preserve">CONSTRUCCIÓN EDIFICIO  EDUCACIÓN CONTINUA </t>
  </si>
  <si>
    <t xml:space="preserve">SEDE REGIONAL DEL ATLÁNTICO, CONSTRUCCIÓN DE MODULO AULAS EDUCACIÓN INDIGENA </t>
  </si>
  <si>
    <t>2013LA-000001-2006SAT</t>
  </si>
  <si>
    <t>951</t>
  </si>
  <si>
    <t>ARCHIVO INTERMEDIO II ETAPA</t>
  </si>
  <si>
    <t>2011LA-000032-0000900001</t>
  </si>
  <si>
    <t>Se extiende por modificación Finiquito pendiente.</t>
  </si>
  <si>
    <t>7316</t>
  </si>
  <si>
    <t xml:space="preserve">FACULTAD DE MICROBIOLOGIA, REMODELACIÓN AUDITORIO  </t>
  </si>
  <si>
    <t>2013LA-000001-0000900001</t>
  </si>
  <si>
    <t xml:space="preserve">SEDE REGIONAL DE GUANACASTE, RESIDENCIAS DE SANTA ROSA, COCINA </t>
  </si>
  <si>
    <t>2013CD-000051-0000900001</t>
  </si>
  <si>
    <t>GIMNASIO INSTALACIONES DEPORTIVAS FINCA NO. 3 CAMBIO DE PISO DE MADERA</t>
  </si>
  <si>
    <t>2013LA-000016-0000900001</t>
  </si>
  <si>
    <t xml:space="preserve">VICERRECTORÍA DE ACCIÓN SOCIAL, REMODELACIÓN DE OFICINAS </t>
  </si>
  <si>
    <t>2013LA-000014-0000900001</t>
  </si>
  <si>
    <t>EDIFICIO ADMINISTRATIVO B, CONSEJO UNIVERSITARIO RECTORIA, ELEVADORES</t>
  </si>
  <si>
    <t>2013LA-000020-0000900001</t>
  </si>
  <si>
    <t>SEDE REGIONAL DE LIMÓN, PUENTE VEHÍCULAR</t>
  </si>
  <si>
    <t>2013LA-000018-000090001</t>
  </si>
  <si>
    <t xml:space="preserve">RECINTO DE SANTA CRUZ, READECUACIÓN DE LOS EDIFICIOS </t>
  </si>
  <si>
    <t>2013LA-000029-0000900001</t>
  </si>
  <si>
    <t xml:space="preserve">RESIDENCIAS ESTUDIANTILES, ELEVADOR </t>
  </si>
  <si>
    <t>2013LA-000013-0000900001</t>
  </si>
  <si>
    <t>READECUACIÓN DE ACCESO AL EDIFICIO PRINCIPAL Y PARQUEOS DEL LANAMME - UCR</t>
  </si>
  <si>
    <t>2012CD-000100-VE</t>
  </si>
  <si>
    <t>ESCUELA DE QUÍMICA, ACOMETIDA ELECTRICA</t>
  </si>
  <si>
    <t xml:space="preserve">Pendiente </t>
  </si>
  <si>
    <t>2013CD-00008-OEPI</t>
  </si>
  <si>
    <t>1311</t>
  </si>
  <si>
    <t xml:space="preserve">ESCUELA CENTROAMERICANA DE GEOLOGÍA, REMODELACIÓN DE LABORATORIO DE GEOTECNIA Y AMPLIACIÓN DEL LABORATORIO DE PETROLOGÍA </t>
  </si>
  <si>
    <t>2012LA-000070-UADQ</t>
  </si>
  <si>
    <t>LANAMME, CONTRATACCIÓN DEL HVS</t>
  </si>
  <si>
    <t>FACULTAD DE ODONTOLOGÍA, ESCALERAS DE EMERGENCIA</t>
  </si>
  <si>
    <t>2013LA-000008-0000900001</t>
  </si>
  <si>
    <t xml:space="preserve">FACULTAD DE FARMACIA, BODEGA DE REACTIVOS </t>
  </si>
  <si>
    <t>2013LA-000051-0000900001</t>
  </si>
  <si>
    <t>2013LA-000050-000090001</t>
  </si>
  <si>
    <t>PROYECTOS TERMINADOS 2013</t>
  </si>
  <si>
    <t>7318</t>
  </si>
  <si>
    <t>FACULTAD DE EDUCACIÓN, SODA</t>
  </si>
  <si>
    <t>2012LA-000008-0000900001</t>
  </si>
  <si>
    <t>OFICINA EJECUTORA DEL PROGRAMA DE INVERSIONES, EDIFICIO ANEXO</t>
  </si>
  <si>
    <t>2012CD-000007-OEPI</t>
  </si>
  <si>
    <t>SEDE REG. PACIFICO TECHO CANCHA  MULTIUSO</t>
  </si>
  <si>
    <t>2012LA-000048-UADQ</t>
  </si>
  <si>
    <t>923 y 927</t>
  </si>
  <si>
    <t>2009</t>
  </si>
  <si>
    <t>ELEVADORES PARA BIBLIOTECOLOGÍA, NUTRICIÓN, CARIT, MEDICINA</t>
  </si>
  <si>
    <t>2012LA-000047-UADQ</t>
  </si>
  <si>
    <t>936</t>
  </si>
  <si>
    <t>REMDO. RESID. EST. RODRIGO FACIO III ETAPA</t>
  </si>
  <si>
    <t>2011LA-000031-0000900001</t>
  </si>
  <si>
    <t>REMDO. RESID. EST. RODRIGO FACIO III ETAPA, ALARMAS</t>
  </si>
  <si>
    <t>2012CD-000009-OEPI</t>
  </si>
  <si>
    <t xml:space="preserve">Finiquito pendiente </t>
  </si>
  <si>
    <t xml:space="preserve">FACULTAD DE FARMACIA  CONSTRUCCIÓN DE ESCALERA  EMERGENCIA </t>
  </si>
  <si>
    <t>2012LA-000003-0000900001</t>
  </si>
  <si>
    <t>1327 y 5043</t>
  </si>
  <si>
    <t xml:space="preserve">ESCUELA DE ADMINISTRACIÓN DE NEGOCIOS REMODELACIÓN DE INSTALACIONES </t>
  </si>
  <si>
    <t>2012LA-000004-0000900001</t>
  </si>
  <si>
    <t>SEDE REGIONAL DE GUANACASTE, RED DE AGUA POTABLE</t>
  </si>
  <si>
    <t>2012LA-000054-UADQ</t>
  </si>
  <si>
    <t xml:space="preserve">BIBLIOTECA LUIS DEMETRIO TINOCO, CABLEADO ESTRUCTRADO </t>
  </si>
  <si>
    <t>Contratación Directa</t>
  </si>
  <si>
    <t>2013CD-000003-OEPI</t>
  </si>
  <si>
    <t xml:space="preserve">RECINTO DE GRECIA, MINIAUDITORIO </t>
  </si>
  <si>
    <t>2012LA-000073-UADQ</t>
  </si>
  <si>
    <t>956</t>
  </si>
  <si>
    <t>ESTADIO ECOLÓCIO - VESTIDORES</t>
  </si>
  <si>
    <t>2011LA-000034-0000900001</t>
  </si>
  <si>
    <t xml:space="preserve">ESCUELA DE QUÍMICA, REMODELACIÓN QUÍMICA INDUSTRIAL E INORGÁNICA </t>
  </si>
  <si>
    <t>Licitación Abreviada</t>
  </si>
  <si>
    <t>2012LA-000015-0000900001</t>
  </si>
  <si>
    <t xml:space="preserve">SEDE REGIONAL DE OCCIDENTE, TIENDA UNIVERSITARIA </t>
  </si>
  <si>
    <t xml:space="preserve">OBRAS EMERGENTES - REPARACIONES EN LA BIBLIOTECA DE LIMÓN </t>
  </si>
  <si>
    <t>2012LA-000013-0000900001</t>
  </si>
  <si>
    <t>5309 y 2650</t>
  </si>
  <si>
    <t xml:space="preserve">CELEQ, REMODELACIONES VARIAS </t>
  </si>
  <si>
    <t>2012LA-000056-UADQ</t>
  </si>
  <si>
    <t>275</t>
  </si>
  <si>
    <t xml:space="preserve">FABIO BAUDRIT, CONSTRUCCIÓN CASETA VIGILANCIA </t>
  </si>
  <si>
    <t>2012LA-000069-UADQ</t>
  </si>
  <si>
    <t xml:space="preserve">BIBLIOTECA CARLOS MONGE ALFARO, CAMBIO DE TECHO </t>
  </si>
  <si>
    <t>SEDE REGIONAL DE OCCIDENTE, EDIFICIO - COMEDOR Y COCINA PARA RESIDENCIAS ESTUDIANTILES</t>
  </si>
  <si>
    <t>2012LA-000067-UADQ</t>
  </si>
  <si>
    <t>ESCUELA DE QUÍMICA, TENDIDO ELECTRICO SUBTERRANEO</t>
  </si>
  <si>
    <t>2012LA-000072-UADQ</t>
  </si>
  <si>
    <t>PROYECTOS TERMINADOS 2012</t>
  </si>
  <si>
    <t xml:space="preserve">ESCUELA DE EDUCACIÓN FÍSICA, CONSTRUCCIÓN DE AULAS </t>
  </si>
  <si>
    <t>2011LA-000097-UADQ</t>
  </si>
  <si>
    <t>5811</t>
  </si>
  <si>
    <t xml:space="preserve">SOPORTE PARA MURAL, FACULTAD DE CIENCIAS AGROALIMENTARIAS </t>
  </si>
  <si>
    <t>2011CD-000031-000009000001</t>
  </si>
  <si>
    <t xml:space="preserve">SEDE REGIONAL DE GUANACASTE, RESIDENCIAS ESTUDIANTILES </t>
  </si>
  <si>
    <t>Licitación Pública</t>
  </si>
  <si>
    <t>2010LN-000004-UADQ</t>
  </si>
  <si>
    <t>SEDE DE LIMÓN, REMODELAC. PARA RECINTO DE SIQUIRRES</t>
  </si>
  <si>
    <t xml:space="preserve">Convenio con la Municipalidad de Siquirres, ellos prepararon el proceso de licitación  </t>
  </si>
  <si>
    <t xml:space="preserve">816, 867 y 5811 </t>
  </si>
  <si>
    <t>FACULTAD DE CIENCIAS AGROALIMENTARIAS, REMODELACIÓN DE LA UNIDAD DE APOYO INFORMATICO</t>
  </si>
  <si>
    <t>2012CD-000004-OEPI</t>
  </si>
  <si>
    <t>5601</t>
  </si>
  <si>
    <t>OFICINA DE BIENESTAR Y SALUD, AMPLIACIÓN DE FARMACIA</t>
  </si>
  <si>
    <t>2012CD-000002-OEPI</t>
  </si>
  <si>
    <t xml:space="preserve">OBRAS EMERGENTES - MEJORAS AL DRENAJE PLUVIAL, RECINTO DE GUÁPILES </t>
  </si>
  <si>
    <t>-</t>
  </si>
  <si>
    <t xml:space="preserve">Contratación Directra </t>
  </si>
  <si>
    <t>2011CD-000010-OEPI</t>
  </si>
  <si>
    <t xml:space="preserve">RECINTO DE GRECIA, PABELLON DE SALAS MULTIUSO Y LABORATORIOS DE COMPUTO </t>
  </si>
  <si>
    <t>2011LA-000035-0000900001</t>
  </si>
  <si>
    <t>Documentos por cobrar</t>
  </si>
  <si>
    <t>RESULTADOS DE EJERCICIOS ANTERIORES</t>
  </si>
  <si>
    <t xml:space="preserve">Multas y Remates </t>
  </si>
  <si>
    <t>(a)</t>
  </si>
  <si>
    <t xml:space="preserve">Tarjeta de Débito VISA                                  </t>
  </si>
  <si>
    <t xml:space="preserve">Tarjeta de Débito BN Flota                           </t>
  </si>
  <si>
    <t>(c)</t>
  </si>
  <si>
    <t>(e)</t>
  </si>
  <si>
    <t xml:space="preserve">Banco de Costa Rica 001-0319926-6 (¢)                                  </t>
  </si>
  <si>
    <t xml:space="preserve">Banco Nacional de Costa Rica 080-601688-6 ($)                      </t>
  </si>
  <si>
    <t xml:space="preserve">Tesorería Nacional BM00026222 ($)                                       </t>
  </si>
  <si>
    <t xml:space="preserve">Tesorería Nacional BM00026216 (¢)                                        </t>
  </si>
  <si>
    <t xml:space="preserve">Inversión disponible para la venta </t>
  </si>
  <si>
    <t>Inversión mantenida al vencimiento</t>
  </si>
  <si>
    <t xml:space="preserve">Financiamiento Transitorio Vínculo Externo                </t>
  </si>
  <si>
    <t>(d)</t>
  </si>
  <si>
    <t xml:space="preserve">Recibos de Matrícula al cobro judicial                    </t>
  </si>
  <si>
    <t xml:space="preserve">Recibos de Matrícula al cobro                               </t>
  </si>
  <si>
    <t xml:space="preserve">Cuentas por cobrar estudiantes al cobro judicial    </t>
  </si>
  <si>
    <t xml:space="preserve">Estimación Incobrables sobre cuentas por cobrar   </t>
  </si>
  <si>
    <t xml:space="preserve">Total Neto                                                         </t>
  </si>
  <si>
    <t>Incumplimientos de contrato</t>
  </si>
  <si>
    <t xml:space="preserve">Estimación Incob. Prést. Profesores y estudiantes </t>
  </si>
  <si>
    <t>Timbres Fiscales - OAF</t>
  </si>
  <si>
    <t>Mobiliario-Equipo-Maquinaria-Vehículo</t>
  </si>
  <si>
    <t>Mobiliario</t>
  </si>
  <si>
    <t>Pupitres</t>
  </si>
  <si>
    <t>Sillas</t>
  </si>
  <si>
    <t>Equipo de Oficina</t>
  </si>
  <si>
    <t>Equipo de Laboratorio</t>
  </si>
  <si>
    <t>Equipo Didáctico</t>
  </si>
  <si>
    <t>Maquinaria Agrícola E Industrial</t>
  </si>
  <si>
    <t>Equipo de Imprenta</t>
  </si>
  <si>
    <t>Equipo Musical</t>
  </si>
  <si>
    <t>Equipo Telefónico</t>
  </si>
  <si>
    <t>Equipo Radiofónico</t>
  </si>
  <si>
    <t>Equipo de Seguridad</t>
  </si>
  <si>
    <t>Activos Biológicos</t>
  </si>
  <si>
    <t>Equipo de Computación</t>
  </si>
  <si>
    <t>Obras de Arte</t>
  </si>
  <si>
    <t>Equipo Marítimo</t>
  </si>
  <si>
    <t>Sub-total Mobiliario-Equipo-Maquinaria-Vehículo</t>
  </si>
  <si>
    <t>Radio Universidad de Costa Rica</t>
  </si>
  <si>
    <t>Otras Instalaciones Deportivas</t>
  </si>
  <si>
    <t>Pozos UCR</t>
  </si>
  <si>
    <t>Plan Vial UCR</t>
  </si>
  <si>
    <t>Estación Experimental Fabio Baudrit</t>
  </si>
  <si>
    <t>Central Telefónica</t>
  </si>
  <si>
    <t>Calderas Facultad de Ingeniería</t>
  </si>
  <si>
    <t>Instituto Clodomiro Picado</t>
  </si>
  <si>
    <t>Bioterios</t>
  </si>
  <si>
    <t>Sede Regional del Atlántico</t>
  </si>
  <si>
    <t>Sede Regional De Guanacaste</t>
  </si>
  <si>
    <t>Casetilla Vigilancia Accidentes</t>
  </si>
  <si>
    <t>Pasadas de Agua</t>
  </si>
  <si>
    <t>CIMAR Punta Morales</t>
  </si>
  <si>
    <t>Plaza Universitaria</t>
  </si>
  <si>
    <t>Talleres Universidad de Costa Rica</t>
  </si>
  <si>
    <t>Bodegas UCR</t>
  </si>
  <si>
    <t>Jardín Lankester</t>
  </si>
  <si>
    <t>Laboratorios</t>
  </si>
  <si>
    <t>Obras Menores Ciudad Universitaria</t>
  </si>
  <si>
    <t>Alumbrado Publico Ciudad Universitaria</t>
  </si>
  <si>
    <t>Transformadores</t>
  </si>
  <si>
    <t>Estación Experimental Santa Ana</t>
  </si>
  <si>
    <t>Complejo Deportivo Sabanilla</t>
  </si>
  <si>
    <t>Estación Experimental Alfredo Volio</t>
  </si>
  <si>
    <t>Aula del SINDEU</t>
  </si>
  <si>
    <t>Aulas Maternidad Carit</t>
  </si>
  <si>
    <t>Malla Sede Central</t>
  </si>
  <si>
    <t>Malla Sede Regional del Pacifico</t>
  </si>
  <si>
    <t>Fibra Óptica Sede Regional de Occidente</t>
  </si>
  <si>
    <t>Malla Sede Regional del Caribe</t>
  </si>
  <si>
    <t>Tanque Combustible Centro Infantil</t>
  </si>
  <si>
    <t>Sede Regional del Pacifico</t>
  </si>
  <si>
    <t>Apartamentos Domínguez</t>
  </si>
  <si>
    <t>Red Telefónica de Fibra Óptica</t>
  </si>
  <si>
    <t>Instalaciones  Almacén Suministros</t>
  </si>
  <si>
    <t>Impermeabilización de Losas varios Edificios Sede Central</t>
  </si>
  <si>
    <t>Instalación Elevador para Microbiología</t>
  </si>
  <si>
    <t>Cableado Telefónico Centro de Población</t>
  </si>
  <si>
    <t>Puente Emergencias Química</t>
  </si>
  <si>
    <t>Remodelación Tribunal Universitario</t>
  </si>
  <si>
    <t>Construcción Parqueo de Agronomía</t>
  </si>
  <si>
    <t>Diagnostico y Re diseño Sistema Electromecánico</t>
  </si>
  <si>
    <t>Remodelación Soda Instalaciones Deportivas</t>
  </si>
  <si>
    <t>Suministro e Instalación Sistema Incendio Residencias Estudiantiles Sede Central</t>
  </si>
  <si>
    <t>Reparación  Pedestales Edifico Ciencias Sociales</t>
  </si>
  <si>
    <t>Carreteras y Parqueos UCR</t>
  </si>
  <si>
    <t>Finca Diamante (Guápiles)</t>
  </si>
  <si>
    <t>Colector Pluvial Facultad de Educación</t>
  </si>
  <si>
    <t>Construcción Cancha  Volleyball Instalaciones Deportivas</t>
  </si>
  <si>
    <t>Puente Peatonal Sede Regional del Caribe</t>
  </si>
  <si>
    <t>Cancha Baloncesto Sede Regional del Pacífico</t>
  </si>
  <si>
    <t>Caseta de Vigilancia Sede del Pacifico</t>
  </si>
  <si>
    <t>Caseta Guardas Residencias Sede Central</t>
  </si>
  <si>
    <t>Anfiteatro Edificio Administrativo A</t>
  </si>
  <si>
    <t>Antena Radio Sede Regional de Guanacaste</t>
  </si>
  <si>
    <t>Sala de Espera Servicios Odontológicos</t>
  </si>
  <si>
    <t>Techo para Excavadora de Vapor Sede Regional del Atlántico</t>
  </si>
  <si>
    <t>Módulos de Seguridad e Información</t>
  </si>
  <si>
    <t>Sede Rodrigo Facio</t>
  </si>
  <si>
    <t>Malla Perimetral Estadio Ecológico</t>
  </si>
  <si>
    <t>Paso Cubierto Sede Rodrigo Facio</t>
  </si>
  <si>
    <t>Baños Aula Taller Sede Regional del Caribe</t>
  </si>
  <si>
    <t>Paso Cubierto Sede Regional del Caribe</t>
  </si>
  <si>
    <t>Baños, Comedor Sede Regional del Atlántico</t>
  </si>
  <si>
    <t>Paso Cubierto Museo Sede Regional del Atlántico</t>
  </si>
  <si>
    <t>Acera Recinto Golfito</t>
  </si>
  <si>
    <t>Acera  Perimetral  Recinto Universitario Tacares</t>
  </si>
  <si>
    <t>Caseta De Seguridad  del Recinto de Santa Cruz</t>
  </si>
  <si>
    <t>Vestidores Estadio Ecológico</t>
  </si>
  <si>
    <t>Acceso Sede Regional del Caribe</t>
  </si>
  <si>
    <t>Puente Vehicular Sede Regional del Caribe</t>
  </si>
  <si>
    <t>Aula Multiuso y Módulo Indígena Sede Regional del Atlántico</t>
  </si>
  <si>
    <t>Paso Cubierto Sede Regional del Atlántico</t>
  </si>
  <si>
    <t>Centro de Vigilancia Estación Experimental Fabio Baudrit</t>
  </si>
  <si>
    <t>Cocina Anexa Residencias Sede Regional de Guanacaste</t>
  </si>
  <si>
    <t>Readecuación Acceso Edificios Parqueos de L.A.N.A.M.M.E.</t>
  </si>
  <si>
    <t>Laboratorios y Sala de Estudiantes Escuela Geología</t>
  </si>
  <si>
    <t>Bodega de Reactivos Facultad de Farmacia</t>
  </si>
  <si>
    <t>Cancha Baloncesto Recinto de Grecia</t>
  </si>
  <si>
    <t>Oficina Móvil Canal 15</t>
  </si>
  <si>
    <t>Escuela de Artes Musicales</t>
  </si>
  <si>
    <t>Sub- Total Instalaciones</t>
  </si>
  <si>
    <t>Total Instalaciones Neto</t>
  </si>
  <si>
    <t>Arquitectura</t>
  </si>
  <si>
    <t>Ingeniería</t>
  </si>
  <si>
    <t>Estudios Generales</t>
  </si>
  <si>
    <t>Nutrición</t>
  </si>
  <si>
    <t>Educación</t>
  </si>
  <si>
    <t>Edificio Biblioteca Central</t>
  </si>
  <si>
    <t>Escuela de Enfermería</t>
  </si>
  <si>
    <t>Facultad de Microbiología</t>
  </si>
  <si>
    <t>Geología</t>
  </si>
  <si>
    <t>Ciencias Económicas</t>
  </si>
  <si>
    <t>Facultad De Odontología</t>
  </si>
  <si>
    <t>Bellas Artes</t>
  </si>
  <si>
    <t>Artes Industriales</t>
  </si>
  <si>
    <t>Físico Matemáticas</t>
  </si>
  <si>
    <t>Edificio Facultad de Farmacia</t>
  </si>
  <si>
    <t>Centro de Informática</t>
  </si>
  <si>
    <t>Ciencias Sociales</t>
  </si>
  <si>
    <t>Artes Musicales</t>
  </si>
  <si>
    <t>Escuela Nueva Laboratorio</t>
  </si>
  <si>
    <t>CITA</t>
  </si>
  <si>
    <t>Local 2 Mall San Pedro</t>
  </si>
  <si>
    <t>Tecnología de Granos y Semillas</t>
  </si>
  <si>
    <t>Facultad Letras</t>
  </si>
  <si>
    <t>Estación Experimental Alfredo Volio Mata</t>
  </si>
  <si>
    <t>Sede Regional de Occidente</t>
  </si>
  <si>
    <t>Saprissa Remodelación</t>
  </si>
  <si>
    <t>INISA</t>
  </si>
  <si>
    <t>Finca Experimental Santa Ana</t>
  </si>
  <si>
    <t>Sede Regional del Caribe</t>
  </si>
  <si>
    <t>Tecnología de Alimentos Escuela</t>
  </si>
  <si>
    <t>Edificio Finca 3</t>
  </si>
  <si>
    <t>Laboratorio Nutrición Animal Control de Calidad de Alimentos</t>
  </si>
  <si>
    <t>Centro Tecnología del Cuero, CETEC</t>
  </si>
  <si>
    <t>Apartamentos Universitarios</t>
  </si>
  <si>
    <t>Varios de Madera Antiguos</t>
  </si>
  <si>
    <t>Restaurante Universitario</t>
  </si>
  <si>
    <t>Sarel Edificio Cadet Fernández</t>
  </si>
  <si>
    <t>Centro de Preparación Reactivos Químicos</t>
  </si>
  <si>
    <t>Escuela de Química</t>
  </si>
  <si>
    <t>Radio Universidad</t>
  </si>
  <si>
    <t>Edificio de Física Nuclear</t>
  </si>
  <si>
    <t>Escuela de Agronomía</t>
  </si>
  <si>
    <t>Centro Infantil Laboratorio</t>
  </si>
  <si>
    <t>Ciudad de la Investigación Administración Servicios Comunes</t>
  </si>
  <si>
    <t>Administrativos A B C</t>
  </si>
  <si>
    <t>Biblioteca Luis Demetrio Tinoco</t>
  </si>
  <si>
    <t>Recinto Universitario Tacares</t>
  </si>
  <si>
    <t>Edificio Sarel Nuevo</t>
  </si>
  <si>
    <t>Residencias Estudiantiles Sede Regional de Occidente</t>
  </si>
  <si>
    <t>Proyectos Golfito</t>
  </si>
  <si>
    <t>Recinto Paraíso Cartago</t>
  </si>
  <si>
    <t>Residencias Estudiantiles Sede Regional de Guanacaste</t>
  </si>
  <si>
    <t>Museo Histórico San Ramón</t>
  </si>
  <si>
    <t>Residencias Estudiantiles Sede Regional del  Caribe</t>
  </si>
  <si>
    <t>Oficina de Salud</t>
  </si>
  <si>
    <t>Oficina Ejecutora Programa de Inversiones</t>
  </si>
  <si>
    <t>Laboratorio Ensayos Biológicos</t>
  </si>
  <si>
    <t>Convenio UCR FUNAC Estación Experimental Alfredo Volio</t>
  </si>
  <si>
    <t>Residencias Estudiantiles Cuidad de la Investigación</t>
  </si>
  <si>
    <t>Biblioteca de Salud</t>
  </si>
  <si>
    <t>Laboratorio Nacional de Materiales y Modelos Estructurales</t>
  </si>
  <si>
    <t>Almacenes Oficina de Suministros</t>
  </si>
  <si>
    <t>Biología Escuela</t>
  </si>
  <si>
    <t>CIGEFI Edificio</t>
  </si>
  <si>
    <t>Centro Asesoría Estudiantil</t>
  </si>
  <si>
    <t>Edifico Escuela Enfermería Ciudad Científica</t>
  </si>
  <si>
    <t>Miniauditorio Ciencias Agroalimentarias</t>
  </si>
  <si>
    <t>Guardería Hijos de Estudiantes</t>
  </si>
  <si>
    <t>Archivo Universitario</t>
  </si>
  <si>
    <t>Remodelación y Ampliación Biblioteca CIHAC</t>
  </si>
  <si>
    <t>Construcción Edificio Planetario</t>
  </si>
  <si>
    <t>Ducto Edificio Arquitectura</t>
  </si>
  <si>
    <t>Elevador Edificio Arquitectura</t>
  </si>
  <si>
    <t>Elevador Edificio Educación</t>
  </si>
  <si>
    <t>Ducto Elevador Educación</t>
  </si>
  <si>
    <t>Elevador Edificio Ciencias Sociales</t>
  </si>
  <si>
    <t>Ducto Edificio Ciencias Sociales</t>
  </si>
  <si>
    <t>Elevador Edificio Sede Regional de Occidente</t>
  </si>
  <si>
    <t>Ducto Elevador Biblioteca Luis Demetrio Tinoco</t>
  </si>
  <si>
    <t>Elevador Biblioteca Luis Demetrio Tinoco</t>
  </si>
  <si>
    <t>Ducto Computo e Informática</t>
  </si>
  <si>
    <t>Elevador Computo e Informática</t>
  </si>
  <si>
    <t>Ducto Elevador Edificio Administrativo</t>
  </si>
  <si>
    <t>Elevador Edificio Administrativo</t>
  </si>
  <si>
    <t>Elevador Facultad de Letras</t>
  </si>
  <si>
    <t>Ducto Para Elevador Facultad de Letras</t>
  </si>
  <si>
    <t>Edificio Nuevo Canal 15</t>
  </si>
  <si>
    <t>Edificio Fontanela Librería Antares</t>
  </si>
  <si>
    <t>Estación Radioast. CINESPA Guanacaste</t>
  </si>
  <si>
    <t>Edificio para Albergar Centro de Acopio Desechos</t>
  </si>
  <si>
    <t>Pabellón Aulas Sede Regional de Guanacaste</t>
  </si>
  <si>
    <t>Edificio Enfermería II Etapa</t>
  </si>
  <si>
    <t>Edificio Artes Dramáticas Remodelación</t>
  </si>
  <si>
    <t>Hospital Adolfo Carit Aulas Oficina</t>
  </si>
  <si>
    <t>Edificio Escuela Nutrición III Etapa</t>
  </si>
  <si>
    <t>Escuela Biotecnología Ciencias Información Ampliación</t>
  </si>
  <si>
    <t>Centro Infantil Sede Regional de Guanacaste</t>
  </si>
  <si>
    <t>Radio Universidad Remodelación Ampliación</t>
  </si>
  <si>
    <t>Sede Regional del Atlántico Aulas</t>
  </si>
  <si>
    <t>Centro Transferencia Tecnología LANAMME</t>
  </si>
  <si>
    <t>Edificio Max Sittenfeld</t>
  </si>
  <si>
    <t>Elevador Facultad Ciencias Económicas</t>
  </si>
  <si>
    <t>Elevador Escuela Física Matemática</t>
  </si>
  <si>
    <t>Elevador Facultad de Derecho</t>
  </si>
  <si>
    <t>Casa Infantil Sede Regional de Occidente</t>
  </si>
  <si>
    <t>Bodega CINA CIA</t>
  </si>
  <si>
    <t>CASE Facultad Agronomía</t>
  </si>
  <si>
    <t>Bodega, Sala, Residencias Sede Regional del Pacifico</t>
  </si>
  <si>
    <t>Residencias Sede Regional del Caribe</t>
  </si>
  <si>
    <t>Bodega Lavandería y Sala del CIL</t>
  </si>
  <si>
    <t>Bodega y Taller Artes Recinto Tacares</t>
  </si>
  <si>
    <t>Vida Estudiantil Sede Regional del Atlántico</t>
  </si>
  <si>
    <t>Taller y Bodega Suministros (Sede Regional de Guanacaste)</t>
  </si>
  <si>
    <t>Edificio Ingeniería Eléctrica</t>
  </si>
  <si>
    <t>Miniauditorio Sede Regional del Atlántico</t>
  </si>
  <si>
    <t>Comedor Recinto de Guápiles</t>
  </si>
  <si>
    <t>Escalera de Emergencias Residencias  Estudiantiles Sede Central</t>
  </si>
  <si>
    <t>Tercera Etapa del CIGEFI</t>
  </si>
  <si>
    <t>Observatorio Solar</t>
  </si>
  <si>
    <t>Comedor Centro Infantil Laboratorio</t>
  </si>
  <si>
    <t>Clínica Ontológica Recinto Tacares</t>
  </si>
  <si>
    <t>Aula Recinto de Guápiles</t>
  </si>
  <si>
    <t>Bodega para Mantenimiento Recinto Tacares</t>
  </si>
  <si>
    <t>Residencias Sede Regional de Guanacaste</t>
  </si>
  <si>
    <t>Centro Coordinador Institucional de Operaciones</t>
  </si>
  <si>
    <t>Aulas y Servicios Sanitarios Escuela Educación Física</t>
  </si>
  <si>
    <t>Soda Facultad de Educación</t>
  </si>
  <si>
    <t>Edificio de Parqueos Ciencias Sociales</t>
  </si>
  <si>
    <t>Sala de Sesiones Archivo Universitario</t>
  </si>
  <si>
    <t>Edifico Etapa Básica Música Palmares</t>
  </si>
  <si>
    <t>Laboratorio de Investigación  Fuerza y Seguridad Vial LANAMME</t>
  </si>
  <si>
    <t>Sala Multiuso y Laboratorio de Computación Recinto Tacares</t>
  </si>
  <si>
    <t>Comedor Residencias Estudiantiles Sede Regional de Occidente</t>
  </si>
  <si>
    <t>Edificio Escuela de Matemática</t>
  </si>
  <si>
    <t>Edificios Recinto de Santa Cruz</t>
  </si>
  <si>
    <t>Plazas y Espacios Urbanos Sede Rodrigo Facio</t>
  </si>
  <si>
    <t>Facultad de Ciencias Agroalimentarias</t>
  </si>
  <si>
    <t xml:space="preserve">Sede Guanacaste-Banco Mundial </t>
  </si>
  <si>
    <t>Escuela Salud Publica- Banco Mundial</t>
  </si>
  <si>
    <t>Sub- Total Edificios</t>
  </si>
  <si>
    <t>Total Edificios Neto</t>
  </si>
  <si>
    <t>Instalaciones Deportivas</t>
  </si>
  <si>
    <t>Escuela de Laboratorio – Emma Gamboa</t>
  </si>
  <si>
    <t>Torre Transmisora San Jerónimo de Moravia</t>
  </si>
  <si>
    <t>Jardín  Lankester Cartago</t>
  </si>
  <si>
    <t>Museo Nacional - Cuartel Bella Vista</t>
  </si>
  <si>
    <t>San Joaquín  Flores Heredia San Rafael de Ojo de Agua</t>
  </si>
  <si>
    <t>INISA Santiago de Puriscal</t>
  </si>
  <si>
    <t>Estación Experimental Ganado Lechero Rio Frio</t>
  </si>
  <si>
    <t>Centro Vacacional Playa Bejuco</t>
  </si>
  <si>
    <t>Estación Biológica Alejandro Quesada</t>
  </si>
  <si>
    <t>Recinto de Paraíso</t>
  </si>
  <si>
    <t>Total Terrenos Neto</t>
  </si>
  <si>
    <t>Acera Sector Oeste del Campus Universitario</t>
  </si>
  <si>
    <t>Ampliación y Remodelación Biblioteca Sede del Atlántico</t>
  </si>
  <si>
    <t>Construcción Cancha Sintética Recinto Guápiles</t>
  </si>
  <si>
    <t>Remodelación eléctrica Biblioteca Sede de Guanacaste</t>
  </si>
  <si>
    <t>Acometida, bomba e instalación para recirculación de lixiviados</t>
  </si>
  <si>
    <t>BM Centro de Diagnóstico para el cáncer - Edificio Laboratorio - Áreas de práctica</t>
  </si>
  <si>
    <t>BM CICANUM - Edificio para albergar Ciclotrón</t>
  </si>
  <si>
    <t>BM Edificio Anexo Escuela de Artes Musicales</t>
  </si>
  <si>
    <t>BM SRG Edificio aulas y lab. Tecnología de Alimentos y Tecnologías en Salud</t>
  </si>
  <si>
    <t>Construcción de bodega llave en mano Sede del Caribe</t>
  </si>
  <si>
    <t>Edificio Aulas Anexas Esparza - Sede del Pacífico</t>
  </si>
  <si>
    <t>Palimpesto - Recuperación zonas verdes frente a la OBS</t>
  </si>
  <si>
    <t xml:space="preserve">Planta de Tratamiento Sede del Pacífico </t>
  </si>
  <si>
    <t>Reacondicionamiento de estacionamiento de las Instalaciones Deportivas</t>
  </si>
  <si>
    <t xml:space="preserve">Remodelación INISA, filtraciones INIE y sistema de hidrantes Finca 1 </t>
  </si>
  <si>
    <t>Sede de Guanacaste - Planta de tratamiento</t>
  </si>
  <si>
    <t>Sede del Caribe - Planta de tratamiento</t>
  </si>
  <si>
    <t>Total Obras en Proceso (Construcciones) Neto</t>
  </si>
  <si>
    <t>Derechos Telefónicos Sede Central</t>
  </si>
  <si>
    <t>Derechos Telefónicos Sedes Regionales</t>
  </si>
  <si>
    <t>Otras Inversiones</t>
  </si>
  <si>
    <t>Programas de Cómputo</t>
  </si>
  <si>
    <t>Menos: Amortización de Intangibles</t>
  </si>
  <si>
    <t>Total Programas de Cómputo Neto</t>
  </si>
  <si>
    <t>(a) En la Cuenta de Instalaciones se registra un aumento debido al traslado de construcciones terminadas como:</t>
  </si>
  <si>
    <t>• Camerinos y Cancha Sintética - Recinto de Guápiles</t>
  </si>
  <si>
    <t>(c) En la cuenta de edificios se registra un aumento debido al traslado de construcciones terminadas como:</t>
  </si>
  <si>
    <t>• Edificio Anexo - Escuela de Medicina</t>
  </si>
  <si>
    <t>• Sistema de drenaje y riego - Estadio Ecológico</t>
  </si>
  <si>
    <t>• Edificio Facultad de Odontología</t>
  </si>
  <si>
    <t>• Edificio Facultad de Derecho</t>
  </si>
  <si>
    <t>• Edificio de Aulas y Laboratorios</t>
  </si>
  <si>
    <t>• Edificio Facultad de Ingeniería</t>
  </si>
  <si>
    <t>• Plaza de la Autonomía</t>
  </si>
  <si>
    <t>Depreciación por periodo</t>
  </si>
  <si>
    <t>Mobiliario, Equipo, Maquinaria y Vehículos</t>
  </si>
  <si>
    <t>Total</t>
  </si>
  <si>
    <t>El financiamiento del proyecto con cargo al Fideicomiso será mediante:</t>
  </si>
  <si>
    <t>En el contrato de Fideicomiso intervienen figuras tales como:</t>
  </si>
  <si>
    <t>ACTIVOS FIJOS DONADOS</t>
  </si>
  <si>
    <t xml:space="preserve">ACTIVOS FIJOS ADQUIRIDOS POR DONACIÓN </t>
  </si>
  <si>
    <t>CLASIFICACIÓN POR CUENTA</t>
  </si>
  <si>
    <t>NOMBRE DE LA CUENTA</t>
  </si>
  <si>
    <t>ACTIVOS FIJOS ADQUIRIDOS POR DONACIÓN</t>
  </si>
  <si>
    <t>RECIBIDOS POR PAÍS</t>
  </si>
  <si>
    <t>PAÍS</t>
  </si>
  <si>
    <t>Costa Rica</t>
  </si>
  <si>
    <t xml:space="preserve">Japón </t>
  </si>
  <si>
    <t xml:space="preserve">MONTO POR ENTE DONANTE DE BIENES MUEBLES E INMUEBLES RECIBIDOS EN DONACIÓN </t>
  </si>
  <si>
    <t>Nombre del donante</t>
  </si>
  <si>
    <t>Porcentaje</t>
  </si>
  <si>
    <t>Gobiernos del Exterior</t>
  </si>
  <si>
    <t>Empresas Privadas Nacionales</t>
  </si>
  <si>
    <t>Y POR UNIDAD EJECUTORA</t>
  </si>
  <si>
    <t>Custodio</t>
  </si>
  <si>
    <t>Laboratorio Clínico-OBS</t>
  </si>
  <si>
    <t>Centro Inv. Electroquímica Energía-CELEQ</t>
  </si>
  <si>
    <t>Sección de Transportes</t>
  </si>
  <si>
    <t>Centro Inv. Agronómicas-CIA</t>
  </si>
  <si>
    <t>Centro de Inv. de Granos y Semillas-CIGRAS</t>
  </si>
  <si>
    <t>Programa de Investigación en desarrollo Urbano Sostenible-PRODUS</t>
  </si>
  <si>
    <t>Instituto Inv. Ciencias Económicas-IICE</t>
  </si>
  <si>
    <t>Escuela de Tecnología de Alimentos</t>
  </si>
  <si>
    <t>Escuela de Ingeniería Eléctrica</t>
  </si>
  <si>
    <t>Laboratorio Nacional de Materiales y Modelos Estructurales-LANAMME</t>
  </si>
  <si>
    <t>Escuela de Lenguas Modernas</t>
  </si>
  <si>
    <t>Centro Inv. Ciencias del Mar y Limnol.-CIMAR</t>
  </si>
  <si>
    <t>Centro de Inv. Nutrición Animal-CINA</t>
  </si>
  <si>
    <t>Centro de Inv. Tecnología de Alimentos-CITA</t>
  </si>
  <si>
    <t>Centro de Inv. Protección de Cultivos-CIPROC</t>
  </si>
  <si>
    <t>Decanato de Ingeniería</t>
  </si>
  <si>
    <t>Instituto Inv. Ingeniería INII</t>
  </si>
  <si>
    <t>Maestría en Estadística</t>
  </si>
  <si>
    <t>Escuela de Ingeniería Civil</t>
  </si>
  <si>
    <t>Centro de Investigación en Ciencias Atómicas, Nucleares y Moleculares-CICANUM</t>
  </si>
  <si>
    <t>Escuela de Nutrición</t>
  </si>
  <si>
    <t>Instituto Clodomiro Picado-ICP</t>
  </si>
  <si>
    <t>Programas Deportivos y Recreativos</t>
  </si>
  <si>
    <t>Instituto Inv. en Educación</t>
  </si>
  <si>
    <t>Decanato de Letras</t>
  </si>
  <si>
    <t>Centro de Inv. de Hematología y Trastornos Afines-CIHATA</t>
  </si>
  <si>
    <t>Escuela de Zootecnia</t>
  </si>
  <si>
    <t>Instituto de Inv. Psicológicas-IIP</t>
  </si>
  <si>
    <t>Escuela de Biología</t>
  </si>
  <si>
    <t>Escuela de Administración de Negocios</t>
  </si>
  <si>
    <t>Sede Regional de Guanacaste</t>
  </si>
  <si>
    <t>Escuela de Trabajo Social</t>
  </si>
  <si>
    <t>Centro de Investigación y Estudios Políticos-CIEP</t>
  </si>
  <si>
    <t>Postgrado en Especialidades Médicas</t>
  </si>
  <si>
    <t>Centro Inv. Biología Celular y Molecular-CIBCM</t>
  </si>
  <si>
    <t>Instituto Inv. Salud-INISA</t>
  </si>
  <si>
    <t>Facultad de Farmacia</t>
  </si>
  <si>
    <t>EFECTO DE LA EJECUCIÓN PRESUPUESTARIA EN CUENTAS DE ACTIVO FIJO</t>
  </si>
  <si>
    <t>Más:</t>
  </si>
  <si>
    <t>Subtotal</t>
  </si>
  <si>
    <t>Menos:</t>
  </si>
  <si>
    <t>Saldo contable cuentas de activos fijos al 31 de diciembre de 2017</t>
  </si>
  <si>
    <t>Efecto neto por capitalización bienes duraderos</t>
  </si>
  <si>
    <t>(a) Este saldo refleja únicamente los movimientos que se realizan a nivel contable, tales como: exclusión de bienes por cambio de garantía, desecho u otros.</t>
  </si>
  <si>
    <t>(b) A partir de diciembre del año 2010, se crearon las cuentas de orden 070-003 (Saldo deudor) y 071-003 (Saldo acreedor), denominadas pagos por activos en proceso de adquisición, con el propósito de controlar que los adelantos de pago, correspondientes a órdenes de compra, una vez que el proveedor entregue el bien o finiquite la obra, se reconozca y registre el activo a nivel contable.</t>
  </si>
  <si>
    <t>(e) Otros movimientos contables no relacionados con la ejecución presupuestaria, tales como: reclasificaciones de cuentas contables de Obras en Proceso a Edificios o instalaciones y/o Mobiliario y Equipo, cambios de garantía, reposición de bienes por parte de los colaboradores a la Institución por robo o pérdida, entre otros.</t>
  </si>
  <si>
    <t>(d) Corresponde a bienes que ha recibo la Institución mediante el proceso de donación.</t>
  </si>
  <si>
    <t xml:space="preserve">Invernaderos </t>
  </si>
  <si>
    <t xml:space="preserve">Sede Regional del Caribe </t>
  </si>
  <si>
    <t xml:space="preserve">Cancha Sintética Fútbol Instalaciones Deportivas </t>
  </si>
  <si>
    <t>(j)</t>
  </si>
  <si>
    <t xml:space="preserve">Escuela de Biología </t>
  </si>
  <si>
    <t>Escuela de Artes Dramáticas</t>
  </si>
  <si>
    <t xml:space="preserve">Menos Depreciación  Acumulada  Instalaciones </t>
  </si>
  <si>
    <t xml:space="preserve">Sede Regional De Guanacaste </t>
  </si>
  <si>
    <t>(k)</t>
  </si>
  <si>
    <t>(f)</t>
  </si>
  <si>
    <t xml:space="preserve">Ciencias Agroalimentarias (UCAGRO) – Fideicomiso </t>
  </si>
  <si>
    <t>(g)</t>
  </si>
  <si>
    <t xml:space="preserve">Edificio Educación Continúa </t>
  </si>
  <si>
    <t>Estadio Ecológico</t>
  </si>
  <si>
    <t xml:space="preserve">Parqueo Integral Universitario-Fideicomiso </t>
  </si>
  <si>
    <t xml:space="preserve">Jardín Lankester </t>
  </si>
  <si>
    <t xml:space="preserve">Finca 2 Banco Mundial </t>
  </si>
  <si>
    <t xml:space="preserve">Sede del Pacífico Banco Mundial </t>
  </si>
  <si>
    <t>(i)</t>
  </si>
  <si>
    <t xml:space="preserve">Educación Continua </t>
  </si>
  <si>
    <t xml:space="preserve">Facultad de Odontología Fideicomiso </t>
  </si>
  <si>
    <t xml:space="preserve">Facultad de Derecho Fideicomiso </t>
  </si>
  <si>
    <t xml:space="preserve">Edificio de Aulas y Laboratorios - Fideicomiso </t>
  </si>
  <si>
    <t xml:space="preserve">Menos Depreciación Acumulada Edificios </t>
  </si>
  <si>
    <t>Ciudad Universitaria Rodrigo Facio</t>
  </si>
  <si>
    <t>Ciudad de la Investigación</t>
  </si>
  <si>
    <t>(h)</t>
  </si>
  <si>
    <t xml:space="preserve">Proyecto Golfito </t>
  </si>
  <si>
    <t xml:space="preserve">Escuela de Medicina </t>
  </si>
  <si>
    <t xml:space="preserve">Créditos por ajustes y exclusiones de activos fijos </t>
  </si>
  <si>
    <t xml:space="preserve">Ejecución bienes duraderos no capitalizables </t>
  </si>
  <si>
    <t>Pagos por activos en proceso de adquisición al 31 de diciembre de 2017</t>
  </si>
  <si>
    <t xml:space="preserve">Caseta de Seguridad Recinto de Guápiles </t>
  </si>
  <si>
    <t xml:space="preserve">Mariposario Escuela de Biología </t>
  </si>
  <si>
    <t>El proyecto consiste en el financiamiento, construcción y arrendamiento de las obras que requiere la Universidad de Costa Rica para el cumplimiento de las actividades sustantivas y constitucionales de docencia, investigación y acción social.</t>
  </si>
  <si>
    <t>Inversión disponible para la venta</t>
  </si>
  <si>
    <t>Otras Retenciones por Pagar</t>
  </si>
  <si>
    <t xml:space="preserve">Salario Escolar Vínculo Externo              </t>
  </si>
  <si>
    <t xml:space="preserve">Matrícula al cobro                         </t>
  </si>
  <si>
    <t xml:space="preserve">Reintegro al cobro                        </t>
  </si>
  <si>
    <t>(b) Corresponde al arreglo de pago con el señor Rolando Arroyave Vergara y la Federación de Estudiantes de la Universidad de Costa Rica, según y como consta en oficio FEUCR-975-2017.</t>
  </si>
  <si>
    <t>NOTA No. 27</t>
  </si>
  <si>
    <t>CONTIGENCIAS</t>
  </si>
  <si>
    <t xml:space="preserve">Bienes Duraderos                                               </t>
  </si>
  <si>
    <t>Ministerio de Hacienda</t>
  </si>
  <si>
    <t>5 000 000 000,00</t>
  </si>
  <si>
    <t xml:space="preserve">(Incluye Fondos Intraproyectos, Fondos del Sistema-CONARE y </t>
  </si>
  <si>
    <t>Plan de Mejoramiento Institucional)</t>
  </si>
  <si>
    <t>Ingresos reales:</t>
  </si>
  <si>
    <t>Egresos reales:</t>
  </si>
  <si>
    <t>Egresos por ejecutar</t>
  </si>
  <si>
    <t>FONDO RESERVA RED DE LAB EN ING SISMICA</t>
  </si>
  <si>
    <t>VALORAC SUBPROD PROC INDUST PIÑA APLIC H</t>
  </si>
  <si>
    <t>MANEJ INTEGR RECURS HIDRAUL CUEN RIO ABA</t>
  </si>
  <si>
    <t>APROV RASTR D PIÑA P/ PRODUCC BIOENERGIA</t>
  </si>
  <si>
    <t>DISEÑ IMPL SIST BIODEG PLAG Y OTR CONTAM</t>
  </si>
  <si>
    <t>EXCEDENTES PROG POSG ESPECIALDAD MEDICAS</t>
  </si>
  <si>
    <t>CLASIF SUEL DON SE UBIC NUEV ESTAC ACELE</t>
  </si>
  <si>
    <t>IMPLEMENT  REGLAM TEC CENTROAM RTCA</t>
  </si>
  <si>
    <t>EST.DEM PAS. Y CAR.US.SERV..TRAN.BUS EXT.UCR</t>
  </si>
  <si>
    <t>ESTUD.JURID. S/ DERECHO A LA SEGUR. DIVERSIDAD ALIMENTARIAS</t>
  </si>
  <si>
    <t>VAR. PROPIED.DINAM. ESTRUC.CONST.MAMP.CONFINADA</t>
  </si>
  <si>
    <t>EFIC. UTIL.NUTRIENTES NUTRIC. ANIM.MONOG</t>
  </si>
  <si>
    <t>PERFIL EXPRES COMPAR MULTIPLES TEJI</t>
  </si>
  <si>
    <t>RED ESTUDIO RESILIENCIA PSICOLOGICA</t>
  </si>
  <si>
    <t>UTILIZ DE MICROORGA EN EL CAMPO AGRICOLA</t>
  </si>
  <si>
    <t>COMPETEN DERECH P/CULTIVAR DESARR HUMANO</t>
  </si>
  <si>
    <t>CULT ROBOT P/ MEJOR CALID VIDA SOC COSTA</t>
  </si>
  <si>
    <t>SIIBEUNE - DESARROLLO DE INDICADORES</t>
  </si>
  <si>
    <t>AMORTIZACION SIEDIN-RECTORIA</t>
  </si>
  <si>
    <t xml:space="preserve">Girado de más contrato de beca al exterior </t>
  </si>
  <si>
    <t>Cuentas por cobrar a proveedores</t>
  </si>
  <si>
    <t>Cuentas por cobrar varios cobro judicial</t>
  </si>
  <si>
    <t>Venta bienes y servicios Unidad Coordinación Editorial</t>
  </si>
  <si>
    <t>Venta de Bienes Semanario Universidad</t>
  </si>
  <si>
    <t>013-068</t>
  </si>
  <si>
    <t>Arreglo pago girados de mas a estudiantes sin pagaré</t>
  </si>
  <si>
    <t>Matrícula al cobro</t>
  </si>
  <si>
    <t>Cuentas por cobrar estudiantes al cobro judicial</t>
  </si>
  <si>
    <t>Financiamiento Transitorio Vínculo Externo</t>
  </si>
  <si>
    <t xml:space="preserve">Matrícula al cobro judicial </t>
  </si>
  <si>
    <t>013-074-001</t>
  </si>
  <si>
    <t>013-074-002</t>
  </si>
  <si>
    <t>Diferencia de ingresos no percibidos y egresos por ejecutar</t>
  </si>
  <si>
    <t>PROM. DEL DESAR CIENT. ACADEM. EN GEO.</t>
  </si>
  <si>
    <t>PLAN REGULADOR DEL CANTON DE OROTINA</t>
  </si>
  <si>
    <t>SERV INVESTIG CIENTIFICA TEATRO NACIONAL</t>
  </si>
  <si>
    <t>CONSULTOR P/APOYAR DESAR. E IMPLEM. SIST.GEST.CALID PROY. DE</t>
  </si>
  <si>
    <t>ASESOR EN ARQUIT, DISEÑ, URBAN Y CONSTRU</t>
  </si>
  <si>
    <t>CAPACIT EN LENG SEÑAS COSTARR P/CENDEISS</t>
  </si>
  <si>
    <t>ASESOR ARQUIT DISEÑ URBANIS CONSTR-CICAP</t>
  </si>
  <si>
    <t>PROG. DE ASESESORIAS DE LA ESC.ING.ELECT</t>
  </si>
  <si>
    <t>PROGRAM CURSOS ESCUEL INGENIER ELECTRICA</t>
  </si>
  <si>
    <t>PROCESO DE PLANIF. DE DES. LOCAL MUN.ESCAZÚ</t>
  </si>
  <si>
    <t>SERV APOY TECN 88 JUNT ADM IMPL VALID NU</t>
  </si>
  <si>
    <t>@GROFERIA; MEJOR ESTRAT DIDACT CURS FACU</t>
  </si>
  <si>
    <t>ESTRAT CANT DE LA  ATENCIÓN A LA NIÑEZ</t>
  </si>
  <si>
    <t>PROG. EDUC. CONTINUA ESC. ADM. EDUCATIVA</t>
  </si>
  <si>
    <t>II SIMPOSIO GESTION Y SOSTENIBILIDAD CEA</t>
  </si>
  <si>
    <t>CONTROL INT.Y VAL.DEL RIESGO MUN.M.OCA</t>
  </si>
  <si>
    <t>TOTAL DEL PRESUPUESTO POR DISTRIBUIR (SECC 6.)</t>
  </si>
  <si>
    <t xml:space="preserve">                                            Monto total facturado 2018:</t>
  </si>
  <si>
    <t>POSGRADO EN COMPUTACION E INFORMATICA</t>
  </si>
  <si>
    <t>POSGRADO EN ADMINISTRACION EDUCATIVA</t>
  </si>
  <si>
    <t>MAESTRIA EN ADMINISTRACION UNIVERSITARIA</t>
  </si>
  <si>
    <t>POSG ENSEÑANZA INGLES COMO LENGUA EXTRAN</t>
  </si>
  <si>
    <t>MAEST ADM PUBLICA CONTRATOS PUBLICOS</t>
  </si>
  <si>
    <t>POSGRADO EN ADMINISTRACIÓN PUBLICA</t>
  </si>
  <si>
    <t>MAESTRIA EN CIENCIAS POLITICAS</t>
  </si>
  <si>
    <t>MAESTRIA EVALUACION DE PROYECTOS</t>
  </si>
  <si>
    <t>POSGRADO ADMINISTRACION Y DIRECCION DE EMPRESAS</t>
  </si>
  <si>
    <t>MAESTRIA EN FARMACODEPENDENCIA</t>
  </si>
  <si>
    <t>MAESTRIA EN SALUD PUBLICA - VARIOS ENFASIS</t>
  </si>
  <si>
    <t>MAESTRIA CIENCIAS DE ENFERMERIA</t>
  </si>
  <si>
    <t>POSGRAD TECNOL INFORMAC COMUN GEST ORGAN</t>
  </si>
  <si>
    <t>VENTA DE ACTIVOS</t>
  </si>
  <si>
    <t>Venta de Terrenos</t>
  </si>
  <si>
    <t>Transferencias de Capital del Sector Público</t>
  </si>
  <si>
    <t>FACULTAD DE  ARTES</t>
  </si>
  <si>
    <t>CIEQ-DOCENCIA</t>
  </si>
  <si>
    <t>02-01-02-08</t>
  </si>
  <si>
    <t>02-02-50</t>
  </si>
  <si>
    <t>CIEQ-INVESTIGACIÓN</t>
  </si>
  <si>
    <t>UNIDADES-SERVICIOS DE ACCION SOCIAL</t>
  </si>
  <si>
    <t>CIEQ-ACCIÓN SOCIAL</t>
  </si>
  <si>
    <t>04-95</t>
  </si>
  <si>
    <t>CIEQ-VIDA ESTUDIANTIL</t>
  </si>
  <si>
    <t>06-08-02-10</t>
  </si>
  <si>
    <t>PLAZA DE LA  AUTONOMIA</t>
  </si>
  <si>
    <t>06-95</t>
  </si>
  <si>
    <t>CIEQ-DIRECCIÓN SUPERIOR</t>
  </si>
  <si>
    <t>07-03-03-01</t>
  </si>
  <si>
    <t>RECINTO DE PARAISO - DOCENCIA</t>
  </si>
  <si>
    <t>07-95</t>
  </si>
  <si>
    <t>CIEQ-DESARROLLO REGIONAL</t>
  </si>
  <si>
    <t>02-98-02-09</t>
  </si>
  <si>
    <t>02-98-02-81</t>
  </si>
  <si>
    <t>02-98-02-82</t>
  </si>
  <si>
    <t>02-98-02-85</t>
  </si>
  <si>
    <t>03-98-02-05</t>
  </si>
  <si>
    <t>03-98-03-40</t>
  </si>
  <si>
    <t>03-98-03-45</t>
  </si>
  <si>
    <t>03-98-03-46</t>
  </si>
  <si>
    <t>03-98-03-47</t>
  </si>
  <si>
    <t>03-98-03-48</t>
  </si>
  <si>
    <t>01-99-01-03</t>
  </si>
  <si>
    <t>01-99-04-07</t>
  </si>
  <si>
    <t>OBRAS DE INFRAESTRUCTURAS ESC ADM NEGOCI</t>
  </si>
  <si>
    <t>02-99-02-58</t>
  </si>
  <si>
    <t>02-99-04-55</t>
  </si>
  <si>
    <t>02-99-04-58</t>
  </si>
  <si>
    <t>02-99-04-59</t>
  </si>
  <si>
    <t>02-99-04-60</t>
  </si>
  <si>
    <t>02-99-04-61</t>
  </si>
  <si>
    <t>02-99-04-64</t>
  </si>
  <si>
    <t>02-99-04-65</t>
  </si>
  <si>
    <t>03-99-02-13</t>
  </si>
  <si>
    <t>03-99-02-18</t>
  </si>
  <si>
    <t>03-99-02-19</t>
  </si>
  <si>
    <t>03-99-02-20</t>
  </si>
  <si>
    <t>03-97-04-52</t>
  </si>
  <si>
    <t>01-97-04-06</t>
  </si>
  <si>
    <t>01-97-06-12</t>
  </si>
  <si>
    <t>DISEÑO GRAFICO SEDE INTERUNIV ALAJUELA</t>
  </si>
  <si>
    <t>02-99-93-66</t>
  </si>
  <si>
    <t>DISTRIB ACT FUTUR DIVERSID GENETIC PSIDI</t>
  </si>
  <si>
    <t>02-99-93-70</t>
  </si>
  <si>
    <t>DETERMINAC VARIABLES INFLUENC AFECT</t>
  </si>
  <si>
    <t>02-99-93-71</t>
  </si>
  <si>
    <t>ESTRATEGIA COMISION VICERREC INVESTIGACI</t>
  </si>
  <si>
    <t>02-99-93-72</t>
  </si>
  <si>
    <t>MEDIA TIC PLATAFORM COMPUTACIO ANAL VISU</t>
  </si>
  <si>
    <t>02-99-93-73</t>
  </si>
  <si>
    <t>DINAMICA ARBOVIROSIS EN CR ESTUD VECTORE</t>
  </si>
  <si>
    <t>02-99-93-74</t>
  </si>
  <si>
    <t>ANALIS FUNC GENOMICO CELUL CANCEROSA RNA</t>
  </si>
  <si>
    <t>02-99-93-75</t>
  </si>
  <si>
    <t>PAPEL CALCIO INTRACELULAR MECANIS EXCITA</t>
  </si>
  <si>
    <t>02-99-93-76</t>
  </si>
  <si>
    <t>DESCIFRANDO ESPECIFIC HOSPEDERO CASO BAC</t>
  </si>
  <si>
    <t>02-99-93-77</t>
  </si>
  <si>
    <t>IDENTIFIC BIOCOMPUTAC MECANISMOS COMPENS</t>
  </si>
  <si>
    <t>02-99-93-78</t>
  </si>
  <si>
    <t>BASES MOLECULARES INTERACCION DEGRADA ME</t>
  </si>
  <si>
    <t>02-99-93-79</t>
  </si>
  <si>
    <t>DESARR MICROSIST APLICACIONS CARACTERIZA</t>
  </si>
  <si>
    <t>02-99-93-80</t>
  </si>
  <si>
    <t>TRANSPORTE CONTAMINANTES VALLE CTRAL OCC</t>
  </si>
  <si>
    <t>02-99-93-81</t>
  </si>
  <si>
    <t>ESTRATG INTEGRAD RESCAT / EST MAIZ CRIOL</t>
  </si>
  <si>
    <t>SUBCOMISION CONOCIMIENTO ABIERTO</t>
  </si>
  <si>
    <t>SUBCOMISION PERSONA ADULTA MAYOR</t>
  </si>
  <si>
    <t>03-99-94-07</t>
  </si>
  <si>
    <t>SUBCOMIS D CAPACITAC INTERUNIVERSITARIA</t>
  </si>
  <si>
    <t>SUBCOMISION DIFUSION INFOR ESTAD NACION</t>
  </si>
  <si>
    <t>FDO D ARTICULAC P/ EXTENCIO Y ACC SOCIAL</t>
  </si>
  <si>
    <t>EVALUADORA D EXTENSION Y ACCION SOCIAL</t>
  </si>
  <si>
    <t>03-99-94-68</t>
  </si>
  <si>
    <t>ACC HUMANIST ESPACIO DIALOGO EXPRES ARTI</t>
  </si>
  <si>
    <t>03-99-94-69</t>
  </si>
  <si>
    <t>BIOTECNOLOGIA PARA TODOS SOCIALIZ CONCEP</t>
  </si>
  <si>
    <t>03-99-94-70</t>
  </si>
  <si>
    <t>03-99-94-71</t>
  </si>
  <si>
    <t>MUJERES DEL CAMPO DERECHOS CUERPO TERRIT</t>
  </si>
  <si>
    <t>03-99-94-72</t>
  </si>
  <si>
    <t>03-99-94-73</t>
  </si>
  <si>
    <t>TURISMO DITSO KA CAMBIO SOCIAL PERSPECTI</t>
  </si>
  <si>
    <t>05-99-94-13</t>
  </si>
  <si>
    <t>RESOLUC ALTERNAT CONFLICTOS INSTRU GE IN</t>
  </si>
  <si>
    <t xml:space="preserve"> 0-02-04</t>
  </si>
  <si>
    <t xml:space="preserve"> 0-02-04-01</t>
  </si>
  <si>
    <t>Pago De Vacaciones Docentes Interinos</t>
  </si>
  <si>
    <t xml:space="preserve"> 5-01-01-01</t>
  </si>
  <si>
    <t xml:space="preserve"> 5-01-01-02</t>
  </si>
  <si>
    <t>Otros Maquinaria Y Equipo De Producción</t>
  </si>
  <si>
    <t xml:space="preserve"> 6-02-02-04</t>
  </si>
  <si>
    <t>Becas A Profesores</t>
  </si>
  <si>
    <t xml:space="preserve"> 6-02-02-08</t>
  </si>
  <si>
    <t>Almuerzo</t>
  </si>
  <si>
    <t xml:space="preserve"> 6-02-02-09</t>
  </si>
  <si>
    <t xml:space="preserve"> 6-02-02-11</t>
  </si>
  <si>
    <t xml:space="preserve"> 6-02-02-12</t>
  </si>
  <si>
    <t>Monto Pobreza Extrema</t>
  </si>
  <si>
    <t xml:space="preserve"> 6-02-02-13</t>
  </si>
  <si>
    <t xml:space="preserve"> 6-02-02-14</t>
  </si>
  <si>
    <t>Transporte</t>
  </si>
  <si>
    <t xml:space="preserve"> 6-02-02-15</t>
  </si>
  <si>
    <t xml:space="preserve"> 6-02-02-16</t>
  </si>
  <si>
    <t>Residencias</t>
  </si>
  <si>
    <t xml:space="preserve"> 6-02-02-18</t>
  </si>
  <si>
    <t xml:space="preserve"> 6-02-02-19</t>
  </si>
  <si>
    <t xml:space="preserve"> 6-02-02-20</t>
  </si>
  <si>
    <t>Otras Becas Ofic Asunt Intern Y Coop Ext</t>
  </si>
  <si>
    <t xml:space="preserve"> 6-02-02-21</t>
  </si>
  <si>
    <t>Otras Becas Tribun Elect Universit (Teu)</t>
  </si>
  <si>
    <t>Presupuesto asignado                                                                 (Origen de los Fondos)</t>
  </si>
  <si>
    <t>Tipo de licitación. (R-93-2017)</t>
  </si>
  <si>
    <t>R-2751-2018 y R-3016-2018</t>
  </si>
  <si>
    <t>2018LA-000003-0000900001</t>
  </si>
  <si>
    <t>INSTITUTO CLODOMIRO PICADO, MANGAS DE SANGRÍA, TALLERES, BODEGAS Y SUBESTACIÓN ELÉCTRICA</t>
  </si>
  <si>
    <t>2018LA-000002-0000900001</t>
  </si>
  <si>
    <t>2018CD-000006-0000900003</t>
  </si>
  <si>
    <t>2017LA-000024-0000900001</t>
  </si>
  <si>
    <t xml:space="preserve">EDUCACIÓN CONTINUA, REPARACIÓN DE LOSA PARA TECHO </t>
  </si>
  <si>
    <t>2018CD-000002-0000900003</t>
  </si>
  <si>
    <t xml:space="preserve">El proyecto estaba listo para adjudicar, no obstante, se cancela a solicitud del CICANUM, por tanto, la Rectoría mediante los oficios R-1030 y  R-1027-2017 solicita se rebaje una parte del presupuesto para atender otras necesidades. </t>
  </si>
  <si>
    <t>2017LN-000002-0000900001</t>
  </si>
  <si>
    <t>0432017080200197-01 // 0432017080200201-00 // 0432017080200189-00</t>
  </si>
  <si>
    <t>Fact. 447, 450 // Fact.  5433, 5434, 5435, 2, 3, 4 // Fact.  29, 30</t>
  </si>
  <si>
    <t>El proyecto se adjudica a tres contratistas: José Mauricio López Campos (renglón 1) Jorge Lizano &amp; Asociados (renglones 2, 3, 5) OPB Arquitectos Costa Rica S.A.. (renglones 4 y 6)</t>
  </si>
  <si>
    <t>2018CD-000001-0000900003</t>
  </si>
  <si>
    <t>OC 203122 // OC 203123 // OC 203124</t>
  </si>
  <si>
    <t>043201708020038-00 // 204280</t>
  </si>
  <si>
    <t>2017LA-000031-0000900001</t>
  </si>
  <si>
    <t>0432018080200080-00 // 204848</t>
  </si>
  <si>
    <t>0432018080200079-00 // OC 204850</t>
  </si>
  <si>
    <t>043201708020038-00 // OC 204280</t>
  </si>
  <si>
    <t>2017CD-000009-0000900003</t>
  </si>
  <si>
    <t>OC 203118 // 203119</t>
  </si>
  <si>
    <t>2017CD-000007-0000900003</t>
  </si>
  <si>
    <t>OC 203110 // 203111</t>
  </si>
  <si>
    <t>Fact. 2879, 2877, 2885, 2893, 2899, 2906, 2914, 2921, 2940, 2954, 2989, 3002 // Fact. 2894, 2919, 3008,3007, 3012, 3011, 3025, 3134</t>
  </si>
  <si>
    <t>Fact. 692, 741, 746, 762, 769, 781, 790, 796, 815, 827, 842, 860 // Fact. 810, 912</t>
  </si>
  <si>
    <t>Fact. 1031</t>
  </si>
  <si>
    <t>2017CD-000008-0000900003</t>
  </si>
  <si>
    <t>OC 203222 // OC 203223 //OC 203101</t>
  </si>
  <si>
    <t>2017CD-000006-000090003</t>
  </si>
  <si>
    <t>OC 203224 // 203225</t>
  </si>
  <si>
    <t>Fact. 845, 0, 12, 19</t>
  </si>
  <si>
    <t>Fact. 2319, 2327, 2343, 2350, 2353, 2361, 2371, 2373, 2374, 2377, 2379, 2384, 2390 // Fact. 6</t>
  </si>
  <si>
    <t>Falta  Acta de Recepción y Finiquito</t>
  </si>
  <si>
    <t>2351, 2355, 2388</t>
  </si>
  <si>
    <t>2017CD-000003-000090003</t>
  </si>
  <si>
    <t>OC 202182 // OC 202185 // OC 203114</t>
  </si>
  <si>
    <t>Fact. 1844, 1906 // Fact. 1913</t>
  </si>
  <si>
    <t>OC 203220 // OC 203221 // OC 203099</t>
  </si>
  <si>
    <t>Fact. 1402, 1399 // Fact.1403</t>
  </si>
  <si>
    <t>OC 201268 // OC 202426</t>
  </si>
  <si>
    <t>Fact. 3416, 3456, 3472</t>
  </si>
  <si>
    <t>L.Abreviada y C.Directra</t>
  </si>
  <si>
    <t>2014LA-000052-0000900001 y 2015CD-000010-OEPI</t>
  </si>
  <si>
    <t>Contrato: 432014080200337OC 192810 // OC 192809 // OC 194093</t>
  </si>
  <si>
    <t>Fact. 757, 686, 699 // Fact 2187, 2201, 2207, 2224</t>
  </si>
  <si>
    <t xml:space="preserve">Presupuesto por la re-adjudicación del proyecto, incluye lo ejecutado por la Licitación Abreviada y Contratación Directa.   Con Acta de Recepción de la contratación . Falta Finiquito. </t>
  </si>
  <si>
    <t>2016CD-000010-OEPI</t>
  </si>
  <si>
    <t>Fact. 43, 60, 71</t>
  </si>
  <si>
    <t xml:space="preserve">Contrato en dólares $247 000  T.C. ¢580. 149 260 000,00 +  ¢6 000 000,00 de imprevistos Con Acta de Recepción. Falta Finiquito. </t>
  </si>
  <si>
    <t>OC 200715 // OC 200716 // 203115</t>
  </si>
  <si>
    <t>Con Acta de Recepción. Falta finiquito</t>
  </si>
  <si>
    <t>Fact. 5968, 5994, 6002, 6011, 6025, 6021, 6035, 6021, 6035, 6041, 6042, 6050, 6056, 6057 // Fact. 241, 246, 249, 255, 261, 265, 274, 280 // Fact. 6043</t>
  </si>
  <si>
    <t xml:space="preserve">Falta Acta de Recepción y el Certifcado de Terminación de Obra. </t>
  </si>
  <si>
    <t>Con acta de recepción de obra. Falta Certificado de  Términación de obras</t>
  </si>
  <si>
    <t>9414</t>
  </si>
  <si>
    <t>Con acta de recpeción de obra. Falta Certificado de  Términación de obras</t>
  </si>
  <si>
    <t>PROYECTOS TERMINADOS 2018</t>
  </si>
  <si>
    <t xml:space="preserve">Contrato en dólares $242 550,00  T.C. ¢580 Los imprevistos ejecutados ¢5 747 569,31 de imprevistos </t>
  </si>
  <si>
    <t>Con "Acta de Recepción Definitiva" (finiquito)</t>
  </si>
  <si>
    <t>PROYECTOS TERMINADOS 2017</t>
  </si>
  <si>
    <t>PROYECTOS TERMINADOS  2016</t>
  </si>
  <si>
    <t xml:space="preserve">PROYECTOS TERMINADOS -BANCO MUNDIAL </t>
  </si>
  <si>
    <t xml:space="preserve">MODERNIZACIÓN INSTAL. SEDE REG. OCCIDENTE - REMODELACIÓN DE LABORATORIOS DE CIENCIAS NATURALES </t>
  </si>
  <si>
    <t>2010LN-000022-UADQ</t>
  </si>
  <si>
    <t>2014CD-000006-0000900001</t>
  </si>
  <si>
    <t xml:space="preserve">Con finiquito. (Se construyó con mano de obra de la Sede) </t>
  </si>
  <si>
    <t>2012LA-000026-0000900001</t>
  </si>
  <si>
    <t>PROPIEDAD, PLANTA Y EQUIPO</t>
  </si>
  <si>
    <t>NOTA No. 13</t>
  </si>
  <si>
    <t>(a) Cuenta conocida hasta el 31 de diciembre de 2017 como "Mercadería en tránsito".</t>
  </si>
  <si>
    <t xml:space="preserve">Anticipo a proveedores y contratista al exterior </t>
  </si>
  <si>
    <t>(a) Las cuentas consideran recursos de fondos corrientes y vínculo externo, estas últimas relacionadas con fondos de becas a estudiantes, fondos restringidos o cursos especiales, que se encuentran registradas en cuentas separadas y sus intereses se registran en cuentas de ingreso específicas.</t>
  </si>
  <si>
    <t>ACTIVOS NO CORRIENTES</t>
  </si>
  <si>
    <t>DETALLE DE INSTALACIONES</t>
  </si>
  <si>
    <t>DETALLE DE EDIFICIOS</t>
  </si>
  <si>
    <t>DETALLE DE TERRENOS</t>
  </si>
  <si>
    <t>DETALLE DE OBRAS EN PROCESO</t>
  </si>
  <si>
    <t>• Fiduciario: Banco de Costa Rica</t>
  </si>
  <si>
    <t>• Fideicomitente: Universidad de Costa Rica</t>
  </si>
  <si>
    <t>• Fideicomisario: Universidad de Costa Rica como interesado directo en los proyectos que se ejecutan al amparo del Fideicomiso y los acreedores de los créditos en caso de que exista algún adeudado</t>
  </si>
  <si>
    <t>• Cualquier otro instrumento financiero que las partes acuerden con el propósito de hacer posible la realización del objeto del Fideicomiso</t>
  </si>
  <si>
    <t>• Por los montos generados directamente por el esquema financiero de emisión de títulos valores emitidos por el Fideicomiso</t>
  </si>
  <si>
    <t>• Créditos bancarios que realizará el Fiduciario</t>
  </si>
  <si>
    <t>DETALLE DE PROPIEDAD, PLANTA Y EQUIPO</t>
  </si>
  <si>
    <t>DETALLE DE COMPROMISOS PRESUPUESTARIOS</t>
  </si>
  <si>
    <t>Otras operaciones registradas como gasto capitalizable</t>
  </si>
  <si>
    <t>TOTAL EGRESOS</t>
  </si>
  <si>
    <t>Total General de Egresos</t>
  </si>
  <si>
    <t>TOTAL GENERAL DE EGRESOS</t>
  </si>
  <si>
    <t>TOTAL EGRESOS CAPITALIZABLES</t>
  </si>
  <si>
    <t>EGRESO</t>
  </si>
  <si>
    <t>EGRESO REAL</t>
  </si>
  <si>
    <t>Inversiones corrientes</t>
  </si>
  <si>
    <t>Cuentas por cobrar no corrientes</t>
  </si>
  <si>
    <t>Inversiones no corrientes</t>
  </si>
  <si>
    <t>Cuentas por pagar corrientes</t>
  </si>
  <si>
    <t>Cuentas por cobrar corrientes</t>
  </si>
  <si>
    <t>Préstamos a estudiantes corrientes</t>
  </si>
  <si>
    <t>Préstamos a estudiantes no corrientes</t>
  </si>
  <si>
    <t>Deudas por anticipos corrientes</t>
  </si>
  <si>
    <t>Valuación Estimación Incobrables Cuentas por Cobrar</t>
  </si>
  <si>
    <t>Valuación Estimación por Obsolescencia de Inventario</t>
  </si>
  <si>
    <t>CAPITAL LIBROS</t>
  </si>
  <si>
    <t>Capital Libros</t>
  </si>
  <si>
    <t>NOTA No. 28</t>
  </si>
  <si>
    <t>NOTA ACLARATORIA</t>
  </si>
  <si>
    <t>Resultados acumulados de ejercicios anteriores</t>
  </si>
  <si>
    <t>RESULTADOS ACUMULADOS DE EJERCICIOS ANTERIORES</t>
  </si>
  <si>
    <t>ESTADO DE RESULTADOS (a)</t>
  </si>
  <si>
    <t>(Continúa…)</t>
  </si>
  <si>
    <t>(Finaliza)</t>
  </si>
  <si>
    <t xml:space="preserve">(a) El aumento se debe a que ambas instituciones están ofreciendo a la Universidad, mejores tasas de interés por tener los dineros en las cuentas corrientes, en relación con el interés que ofrece el mercado por las inversiones en SAFI (Fondos de Inversión)
</t>
  </si>
  <si>
    <t xml:space="preserve">Menos dep. acum. Mobiliario-Equipo-Maquinaria-Vehículo </t>
  </si>
  <si>
    <t>Federación de Estudiantes, Nuevo Edificio (903)</t>
  </si>
  <si>
    <t>Centro de Investigación en Hematología y Trastornos Afines, Edificio (905)</t>
  </si>
  <si>
    <t>Instituto Clodomiro Picado Bodega - Comedor (907)</t>
  </si>
  <si>
    <t>Facultad de Bellas Artes - Taller de Fundición (914)</t>
  </si>
  <si>
    <t>Escuela de Artes Plásticas - Edificio (925)</t>
  </si>
  <si>
    <t>Escuela de Química, Escalera de Emergencia (931)</t>
  </si>
  <si>
    <t>Escuela de Enfermería, Edificio Tercera Etapa (958)</t>
  </si>
  <si>
    <t>Biblioteca Luis Demetrio Tinoco, Parasoles (972)</t>
  </si>
  <si>
    <t>Escuela de Lenguas Modernas - Remodelación (998)</t>
  </si>
  <si>
    <t>Mega Proyectos (965)</t>
  </si>
  <si>
    <t>Atención Cuentas Pendientes - Inversiones (920)</t>
  </si>
  <si>
    <t>TOTAL ESTADO DE RESULTADOS</t>
  </si>
  <si>
    <t>Activos pendientes de registros</t>
  </si>
  <si>
    <t>(a) Esta partida considera la compra de activos, mediante el mecanismo de pago anticipado al exterior, donde la Oficina de Suministros comunica el recibido conforme del bien, pero que no se reporta su identificación para el registro auxiliar - contable, razón por la cual de manera transitoria se reconoce en una cuenta de orden y una vez que ingresa el documento de plaqueo se registran las cuentas de activo respectivas.
(b)  En esta cuenta se controlan las garantías de participación y cumplimientos recibidas en documento (certificados a plazo).</t>
  </si>
  <si>
    <t>(c) Las cuentas bancarias son exclusivas para el registro de las transacciones por concepto de ingresos y desembolsos correspondientes al Empréstito del Banco Mundial destinados a Proyectos de Mejoramiento de la Educación Superior.</t>
  </si>
  <si>
    <t>VICERRECTORÍA DE ADMINISTRACIÓN</t>
  </si>
  <si>
    <t>OFICINA DE ADMINISTRACIÓN FINANCIERA</t>
  </si>
  <si>
    <t>Licda. Isabel C. Pereira Piedra, M.GP., CPA
Directora, Oficina de Administración Financiera</t>
  </si>
  <si>
    <t>RESUMEN DE INVERSIONES POR BANCO</t>
  </si>
  <si>
    <t>AL 31 DE DICIEMBRE DE 2018 Y 2017</t>
  </si>
  <si>
    <t>Al 31 DE DICIEMBRE DE 2018 Y 2017</t>
  </si>
  <si>
    <t>Bco. Crédito Agrícola de Cartago 10154130-2 ($)</t>
  </si>
  <si>
    <t>Venta de bienes Instituto de Investig. Psicológicas</t>
  </si>
  <si>
    <t xml:space="preserve">Arrendamiento de inmuebles </t>
  </si>
  <si>
    <t>Edificio Escuela de Ciencias de la Computación e Informática</t>
  </si>
  <si>
    <t>POR LOS PERIODOS TERMINADOS AL 31 DE DICIEMBRE DE 2018 y 2017</t>
  </si>
  <si>
    <t>DIFERENCIA INGRESOS SOBRE GASTOS PRESUPUESTARIOS AL 31 DE DICIEMBRE</t>
  </si>
  <si>
    <t>Gastos de Funcionamiento</t>
  </si>
  <si>
    <t>DIFERENCIA INGRESOS SOBRE GASTOS CONTABLES AL 31 DE DICIEMBRE</t>
  </si>
  <si>
    <t>POR LOS PERIODOS TERMINADOS AL 31 DE DICIEMBRE DE 2018 Y 2017</t>
  </si>
  <si>
    <t>Ingresos de Financiamiento (Fr  Leyes-Conven)</t>
  </si>
  <si>
    <t>Ingresos de Financiamiento (Fr Leyes- Conven)</t>
  </si>
  <si>
    <t>AL 31 DE DICIEMBRE DE 2018</t>
  </si>
  <si>
    <t>41,82 %</t>
  </si>
  <si>
    <t>23 736 012 539,58</t>
  </si>
  <si>
    <t>26,54 %</t>
  </si>
  <si>
    <t>15 063 268 357,25</t>
  </si>
  <si>
    <t>8,81 %</t>
  </si>
  <si>
    <t>5 001 512 449,80</t>
  </si>
  <si>
    <t>BCR Sociedad Fondos de Inversión</t>
  </si>
  <si>
    <t>1,18 %</t>
  </si>
  <si>
    <t>667 025 460,90</t>
  </si>
  <si>
    <t>12,84 %</t>
  </si>
  <si>
    <t>7 289 053 953,23</t>
  </si>
  <si>
    <t>100,00 %</t>
  </si>
  <si>
    <t>56 756 872 760,76</t>
  </si>
  <si>
    <t xml:space="preserve">Cuota Patronal CCSS - IVM </t>
  </si>
  <si>
    <t xml:space="preserve">L.P.T. CCSS-REG.OBLIG. </t>
  </si>
  <si>
    <t>LPT CCSS-FDO CAP LAB.</t>
  </si>
  <si>
    <t>Saldo al 31-12-2018</t>
  </si>
  <si>
    <t>AL 31 DE DICIEMBRE 2018 Y 2017</t>
  </si>
  <si>
    <t>NOTA</t>
  </si>
  <si>
    <t>ACTIVO CORRIENTE</t>
  </si>
  <si>
    <t>Efectivo en Bancos</t>
  </si>
  <si>
    <t>Inversiones a Corto Plazo</t>
  </si>
  <si>
    <t>Cuentas por Cobrar a Corto Plazo (Neto)</t>
  </si>
  <si>
    <t>Doctos. por Cobrar a Corto Plazo (Neto)</t>
  </si>
  <si>
    <t>Anticipo al Sector Externo</t>
  </si>
  <si>
    <t>Inventarios (Neto)</t>
  </si>
  <si>
    <t>Anticipo al Sector Interno</t>
  </si>
  <si>
    <t>TOTAL DEL ACTIVO CORRIENTE</t>
  </si>
  <si>
    <t>ACTIVO NO CORRIENTE</t>
  </si>
  <si>
    <t>Mob., Equipos, Maq. y Vehículos (Neto)</t>
  </si>
  <si>
    <t xml:space="preserve">Obras en Proceso </t>
  </si>
  <si>
    <t>Instalaciones (Neta)</t>
  </si>
  <si>
    <t>Edificios (Neto)</t>
  </si>
  <si>
    <t>Programas de Cómputo (Neto)</t>
  </si>
  <si>
    <t>Cuentas por Cobrar a Largo Plazo</t>
  </si>
  <si>
    <t>Inversiones a Largo Plazo</t>
  </si>
  <si>
    <t>Derechos Telefónicos</t>
  </si>
  <si>
    <t>Depósitos en Garantía</t>
  </si>
  <si>
    <t>Garantías Participación y Cumplimiento</t>
  </si>
  <si>
    <t>TOTAL DEL ACTIVO NO CORRIENTE</t>
  </si>
  <si>
    <t>TOTAL DEL ACTIVO</t>
  </si>
  <si>
    <t>PASIVO CORRIENTE</t>
  </si>
  <si>
    <t>Cuentas por Pagar a Corto Plazo</t>
  </si>
  <si>
    <t>Deducciones Retenidas por Pagar</t>
  </si>
  <si>
    <t>Gastos Acumulados</t>
  </si>
  <si>
    <t>Pasivos Diferidos</t>
  </si>
  <si>
    <t>Documentos por Pagar a Corto Plazo</t>
  </si>
  <si>
    <t>TOTAL DEL PASIVO CORRIENTE</t>
  </si>
  <si>
    <t>PASIVO NO CORRIENTE</t>
  </si>
  <si>
    <t>Documentos por pagar a Largo Plazo</t>
  </si>
  <si>
    <t>TOTAL DEL PASIVO NO CORRIENTE</t>
  </si>
  <si>
    <t>TOTAL DEL PASIVO</t>
  </si>
  <si>
    <t>Otras Reservas</t>
  </si>
  <si>
    <t>TOTAL RESULTADO DEL PERIODO</t>
  </si>
  <si>
    <t>Capital de Circulación Doctos. al Cobro</t>
  </si>
  <si>
    <t>Aportes de Capital</t>
  </si>
  <si>
    <t>Resultados Acum. Ejercicios Anteriores</t>
  </si>
  <si>
    <t>TOTAL DEL PATRIMONIO</t>
  </si>
  <si>
    <t>TOTAL DEL PASIVO Y PATRIMONIO</t>
  </si>
  <si>
    <t>CUENTA DE ORDEN</t>
  </si>
  <si>
    <t>Revisado por:</t>
  </si>
  <si>
    <t>Timbre de Ley No.6614</t>
  </si>
  <si>
    <t>Cuentas por Cobrar a Corto Plazo</t>
  </si>
  <si>
    <t>Est. Inc. de Cuentas por Cobrar</t>
  </si>
  <si>
    <t>Documentos por Cobrar a Corto Plazo</t>
  </si>
  <si>
    <t>Est. Inc. de Doctos. por Cobrar</t>
  </si>
  <si>
    <t>Est. por Obsolecencia en Inventarios</t>
  </si>
  <si>
    <t>Mob., Equipos, Maquinarias y Vehículos</t>
  </si>
  <si>
    <t>Dep. Acum. Mob.Equi.Maq.Vehíc.</t>
  </si>
  <si>
    <t>Dep. Acum. Instalaciones</t>
  </si>
  <si>
    <t>Dep. Acum. Edificios</t>
  </si>
  <si>
    <t>Amort. de Programas de Cómputo</t>
  </si>
  <si>
    <t>Val. Est. Incobrables Préstamos</t>
  </si>
  <si>
    <t>Val. Est. Incobrables Ctas. por Cobrar</t>
  </si>
  <si>
    <t>Val. Est. Obsolescencia Inventarios</t>
  </si>
  <si>
    <t>Valuación Estimada (Sub - total)</t>
  </si>
  <si>
    <t>CUENTA DE ORDEN ACREEDORA</t>
  </si>
  <si>
    <t>POR LOS PERIODOS TERMINADOS AL 31 DE DICIEMBRE 2018 Y 2017</t>
  </si>
  <si>
    <t>POR LO PERIODOS TERMINADOS AL 31 DE DICIEMBRE DE 2018 Y 2017</t>
  </si>
  <si>
    <t>SALDOS AL 31 DE DICIEMBRE DE 2018</t>
  </si>
  <si>
    <t>Otras reservas</t>
  </si>
  <si>
    <t>Movimientos resultados acumulados del ejercicio anterior</t>
  </si>
  <si>
    <t>Movimientos otras reservas</t>
  </si>
  <si>
    <t>CAPITAL DE CIRCULACIÓN DOCUMENTOS AL COBRO</t>
  </si>
  <si>
    <t>Transferencia de superávit específico</t>
  </si>
  <si>
    <t xml:space="preserve">Movimientos de capital de circulación </t>
  </si>
  <si>
    <t>SUPERÁVIT/ DÉFICIT DEL PERIODO</t>
  </si>
  <si>
    <t xml:space="preserve">Superávit del periodo al 31 de diciembre </t>
  </si>
  <si>
    <t>Deprec.acum.mobi.equi.maq.veh.</t>
  </si>
  <si>
    <t>Deprec.acum.instalaciones</t>
  </si>
  <si>
    <t>Deprec.acumulada edificios</t>
  </si>
  <si>
    <t>Cambios en activos y pasivos que proveen efectivo:</t>
  </si>
  <si>
    <t>Valuación Estim. Inc C X C (-)</t>
  </si>
  <si>
    <t>Valuación Estim. Obsol. Bod (-)</t>
  </si>
  <si>
    <t>Capital libros (+)</t>
  </si>
  <si>
    <t>Subtotal cambios en activos y pasivos que proveen efectivo</t>
  </si>
  <si>
    <t>Efectivo neto en actividades de operación</t>
  </si>
  <si>
    <t>Gara de part y cum</t>
  </si>
  <si>
    <t>Inv trans 31/12/17</t>
  </si>
  <si>
    <t xml:space="preserve">Aumento (disminución) en efectivo e inversiones </t>
  </si>
  <si>
    <t>Inversiones a corto plazo</t>
  </si>
  <si>
    <t>Inversiones a largo plazo</t>
  </si>
  <si>
    <t>Superávit del periodo anterior</t>
  </si>
  <si>
    <t>Capital en circulación (+)</t>
  </si>
  <si>
    <t>Anticipos al sector interno</t>
  </si>
  <si>
    <t>A continuación se desglosan las donaciones por sub-cuenta contable, sujetas también de registro en el auxiliar de activo fijo, donde sobresalen las partidas de Equipo de Laboratorio por un importe de ₵323,1 millones, Equipo de Computación por un monto de ₵93,8 millones y Equipo Didáctico por la suma de ₵40,8 millones.</t>
  </si>
  <si>
    <t>PERIODO COMPRENDIDO DEL 01 DE ENERO AL 31 DE DICIEMBRE DE 2018</t>
  </si>
  <si>
    <t>Equipo de Cómputo</t>
  </si>
  <si>
    <t>Software y Licencias</t>
  </si>
  <si>
    <t>Lote de Sillas</t>
  </si>
  <si>
    <t>Lote de Pupitres</t>
  </si>
  <si>
    <t>Miscelaneos</t>
  </si>
  <si>
    <t>Escuela de Ciencias de la Computación e Informática-Fideicomiso</t>
  </si>
  <si>
    <t>BM Edificio Anexo Escuela de Biología</t>
  </si>
  <si>
    <t xml:space="preserve">BM Centro de Investigación en Ciencias del Movimiento Humano </t>
  </si>
  <si>
    <t>Canal 15 y Seminario U</t>
  </si>
  <si>
    <t>BM Sede del Atlántico</t>
  </si>
  <si>
    <t>BM Sede de Occidente</t>
  </si>
  <si>
    <t>Centro de Investigación en Hematología y Trastornos Afines CIHATA</t>
  </si>
  <si>
    <t>BM Escuela Tecnología de Alimentos  - Edificio - Aulas - Laboratorios</t>
  </si>
  <si>
    <t>BM Escuela Tecnologías en Salud - Edificio, Aulas, Laboratorio y Tanque</t>
  </si>
  <si>
    <t>BM CICA Edificio Laboratorio-Oficinas y Administración</t>
  </si>
  <si>
    <t>Centro Infantil Laboratorio y Casa Infantil Universitaria</t>
  </si>
  <si>
    <t>BM SRC Edificio – Aulas-Laboratorio y Servicios Complementarios</t>
  </si>
  <si>
    <t>Edificio LANAMME  - Sede de Guanacaste</t>
  </si>
  <si>
    <t>BM Centro de Investigación Neurociencias - Edificio-Laboratorio- Oficinas</t>
  </si>
  <si>
    <t>Ampliación de Oficinas Módulo C INISA</t>
  </si>
  <si>
    <t>BM CICIMA – Pabellones y vestíbulo adición auditorio laboratorio</t>
  </si>
  <si>
    <t>BM SRO  Edificio - Aulas y Laboratorio Ing. Industrial</t>
  </si>
  <si>
    <t>Recinto de Guápiles - Edificio de Aulas</t>
  </si>
  <si>
    <t>Construcción de auditorio y laboratorio del SEP</t>
  </si>
  <si>
    <t>Sede del Caribe  - Edificio Anexo - Aulas</t>
  </si>
  <si>
    <t>BM SRA Edificio- Aulas y Laboratorio de Ingeniería Industrial</t>
  </si>
  <si>
    <t>Remodelación Auditorio Marcial Fallas y Rodolfo Céspedes Hospital San Juan de Dios</t>
  </si>
  <si>
    <t>Ducto y Elevador - Facultad de Ingeniería</t>
  </si>
  <si>
    <t>Construcción de taller de mecánica  - Sección de Transportes</t>
  </si>
  <si>
    <t>Construcción cancha multiuso Ofic. Bienestar y Salud</t>
  </si>
  <si>
    <t>Escuela de Educación Física - Ampliación de Biblioteca y bodega</t>
  </si>
  <si>
    <t>Escuela de Química - Escalera de emergencias</t>
  </si>
  <si>
    <t>Construcciones varias Finca 2</t>
  </si>
  <si>
    <t>Sede del Pacífico (Esparza) - Laboratorio de redes</t>
  </si>
  <si>
    <t>Construcción de Invernadero CIBCM</t>
  </si>
  <si>
    <t>Techado de rampas Sede de Occidente</t>
  </si>
  <si>
    <t xml:space="preserve">Sede del Atlántico - Aceras Accesibles </t>
  </si>
  <si>
    <t>Facultad de Ciencias Económicas - Escalera de emergencias</t>
  </si>
  <si>
    <t>Módulo TCU - Sede de Occidente</t>
  </si>
  <si>
    <t>Instalación de contenedores modificados</t>
  </si>
  <si>
    <t>Escuela de Medicina - Elevador para Morgue</t>
  </si>
  <si>
    <t>Finca 2 - Sistema de Hidrantes</t>
  </si>
  <si>
    <t>Paso Cubierto Recinto de Santa Cruz</t>
  </si>
  <si>
    <t>Imprevistos Escuela de Salud Pública</t>
  </si>
  <si>
    <t>Recinto de Golfito Residencias Estudiantiles</t>
  </si>
  <si>
    <t>Estudio de suelos CITA Sede de Guanacaste</t>
  </si>
  <si>
    <t>Estudio de suelos Ampliación Esc. Artes Musicales</t>
  </si>
  <si>
    <t>BM Sede Rodrigo Facio Edificio Anexo Esc. Biología</t>
  </si>
  <si>
    <t>Facultad de Ingeniería-Fideicomiso UCR-BCR</t>
  </si>
  <si>
    <t>Faculta de  Odontología-Fideicomiso UCR-BCR</t>
  </si>
  <si>
    <t xml:space="preserve">Edificio Facultad de Derecho Fideicomiso </t>
  </si>
  <si>
    <t>Edificio Aulario Fideicomiso</t>
  </si>
  <si>
    <t>Sistemas de drenaje y riego cancha Estadio Ecológico</t>
  </si>
  <si>
    <t>Plaza de la Autonomía-Fideicomiso</t>
  </si>
  <si>
    <t>Escuela de Ciencias de la Computación e Informática</t>
  </si>
  <si>
    <t>Remodelación Oficina CEA</t>
  </si>
  <si>
    <t>•  Escenario metálico reorganizable - Escuela de Artes Dramáticas</t>
  </si>
  <si>
    <t>•  Invernadero - Laboratorio de Biotecnología del CIA</t>
  </si>
  <si>
    <t>• Acera sector oeste del Campus Universitario</t>
  </si>
  <si>
    <t>• Invernadero Estación Experimental Alfredo Volio Mata</t>
  </si>
  <si>
    <t>• Invernadero Estación Experimental Santa Ana</t>
  </si>
  <si>
    <t>(b) Las Instalaciones Caseta de Seguridad - Recinto de Guápiles, Mariposario - Escuela de Biología e Instalaciones de Guápiles, se consigan con monto cero, debido a que los saldos fueron trasladados para una mejor reclasificación.</t>
  </si>
  <si>
    <t>• Sede Regional de Guanacaste</t>
  </si>
  <si>
    <t>Esta última fue concluida en el año 2017, sin embargo; presenta un aumento de precio debido al pago por concepto de imprevistos de diseño.</t>
  </si>
  <si>
    <t>• BM Edificio Anexo Escuela de Biología</t>
  </si>
  <si>
    <t>• Edificio Centro de Investigación. Movimiento Humano C.I.M.O.H.U.</t>
  </si>
  <si>
    <t>Esta última fue concluida en el primer semestre del año 2017, sin embargo; presenta un aumento de precio debido al pago por concepto de imprevistos de diseño.</t>
  </si>
  <si>
    <t>• Edificio Escuela de Ciencias de la Computación e Informática</t>
  </si>
  <si>
    <t xml:space="preserve">El Parqueo Integral Universitario  fue concluida en el año 2017, sin embargo; presenta una disminución de precio, debido a la reversión de monto por concepto de Emisión Privada de Valores, ya que no correspondía a la cuenta afectada de Edificios. </t>
  </si>
  <si>
    <t>La finca No. 130648 que se ubica detrás del Hospital San Juan de Dios, fue adquirida para instalar el Centro de Investigaciòn en Hematologìa y Transtornos Afines (CIHATA)</t>
  </si>
  <si>
    <t>Se refleja una disminución en la cuenta de Terrenos denominada Ciudad Universitaria Rodrigo Facio, debido la expropiación de la finca No.92882 y 146017, por la franja de terreno para la ampliación de la ruta de circunvalación.</t>
  </si>
  <si>
    <t>Depreciación acumulada Diciembre 2017</t>
  </si>
  <si>
    <t>Depreciación acumulada Diciembre 2018</t>
  </si>
  <si>
    <t>PERIODO COMPRENDIDO DEL 01 DE ENERO AL 31 DE DICIEMBRE 2018</t>
  </si>
  <si>
    <t>Austria</t>
  </si>
  <si>
    <t>Panamá</t>
  </si>
  <si>
    <t>Fundación de la Universidad de Costa Rica</t>
  </si>
  <si>
    <t>Organismos Internacionales</t>
  </si>
  <si>
    <t>Fundaciones, Asociaciones, Comites y Afines del Exterior</t>
  </si>
  <si>
    <t>Fundaciones, Asociaciones, Comites y Afines Nacionales</t>
  </si>
  <si>
    <t>Empresas Privadas del Extranjero</t>
  </si>
  <si>
    <t>Personas Físicas Nacionales</t>
  </si>
  <si>
    <t>Escuela de Salud Pública</t>
  </si>
  <si>
    <t>Escuela de Orientación y Educación Especial</t>
  </si>
  <si>
    <t>Centro Inv. Capacitación en Administración Pública-CICAP</t>
  </si>
  <si>
    <t>Recinto de Guápiles</t>
  </si>
  <si>
    <t>Escuela de Geología</t>
  </si>
  <si>
    <t>Escuela de Economía</t>
  </si>
  <si>
    <t>Centro de Investigación en Ciencias Geológicas-CICG</t>
  </si>
  <si>
    <t>Centro Centroamericano de Población-CCP</t>
  </si>
  <si>
    <t>Vicerrectoría de Investigación</t>
  </si>
  <si>
    <t>Escuela Tecnologías en Salud</t>
  </si>
  <si>
    <t>Escuela de Geografía</t>
  </si>
  <si>
    <t>Escuela de Física</t>
  </si>
  <si>
    <t>Escuela de Ingeniería Química</t>
  </si>
  <si>
    <t>Escuela de Administración Educativa</t>
  </si>
  <si>
    <t>Postgrado en Gerontología</t>
  </si>
  <si>
    <t>Vicerrectoría de Acción Social</t>
  </si>
  <si>
    <t>Escuela de Matemáticas</t>
  </si>
  <si>
    <t>Escuela de Medicina</t>
  </si>
  <si>
    <t>Centro Inv. Contaminación Ambiental-CICA</t>
  </si>
  <si>
    <t>Canal 15</t>
  </si>
  <si>
    <t>Sistema de Bibliotecas, Documentación e Información</t>
  </si>
  <si>
    <t>Sede Regional del Pacífico</t>
  </si>
  <si>
    <t>Laboratorio de Ensayos Biológicos-LEBI</t>
  </si>
  <si>
    <t>DEL 01 DE ENERO AL 31 DE DICIEMBRE DE 2018</t>
  </si>
  <si>
    <t>Saldo contable cuentas de activos fijos al 31 de diciembre de 2018</t>
  </si>
  <si>
    <t>(c) El saldo contable de activos al 31 de diciembre de 2018, no toma en cuenta el monto acumulado de la cuenta de orden 070-043 (Saldo deudor), ya que se le suma como ejecución presupuestaria bienes duraderos no capitalizables.</t>
  </si>
  <si>
    <t>Efectivo al 31 de diciembre del año anterior</t>
  </si>
  <si>
    <t>Efectivo al 31 de diciembre del año en curso</t>
  </si>
  <si>
    <t>TOTAL INGRESOS FONDOS CORRIENTES PARA OPERACIONES</t>
  </si>
  <si>
    <t>TOTAL INGRESOS EMPRESAS AUXILIARES</t>
  </si>
  <si>
    <t>TOTAL INGRESOS FONDO DE PRÉSTAMOS</t>
  </si>
  <si>
    <t>Ingresos de Financiamiento (FR Leyes-Conv)</t>
  </si>
  <si>
    <t>TOTAL INGRESOS FONDOS RESTRINGIDOS</t>
  </si>
  <si>
    <t>TOTAL INGRESOS CURSOS ESPECIALES</t>
  </si>
  <si>
    <t>PROGRAMAS DE POSGRADO FINANCIAMIENTO COMPLEMENTARIO</t>
  </si>
  <si>
    <t>TOTAL ING. PROG. POSG. FINANCIAMIENTO COMPLEMENTARIO</t>
  </si>
  <si>
    <t>TOTAL INGRESOS FONDOS INTRAPROYECTOS</t>
  </si>
  <si>
    <t>TOTAL INGRESOS FONDOS DEL SISTEMA (CONARE)</t>
  </si>
  <si>
    <t>TOTAL DIFERENCIA INGRESOS SOBRE EGRESOS AL 31 DE DICIEMBRE</t>
  </si>
  <si>
    <t>Diferencia de Ingresos sobre Egresos</t>
  </si>
  <si>
    <t>Menos Superávit Específico</t>
  </si>
  <si>
    <t xml:space="preserve"> AL 31 DE DICIEMBRE DE 2018</t>
  </si>
  <si>
    <t>3.3.1</t>
  </si>
  <si>
    <t>3.3.2</t>
  </si>
  <si>
    <t>Recursos Libres (para disposición de la Administración)</t>
  </si>
  <si>
    <t>Grupos Culturales y Deportivos FEUCR</t>
  </si>
  <si>
    <t>Prog. Renovación Equipo Científico y Tecnológico</t>
  </si>
  <si>
    <t>Sistema de Becas</t>
  </si>
  <si>
    <t>MegaProyectos</t>
  </si>
  <si>
    <t>Proyectos de Inversión</t>
  </si>
  <si>
    <t>Compromisos Fondos Corrientes</t>
  </si>
  <si>
    <t>Cursos Especiales:</t>
  </si>
  <si>
    <t xml:space="preserve">          Compromisos</t>
  </si>
  <si>
    <t xml:space="preserve">          Disponible de Caja</t>
  </si>
  <si>
    <t>Empresas Auxiliares:</t>
  </si>
  <si>
    <t xml:space="preserve">          Disponible de caja</t>
  </si>
  <si>
    <t>Fondos Restringidos:</t>
  </si>
  <si>
    <t xml:space="preserve">          Disponible de caja </t>
  </si>
  <si>
    <t>Programas Posgrado Financiamiento Complementario:</t>
  </si>
  <si>
    <t>Fondos Intraproyectos:</t>
  </si>
  <si>
    <t>Fondos del Sistema CONARE:</t>
  </si>
  <si>
    <t>Fondos Restringidos (Leyes y Convenios):</t>
  </si>
  <si>
    <t xml:space="preserve">             Derechos y Tasas Administrativos</t>
  </si>
  <si>
    <t xml:space="preserve">             Transf. Inst. Descent. No Empresariales</t>
  </si>
  <si>
    <t xml:space="preserve">             Préstamos Corto Plazo a Estudiantes</t>
  </si>
  <si>
    <t xml:space="preserve">             Préstamos Largo Plazo a Estudiantes</t>
  </si>
  <si>
    <t xml:space="preserve">            Venta de Servicios</t>
  </si>
  <si>
    <t>Transf. Ctes del Gobierno Central</t>
  </si>
  <si>
    <t>Transf. Inst. Descent. No Empresariales</t>
  </si>
  <si>
    <t>RESUMEN DE LA SITUACIÓN PRESUPUESTARIA 
INGRESOS POR SECCIÓN
AL 31 DE DICIEMBRE DE 2018
(Expresado en colones)</t>
  </si>
  <si>
    <t>RESUMEN DE LA SITUACIÓN PRESUPUESTARIA 
EGRESOS POR SECCIÓN
AL 31 DE DICIEMBRE DE 2018
(Expresado en colones)</t>
  </si>
  <si>
    <t>INGRESOS COBRADOS POR CONCEPTO DE PRÉSTAMOS</t>
  </si>
  <si>
    <t>Intereses sobre Préstamos</t>
  </si>
  <si>
    <t>Préstamos Largo Plazo a Estudiantes</t>
  </si>
  <si>
    <t>Reintegro 20% Becas a Profesores</t>
  </si>
  <si>
    <t>Préstamos a Profesores</t>
  </si>
  <si>
    <t>Incumplimiento Contrato de Beca</t>
  </si>
  <si>
    <t>EGRESOS EJECUTADOS</t>
  </si>
  <si>
    <t>Préstamos a Estudiantes Largo Plazo</t>
  </si>
  <si>
    <t>TOTAL DE EGRESOS</t>
  </si>
  <si>
    <t>EXCESO DE INGRESOS SOBRE EGRESOS</t>
  </si>
  <si>
    <t>RESUMEN DE DISTRIBUCIÓN DE FONDO DE PRÉSTAMOS</t>
  </si>
  <si>
    <t>AL 31 DE DICIEMBRE DE2018</t>
  </si>
  <si>
    <t>Esc. de Química Edificio de Proveeduría (902)</t>
  </si>
  <si>
    <t>Escuela Educación Física, Ampliación Biblioteca (906)</t>
  </si>
  <si>
    <t>EDUFI, ampliación Bodegas Material Deportivo (908)</t>
  </si>
  <si>
    <t>Finca 2, Readecuación de Hidrantes (910)</t>
  </si>
  <si>
    <t>Esc. Biología, Sistema Fijo Contra Incendios (913)</t>
  </si>
  <si>
    <t>Sede Regional de Occidente - aulas (916)</t>
  </si>
  <si>
    <t>Fac. Letras, Sistema Fijo Contra Incendios-Edificio (918)</t>
  </si>
  <si>
    <t>Escuela de Arquitectura, Remodelación de Espacios Adm. y Doc. (919)</t>
  </si>
  <si>
    <t>Rec. Paraíso, Aulas, Servicios Sanitarios, Área Recreativa y Odontología (921)</t>
  </si>
  <si>
    <t>Inst. Clodomiro Picado, Mangas Sangria, Talleres (923)</t>
  </si>
  <si>
    <t>Ctro. De Inv. Ciencias e Ing. de Materiales (CICIMA) Edif. Adm. (927)</t>
  </si>
  <si>
    <t>Fac. Cienc. Económ. Readec. Estr. Primera Etapa (928)</t>
  </si>
  <si>
    <t>Recinto Guápiles - Edif. Residencias Estudiantiles (929)</t>
  </si>
  <si>
    <t>Sede Regional Guanacaste - Planta de Tratamiento (930)</t>
  </si>
  <si>
    <t>Esc. Est. General. Diseño Readecuac. Estruct.  (933)</t>
  </si>
  <si>
    <t>Sede de Guanacaste, Elevador (937)</t>
  </si>
  <si>
    <t>Remodel. Perim. UCR Rodrig. Facio,Ruta Circunv. (938)</t>
  </si>
  <si>
    <t>Facult. de Cienc. Económ. Escalera Emergencia (941)</t>
  </si>
  <si>
    <t>Centro de Invest. Estudios de la Mujer, Edificio (943)</t>
  </si>
  <si>
    <t>Sede del Caribe, Piso del Gimnasio (945)</t>
  </si>
  <si>
    <t>Facultad de Educación Edificio Anexo (946)</t>
  </si>
  <si>
    <t>Recinto de Guápiles, planta de tratamiento (947)</t>
  </si>
  <si>
    <t>Finca 3, Instal. Deportivas, Planta de Tratamiento (948)</t>
  </si>
  <si>
    <t>Sede del Pacífico, Aulas Anexas Edif. BM (949)</t>
  </si>
  <si>
    <t>Finca 1 y Finca 2, Puente de Comunicación (950)</t>
  </si>
  <si>
    <t>Laboratorio de Ensayos Biológicos, Edificio (951)</t>
  </si>
  <si>
    <t>Sedes Reg. Audit. Guanac. Atlant. Punt. Y Golf. (954)</t>
  </si>
  <si>
    <t>Sede del Pacífico, Aulas (955)</t>
  </si>
  <si>
    <t>Terrenos (957)</t>
  </si>
  <si>
    <t>Oficina Bienestar y Salud, Reubic. Canch. y Mult. (959)</t>
  </si>
  <si>
    <t>Sede del Caribe, Auditorio y Parqueo (960)</t>
  </si>
  <si>
    <t>Rec. Guápiles - Pabellón de Aulas y Serv. Sanit. (961)</t>
  </si>
  <si>
    <t>Recinto Grecia, Bodega Reactivos (963)</t>
  </si>
  <si>
    <t>Recinto Grecia,Salon Multiuso y Vestibil. (964)</t>
  </si>
  <si>
    <t>Inst. Dportivas, Mejora Est. Junto a Piscina (966)</t>
  </si>
  <si>
    <t>Esc. Econom. Agric. Remodel. Espacio Físico (967)</t>
  </si>
  <si>
    <t>Fac. Farmacia, Readecuación Eléctrica (969)</t>
  </si>
  <si>
    <t>Obras Emergentes Anuales (973)</t>
  </si>
  <si>
    <t>CICANUM - Almacen Fuent. Radiactivos en Desuso (977)</t>
  </si>
  <si>
    <t>Centro Infantil Laboratorio y Casa Infantil - Edificio (978)</t>
  </si>
  <si>
    <t>INIFAR, Edificio (979)</t>
  </si>
  <si>
    <t>Sede del Pacífico, Cancha Futb. y Pista Sintética (982)</t>
  </si>
  <si>
    <t>Finca 3, Edificio de Usos Múltiples (985)</t>
  </si>
  <si>
    <t>Sede Pacíf. Esparza, Laboratorio de Redes (987)</t>
  </si>
  <si>
    <t>Sede Pacíf. Esparza, Calle y Acera Acceso (988)</t>
  </si>
  <si>
    <t>Esc. De Medicina Elevador para Morgue (990)</t>
  </si>
  <si>
    <t>Rec. Golfito, Remod. Electr. Edificio 4000 II Etapa (995)</t>
  </si>
  <si>
    <t>Canal 15, Adq. Terreno Cerro Guard. Cartago (999)</t>
  </si>
  <si>
    <t>PROGRAMAS POSGRADO FINANCIAMIENTO COMP.</t>
  </si>
  <si>
    <t xml:space="preserve">FONDOS CORRIENTES </t>
  </si>
  <si>
    <t>Otros Maquinaria y Equipo para la Producción</t>
  </si>
  <si>
    <t>***</t>
  </si>
  <si>
    <t>Otros Maquinaria y Equipo de Producción</t>
  </si>
  <si>
    <t>% EJECUC. EGRESO + COMPR.</t>
  </si>
  <si>
    <t xml:space="preserve">FONDOS CORRIENTES PARA OPERACIONES </t>
  </si>
  <si>
    <t xml:space="preserve">EMPRESAS AUXILIARES </t>
  </si>
  <si>
    <t>PROGRAMA POSGRADO FINANC. COMPLEMENTARIO</t>
  </si>
  <si>
    <t>TOTAL PROG. POSG. FINANC. COMPLEMENTARIO</t>
  </si>
  <si>
    <t>EGRESOS PARA COMPRAS DE BIENES POR PROGRAMA</t>
  </si>
  <si>
    <t>31 DE DICIEMBRE DE 2018</t>
  </si>
  <si>
    <t>PLAN MEJORAM.</t>
  </si>
  <si>
    <t>POSG. FINANC. COMP</t>
  </si>
  <si>
    <t xml:space="preserve"> SISTEMA (CONARE)</t>
  </si>
  <si>
    <t>INSTITUCIONAL</t>
  </si>
  <si>
    <t>COMPROMISOS DE PRESUPUESTO</t>
  </si>
  <si>
    <t>Al 31 DE DICIEMBRE DE 2018</t>
  </si>
  <si>
    <t>Fecha de actualización: Diciembre 2018</t>
  </si>
  <si>
    <t>Superavit 2018                      OEPI-1801-2018</t>
  </si>
  <si>
    <t xml:space="preserve">Depende de la compra de terreno para el CIHATA. </t>
  </si>
  <si>
    <t>SEDE DE GUANACASTE, PABELLÓN  ADICIONALES PARA RESIDENCIAS ESTUDIANTILES</t>
  </si>
  <si>
    <t>RECINTO DE GOLFITO, PABELLÓN DE AULAS Y LABORATORIOS</t>
  </si>
  <si>
    <t>RECINTO DE GUAPILES, AUDITORIO</t>
  </si>
  <si>
    <t>SEDE DEL PACÍFICO, AUDITORIO</t>
  </si>
  <si>
    <t>SEDE DE GUANACASTE, AUDITORIO</t>
  </si>
  <si>
    <t>SEDE DE ATLÁNTICO, AUDITORIO</t>
  </si>
  <si>
    <t>RECINTO DE GOLFITO, AUDITORIO</t>
  </si>
  <si>
    <t xml:space="preserve">ESCUELA DE ENFERMERÍA, EDIFICIO TERCERA ETAPA </t>
  </si>
  <si>
    <t>ESCUELA DE ENFERMERÍA, CENTRO DE SIMULACIÓN EN SALUD (CECISA)</t>
  </si>
  <si>
    <t xml:space="preserve">SEDE DE GUANACASTE, PABELLÓN DE AULAS ADICIONALES </t>
  </si>
  <si>
    <t>SEDE DE GUANACASTE, MÓDULO DOCENTE Y SERVICIOS AFINES</t>
  </si>
  <si>
    <t>SEDE DE GUANACASTE, COLECTOR DE AGUAS NEGRAS</t>
  </si>
  <si>
    <t>ESCUELA DE BIOLOGÍA, READECUACIÓN ELECTRICA</t>
  </si>
  <si>
    <t>FACULTAD DE ODONTOLOGÍA, OBRAS DE COMPENSACIÓN</t>
  </si>
  <si>
    <t>FACULTAD DE MICROBIOLOGÍA, EDIFICIO ANEXO</t>
  </si>
  <si>
    <t>FACULTAD DE CIENCIAS ECONÓMICAS, EDIFICIO ANEXO</t>
  </si>
  <si>
    <t>ESCUELA CENTROAMERICANA DE GEOLOGÍA, EDIFICIO ANEXO</t>
  </si>
  <si>
    <t>FACULTAD DE MEDICINA, EDIFICIO ANEXO</t>
  </si>
  <si>
    <t>FACULTAD DE CIENCIAS AGROALIMENTARIAS, EDIFICIO ANEXO</t>
  </si>
  <si>
    <t>FINCA 3, PLANTA DE TRATAMIENTO DE AGUAS RESIDUALES</t>
  </si>
  <si>
    <t>2018LA-000029-000090001</t>
  </si>
  <si>
    <t xml:space="preserve">Apertura </t>
  </si>
  <si>
    <t>Apertura 21 de enero del 2019</t>
  </si>
  <si>
    <t>2018LA-000024-0000900001</t>
  </si>
  <si>
    <t>Recomendación Técnica</t>
  </si>
  <si>
    <t>Tanque de biosólidos en conjunto con el proyecto 923</t>
  </si>
  <si>
    <t>2018CD-000015-000090003</t>
  </si>
  <si>
    <t>Apertura 14 de enero 2019</t>
  </si>
  <si>
    <t>2018LN-000002-000090001</t>
  </si>
  <si>
    <t>C.Directa</t>
  </si>
  <si>
    <t>ORD.EXTRAOR</t>
  </si>
  <si>
    <t>Desierta</t>
  </si>
  <si>
    <t xml:space="preserve">Pendiente por cambio de ubicación </t>
  </si>
  <si>
    <r>
      <t>CONTRATACIÓN DE SERVICIOS PROFESIONALES PARA EL DISEÑO DE PLANTAS DE TRATAMIENTO DE GUÁPILES</t>
    </r>
    <r>
      <rPr>
        <sz val="9"/>
        <color indexed="10"/>
        <rFont val="Arial"/>
        <family val="2"/>
      </rPr>
      <t xml:space="preserve"> </t>
    </r>
  </si>
  <si>
    <t xml:space="preserve">Pendiente entrega de contrato se utiliza suma reservada para el proyecto. </t>
  </si>
  <si>
    <t>Fact. 32, 41, 49, 57, 72</t>
  </si>
  <si>
    <t>Fact. 32, 41, 49, 57, 66</t>
  </si>
  <si>
    <t>Fact. 463, 484, 490, 512, 527, 534, 555, 591, 625, 694, 711, 713, 718 // Fact. 695, 699, 695, 19</t>
  </si>
  <si>
    <t>2018CD-000008-0000900003</t>
  </si>
  <si>
    <t>OC 203151 // OC 203152</t>
  </si>
  <si>
    <t>Fact. 7</t>
  </si>
  <si>
    <t>2018LA-000012-0000900001</t>
  </si>
  <si>
    <t>2018CD-000004-0000900003</t>
  </si>
  <si>
    <t>OC 203139 // OC 203136</t>
  </si>
  <si>
    <t>Fact. 57, 67, 71, 79, 81</t>
  </si>
  <si>
    <t>Fact. 1252, 1266, 7, 13</t>
  </si>
  <si>
    <t xml:space="preserve">0432018080200267-00 </t>
  </si>
  <si>
    <t>Fact. 148, 162, 187</t>
  </si>
  <si>
    <t>Fact. 10, 19, 31</t>
  </si>
  <si>
    <t xml:space="preserve"> OC 203158</t>
  </si>
  <si>
    <t>Fact. 29,47</t>
  </si>
  <si>
    <t xml:space="preserve">Fact. 434, 456, 471, 497, 508, 532, 564, 627, 662, 56 </t>
  </si>
  <si>
    <t>Fact. 1251, 1265, 1271, 6, 12</t>
  </si>
  <si>
    <t xml:space="preserve">	0432018080200356-00 //</t>
  </si>
  <si>
    <t>Fact. 11</t>
  </si>
  <si>
    <t>OC 203149</t>
  </si>
  <si>
    <t>Fact. 1961</t>
  </si>
  <si>
    <t>Fact. 3253, 3254, 3359, 3417, 3487, 3635, 137</t>
  </si>
  <si>
    <t>2017CD-000061-00090001</t>
  </si>
  <si>
    <t>OC 197839 // 0432018080200053-00 // OC 197827 // OC 204763</t>
  </si>
  <si>
    <t xml:space="preserve">Fact. 1656, 1675, 1692, 1714, 1731, 1746, 676, 717, 718, 16 // Fact. 1793, 1794,  </t>
  </si>
  <si>
    <t>OCA 205576 // OC 205577</t>
  </si>
  <si>
    <t>Fact. 3, 4, 5</t>
  </si>
  <si>
    <t xml:space="preserve">Fact. 5,7, 8, 14, 18 </t>
  </si>
  <si>
    <t>Fact. 3584</t>
  </si>
  <si>
    <t>2017LA-000025-0000900001</t>
  </si>
  <si>
    <t>0432018080200110-00 // OC 205089</t>
  </si>
  <si>
    <t>Contrato en dólares Tipo de cambio ¢600</t>
  </si>
  <si>
    <t xml:space="preserve">PROYECTOS EN EJECUCIÓN - BANCO MUNDIAL </t>
  </si>
  <si>
    <t>Fact. 1709, 1735, 1768 // Fact. 3550, 3587, 3606, 3629, 3674, 3696, 3735, 3759, 3794, 23</t>
  </si>
  <si>
    <t>Fact. 1710, 1736,1763 // Fact. 3551, 3586, 3615, 3628, 3676, 3695, 3702, 3734, 3758, 3793, 24</t>
  </si>
  <si>
    <t xml:space="preserve">La empresa GAIA Constructora quebró, por lo que el proyecto se adjudicó a la empresa SICSA. </t>
  </si>
  <si>
    <t>OC 201255 // OC 205719</t>
  </si>
  <si>
    <t>Fact. 3266, 3328, 3358, 3388, 3431, 3462, 3494, 3578, 3593, 3621, 3653, 3673, 3695, 2, 32, 116, 172, 289</t>
  </si>
  <si>
    <t>EDU_UCR-50-LPN-O</t>
  </si>
  <si>
    <t>OC 203559</t>
  </si>
  <si>
    <t>Fact. 1765, 1768, 1766, 1769, 1770, 1772, 1775, 5</t>
  </si>
  <si>
    <t>OC 200945 // 202181  // OC 205718</t>
  </si>
  <si>
    <t>Fact. 1725, 1726, 1727, 1737, 1739, 1745, 1746, 1750, 1755, 1756, 1757, 1759, 1762, 1764, 1767,1771,1773,1774, 2// Fact. 140</t>
  </si>
  <si>
    <t>OC 201346 // OC 205720</t>
  </si>
  <si>
    <t>Fact. 3413, 3459, 3535, 3577, 3599, 3623, 3661, 3692, 3703, 15, 85, 158, 200, 240, 263, 309, 418 // Fact. 419, 469</t>
  </si>
  <si>
    <t>OC 202179 // OC 205722</t>
  </si>
  <si>
    <t>Fact. 5408, 5459, 5496, 5535, 5585, 5625, 5649, 5682, 5728, 5761, 5779, 5806, 16, 41, 58 // 15, 42</t>
  </si>
  <si>
    <t>Fact. 212, 216, 218, 222, 232, 236, 245, 248, 256, 260, 262, 269, 283, 3, 11, 16, 23, 36, 46</t>
  </si>
  <si>
    <t>Fact. 5588, 5661, 5694, 5815, 17, 59</t>
  </si>
  <si>
    <t xml:space="preserve">Con Acta de Recepción. Falta  Finiquito </t>
  </si>
  <si>
    <t xml:space="preserve">Con Acta de Recepción y Finiquito. </t>
  </si>
  <si>
    <t>Fact. 388, 391, 406 // Fact. 392, 393, 407, 447</t>
  </si>
  <si>
    <t>OC 201342 // OC 201343  // OC 203208</t>
  </si>
  <si>
    <t>Fact. 3010, 3027, 3047, 3062 // Fact. 3072 // Fact. 13</t>
  </si>
  <si>
    <t>Con Acta de recepción. Falta Finiquito (Con tiempo hasta el 08 de abril del 2019)</t>
  </si>
  <si>
    <t>Fact. 495 // Fact. 4, 6</t>
  </si>
  <si>
    <t>Fact. 2307, 2320, 2327, 2340, 2349 // Fact. 2355 // Fact. 32</t>
  </si>
  <si>
    <t>Fact. 2300, 2312, 2324 // Fact. 20, 29</t>
  </si>
  <si>
    <t>Fact. 2323, 2326, 2331 // Fact. 2342 // Fact. 31</t>
  </si>
  <si>
    <t>Fact. 363, 366, 369, 374, 379, 386, 391, 398, 407, 417, 423, 427, 442, 471 // Fact. 377, 381, 408, 440, 456, 470 // Fact. 446, 480</t>
  </si>
  <si>
    <t>Con Acta de Recepción Definitiva. (Con tiempo hasta el 02 de setiembre del 2019)</t>
  </si>
  <si>
    <t>2017</t>
  </si>
  <si>
    <t xml:space="preserve">SEDE DEL PACÍFICO, LABORATORIO DE REDES </t>
  </si>
  <si>
    <t>OC 203118 // OC 203119 // OC 203209</t>
  </si>
  <si>
    <t>Fact. 5, 7, 8, 14, 18 // Fact. 23</t>
  </si>
  <si>
    <t>Con Acta de Recepción Definitiva. Falta finiquito (Con tiempo hasta el 27 de setiembre del 2019)</t>
  </si>
  <si>
    <t>EDU_UCR-48-LPN-O</t>
  </si>
  <si>
    <t>OC 201255 // 205719</t>
  </si>
  <si>
    <t>Fact. 3266, 3328, 3358, 3388, 3431, 3462, 3494, 3578, 3593, 3621, 3653, 3673, 3695, 2, 32, 116, 172, 289 // Fact. 515</t>
  </si>
  <si>
    <t>EDU_UCR-49-LPN-O</t>
  </si>
  <si>
    <t>OC 200110 // OC 203116</t>
  </si>
  <si>
    <t>Fact. 200, 203, 205, 208, 213, 217, 223, 231, 237, 242, 247, 250, 264, 272 // Fact. 277</t>
  </si>
  <si>
    <t>OC 200940 // OC 205721</t>
  </si>
  <si>
    <t>Fact. 5304, 5305, 5354, 5315, 5395, 5425, 5431, 5458, 5503, 5569, 5591, 5628, 5650, 5686, 5732, 5762</t>
  </si>
  <si>
    <t xml:space="preserve">Con Acta de Recepción. Falta  Certifcado de Terminación de Obra. </t>
  </si>
  <si>
    <t>OC 201254 // OC 203117 // OC 203143</t>
  </si>
  <si>
    <t>Fact. 5187, 5217, 5250, 5292, 5324, 5355, 5394, 5432, 5464, 5506, 5556, 5592, 5627, 5657, 5693, 5736 // Fact. 5658, 5701, 5737 // Fact 5799</t>
  </si>
  <si>
    <t xml:space="preserve">Con Acta de Recepción y Certifcado de Terminación de Obra. </t>
  </si>
  <si>
    <t>Con "Acta de Recepción Definitiva" y Certificado de Terminación de las Obras</t>
  </si>
  <si>
    <t>CAPITAL DE CIRCULACIÓN DOCUMENTOS POR COBRAR</t>
  </si>
  <si>
    <t>Valuación Estimación Incobrables Documentos por Cobrar</t>
  </si>
  <si>
    <t>Imp. Espec.sobre Explotac. Recursos Naturales y Miner.</t>
  </si>
  <si>
    <t>Derechos de Pesca del Atún Ley 6267</t>
  </si>
  <si>
    <t>Alquiler Soda y Fotocopiadora</t>
  </si>
  <si>
    <t>Derechos de Exámenes (Ext. Y Suficiencia)</t>
  </si>
  <si>
    <t>Intereses y Comisiones sobre Préstamos al Sector Priv.</t>
  </si>
  <si>
    <t>Sanciones Administrativas</t>
  </si>
  <si>
    <t>Ingresos Varios no Especificados</t>
  </si>
  <si>
    <t>Indemnizaciones del INS</t>
  </si>
  <si>
    <t>Expropiación Franja de  Terreno Circunvalación</t>
  </si>
  <si>
    <t>2.4.0.0.00.00.0.0.000</t>
  </si>
  <si>
    <t>Transferencias de Capital</t>
  </si>
  <si>
    <t>2.4.1.0.00.00.0.0.000</t>
  </si>
  <si>
    <t>2.4.1.1.00.00.0.0.000</t>
  </si>
  <si>
    <t>Transferencias de Capital del Gobierno Central</t>
  </si>
  <si>
    <t>Ley 8114: Impuestos sobre Combustibles CONAVI</t>
  </si>
  <si>
    <t>2.4.1.2.00.00.0.0.000</t>
  </si>
  <si>
    <t>Transferencias de Capital de Órganos Desconcentrados</t>
  </si>
  <si>
    <t>Renovación de la Red del Laboratorio de Ingeniería Sísmica</t>
  </si>
  <si>
    <t>Superávit Comprometido Empresas Auxiliares</t>
  </si>
  <si>
    <t>Superávit Comp. Renovación Equipo Científ. y Tecnológico</t>
  </si>
  <si>
    <t>Superávit Fondo Préstamos (Ejerc.Ant.)</t>
  </si>
  <si>
    <t>Superávit Grupos Cultur. O.B.E. Sodas-Fotocopiadoras</t>
  </si>
  <si>
    <t>Superávit Ley 7386 "Recinto de Paraiso de Cartago"</t>
  </si>
  <si>
    <t>Prevision Proceso Contencioso UCR-CCSS-PAIS</t>
  </si>
  <si>
    <t>Superávit Fondos Restringidos</t>
  </si>
  <si>
    <r>
      <t>RECURSOS DE VIGENCIAS ANTERIORES</t>
    </r>
    <r>
      <rPr>
        <b/>
        <vertAlign val="superscript"/>
        <sz val="10"/>
        <rFont val="Arial"/>
        <family val="2"/>
      </rPr>
      <t>( 1 )</t>
    </r>
  </si>
  <si>
    <r>
      <t xml:space="preserve">(1) </t>
    </r>
    <r>
      <rPr>
        <sz val="10"/>
        <rFont val="Arial"/>
        <family val="2"/>
      </rPr>
      <t>Los Ingresos de "Recursos de Vigencias de Periodos Anteriores" se presentan desglosados según lo solicitado en oficio No.11427, punto 1.a) de fecha 11 de septiembre de 1997.</t>
    </r>
  </si>
  <si>
    <t>SITUACIÓN PRESUPUESTARIA DE INGRESOS TOTALES</t>
  </si>
  <si>
    <t>SEGÚN CLASIFICADOR DE INGRESO</t>
  </si>
  <si>
    <t xml:space="preserve"> (Expresado en colones)</t>
  </si>
  <si>
    <t>Equipamiento y Fortalecimiento Red Sismológica Nacional</t>
  </si>
  <si>
    <t>Porc. Ejecuc.</t>
  </si>
  <si>
    <t>REMANENTES ESC. ORIENTACIÓN Y EDUC. ESPE</t>
  </si>
  <si>
    <t>CRECIMIENTO BACTERIA ENTOMOPATOGENA BACI</t>
  </si>
  <si>
    <t>FORTALECIMIENTO OBSERVATORIO DESARROLLO</t>
  </si>
  <si>
    <t>BIORREMEDIACIÓN CONTAMINANTES ORGANICOS</t>
  </si>
  <si>
    <t>APOYO PROCESOS ACADÉMICOS IIP</t>
  </si>
  <si>
    <t>ESTUDIO RELACION ENTRE PROPIEDAD OPTICAS</t>
  </si>
  <si>
    <t>SEDIMENTACIÓN ARRECIFES CORALINOS DE C.R</t>
  </si>
  <si>
    <t>MEDICION Y CALCULO GRAVEDAD ABSOLUTA CR</t>
  </si>
  <si>
    <t>ANIELOGEN IMPERF, IDENT FAMIL POSIB DET</t>
  </si>
  <si>
    <t>CONT SERV ANALI PSICOM MULT ECUAC ESTRU</t>
  </si>
  <si>
    <t>FORTAL ACTIV INVEST DESARRO CELEQ</t>
  </si>
  <si>
    <t>VINCULO ENTRE EDUCACION Y MERCADO LABORA</t>
  </si>
  <si>
    <t>INVENTARIO INFRAESTRUCTURA Y SERVICIOS</t>
  </si>
  <si>
    <t>GASTOS DE OPERACION CICAP</t>
  </si>
  <si>
    <t>REMANENTES INSTITUTO INV JURÍDICAS</t>
  </si>
  <si>
    <t>REMANENTES SEDE INTERUNIVER. DE ALAJUELA</t>
  </si>
  <si>
    <t>BECA APORTE ESTUDIANTE EDUCACIÓN / SENA</t>
  </si>
  <si>
    <t>PREMIO FAMILIA  GIROLAMI - INTERESES</t>
  </si>
  <si>
    <t>TOTAL DEL PRESUPUESTO DISTRIBUIDO FONDOS RESTRINGIDOS</t>
  </si>
  <si>
    <t>TOTAL DEL PRESUPUESTO DISTRIBUIDO FONDOS RESTRINGIDOS (LEYES Y CONVENIOS)</t>
  </si>
  <si>
    <t>TOTAL PRESUPUESTO POR DISTRIBUIR FONDOS RESTRINGIDOS (SECCION 5)</t>
  </si>
  <si>
    <t>TOTAL PRESUPUESTO FONDOS RESTRINGIDOS</t>
  </si>
  <si>
    <t>TOTAL PRESUPUESTO DISTRIBUIDO FONDOS INTRAPROYECTOS :</t>
  </si>
  <si>
    <t>TOTAL PRESUPUESTO DISTRIBUIDO FONDOS SISTEMA CONARE:</t>
  </si>
  <si>
    <t>TOTAL PRESUPUESTO DISTRIBUIDO PROGRAMA MEJORAMIENTO INSTITUCIONAL:</t>
  </si>
  <si>
    <t>Más: Compromisos totales de presupuesto al 31-12-2018</t>
  </si>
  <si>
    <t>DISPONIBLE NETO DE CAJA AL 31-12-2018</t>
  </si>
  <si>
    <t>ESTADO NACIÓN "LA EDUCACIÓN PREES EN CR"</t>
  </si>
  <si>
    <t>ACTUAL PLAN REGUL CANTON SAN RAMON</t>
  </si>
  <si>
    <t>CONTRAT COMP VENT SERV ENTRE INS Y UCR</t>
  </si>
  <si>
    <t>CONTRAT SERV EVALUAC IMPACT PROG SOC AVA</t>
  </si>
  <si>
    <t>ESTRAT. CONSTRUC. EQUIPOS TRAB MUNICIPAL</t>
  </si>
  <si>
    <t>SERVICIOS LABORATORIO CONTROL CALIDAD - FAC.MICR.</t>
  </si>
  <si>
    <t>ELABORACION DEL PLAN ESTRATEGICO INEC</t>
  </si>
  <si>
    <t>PLAN ESTRATEGICO INSTITUCIONAL-CICAP</t>
  </si>
  <si>
    <t>RECINTO UNIVERSITARIO DE GRECIA</t>
  </si>
  <si>
    <t>PROG. PERMANENTE CAPACITACION IIP</t>
  </si>
  <si>
    <t>CONTRATACIÓN ADMINISTRATIVA GESTIÓN PUBL</t>
  </si>
  <si>
    <t>FORTALEC DEL SCI Y SEVRI EN EL INAMU</t>
  </si>
  <si>
    <t>FORMACION DE JEFES</t>
  </si>
  <si>
    <t>TALLER CONSTR INDIC P/LA GESTION PUBLIC</t>
  </si>
  <si>
    <t>HABILID GEREN P LIDER TOMA DECIS SEC PUB</t>
  </si>
  <si>
    <t>FORMACION DE JEFES EN REGIMEN MUNICIPAL</t>
  </si>
  <si>
    <t>CAPACITACION CATIE E INCAP</t>
  </si>
  <si>
    <t>CAPAC CONT ADM CUR FORT SCI SEV SECT PUB</t>
  </si>
  <si>
    <t>TALENT HUMAN COMPT NUEV ENFOQ ANALOCUPAC</t>
  </si>
  <si>
    <t>SEM-TALL GENER CAPAC FUND ESTAB BAS METO</t>
  </si>
  <si>
    <t>PROG. POSG. FINANC. COMP,GLOBAL DOC.</t>
  </si>
  <si>
    <t>281.277.220.655,10</t>
  </si>
  <si>
    <t>9.451.512.883,77</t>
  </si>
  <si>
    <t>290.728.733.538,87</t>
  </si>
  <si>
    <t>269.553.987.179,68</t>
  </si>
  <si>
    <t>21.174.746.359,19</t>
  </si>
  <si>
    <t>97.138.802.109,65</t>
  </si>
  <si>
    <t>-649.199.641,12</t>
  </si>
  <si>
    <t>96.489.602.468,53</t>
  </si>
  <si>
    <t>95.002.034.122,69</t>
  </si>
  <si>
    <t>1.487.568.345,84</t>
  </si>
  <si>
    <t>20.820.384.875,67</t>
  </si>
  <si>
    <t>-4.592.396.531,73</t>
  </si>
  <si>
    <t>16.227.988.343,94</t>
  </si>
  <si>
    <t>11.140.418.754,30</t>
  </si>
  <si>
    <t>5.087.569.589,64</t>
  </si>
  <si>
    <t>LICENCIA SABATICA</t>
  </si>
  <si>
    <t>316.079.180,25</t>
  </si>
  <si>
    <t>7.170.851,62</t>
  </si>
  <si>
    <t>323.250.031,87</t>
  </si>
  <si>
    <t>129.060.422,15</t>
  </si>
  <si>
    <t>194.189.609,72</t>
  </si>
  <si>
    <t>1.393.276.702,95</t>
  </si>
  <si>
    <t>73.171.529,04</t>
  </si>
  <si>
    <t>1.466.448.231,99</t>
  </si>
  <si>
    <t>1.239.636.551,12</t>
  </si>
  <si>
    <t>226.811.680,87</t>
  </si>
  <si>
    <t>172.128.615,83</t>
  </si>
  <si>
    <t>5.162.499,32</t>
  </si>
  <si>
    <t>177.291.115,15</t>
  </si>
  <si>
    <t>119.970.913,90</t>
  </si>
  <si>
    <t>57.320.201,25</t>
  </si>
  <si>
    <t>18.709.519.586,50</t>
  </si>
  <si>
    <t>-4.677.234.413,21</t>
  </si>
  <si>
    <t>14.032.285.173,29</t>
  </si>
  <si>
    <t>9.520.328.352,88</t>
  </si>
  <si>
    <t>4.511.956.820,41</t>
  </si>
  <si>
    <t>UNIDADES DE SERV. DE APOYO A LA DOCENCIA</t>
  </si>
  <si>
    <t>FORMACION DE RECURSOS DOCENTES</t>
  </si>
  <si>
    <t>158.039.590,14</t>
  </si>
  <si>
    <t>-960.606,75</t>
  </si>
  <si>
    <t>157.078.983,39</t>
  </si>
  <si>
    <t>102.378.040,65</t>
  </si>
  <si>
    <t>54.700.942,74</t>
  </si>
  <si>
    <t>31.851.000,00</t>
  </si>
  <si>
    <t>9.689.394,35</t>
  </si>
  <si>
    <t>22.161.605,65</t>
  </si>
  <si>
    <t>PRUEBAS DE HABILIDADES CUANTITAVAS</t>
  </si>
  <si>
    <t>39.490.200,00</t>
  </si>
  <si>
    <t>293.608,25</t>
  </si>
  <si>
    <t>39.783.808,25</t>
  </si>
  <si>
    <t>19.355.079,25</t>
  </si>
  <si>
    <t>20.428.729,00</t>
  </si>
  <si>
    <t>AREA DE ARTES Y LETRAS</t>
  </si>
  <si>
    <t>7.784.419.464,86</t>
  </si>
  <si>
    <t>650.114.809,96</t>
  </si>
  <si>
    <t>8.434.534.274,82</t>
  </si>
  <si>
    <t>9.945.553.576,81</t>
  </si>
  <si>
    <t>-1.511.019.301,99</t>
  </si>
  <si>
    <t>3.648.891.717,49</t>
  </si>
  <si>
    <t>280.168.426,09</t>
  </si>
  <si>
    <t>3.929.060.143,58</t>
  </si>
  <si>
    <t>4.045.322.381,23</t>
  </si>
  <si>
    <t>-116.262.237,65</t>
  </si>
  <si>
    <t>ESCUELA DE ARTES DRAMATICAS</t>
  </si>
  <si>
    <t>525.358.059,10</t>
  </si>
  <si>
    <t>32.631.298,32</t>
  </si>
  <si>
    <t>557.989.357,42</t>
  </si>
  <si>
    <t>512.479.899,71</t>
  </si>
  <si>
    <t>45.509.457,71</t>
  </si>
  <si>
    <t>ESCUELA DE ARTES PLASTICAS</t>
  </si>
  <si>
    <t>1.389.449.310,77</t>
  </si>
  <si>
    <t>87.062.869,75</t>
  </si>
  <si>
    <t>1.476.512.180,52</t>
  </si>
  <si>
    <t>1.362.879.318,85</t>
  </si>
  <si>
    <t>113.632.861,67</t>
  </si>
  <si>
    <t>1.734.084.347,62</t>
  </si>
  <si>
    <t>160.474.258,02</t>
  </si>
  <si>
    <t>1.894.558.605,64</t>
  </si>
  <si>
    <t>2.169.963.162,67</t>
  </si>
  <si>
    <t>-275.404.557,03</t>
  </si>
  <si>
    <t>4.135.527.747,37</t>
  </si>
  <si>
    <t>369.946.383,87</t>
  </si>
  <si>
    <t>4.505.474.131,24</t>
  </si>
  <si>
    <t>5.900.231.195,58</t>
  </si>
  <si>
    <t>-1.394.757.064,34</t>
  </si>
  <si>
    <t>ESCUELA DE FILOLOGIA</t>
  </si>
  <si>
    <t>1.109.928.480,55</t>
  </si>
  <si>
    <t>119.115.445,60</t>
  </si>
  <si>
    <t>1.229.043.926,15</t>
  </si>
  <si>
    <t>1.853.925.367,14</t>
  </si>
  <si>
    <t>-624.881.440,99</t>
  </si>
  <si>
    <t>ESCUELA DE FILOSOFIA</t>
  </si>
  <si>
    <t>760.525.678,27</t>
  </si>
  <si>
    <t>82.214.512,37</t>
  </si>
  <si>
    <t>842.740.190,64</t>
  </si>
  <si>
    <t>1.329.639.217,82</t>
  </si>
  <si>
    <t>-486.899.027,18</t>
  </si>
  <si>
    <t>2.265.073.588,55</t>
  </si>
  <si>
    <t>168.616.425,90</t>
  </si>
  <si>
    <t>2.433.690.014,45</t>
  </si>
  <si>
    <t>2.716.666.610,62</t>
  </si>
  <si>
    <t>-282.976.596,17</t>
  </si>
  <si>
    <t>10.015.483.094,81</t>
  </si>
  <si>
    <t>718.234.250,99</t>
  </si>
  <si>
    <t>10.733.717.345,80</t>
  </si>
  <si>
    <t>12.013.668.253,05</t>
  </si>
  <si>
    <t>-1.279.950.907,25</t>
  </si>
  <si>
    <t>ESCUELA DE BIOLOGIA</t>
  </si>
  <si>
    <t>2.008.909.861,84</t>
  </si>
  <si>
    <t>165.322.141,61</t>
  </si>
  <si>
    <t>2.174.232.003,45</t>
  </si>
  <si>
    <t>2.550.180.737,69</t>
  </si>
  <si>
    <t>-375.948.734,24</t>
  </si>
  <si>
    <t>ESCUELA DE FISICA</t>
  </si>
  <si>
    <t>1.796.346.469,02</t>
  </si>
  <si>
    <t>133.587.571,94</t>
  </si>
  <si>
    <t>1.929.934.040,96</t>
  </si>
  <si>
    <t>2.176.481.898,53</t>
  </si>
  <si>
    <t>-246.547.857,57</t>
  </si>
  <si>
    <t>ESCUELA CENTROAMERICANA DE GEOLOGIA</t>
  </si>
  <si>
    <t>1.075.779.368,57</t>
  </si>
  <si>
    <t>75.035.510,77</t>
  </si>
  <si>
    <t>1.150.814.879,34</t>
  </si>
  <si>
    <t>1.310.335.349,10</t>
  </si>
  <si>
    <t>-159.520.469,76</t>
  </si>
  <si>
    <t>ESCUELA DE MATEMATICA</t>
  </si>
  <si>
    <t>2.677.734.708,14</t>
  </si>
  <si>
    <t>182.074.283,17</t>
  </si>
  <si>
    <t>2.859.808.991,31</t>
  </si>
  <si>
    <t>3.097.044.502,05</t>
  </si>
  <si>
    <t>-237.235.510,74</t>
  </si>
  <si>
    <t>ESCUELA DE QUIMICA</t>
  </si>
  <si>
    <t>2.456.712.687,24</t>
  </si>
  <si>
    <t>162.214.743,50</t>
  </si>
  <si>
    <t>2.618.927.430,74</t>
  </si>
  <si>
    <t>2.879.625.765,68</t>
  </si>
  <si>
    <t>-260.698.334,94</t>
  </si>
  <si>
    <t>AREA DE CIENCIAS SOCIALES</t>
  </si>
  <si>
    <t>21.474.919.974,75</t>
  </si>
  <si>
    <t>1.386.577.387,61</t>
  </si>
  <si>
    <t>22.861.497.362,36</t>
  </si>
  <si>
    <t>22.883.577.727,71</t>
  </si>
  <si>
    <t>-22.080.365,35</t>
  </si>
  <si>
    <t>FACULTAD DE CIENCIAS ECONOMICAS</t>
  </si>
  <si>
    <t>4.688.164.504,35</t>
  </si>
  <si>
    <t>291.924.462,19</t>
  </si>
  <si>
    <t>4.980.088.966,54</t>
  </si>
  <si>
    <t>4.775.294.134,28</t>
  </si>
  <si>
    <t>204.794.832,26</t>
  </si>
  <si>
    <t>ESCUELA DE ADMINISTRACION NEGOCIOS</t>
  </si>
  <si>
    <t>1.828.508.753,56</t>
  </si>
  <si>
    <t>96.832.849,74</t>
  </si>
  <si>
    <t>1.925.341.603,30</t>
  </si>
  <si>
    <t>1.578.177.193,14</t>
  </si>
  <si>
    <t>347.164.410,16</t>
  </si>
  <si>
    <t>ESCUELA DE ADMINISTRACION PUBLICA</t>
  </si>
  <si>
    <t>1.236.580.956,79</t>
  </si>
  <si>
    <t>83.905.654,39</t>
  </si>
  <si>
    <t>1.320.486.611,18</t>
  </si>
  <si>
    <t>1.342.560.420,53</t>
  </si>
  <si>
    <t>-22.073.809,35</t>
  </si>
  <si>
    <t>865.935.122,13</t>
  </si>
  <si>
    <t>55.521.667,67</t>
  </si>
  <si>
    <t>921.456.789,80</t>
  </si>
  <si>
    <t>912.353.976,19</t>
  </si>
  <si>
    <t>9.102.813,61</t>
  </si>
  <si>
    <t>ESCUELA DE ESTADISTICA</t>
  </si>
  <si>
    <t>757.139.671,87</t>
  </si>
  <si>
    <t>55.664.290,39</t>
  </si>
  <si>
    <t>812.803.962,26</t>
  </si>
  <si>
    <t>942.202.544,42</t>
  </si>
  <si>
    <t>-129.398.582,16</t>
  </si>
  <si>
    <t>2.786.097.588,17</t>
  </si>
  <si>
    <t>143.584.213,80</t>
  </si>
  <si>
    <t>2.929.681.801,97</t>
  </si>
  <si>
    <t>2.790.874.549,46</t>
  </si>
  <si>
    <t>138.807.252,51</t>
  </si>
  <si>
    <t>5.337.779.479,83</t>
  </si>
  <si>
    <t>338.285.408,26</t>
  </si>
  <si>
    <t>5.676.064.888,09</t>
  </si>
  <si>
    <t>5.487.024.222,00</t>
  </si>
  <si>
    <t>189.040.666,09</t>
  </si>
  <si>
    <t>ESCUELA DE ADMINISTRACION EDUCATIVA</t>
  </si>
  <si>
    <t>555.312.707,28</t>
  </si>
  <si>
    <t>30.938.227,57</t>
  </si>
  <si>
    <t>586.250.934,85</t>
  </si>
  <si>
    <t>497.256.567,29</t>
  </si>
  <si>
    <t>88.994.367,56</t>
  </si>
  <si>
    <t>ESCUELA DE FORMACION DOCENTE</t>
  </si>
  <si>
    <t>1.779.128.250,75</t>
  </si>
  <si>
    <t>100.699.096,66</t>
  </si>
  <si>
    <t>1.879.827.347,41</t>
  </si>
  <si>
    <t>1.704.644.108,31</t>
  </si>
  <si>
    <t>175.183.239,10</t>
  </si>
  <si>
    <t>1.109.563.312,88</t>
  </si>
  <si>
    <t>72.816.184,16</t>
  </si>
  <si>
    <t>1.182.379.497,04</t>
  </si>
  <si>
    <t>1.164.585.787,81</t>
  </si>
  <si>
    <t>17.793.709,23</t>
  </si>
  <si>
    <t>ESCUELA EDUCACION FISICA Y DEPORTES</t>
  </si>
  <si>
    <t>1.183.118.989,32</t>
  </si>
  <si>
    <t>85.403.938,75</t>
  </si>
  <si>
    <t>1.268.522.928,07</t>
  </si>
  <si>
    <t>1.373.769.983,61</t>
  </si>
  <si>
    <t>-105.247.055,54</t>
  </si>
  <si>
    <t>710.656.219,60</t>
  </si>
  <si>
    <t>48.427.961,12</t>
  </si>
  <si>
    <t>759.084.180,72</t>
  </si>
  <si>
    <t>746.767.774,98</t>
  </si>
  <si>
    <t>12.316.405,74</t>
  </si>
  <si>
    <t>8.662.878.402,40</t>
  </si>
  <si>
    <t>612.783.303,36</t>
  </si>
  <si>
    <t>9.275.661.705,76</t>
  </si>
  <si>
    <t>9.830.384.821,97</t>
  </si>
  <si>
    <t>-554.723.116,21</t>
  </si>
  <si>
    <t>ESCUELA DE SOCIOLOGIA</t>
  </si>
  <si>
    <t>945.685.664,85</t>
  </si>
  <si>
    <t>77.580.480,16</t>
  </si>
  <si>
    <t>1.023.266.145,01</t>
  </si>
  <si>
    <t>1.130.449.443,18</t>
  </si>
  <si>
    <t>-107.183.298,17</t>
  </si>
  <si>
    <t>ESCUELA CIENCIAS COMUNICACION COLECTIVA</t>
  </si>
  <si>
    <t>1.465.876.971,19</t>
  </si>
  <si>
    <t>94.379.053,74</t>
  </si>
  <si>
    <t>1.560.256.024,93</t>
  </si>
  <si>
    <t>1.468.531.831,21</t>
  </si>
  <si>
    <t>91.724.193,72</t>
  </si>
  <si>
    <t>ESCUELA DE CIENCIAS POLITICAS</t>
  </si>
  <si>
    <t>966.345.858,26</t>
  </si>
  <si>
    <t>70.421.780,28</t>
  </si>
  <si>
    <t>1.036.767.638,54</t>
  </si>
  <si>
    <t>1.184.744.877,42</t>
  </si>
  <si>
    <t>-147.977.238,88</t>
  </si>
  <si>
    <t>1.043.521.028,48</t>
  </si>
  <si>
    <t>85.426.289,70</t>
  </si>
  <si>
    <t>1.128.947.318,18</t>
  </si>
  <si>
    <t>1.470.590.729,90</t>
  </si>
  <si>
    <t>-341.643.411,72</t>
  </si>
  <si>
    <t>1.058.546.000,60</t>
  </si>
  <si>
    <t>71.675.183,21</t>
  </si>
  <si>
    <t>1.130.221.183,81</t>
  </si>
  <si>
    <t>1.160.878.941,25</t>
  </si>
  <si>
    <t>-30.657.757,44</t>
  </si>
  <si>
    <t>ESCUELA DE PSICOLOGIA</t>
  </si>
  <si>
    <t>1.641.369.860,69</t>
  </si>
  <si>
    <t>106.901.420,72</t>
  </si>
  <si>
    <t>1.748.271.281,41</t>
  </si>
  <si>
    <t>1.729.014.248,64</t>
  </si>
  <si>
    <t>19.257.032,77</t>
  </si>
  <si>
    <t>ESCUELA DE GEOGRAFIA</t>
  </si>
  <si>
    <t>802.857.668,37</t>
  </si>
  <si>
    <t>47.355.793,05</t>
  </si>
  <si>
    <t>850.213.461,42</t>
  </si>
  <si>
    <t>764.971.614,33</t>
  </si>
  <si>
    <t>85.241.847,09</t>
  </si>
  <si>
    <t>ESCUELA DE ANTROPOLOGIA</t>
  </si>
  <si>
    <t>738.675.349,96</t>
  </si>
  <si>
    <t>59.043.302,50</t>
  </si>
  <si>
    <t>797.718.652,46</t>
  </si>
  <si>
    <t>921.203.136,04</t>
  </si>
  <si>
    <t>-123.484.483,58</t>
  </si>
  <si>
    <t>AREA DE SALUD</t>
  </si>
  <si>
    <t>18.475.492.319,20</t>
  </si>
  <si>
    <t>1.234.753.056,65</t>
  </si>
  <si>
    <t>19.710.245.375,85</t>
  </si>
  <si>
    <t>19.086.330.136,21</t>
  </si>
  <si>
    <t>623.915.239,64</t>
  </si>
  <si>
    <t>9.864.085.290,18</t>
  </si>
  <si>
    <t>649.603.264,65</t>
  </si>
  <si>
    <t>10.513.688.554,83</t>
  </si>
  <si>
    <t>9.732.236.278,53</t>
  </si>
  <si>
    <t>781.452.276,30</t>
  </si>
  <si>
    <t>5.106.029.103,00</t>
  </si>
  <si>
    <t>341.965.924,54</t>
  </si>
  <si>
    <t>5.447.995.027,54</t>
  </si>
  <si>
    <t>4.866.045.480,44</t>
  </si>
  <si>
    <t>581.949.547,10</t>
  </si>
  <si>
    <t>1.788.587.379,73</t>
  </si>
  <si>
    <t>133.801.596,09</t>
  </si>
  <si>
    <t>1.922.388.975,82</t>
  </si>
  <si>
    <t>2.086.779.849,39</t>
  </si>
  <si>
    <t>-164.390.873,57</t>
  </si>
  <si>
    <t>569.690.113,13</t>
  </si>
  <si>
    <t>39.258.112,03</t>
  </si>
  <si>
    <t>608.948.225,16</t>
  </si>
  <si>
    <t>660.725.651,15</t>
  </si>
  <si>
    <t>-51.777.425,99</t>
  </si>
  <si>
    <t>ESCUELA DE NUTRICION</t>
  </si>
  <si>
    <t>1.021.764.251,02</t>
  </si>
  <si>
    <t>66.588.883,33</t>
  </si>
  <si>
    <t>1.088.353.134,35</t>
  </si>
  <si>
    <t>1.103.314.512,06</t>
  </si>
  <si>
    <t>-14.961.377,71</t>
  </si>
  <si>
    <t>1.378.014.443,30</t>
  </si>
  <si>
    <t>67.988.748,66</t>
  </si>
  <si>
    <t>1.446.003.191,96</t>
  </si>
  <si>
    <t>1.015.370.785,49</t>
  </si>
  <si>
    <t>430.632.406,47</t>
  </si>
  <si>
    <t>4.028.241.922,65</t>
  </si>
  <si>
    <t>247.657.242,01</t>
  </si>
  <si>
    <t>4.275.899.164,66</t>
  </si>
  <si>
    <t>4.211.832.998,79</t>
  </si>
  <si>
    <t>64.066.165,87</t>
  </si>
  <si>
    <t>2.653.651.296,91</t>
  </si>
  <si>
    <t>225.473.075,17</t>
  </si>
  <si>
    <t>2.879.124.372,08</t>
  </si>
  <si>
    <t>3.212.242.620,84</t>
  </si>
  <si>
    <t>-333.118.248,76</t>
  </si>
  <si>
    <t>1.929.513.809,46</t>
  </si>
  <si>
    <t>112.019.474,82</t>
  </si>
  <si>
    <t>2.041.533.284,28</t>
  </si>
  <si>
    <t>1.930.018.238,05</t>
  </si>
  <si>
    <t>111.515.046,23</t>
  </si>
  <si>
    <t>AREA DE INGENIERIA Y ARQUITECTURA</t>
  </si>
  <si>
    <t>9.306.834.284,17</t>
  </si>
  <si>
    <t>613.440.609,94</t>
  </si>
  <si>
    <t>9.920.274.894,11</t>
  </si>
  <si>
    <t>9.826.978.517,85</t>
  </si>
  <si>
    <t>93.296.376,26</t>
  </si>
  <si>
    <t>FACULTAD DE INGENIERIA</t>
  </si>
  <si>
    <t>ESCUELA DE INGENIERIA CIVIL</t>
  </si>
  <si>
    <t>1.474.207.118,32</t>
  </si>
  <si>
    <t>92.819.894,04</t>
  </si>
  <si>
    <t>1.567.027.012,36</t>
  </si>
  <si>
    <t>1.478.015.742,23</t>
  </si>
  <si>
    <t>89.011.270,13</t>
  </si>
  <si>
    <t>ESCUELA DE INGENIERIA QUIMICA</t>
  </si>
  <si>
    <t>721.506.252,14</t>
  </si>
  <si>
    <t>41.144.489,32</t>
  </si>
  <si>
    <t>762.650.741,46</t>
  </si>
  <si>
    <t>675.110.960,51</t>
  </si>
  <si>
    <t>87.539.780,95</t>
  </si>
  <si>
    <t>ESCUELA DE INGENIERIA ELECTRICA</t>
  </si>
  <si>
    <t>1.401.480.817,29</t>
  </si>
  <si>
    <t>119.982.043,29</t>
  </si>
  <si>
    <t>1.521.462.860,58</t>
  </si>
  <si>
    <t>1.606.609.111,73</t>
  </si>
  <si>
    <t>-85.146.251,15</t>
  </si>
  <si>
    <t>818.592.650,04</t>
  </si>
  <si>
    <t>45.964.977,46</t>
  </si>
  <si>
    <t>864.557.627,50</t>
  </si>
  <si>
    <t>814.551.836,85</t>
  </si>
  <si>
    <t>50.005.790,65</t>
  </si>
  <si>
    <t>ESCUELA DE INGENIERIA INDUSTRIAL</t>
  </si>
  <si>
    <t>974.606.752,80</t>
  </si>
  <si>
    <t>52.087.380,42</t>
  </si>
  <si>
    <t>1.026.694.133,22</t>
  </si>
  <si>
    <t>928.288.613,82</t>
  </si>
  <si>
    <t>98.405.519,40</t>
  </si>
  <si>
    <t>1.493.206.869,72</t>
  </si>
  <si>
    <t>94.339.374,05</t>
  </si>
  <si>
    <t>1.587.546.243,77</t>
  </si>
  <si>
    <t>1.444.930.828,51</t>
  </si>
  <si>
    <t>142.615.415,26</t>
  </si>
  <si>
    <t>ESCUELA DE INGENIERIA DE BIOSISTEMAS</t>
  </si>
  <si>
    <t>447.883.600,56</t>
  </si>
  <si>
    <t>35.204.749,31</t>
  </si>
  <si>
    <t>483.088.349,87</t>
  </si>
  <si>
    <t>630.310.793,56</t>
  </si>
  <si>
    <t>-147.222.443,69</t>
  </si>
  <si>
    <t>ESC.CIENCIAS COMPUTACION E INFORMATICA</t>
  </si>
  <si>
    <t>1.387.447.204,41</t>
  </si>
  <si>
    <t>103.173.938,19</t>
  </si>
  <si>
    <t>1.490.621.142,60</t>
  </si>
  <si>
    <t>1.788.663.565,92</t>
  </si>
  <si>
    <t>-298.042.423,32</t>
  </si>
  <si>
    <t>587.903.018,89</t>
  </si>
  <si>
    <t>28.723.763,86</t>
  </si>
  <si>
    <t>616.626.782,75</t>
  </si>
  <si>
    <t>460.497.064,72</t>
  </si>
  <si>
    <t>156.129.718,03</t>
  </si>
  <si>
    <t>3.754.130.300,77</t>
  </si>
  <si>
    <t>332.464.478,69</t>
  </si>
  <si>
    <t>4.086.594.779,46</t>
  </si>
  <si>
    <t>5.587.542.660,95</t>
  </si>
  <si>
    <t>-1.500.947.881,49</t>
  </si>
  <si>
    <t>AREA DE CIENCIAS AGROALIMENTARIAS</t>
  </si>
  <si>
    <t>3.314.563.309,42</t>
  </si>
  <si>
    <t>287.499.271,33</t>
  </si>
  <si>
    <t>3.602.062.580,75</t>
  </si>
  <si>
    <t>3.943.313.605,83</t>
  </si>
  <si>
    <t>-341.251.025,08</t>
  </si>
  <si>
    <t>ESCUELA DE ECONOMIA ARICOLA Y AGRONEGOC.</t>
  </si>
  <si>
    <t>671.485.099,02</t>
  </si>
  <si>
    <t>42.848.949,31</t>
  </si>
  <si>
    <t>714.334.048,33</t>
  </si>
  <si>
    <t>664.799.730,40</t>
  </si>
  <si>
    <t>49.534.317,93</t>
  </si>
  <si>
    <t>1.252.916.459,40</t>
  </si>
  <si>
    <t>136.422.055,44</t>
  </si>
  <si>
    <t>1.389.338.514,84</t>
  </si>
  <si>
    <t>1.656.619.906,72</t>
  </si>
  <si>
    <t>-267.281.391,88</t>
  </si>
  <si>
    <t>723.882.728,61</t>
  </si>
  <si>
    <t>51.484.392,67</t>
  </si>
  <si>
    <t>775.367.121,28</t>
  </si>
  <si>
    <t>761.438.972,39</t>
  </si>
  <si>
    <t>13.928.148,89</t>
  </si>
  <si>
    <t>ESCUELA DE TECNOLOGIA EN ALIMENTOS</t>
  </si>
  <si>
    <t>666.279.022,39</t>
  </si>
  <si>
    <t>56.743.873,91</t>
  </si>
  <si>
    <t>723.022.896,30</t>
  </si>
  <si>
    <t>860.454.996,32</t>
  </si>
  <si>
    <t>-137.432.100,02</t>
  </si>
  <si>
    <t>01-95-00-00</t>
  </si>
  <si>
    <t>692.574.486,00</t>
  </si>
  <si>
    <t>-138.812.804,51</t>
  </si>
  <si>
    <t>553.761.681,49</t>
  </si>
  <si>
    <t>290.164.552,65</t>
  </si>
  <si>
    <t>263.597.128,84</t>
  </si>
  <si>
    <t>1.500.000.000,00</t>
  </si>
  <si>
    <t>-1.141.074.170,05</t>
  </si>
  <si>
    <t>358.925.829,95</t>
  </si>
  <si>
    <t>284.486.337,33</t>
  </si>
  <si>
    <t>74.439.492,62</t>
  </si>
  <si>
    <t>34.949.394.164,84</t>
  </si>
  <si>
    <t>449.288.255,89</t>
  </si>
  <si>
    <t>35.398.682.420,73</t>
  </si>
  <si>
    <t>33.797.378.755,25</t>
  </si>
  <si>
    <t>1.601.303.665,48</t>
  </si>
  <si>
    <t>17.740.375.281,43</t>
  </si>
  <si>
    <t>-357.087.749,51</t>
  </si>
  <si>
    <t>17.383.287.531,92</t>
  </si>
  <si>
    <t>15.968.970.844,03</t>
  </si>
  <si>
    <t>1.414.316.687,89</t>
  </si>
  <si>
    <t>SERV.DE APOYO-VICERRECTORIA INVESTIGACIO</t>
  </si>
  <si>
    <t>8.043.530.741,87</t>
  </si>
  <si>
    <t>-1.369.373.262,33</t>
  </si>
  <si>
    <t>6.674.157.479,54</t>
  </si>
  <si>
    <t>5.272.916.387,37</t>
  </si>
  <si>
    <t>1.401.241.092,17</t>
  </si>
  <si>
    <t>7.569.709.741,87</t>
  </si>
  <si>
    <t>-1.375.153.069,32</t>
  </si>
  <si>
    <t>6.194.556.672,55</t>
  </si>
  <si>
    <t>4.838.539.980,39</t>
  </si>
  <si>
    <t>1.356.016.692,16</t>
  </si>
  <si>
    <t>COLECCIONES Y MUSEOS (VIC. INVESTIG.)</t>
  </si>
  <si>
    <t>30.000.000,00</t>
  </si>
  <si>
    <t>1.429.000,00</t>
  </si>
  <si>
    <t>31.429.000,00</t>
  </si>
  <si>
    <t>26.187.723,18</t>
  </si>
  <si>
    <t>5.241.276,82</t>
  </si>
  <si>
    <t>200.000.000,00</t>
  </si>
  <si>
    <t>83.379,00</t>
  </si>
  <si>
    <t>200.083.379,00</t>
  </si>
  <si>
    <t>181.349.121,06</t>
  </si>
  <si>
    <t>18.734.257,94</t>
  </si>
  <si>
    <t>226.967.000,00</t>
  </si>
  <si>
    <t>210.213.190,74</t>
  </si>
  <si>
    <t>16.753.809,26</t>
  </si>
  <si>
    <t>16.854.000,00</t>
  </si>
  <si>
    <t>14.395.471,35</t>
  </si>
  <si>
    <t>2.458.528,65</t>
  </si>
  <si>
    <t>LAB.DIAG.DE CANCER,SIMUL Y CIRUG MIN.INV</t>
  </si>
  <si>
    <t>4.267.427,99</t>
  </si>
  <si>
    <t>2.230.900,65</t>
  </si>
  <si>
    <t>2.036.527,34</t>
  </si>
  <si>
    <t>SIST.EDITORIAL DE DIF. CIENTIF DE LA INV</t>
  </si>
  <si>
    <t>1.610.717.047,65</t>
  </si>
  <si>
    <t>225.908.827,95</t>
  </si>
  <si>
    <t>1.836.625.875,60</t>
  </si>
  <si>
    <t>1.836.905.367,89</t>
  </si>
  <si>
    <t>-279.492,29</t>
  </si>
  <si>
    <t>3.886.296.462,36</t>
  </si>
  <si>
    <t>379.853.725,40</t>
  </si>
  <si>
    <t>4.266.150.187,76</t>
  </si>
  <si>
    <t>4.139.804.176,50</t>
  </si>
  <si>
    <t>126.346.011,26</t>
  </si>
  <si>
    <t>777.649.500,00</t>
  </si>
  <si>
    <t>14.729.407,63</t>
  </si>
  <si>
    <t>792.378.907,63</t>
  </si>
  <si>
    <t>771.347.355,28</t>
  </si>
  <si>
    <t>21.031.552,35</t>
  </si>
  <si>
    <t>JARDIN BOTANICO LANKESTER</t>
  </si>
  <si>
    <t>480.699.588,89</t>
  </si>
  <si>
    <t>54.862.931,80</t>
  </si>
  <si>
    <t>535.562.520,69</t>
  </si>
  <si>
    <t>520.764.377,58</t>
  </si>
  <si>
    <t>14.798.143,11</t>
  </si>
  <si>
    <t>ESTACION EXPERIMENTAL FABIO BAUDRIT M.</t>
  </si>
  <si>
    <t>1.527.186.022,10</t>
  </si>
  <si>
    <t>190.718.514,80</t>
  </si>
  <si>
    <t>1.717.904.536,90</t>
  </si>
  <si>
    <t>1.839.307.905,51</t>
  </si>
  <si>
    <t>-121.403.368,61</t>
  </si>
  <si>
    <t>ESTACION EXPERIMENTAL ALFREDO VOLIO MATA</t>
  </si>
  <si>
    <t>509.926.219,19</t>
  </si>
  <si>
    <t>55.232.826,39</t>
  </si>
  <si>
    <t>565.159.045,58</t>
  </si>
  <si>
    <t>613.140.358,28</t>
  </si>
  <si>
    <t>-47.981.312,70</t>
  </si>
  <si>
    <t>LABORATORIOS DE ENSAYOS BIOLOGICOS</t>
  </si>
  <si>
    <t>301.806.744,15</t>
  </si>
  <si>
    <t>32.210.623,29</t>
  </si>
  <si>
    <t>334.017.367,44</t>
  </si>
  <si>
    <t>360.287.740,17</t>
  </si>
  <si>
    <t>-26.270.372,73</t>
  </si>
  <si>
    <t>4.558.777,00</t>
  </si>
  <si>
    <t>-135.326,54</t>
  </si>
  <si>
    <t>4.423.450,46</t>
  </si>
  <si>
    <t>4.423.450,25</t>
  </si>
  <si>
    <t>FINCA DE PRODUCCION ANIMAL</t>
  </si>
  <si>
    <t>24.360.407,81</t>
  </si>
  <si>
    <t>1.827.775,49</t>
  </si>
  <si>
    <t>26.188.183,30</t>
  </si>
  <si>
    <t>21.592.087,25</t>
  </si>
  <si>
    <t>4.596.096,05</t>
  </si>
  <si>
    <t>156.415.154,51</t>
  </si>
  <si>
    <t>18.216.625,44</t>
  </si>
  <si>
    <t>174.631.779,95</t>
  </si>
  <si>
    <t>136.210.346,61</t>
  </si>
  <si>
    <t>38.421.433,34</t>
  </si>
  <si>
    <t>UNIDAD DE GESTION Y TRANSFER.DEL CONOCIM</t>
  </si>
  <si>
    <t>102.008.604,39</t>
  </si>
  <si>
    <t>2.591.738,25</t>
  </si>
  <si>
    <t>104.600.342,64</t>
  </si>
  <si>
    <t>86.151.170,05</t>
  </si>
  <si>
    <t>18.449.172,59</t>
  </si>
  <si>
    <t>45.718.312,60</t>
  </si>
  <si>
    <t>8.469.934,15</t>
  </si>
  <si>
    <t>54.188.246,75</t>
  </si>
  <si>
    <t>67.819.605,80</t>
  </si>
  <si>
    <t>-13.631.359,05</t>
  </si>
  <si>
    <t>FINCA EXP. INTERDISCIP. MODEL.AGROECOLOG</t>
  </si>
  <si>
    <t>114.202.997,86</t>
  </si>
  <si>
    <t>11.827.787,87</t>
  </si>
  <si>
    <t>126.030.785,73</t>
  </si>
  <si>
    <t>136.806.416,73</t>
  </si>
  <si>
    <t>-10.775.631,00</t>
  </si>
  <si>
    <t>106.343.522,93</t>
  </si>
  <si>
    <t>9.437.565,46</t>
  </si>
  <si>
    <t>115.781.088,39</t>
  </si>
  <si>
    <t>92.542.508,49</t>
  </si>
  <si>
    <t>23.238.579,90</t>
  </si>
  <si>
    <t>UNIDAD ESP. DE INV. DE AREAS PROTEGIDAS</t>
  </si>
  <si>
    <t>48.955.178,12</t>
  </si>
  <si>
    <t>6.532.555,44</t>
  </si>
  <si>
    <t>55.487.733,56</t>
  </si>
  <si>
    <t>68.951.590,27</t>
  </si>
  <si>
    <t>-13.463.856,71</t>
  </si>
  <si>
    <t>12.181.313.730,92</t>
  </si>
  <si>
    <t>2.340.582.432,69</t>
  </si>
  <si>
    <t>14.521.896.163,61</t>
  </si>
  <si>
    <t>15.112.561.087,59</t>
  </si>
  <si>
    <t>-590.664.923,98</t>
  </si>
  <si>
    <t>CENTRO INV.EN BIOLOGIA CELULAR Y MOLECUL</t>
  </si>
  <si>
    <t>628.848.035,42</t>
  </si>
  <si>
    <t>77.796.590,39</t>
  </si>
  <si>
    <t>706.644.625,81</t>
  </si>
  <si>
    <t>877.820.395,09</t>
  </si>
  <si>
    <t>-171.175.769,28</t>
  </si>
  <si>
    <t>CENTRO INV.CIENCIAS DEL MAR Y LIMNOLOGIA</t>
  </si>
  <si>
    <t>232.859.940,91</t>
  </si>
  <si>
    <t>30.219.833,84</t>
  </si>
  <si>
    <t>263.079.774,75</t>
  </si>
  <si>
    <t>302.004.960,32</t>
  </si>
  <si>
    <t>-38.925.185,57</t>
  </si>
  <si>
    <t>CENTRO INV.ELECTROQUIMICA Y ENERG.QUIMIC</t>
  </si>
  <si>
    <t>156.146.598,26</t>
  </si>
  <si>
    <t>18.897.066,96</t>
  </si>
  <si>
    <t>175.043.665,22</t>
  </si>
  <si>
    <t>231.856.388,27</t>
  </si>
  <si>
    <t>-56.812.723,05</t>
  </si>
  <si>
    <t>CTRO INV. HEMATOLOGIA Y TRANSTORNOS AFIN</t>
  </si>
  <si>
    <t>173.520.458,75</t>
  </si>
  <si>
    <t>14.704.378,65</t>
  </si>
  <si>
    <t>188.224.837,40</t>
  </si>
  <si>
    <t>130.250.152,42</t>
  </si>
  <si>
    <t>57.974.684,98</t>
  </si>
  <si>
    <t>220.636.860,86</t>
  </si>
  <si>
    <t>24.122.080,43</t>
  </si>
  <si>
    <t>244.758.941,29</t>
  </si>
  <si>
    <t>284.294.260,65</t>
  </si>
  <si>
    <t>-39.535.319,36</t>
  </si>
  <si>
    <t>189.164.231,05</t>
  </si>
  <si>
    <t>18.118.784,29</t>
  </si>
  <si>
    <t>207.283.015,34</t>
  </si>
  <si>
    <t>172.886.933,79</t>
  </si>
  <si>
    <t>34.396.081,55</t>
  </si>
  <si>
    <t>CENTRO DE INV.EN ENFERMEDADES TROPICALES</t>
  </si>
  <si>
    <t>113.809.722,01</t>
  </si>
  <si>
    <t>77.194.239,66</t>
  </si>
  <si>
    <t>191.003.961,67</t>
  </si>
  <si>
    <t>160.207.223,59</t>
  </si>
  <si>
    <t>30.796.738,08</t>
  </si>
  <si>
    <t>CTRO.INV.HISTORICAS DE AMERICA CENTRAL</t>
  </si>
  <si>
    <t>245.595.425,67</t>
  </si>
  <si>
    <t>29.012.120,74</t>
  </si>
  <si>
    <t>274.607.546,41</t>
  </si>
  <si>
    <t>308.396.124,55</t>
  </si>
  <si>
    <t>-33.788.578,14</t>
  </si>
  <si>
    <t>CENTRO INV.EN CONTAMINACION AMBIENTAL</t>
  </si>
  <si>
    <t>550.203.694,42</t>
  </si>
  <si>
    <t>48.409.986,17</t>
  </si>
  <si>
    <t>598.613.680,59</t>
  </si>
  <si>
    <t>519.554.547,67</t>
  </si>
  <si>
    <t>79.059.132,92</t>
  </si>
  <si>
    <t>CENTRO DE INVESTIG.AGRONOMICAS</t>
  </si>
  <si>
    <t>616.137.720,13</t>
  </si>
  <si>
    <t>84.104.907,56</t>
  </si>
  <si>
    <t>700.242.627,69</t>
  </si>
  <si>
    <t>739.521.513,11</t>
  </si>
  <si>
    <t>-39.278.885,42</t>
  </si>
  <si>
    <t>CENTRO INV.EN GRANOS Y SEMILLAS</t>
  </si>
  <si>
    <t>598.483.593,64</t>
  </si>
  <si>
    <t>80.617.018,83</t>
  </si>
  <si>
    <t>679.100.612,47</t>
  </si>
  <si>
    <t>588.259.064,80</t>
  </si>
  <si>
    <t>90.841.547,67</t>
  </si>
  <si>
    <t>CENTRO INV. EN TECNOLOGIA DE ALIMENTOS</t>
  </si>
  <si>
    <t>870.204.329,41</t>
  </si>
  <si>
    <t>97.587.594,86</t>
  </si>
  <si>
    <t>967.791.924,27</t>
  </si>
  <si>
    <t>1.049.136.774,84</t>
  </si>
  <si>
    <t>-81.344.850,57</t>
  </si>
  <si>
    <t>INSTITUTO INV. EN CIENCIAS ECONOMICAS</t>
  </si>
  <si>
    <t>556.884.755,72</t>
  </si>
  <si>
    <t>67.562.126,48</t>
  </si>
  <si>
    <t>624.446.882,20</t>
  </si>
  <si>
    <t>669.255.411,86</t>
  </si>
  <si>
    <t>-44.808.529,66</t>
  </si>
  <si>
    <t>INSTITUTO INV. PSICOLOGICAS</t>
  </si>
  <si>
    <t>883.924.716,29</t>
  </si>
  <si>
    <t>102.396.311,88</t>
  </si>
  <si>
    <t>986.321.028,17</t>
  </si>
  <si>
    <t>1.000.298.913,00</t>
  </si>
  <si>
    <t>-13.977.884,83</t>
  </si>
  <si>
    <t>566.131.256,80</t>
  </si>
  <si>
    <t>59.263.123,79</t>
  </si>
  <si>
    <t>625.394.380,59</t>
  </si>
  <si>
    <t>599.125.411,38</t>
  </si>
  <si>
    <t>26.268.969,21</t>
  </si>
  <si>
    <t>572.801.219,91</t>
  </si>
  <si>
    <t>71.843.022,41</t>
  </si>
  <si>
    <t>644.644.242,32</t>
  </si>
  <si>
    <t>709.252.967,42</t>
  </si>
  <si>
    <t>-64.608.725,10</t>
  </si>
  <si>
    <t>982.107.749,62</t>
  </si>
  <si>
    <t>783.542.075,58</t>
  </si>
  <si>
    <t>1.765.649.825,20</t>
  </si>
  <si>
    <t>1.586.709.143,38</t>
  </si>
  <si>
    <t>178.940.681,82</t>
  </si>
  <si>
    <t>INSTITUTO INV. EN SALUD</t>
  </si>
  <si>
    <t>708.498.785,19</t>
  </si>
  <si>
    <t>84.004.949,38</t>
  </si>
  <si>
    <t>792.503.734,57</t>
  </si>
  <si>
    <t>828.867.652,90</t>
  </si>
  <si>
    <t>-36.363.918,33</t>
  </si>
  <si>
    <t>INSTITUTO INV. EN INGENIERIA</t>
  </si>
  <si>
    <t>571.435.722,08</t>
  </si>
  <si>
    <t>91.597.382,15</t>
  </si>
  <si>
    <t>663.033.104,23</t>
  </si>
  <si>
    <t>623.897.352,82</t>
  </si>
  <si>
    <t>39.135.751,41</t>
  </si>
  <si>
    <t>CENTRO INV. NUTRICION ANIMAL</t>
  </si>
  <si>
    <t>67.299.825,44</t>
  </si>
  <si>
    <t>8.663.900,33</t>
  </si>
  <si>
    <t>75.963.725,77</t>
  </si>
  <si>
    <t>109.362.232,53</t>
  </si>
  <si>
    <t>-33.398.506,76</t>
  </si>
  <si>
    <t>INSTITUTO INV. AGRICOLAS</t>
  </si>
  <si>
    <t>107.701.160,72</t>
  </si>
  <si>
    <t>9.383.788,86</t>
  </si>
  <si>
    <t>117.084.949,58</t>
  </si>
  <si>
    <t>106.113.280,64</t>
  </si>
  <si>
    <t>10.971.668,94</t>
  </si>
  <si>
    <t>INSTITUTO INV. FILOSOFICAS</t>
  </si>
  <si>
    <t>36.690.909,91</t>
  </si>
  <si>
    <t>5.133.549,13</t>
  </si>
  <si>
    <t>41.824.459,04</t>
  </si>
  <si>
    <t>59.893.425,53</t>
  </si>
  <si>
    <t>-18.068.966,49</t>
  </si>
  <si>
    <t>CENTRO INV. EN PROT. DE CULTIVOS</t>
  </si>
  <si>
    <t>72.049.673,99</t>
  </si>
  <si>
    <t>8.156.169,86</t>
  </si>
  <si>
    <t>80.205.843,85</t>
  </si>
  <si>
    <t>100.424.900,33</t>
  </si>
  <si>
    <t>-20.219.056,48</t>
  </si>
  <si>
    <t>CENTRO INVEST.CIENCIAS E IN. MATERIALES</t>
  </si>
  <si>
    <t>50.515.941,29</t>
  </si>
  <si>
    <t>4.938.377,68</t>
  </si>
  <si>
    <t>55.454.318,97</t>
  </si>
  <si>
    <t>62.345.769,53</t>
  </si>
  <si>
    <t>-6.891.450,56</t>
  </si>
  <si>
    <t>INSTITUTO INV. FARMACEUTICAS</t>
  </si>
  <si>
    <t>46.620.907,51</t>
  </si>
  <si>
    <t>151.975.201,53</t>
  </si>
  <si>
    <t>198.596.109,04</t>
  </si>
  <si>
    <t>134.432.904,73</t>
  </si>
  <si>
    <t>64.163.204,31</t>
  </si>
  <si>
    <t>UNIDAD DE COORDINACION</t>
  </si>
  <si>
    <t>37.577.211,51</t>
  </si>
  <si>
    <t>152.817.356,23</t>
  </si>
  <si>
    <t>190.394.567,74</t>
  </si>
  <si>
    <t>126.665.140,53</t>
  </si>
  <si>
    <t>63.729.427,21</t>
  </si>
  <si>
    <t>LAB.  ANALISIS Y ASESORIA FARMAC. LAYAFA</t>
  </si>
  <si>
    <t>5.145.686,00</t>
  </si>
  <si>
    <t>-320.519,70</t>
  </si>
  <si>
    <t>4.825.166,30</t>
  </si>
  <si>
    <t>4.743.550,97</t>
  </si>
  <si>
    <t>81.615,33</t>
  </si>
  <si>
    <t>CTRO. INFORMACION DE MEDICAMENTOS CIMED</t>
  </si>
  <si>
    <t>3.898.010,00</t>
  </si>
  <si>
    <t>-521.635,00</t>
  </si>
  <si>
    <t>3.376.375,00</t>
  </si>
  <si>
    <t>3.024.213,23</t>
  </si>
  <si>
    <t>352.161,77</t>
  </si>
  <si>
    <t>CENTRO INVESTIG. EN ESTUDIOS DE LA MUJER</t>
  </si>
  <si>
    <t>155.981.620,61</t>
  </si>
  <si>
    <t>18.979.530,71</t>
  </si>
  <si>
    <t>174.961.151,32</t>
  </si>
  <si>
    <t>187.471.663,73</t>
  </si>
  <si>
    <t>-12.510.512,41</t>
  </si>
  <si>
    <t>CENTRO INV. EN DESARROLLO SOSTENIBLE</t>
  </si>
  <si>
    <t>110.977.482,31</t>
  </si>
  <si>
    <t>11.741.156,40</t>
  </si>
  <si>
    <t>122.718.638,71</t>
  </si>
  <si>
    <t>134.397.865,50</t>
  </si>
  <si>
    <t>-11.679.226,79</t>
  </si>
  <si>
    <t>CENTRO INV. IDENTIDAD Y CULTURA LATINOAM</t>
  </si>
  <si>
    <t>220.771.774,74</t>
  </si>
  <si>
    <t>24.135.026,23</t>
  </si>
  <si>
    <t>244.906.800,97</t>
  </si>
  <si>
    <t>220.141.750,59</t>
  </si>
  <si>
    <t>24.765.050,38</t>
  </si>
  <si>
    <t>CTRO. INVEST. MATEMATICAS Y META-MATEMAT</t>
  </si>
  <si>
    <t>34.779.067,51</t>
  </si>
  <si>
    <t>6.408.560,99</t>
  </si>
  <si>
    <t>41.187.628,50</t>
  </si>
  <si>
    <t>111.780.855,60</t>
  </si>
  <si>
    <t>-70.593.227,10</t>
  </si>
  <si>
    <t>CTRO. INVET. ECON. AGRIC. Y DESA.AGRO-EM</t>
  </si>
  <si>
    <t>58.107.334,21</t>
  </si>
  <si>
    <t>7.176.954,85</t>
  </si>
  <si>
    <t>65.284.289,06</t>
  </si>
  <si>
    <t>84.712.270,87</t>
  </si>
  <si>
    <t>-19.427.981,81</t>
  </si>
  <si>
    <t>112.654.397,37</t>
  </si>
  <si>
    <t>8.072.312,22</t>
  </si>
  <si>
    <t>120.726.709,59</t>
  </si>
  <si>
    <t>165.908.876,53</t>
  </si>
  <si>
    <t>-45.182.166,94</t>
  </si>
  <si>
    <t>CTRO INVEST.MATEMAT.PURA Y APL. (CIMPA)</t>
  </si>
  <si>
    <t>98.782.792,04</t>
  </si>
  <si>
    <t>8.241.304,85</t>
  </si>
  <si>
    <t>107.024.096,89</t>
  </si>
  <si>
    <t>109.117.379,46</t>
  </si>
  <si>
    <t>-2.093.282,57</t>
  </si>
  <si>
    <t>INSTITUTO INV. JURIDICAS</t>
  </si>
  <si>
    <t>73.676.529,81</t>
  </si>
  <si>
    <t>10.408.041,83</t>
  </si>
  <si>
    <t>84.084.571,64</t>
  </si>
  <si>
    <t>129.168.604,95</t>
  </si>
  <si>
    <t>-45.084.033,31</t>
  </si>
  <si>
    <t>CENTRO INVEST. ESTRUCTURAS MICROCOPICAS</t>
  </si>
  <si>
    <t>309.223.371,67</t>
  </si>
  <si>
    <t>45.846.707,17</t>
  </si>
  <si>
    <t>355.070.078,84</t>
  </si>
  <si>
    <t>442.817.665,28</t>
  </si>
  <si>
    <t>-87.747.586,44</t>
  </si>
  <si>
    <t>63.834.572,12</t>
  </si>
  <si>
    <t>7.435.850,12</t>
  </si>
  <si>
    <t>71.270.422,24</t>
  </si>
  <si>
    <t>73.063.049,86</t>
  </si>
  <si>
    <t>-1.792.627,62</t>
  </si>
  <si>
    <t>82.939.796,85</t>
  </si>
  <si>
    <t>16.653.491,23</t>
  </si>
  <si>
    <t>99.593.288,08</t>
  </si>
  <si>
    <t>112.088.523,31</t>
  </si>
  <si>
    <t>-12.495.235,23</t>
  </si>
  <si>
    <t>CTRO INVESTIG. EN CS ATOMIC NUCL Y MOLEC</t>
  </si>
  <si>
    <t>84.871.759,72</t>
  </si>
  <si>
    <t>9.200.527,34</t>
  </si>
  <si>
    <t>94.072.287,06</t>
  </si>
  <si>
    <t>88.853.026,52</t>
  </si>
  <si>
    <t>5.219.260,54</t>
  </si>
  <si>
    <t>CENTRO INVEST. Y CAPAC. EN ADM. PUBLICA</t>
  </si>
  <si>
    <t>240.994.922,08</t>
  </si>
  <si>
    <t>31.204.698,26</t>
  </si>
  <si>
    <t>272.199.620,34</t>
  </si>
  <si>
    <t>372.166.271,57</t>
  </si>
  <si>
    <t>-99.966.651,23</t>
  </si>
  <si>
    <t>70.486.868,30</t>
  </si>
  <si>
    <t>9.098.070,66</t>
  </si>
  <si>
    <t>79.584.938,96</t>
  </si>
  <si>
    <t>113.316.421,14</t>
  </si>
  <si>
    <t>-33.731.482,18</t>
  </si>
  <si>
    <t>CENTRO INV.Y ESTUDIOS POLIT"JM CASTRO M"</t>
  </si>
  <si>
    <t>102.718.507,87</t>
  </si>
  <si>
    <t>13.026.618,34</t>
  </si>
  <si>
    <t>115.745.126,21</t>
  </si>
  <si>
    <t>113.652.620,85</t>
  </si>
  <si>
    <t>2.092.505,36</t>
  </si>
  <si>
    <t>CTRO INV TECNOLOGIAS INFORM. Y COMUNIC.</t>
  </si>
  <si>
    <t>188.363.549,21</t>
  </si>
  <si>
    <t>20.347.016,27</t>
  </si>
  <si>
    <t>208.710.565,48</t>
  </si>
  <si>
    <t>198.374.310,85</t>
  </si>
  <si>
    <t>10.336.254,63</t>
  </si>
  <si>
    <t>86.252.434,53</t>
  </si>
  <si>
    <t>11.528.964,21</t>
  </si>
  <si>
    <t>97.781.398,74</t>
  </si>
  <si>
    <t>117.542.189,90</t>
  </si>
  <si>
    <t>-19.760.791,16</t>
  </si>
  <si>
    <t>CTRO INVESTIG. - DIVERSIDAD CULTURAL Y E</t>
  </si>
  <si>
    <t>10.259.848,38</t>
  </si>
  <si>
    <t>8.876.992,15</t>
  </si>
  <si>
    <t>19.136.840,53</t>
  </si>
  <si>
    <t>26.361.945,70</t>
  </si>
  <si>
    <t>-7.225.105,17</t>
  </si>
  <si>
    <t>CTRO INVESTIG. NEUROCIENCIAS (CIN)</t>
  </si>
  <si>
    <t>156.136.274,39</t>
  </si>
  <si>
    <t>16.374.748,86</t>
  </si>
  <si>
    <t>172.511.023,25</t>
  </si>
  <si>
    <t>168.540.454,61</t>
  </si>
  <si>
    <t>3.970.568,64</t>
  </si>
  <si>
    <t>INSTITUTO INVESTIG. EN  ARTE (II ARTE)</t>
  </si>
  <si>
    <t>49.436.244,70</t>
  </si>
  <si>
    <t>4.796.127,01</t>
  </si>
  <si>
    <t>54.232.371,71</t>
  </si>
  <si>
    <t>74.980.944,12</t>
  </si>
  <si>
    <t>-20.748.572,41</t>
  </si>
  <si>
    <t>CTRO INVESTIG. EN CS MOV. HUMANO- CIMOHU</t>
  </si>
  <si>
    <t>35.493.056,71</t>
  </si>
  <si>
    <t>1.102.065,11</t>
  </si>
  <si>
    <t>36.595.121,82</t>
  </si>
  <si>
    <t>71.887.284,85</t>
  </si>
  <si>
    <t>-35.292.163,03</t>
  </si>
  <si>
    <t>16.298.290,79</t>
  </si>
  <si>
    <t>683.086,44</t>
  </si>
  <si>
    <t>16.981.377,23</t>
  </si>
  <si>
    <t>42.049.406,65</t>
  </si>
  <si>
    <t>-25.068.029,42</t>
  </si>
  <si>
    <t>2.582.861.821,69</t>
  </si>
  <si>
    <t>261.860.721,78</t>
  </si>
  <si>
    <t>2.844.722.543,47</t>
  </si>
  <si>
    <t>2.289.266.556,38</t>
  </si>
  <si>
    <t>555.455.987,09</t>
  </si>
  <si>
    <t>02-95-00-00</t>
  </si>
  <si>
    <t>444.843.330,80</t>
  </si>
  <si>
    <t>-23.315.802,90</t>
  </si>
  <si>
    <t>421.527.527,90</t>
  </si>
  <si>
    <t>268.311.910,22</t>
  </si>
  <si>
    <t>153.215.617,68</t>
  </si>
  <si>
    <t>2.000.000.000,00</t>
  </si>
  <si>
    <t>-1.772.751.346,17</t>
  </si>
  <si>
    <t>227.248.653,83</t>
  </si>
  <si>
    <t>158.268.357,03</t>
  </si>
  <si>
    <t>68.980.296,80</t>
  </si>
  <si>
    <t>6.687.693.538,20</t>
  </si>
  <si>
    <t>194.465.885,00</t>
  </si>
  <si>
    <t>6.882.159.423,20</t>
  </si>
  <si>
    <t>6.615.815.016,60</t>
  </si>
  <si>
    <t>266.344.406,60</t>
  </si>
  <si>
    <t>3.552.934.106,43</t>
  </si>
  <si>
    <t>262.130.313,66</t>
  </si>
  <si>
    <t>3.815.064.420,09</t>
  </si>
  <si>
    <t>3.793.623.796,15</t>
  </si>
  <si>
    <t>21.440.623,94</t>
  </si>
  <si>
    <t>596.728.257,59</t>
  </si>
  <si>
    <t>57.890.588,52</t>
  </si>
  <si>
    <t>654.618.846,11</t>
  </si>
  <si>
    <t>656.660.006,93</t>
  </si>
  <si>
    <t>-2.041.160,82</t>
  </si>
  <si>
    <t>720.627.216,67</t>
  </si>
  <si>
    <t>67.309.519,60</t>
  </si>
  <si>
    <t>787.936.736,27</t>
  </si>
  <si>
    <t>857.633.208,94</t>
  </si>
  <si>
    <t>-69.696.472,67</t>
  </si>
  <si>
    <t>1.014.532.998,13</t>
  </si>
  <si>
    <t>82.076.816,25</t>
  </si>
  <si>
    <t>1.096.609.814,38</t>
  </si>
  <si>
    <t>1.096.804.547,85</t>
  </si>
  <si>
    <t>-194.733,47</t>
  </si>
  <si>
    <t>1.221.045.634,04</t>
  </si>
  <si>
    <t>54.853.389,29</t>
  </si>
  <si>
    <t>1.275.899.023,33</t>
  </si>
  <si>
    <t>1.182.526.032,43</t>
  </si>
  <si>
    <t>93.372.990,90</t>
  </si>
  <si>
    <t>2.851.809.431,77</t>
  </si>
  <si>
    <t>-116.733.501,66</t>
  </si>
  <si>
    <t>2.735.075.930,11</t>
  </si>
  <si>
    <t>2.537.882.805,90</t>
  </si>
  <si>
    <t>197.193.124,21</t>
  </si>
  <si>
    <t>7.466.752,15</t>
  </si>
  <si>
    <t>48.662.536,00</t>
  </si>
  <si>
    <t>-41.195.783,85</t>
  </si>
  <si>
    <t>38.667.755,12</t>
  </si>
  <si>
    <t>43.321.261,72</t>
  </si>
  <si>
    <t>81.989.016,84</t>
  </si>
  <si>
    <t>122.015.300,73</t>
  </si>
  <si>
    <t>-40.026.283,89</t>
  </si>
  <si>
    <t>16.835.441,22</t>
  </si>
  <si>
    <t>55.503.196,34</t>
  </si>
  <si>
    <t>53.543.962,38</t>
  </si>
  <si>
    <t>1.959.233,96</t>
  </si>
  <si>
    <t>26.485.820,50</t>
  </si>
  <si>
    <t>68.471.338,35</t>
  </si>
  <si>
    <t>-41.985.517,85</t>
  </si>
  <si>
    <t>2.138.436.473,89</t>
  </si>
  <si>
    <t>-182.015.009,68</t>
  </si>
  <si>
    <t>1.956.421.464,21</t>
  </si>
  <si>
    <t>1.606.901.419,23</t>
  </si>
  <si>
    <t>349.520.044,98</t>
  </si>
  <si>
    <t>1.968.266.473,89</t>
  </si>
  <si>
    <t>-182.072.599,83</t>
  </si>
  <si>
    <t>1.786.193.874,06</t>
  </si>
  <si>
    <t>1.452.241.328,25</t>
  </si>
  <si>
    <t>333.952.545,81</t>
  </si>
  <si>
    <t>COLECCIONES Y MUSEOS (VIC. ACCION SOC.)</t>
  </si>
  <si>
    <t>47.175.000,00</t>
  </si>
  <si>
    <t>39.386.600,63</t>
  </si>
  <si>
    <t>7.788.399,37</t>
  </si>
  <si>
    <t>FONDOS CONCURSABLES,SERV APOYO AC SOCIAL</t>
  </si>
  <si>
    <t>122.995.000,00</t>
  </si>
  <si>
    <t>57.590,15</t>
  </si>
  <si>
    <t>123.052.590,15</t>
  </si>
  <si>
    <t>115.273.490,35</t>
  </si>
  <si>
    <t>7.779.099,80</t>
  </si>
  <si>
    <t>8.482.004,75</t>
  </si>
  <si>
    <t>78.601.983,10</t>
  </si>
  <si>
    <t>-70.119.978,35</t>
  </si>
  <si>
    <t>UNIDAD EXT.DOCENTE-VIC.ACCION SOCIAL</t>
  </si>
  <si>
    <t>303.139.251,76</t>
  </si>
  <si>
    <t>25.715.289,40</t>
  </si>
  <si>
    <t>328.854.541,16</t>
  </si>
  <si>
    <t>348.661.650,70</t>
  </si>
  <si>
    <t>-19.807.109,54</t>
  </si>
  <si>
    <t>371.565.951,00</t>
  </si>
  <si>
    <t>-19.703.800,00</t>
  </si>
  <si>
    <t>351.862.151,00</t>
  </si>
  <si>
    <t>333.039.916,14</t>
  </si>
  <si>
    <t>18.822.234,86</t>
  </si>
  <si>
    <t>03-95-00-00</t>
  </si>
  <si>
    <t>2.950.000,00</t>
  </si>
  <si>
    <t>-2.950.000,00</t>
  </si>
  <si>
    <t>280.000.000,00</t>
  </si>
  <si>
    <t>52.019.073,00</t>
  </si>
  <si>
    <t>332.019.073,00</t>
  </si>
  <si>
    <t>284.308.414,55</t>
  </si>
  <si>
    <t>47.710.658,45</t>
  </si>
  <si>
    <t>23.135.443.548,96</t>
  </si>
  <si>
    <t>324.494.706,22</t>
  </si>
  <si>
    <t>23.459.938.255,18</t>
  </si>
  <si>
    <t>22.233.403.849,37</t>
  </si>
  <si>
    <t>1.226.534.405,81</t>
  </si>
  <si>
    <t>1.880.262.440,40</t>
  </si>
  <si>
    <t>-135.703.323,69</t>
  </si>
  <si>
    <t>1.744.559.116,71</t>
  </si>
  <si>
    <t>1.071.597.362,53</t>
  </si>
  <si>
    <t>672.961.754,18</t>
  </si>
  <si>
    <t>1.550.158.135,82</t>
  </si>
  <si>
    <t>-391.752.562,79</t>
  </si>
  <si>
    <t>1.158.405.573,03</t>
  </si>
  <si>
    <t>920.892.203,97</t>
  </si>
  <si>
    <t>237.513.369,06</t>
  </si>
  <si>
    <t>305.398.543,58</t>
  </si>
  <si>
    <t>255.808.239,10</t>
  </si>
  <si>
    <t>561.206.782,68</t>
  </si>
  <si>
    <t>126.319.333,06</t>
  </si>
  <si>
    <t>434.887.449,62</t>
  </si>
  <si>
    <t>24.705.761,00</t>
  </si>
  <si>
    <t>241.000,00</t>
  </si>
  <si>
    <t>24.946.761,00</t>
  </si>
  <si>
    <t>24.385.825,50</t>
  </si>
  <si>
    <t>560.935,50</t>
  </si>
  <si>
    <t>206.476.673,49</t>
  </si>
  <si>
    <t>16.448.461,85</t>
  </si>
  <si>
    <t>222.925.135,34</t>
  </si>
  <si>
    <t>216.226.337,49</t>
  </si>
  <si>
    <t>6.698.797,85</t>
  </si>
  <si>
    <t>27.060.396,80</t>
  </si>
  <si>
    <t>2.326.123,05</t>
  </si>
  <si>
    <t>29.386.519,85</t>
  </si>
  <si>
    <t>25.055.990,80</t>
  </si>
  <si>
    <t>4.330.529,05</t>
  </si>
  <si>
    <t>16.291.468,80</t>
  </si>
  <si>
    <t>13.095.051,05</t>
  </si>
  <si>
    <t>10.768.928,00</t>
  </si>
  <si>
    <t>-10.768.928,00</t>
  </si>
  <si>
    <t>OFICINA DE REGISTRO E INFORMACION EST.</t>
  </si>
  <si>
    <t>1.428.647.811,21</t>
  </si>
  <si>
    <t>89.953.268,33</t>
  </si>
  <si>
    <t>1.518.601.079,54</t>
  </si>
  <si>
    <t>1.584.956.613,87</t>
  </si>
  <si>
    <t>-66.355.534,33</t>
  </si>
  <si>
    <t>OF. DE BECAS Y ATENCION SOC.</t>
  </si>
  <si>
    <t>15.835.644.565,20</t>
  </si>
  <si>
    <t>75.172.897,21</t>
  </si>
  <si>
    <t>15.910.817.462,41</t>
  </si>
  <si>
    <t>15.387.798.834,83</t>
  </si>
  <si>
    <t>523.018.627,58</t>
  </si>
  <si>
    <t>1.412.238.689,21</t>
  </si>
  <si>
    <t>85.877.555,82</t>
  </si>
  <si>
    <t>1.498.116.245,03</t>
  </si>
  <si>
    <t>1.546.901.238,52</t>
  </si>
  <si>
    <t>-48.784.993,49</t>
  </si>
  <si>
    <t>OF. DE BIENESTAR Y SALUD</t>
  </si>
  <si>
    <t>2.235.095.972,65</t>
  </si>
  <si>
    <t>71.140.443,65</t>
  </si>
  <si>
    <t>2.306.236.416,30</t>
  </si>
  <si>
    <t>2.258.800.269,38</t>
  </si>
  <si>
    <t>47.436.146,92</t>
  </si>
  <si>
    <t>68.197.000,00</t>
  </si>
  <si>
    <t>2.112.000,00</t>
  </si>
  <si>
    <t>70.309.000,00</t>
  </si>
  <si>
    <t>67.259.559,95</t>
  </si>
  <si>
    <t>3.049.440,05</t>
  </si>
  <si>
    <t>16.820.000,00</t>
  </si>
  <si>
    <t>-234.477,85</t>
  </si>
  <si>
    <t>16.585.522,15</t>
  </si>
  <si>
    <t>7.617.372,15</t>
  </si>
  <si>
    <t>8.968.150,00</t>
  </si>
  <si>
    <t>25.000.000,00</t>
  </si>
  <si>
    <t>117.401.757,85</t>
  </si>
  <si>
    <t>142.401.757,85</t>
  </si>
  <si>
    <t>67.190.269,85</t>
  </si>
  <si>
    <t>75.211.488,00</t>
  </si>
  <si>
    <t>34.664.135.385,08</t>
  </si>
  <si>
    <t>7.446.627.678,84</t>
  </si>
  <si>
    <t>42.110.763.063,92</t>
  </si>
  <si>
    <t>34.282.230.860,99</t>
  </si>
  <si>
    <t>7.828.532.202,93</t>
  </si>
  <si>
    <t>14.304.786.081,31</t>
  </si>
  <si>
    <t>2.645.341.395,87</t>
  </si>
  <si>
    <t>16.950.127.477,18</t>
  </si>
  <si>
    <t>14.520.329.594,42</t>
  </si>
  <si>
    <t>2.429.797.882,76</t>
  </si>
  <si>
    <t>2.405.614.839,51</t>
  </si>
  <si>
    <t>185.621.229,34</t>
  </si>
  <si>
    <t>2.591.236.068,85</t>
  </si>
  <si>
    <t>2.625.576.608,24</t>
  </si>
  <si>
    <t>-34.340.539,39</t>
  </si>
  <si>
    <t>2.334.267.710,00</t>
  </si>
  <si>
    <t>199.517.365,20</t>
  </si>
  <si>
    <t>2.533.785.075,20</t>
  </si>
  <si>
    <t>2.628.328.249,05</t>
  </si>
  <si>
    <t>-94.543.173,85</t>
  </si>
  <si>
    <t>9.564.903.531,80</t>
  </si>
  <si>
    <t>2.260.202.801,33</t>
  </si>
  <si>
    <t>11.825.106.333,13</t>
  </si>
  <si>
    <t>9.266.424.737,13</t>
  </si>
  <si>
    <t>2.558.681.596,00</t>
  </si>
  <si>
    <t>18.459.349.303,77</t>
  </si>
  <si>
    <t>1.998.600.577,12</t>
  </si>
  <si>
    <t>20.457.949.880,89</t>
  </si>
  <si>
    <t>16.764.513.504,70</t>
  </si>
  <si>
    <t>3.693.436.376,19</t>
  </si>
  <si>
    <t>2.067.346.524,11</t>
  </si>
  <si>
    <t>153.331.056,94</t>
  </si>
  <si>
    <t>2.220.677.581,05</t>
  </si>
  <si>
    <t>2.287.280.759,96</t>
  </si>
  <si>
    <t>-66.603.178,91</t>
  </si>
  <si>
    <t>12.818.746.130,51</t>
  </si>
  <si>
    <t>1.845.161.052,07</t>
  </si>
  <si>
    <t>14.663.907.182,58</t>
  </si>
  <si>
    <t>12.362.974.807,65</t>
  </si>
  <si>
    <t>2.300.932.374,93</t>
  </si>
  <si>
    <t>UNIDAD COORDINACION OFIC.SERV.GENERALES</t>
  </si>
  <si>
    <t>696.858.001,83</t>
  </si>
  <si>
    <t>57.727.436,28</t>
  </si>
  <si>
    <t>754.585.438,11</t>
  </si>
  <si>
    <t>758.881.691,70</t>
  </si>
  <si>
    <t>-4.296.253,59</t>
  </si>
  <si>
    <t>3.864.123.951,95</t>
  </si>
  <si>
    <t>940.040.998,58</t>
  </si>
  <si>
    <t>4.804.164.950,53</t>
  </si>
  <si>
    <t>3.779.753.327,86</t>
  </si>
  <si>
    <t>1.024.411.622,67</t>
  </si>
  <si>
    <t>231.023.706,04</t>
  </si>
  <si>
    <t>37.680.501,16</t>
  </si>
  <si>
    <t>268.704.207,20</t>
  </si>
  <si>
    <t>212.763.880,90</t>
  </si>
  <si>
    <t>55.940.326,30</t>
  </si>
  <si>
    <t>1.888.962.400,50</t>
  </si>
  <si>
    <t>24.099.350,48</t>
  </si>
  <si>
    <t>1.913.061.750,98</t>
  </si>
  <si>
    <t>1.665.583.240,15</t>
  </si>
  <si>
    <t>247.478.510,83</t>
  </si>
  <si>
    <t>3.094.952.728,30</t>
  </si>
  <si>
    <t>274.501.496,48</t>
  </si>
  <si>
    <t>3.369.454.224,78</t>
  </si>
  <si>
    <t>3.689.447.388,99</t>
  </si>
  <si>
    <t>-319.993.164,21</t>
  </si>
  <si>
    <t>1.333.623.264,07</t>
  </si>
  <si>
    <t>191.151.413,92</t>
  </si>
  <si>
    <t>1.524.774.677,99</t>
  </si>
  <si>
    <t>1.348.910.041,43</t>
  </si>
  <si>
    <t>175.864.636,56</t>
  </si>
  <si>
    <t>SECCION MANTENIMIENTO DE MAQ.Y EQUIPO</t>
  </si>
  <si>
    <t>1.039.186.377,82</t>
  </si>
  <si>
    <t>1.181.527,42</t>
  </si>
  <si>
    <t>1.040.367.905,24</t>
  </si>
  <si>
    <t>821.190.545,22</t>
  </si>
  <si>
    <t>219.177.360,02</t>
  </si>
  <si>
    <t>PROYEC. ESPECIF. MANTENIMIENTO</t>
  </si>
  <si>
    <t>670.015.700,00</t>
  </si>
  <si>
    <t>318.778.327,75</t>
  </si>
  <si>
    <t>988.794.027,75</t>
  </si>
  <si>
    <t>86.444.691,40</t>
  </si>
  <si>
    <t>902.349.336,35</t>
  </si>
  <si>
    <t>3.325.049.949,15</t>
  </si>
  <si>
    <t>48.851.490,66</t>
  </si>
  <si>
    <t>3.373.901.439,81</t>
  </si>
  <si>
    <t>2.031.398.318,54</t>
  </si>
  <si>
    <t>1.342.503.121,27</t>
  </si>
  <si>
    <t>248.206.700,00</t>
  </si>
  <si>
    <t>-48.743.022,55</t>
  </si>
  <si>
    <t>199.463.677,45</t>
  </si>
  <si>
    <t>82.859.618,55</t>
  </si>
  <si>
    <t>116.604.058,90</t>
  </si>
  <si>
    <t>1.900.000.000,00</t>
  </si>
  <si>
    <t>2.802.685.705,85</t>
  </si>
  <si>
    <t>4.702.685.705,85</t>
  </si>
  <si>
    <t>2.997.387.761,87</t>
  </si>
  <si>
    <t>1.705.297.943,98</t>
  </si>
  <si>
    <t>43.804.881.682,06</t>
  </si>
  <si>
    <t>679.092.011,83</t>
  </si>
  <si>
    <t>44.483.973.693,89</t>
  </si>
  <si>
    <t>37.233.848.003,10</t>
  </si>
  <si>
    <t>7.250.125.690,79</t>
  </si>
  <si>
    <t>1.805.819.158,67</t>
  </si>
  <si>
    <t>114.409.706,76</t>
  </si>
  <si>
    <t>1.920.228.865,43</t>
  </si>
  <si>
    <t>2.363.307.526,49</t>
  </si>
  <si>
    <t>-443.078.661,06</t>
  </si>
  <si>
    <t>1.096.143.826,37</t>
  </si>
  <si>
    <t>124.370.695,53</t>
  </si>
  <si>
    <t>1.220.514.521,90</t>
  </si>
  <si>
    <t>1.040.882.006,56</t>
  </si>
  <si>
    <t>179.632.515,34</t>
  </si>
  <si>
    <t>5.467.247.909,43</t>
  </si>
  <si>
    <t>290.944.876,91</t>
  </si>
  <si>
    <t>5.758.192.786,34</t>
  </si>
  <si>
    <t>5.462.071.757,40</t>
  </si>
  <si>
    <t>296.121.028,94</t>
  </si>
  <si>
    <t>592.056.926,06</t>
  </si>
  <si>
    <t>36.365.803,01</t>
  </si>
  <si>
    <t>628.422.729,07</t>
  </si>
  <si>
    <t>649.891.043,10</t>
  </si>
  <si>
    <t>-21.468.314,03</t>
  </si>
  <si>
    <t>1.497.157.611,43</t>
  </si>
  <si>
    <t>79.714.597,54</t>
  </si>
  <si>
    <t>1.576.872.208,97</t>
  </si>
  <si>
    <t>1.548.561.840,77</t>
  </si>
  <si>
    <t>28.310.368,20</t>
  </si>
  <si>
    <t>1.966.513.545,93</t>
  </si>
  <si>
    <t>55.300.964,76</t>
  </si>
  <si>
    <t>2.021.814.510,69</t>
  </si>
  <si>
    <t>1.644.783.163,75</t>
  </si>
  <si>
    <t>377.031.346,94</t>
  </si>
  <si>
    <t>438.099.739,70</t>
  </si>
  <si>
    <t>40.260.996,62</t>
  </si>
  <si>
    <t>478.360.736,32</t>
  </si>
  <si>
    <t>536.397.986,57</t>
  </si>
  <si>
    <t>-58.037.250,25</t>
  </si>
  <si>
    <t>973.420.086,31</t>
  </si>
  <si>
    <t>79.302.514,98</t>
  </si>
  <si>
    <t>1.052.722.601,29</t>
  </si>
  <si>
    <t>1.082.437.723,21</t>
  </si>
  <si>
    <t>-29.715.121,92</t>
  </si>
  <si>
    <t>3.476.035.266,64</t>
  </si>
  <si>
    <t>173.946.828,88</t>
  </si>
  <si>
    <t>3.649.982.095,52</t>
  </si>
  <si>
    <t>3.830.104.719,02</t>
  </si>
  <si>
    <t>-180.122.623,50</t>
  </si>
  <si>
    <t>DECANATO DE  ARTES</t>
  </si>
  <si>
    <t>129.362.653,56</t>
  </si>
  <si>
    <t>18.632.484,92</t>
  </si>
  <si>
    <t>147.995.138,48</t>
  </si>
  <si>
    <t>244.164.385,82</t>
  </si>
  <si>
    <t>-96.169.247,34</t>
  </si>
  <si>
    <t>372.633.912,51</t>
  </si>
  <si>
    <t>16.172.728,16</t>
  </si>
  <si>
    <t>388.806.640,67</t>
  </si>
  <si>
    <t>447.961.747,43</t>
  </si>
  <si>
    <t>-59.155.106,76</t>
  </si>
  <si>
    <t>187.828.180,93</t>
  </si>
  <si>
    <t>7.653.766,19</t>
  </si>
  <si>
    <t>195.481.947,12</t>
  </si>
  <si>
    <t>173.142.787,62</t>
  </si>
  <si>
    <t>22.339.159,50</t>
  </si>
  <si>
    <t>429.073.400,98</t>
  </si>
  <si>
    <t>19.681.479,69</t>
  </si>
  <si>
    <t>448.754.880,67</t>
  </si>
  <si>
    <t>449.134.006,07</t>
  </si>
  <si>
    <t>-379.125,40</t>
  </si>
  <si>
    <t>421.921.431,96</t>
  </si>
  <si>
    <t>21.163.980,69</t>
  </si>
  <si>
    <t>443.085.412,65</t>
  </si>
  <si>
    <t>485.084.621,63</t>
  </si>
  <si>
    <t>-41.999.208,98</t>
  </si>
  <si>
    <t>784.928.663,58</t>
  </si>
  <si>
    <t>36.925.291,70</t>
  </si>
  <si>
    <t>821.853.955,28</t>
  </si>
  <si>
    <t>858.263.970,00</t>
  </si>
  <si>
    <t>-36.410.014,72</t>
  </si>
  <si>
    <t>457.824.487,21</t>
  </si>
  <si>
    <t>21.712.236,18</t>
  </si>
  <si>
    <t>479.536.723,39</t>
  </si>
  <si>
    <t>421.728.691,20</t>
  </si>
  <si>
    <t>57.808.032,19</t>
  </si>
  <si>
    <t>335.775.918,44</t>
  </si>
  <si>
    <t>15.863.345,61</t>
  </si>
  <si>
    <t>351.639.264,05</t>
  </si>
  <si>
    <t>367.243.294,42</t>
  </si>
  <si>
    <t>-15.604.030,37</t>
  </si>
  <si>
    <t>DECANATO DE INGENIERIA</t>
  </si>
  <si>
    <t>356.686.617,47</t>
  </si>
  <si>
    <t>16.141.515,74</t>
  </si>
  <si>
    <t>372.828.133,21</t>
  </si>
  <si>
    <t>383.381.214,83</t>
  </si>
  <si>
    <t>-10.553.081,62</t>
  </si>
  <si>
    <t>10.742.701.648,37</t>
  </si>
  <si>
    <t>647.376.541,48</t>
  </si>
  <si>
    <t>11.390.078.189,85</t>
  </si>
  <si>
    <t>11.657.342.600,89</t>
  </si>
  <si>
    <t>-267.264.411,04</t>
  </si>
  <si>
    <t>1.153.236.390,32</t>
  </si>
  <si>
    <t>75.900.640,11</t>
  </si>
  <si>
    <t>1.229.137.030,43</t>
  </si>
  <si>
    <t>1.455.136.133,57</t>
  </si>
  <si>
    <t>-225.999.103,14</t>
  </si>
  <si>
    <t>1.718.078.111,01</t>
  </si>
  <si>
    <t>95.687.639,80</t>
  </si>
  <si>
    <t>1.813.765.750,81</t>
  </si>
  <si>
    <t>1.983.189.555,93</t>
  </si>
  <si>
    <t>-169.423.805,12</t>
  </si>
  <si>
    <t>624.483.278,51</t>
  </si>
  <si>
    <t>33.098.501,08</t>
  </si>
  <si>
    <t>657.581.779,59</t>
  </si>
  <si>
    <t>730.926.185,31</t>
  </si>
  <si>
    <t>-73.344.405,72</t>
  </si>
  <si>
    <t>1.100.204.716,10</t>
  </si>
  <si>
    <t>54.335.188,49</t>
  </si>
  <si>
    <t>1.154.539.904,59</t>
  </si>
  <si>
    <t>1.024.732.497,60</t>
  </si>
  <si>
    <t>129.807.406,99</t>
  </si>
  <si>
    <t>3.184.382.308,69</t>
  </si>
  <si>
    <t>243.658.028,36</t>
  </si>
  <si>
    <t>3.428.040.337,05</t>
  </si>
  <si>
    <t>3.363.036.586,20</t>
  </si>
  <si>
    <t>65.003.750,85</t>
  </si>
  <si>
    <t>2.962.316.843,74</t>
  </si>
  <si>
    <t>144.696.543,64</t>
  </si>
  <si>
    <t>3.107.013.387,38</t>
  </si>
  <si>
    <t>3.100.321.642,28</t>
  </si>
  <si>
    <t>6.691.745,10</t>
  </si>
  <si>
    <t>166.830.379,56</t>
  </si>
  <si>
    <t>-35.515.226,16</t>
  </si>
  <si>
    <t>131.315.153,40</t>
  </si>
  <si>
    <t>99.207.208,60</t>
  </si>
  <si>
    <t>32.107.944,80</t>
  </si>
  <si>
    <t>APOYO ACADEMICO INSTITUCIONAL</t>
  </si>
  <si>
    <t>18.389.046.494,39</t>
  </si>
  <si>
    <t>-629.076.952,37</t>
  </si>
  <si>
    <t>17.759.969.542,02</t>
  </si>
  <si>
    <t>10.798.753.727,12</t>
  </si>
  <si>
    <t>6.961.215.814,90</t>
  </si>
  <si>
    <t>UNIDADES DE APOYO ACADEMICO</t>
  </si>
  <si>
    <t>15.196.545.593,04</t>
  </si>
  <si>
    <t>-4.442.676.497,12</t>
  </si>
  <si>
    <t>10.753.869.095,92</t>
  </si>
  <si>
    <t>7.889.394.673,78</t>
  </si>
  <si>
    <t>2.864.474.422,14</t>
  </si>
  <si>
    <t>2.182.828.901,35</t>
  </si>
  <si>
    <t>3.606.236.962,83</t>
  </si>
  <si>
    <t>5.789.065.864,18</t>
  </si>
  <si>
    <t>2.084.120.092,29</t>
  </si>
  <si>
    <t>3.704.945.771,89</t>
  </si>
  <si>
    <t>23.875.004,00</t>
  </si>
  <si>
    <t>34.060,05</t>
  </si>
  <si>
    <t>23.909.064,05</t>
  </si>
  <si>
    <t>3.718.544,95</t>
  </si>
  <si>
    <t>20.190.519,10</t>
  </si>
  <si>
    <t>12.140.797,00</t>
  </si>
  <si>
    <t>-12.140.797,00</t>
  </si>
  <si>
    <t>-16.678,20</t>
  </si>
  <si>
    <t>16.678,20</t>
  </si>
  <si>
    <t>1.895.501.479,42</t>
  </si>
  <si>
    <t>43.533.884,25</t>
  </si>
  <si>
    <t>1.939.035.363,67</t>
  </si>
  <si>
    <t>1.644.633.018,98</t>
  </si>
  <si>
    <t>294.402.344,69</t>
  </si>
  <si>
    <t>155.322.172,50</t>
  </si>
  <si>
    <t>3.567.553.181,95</t>
  </si>
  <si>
    <t>3.722.875.354,45</t>
  </si>
  <si>
    <t>412.780.217,63</t>
  </si>
  <si>
    <t>3.310.095.136,82</t>
  </si>
  <si>
    <t>95.989.448,43</t>
  </si>
  <si>
    <t>7.256.633,58</t>
  </si>
  <si>
    <t>103.246.082,01</t>
  </si>
  <si>
    <t>23.004.988,93</t>
  </si>
  <si>
    <t>80.241.093,08</t>
  </si>
  <si>
    <t>1.009.672.000,00</t>
  </si>
  <si>
    <t>207.362.581,92</t>
  </si>
  <si>
    <t>1.217.034.581,92</t>
  </si>
  <si>
    <t>825.238.961,05</t>
  </si>
  <si>
    <t>391.795.620,87</t>
  </si>
  <si>
    <t>296.084.363,41</t>
  </si>
  <si>
    <t>12.272.691,96</t>
  </si>
  <si>
    <t>308.357.055,37</t>
  </si>
  <si>
    <t>299.267.451,08</t>
  </si>
  <si>
    <t>9.089.604,29</t>
  </si>
  <si>
    <t>1.464.972.635,22</t>
  </si>
  <si>
    <t>195.166.446,21</t>
  </si>
  <si>
    <t>1.660.139.081,43</t>
  </si>
  <si>
    <t>1.245.709.629,21</t>
  </si>
  <si>
    <t>414.429.452,22</t>
  </si>
  <si>
    <t>900.000.000,00</t>
  </si>
  <si>
    <t>-214.803.597,37</t>
  </si>
  <si>
    <t>685.196.402,63</t>
  </si>
  <si>
    <t>437.201.376,73</t>
  </si>
  <si>
    <t>247.995.025,90</t>
  </si>
  <si>
    <t>40.896.870.226,31</t>
  </si>
  <si>
    <t>1.006.743.987,11</t>
  </si>
  <si>
    <t>41.903.614.213,42</t>
  </si>
  <si>
    <t>40.389.276.571,68</t>
  </si>
  <si>
    <t>1.514.337.641,74</t>
  </si>
  <si>
    <t>13.097.670.190,74</t>
  </si>
  <si>
    <t>380.213.600,08</t>
  </si>
  <si>
    <t>13.477.883.790,82</t>
  </si>
  <si>
    <t>13.215.517.687,32</t>
  </si>
  <si>
    <t>262.366.103,50</t>
  </si>
  <si>
    <t>12.856.259.980,67</t>
  </si>
  <si>
    <t>283.061.363,47</t>
  </si>
  <si>
    <t>13.139.321.344,14</t>
  </si>
  <si>
    <t>13.061.357.302,39</t>
  </si>
  <si>
    <t>77.964.041,75</t>
  </si>
  <si>
    <t>4.872.746.251,55</t>
  </si>
  <si>
    <t>383.928.956,02</t>
  </si>
  <si>
    <t>5.256.675.207,57</t>
  </si>
  <si>
    <t>5.660.378.935,50</t>
  </si>
  <si>
    <t>-403.703.727,93</t>
  </si>
  <si>
    <t>748.837.017,25</t>
  </si>
  <si>
    <t>41.104.495,87</t>
  </si>
  <si>
    <t>789.941.513,12</t>
  </si>
  <si>
    <t>727.762.414,01</t>
  </si>
  <si>
    <t>62.179.099,11</t>
  </si>
  <si>
    <t>232.089.594,10</t>
  </si>
  <si>
    <t>11.855.487,62</t>
  </si>
  <si>
    <t>243.945.081,72</t>
  </si>
  <si>
    <t>257.023.110,37</t>
  </si>
  <si>
    <t>-13.078.028,65</t>
  </si>
  <si>
    <t>3.904.135.803,26</t>
  </si>
  <si>
    <t>37.468.295,37</t>
  </si>
  <si>
    <t>3.941.604.098,63</t>
  </si>
  <si>
    <t>3.839.315.664,51</t>
  </si>
  <si>
    <t>102.288.434,12</t>
  </si>
  <si>
    <t>3.015.543.800,51</t>
  </si>
  <si>
    <t>-211.743.051,41</t>
  </si>
  <si>
    <t>2.803.800.749,10</t>
  </si>
  <si>
    <t>2.484.630.103,20</t>
  </si>
  <si>
    <t>319.170.645,90</t>
  </si>
  <si>
    <t>82.907.514,00</t>
  </si>
  <si>
    <t>20.447.180,00</t>
  </si>
  <si>
    <t>103.354.694,00</t>
  </si>
  <si>
    <t>92.247.074,80</t>
  </si>
  <si>
    <t>11.107.619,20</t>
  </si>
  <si>
    <t>241.410.210,07</t>
  </si>
  <si>
    <t>97.152.236,61</t>
  </si>
  <si>
    <t>338.562.446,68</t>
  </si>
  <si>
    <t>154.160.384,93</t>
  </si>
  <si>
    <t>184.402.061,75</t>
  </si>
  <si>
    <t>7.848.098,41</t>
  </si>
  <si>
    <t>69.105,57</t>
  </si>
  <si>
    <t>7.917.203,98</t>
  </si>
  <si>
    <t>233.562.111,66</t>
  </si>
  <si>
    <t>97.083.131,04</t>
  </si>
  <si>
    <t>330.645.242,70</t>
  </si>
  <si>
    <t>176.484.857,77</t>
  </si>
  <si>
    <t>8.578.295.074,02</t>
  </si>
  <si>
    <t>64.416.220,50</t>
  </si>
  <si>
    <t>8.642.711.294,52</t>
  </si>
  <si>
    <t>8.463.779.414,32</t>
  </si>
  <si>
    <t>178.931.880,20</t>
  </si>
  <si>
    <t>8.230.767.237,90</t>
  </si>
  <si>
    <t>36.432.684,71</t>
  </si>
  <si>
    <t>8.267.199.922,61</t>
  </si>
  <si>
    <t>8.193.172.425,85</t>
  </si>
  <si>
    <t>74.027.496,76</t>
  </si>
  <si>
    <t>2.191.194.513,40</t>
  </si>
  <si>
    <t>116.470.412,81</t>
  </si>
  <si>
    <t>2.307.664.926,21</t>
  </si>
  <si>
    <t>2.174.928.860,50</t>
  </si>
  <si>
    <t>132.736.065,71</t>
  </si>
  <si>
    <t>332.985.180,71</t>
  </si>
  <si>
    <t>21.495.477,23</t>
  </si>
  <si>
    <t>354.480.657,94</t>
  </si>
  <si>
    <t>395.732.016,48</t>
  </si>
  <si>
    <t>-41.251.358,54</t>
  </si>
  <si>
    <t>175.613.005,62</t>
  </si>
  <si>
    <t>8.757.109,10</t>
  </si>
  <si>
    <t>184.370.114,72</t>
  </si>
  <si>
    <t>218.222.592,97</t>
  </si>
  <si>
    <t>-33.852.478,25</t>
  </si>
  <si>
    <t>3.102.835.771,56</t>
  </si>
  <si>
    <t>33.463.068,65</t>
  </si>
  <si>
    <t>3.136.298.840,21</t>
  </si>
  <si>
    <t>3.073.302.832,46</t>
  </si>
  <si>
    <t>62.996.007,75</t>
  </si>
  <si>
    <t>2.428.138.766,61</t>
  </si>
  <si>
    <t>-143.753.383,08</t>
  </si>
  <si>
    <t>2.284.385.383,53</t>
  </si>
  <si>
    <t>2.330.986.123,44</t>
  </si>
  <si>
    <t>-46.600.739,91</t>
  </si>
  <si>
    <t>347.527.836,12</t>
  </si>
  <si>
    <t>27.983.535,79</t>
  </si>
  <si>
    <t>375.511.371,91</t>
  </si>
  <si>
    <t>270.606.988,47</t>
  </si>
  <si>
    <t>104.904.383,44</t>
  </si>
  <si>
    <t>179.241.732,36</t>
  </si>
  <si>
    <t>4.942.731,06</t>
  </si>
  <si>
    <t>184.184.463,42</t>
  </si>
  <si>
    <t>112.236.871,65</t>
  </si>
  <si>
    <t>71.947.591,77</t>
  </si>
  <si>
    <t>42.546.776,00</t>
  </si>
  <si>
    <t>199.050,20</t>
  </si>
  <si>
    <t>42.745.826,20</t>
  </si>
  <si>
    <t>40.522.818,65</t>
  </si>
  <si>
    <t>2.223.007,55</t>
  </si>
  <si>
    <t>125.739.327,76</t>
  </si>
  <si>
    <t>22.841.754,53</t>
  </si>
  <si>
    <t>148.581.082,29</t>
  </si>
  <si>
    <t>117.847.298,17</t>
  </si>
  <si>
    <t>30.733.784,12</t>
  </si>
  <si>
    <t>8.030.379.469,79</t>
  </si>
  <si>
    <t>180.222.404,34</t>
  </si>
  <si>
    <t>8.210.601.874,13</t>
  </si>
  <si>
    <t>7.739.937.554,64</t>
  </si>
  <si>
    <t>470.664.319,49</t>
  </si>
  <si>
    <t>7.320.313.659,28</t>
  </si>
  <si>
    <t>109.261.320,74</t>
  </si>
  <si>
    <t>7.429.574.980,02</t>
  </si>
  <si>
    <t>7.011.200.170,23</t>
  </si>
  <si>
    <t>418.374.809,79</t>
  </si>
  <si>
    <t>2.633.284.913,05</t>
  </si>
  <si>
    <t>255.139.164,80</t>
  </si>
  <si>
    <t>2.888.424.077,85</t>
  </si>
  <si>
    <t>2.638.328.831,89</t>
  </si>
  <si>
    <t>250.095.245,96</t>
  </si>
  <si>
    <t>210.427.613,98</t>
  </si>
  <si>
    <t>10.789.763,99</t>
  </si>
  <si>
    <t>221.217.377,97</t>
  </si>
  <si>
    <t>167.934.484,11</t>
  </si>
  <si>
    <t>53.282.893,86</t>
  </si>
  <si>
    <t>73.427.725,61</t>
  </si>
  <si>
    <t>-262.524,84</t>
  </si>
  <si>
    <t>73.165.200,77</t>
  </si>
  <si>
    <t>56.086.578,79</t>
  </si>
  <si>
    <t>17.078.621,98</t>
  </si>
  <si>
    <t>2.453.500.114,50</t>
  </si>
  <si>
    <t>20.598.951,96</t>
  </si>
  <si>
    <t>2.474.099.066,46</t>
  </si>
  <si>
    <t>2.445.163.627,93</t>
  </si>
  <si>
    <t>28.935.438,53</t>
  </si>
  <si>
    <t>1.932.737.451,14</t>
  </si>
  <si>
    <t>-177.055.914,72</t>
  </si>
  <si>
    <t>1.755.681.536,42</t>
  </si>
  <si>
    <t>1.687.210.364,69</t>
  </si>
  <si>
    <t>68.471.171,73</t>
  </si>
  <si>
    <t>16.935.841,00</t>
  </si>
  <si>
    <t>51.879,55</t>
  </si>
  <si>
    <t>16.987.720,55</t>
  </si>
  <si>
    <t>16.476.282,82</t>
  </si>
  <si>
    <t>511.437,73</t>
  </si>
  <si>
    <t>293.382.969,23</t>
  </si>
  <si>
    <t>41.162.955,79</t>
  </si>
  <si>
    <t>334.545.925,02</t>
  </si>
  <si>
    <t>246.157.637,46</t>
  </si>
  <si>
    <t>88.388.287,56</t>
  </si>
  <si>
    <t>416.682.841,28</t>
  </si>
  <si>
    <t>29.798.127,81</t>
  </si>
  <si>
    <t>446.480.969,09</t>
  </si>
  <si>
    <t>482.579.746,95</t>
  </si>
  <si>
    <t>-36.098.777,86</t>
  </si>
  <si>
    <t>74.827.785,22</t>
  </si>
  <si>
    <t>658.931,62</t>
  </si>
  <si>
    <t>75.486.716,84</t>
  </si>
  <si>
    <t>15.878.403,05</t>
  </si>
  <si>
    <t>59.608.313,79</t>
  </si>
  <si>
    <t>72.203.351,36</t>
  </si>
  <si>
    <t>5.690.846,83</t>
  </si>
  <si>
    <t>77.894.198,19</t>
  </si>
  <si>
    <t>93.289.606,10</t>
  </si>
  <si>
    <t>-15.395.407,91</t>
  </si>
  <si>
    <t>21.786.678,75</t>
  </si>
  <si>
    <t>1.683.253,08</t>
  </si>
  <si>
    <t>23.469.931,83</t>
  </si>
  <si>
    <t>27.254.087,30</t>
  </si>
  <si>
    <t>-3.784.155,47</t>
  </si>
  <si>
    <t>72.401.577,14</t>
  </si>
  <si>
    <t>6.632.715,94</t>
  </si>
  <si>
    <t>79.034.293,08</t>
  </si>
  <si>
    <t>101.808.765,95</t>
  </si>
  <si>
    <t>-22.774.472,87</t>
  </si>
  <si>
    <t>175.463.448,81</t>
  </si>
  <si>
    <t>15.132.380,34</t>
  </si>
  <si>
    <t>190.595.829,15</t>
  </si>
  <si>
    <t>244.348.884,55</t>
  </si>
  <si>
    <t>-53.753.055,40</t>
  </si>
  <si>
    <t>5.465.834.269,92</t>
  </si>
  <si>
    <t>192.290.925,35</t>
  </si>
  <si>
    <t>5.658.125.195,27</t>
  </si>
  <si>
    <t>5.098.778.966,30</t>
  </si>
  <si>
    <t>559.346.228,97</t>
  </si>
  <si>
    <t>2.013.561.393,99</t>
  </si>
  <si>
    <t>117.798.482,48</t>
  </si>
  <si>
    <t>2.131.359.876,47</t>
  </si>
  <si>
    <t>1.802.838.586,01</t>
  </si>
  <si>
    <t>328.521.290,46</t>
  </si>
  <si>
    <t>97.647.127,51</t>
  </si>
  <si>
    <t>2.309.698,67</t>
  </si>
  <si>
    <t>99.956.826,18</t>
  </si>
  <si>
    <t>77.377.160,74</t>
  </si>
  <si>
    <t>22.579.665,44</t>
  </si>
  <si>
    <t>61.952.322,96</t>
  </si>
  <si>
    <t>1.628.907,23</t>
  </si>
  <si>
    <t>63.581.230,19</t>
  </si>
  <si>
    <t>67.349.739,47</t>
  </si>
  <si>
    <t>-3.768.509,28</t>
  </si>
  <si>
    <t>2.085.481.903,08</t>
  </si>
  <si>
    <t>14.088.612,70</t>
  </si>
  <si>
    <t>2.099.570.515,78</t>
  </si>
  <si>
    <t>2.015.083.941,74</t>
  </si>
  <si>
    <t>84.486.574,04</t>
  </si>
  <si>
    <t>1.207.191.522,38</t>
  </si>
  <si>
    <t>56.465.224,27</t>
  </si>
  <si>
    <t>1.263.656.746,65</t>
  </si>
  <si>
    <t>1.136.129.538,34</t>
  </si>
  <si>
    <t>127.527.208,31</t>
  </si>
  <si>
    <t>5.018.195.221,86</t>
  </si>
  <si>
    <t>18.682.742,61</t>
  </si>
  <si>
    <t>5.036.877.964,47</t>
  </si>
  <si>
    <t>5.090.220.156,07</t>
  </si>
  <si>
    <t>-53.342.191,60</t>
  </si>
  <si>
    <t>1.577.266.270,54</t>
  </si>
  <si>
    <t>124.792.506,48</t>
  </si>
  <si>
    <t>1.702.058.777,02</t>
  </si>
  <si>
    <t>1.837.414.940,83</t>
  </si>
  <si>
    <t>-135.356.163,81</t>
  </si>
  <si>
    <t>173.189.065,72</t>
  </si>
  <si>
    <t>-16.054.621,72</t>
  </si>
  <si>
    <t>157.134.444,00</t>
  </si>
  <si>
    <t>149.126.331,45</t>
  </si>
  <si>
    <t>8.008.112,55</t>
  </si>
  <si>
    <t>180.524.855,36</t>
  </si>
  <si>
    <t>11.692.828,26</t>
  </si>
  <si>
    <t>192.217.683,62</t>
  </si>
  <si>
    <t>150.870.835,30</t>
  </si>
  <si>
    <t>41.346.848,32</t>
  </si>
  <si>
    <t>1.733.550.539,91</t>
  </si>
  <si>
    <t>7.387.068,15</t>
  </si>
  <si>
    <t>1.740.937.608,06</t>
  </si>
  <si>
    <t>1.710.735.167,63</t>
  </si>
  <si>
    <t>30.202.440,43</t>
  </si>
  <si>
    <t>1.186.094.267,24</t>
  </si>
  <si>
    <t>-60.341.207,18</t>
  </si>
  <si>
    <t>1.125.753.060,06</t>
  </si>
  <si>
    <t>1.096.572.395,36</t>
  </si>
  <si>
    <t>29.180.664,70</t>
  </si>
  <si>
    <t>167.570.223,09</t>
  </si>
  <si>
    <t>-48.793.831,38</t>
  </si>
  <si>
    <t>118.776.391,71</t>
  </si>
  <si>
    <t>145.500.485,50</t>
  </si>
  <si>
    <t>-26.724.093,79</t>
  </si>
  <si>
    <t>206.495.999,98</t>
  </si>
  <si>
    <t>-34.207.142,50</t>
  </si>
  <si>
    <t>172.288.857,48</t>
  </si>
  <si>
    <t>152.797.523,69</t>
  </si>
  <si>
    <t>19.491.333,79</t>
  </si>
  <si>
    <t>500.000.000,00</t>
  </si>
  <si>
    <t>205.125.236,73</t>
  </si>
  <si>
    <t>705.125.236,73</t>
  </si>
  <si>
    <t>628.245.269,34</t>
  </si>
  <si>
    <t>76.879.967,39</t>
  </si>
  <si>
    <t>6.320.000.000,00</t>
  </si>
  <si>
    <t>696.321.139,70</t>
  </si>
  <si>
    <t>7.016.321.139,70</t>
  </si>
  <si>
    <t>3.149.862.869,84</t>
  </si>
  <si>
    <t>3.866.458.269,86</t>
  </si>
  <si>
    <t>666.000.000,00</t>
  </si>
  <si>
    <t>-60.612.721,24</t>
  </si>
  <si>
    <t>605.387.278,76</t>
  </si>
  <si>
    <t>345.353.335,45</t>
  </si>
  <si>
    <t>260.033.943,31</t>
  </si>
  <si>
    <t>DESARROLLO VINCULO EXT.ACTIV.TRANSITORIA</t>
  </si>
  <si>
    <t>DESARROLLO VINCULO EXT.ACTIV.PERMANENTES</t>
  </si>
  <si>
    <t>25.348.762,66</t>
  </si>
  <si>
    <t>20.965.868,60</t>
  </si>
  <si>
    <t>4.382.894,06</t>
  </si>
  <si>
    <t>ESCUELA DE ARTES PLASTICAS - VENTA SERV.</t>
  </si>
  <si>
    <t>1.185.998,00</t>
  </si>
  <si>
    <t>-1.185.998,00</t>
  </si>
  <si>
    <t>18.059.986,44</t>
  </si>
  <si>
    <t>17.103.080,90</t>
  </si>
  <si>
    <t>956.905,54</t>
  </si>
  <si>
    <t>7.288.776,22</t>
  </si>
  <si>
    <t>2.676.789,70</t>
  </si>
  <si>
    <t>4.611.986,52</t>
  </si>
  <si>
    <t>29.540.517,57</t>
  </si>
  <si>
    <t>10.730.329,22</t>
  </si>
  <si>
    <t>18.810.188,35</t>
  </si>
  <si>
    <t>19.696.071,53</t>
  </si>
  <si>
    <t>1.407.007,00</t>
  </si>
  <si>
    <t>18.289.064,53</t>
  </si>
  <si>
    <t>ESCUELA DE QUÍMICA - SERVICIOS</t>
  </si>
  <si>
    <t>5.703.121,67</t>
  </si>
  <si>
    <t>5.668.460,57</t>
  </si>
  <si>
    <t>34.661,10</t>
  </si>
  <si>
    <t>4.141.324,37</t>
  </si>
  <si>
    <t>3.654.861,65</t>
  </si>
  <si>
    <t>486.462,72</t>
  </si>
  <si>
    <t>410.993.249,22</t>
  </si>
  <si>
    <t>313.648.737,63</t>
  </si>
  <si>
    <t>97.344.511,59</t>
  </si>
  <si>
    <t>355.582.773,54</t>
  </si>
  <si>
    <t>297.562.205,57</t>
  </si>
  <si>
    <t>58.020.567,97</t>
  </si>
  <si>
    <t>19.893.884,88</t>
  </si>
  <si>
    <t>8.665.672,20</t>
  </si>
  <si>
    <t>11.228.212,68</t>
  </si>
  <si>
    <t>3.700.000,00</t>
  </si>
  <si>
    <t>1.199.843,00</t>
  </si>
  <si>
    <t>2.500.157,00</t>
  </si>
  <si>
    <t>MAT. DIDACTICO HISTOLOGICO Y ANATOMICO</t>
  </si>
  <si>
    <t>1.600.000,00</t>
  </si>
  <si>
    <t>28.840,00</t>
  </si>
  <si>
    <t>1.571.160,00</t>
  </si>
  <si>
    <t>19.298.781,80</t>
  </si>
  <si>
    <t>715.901,86</t>
  </si>
  <si>
    <t>18.582.879,94</t>
  </si>
  <si>
    <t>10.917.809,00</t>
  </si>
  <si>
    <t>5.476.275,00</t>
  </si>
  <si>
    <t>5.441.534,00</t>
  </si>
  <si>
    <t>INGENIERIAS Y ARQUITECTURA</t>
  </si>
  <si>
    <t>409.655,47</t>
  </si>
  <si>
    <t>8.400,00</t>
  </si>
  <si>
    <t>401.255,47</t>
  </si>
  <si>
    <t>-526.904.906,16</t>
  </si>
  <si>
    <t>139.095.093,84</t>
  </si>
  <si>
    <t>2.932.000.000,00</t>
  </si>
  <si>
    <t>248.018.140,90</t>
  </si>
  <si>
    <t>3.180.018.140,90</t>
  </si>
  <si>
    <t>1.301.780.944,17</t>
  </si>
  <si>
    <t>1.878.237.196,73</t>
  </si>
  <si>
    <t>DESARROLLO VINC.EXT.ACT. PERMANENTES E.A</t>
  </si>
  <si>
    <t>609.759.988,16</t>
  </si>
  <si>
    <t>393.647.351,79</t>
  </si>
  <si>
    <t>216.112.636,37</t>
  </si>
  <si>
    <t>13.836.023,35</t>
  </si>
  <si>
    <t>3.847.079,30</t>
  </si>
  <si>
    <t>9.988.944,05</t>
  </si>
  <si>
    <t>223.902.728,33</t>
  </si>
  <si>
    <t>197.811.952,22</t>
  </si>
  <si>
    <t>26.090.776,11</t>
  </si>
  <si>
    <t>14.299.579,43</t>
  </si>
  <si>
    <t>10.770.863,36</t>
  </si>
  <si>
    <t>3.528.716,07</t>
  </si>
  <si>
    <t>1.129.027,90</t>
  </si>
  <si>
    <t>319.841,85</t>
  </si>
  <si>
    <t>809.186,05</t>
  </si>
  <si>
    <t>38.111.668,99</t>
  </si>
  <si>
    <t>4.257.341,65</t>
  </si>
  <si>
    <t>33.854.327,34</t>
  </si>
  <si>
    <t>166.549.644,90</t>
  </si>
  <si>
    <t>96.060.235,64</t>
  </si>
  <si>
    <t>70.489.409,26</t>
  </si>
  <si>
    <t>9.855.104,54</t>
  </si>
  <si>
    <t>490.720,94</t>
  </si>
  <si>
    <t>9.364.383,60</t>
  </si>
  <si>
    <t>23.726.247,00</t>
  </si>
  <si>
    <t>11.664.872,80</t>
  </si>
  <si>
    <t>12.061.374,20</t>
  </si>
  <si>
    <t>269.213,25</t>
  </si>
  <si>
    <t>-269.213,25</t>
  </si>
  <si>
    <t>15.570.455,12</t>
  </si>
  <si>
    <t>12.581.694,11</t>
  </si>
  <si>
    <t>2.988.761,01</t>
  </si>
  <si>
    <t>45.222.003,73</t>
  </si>
  <si>
    <t>21.214.147,07</t>
  </si>
  <si>
    <t>24.007.856,66</t>
  </si>
  <si>
    <t>57.557.504,87</t>
  </si>
  <si>
    <t>34.053.640,74</t>
  </si>
  <si>
    <t>23.503.864,13</t>
  </si>
  <si>
    <t>305.748,86</t>
  </si>
  <si>
    <t>-305.748,86</t>
  </si>
  <si>
    <t>1.927.262.714,42</t>
  </si>
  <si>
    <t>908.133.592,38</t>
  </si>
  <si>
    <t>1.019.129.122,04</t>
  </si>
  <si>
    <t>SERVICIOS C.E.L.E.Q.</t>
  </si>
  <si>
    <t>56.714.339,56</t>
  </si>
  <si>
    <t>27.313.194,89</t>
  </si>
  <si>
    <t>29.401.144,67</t>
  </si>
  <si>
    <t>02-98-02-03</t>
  </si>
  <si>
    <t>24.241.562,00</t>
  </si>
  <si>
    <t>122.345,10</t>
  </si>
  <si>
    <t>24.119.216,90</t>
  </si>
  <si>
    <t>SERVICIOS C.I.P.R.O.N.A.</t>
  </si>
  <si>
    <t>5.412.034,34</t>
  </si>
  <si>
    <t>2.877.458,25</t>
  </si>
  <si>
    <t>2.534.576,09</t>
  </si>
  <si>
    <t>SERVICIOS C.I.C.A.</t>
  </si>
  <si>
    <t>20.471.902,23</t>
  </si>
  <si>
    <t>5.738.960,98</t>
  </si>
  <si>
    <t>14.732.941,25</t>
  </si>
  <si>
    <t>SERVICIOS C.I.T.A.</t>
  </si>
  <si>
    <t>28.917.999,37</t>
  </si>
  <si>
    <t>18.610.290,81</t>
  </si>
  <si>
    <t>10.307.708,56</t>
  </si>
  <si>
    <t>171.437.601,20</t>
  </si>
  <si>
    <t>67.824.618,25</t>
  </si>
  <si>
    <t>103.612.982,95</t>
  </si>
  <si>
    <t>02-98-02-15</t>
  </si>
  <si>
    <t>23.827,20</t>
  </si>
  <si>
    <t>-23.827,20</t>
  </si>
  <si>
    <t>VENTA DE SUERO -INSTITUTO CLODOMIRO PIC.</t>
  </si>
  <si>
    <t>837.249.152,44</t>
  </si>
  <si>
    <t>450.553.188,24</t>
  </si>
  <si>
    <t>386.695.964,20</t>
  </si>
  <si>
    <t>SERVICIOS DEL C.I.H.A.T.A.</t>
  </si>
  <si>
    <t>6.000.000,00</t>
  </si>
  <si>
    <t>759.219,02</t>
  </si>
  <si>
    <t>5.240.780,98</t>
  </si>
  <si>
    <t>8.010.778,04</t>
  </si>
  <si>
    <t>639.698,00</t>
  </si>
  <si>
    <t>7.371.080,04</t>
  </si>
  <si>
    <t>6.433.580,00</t>
  </si>
  <si>
    <t>3.149.346,00</t>
  </si>
  <si>
    <t>3.284.234,00</t>
  </si>
  <si>
    <t>40.002.329,20</t>
  </si>
  <si>
    <t>14.388.625,87</t>
  </si>
  <si>
    <t>25.613.703,33</t>
  </si>
  <si>
    <t>VENTA DE MATERIAL DIDACTICO I.I.P.</t>
  </si>
  <si>
    <t>1.204.019,02</t>
  </si>
  <si>
    <t>43.185,00</t>
  </si>
  <si>
    <t>1.160.834,02</t>
  </si>
  <si>
    <t>4.483.000,00</t>
  </si>
  <si>
    <t>166.600,00</t>
  </si>
  <si>
    <t>4.316.400,00</t>
  </si>
  <si>
    <t>10.126.316,20</t>
  </si>
  <si>
    <t>189.873.683,80</t>
  </si>
  <si>
    <t>54.840,00</t>
  </si>
  <si>
    <t>-54.840,00</t>
  </si>
  <si>
    <t>163.327.960,70</t>
  </si>
  <si>
    <t>105.939.157,43</t>
  </si>
  <si>
    <t>57.388.803,27</t>
  </si>
  <si>
    <t>18.232.404,40</t>
  </si>
  <si>
    <t>1.178.679,00</t>
  </si>
  <si>
    <t>17.053.725,40</t>
  </si>
  <si>
    <t>7.300.000,00</t>
  </si>
  <si>
    <t>20.700.000,00</t>
  </si>
  <si>
    <t>420.000,00</t>
  </si>
  <si>
    <t>-420.000,00</t>
  </si>
  <si>
    <t>67.852.657,77</t>
  </si>
  <si>
    <t>44.223.554,87</t>
  </si>
  <si>
    <t>23.629.102,90</t>
  </si>
  <si>
    <t>8.938.000,00</t>
  </si>
  <si>
    <t>1.948.600,00</t>
  </si>
  <si>
    <t>6.989.400,00</t>
  </si>
  <si>
    <t>8.003.174,40</t>
  </si>
  <si>
    <t>2.116.951,80</t>
  </si>
  <si>
    <t>5.886.222,60</t>
  </si>
  <si>
    <t>26.500.000,00</t>
  </si>
  <si>
    <t>19.960.463,41</t>
  </si>
  <si>
    <t>6.539.536,59</t>
  </si>
  <si>
    <t>17.798.072,35</t>
  </si>
  <si>
    <t>11.710.576,05</t>
  </si>
  <si>
    <t>6.087.496,30</t>
  </si>
  <si>
    <t>61.440.000,00</t>
  </si>
  <si>
    <t>53.647.287,70</t>
  </si>
  <si>
    <t>7.792.712,30</t>
  </si>
  <si>
    <t>63.516.500,00</t>
  </si>
  <si>
    <t>37.072.831,75</t>
  </si>
  <si>
    <t>26.443.668,25</t>
  </si>
  <si>
    <t>32.000.000,00</t>
  </si>
  <si>
    <t>14.544.927,96</t>
  </si>
  <si>
    <t>17.455.072,04</t>
  </si>
  <si>
    <t>02-98-02-84</t>
  </si>
  <si>
    <t>PUBLIC.CUADERNOS CTRO INVEST.ANTROPOLOG.</t>
  </si>
  <si>
    <t>112.128,17</t>
  </si>
  <si>
    <t>-112.128,17</t>
  </si>
  <si>
    <t>18.375.647,40</t>
  </si>
  <si>
    <t>8.499.698,52</t>
  </si>
  <si>
    <t>9.875.948,88</t>
  </si>
  <si>
    <t>02-98-02-86</t>
  </si>
  <si>
    <t>2.700.000,00</t>
  </si>
  <si>
    <t>892.504,95</t>
  </si>
  <si>
    <t>1.807.495,05</t>
  </si>
  <si>
    <t>02-98-02-87</t>
  </si>
  <si>
    <t>1.700.000,00</t>
  </si>
  <si>
    <t>-1.700.000,00</t>
  </si>
  <si>
    <t>02-98-02-88</t>
  </si>
  <si>
    <t>1.774.516,96</t>
  </si>
  <si>
    <t>-1.774.516,96</t>
  </si>
  <si>
    <t>-2.289.004.561,68</t>
  </si>
  <si>
    <t>642.995.438,32</t>
  </si>
  <si>
    <t>1.588.000.000,00</t>
  </si>
  <si>
    <t>429.381.777,75</t>
  </si>
  <si>
    <t>2.017.381.777,75</t>
  </si>
  <si>
    <t>1.035.832.444,15</t>
  </si>
  <si>
    <t>981.549.333,60</t>
  </si>
  <si>
    <t>DESARROLLO VINC.EXTERNO ACTIV.PERMANENTE</t>
  </si>
  <si>
    <t>69.373.983,47</t>
  </si>
  <si>
    <t>13.778.941,98</t>
  </si>
  <si>
    <t>55.595.041,49</t>
  </si>
  <si>
    <t>03-98-02-01</t>
  </si>
  <si>
    <t>17.975.583,47</t>
  </si>
  <si>
    <t>CONSU P/APOYAR DESAR. E IMP. SIST.G.CAL.</t>
  </si>
  <si>
    <t>40.198.400,00</t>
  </si>
  <si>
    <t>12.882.941,98</t>
  </si>
  <si>
    <t>27.315.458,02</t>
  </si>
  <si>
    <t>03-98-02-06</t>
  </si>
  <si>
    <t>11.200.000,00</t>
  </si>
  <si>
    <t>896.000,00</t>
  </si>
  <si>
    <t>10.304.000,00</t>
  </si>
  <si>
    <t>1.614.142.228,84</t>
  </si>
  <si>
    <t>1.022.053.502,17</t>
  </si>
  <si>
    <t>592.088.726,67</t>
  </si>
  <si>
    <t>3.119.866,81</t>
  </si>
  <si>
    <t>2.026.102,90</t>
  </si>
  <si>
    <t>1.093.763,91</t>
  </si>
  <si>
    <t>MODULO PRE-NIVEL C.I.L.</t>
  </si>
  <si>
    <t>77.471.524,50</t>
  </si>
  <si>
    <t>68.241.861,67</t>
  </si>
  <si>
    <t>9.229.662,83</t>
  </si>
  <si>
    <t>232.612.695,00</t>
  </si>
  <si>
    <t>219.647.077,65</t>
  </si>
  <si>
    <t>12.965.617,35</t>
  </si>
  <si>
    <t>SERV. ESTADIST. ESPEC.EN EL PROC DE INV</t>
  </si>
  <si>
    <t>15.864.493,00</t>
  </si>
  <si>
    <t>9.847.658,32</t>
  </si>
  <si>
    <t>6.016.834,68</t>
  </si>
  <si>
    <t>23.500.000,00</t>
  </si>
  <si>
    <t>8.957.987,64</t>
  </si>
  <si>
    <t>14.542.012,36</t>
  </si>
  <si>
    <t>211.165.090,67</t>
  </si>
  <si>
    <t>32.897.981,82</t>
  </si>
  <si>
    <t>178.267.108,85</t>
  </si>
  <si>
    <t>122.414.720,00</t>
  </si>
  <si>
    <t>128.050.807,50</t>
  </si>
  <si>
    <t>-5.636.087,50</t>
  </si>
  <si>
    <t>256.970.706,36</t>
  </si>
  <si>
    <t>143.696.759,13</t>
  </si>
  <si>
    <t>113.273.947,23</t>
  </si>
  <si>
    <t>52.170.703,61</t>
  </si>
  <si>
    <t>21.621.912,70</t>
  </si>
  <si>
    <t>30.548.790,91</t>
  </si>
  <si>
    <t>7.750.000,00</t>
  </si>
  <si>
    <t>3.750.000,00</t>
  </si>
  <si>
    <t>4.000.000,00</t>
  </si>
  <si>
    <t>5.394.976,42</t>
  </si>
  <si>
    <t>2.083.501,00</t>
  </si>
  <si>
    <t>3.311.475,42</t>
  </si>
  <si>
    <t>8.109.554,88</t>
  </si>
  <si>
    <t>2.550.874,95</t>
  </si>
  <si>
    <t>5.558.679,93</t>
  </si>
  <si>
    <t>29.320.000,00</t>
  </si>
  <si>
    <t>13.347.569,50</t>
  </si>
  <si>
    <t>15.972.430,50</t>
  </si>
  <si>
    <t>1.308.454,49</t>
  </si>
  <si>
    <t>1.222.290,64</t>
  </si>
  <si>
    <t>86.163,85</t>
  </si>
  <si>
    <t>169.200.000,00</t>
  </si>
  <si>
    <t>100.503.865,00</t>
  </si>
  <si>
    <t>68.696.135,00</t>
  </si>
  <si>
    <t>43.013.080,00</t>
  </si>
  <si>
    <t>17.339.395,91</t>
  </si>
  <si>
    <t>25.673.684,09</t>
  </si>
  <si>
    <t>18.000.000,00</t>
  </si>
  <si>
    <t>5.446.295,52</t>
  </si>
  <si>
    <t>12.553.704,48</t>
  </si>
  <si>
    <t>128.000.000,00</t>
  </si>
  <si>
    <t>62.246.129,81</t>
  </si>
  <si>
    <t>65.753.870,19</t>
  </si>
  <si>
    <t>03-98-03-42</t>
  </si>
  <si>
    <t>CLÍN. DIAG.TECN.MOLECUL.ENFOC.FITOPROTEC</t>
  </si>
  <si>
    <t>7.850.000,00</t>
  </si>
  <si>
    <t>238.776,00</t>
  </si>
  <si>
    <t>7.611.224,00</t>
  </si>
  <si>
    <t>03-98-03-43</t>
  </si>
  <si>
    <t>6.223.463,44</t>
  </si>
  <si>
    <t>2.155.634,98</t>
  </si>
  <si>
    <t>4.067.828,46</t>
  </si>
  <si>
    <t>PROC. DE PLAN. DE DES. LOCAL MUN.ESCAZÚ</t>
  </si>
  <si>
    <t>24.675.000,00</t>
  </si>
  <si>
    <t>17.375.000,00</t>
  </si>
  <si>
    <t>140.469.998,66</t>
  </si>
  <si>
    <t>135.751.367,09</t>
  </si>
  <si>
    <t>4.718.631,57</t>
  </si>
  <si>
    <t>13.000.000,00</t>
  </si>
  <si>
    <t>8.663.693,26</t>
  </si>
  <si>
    <t>4.336.306,74</t>
  </si>
  <si>
    <t>15.567.901,00</t>
  </si>
  <si>
    <t>7.541.676,04</t>
  </si>
  <si>
    <t>8.026.224,96</t>
  </si>
  <si>
    <t>03-98-03-49</t>
  </si>
  <si>
    <t>970.000,00</t>
  </si>
  <si>
    <t>495.520,00</t>
  </si>
  <si>
    <t>474.480,00</t>
  </si>
  <si>
    <t>03-98-03-50</t>
  </si>
  <si>
    <t>SERVICIOS LABORATORIO CONTROL CALIDAD -</t>
  </si>
  <si>
    <t>213.763,14</t>
  </si>
  <si>
    <t>-213.763,14</t>
  </si>
  <si>
    <t>03-98-03-51</t>
  </si>
  <si>
    <t>540.000,00</t>
  </si>
  <si>
    <t>-540.000,00</t>
  </si>
  <si>
    <t>03-98-03-54</t>
  </si>
  <si>
    <t>5.600.000,00</t>
  </si>
  <si>
    <t>-5.600.000,00</t>
  </si>
  <si>
    <t>-1.254.134.434,56</t>
  </si>
  <si>
    <t>333.865.565,44</t>
  </si>
  <si>
    <t>315.000.000,00</t>
  </si>
  <si>
    <t>64.318.939,04</t>
  </si>
  <si>
    <t>379.318.939,04</t>
  </si>
  <si>
    <t>113.255.687,55</t>
  </si>
  <si>
    <t>266.063.251,49</t>
  </si>
  <si>
    <t>DESARROLLO VINC. EXT. ACTIV. PERMANENTES</t>
  </si>
  <si>
    <t>121.788.734,00</t>
  </si>
  <si>
    <t>98.633.905,30</t>
  </si>
  <si>
    <t>23.154.828,70</t>
  </si>
  <si>
    <t>105.031.750,00</t>
  </si>
  <si>
    <t>95.307.831,40</t>
  </si>
  <si>
    <t>9.723.918,60</t>
  </si>
  <si>
    <t>2.590.000,00</t>
  </si>
  <si>
    <t>1.101.383,90</t>
  </si>
  <si>
    <t>1.488.616,10</t>
  </si>
  <si>
    <t>14.166.984,00</t>
  </si>
  <si>
    <t>2.224.690,00</t>
  </si>
  <si>
    <t>11.942.294,00</t>
  </si>
  <si>
    <t>64.731.666,86</t>
  </si>
  <si>
    <t>14.621.782,25</t>
  </si>
  <si>
    <t>50.109.884,61</t>
  </si>
  <si>
    <t>49.842.886,48</t>
  </si>
  <si>
    <t>6.122.414,70</t>
  </si>
  <si>
    <t>43.720.471,78</t>
  </si>
  <si>
    <t>FICHAS PROFESIOGRAFICAS U.V.E.</t>
  </si>
  <si>
    <t>3.609.523,41</t>
  </si>
  <si>
    <t>1.391.228,00</t>
  </si>
  <si>
    <t>2.218.295,41</t>
  </si>
  <si>
    <t>11.279.256,97</t>
  </si>
  <si>
    <t>7.108.139,55</t>
  </si>
  <si>
    <t>4.171.117,42</t>
  </si>
  <si>
    <t>-122.201.461,82</t>
  </si>
  <si>
    <t>192.798.538,18</t>
  </si>
  <si>
    <t>819.000.000,00</t>
  </si>
  <si>
    <t>15.215.003,25</t>
  </si>
  <si>
    <t>834.215.003,25</t>
  </si>
  <si>
    <t>353.640.458,52</t>
  </si>
  <si>
    <t>480.574.544,73</t>
  </si>
  <si>
    <t>DESARROLLO VINC.EXT.ACTIV.PERMANENTES</t>
  </si>
  <si>
    <t>284.648.351,61</t>
  </si>
  <si>
    <t>165.682.424,87</t>
  </si>
  <si>
    <t>118.965.926,74</t>
  </si>
  <si>
    <t>112.460.000,00</t>
  </si>
  <si>
    <t>50.509.457,66</t>
  </si>
  <si>
    <t>61.950.542,34</t>
  </si>
  <si>
    <t>RESIDENCIAS ESTUDIANTALES SEDE REG. OCC.</t>
  </si>
  <si>
    <t>29.212.250,00</t>
  </si>
  <si>
    <t>20.277.309,70</t>
  </si>
  <si>
    <t>8.934.940,30</t>
  </si>
  <si>
    <t>07-98-01-03</t>
  </si>
  <si>
    <t>CENTRO UNIVERSITARIO DE GRECIA</t>
  </si>
  <si>
    <t>3.400,00</t>
  </si>
  <si>
    <t>-3.400,00</t>
  </si>
  <si>
    <t>16.910,00</t>
  </si>
  <si>
    <t>-16.910,00</t>
  </si>
  <si>
    <t>67.878.854,44</t>
  </si>
  <si>
    <t>55.568.216,30</t>
  </si>
  <si>
    <t>12.310.638,14</t>
  </si>
  <si>
    <t>17.297.732,19</t>
  </si>
  <si>
    <t>2.857.649,40</t>
  </si>
  <si>
    <t>14.440.082,79</t>
  </si>
  <si>
    <t>07-98-01-07</t>
  </si>
  <si>
    <t>15.349.392,80</t>
  </si>
  <si>
    <t>202.168,11</t>
  </si>
  <si>
    <t>15.147.224,69</t>
  </si>
  <si>
    <t>07-98-01-08</t>
  </si>
  <si>
    <t>50.600,00</t>
  </si>
  <si>
    <t>-50.600,00</t>
  </si>
  <si>
    <t>7.800.000,00</t>
  </si>
  <si>
    <t>2.334.142,60</t>
  </si>
  <si>
    <t>5.465.857,40</t>
  </si>
  <si>
    <t>07-98-01-11</t>
  </si>
  <si>
    <t>33.647.206,18</t>
  </si>
  <si>
    <t>33.519.819,10</t>
  </si>
  <si>
    <t>127.387,08</t>
  </si>
  <si>
    <t>1.002.916,00</t>
  </si>
  <si>
    <t>342.752,00</t>
  </si>
  <si>
    <t>660.164,00</t>
  </si>
  <si>
    <t>88.419.154,50</t>
  </si>
  <si>
    <t>57.614.770,14</t>
  </si>
  <si>
    <t>30.804.384,36</t>
  </si>
  <si>
    <t>2.854.714,00</t>
  </si>
  <si>
    <t>3.025.727,05</t>
  </si>
  <si>
    <t>-171.013,05</t>
  </si>
  <si>
    <t>RESIDENCIAS ESTUDIANTILES SEDE REG. GUAN</t>
  </si>
  <si>
    <t>32.467.940,50</t>
  </si>
  <si>
    <t>16.880.775,90</t>
  </si>
  <si>
    <t>15.587.164,60</t>
  </si>
  <si>
    <t>53.096.500,00</t>
  </si>
  <si>
    <t>37.708.267,19</t>
  </si>
  <si>
    <t>15.388.232,81</t>
  </si>
  <si>
    <t>123.644.628,10</t>
  </si>
  <si>
    <t>67.721.209,62</t>
  </si>
  <si>
    <t>55.923.418,48</t>
  </si>
  <si>
    <t>36.616.000,00</t>
  </si>
  <si>
    <t>22.737.112,49</t>
  </si>
  <si>
    <t>13.878.887,51</t>
  </si>
  <si>
    <t>APROVECHAMIENTO DE DESECHOS SEDE REG. AT</t>
  </si>
  <si>
    <t>50.530,00</t>
  </si>
  <si>
    <t>-50.530,00</t>
  </si>
  <si>
    <t>27.101.500,00</t>
  </si>
  <si>
    <t>20.104.733,85</t>
  </si>
  <si>
    <t>6.996.766,15</t>
  </si>
  <si>
    <t>USO PISCINAS SEDE REG. ATLANTICO</t>
  </si>
  <si>
    <t>23.475.495,00</t>
  </si>
  <si>
    <t>15.200.923,63</t>
  </si>
  <si>
    <t>8.274.571,37</t>
  </si>
  <si>
    <t>574.660,00</t>
  </si>
  <si>
    <t>-574.660,00</t>
  </si>
  <si>
    <t>36.451.633,10</t>
  </si>
  <si>
    <t>9.053.249,65</t>
  </si>
  <si>
    <t>27.398.383,45</t>
  </si>
  <si>
    <t>66.433.701,91</t>
  </si>
  <si>
    <t>45.285.145,27</t>
  </si>
  <si>
    <t>21.148.556,64</t>
  </si>
  <si>
    <t>ALQ. RESIDENCIAS ESTUD. SEDE REG. LIMON</t>
  </si>
  <si>
    <t>16.617.450,00</t>
  </si>
  <si>
    <t>6.444.485,69</t>
  </si>
  <si>
    <t>10.172.964,31</t>
  </si>
  <si>
    <t>ALQ.INSTALACIONES DEPORT. SEDE REG.LIMON</t>
  </si>
  <si>
    <t>13.696.351,91</t>
  </si>
  <si>
    <t>11.967.326,75</t>
  </si>
  <si>
    <t>1.729.025,16</t>
  </si>
  <si>
    <t>36.119.900,00</t>
  </si>
  <si>
    <t>26.873.332,83</t>
  </si>
  <si>
    <t>9.246.567,17</t>
  </si>
  <si>
    <t>70.105.362,41</t>
  </si>
  <si>
    <t>17.336.908,62</t>
  </si>
  <si>
    <t>52.768.453,79</t>
  </si>
  <si>
    <t>SERVICIOS DE MUELLE SEDE REG. PACIFICO</t>
  </si>
  <si>
    <t>34.041.533,41</t>
  </si>
  <si>
    <t>16.626.908,62</t>
  </si>
  <si>
    <t>17.414.624,79</t>
  </si>
  <si>
    <t>07-98-05-02</t>
  </si>
  <si>
    <t>RESIDENCIAS ESTUDIANTILES  S.R.P</t>
  </si>
  <si>
    <t>36.063.829,00</t>
  </si>
  <si>
    <t>710.000,00</t>
  </si>
  <si>
    <t>35.353.829,00</t>
  </si>
  <si>
    <t>-618.036.195,28</t>
  </si>
  <si>
    <t>200.963.804,72</t>
  </si>
  <si>
    <t>28.637.466.344,88</t>
  </si>
  <si>
    <t>21.979.188.893,56</t>
  </si>
  <si>
    <t>50.616.655.238,44</t>
  </si>
  <si>
    <t>20.913.080.636,26</t>
  </si>
  <si>
    <t>29.703.574.602,18</t>
  </si>
  <si>
    <t>14.250.686.917,46</t>
  </si>
  <si>
    <t>9.644.766.003,19</t>
  </si>
  <si>
    <t>23.895.452.920,65</t>
  </si>
  <si>
    <t>956.229.030,32</t>
  </si>
  <si>
    <t>22.939.223.890,33</t>
  </si>
  <si>
    <t>EDIFICIOS, ADICIONES Y MEJORAS</t>
  </si>
  <si>
    <t>ESCUELA DE QUIMICA, EDIFICIO PROVEEDURIA</t>
  </si>
  <si>
    <t>700.000.000,00</t>
  </si>
  <si>
    <t>FEDERACIÓN DE ESTUDIANTES,NUEVO EDIFICIO</t>
  </si>
  <si>
    <t>330.000.000,00</t>
  </si>
  <si>
    <t>100.000,00</t>
  </si>
  <si>
    <t>330.100.000,00</t>
  </si>
  <si>
    <t>CTRO INV. HEMATOL. Y TRANST. AFINES EDIF</t>
  </si>
  <si>
    <t>1.000.000.000,00</t>
  </si>
  <si>
    <t>150.000,00</t>
  </si>
  <si>
    <t>1.000.150.000,00</t>
  </si>
  <si>
    <t>ESC EDUC FISICA Y DEP. AMPLIACION BIBLIO</t>
  </si>
  <si>
    <t>45.375.000,00</t>
  </si>
  <si>
    <t>27.934.102,40</t>
  </si>
  <si>
    <t>17.440.897,60</t>
  </si>
  <si>
    <t>INST. CLODOM. PICADO  BODEGA  - COMEDOR</t>
  </si>
  <si>
    <t>185.400.000,00</t>
  </si>
  <si>
    <t>-170.400.000,00</t>
  </si>
  <si>
    <t>15.000.000,00</t>
  </si>
  <si>
    <t>ESC EDUC FISIC, AMPLIACION BODEGAS MATER</t>
  </si>
  <si>
    <t>08-02-01-10</t>
  </si>
  <si>
    <t>80.260.000,00</t>
  </si>
  <si>
    <t>6.551.713,90</t>
  </si>
  <si>
    <t>73.708.286,10</t>
  </si>
  <si>
    <t>ESC. BIOLOGIA, SISTEMA FIJO CONTRA INCEN</t>
  </si>
  <si>
    <t>150.000.000,00</t>
  </si>
  <si>
    <t>FAC. BELLAS ARTES - TALLER FUNDICIÓN</t>
  </si>
  <si>
    <t>799.950.737,01</t>
  </si>
  <si>
    <t>08-02-01-17</t>
  </si>
  <si>
    <t>SEDE DE OCCIDENTE - BIBLIOTECA</t>
  </si>
  <si>
    <t>08-02-01-18</t>
  </si>
  <si>
    <t>FAC.LETRAS, SIST.FIJO CONTRA INCEND.EDIF</t>
  </si>
  <si>
    <t>08-02-01-19</t>
  </si>
  <si>
    <t>ESC. ARQ. REMODEL ESPAC ADM Y DOC</t>
  </si>
  <si>
    <t>45.000.000,00</t>
  </si>
  <si>
    <t>REC PARAISO AULAS, SERV SANIT, AREA RECR</t>
  </si>
  <si>
    <t>1.289.000.000,00</t>
  </si>
  <si>
    <t>103.260.000,00</t>
  </si>
  <si>
    <t>1.392.260.000,00</t>
  </si>
  <si>
    <t>08-02-01-22</t>
  </si>
  <si>
    <t>JARDIN BOTAN LANK. EDIF INVESTIG Y DOCEN</t>
  </si>
  <si>
    <t>08-02-01-23</t>
  </si>
  <si>
    <t>INST.CLOD. PICADO,MANGAS SANGRÍA,TALLERE</t>
  </si>
  <si>
    <t>615.500.000,00</t>
  </si>
  <si>
    <t>1.255.230.856,75</t>
  </si>
  <si>
    <t>CTRO INV.CIENC.E ING.DE MAT(CICIMA),EDIF</t>
  </si>
  <si>
    <t>254.696.444,60</t>
  </si>
  <si>
    <t>08-02-01-28</t>
  </si>
  <si>
    <t>FAC.CIENC.ECON.READEC.ESTR PRIMERA ETAPA</t>
  </si>
  <si>
    <t>387.495.000,00</t>
  </si>
  <si>
    <t>08-02-01-29</t>
  </si>
  <si>
    <t>REC. GUAPILES - EDIFICIO RES. ESTUD.</t>
  </si>
  <si>
    <t>1.010.000,00</t>
  </si>
  <si>
    <t>1.008.000,00</t>
  </si>
  <si>
    <t>2.000,00</t>
  </si>
  <si>
    <t>08-02-01-30</t>
  </si>
  <si>
    <t>SEDE GUANACASTE PLANTA DE TRATAMIENTO</t>
  </si>
  <si>
    <t>130.000.000,00</t>
  </si>
  <si>
    <t>92.493.968,15</t>
  </si>
  <si>
    <t>37.506.031,85</t>
  </si>
  <si>
    <t>ESCUELA DE QUIMICA, ESCALERA  EMERGENCIA</t>
  </si>
  <si>
    <t>88.200.000,00</t>
  </si>
  <si>
    <t>54.907.165,00</t>
  </si>
  <si>
    <t>33.292.835,00</t>
  </si>
  <si>
    <t>ESC.EST.GENERAL.DISEÑO READECUAC ESTRUCT</t>
  </si>
  <si>
    <t>60.000.000,00</t>
  </si>
  <si>
    <t>-15.000.000,00</t>
  </si>
  <si>
    <t>08-02-01-37</t>
  </si>
  <si>
    <t>SEDE DE GUANACASTE ELEVADOR</t>
  </si>
  <si>
    <t>1.550.000,00</t>
  </si>
  <si>
    <t>08-02-01-38</t>
  </si>
  <si>
    <t>REMODEL.PERIM.UCR RODRIG.FAC.RUTA CIRCUV</t>
  </si>
  <si>
    <t>447.339.446,00</t>
  </si>
  <si>
    <t>3.267.022.758,98</t>
  </si>
  <si>
    <t>-3.267.022.758,98</t>
  </si>
  <si>
    <t>FAC.CIENCIAS ECONOMICAS, ESCALERA EMERG.</t>
  </si>
  <si>
    <t>65.000.000,00</t>
  </si>
  <si>
    <t>41.995.134,00</t>
  </si>
  <si>
    <t>23.004.866,00</t>
  </si>
  <si>
    <t>CENTRO INVEST. ESTUDIOS MUJER, EDIFICIO</t>
  </si>
  <si>
    <t>920.000.000,00</t>
  </si>
  <si>
    <t>08-02-01-45</t>
  </si>
  <si>
    <t>SEDE DEL CARIBE PISO DEL GIMNASIO</t>
  </si>
  <si>
    <t>1.000,00</t>
  </si>
  <si>
    <t>08-02-01-47</t>
  </si>
  <si>
    <t>RECINTO DE GUÁPILES, PLANTA DE TRATAMIEN</t>
  </si>
  <si>
    <t>165.000.000,00</t>
  </si>
  <si>
    <t>08-02-01-48</t>
  </si>
  <si>
    <t>FINCA 3 INSTALAC. DEPORT. PLANTA TRATAMI</t>
  </si>
  <si>
    <t>155.000.000,00</t>
  </si>
  <si>
    <t>08-02-01-49</t>
  </si>
  <si>
    <t>SEDE PACIFICO, AULAS ANEXAS EDIF BCO MUN</t>
  </si>
  <si>
    <t>315.000,00</t>
  </si>
  <si>
    <t>310.524,00</t>
  </si>
  <si>
    <t>4.476,00</t>
  </si>
  <si>
    <t>08-02-01-50</t>
  </si>
  <si>
    <t>FINCA1 Y FINCA 2, PUENTE DE COMUNICACIÓN</t>
  </si>
  <si>
    <t>899.496.993,19</t>
  </si>
  <si>
    <t>08-02-01-51</t>
  </si>
  <si>
    <t>LABORATORIO DE ENSAYOS BIOLOGICOS EDIFIC</t>
  </si>
  <si>
    <t>3.277.025.828,69</t>
  </si>
  <si>
    <t>08-02-01-54</t>
  </si>
  <si>
    <t>SEDES REG, AUDIT. GUAN.ATLANT.PUNT Y GOL</t>
  </si>
  <si>
    <t>3.010.000.000,00</t>
  </si>
  <si>
    <t>08-02-01-55</t>
  </si>
  <si>
    <t>SEDE DEL PACIFICO, AULAS</t>
  </si>
  <si>
    <t>149.412.880,00</t>
  </si>
  <si>
    <t>08-02-01-56</t>
  </si>
  <si>
    <t>ESC.SALUD PUBL,MURO CONTENC.Y TRAB. ADIC</t>
  </si>
  <si>
    <t>138.000.000,00</t>
  </si>
  <si>
    <t>105.039.000,00</t>
  </si>
  <si>
    <t>32.961.000,00</t>
  </si>
  <si>
    <t>ESC. DE ENFERMERÍA, EDIF. TERCERA  ETAPA</t>
  </si>
  <si>
    <t>573.567.198,50</t>
  </si>
  <si>
    <t>08-02-01-59</t>
  </si>
  <si>
    <t>OF BIENEST Y SALUD REUB CANCH AREN.Y MUL</t>
  </si>
  <si>
    <t>1.800.000,00</t>
  </si>
  <si>
    <t>358.516.000,00</t>
  </si>
  <si>
    <t>REC. GUÁPILES,PAB.DE AULAS Y SERV SANIT</t>
  </si>
  <si>
    <t>252.000.000,00</t>
  </si>
  <si>
    <t>218.237.797,42</t>
  </si>
  <si>
    <t>33.762.202,58</t>
  </si>
  <si>
    <t>RECINTO GRECIA, BODEGA  REACTIVOS</t>
  </si>
  <si>
    <t>63.000.000,00</t>
  </si>
  <si>
    <t>RECINTO GRECIA,SALÓN MULTIUSO Y VESTIBUL</t>
  </si>
  <si>
    <t>245.000.000,00</t>
  </si>
  <si>
    <t>08-02-01-66</t>
  </si>
  <si>
    <t>INST.DEPOR. MEJORA ESTAC.JUNTO A PISCINA</t>
  </si>
  <si>
    <t>200.444,10</t>
  </si>
  <si>
    <t>197.340,00</t>
  </si>
  <si>
    <t>3.104,10</t>
  </si>
  <si>
    <t>ESC.ECONOM.AGRIC.REMODEL.ESPACIO FISÍCO</t>
  </si>
  <si>
    <t>172.000.000,00</t>
  </si>
  <si>
    <t>08-02-01-69</t>
  </si>
  <si>
    <t>FACULTAD FARMACIA,READECUACIÓN ELECTRICA</t>
  </si>
  <si>
    <t>720.000.000,00</t>
  </si>
  <si>
    <t>ESC.CENTROAMERICANA GEOLOGIA, MONTACARGA</t>
  </si>
  <si>
    <t>100.000.000,00</t>
  </si>
  <si>
    <t>-100.000.000,00</t>
  </si>
  <si>
    <t>BIBLIOT. LUIS DEMETRIO TINOCO, PARASOLES</t>
  </si>
  <si>
    <t>3.741.170,19</t>
  </si>
  <si>
    <t>3.738.286,15</t>
  </si>
  <si>
    <t>2.884,04</t>
  </si>
  <si>
    <t>08-02-01-73</t>
  </si>
  <si>
    <t>OBRAS EMERGENTES ANUALES</t>
  </si>
  <si>
    <t>1.203.000,00</t>
  </si>
  <si>
    <t>597.191,45</t>
  </si>
  <si>
    <t>605.808,55</t>
  </si>
  <si>
    <t>08-02-01-77</t>
  </si>
  <si>
    <t>CICANUM-ALMACEN FUENT RADIOACT.EN DESUSO</t>
  </si>
  <si>
    <t>CTRO INFANTIL LAB. Y CASA INFANT. - EDIF</t>
  </si>
  <si>
    <t>28.612.535,60</t>
  </si>
  <si>
    <t>1.387.464,40</t>
  </si>
  <si>
    <t>08-02-01-79</t>
  </si>
  <si>
    <t>INST.INVEST FARMACEUTICAS(INIFAR),EDIFIC</t>
  </si>
  <si>
    <t>1.490.000.000,00</t>
  </si>
  <si>
    <t>297.710.505,35</t>
  </si>
  <si>
    <t>1.192.289.494,65</t>
  </si>
  <si>
    <t>125.818.921,62</t>
  </si>
  <si>
    <t>FINCA 3, EDIFICIO DE USOS MÚLTIPLES</t>
  </si>
  <si>
    <t>INST. CLODOMIRO PICADO - PROYECTOS</t>
  </si>
  <si>
    <t>430.000.000,00</t>
  </si>
  <si>
    <t>-430.000.000,00</t>
  </si>
  <si>
    <t>SEDE  PACÍF. ESPARZA ,LABORAT. DE REDES</t>
  </si>
  <si>
    <t>43.587.000,00</t>
  </si>
  <si>
    <t>37.572.282,90</t>
  </si>
  <si>
    <t>6.014.717,10</t>
  </si>
  <si>
    <t>08-02-01-88</t>
  </si>
  <si>
    <t>SEDE PACIF.ESPARZA CALLE Y ACERA  ACCESO</t>
  </si>
  <si>
    <t>6.850.000,00</t>
  </si>
  <si>
    <t>ESC. DE MEDICINA ELEVADOR PARA MORGUE</t>
  </si>
  <si>
    <t>70.000.000,00</t>
  </si>
  <si>
    <t>9.323.484,00</t>
  </si>
  <si>
    <t>60.676.516,00</t>
  </si>
  <si>
    <t>925.000.000,00</t>
  </si>
  <si>
    <t>-925.000.000,00</t>
  </si>
  <si>
    <t>REC.GOLFITO,REMOD ELECT EDIF 4000 IIETAP</t>
  </si>
  <si>
    <t>175.000.000,00</t>
  </si>
  <si>
    <t>ESC. LENGUAS MODERNAS - REMODELACION</t>
  </si>
  <si>
    <t>579.800.000,00</t>
  </si>
  <si>
    <t>08-02-01-99</t>
  </si>
  <si>
    <t>CANAL 15, ADQ.TERRENO CERRO GUARD CARTAG</t>
  </si>
  <si>
    <t>12.386.779.427,42</t>
  </si>
  <si>
    <t>13.873.402.207,47</t>
  </si>
  <si>
    <t>26.260.181.634,89</t>
  </si>
  <si>
    <t>19.834.024.342,39</t>
  </si>
  <si>
    <t>6.426.157.292,50</t>
  </si>
  <si>
    <t>-1.538.979.317,10</t>
  </si>
  <si>
    <t>461.020.682,90</t>
  </si>
  <si>
    <t>122.827.263,55</t>
  </si>
  <si>
    <t>338.193.419,35</t>
  </si>
  <si>
    <t>19.000.000,00</t>
  </si>
  <si>
    <t>-12.280.823,65</t>
  </si>
  <si>
    <t>6.719.176,35</t>
  </si>
  <si>
    <t>3.019.176,35</t>
  </si>
  <si>
    <t>300.000,00</t>
  </si>
  <si>
    <t>2.719.176,35</t>
  </si>
  <si>
    <t>12.804.986.016,90</t>
  </si>
  <si>
    <t>2.166.306.959,72</t>
  </si>
  <si>
    <t>14.971.292.976,62</t>
  </si>
  <si>
    <t>6.486.294.127,34</t>
  </si>
  <si>
    <t>8.484.998.849,28</t>
  </si>
  <si>
    <t>1.498.588.110,00</t>
  </si>
  <si>
    <t>385.899.859,71</t>
  </si>
  <si>
    <t>1.884.487.969,71</t>
  </si>
  <si>
    <t>230.108.689,09</t>
  </si>
  <si>
    <t>1.654.379.280,62</t>
  </si>
  <si>
    <t>DESARROLLO ACADEMICO EXTRAORDINARIO</t>
  </si>
  <si>
    <t>11.255.482,02</t>
  </si>
  <si>
    <t>2.377.991,50</t>
  </si>
  <si>
    <t>8.877.490,52</t>
  </si>
  <si>
    <t>4.210.609,32</t>
  </si>
  <si>
    <t>1.832.617,82</t>
  </si>
  <si>
    <t>5.026.520,70</t>
  </si>
  <si>
    <t>2.018.352,00</t>
  </si>
  <si>
    <t>22.067,80</t>
  </si>
  <si>
    <t>-22.067,80</t>
  </si>
  <si>
    <t>503.123.497,09</t>
  </si>
  <si>
    <t>156.558.804,81</t>
  </si>
  <si>
    <t>346.564.692,28</t>
  </si>
  <si>
    <t>446.854.849,40</t>
  </si>
  <si>
    <t>106.461.897,85</t>
  </si>
  <si>
    <t>340.392.951,55</t>
  </si>
  <si>
    <t>56.268.647,69</t>
  </si>
  <si>
    <t>50.096.906,96</t>
  </si>
  <si>
    <t>6.171.740,73</t>
  </si>
  <si>
    <t>50.115.252,17</t>
  </si>
  <si>
    <t>40.737.660,20</t>
  </si>
  <si>
    <t>9.377.591,97</t>
  </si>
  <si>
    <t>10.000.000,00</t>
  </si>
  <si>
    <t>10.242.425,00</t>
  </si>
  <si>
    <t>-242.425,00</t>
  </si>
  <si>
    <t>APORTE CORTE SUPREMA JUSTICIA-CONSU.JURI</t>
  </si>
  <si>
    <t>12.732.524,60</t>
  </si>
  <si>
    <t>10.181.440,22</t>
  </si>
  <si>
    <t>2.551.084,38</t>
  </si>
  <si>
    <t>2.753.907,97</t>
  </si>
  <si>
    <t>2.658.945,35</t>
  </si>
  <si>
    <t>94.962,62</t>
  </si>
  <si>
    <t>DEFENSORIA  HABITANTES - CONSUL. JURIDIC</t>
  </si>
  <si>
    <t>12.980.000,00</t>
  </si>
  <si>
    <t>9.384.874,58</t>
  </si>
  <si>
    <t>3.595.125,42</t>
  </si>
  <si>
    <t>11.648.819,60</t>
  </si>
  <si>
    <t>8.269.975,05</t>
  </si>
  <si>
    <t>3.378.844,55</t>
  </si>
  <si>
    <t>36.778.961,39</t>
  </si>
  <si>
    <t>30.412.164,78</t>
  </si>
  <si>
    <t>6.366.796,61</t>
  </si>
  <si>
    <t>3.703.507,02</t>
  </si>
  <si>
    <t>1.500.000,00</t>
  </si>
  <si>
    <t>2.203.507,02</t>
  </si>
  <si>
    <t>323.174,32</t>
  </si>
  <si>
    <t>160.508,10</t>
  </si>
  <si>
    <t>162.666,22</t>
  </si>
  <si>
    <t>32.752.280,05</t>
  </si>
  <si>
    <t>28.751.656,68</t>
  </si>
  <si>
    <t>4.000.623,37</t>
  </si>
  <si>
    <t>-215.373.332,96</t>
  </si>
  <si>
    <t>1.283.214.777,04</t>
  </si>
  <si>
    <t>8.399.117.750,00</t>
  </si>
  <si>
    <t>1.623.022.369,68</t>
  </si>
  <si>
    <t>10.022.140.119,68</t>
  </si>
  <si>
    <t>5.303.987.299,28</t>
  </si>
  <si>
    <t>4.718.152.820,40</t>
  </si>
  <si>
    <t>6.577.659.666,63</t>
  </si>
  <si>
    <t>4.681.440.618,47</t>
  </si>
  <si>
    <t>1.896.219.048,16</t>
  </si>
  <si>
    <t>153.491,43</t>
  </si>
  <si>
    <t>-153.491,43</t>
  </si>
  <si>
    <t>5.466.666,50</t>
  </si>
  <si>
    <t>4.876.090,00</t>
  </si>
  <si>
    <t>590.576,50</t>
  </si>
  <si>
    <t>02-99-01-21</t>
  </si>
  <si>
    <t>4.032.506,00</t>
  </si>
  <si>
    <t>6.369.923.360,99</t>
  </si>
  <si>
    <t>4.585.186.201,45</t>
  </si>
  <si>
    <t>1.784.737.159,54</t>
  </si>
  <si>
    <t>35.966.837,40</t>
  </si>
  <si>
    <t>10.001.328,44</t>
  </si>
  <si>
    <t>25.965.508,96</t>
  </si>
  <si>
    <t>128.070.295,74</t>
  </si>
  <si>
    <t>47.172.960,24</t>
  </si>
  <si>
    <t>80.897.335,50</t>
  </si>
  <si>
    <t>02-99-01-42</t>
  </si>
  <si>
    <t>34.200.000,00</t>
  </si>
  <si>
    <t>29.898.161,94</t>
  </si>
  <si>
    <t>4.301.838,06</t>
  </si>
  <si>
    <t>02-99-01-47</t>
  </si>
  <si>
    <t>119.878,97</t>
  </si>
  <si>
    <t>-119.878,97</t>
  </si>
  <si>
    <t>961.439.377,21</t>
  </si>
  <si>
    <t>426.860.415,60</t>
  </si>
  <si>
    <t>534.578.961,61</t>
  </si>
  <si>
    <t>10.300.000,00</t>
  </si>
  <si>
    <t>9.762.526,20</t>
  </si>
  <si>
    <t>537.473,80</t>
  </si>
  <si>
    <t>1.975.110,10</t>
  </si>
  <si>
    <t>1.897.547,60</t>
  </si>
  <si>
    <t>77.562,50</t>
  </si>
  <si>
    <t>02-99-02-06</t>
  </si>
  <si>
    <t>527.987,15</t>
  </si>
  <si>
    <t>689.338,05</t>
  </si>
  <si>
    <t>-161.350,90</t>
  </si>
  <si>
    <t>6.830.050,00</t>
  </si>
  <si>
    <t>138.343,70</t>
  </si>
  <si>
    <t>6.691.706,30</t>
  </si>
  <si>
    <t>2.142.424,15</t>
  </si>
  <si>
    <t>1.852.950,40</t>
  </si>
  <si>
    <t>289.473,75</t>
  </si>
  <si>
    <t>803.150.779,13</t>
  </si>
  <si>
    <t>321.212.763,90</t>
  </si>
  <si>
    <t>481.938.015,23</t>
  </si>
  <si>
    <t>6.284.204,79</t>
  </si>
  <si>
    <t>3.862.869,00</t>
  </si>
  <si>
    <t>3.769.298,80</t>
  </si>
  <si>
    <t>93.570,20</t>
  </si>
  <si>
    <t>357.187,95</t>
  </si>
  <si>
    <t>287.213,00</t>
  </si>
  <si>
    <t>69.974,95</t>
  </si>
  <si>
    <t>31.000.000,00</t>
  </si>
  <si>
    <t>29.790.662,35</t>
  </si>
  <si>
    <t>1.209.337,65</t>
  </si>
  <si>
    <t>2.566.451,55</t>
  </si>
  <si>
    <t>287.624,00</t>
  </si>
  <si>
    <t>2.278.827,55</t>
  </si>
  <si>
    <t>898.501,40</t>
  </si>
  <si>
    <t>884.831,95</t>
  </si>
  <si>
    <t>13.669,45</t>
  </si>
  <si>
    <t>1.082.667,30</t>
  </si>
  <si>
    <t>889.121,00</t>
  </si>
  <si>
    <t>193.546,30</t>
  </si>
  <si>
    <t>15.986.516,49</t>
  </si>
  <si>
    <t>1.975.211,00</t>
  </si>
  <si>
    <t>14.011.305,49</t>
  </si>
  <si>
    <t>2.375.521,97</t>
  </si>
  <si>
    <t>20.256.590,60</t>
  </si>
  <si>
    <t>8.271.749,55</t>
  </si>
  <si>
    <t>11.984.841,05</t>
  </si>
  <si>
    <t>34.979.886,00</t>
  </si>
  <si>
    <t>9.896.315,28</t>
  </si>
  <si>
    <t>6.521.516,75</t>
  </si>
  <si>
    <t>3.374.798,53</t>
  </si>
  <si>
    <t>2.000.000,00</t>
  </si>
  <si>
    <t>2.919.111,35</t>
  </si>
  <si>
    <t>1.730.482,35</t>
  </si>
  <si>
    <t>1.188.629,00</t>
  </si>
  <si>
    <t>2.047.203,00</t>
  </si>
  <si>
    <t>1.919.349,00</t>
  </si>
  <si>
    <t>127.854,00</t>
  </si>
  <si>
    <t>5.483.954,05</t>
  </si>
  <si>
    <t>5.483.948,60</t>
  </si>
  <si>
    <t>1,5,1945</t>
  </si>
  <si>
    <t>320.111.344,15</t>
  </si>
  <si>
    <t>190.202.316,61</t>
  </si>
  <si>
    <t>129.909.027,54</t>
  </si>
  <si>
    <t>14.765.022,33</t>
  </si>
  <si>
    <t>9.162.545,00</t>
  </si>
  <si>
    <t>5.602.477,33</t>
  </si>
  <si>
    <t>5.287.817,99</t>
  </si>
  <si>
    <t>4.048.877,75</t>
  </si>
  <si>
    <t>1.238.940,24</t>
  </si>
  <si>
    <t>42.500.000,00</t>
  </si>
  <si>
    <t>21.353.866,05</t>
  </si>
  <si>
    <t>21.146.133,95</t>
  </si>
  <si>
    <t>02-99-04-46</t>
  </si>
  <si>
    <t>6.896.858,59</t>
  </si>
  <si>
    <t>1.395.636,00</t>
  </si>
  <si>
    <t>5.501.222,59</t>
  </si>
  <si>
    <t>35.043.810,55</t>
  </si>
  <si>
    <t>18.979.715,50</t>
  </si>
  <si>
    <t>16.064.095,05</t>
  </si>
  <si>
    <t>28.747.221,60</t>
  </si>
  <si>
    <t>20.239.602,60</t>
  </si>
  <si>
    <t>8.507.619,00</t>
  </si>
  <si>
    <t>27.543.686,65</t>
  </si>
  <si>
    <t>17.796.757,35</t>
  </si>
  <si>
    <t>9.746.929,30</t>
  </si>
  <si>
    <t>9.344.499,70</t>
  </si>
  <si>
    <t>9.300.200,00</t>
  </si>
  <si>
    <t>44.299,70</t>
  </si>
  <si>
    <t>5.704.873,00</t>
  </si>
  <si>
    <t>4.631.343,65</t>
  </si>
  <si>
    <t>1.073.529,35</t>
  </si>
  <si>
    <t>5.407.142,25</t>
  </si>
  <si>
    <t>1.753.799,84</t>
  </si>
  <si>
    <t>3.653.342,41</t>
  </si>
  <si>
    <t>9.876.600,00</t>
  </si>
  <si>
    <t>1.445.559,92</t>
  </si>
  <si>
    <t>8.431.040,08</t>
  </si>
  <si>
    <t>10.406.440,91</t>
  </si>
  <si>
    <t>7.090.657,45</t>
  </si>
  <si>
    <t>3.315.783,46</t>
  </si>
  <si>
    <t>EST.DEM.PAS.Y CAR.USUA.SER.TRA.BUS EXT U</t>
  </si>
  <si>
    <t>26.607.436,00</t>
  </si>
  <si>
    <t>23.342.029,10</t>
  </si>
  <si>
    <t>3.265.406,90</t>
  </si>
  <si>
    <t>EST.JURID. DERECHO A SEGURID. ALIMENMENT</t>
  </si>
  <si>
    <t>2.595.428,05</t>
  </si>
  <si>
    <t>903.661,60</t>
  </si>
  <si>
    <t>1.691.766,45</t>
  </si>
  <si>
    <t>VARIAC.PROP. DINAM. ESTRUC.CONST. MAMPOS</t>
  </si>
  <si>
    <t>8.600.000,00</t>
  </si>
  <si>
    <t>5.293.206,40</t>
  </si>
  <si>
    <t>3.306.793,60</t>
  </si>
  <si>
    <t>EFIC. UTIL NUTR. EN LA NUT. ANIMALES MON</t>
  </si>
  <si>
    <t>17.885.522,00</t>
  </si>
  <si>
    <t>2.888.357,00</t>
  </si>
  <si>
    <t>14.997.165,00</t>
  </si>
  <si>
    <t>15.850.000,00</t>
  </si>
  <si>
    <t>13.061.038,70</t>
  </si>
  <si>
    <t>2.788.961,30</t>
  </si>
  <si>
    <t>27.681.567,00</t>
  </si>
  <si>
    <t>16.988.011,60</t>
  </si>
  <si>
    <t>10.693.555,40</t>
  </si>
  <si>
    <t>02-99-04-67</t>
  </si>
  <si>
    <t>4.949.432,53</t>
  </si>
  <si>
    <t>02-99-04-68</t>
  </si>
  <si>
    <t>6.397.315,00</t>
  </si>
  <si>
    <t>5.439.571,45</t>
  </si>
  <si>
    <t>957.743,55</t>
  </si>
  <si>
    <t>02-99-04-70</t>
  </si>
  <si>
    <t>3.970.670,00</t>
  </si>
  <si>
    <t>3.352.889,70</t>
  </si>
  <si>
    <t>617.780,30</t>
  </si>
  <si>
    <t>02-99-04-71</t>
  </si>
  <si>
    <t>4.050.000,00</t>
  </si>
  <si>
    <t>1.031.960,64</t>
  </si>
  <si>
    <t>3.018.039,36</t>
  </si>
  <si>
    <t>02-99-04-72</t>
  </si>
  <si>
    <t>703.029,31</t>
  </si>
  <si>
    <t>-703.029,31</t>
  </si>
  <si>
    <t>-6.241.671.972,36</t>
  </si>
  <si>
    <t>2.157.445.777,64</t>
  </si>
  <si>
    <t>516.800.000,00</t>
  </si>
  <si>
    <t>79.122.914,41</t>
  </si>
  <si>
    <t>595.922.914,41</t>
  </si>
  <si>
    <t>439.673.204,84</t>
  </si>
  <si>
    <t>156.249.709,57</t>
  </si>
  <si>
    <t>198.692.048,05</t>
  </si>
  <si>
    <t>133.023.676,66</t>
  </si>
  <si>
    <t>65.668.371,39</t>
  </si>
  <si>
    <t>3.905.538,40</t>
  </si>
  <si>
    <t>3.647.400,00</t>
  </si>
  <si>
    <t>258.138,40</t>
  </si>
  <si>
    <t>IV CONGRESO INTERNAC: GESTION, INNOVACIO</t>
  </si>
  <si>
    <t>15.592,50</t>
  </si>
  <si>
    <t>1.223.892,45</t>
  </si>
  <si>
    <t>1.843.055,77</t>
  </si>
  <si>
    <t>-619.163,32</t>
  </si>
  <si>
    <t>17.678.160,00</t>
  </si>
  <si>
    <t>4.795.738,63</t>
  </si>
  <si>
    <t>12.882.421,37</t>
  </si>
  <si>
    <t>328.630,60</t>
  </si>
  <si>
    <t>328.000,00</t>
  </si>
  <si>
    <t>26.495,15</t>
  </si>
  <si>
    <t>-26.495,15</t>
  </si>
  <si>
    <t>03-99-02-15</t>
  </si>
  <si>
    <t>OLIMP COSTARRICENSES D MATEMATICAS-MICIT</t>
  </si>
  <si>
    <t>12.000.000,00</t>
  </si>
  <si>
    <t>10.517.088,95</t>
  </si>
  <si>
    <t>1.482.911,05</t>
  </si>
  <si>
    <t>79.835.535,78</t>
  </si>
  <si>
    <t>61.323.298,50</t>
  </si>
  <si>
    <t>18.512.237,28</t>
  </si>
  <si>
    <t>39.353.675,04</t>
  </si>
  <si>
    <t>30.284.016,45</t>
  </si>
  <si>
    <t>9.069.658,59</t>
  </si>
  <si>
    <t>GASTOS OPERACIÓN CICAP</t>
  </si>
  <si>
    <t>40.750.334,28</t>
  </si>
  <si>
    <t>19.707.212,04</t>
  </si>
  <si>
    <t>21.043.122,24</t>
  </si>
  <si>
    <t>3.600.689,00</t>
  </si>
  <si>
    <t>551.371,17</t>
  </si>
  <si>
    <t>3.049.317,83</t>
  </si>
  <si>
    <t>391.554.470,10</t>
  </si>
  <si>
    <t>306.649.528,18</t>
  </si>
  <si>
    <t>84.904.941,92</t>
  </si>
  <si>
    <t>330.547.094,26</t>
  </si>
  <si>
    <t>284.739.310,35</t>
  </si>
  <si>
    <t>45.807.783,91</t>
  </si>
  <si>
    <t>54.765.279,45</t>
  </si>
  <si>
    <t>21.910.217,83</t>
  </si>
  <si>
    <t>32.855.061,62</t>
  </si>
  <si>
    <t>03-99-03-19</t>
  </si>
  <si>
    <t>2.949.290,44</t>
  </si>
  <si>
    <t>03-99-03-27</t>
  </si>
  <si>
    <t>3.292.805,95</t>
  </si>
  <si>
    <t>FONDOS RESTRINGIDOS -GLOBAL ACCION SOC.</t>
  </si>
  <si>
    <t>-511.123.603,74</t>
  </si>
  <si>
    <t>5.676.396,26</t>
  </si>
  <si>
    <t>741.900.000,00</t>
  </si>
  <si>
    <t>39.499.068,46</t>
  </si>
  <si>
    <t>781.399.068,46</t>
  </si>
  <si>
    <t>20.111.660,00</t>
  </si>
  <si>
    <t>761.287.408,46</t>
  </si>
  <si>
    <t>87.860.000,00</t>
  </si>
  <si>
    <t>14.461.660,00</t>
  </si>
  <si>
    <t>73.398.340,00</t>
  </si>
  <si>
    <t>500.000,00</t>
  </si>
  <si>
    <t>79.000.000,00</t>
  </si>
  <si>
    <t>7.411.660,00</t>
  </si>
  <si>
    <t>71.588.340,00</t>
  </si>
  <si>
    <t>2.800.000,00</t>
  </si>
  <si>
    <t>2.200.000,00</t>
  </si>
  <si>
    <t>600.000,00</t>
  </si>
  <si>
    <t>1.100.000,00</t>
  </si>
  <si>
    <t>400.000,00</t>
  </si>
  <si>
    <t>2.560.000,00</t>
  </si>
  <si>
    <t>2.050.000,00</t>
  </si>
  <si>
    <t>510.000,00</t>
  </si>
  <si>
    <t>04-99-02-15</t>
  </si>
  <si>
    <t>200.000,00</t>
  </si>
  <si>
    <t>1.000.000,00</t>
  </si>
  <si>
    <t>9.000.000,00</t>
  </si>
  <si>
    <t>5.650.000,00</t>
  </si>
  <si>
    <t>3.350.000,00</t>
  </si>
  <si>
    <t>FONDOS RESTRINGIDOS - GLOBAL VIDA ESTUD.</t>
  </si>
  <si>
    <t>-57.360.931,54</t>
  </si>
  <si>
    <t>684.539.068,46</t>
  </si>
  <si>
    <t>17.100.000,00</t>
  </si>
  <si>
    <t>18.891.970,33</t>
  </si>
  <si>
    <t>35.991.970,33</t>
  </si>
  <si>
    <t>14.802.775,69</t>
  </si>
  <si>
    <t>21.189.194,64</t>
  </si>
  <si>
    <t>30.544.354,22</t>
  </si>
  <si>
    <t>15.741.578,53</t>
  </si>
  <si>
    <t>05-99-02-04</t>
  </si>
  <si>
    <t>18.325.000,00</t>
  </si>
  <si>
    <t>7.788.687,36</t>
  </si>
  <si>
    <t>10.536.312,64</t>
  </si>
  <si>
    <t>7.035.884,22</t>
  </si>
  <si>
    <t>4.748.338,33</t>
  </si>
  <si>
    <t>2.287.545,89</t>
  </si>
  <si>
    <t>05-99-02-06</t>
  </si>
  <si>
    <t>5.183.470,00</t>
  </si>
  <si>
    <t>2.265.750,00</t>
  </si>
  <si>
    <t>2.917.720,00</t>
  </si>
  <si>
    <t>FONDOS RESTRINGIDOS  - GLOBAL ADMINIST.</t>
  </si>
  <si>
    <t>-11.652.383,89</t>
  </si>
  <si>
    <t>5.447.616,11</t>
  </si>
  <si>
    <t>383.000.000,00</t>
  </si>
  <si>
    <t>7.477.210,59</t>
  </si>
  <si>
    <t>390.477.210,59</t>
  </si>
  <si>
    <t>9.877.504,20</t>
  </si>
  <si>
    <t>380.599.706,39</t>
  </si>
  <si>
    <t>8.512.587,51</t>
  </si>
  <si>
    <t>7.612.586,00</t>
  </si>
  <si>
    <t>900.001,51</t>
  </si>
  <si>
    <t>6.500.000,00</t>
  </si>
  <si>
    <t>900.000,00</t>
  </si>
  <si>
    <t>06-99-02-09</t>
  </si>
  <si>
    <t>2.012.587,51</t>
  </si>
  <si>
    <t>2.012.586,00</t>
  </si>
  <si>
    <t>1,1,1951</t>
  </si>
  <si>
    <t>12.424.870,05</t>
  </si>
  <si>
    <t>2.264.918,20</t>
  </si>
  <si>
    <t>10.159.951,85</t>
  </si>
  <si>
    <t>476.013,20</t>
  </si>
  <si>
    <t>523.986,80</t>
  </si>
  <si>
    <t>06-99-05-12</t>
  </si>
  <si>
    <t>11.424.870,05</t>
  </si>
  <si>
    <t>1.788.905,00</t>
  </si>
  <si>
    <t>9.635.965,05</t>
  </si>
  <si>
    <t>FONDOS RESTRIGIDOS GLOBAL DIRECCION SUP.</t>
  </si>
  <si>
    <t>-13.460.246,97</t>
  </si>
  <si>
    <t>369.539.753,03</t>
  </si>
  <si>
    <t>1.248.480.156,90</t>
  </si>
  <si>
    <t>12.393.566,54</t>
  </si>
  <si>
    <t>1.260.873.723,44</t>
  </si>
  <si>
    <t>467.732.994,24</t>
  </si>
  <si>
    <t>793.140.729,20</t>
  </si>
  <si>
    <t>20.000,00</t>
  </si>
  <si>
    <t>-20.000,00</t>
  </si>
  <si>
    <t>PROYECTOS DOCENTES -SEDE REG. OCCIDENTE</t>
  </si>
  <si>
    <t>26.639.227,65</t>
  </si>
  <si>
    <t>9.399.711,43</t>
  </si>
  <si>
    <t>17.239.516,22</t>
  </si>
  <si>
    <t>549.710.103,92</t>
  </si>
  <si>
    <t>315.953.389,35</t>
  </si>
  <si>
    <t>233.756.714,57</t>
  </si>
  <si>
    <t>68.548.745,28</t>
  </si>
  <si>
    <t>34.038.335,52</t>
  </si>
  <si>
    <t>34.510.409,76</t>
  </si>
  <si>
    <t>41.014.963,37</t>
  </si>
  <si>
    <t>22.293.603,45</t>
  </si>
  <si>
    <t>18.721.359,92</t>
  </si>
  <si>
    <t>27.533.781,91</t>
  </si>
  <si>
    <t>11.744.732,07</t>
  </si>
  <si>
    <t>15.789.049,84</t>
  </si>
  <si>
    <t>108.168.578,58</t>
  </si>
  <si>
    <t>108.321.557,94</t>
  </si>
  <si>
    <t>-152.979,36</t>
  </si>
  <si>
    <t>-740.673.088,89</t>
  </si>
  <si>
    <t>507.807.068,01</t>
  </si>
  <si>
    <t>921.000.000,00</t>
  </si>
  <si>
    <t>-25.884.271,62</t>
  </si>
  <si>
    <t>895.115.728,38</t>
  </si>
  <si>
    <t>567.942.418,96</t>
  </si>
  <si>
    <t>327.173.309,42</t>
  </si>
  <si>
    <t>392.000.000,00</t>
  </si>
  <si>
    <t>-59.923.244,22</t>
  </si>
  <si>
    <t>332.076.755,78</t>
  </si>
  <si>
    <t>209.155.917,11</t>
  </si>
  <si>
    <t>122.920.838,67</t>
  </si>
  <si>
    <t>3.854.938,79</t>
  </si>
  <si>
    <t>2.878.113,20</t>
  </si>
  <si>
    <t>976.825,59</t>
  </si>
  <si>
    <t>ACTIVIDAD DEPORTIVA SEDE REG. ATLANTICO</t>
  </si>
  <si>
    <t>55.581,00</t>
  </si>
  <si>
    <t>-55.581,00</t>
  </si>
  <si>
    <t>2.538.799,91</t>
  </si>
  <si>
    <t>1.750.584,85</t>
  </si>
  <si>
    <t>788.215,06</t>
  </si>
  <si>
    <t>1.316.138,88</t>
  </si>
  <si>
    <t>986.833,35</t>
  </si>
  <si>
    <t>329.305,53</t>
  </si>
  <si>
    <t>43.613,00</t>
  </si>
  <si>
    <t>-43.613,00</t>
  </si>
  <si>
    <t>41.501,00</t>
  </si>
  <si>
    <t>-41.501,00</t>
  </si>
  <si>
    <t>92.066.869,06</t>
  </si>
  <si>
    <t>75.888.037,81</t>
  </si>
  <si>
    <t>16.178.831,25</t>
  </si>
  <si>
    <t>22.010.115,94</t>
  </si>
  <si>
    <t>17.689.762,55</t>
  </si>
  <si>
    <t>4.320.353,39</t>
  </si>
  <si>
    <t>24.746.450,74</t>
  </si>
  <si>
    <t>20.152.326,34</t>
  </si>
  <si>
    <t>4.594.124,40</t>
  </si>
  <si>
    <t>23.174.589,30</t>
  </si>
  <si>
    <t>16.599.860,07</t>
  </si>
  <si>
    <t>6.574.729,23</t>
  </si>
  <si>
    <t>22.135.713,08</t>
  </si>
  <si>
    <t>21.446.088,85</t>
  </si>
  <si>
    <t>689.624,23</t>
  </si>
  <si>
    <t>20.279.018,87</t>
  </si>
  <si>
    <t>9.165.487,55</t>
  </si>
  <si>
    <t>11.113.531,32</t>
  </si>
  <si>
    <t>117.670.109,17</t>
  </si>
  <si>
    <t>62.486.711,08</t>
  </si>
  <si>
    <t>55.183.398,09</t>
  </si>
  <si>
    <t>117.660.000,00</t>
  </si>
  <si>
    <t>62.476.711,08</t>
  </si>
  <si>
    <t>55.183.288,92</t>
  </si>
  <si>
    <t>01-97-04-19</t>
  </si>
  <si>
    <t>10.109,17</t>
  </si>
  <si>
    <t>10.000,00</t>
  </si>
  <si>
    <t>58.737.567,47</t>
  </si>
  <si>
    <t>6.262.432,53</t>
  </si>
  <si>
    <t>-358.794.180,11</t>
  </si>
  <si>
    <t>33.205.819,89</t>
  </si>
  <si>
    <t>529.000.000,00</t>
  </si>
  <si>
    <t>34.038.972,60</t>
  </si>
  <si>
    <t>563.038.972,60</t>
  </si>
  <si>
    <t>358.786.501,85</t>
  </si>
  <si>
    <t>204.252.470,75</t>
  </si>
  <si>
    <t>DESARROLLO VINC. EXT.ACTIV.TRANSITORIAS</t>
  </si>
  <si>
    <t>353.808.130,08</t>
  </si>
  <si>
    <t>210.036.309,23</t>
  </si>
  <si>
    <t>143.771.820,85</t>
  </si>
  <si>
    <t>61.985.737,82</t>
  </si>
  <si>
    <t>25.290.260,55</t>
  </si>
  <si>
    <t>36.695.477,27</t>
  </si>
  <si>
    <t>48.856.244,05</t>
  </si>
  <si>
    <t>40.267.797,13</t>
  </si>
  <si>
    <t>8.588.446,92</t>
  </si>
  <si>
    <t>RECUPERACION ACAD.P/ESTUD.SECUNDARIA LIM</t>
  </si>
  <si>
    <t>13.088.632,00</t>
  </si>
  <si>
    <t>8.712.366,78</t>
  </si>
  <si>
    <t>4.376.265,22</t>
  </si>
  <si>
    <t>T.C.U. SERVICIOS EDUCATIVOS COMPLEMENTAR</t>
  </si>
  <si>
    <t>10.760.763,63</t>
  </si>
  <si>
    <t>5.883.911,97</t>
  </si>
  <si>
    <t>4.876.851,66</t>
  </si>
  <si>
    <t>3.613.699,70</t>
  </si>
  <si>
    <t>1.027.052,83</t>
  </si>
  <si>
    <t>2.586.646,87</t>
  </si>
  <si>
    <t>40.983.021,00</t>
  </si>
  <si>
    <t>4.145.567,97</t>
  </si>
  <si>
    <t>36.837.453,03</t>
  </si>
  <si>
    <t>38.000.000,00</t>
  </si>
  <si>
    <t>15.677.447,95</t>
  </si>
  <si>
    <t>22.322.552,05</t>
  </si>
  <si>
    <t>6.375.914,00</t>
  </si>
  <si>
    <t>5.906.147,15</t>
  </si>
  <si>
    <t>469.766,85</t>
  </si>
  <si>
    <t>80.294.817,28</t>
  </si>
  <si>
    <t>81.046.316,22</t>
  </si>
  <si>
    <t>-751.498,94</t>
  </si>
  <si>
    <t>8.064.764,45</t>
  </si>
  <si>
    <t>1.057.600,00</t>
  </si>
  <si>
    <t>7.007.164,45</t>
  </si>
  <si>
    <t>ETAPA BASICA DE MUSICA SEDE REG.ATLANTIC</t>
  </si>
  <si>
    <t>14.336.000,00</t>
  </si>
  <si>
    <t>10.774.272,98</t>
  </si>
  <si>
    <t>3.561.727,02</t>
  </si>
  <si>
    <t>03-97-03-64</t>
  </si>
  <si>
    <t>918.000,00</t>
  </si>
  <si>
    <t>14.672.987,17</t>
  </si>
  <si>
    <t>1.787.925,80</t>
  </si>
  <si>
    <t>12.885.061,37</t>
  </si>
  <si>
    <t>NUCLEO DE TECNOLOGIA - ESC.DE ENFERMERIA</t>
  </si>
  <si>
    <t>7.045.488,53</t>
  </si>
  <si>
    <t>3.890.824,90</t>
  </si>
  <si>
    <t>3.154.663,63</t>
  </si>
  <si>
    <t>4.812.060,45</t>
  </si>
  <si>
    <t>3.650.817,00</t>
  </si>
  <si>
    <t>1.161.243,45</t>
  </si>
  <si>
    <t>186.300.685,72</t>
  </si>
  <si>
    <t>148.750.192,62</t>
  </si>
  <si>
    <t>37.550.493,10</t>
  </si>
  <si>
    <t>4.193.009,37</t>
  </si>
  <si>
    <t>2.964.880,97</t>
  </si>
  <si>
    <t>1.228.128,40</t>
  </si>
  <si>
    <t>3.492.113,69</t>
  </si>
  <si>
    <t>2.599.430,85</t>
  </si>
  <si>
    <t>892.682,84</t>
  </si>
  <si>
    <t>9.178.508,40</t>
  </si>
  <si>
    <t>1.620.000,00</t>
  </si>
  <si>
    <t>7.558.508,40</t>
  </si>
  <si>
    <t>89.590.560,28</t>
  </si>
  <si>
    <t>87.927.750,68</t>
  </si>
  <si>
    <t>1.662.809,60</t>
  </si>
  <si>
    <t>6.584.347,00</t>
  </si>
  <si>
    <t>2.874.871,10</t>
  </si>
  <si>
    <t>3.709.475,90</t>
  </si>
  <si>
    <t>63.000,00</t>
  </si>
  <si>
    <t>-63.000,00</t>
  </si>
  <si>
    <t>3.610.786,98</t>
  </si>
  <si>
    <t>2.083.203,85</t>
  </si>
  <si>
    <t>1.527.583,13</t>
  </si>
  <si>
    <t>3.000.000,00</t>
  </si>
  <si>
    <t>1.337.737,21</t>
  </si>
  <si>
    <t>1.662.262,79</t>
  </si>
  <si>
    <t>28.350.000,00</t>
  </si>
  <si>
    <t>21.952.143,00</t>
  </si>
  <si>
    <t>6.397.857,00</t>
  </si>
  <si>
    <t>03-97-04-54</t>
  </si>
  <si>
    <t>250.908,00</t>
  </si>
  <si>
    <t>-250.908,00</t>
  </si>
  <si>
    <t>03-97-04-55</t>
  </si>
  <si>
    <t>4.725.000,00</t>
  </si>
  <si>
    <t>4.404.621,46</t>
  </si>
  <si>
    <t>320.378,54</t>
  </si>
  <si>
    <t>03-97-04-56</t>
  </si>
  <si>
    <t>7.026.360,00</t>
  </si>
  <si>
    <t>6.065.801,01</t>
  </si>
  <si>
    <t>960.558,99</t>
  </si>
  <si>
    <t>03-97-04-57</t>
  </si>
  <si>
    <t>12.250.000,00</t>
  </si>
  <si>
    <t>7.806.524,49</t>
  </si>
  <si>
    <t>4.443.475,51</t>
  </si>
  <si>
    <t>03-97-04-58</t>
  </si>
  <si>
    <t>7.200.000,00</t>
  </si>
  <si>
    <t>03-97-04-59</t>
  </si>
  <si>
    <t>360.000,00</t>
  </si>
  <si>
    <t>1.440.000,00</t>
  </si>
  <si>
    <t>03-97-04-60</t>
  </si>
  <si>
    <t>03-97-04-61</t>
  </si>
  <si>
    <t>280.000,00</t>
  </si>
  <si>
    <t>1.220.000,00</t>
  </si>
  <si>
    <t>03-97-04-62</t>
  </si>
  <si>
    <t>1.111.320,00</t>
  </si>
  <si>
    <t>-1.111.320,00</t>
  </si>
  <si>
    <t>03-97-04-63</t>
  </si>
  <si>
    <t>258.000,00</t>
  </si>
  <si>
    <t>-258.000,00</t>
  </si>
  <si>
    <t>03-97-04-64</t>
  </si>
  <si>
    <t>2.310.000,00</t>
  </si>
  <si>
    <t>-2.310.000,00</t>
  </si>
  <si>
    <t>03-97-04-65</t>
  </si>
  <si>
    <t>680.000,00</t>
  </si>
  <si>
    <t>-680.000,00</t>
  </si>
  <si>
    <t>-506.069.843,20</t>
  </si>
  <si>
    <t>22.930.156,80</t>
  </si>
  <si>
    <t>2.820.000.000,00</t>
  </si>
  <si>
    <t>-202.677.508,22</t>
  </si>
  <si>
    <t>2.617.322.491,78</t>
  </si>
  <si>
    <t>2.233.616.509,51</t>
  </si>
  <si>
    <t>383.705.982,27</t>
  </si>
  <si>
    <t>643.086.015,15</t>
  </si>
  <si>
    <t>448.094.722,31</t>
  </si>
  <si>
    <t>194.991.292,84</t>
  </si>
  <si>
    <t>257.580,00</t>
  </si>
  <si>
    <t>-257.580,00</t>
  </si>
  <si>
    <t>99.416.463,20</t>
  </si>
  <si>
    <t>58.099.098,15</t>
  </si>
  <si>
    <t>41.317.365,05</t>
  </si>
  <si>
    <t>18.509.560,00</t>
  </si>
  <si>
    <t>14.662.408,65</t>
  </si>
  <si>
    <t>3.847.151,35</t>
  </si>
  <si>
    <t>4.701.984,79</t>
  </si>
  <si>
    <t>4.370.747,58</t>
  </si>
  <si>
    <t>331.237,21</t>
  </si>
  <si>
    <t>POSGRADO COMPUTACION E INFORMATICA</t>
  </si>
  <si>
    <t>69.512.888,00</t>
  </si>
  <si>
    <t>57.069.072,70</t>
  </si>
  <si>
    <t>12.443.815,30</t>
  </si>
  <si>
    <t>POSGRADO EN  ADMINISTRACION EDUCATIVA</t>
  </si>
  <si>
    <t>42.564.640,00</t>
  </si>
  <si>
    <t>33.898.728,80</t>
  </si>
  <si>
    <t>8.665.911,20</t>
  </si>
  <si>
    <t>MAESTRIA ADMINISTRACION UNIVERSITARIA</t>
  </si>
  <si>
    <t>15.815.241,77</t>
  </si>
  <si>
    <t>7.395.073,89</t>
  </si>
  <si>
    <t>8.420.167,88</t>
  </si>
  <si>
    <t>88.000.000,00</t>
  </si>
  <si>
    <t>62.993.714,20</t>
  </si>
  <si>
    <t>25.006.285,80</t>
  </si>
  <si>
    <t>282.657,00</t>
  </si>
  <si>
    <t>-282.657,00</t>
  </si>
  <si>
    <t>16.802.544,90</t>
  </si>
  <si>
    <t>13.204.414,70</t>
  </si>
  <si>
    <t>3.598.130,20</t>
  </si>
  <si>
    <t>36.442.318,90</t>
  </si>
  <si>
    <t>22.576.823,92</t>
  </si>
  <si>
    <t>13.865.494,98</t>
  </si>
  <si>
    <t>19.115.932,00</t>
  </si>
  <si>
    <t>6.471.417,60</t>
  </si>
  <si>
    <t>12.644.514,40</t>
  </si>
  <si>
    <t>9.250.028,59</t>
  </si>
  <si>
    <t>8.864.943,98</t>
  </si>
  <si>
    <t>385.084,61</t>
  </si>
  <si>
    <t>90.300,00</t>
  </si>
  <si>
    <t>-90.300,00</t>
  </si>
  <si>
    <t>39.000.000,00</t>
  </si>
  <si>
    <t>30.135.833,72</t>
  </si>
  <si>
    <t>8.864.166,28</t>
  </si>
  <si>
    <t>13.016.975,40</t>
  </si>
  <si>
    <t>7.651.507,49</t>
  </si>
  <si>
    <t>5.365.467,91</t>
  </si>
  <si>
    <t>63.245.760,00</t>
  </si>
  <si>
    <t>50.853.407,83</t>
  </si>
  <si>
    <t>12.392.352,17</t>
  </si>
  <si>
    <t>10.615.410,73</t>
  </si>
  <si>
    <t>5.619.630,86</t>
  </si>
  <si>
    <t>4.995.779,87</t>
  </si>
  <si>
    <t>851.301,44</t>
  </si>
  <si>
    <t>36.000,00</t>
  </si>
  <si>
    <t>815.301,44</t>
  </si>
  <si>
    <t>8.087.549,43</t>
  </si>
  <si>
    <t>4.370.166,64</t>
  </si>
  <si>
    <t>3.717.382,79</t>
  </si>
  <si>
    <t>25.960.688,00</t>
  </si>
  <si>
    <t>24.446.618,22</t>
  </si>
  <si>
    <t>1.514.069,78</t>
  </si>
  <si>
    <t>21.528,00</t>
  </si>
  <si>
    <t>-21.528,00</t>
  </si>
  <si>
    <t>29.437,50</t>
  </si>
  <si>
    <t>-29.437,50</t>
  </si>
  <si>
    <t>10.212.864,00</t>
  </si>
  <si>
    <t>2.646.924,20</t>
  </si>
  <si>
    <t>7.565.939,80</t>
  </si>
  <si>
    <t>17.120.000,00</t>
  </si>
  <si>
    <t>11.373.281,54</t>
  </si>
  <si>
    <t>5.746.718,46</t>
  </si>
  <si>
    <t>34.843.864,00</t>
  </si>
  <si>
    <t>20.673.405,14</t>
  </si>
  <si>
    <t>14.170.458,86</t>
  </si>
  <si>
    <t>20.352.483,13</t>
  </si>
  <si>
    <t>12.331.092,11</t>
  </si>
  <si>
    <t>8.021.391,02</t>
  </si>
  <si>
    <t>9.882.523,13</t>
  </si>
  <si>
    <t>6.042.792,01</t>
  </si>
  <si>
    <t>3.839.731,12</t>
  </si>
  <si>
    <t>9.969.960,00</t>
  </si>
  <si>
    <t>5.788.300,10</t>
  </si>
  <si>
    <t>4.181.659,90</t>
  </si>
  <si>
    <t>352.496.031,40</t>
  </si>
  <si>
    <t>291.141.468,98</t>
  </si>
  <si>
    <t>61.354.562,42</t>
  </si>
  <si>
    <t>13.978.845,77</t>
  </si>
  <si>
    <t>11.215.924,81</t>
  </si>
  <si>
    <t>2.762.920,96</t>
  </si>
  <si>
    <t>112.125,00</t>
  </si>
  <si>
    <t>-112.125,00</t>
  </si>
  <si>
    <t>MAESTRIA EVALUACION PROYECTOS</t>
  </si>
  <si>
    <t>37.079.350,37</t>
  </si>
  <si>
    <t>28.446.734,19</t>
  </si>
  <si>
    <t>8.632.616,18</t>
  </si>
  <si>
    <t>1.022.208,54</t>
  </si>
  <si>
    <t>1.002.748,38</t>
  </si>
  <si>
    <t>19.460,16</t>
  </si>
  <si>
    <t>POSGRADO ADMINISTRACION Y DIRECCION  EMP</t>
  </si>
  <si>
    <t>206.370.234,00</t>
  </si>
  <si>
    <t>173.585.845,72</t>
  </si>
  <si>
    <t>32.784.388,28</t>
  </si>
  <si>
    <t>51.155.300,00</t>
  </si>
  <si>
    <t>43.684.772,22</t>
  </si>
  <si>
    <t>7.470.527,78</t>
  </si>
  <si>
    <t>18.880.832,00</t>
  </si>
  <si>
    <t>17.502.002,19</t>
  </si>
  <si>
    <t>1.378.829,81</t>
  </si>
  <si>
    <t>133.824,00</t>
  </si>
  <si>
    <t>-133.824,00</t>
  </si>
  <si>
    <t>771.807,85</t>
  </si>
  <si>
    <t>-271.807,85</t>
  </si>
  <si>
    <t>18.169.616,00</t>
  </si>
  <si>
    <t>12.342.221,12</t>
  </si>
  <si>
    <t>5.827.394,88</t>
  </si>
  <si>
    <t>5.339.644,72</t>
  </si>
  <si>
    <t>2.343.463,50</t>
  </si>
  <si>
    <t>2.996.181,22</t>
  </si>
  <si>
    <t>1.382.858.932,05</t>
  </si>
  <si>
    <t>1.361.663.533,97</t>
  </si>
  <si>
    <t>21.195.398,08</t>
  </si>
  <si>
    <t>16.778.026,97</t>
  </si>
  <si>
    <t>10.690.539,06</t>
  </si>
  <si>
    <t>6.087.487,91</t>
  </si>
  <si>
    <t>24.890.559,87</t>
  </si>
  <si>
    <t>22.475.471,81</t>
  </si>
  <si>
    <t>2.415.088,06</t>
  </si>
  <si>
    <t>58.722.200,90</t>
  </si>
  <si>
    <t>50.155.253,63</t>
  </si>
  <si>
    <t>8.566.947,27</t>
  </si>
  <si>
    <t>MAESTRIA EN FARMACOPEDENDENCIA</t>
  </si>
  <si>
    <t>1.564.118,76</t>
  </si>
  <si>
    <t>1.675.661,63</t>
  </si>
  <si>
    <t>-111.542,87</t>
  </si>
  <si>
    <t>1.005.565.240,70</t>
  </si>
  <si>
    <t>1.047.175.000,12</t>
  </si>
  <si>
    <t>-41.609.759,42</t>
  </si>
  <si>
    <t>MAESTRIA EN SALUD PUBLICA-VARIOS ENFASIS</t>
  </si>
  <si>
    <t>62.005.936,00</t>
  </si>
  <si>
    <t>43.748.395,58</t>
  </si>
  <si>
    <t>18.257.540,42</t>
  </si>
  <si>
    <t>12.309.795,52</t>
  </si>
  <si>
    <t>5.735.879,48</t>
  </si>
  <si>
    <t>6.573.916,04</t>
  </si>
  <si>
    <t>MAESTRIA EN CIENCIAS DE ENFERMERIA</t>
  </si>
  <si>
    <t>184.500.000,00</t>
  </si>
  <si>
    <t>167.540.089,83</t>
  </si>
  <si>
    <t>16.959.910,17</t>
  </si>
  <si>
    <t>6.840.424,33</t>
  </si>
  <si>
    <t>5.514.017,78</t>
  </si>
  <si>
    <t>1.326.406,55</t>
  </si>
  <si>
    <t>9.272.629,00</t>
  </si>
  <si>
    <t>6.507.553,55</t>
  </si>
  <si>
    <t>2.765.075,45</t>
  </si>
  <si>
    <t>410.000,00</t>
  </si>
  <si>
    <t>445.671,50</t>
  </si>
  <si>
    <t>-35.671,50</t>
  </si>
  <si>
    <t>215.003.679,28</t>
  </si>
  <si>
    <t>120.385.692,14</t>
  </si>
  <si>
    <t>94.617.987,14</t>
  </si>
  <si>
    <t>11.387.663,00</t>
  </si>
  <si>
    <t>6.168.436,20</t>
  </si>
  <si>
    <t>5.219.226,80</t>
  </si>
  <si>
    <t>58.945.157,27</t>
  </si>
  <si>
    <t>44.586.586,36</t>
  </si>
  <si>
    <t>14.358.570,91</t>
  </si>
  <si>
    <t>32.625.774,48</t>
  </si>
  <si>
    <t>11.131.612,24</t>
  </si>
  <si>
    <t>21.494.162,24</t>
  </si>
  <si>
    <t>18.363.280,40</t>
  </si>
  <si>
    <t>1.647.793,32</t>
  </si>
  <si>
    <t>16.715.487,08</t>
  </si>
  <si>
    <t>13.912.000,00</t>
  </si>
  <si>
    <t>11.568.373,42</t>
  </si>
  <si>
    <t>2.343.626,58</t>
  </si>
  <si>
    <t>50.204.220,00</t>
  </si>
  <si>
    <t>33.693.493,59</t>
  </si>
  <si>
    <t>16.510.726,41</t>
  </si>
  <si>
    <t>7.249.406,25</t>
  </si>
  <si>
    <t>2.532.716,32</t>
  </si>
  <si>
    <t>4.716.689,93</t>
  </si>
  <si>
    <t>5.127.138,24</t>
  </si>
  <si>
    <t>3.848.786,24</t>
  </si>
  <si>
    <t>1.278.352,00</t>
  </si>
  <si>
    <t>17.189.039,64</t>
  </si>
  <si>
    <t>5.207.894,45</t>
  </si>
  <si>
    <t>11.981.145,19</t>
  </si>
  <si>
    <t>PROG. POSGRADO FINANC.COMP,GLOBAL DOCENC</t>
  </si>
  <si>
    <t>-2.816.474.649,23</t>
  </si>
  <si>
    <t>3.525.350,77</t>
  </si>
  <si>
    <t>8.820.000.000,00</t>
  </si>
  <si>
    <t>1.456.836.383,05</t>
  </si>
  <si>
    <t>10.276.836.383,05</t>
  </si>
  <si>
    <t>1.988.656.395,59</t>
  </si>
  <si>
    <t>8.288.179.987,46</t>
  </si>
  <si>
    <t>1.377.000.000,00</t>
  </si>
  <si>
    <t>-642.211.266,26</t>
  </si>
  <si>
    <t>734.788.733,74</t>
  </si>
  <si>
    <t>176.464.971,81</t>
  </si>
  <si>
    <t>558.323.761,93</t>
  </si>
  <si>
    <t>599.495.397,26</t>
  </si>
  <si>
    <t>423.030.425,45</t>
  </si>
  <si>
    <t>1.627.615,21</t>
  </si>
  <si>
    <t>1.127.615,21</t>
  </si>
  <si>
    <t>01-99-95-02</t>
  </si>
  <si>
    <t>10.141.289,62</t>
  </si>
  <si>
    <t>1.400.000,00</t>
  </si>
  <si>
    <t>8.741.289,62</t>
  </si>
  <si>
    <t>10.521.884,19</t>
  </si>
  <si>
    <t>7.745.927,14</t>
  </si>
  <si>
    <t>2.775.957,05</t>
  </si>
  <si>
    <t>ESCUELA DE FILOLOGIA, LING. Y LIT.</t>
  </si>
  <si>
    <t>7.242.251,66</t>
  </si>
  <si>
    <t>1.444.838,55</t>
  </si>
  <si>
    <t>5.797.413,11</t>
  </si>
  <si>
    <t>01-99-95-05</t>
  </si>
  <si>
    <t>2.902,81</t>
  </si>
  <si>
    <t>01-99-95-06</t>
  </si>
  <si>
    <t>20.163.497,09</t>
  </si>
  <si>
    <t>8.353.334,24</t>
  </si>
  <si>
    <t>5.134.025,55</t>
  </si>
  <si>
    <t>3.219.308,69</t>
  </si>
  <si>
    <t>01-99-95-08</t>
  </si>
  <si>
    <t>4.911.177,97</t>
  </si>
  <si>
    <t>292.201,85</t>
  </si>
  <si>
    <t>4.618.976,12</t>
  </si>
  <si>
    <t>01-99-95-09</t>
  </si>
  <si>
    <t>ESCUELA DE C. DE GEOLOGIA</t>
  </si>
  <si>
    <t>5.431.572,59</t>
  </si>
  <si>
    <t>01-99-95-10</t>
  </si>
  <si>
    <t>8.063.506,71</t>
  </si>
  <si>
    <t>5.044.223,89</t>
  </si>
  <si>
    <t>2.841.122,75</t>
  </si>
  <si>
    <t>2.203.101,14</t>
  </si>
  <si>
    <t>01-99-95-12</t>
  </si>
  <si>
    <t>52.043,19</t>
  </si>
  <si>
    <t>31.821.841,33</t>
  </si>
  <si>
    <t>19.248.932,75</t>
  </si>
  <si>
    <t>12.572.908,58</t>
  </si>
  <si>
    <t>01-99-95-14</t>
  </si>
  <si>
    <t>68.049,55</t>
  </si>
  <si>
    <t>01-99-95-15</t>
  </si>
  <si>
    <t>3.565.757,90</t>
  </si>
  <si>
    <t>89.090,00</t>
  </si>
  <si>
    <t>3.476.667,90</t>
  </si>
  <si>
    <t>7.369.546,81</t>
  </si>
  <si>
    <t>428.943,25</t>
  </si>
  <si>
    <t>6.940.603,56</t>
  </si>
  <si>
    <t>4.407.171,66</t>
  </si>
  <si>
    <t>838.345,00</t>
  </si>
  <si>
    <t>3.568.826,66</t>
  </si>
  <si>
    <t>01-99-95-18</t>
  </si>
  <si>
    <t>ESC. BIBLIOTECOLOGIA Y CS DE LA INFORMAC</t>
  </si>
  <si>
    <t>349.088,50</t>
  </si>
  <si>
    <t>01-99-95-19</t>
  </si>
  <si>
    <t>263.955,20</t>
  </si>
  <si>
    <t>01-99-95-21</t>
  </si>
  <si>
    <t>427.209,65</t>
  </si>
  <si>
    <t>01-99-95-22</t>
  </si>
  <si>
    <t>101.280,00</t>
  </si>
  <si>
    <t>01-99-95-23</t>
  </si>
  <si>
    <t>126.605,22</t>
  </si>
  <si>
    <t>01-99-95-24</t>
  </si>
  <si>
    <t>1.218.647,40</t>
  </si>
  <si>
    <t>18.905.712,79</t>
  </si>
  <si>
    <t>4.230.965,70</t>
  </si>
  <si>
    <t>14.674.747,09</t>
  </si>
  <si>
    <t>23.573.238,46</t>
  </si>
  <si>
    <t>1.662.061,46</t>
  </si>
  <si>
    <t>21.911.177,00</t>
  </si>
  <si>
    <t>01-99-95-27</t>
  </si>
  <si>
    <t>8.911.999,16</t>
  </si>
  <si>
    <t>716.416,80</t>
  </si>
  <si>
    <t>8.195.582,36</t>
  </si>
  <si>
    <t>21.657.190,25</t>
  </si>
  <si>
    <t>10.909.588,80</t>
  </si>
  <si>
    <t>10.747.601,45</t>
  </si>
  <si>
    <t>77.043.420,06</t>
  </si>
  <si>
    <t>52.400.882,60</t>
  </si>
  <si>
    <t>24.642.537,46</t>
  </si>
  <si>
    <t>01-99-95-30</t>
  </si>
  <si>
    <t>34.550.363,69</t>
  </si>
  <si>
    <t>23.107.704,48</t>
  </si>
  <si>
    <t>229.600,00</t>
  </si>
  <si>
    <t>22.878.104,48</t>
  </si>
  <si>
    <t>106.259.907,80</t>
  </si>
  <si>
    <t>22.365.160,46</t>
  </si>
  <si>
    <t>83.894.747,34</t>
  </si>
  <si>
    <t>11.401.141,65</t>
  </si>
  <si>
    <t>2.650.000,00</t>
  </si>
  <si>
    <t>8.751.141,65</t>
  </si>
  <si>
    <t>01-99-95-34</t>
  </si>
  <si>
    <t>146.707,59</t>
  </si>
  <si>
    <t>4.964.355,63</t>
  </si>
  <si>
    <t>3.095.133,80</t>
  </si>
  <si>
    <t>1.869.221,83</t>
  </si>
  <si>
    <t>16.316.144,03</t>
  </si>
  <si>
    <t>01-99-95-37</t>
  </si>
  <si>
    <t>ESC. CS DE LA COMPUTACION E INFORMATICA</t>
  </si>
  <si>
    <t>3.077.720,95</t>
  </si>
  <si>
    <t>01-99-95-38</t>
  </si>
  <si>
    <t>11.460.728,35</t>
  </si>
  <si>
    <t>01-99-95-39</t>
  </si>
  <si>
    <t>ESC. ECONOMIA AGRICOLA Y AGRONEGOCIOS</t>
  </si>
  <si>
    <t>138.211,58</t>
  </si>
  <si>
    <t>01-99-95-40</t>
  </si>
  <si>
    <t>107.252,30</t>
  </si>
  <si>
    <t>01-99-95-41</t>
  </si>
  <si>
    <t>604.431,84</t>
  </si>
  <si>
    <t>12.483.994,11</t>
  </si>
  <si>
    <t>5.500.000,00</t>
  </si>
  <si>
    <t>6.983.994,11</t>
  </si>
  <si>
    <t>ESCUELA DE ADM. NEGOCIOS</t>
  </si>
  <si>
    <t>47.560.219,49</t>
  </si>
  <si>
    <t>26.445.417,35</t>
  </si>
  <si>
    <t>21.114.802,14</t>
  </si>
  <si>
    <t>16.251.833,08</t>
  </si>
  <si>
    <t>3.947.649,55</t>
  </si>
  <si>
    <t>12.304.183,53</t>
  </si>
  <si>
    <t>01-99-95-45</t>
  </si>
  <si>
    <t>23.731.645,82</t>
  </si>
  <si>
    <t>01-99-95-47</t>
  </si>
  <si>
    <t>ESC. CIENCIAS DE COMUNICACION COLECTIVA</t>
  </si>
  <si>
    <t>163.080,86</t>
  </si>
  <si>
    <t>832.502,87</t>
  </si>
  <si>
    <t>861.660,60</t>
  </si>
  <si>
    <t>-29.157,73</t>
  </si>
  <si>
    <t>01-99-95-49</t>
  </si>
  <si>
    <t>643.685,98</t>
  </si>
  <si>
    <t>01-99-95-50</t>
  </si>
  <si>
    <t>ESCUELA DE TECNOLOGIA DE ALIMENTOS</t>
  </si>
  <si>
    <t>1.263.839,80</t>
  </si>
  <si>
    <t>01-99-95-51</t>
  </si>
  <si>
    <t>3.063.912,25</t>
  </si>
  <si>
    <t>1.487.007,85</t>
  </si>
  <si>
    <t>1.576.904,40</t>
  </si>
  <si>
    <t>FONDO ESPECIAL F.D.I. (DOCENCIA - F.R.)</t>
  </si>
  <si>
    <t>-1.241.706.663,52</t>
  </si>
  <si>
    <t>135.293.336,48</t>
  </si>
  <si>
    <t>2.486.000.000,00</t>
  </si>
  <si>
    <t>606.723.033,51</t>
  </si>
  <si>
    <t>3.092.723.033,51</t>
  </si>
  <si>
    <t>989.411.938,33</t>
  </si>
  <si>
    <t>2.103.311.095,18</t>
  </si>
  <si>
    <t>185.283.051,45</t>
  </si>
  <si>
    <t>82.331.795,86</t>
  </si>
  <si>
    <t>102.951.255,59</t>
  </si>
  <si>
    <t>867.348.800,00</t>
  </si>
  <si>
    <t>468.697.963,03</t>
  </si>
  <si>
    <t>398.650.836,97</t>
  </si>
  <si>
    <t>1.121.968.953,33</t>
  </si>
  <si>
    <t>438.382.179,44</t>
  </si>
  <si>
    <t>683.586.773,89</t>
  </si>
  <si>
    <t>784.000.025,15</t>
  </si>
  <si>
    <t>373.578.253,85</t>
  </si>
  <si>
    <t>410.421.771,30</t>
  </si>
  <si>
    <t>SIST EDITORIAL DIF. CIENTIF DE LA INVEST</t>
  </si>
  <si>
    <t>10.679.172,30</t>
  </si>
  <si>
    <t>9.745.868,25</t>
  </si>
  <si>
    <t>933.304,05</t>
  </si>
  <si>
    <t>02-99-95-03</t>
  </si>
  <si>
    <t>SIST. BIBLIOTECAS, DOCUM. E INFORMACION</t>
  </si>
  <si>
    <t>154.192,58</t>
  </si>
  <si>
    <t>02-99-95-04</t>
  </si>
  <si>
    <t>02-99-95-05</t>
  </si>
  <si>
    <t>ESTAC. EXPERIMENTAL FABIO BAUDRIT M.</t>
  </si>
  <si>
    <t>3.778.342,92</t>
  </si>
  <si>
    <t>2.521.264,50</t>
  </si>
  <si>
    <t>1.257.078,42</t>
  </si>
  <si>
    <t>02-99-95-06</t>
  </si>
  <si>
    <t>ESTAC. EXPERIMENTAL ALFREDO VOLIO M.</t>
  </si>
  <si>
    <t>1.397.565,71</t>
  </si>
  <si>
    <t>02-99-95-07</t>
  </si>
  <si>
    <t>1.261.808,71</t>
  </si>
  <si>
    <t>02-99-95-08</t>
  </si>
  <si>
    <t>CENTRO INVEST. CS DEL MAR Y LIMNOLOGIA</t>
  </si>
  <si>
    <t>2.478.207,62</t>
  </si>
  <si>
    <t>CTRO INV. ELECTROQUIM. Y ENERGIA QUIMICA</t>
  </si>
  <si>
    <t>598.593,56</t>
  </si>
  <si>
    <t>235.953,25</t>
  </si>
  <si>
    <t>362.640,31</t>
  </si>
  <si>
    <t>02-99-95-10</t>
  </si>
  <si>
    <t>CTRO INV. HEMATOLOGIA. Y TRAST.AFINES</t>
  </si>
  <si>
    <t>2.543.397,33</t>
  </si>
  <si>
    <t>02-99-95-11</t>
  </si>
  <si>
    <t>CENTRO INVEST. EN PRODUCTOS NATURALES</t>
  </si>
  <si>
    <t>1.740.041,87</t>
  </si>
  <si>
    <t>02-99-95-12</t>
  </si>
  <si>
    <t>CTRO INVEST. EN  CONTAMINACION AMBIENTAL</t>
  </si>
  <si>
    <t>10.529.821,38</t>
  </si>
  <si>
    <t>13.550.985,70</t>
  </si>
  <si>
    <t>1.079.711,08</t>
  </si>
  <si>
    <t>12.471.274,62</t>
  </si>
  <si>
    <t>CENTRO INVEST. EN GRANOS Y SEMILLAS</t>
  </si>
  <si>
    <t>6.264.010,39</t>
  </si>
  <si>
    <t>3.555.072,80</t>
  </si>
  <si>
    <t>2.708.937,59</t>
  </si>
  <si>
    <t>02-99-95-15</t>
  </si>
  <si>
    <t>CENTRO INVEST EN TECNOLOGIA DE ALIMENTOS</t>
  </si>
  <si>
    <t>39.797.528,25</t>
  </si>
  <si>
    <t>02-99-95-16</t>
  </si>
  <si>
    <t>INSTITUTO INVEST. EN CIENCIAS ECONOMICAS</t>
  </si>
  <si>
    <t>35.345.134,08</t>
  </si>
  <si>
    <t>02-99-95-17</t>
  </si>
  <si>
    <t>INSTITUTO EN INVESTIG. PSICOLOGICAS</t>
  </si>
  <si>
    <t>1.205.328,58</t>
  </si>
  <si>
    <t>11.429.457,97</t>
  </si>
  <si>
    <t>759.592,20</t>
  </si>
  <si>
    <t>10.669.865,77</t>
  </si>
  <si>
    <t>02-99-95-19</t>
  </si>
  <si>
    <t>220.376,95</t>
  </si>
  <si>
    <t>02-99-95-20</t>
  </si>
  <si>
    <t>1.575.316,01</t>
  </si>
  <si>
    <t>INSTITUTO INVESTIG. EN INGENIERIA</t>
  </si>
  <si>
    <t>5.853.263,61</t>
  </si>
  <si>
    <t>2.889.150,00</t>
  </si>
  <si>
    <t>2.964.113,61</t>
  </si>
  <si>
    <t>02-99-95-22</t>
  </si>
  <si>
    <t>CENTRO DE INVEST. EN NUTRICION ANIMAL</t>
  </si>
  <si>
    <t>3.687.314,36</t>
  </si>
  <si>
    <t>3.336.402,65</t>
  </si>
  <si>
    <t>350.911,71</t>
  </si>
  <si>
    <t>02-99-95-23</t>
  </si>
  <si>
    <t>CENTRO INVESTIGAC EN CIENCIAS GEOLOGICAS</t>
  </si>
  <si>
    <t>9.439.780,95</t>
  </si>
  <si>
    <t>CENTRO INVEST. EN ESTUDIOS DE LA MUJER</t>
  </si>
  <si>
    <t>5.337.883,68</t>
  </si>
  <si>
    <t>152.899,76</t>
  </si>
  <si>
    <t>5.184.983,92</t>
  </si>
  <si>
    <t>6.421.935,71</t>
  </si>
  <si>
    <t>272.480,05</t>
  </si>
  <si>
    <t>6.149.455,66</t>
  </si>
  <si>
    <t>02-99-95-27</t>
  </si>
  <si>
    <t>CTRO INVEST ESTRUCTURAS MICROSCOPICAS</t>
  </si>
  <si>
    <t>1.209.132,80</t>
  </si>
  <si>
    <t>11.342.251,52</t>
  </si>
  <si>
    <t>2.459.355,70</t>
  </si>
  <si>
    <t>8.882.895,82</t>
  </si>
  <si>
    <t>CTRO INVEST. BIOLOGIA CELULAR Y MOLECULA</t>
  </si>
  <si>
    <t>6.988.902,94</t>
  </si>
  <si>
    <t>02-99-95-30</t>
  </si>
  <si>
    <t>5.422.388,51</t>
  </si>
  <si>
    <t>2.595.514,68</t>
  </si>
  <si>
    <t>2.320.000,00</t>
  </si>
  <si>
    <t>275.514,68</t>
  </si>
  <si>
    <t>CENTRO DE INVEST. EN PROTECCION CULTIVOS</t>
  </si>
  <si>
    <t>6.327.633,09</t>
  </si>
  <si>
    <t>2.618.787,00</t>
  </si>
  <si>
    <t>3.708.846,09</t>
  </si>
  <si>
    <t>02-99-95-34</t>
  </si>
  <si>
    <t>CENTRO DE INV. ING. MATERIALES</t>
  </si>
  <si>
    <t>100.102,10</t>
  </si>
  <si>
    <t>02-99-95-35</t>
  </si>
  <si>
    <t>35.967.366,96</t>
  </si>
  <si>
    <t>02-99-95-36</t>
  </si>
  <si>
    <t>1.150,50</t>
  </si>
  <si>
    <t>02-99-95-38</t>
  </si>
  <si>
    <t>244.792,85</t>
  </si>
  <si>
    <t>02-99-95-39</t>
  </si>
  <si>
    <t>CTRO. INVEST. MATEMATICA PURA Y APLICADA</t>
  </si>
  <si>
    <t>86.325,51</t>
  </si>
  <si>
    <t>02-99-95-40</t>
  </si>
  <si>
    <t>955.288,41</t>
  </si>
  <si>
    <t>02-99-95-41</t>
  </si>
  <si>
    <t>12.645.813,46</t>
  </si>
  <si>
    <t>02-99-95-42</t>
  </si>
  <si>
    <t>1.671.534,17</t>
  </si>
  <si>
    <t>1.530.126,00</t>
  </si>
  <si>
    <t>141.408,17</t>
  </si>
  <si>
    <t>02-99-95-43</t>
  </si>
  <si>
    <t>CENTRO INVEST TECNOL INFORM Y COMUNICAC</t>
  </si>
  <si>
    <t>5.801.635,53</t>
  </si>
  <si>
    <t>5.145.018,70</t>
  </si>
  <si>
    <t>656.616,83</t>
  </si>
  <si>
    <t>2.357.371,62</t>
  </si>
  <si>
    <t>396.497,00</t>
  </si>
  <si>
    <t>1.960.874,62</t>
  </si>
  <si>
    <t>02-99-95-46</t>
  </si>
  <si>
    <t>CTRO INVEST. EN ENFERMEDADES TROPICALES</t>
  </si>
  <si>
    <t>1.488.095,74</t>
  </si>
  <si>
    <t>02-99-95-48</t>
  </si>
  <si>
    <t>CENTRO INV CS ATOMICAS, NUCLEARES Y MOLE</t>
  </si>
  <si>
    <t>4.966.735,12</t>
  </si>
  <si>
    <t>520.274,40</t>
  </si>
  <si>
    <t>4.446.460,72</t>
  </si>
  <si>
    <t>02-99-95-49</t>
  </si>
  <si>
    <t>192.878,00</t>
  </si>
  <si>
    <t>54.210,00</t>
  </si>
  <si>
    <t>138.668,00</t>
  </si>
  <si>
    <t>CTRO INVEST. Y CAPACITACION ADM PUBLICA</t>
  </si>
  <si>
    <t>60.715.863,97</t>
  </si>
  <si>
    <t>25.015.361,25</t>
  </si>
  <si>
    <t>35.700.502,72</t>
  </si>
  <si>
    <t>02-99-95-51</t>
  </si>
  <si>
    <t>PROINNVONA</t>
  </si>
  <si>
    <t>411.954,04</t>
  </si>
  <si>
    <t>02-99-95-53</t>
  </si>
  <si>
    <t>195.901,72</t>
  </si>
  <si>
    <t>195.901,00</t>
  </si>
  <si>
    <t>02-99-95-55</t>
  </si>
  <si>
    <t>CTRO INVEST IDENTIDAD Y CULTURA LATINOAM</t>
  </si>
  <si>
    <t>7.441,24</t>
  </si>
  <si>
    <t>02-99-95-56</t>
  </si>
  <si>
    <t>911.062,55</t>
  </si>
  <si>
    <t>02-99-95-58</t>
  </si>
  <si>
    <t>CENTRO DE INVEST EN CIENCIAS DEL MOVIMEI</t>
  </si>
  <si>
    <t>60.000,00</t>
  </si>
  <si>
    <t>02-99-95-59</t>
  </si>
  <si>
    <t>CENTRO DE INVESTIGACIÓN EN NEUROCIENCIAS</t>
  </si>
  <si>
    <t>12.330,00</t>
  </si>
  <si>
    <t>FONDO ESPECIAL F.D.I. (INVESTIG. -F.R.)</t>
  </si>
  <si>
    <t>-1.567.877.771,27</t>
  </si>
  <si>
    <t>918.122.228,73</t>
  </si>
  <si>
    <t>1.355.000.000,00</t>
  </si>
  <si>
    <t>-605.028.324,11</t>
  </si>
  <si>
    <t>749.971.675,89</t>
  </si>
  <si>
    <t>402.729.962,99</t>
  </si>
  <si>
    <t>347.241.712,90</t>
  </si>
  <si>
    <t>696.285.575,91</t>
  </si>
  <si>
    <t>293.555.612,92</t>
  </si>
  <si>
    <t>15.755.566,15</t>
  </si>
  <si>
    <t>03-99-95-02</t>
  </si>
  <si>
    <t>VENTA DE SERVICIOS RADIOEMISORAS UCR</t>
  </si>
  <si>
    <t>364.055,54</t>
  </si>
  <si>
    <t>1.532.740,78</t>
  </si>
  <si>
    <t>1.027.846,03</t>
  </si>
  <si>
    <t>2.396.155,55</t>
  </si>
  <si>
    <t>-1.368.309,52</t>
  </si>
  <si>
    <t>SERVICIOS APOYO - VICERRECT. ACCION SOC</t>
  </si>
  <si>
    <t>677.605.367,41</t>
  </si>
  <si>
    <t>400.333.807,44</t>
  </si>
  <si>
    <t>277.271.559,97</t>
  </si>
  <si>
    <t>FONDO ESPECIAL F.D.I. (ACC SOCIAL -F.R.)</t>
  </si>
  <si>
    <t>-1.301.313.900,02</t>
  </si>
  <si>
    <t>53.686.099,98</t>
  </si>
  <si>
    <t>102.027.490,94</t>
  </si>
  <si>
    <t>822.027.490,94</t>
  </si>
  <si>
    <t>04-99-95</t>
  </si>
  <si>
    <t>643.597.218,72</t>
  </si>
  <si>
    <t>04-99-95-01</t>
  </si>
  <si>
    <t>SERVICIOS DE APOYO, VIC VIDA ESTUDIANTIL</t>
  </si>
  <si>
    <t>642.141.337,06</t>
  </si>
  <si>
    <t>04-99-95-02</t>
  </si>
  <si>
    <t>1.455.881,66</t>
  </si>
  <si>
    <t>FONDO ESPECIAL F.D.I. (VIDA ESTUD.-F.R.)</t>
  </si>
  <si>
    <t>-541.569.727,78</t>
  </si>
  <si>
    <t>178.430.272,22</t>
  </si>
  <si>
    <t>2.832.000.000,00</t>
  </si>
  <si>
    <t>1.914.774.524,14</t>
  </si>
  <si>
    <t>4.746.774.524,14</t>
  </si>
  <si>
    <t>393.929.005,21</t>
  </si>
  <si>
    <t>4.352.845.518,93</t>
  </si>
  <si>
    <t>2.092.654.465,58</t>
  </si>
  <si>
    <t>2.282.880.935,27</t>
  </si>
  <si>
    <t>1.888.951.930,06</t>
  </si>
  <si>
    <t>06-99-95-01</t>
  </si>
  <si>
    <t>3.528.587,97</t>
  </si>
  <si>
    <t>26.492.784,32</t>
  </si>
  <si>
    <t>3.070.279,85</t>
  </si>
  <si>
    <t>23.422.504,47</t>
  </si>
  <si>
    <t>06-99-95-04</t>
  </si>
  <si>
    <t>42.211.769,25</t>
  </si>
  <si>
    <t>22.340.593,30</t>
  </si>
  <si>
    <t>3.595.493,85</t>
  </si>
  <si>
    <t>18.745.099,45</t>
  </si>
  <si>
    <t>89.705.852,82</t>
  </si>
  <si>
    <t>28.440.665,74</t>
  </si>
  <si>
    <t>61.265.187,08</t>
  </si>
  <si>
    <t>117.557.823,01</t>
  </si>
  <si>
    <t>6.002.026,33</t>
  </si>
  <si>
    <t>111.555.796,68</t>
  </si>
  <si>
    <t>27.272.295,96</t>
  </si>
  <si>
    <t>11.470.092,75</t>
  </si>
  <si>
    <t>15.802.203,21</t>
  </si>
  <si>
    <t>3.888.658,75</t>
  </si>
  <si>
    <t>2.676.783,00</t>
  </si>
  <si>
    <t>1.211.875,75</t>
  </si>
  <si>
    <t>56.293.298,34</t>
  </si>
  <si>
    <t>12.940.778,50</t>
  </si>
  <si>
    <t>43.352.519,84</t>
  </si>
  <si>
    <t>75.810.830,79</t>
  </si>
  <si>
    <t>3.642.377,97</t>
  </si>
  <si>
    <t>72.168.452,82</t>
  </si>
  <si>
    <t>98.690.165,04</t>
  </si>
  <si>
    <t>46.061.114,22</t>
  </si>
  <si>
    <t>52.629.050,82</t>
  </si>
  <si>
    <t>06-99-95-13</t>
  </si>
  <si>
    <t>OFICINA DE ASUNTOS INTERNACIONALES</t>
  </si>
  <si>
    <t>1.065.675,46</t>
  </si>
  <si>
    <t>1.685.322.059,60</t>
  </si>
  <si>
    <t>272.699.490,00</t>
  </si>
  <si>
    <t>1.412.622.569,60</t>
  </si>
  <si>
    <t>06-99-95-16</t>
  </si>
  <si>
    <t>3.329.903,00</t>
  </si>
  <si>
    <t>06-99-95-17</t>
  </si>
  <si>
    <t>22.354.779,27</t>
  </si>
  <si>
    <t>06-99-95-18</t>
  </si>
  <si>
    <t>PROGRAM SOCIEDAD DE LA INFORM Y CONOCIM</t>
  </si>
  <si>
    <t>474.831,68</t>
  </si>
  <si>
    <t>06-99-95-19</t>
  </si>
  <si>
    <t>RECTORIA UNIDAD GENERADORA FDI</t>
  </si>
  <si>
    <t>2.206.819,50</t>
  </si>
  <si>
    <t>06-99-95-20</t>
  </si>
  <si>
    <t>OFICINA DE DIVULGACIÓN E INFORMACIÓN</t>
  </si>
  <si>
    <t>4.334.207,21</t>
  </si>
  <si>
    <t>FONDO ESPECIAL F.D.I. (DIRECC SUPER -FR)</t>
  </si>
  <si>
    <t>-2.460.760.876,71</t>
  </si>
  <si>
    <t>371.239.123,29</t>
  </si>
  <si>
    <t>50.000.000,00</t>
  </si>
  <si>
    <t>80.550.924,83</t>
  </si>
  <si>
    <t>130.550.924,83</t>
  </si>
  <si>
    <t>26.120.517,25</t>
  </si>
  <si>
    <t>104.430.407,58</t>
  </si>
  <si>
    <t>116.505.825,19</t>
  </si>
  <si>
    <t>90.385.307,94</t>
  </si>
  <si>
    <t>07-99-95-02</t>
  </si>
  <si>
    <t>RECINTO DE GRECIA. ADMINISTRACION</t>
  </si>
  <si>
    <t>301.856,35</t>
  </si>
  <si>
    <t>298.950,00</t>
  </si>
  <si>
    <t>2.906,35</t>
  </si>
  <si>
    <t>RECINTO DE LIBERIA (ADMINISTRACION)</t>
  </si>
  <si>
    <t>30.100.310,33</t>
  </si>
  <si>
    <t>4.080.925,00</t>
  </si>
  <si>
    <t>26.019.385,33</t>
  </si>
  <si>
    <t>07-99-95-04</t>
  </si>
  <si>
    <t>07-99-95-05</t>
  </si>
  <si>
    <t>SEDE ATLANTICO. ADMINISTRACION</t>
  </si>
  <si>
    <t>27.489.617,67</t>
  </si>
  <si>
    <t>SEDE LIMON. ADMINISTRACION</t>
  </si>
  <si>
    <t>15.659.040,96</t>
  </si>
  <si>
    <t>15.335.762,25</t>
  </si>
  <si>
    <t>323.278,71</t>
  </si>
  <si>
    <t>SEDE REIONAL PACIFICO, ADMINISTRACION</t>
  </si>
  <si>
    <t>16.837.705,76</t>
  </si>
  <si>
    <t>07-99-95-08</t>
  </si>
  <si>
    <t>SEDE OCCIDENTE. ADMINISTRACION</t>
  </si>
  <si>
    <t>9.586.619,24</t>
  </si>
  <si>
    <t>3.687.600,00</t>
  </si>
  <si>
    <t>5.899.019,24</t>
  </si>
  <si>
    <t>07-99-95-10</t>
  </si>
  <si>
    <t>RECINTO DE GUAPILES, ADMINISTRACION</t>
  </si>
  <si>
    <t>12.714.511,19</t>
  </si>
  <si>
    <t>3.736.400,65</t>
  </si>
  <si>
    <t>2.717.280,00</t>
  </si>
  <si>
    <t>1.019.120,65</t>
  </si>
  <si>
    <t>07-99-95-13</t>
  </si>
  <si>
    <t>RECINTO DE GOLFITO</t>
  </si>
  <si>
    <t>79.550,00</t>
  </si>
  <si>
    <t>FONDO ESPECIAL F.D.I. (DES REGIONAL -FR)</t>
  </si>
  <si>
    <t>-35.954.900,36</t>
  </si>
  <si>
    <t>14.045.099,64</t>
  </si>
  <si>
    <t>5.211.712.483,10</t>
  </si>
  <si>
    <t>6.066.370.627,61</t>
  </si>
  <si>
    <t>11.278.083.110,71</t>
  </si>
  <si>
    <t>9.957.071.691,69</t>
  </si>
  <si>
    <t>1.321.011.419,02</t>
  </si>
  <si>
    <t>1.636.712.483,10</t>
  </si>
  <si>
    <t>936.366.802,82</t>
  </si>
  <si>
    <t>2.573.079.285,92</t>
  </si>
  <si>
    <t>2.067.389.630,29</t>
  </si>
  <si>
    <t>505.689.655,63</t>
  </si>
  <si>
    <t>FONDO DEL SISTEMA, PROG. DOCENCIA</t>
  </si>
  <si>
    <t>2.566.721.424,88</t>
  </si>
  <si>
    <t>499.331.794,59</t>
  </si>
  <si>
    <t>ING. INDUSTRIAL SEDE INTERUNIV. ALAJUELA</t>
  </si>
  <si>
    <t>754.273.679,00</t>
  </si>
  <si>
    <t>659.334.630,92</t>
  </si>
  <si>
    <t>94.939.048,08</t>
  </si>
  <si>
    <t>215.875.300,00</t>
  </si>
  <si>
    <t>180.068.744,68</t>
  </si>
  <si>
    <t>35.806.555,32</t>
  </si>
  <si>
    <t>01-99-94-17</t>
  </si>
  <si>
    <t>CAPAC DE DOCEN DE INGLES EN SERV DEL MEP</t>
  </si>
  <si>
    <t>BACH.CIENCIAS EDUC. I Y II CICLO-CABECAR</t>
  </si>
  <si>
    <t>138.897.865,72</t>
  </si>
  <si>
    <t>99.129.780,48</t>
  </si>
  <si>
    <t>39.768.085,24</t>
  </si>
  <si>
    <t>ING. MECANICA SEDE INTERUNIV ALAJUELA</t>
  </si>
  <si>
    <t>595.724.682,38</t>
  </si>
  <si>
    <t>452.209.767,58</t>
  </si>
  <si>
    <t>143.514.914,80</t>
  </si>
  <si>
    <t>826.315.273,78</t>
  </si>
  <si>
    <t>651.089.269,20</t>
  </si>
  <si>
    <t>175.226.004,58</t>
  </si>
  <si>
    <t>35.634.624,00</t>
  </si>
  <si>
    <t>25.548.449,38</t>
  </si>
  <si>
    <t>10.086.174,62</t>
  </si>
  <si>
    <t>8.988,05</t>
  </si>
  <si>
    <t>-8.988,05</t>
  </si>
  <si>
    <t>-1.630.354.622,06</t>
  </si>
  <si>
    <t>6.357.861,04</t>
  </si>
  <si>
    <t>22.000.000,00</t>
  </si>
  <si>
    <t>310.905.990,39</t>
  </si>
  <si>
    <t>332.905.990,39</t>
  </si>
  <si>
    <t>256.078.632,04</t>
  </si>
  <si>
    <t>76.827.358,35</t>
  </si>
  <si>
    <t>324.099.545,79</t>
  </si>
  <si>
    <t>230.348.091,41</t>
  </si>
  <si>
    <t>93.751.454,38</t>
  </si>
  <si>
    <t>02-99-93-08</t>
  </si>
  <si>
    <t>1.560.000,00</t>
  </si>
  <si>
    <t>02-99-93-32</t>
  </si>
  <si>
    <t>EDITORIALES UNIVER PUBLICAS CR EDUPUC</t>
  </si>
  <si>
    <t>5.185.000,00</t>
  </si>
  <si>
    <t>1.160.000,00</t>
  </si>
  <si>
    <t>910.750,00</t>
  </si>
  <si>
    <t>249.250,00</t>
  </si>
  <si>
    <t>1.318.098,00</t>
  </si>
  <si>
    <t>1.295.466,40</t>
  </si>
  <si>
    <t>22.631,60</t>
  </si>
  <si>
    <t>210.000,00</t>
  </si>
  <si>
    <t>BUSQ NUEV ANTIMIBROB JARD FUNGIC DE C.R</t>
  </si>
  <si>
    <t>2.264.816,10</t>
  </si>
  <si>
    <t>2.264.087,75</t>
  </si>
  <si>
    <t>158.045.167,54</t>
  </si>
  <si>
    <t>102.706.072,56</t>
  </si>
  <si>
    <t>55.339.094,98</t>
  </si>
  <si>
    <t>609.390,00</t>
  </si>
  <si>
    <t>491.013,55</t>
  </si>
  <si>
    <t>108.986,45</t>
  </si>
  <si>
    <t>5.615.000,00</t>
  </si>
  <si>
    <t>5.613.666,65</t>
  </si>
  <si>
    <t>1.333,35</t>
  </si>
  <si>
    <t>3.214.415,80</t>
  </si>
  <si>
    <t>3.028.054,80</t>
  </si>
  <si>
    <t>186.361,00</t>
  </si>
  <si>
    <t>8.525.658,35</t>
  </si>
  <si>
    <t>6.114.810,50</t>
  </si>
  <si>
    <t>2.410.847,85</t>
  </si>
  <si>
    <t>10.764.500,00</t>
  </si>
  <si>
    <t>10.464.322,25</t>
  </si>
  <si>
    <t>300.177,75</t>
  </si>
  <si>
    <t>1.250.000,00</t>
  </si>
  <si>
    <t>1.060.000,00</t>
  </si>
  <si>
    <t>190.000,00</t>
  </si>
  <si>
    <t>7.660.000,00</t>
  </si>
  <si>
    <t>6.161.468,60</t>
  </si>
  <si>
    <t>1.498.531,40</t>
  </si>
  <si>
    <t>10.850.000,00</t>
  </si>
  <si>
    <t>8.424.302,55</t>
  </si>
  <si>
    <t>2.425.697,45</t>
  </si>
  <si>
    <t>21.100.000,00</t>
  </si>
  <si>
    <t>14.813.515,90</t>
  </si>
  <si>
    <t>6.286.484,10</t>
  </si>
  <si>
    <t>21.937.500,00</t>
  </si>
  <si>
    <t>13.641.838,45</t>
  </si>
  <si>
    <t>8.295.661,55</t>
  </si>
  <si>
    <t>7.000.000,00</t>
  </si>
  <si>
    <t>6.973.248,05</t>
  </si>
  <si>
    <t>26.751,95</t>
  </si>
  <si>
    <t>12.975.768,55</t>
  </si>
  <si>
    <t>24.231,45</t>
  </si>
  <si>
    <t>6.750.000,00</t>
  </si>
  <si>
    <t>2.984.289,15</t>
  </si>
  <si>
    <t>3.765.710,85</t>
  </si>
  <si>
    <t>7.500.000,00</t>
  </si>
  <si>
    <t>2.455.975,60</t>
  </si>
  <si>
    <t>5.044.024,40</t>
  </si>
  <si>
    <t>3.250.000,00</t>
  </si>
  <si>
    <t>1.293.125,20</t>
  </si>
  <si>
    <t>1.956.874,80</t>
  </si>
  <si>
    <t>7.600.000,00</t>
  </si>
  <si>
    <t>7.530.074,65</t>
  </si>
  <si>
    <t>69.925,35</t>
  </si>
  <si>
    <t>02-99-93-82</t>
  </si>
  <si>
    <t>PRODUC COMPUEST BIOACTIV HONGO GANODERMA</t>
  </si>
  <si>
    <t>5.030.000,00</t>
  </si>
  <si>
    <t>3.597.728,10</t>
  </si>
  <si>
    <t>1.432.271,90</t>
  </si>
  <si>
    <t>02-99-93-83</t>
  </si>
  <si>
    <t>NEXO-UNIVERSIDAD SECTOR SOCIO PRODUCTIVO</t>
  </si>
  <si>
    <t>3.887.552,95</t>
  </si>
  <si>
    <t>112.447,05</t>
  </si>
  <si>
    <t>02-99-93-84</t>
  </si>
  <si>
    <t>ESTUD VIABILIDAD TECNIC EN BOMBAS SANGRE</t>
  </si>
  <si>
    <t>8.100.000,00</t>
  </si>
  <si>
    <t>4.096.569,20</t>
  </si>
  <si>
    <t>4.003.430,80</t>
  </si>
  <si>
    <t>33.134.667,05</t>
  </si>
  <si>
    <t>25.730.540,63</t>
  </si>
  <si>
    <t>7.404.126,42</t>
  </si>
  <si>
    <t>02-99-94-05</t>
  </si>
  <si>
    <t>SISTEMA BIBLIOTECARIO DE LA ESUE DE C.R.</t>
  </si>
  <si>
    <t>3.100.000,00</t>
  </si>
  <si>
    <t>1.934.052,00</t>
  </si>
  <si>
    <t>1.165.948,00</t>
  </si>
  <si>
    <t>1.476.750,85</t>
  </si>
  <si>
    <t>FONDO D APOYO DESARROLLO COLAB INTERNACI</t>
  </si>
  <si>
    <t>14.923.786,20</t>
  </si>
  <si>
    <t>14.902.519,13</t>
  </si>
  <si>
    <t>21.267,07</t>
  </si>
  <si>
    <t>13.634.130,00</t>
  </si>
  <si>
    <t>8.893.969,50</t>
  </si>
  <si>
    <t>4.740.160,50</t>
  </si>
  <si>
    <t>-46.328.222,45</t>
  </si>
  <si>
    <t>-24.328.222,45</t>
  </si>
  <si>
    <t>97.168.798,17</t>
  </si>
  <si>
    <t>100.168.798,17</t>
  </si>
  <si>
    <t>56.782.110,30</t>
  </si>
  <si>
    <t>43.386.687,87</t>
  </si>
  <si>
    <t>FONDO DEL SISTEMA, PROG. ACCION SOCIAL</t>
  </si>
  <si>
    <t>76.775.607,32</t>
  </si>
  <si>
    <t>19.993.497,02</t>
  </si>
  <si>
    <t>1.516.667,00</t>
  </si>
  <si>
    <t>1.278.490,20</t>
  </si>
  <si>
    <t>238.176,80</t>
  </si>
  <si>
    <t>912.080,00</t>
  </si>
  <si>
    <t>87.920,00</t>
  </si>
  <si>
    <t>1.040.000,00</t>
  </si>
  <si>
    <t>978.055,00</t>
  </si>
  <si>
    <t>61.945,00</t>
  </si>
  <si>
    <t>3.838.612,00</t>
  </si>
  <si>
    <t>2.154.464,95</t>
  </si>
  <si>
    <t>1.684.147,05</t>
  </si>
  <si>
    <t>554.337,70</t>
  </si>
  <si>
    <t>485.662,30</t>
  </si>
  <si>
    <t>8.110.655,00</t>
  </si>
  <si>
    <t>3.380.073,00</t>
  </si>
  <si>
    <t>4.730.582,00</t>
  </si>
  <si>
    <t>1.137.196,00</t>
  </si>
  <si>
    <t>608.050,00</t>
  </si>
  <si>
    <t>529.146,00</t>
  </si>
  <si>
    <t>SUBCOMISION GESTION RIESGO ANTE DESASTRE</t>
  </si>
  <si>
    <t>520.000,00</t>
  </si>
  <si>
    <t>202.879,50</t>
  </si>
  <si>
    <t>317.120,50</t>
  </si>
  <si>
    <t>MUJERES DL CAMPO TIERRA DERECH EXPRESION</t>
  </si>
  <si>
    <t>RE-EDUCAC Y MAN TECN INTEG RESID SOLIDOS</t>
  </si>
  <si>
    <t>526.645,00</t>
  </si>
  <si>
    <t>FORTAL CAPAC COOPER COSTARR APROV CULTIV</t>
  </si>
  <si>
    <t>4.310.840,00</t>
  </si>
  <si>
    <t>AGENDA DE COOPERACION VIC. ACCIÓN SOCIAL</t>
  </si>
  <si>
    <t>25.768.792,32</t>
  </si>
  <si>
    <t>20.542.199,85</t>
  </si>
  <si>
    <t>5.226.592,47</t>
  </si>
  <si>
    <t>3.300.000,00</t>
  </si>
  <si>
    <t>3.800.000,00</t>
  </si>
  <si>
    <t>3.176.110,70</t>
  </si>
  <si>
    <t>623.889,30</t>
  </si>
  <si>
    <t>MODELO GESTION POBLAC HUMEDALES RIO TEMP</t>
  </si>
  <si>
    <t>7.950.000,00</t>
  </si>
  <si>
    <t>4.115.450,80</t>
  </si>
  <si>
    <t>3.834.549,20</t>
  </si>
  <si>
    <t>4.740.000,00</t>
  </si>
  <si>
    <t>4.738.857,45</t>
  </si>
  <si>
    <t>1.142,55</t>
  </si>
  <si>
    <t>PROMOC COMPETENCIAS PENSAMIENT CIENTIFIC</t>
  </si>
  <si>
    <t>4.800.000,00</t>
  </si>
  <si>
    <t>4.790.852,35</t>
  </si>
  <si>
    <t>9.147,65</t>
  </si>
  <si>
    <t>3.376.200,00</t>
  </si>
  <si>
    <t>1.939.368,80</t>
  </si>
  <si>
    <t>1.436.831,20</t>
  </si>
  <si>
    <t>20.393.190,85</t>
  </si>
  <si>
    <t>23.393.190,85</t>
  </si>
  <si>
    <t>20.000.000,00</t>
  </si>
  <si>
    <t>231.089.385,53</t>
  </si>
  <si>
    <t>251.089.385,53</t>
  </si>
  <si>
    <t>177.933.350,29</t>
  </si>
  <si>
    <t>73.156.035,24</t>
  </si>
  <si>
    <t>FONDO DEL SISTEMA, PROG. VIDA ESTUDIANTI</t>
  </si>
  <si>
    <t>274.482.576,38</t>
  </si>
  <si>
    <t>96.549.226,09</t>
  </si>
  <si>
    <t>EXITO ACADEMICO (RAMA)</t>
  </si>
  <si>
    <t>23.750.000,00</t>
  </si>
  <si>
    <t>23.699.082,05</t>
  </si>
  <si>
    <t>50.917,95</t>
  </si>
  <si>
    <t>04-99-94-02</t>
  </si>
  <si>
    <t>ARTICUL POLITIC DE ACCESIBILID  EDUC SUP</t>
  </si>
  <si>
    <t>5.373.468,00</t>
  </si>
  <si>
    <t>1.665.143,10</t>
  </si>
  <si>
    <t>3.708.324,90</t>
  </si>
  <si>
    <t>04-99-94-03</t>
  </si>
  <si>
    <t>COMI DEP FECUNDE PROG NAC &amp; PARTIC INTER</t>
  </si>
  <si>
    <t>32.500.000,00</t>
  </si>
  <si>
    <t>17.578.354,70</t>
  </si>
  <si>
    <t>16.409.990,70</t>
  </si>
  <si>
    <t>1.168.364,00</t>
  </si>
  <si>
    <t>04-99-94-08</t>
  </si>
  <si>
    <t>DESARROLLO ARTISTICO INTEGRAL ESTUD UNIV</t>
  </si>
  <si>
    <t>5.250.000,00</t>
  </si>
  <si>
    <t>04-99-94-10</t>
  </si>
  <si>
    <t>RED ESTATAL UNIV VOLUNTARIADO ESTUDIANTI</t>
  </si>
  <si>
    <t>6.446.873,20</t>
  </si>
  <si>
    <t>53.126,80</t>
  </si>
  <si>
    <t>04-99-94-11</t>
  </si>
  <si>
    <t>FESTIVALES INTERUNIVERSIT. VIDA ESTUDIAN</t>
  </si>
  <si>
    <t>22.373.190,85</t>
  </si>
  <si>
    <t>13.545.190,85</t>
  </si>
  <si>
    <t>8.828.000,00</t>
  </si>
  <si>
    <t>61.614.945,83</t>
  </si>
  <si>
    <t>54.971.061,69</t>
  </si>
  <si>
    <t>6.643.884,14</t>
  </si>
  <si>
    <t>SISTEMA DE INFORMACION DE BECAS</t>
  </si>
  <si>
    <t>67.042.617,00</t>
  </si>
  <si>
    <t>3.446.008,70</t>
  </si>
  <si>
    <t>63.596.608,30</t>
  </si>
  <si>
    <t>12.500.000,00</t>
  </si>
  <si>
    <t>FONDO DEL SISTEMA, PROG. VIDA ESTUDIANT.</t>
  </si>
  <si>
    <t>-43.393.190,85</t>
  </si>
  <si>
    <t>-23.393.190,85</t>
  </si>
  <si>
    <t>177.732.237,46</t>
  </si>
  <si>
    <t>196.732.237,46</t>
  </si>
  <si>
    <t>118.424.036,10</t>
  </si>
  <si>
    <t>78.308.201,36</t>
  </si>
  <si>
    <t>FONDO DEL SISTEMA, PROG. ADMINISTRACION</t>
  </si>
  <si>
    <t>201.732.237,47</t>
  </si>
  <si>
    <t>83.308.201,37</t>
  </si>
  <si>
    <t>GESTION ADMINIST RECURSOS FONDO SISTEMA</t>
  </si>
  <si>
    <t>138.098.880,17</t>
  </si>
  <si>
    <t>94.971.428,05</t>
  </si>
  <si>
    <t>43.127.452,12</t>
  </si>
  <si>
    <t>47.997.357,30</t>
  </si>
  <si>
    <t>16.711.008,05</t>
  </si>
  <si>
    <t>31.286.349,25</t>
  </si>
  <si>
    <t>1.336.000,00</t>
  </si>
  <si>
    <t>05-99-94-11</t>
  </si>
  <si>
    <t>PREPARACION A LA JUBILACION 2015.</t>
  </si>
  <si>
    <t>4.300.000,00</t>
  </si>
  <si>
    <t>4.141.600,00</t>
  </si>
  <si>
    <t>158.400,00</t>
  </si>
  <si>
    <t>2.600.000,00</t>
  </si>
  <si>
    <t>7.400.000,00</t>
  </si>
  <si>
    <t>-24.000.000,01</t>
  </si>
  <si>
    <t>-5.000.000,01</t>
  </si>
  <si>
    <t>3.475.000.000,00</t>
  </si>
  <si>
    <t>4.112.628.242,50</t>
  </si>
  <si>
    <t>7.587.628.242,50</t>
  </si>
  <si>
    <t>7.104.254.328,46</t>
  </si>
  <si>
    <t>483.373.914,04</t>
  </si>
  <si>
    <t>FONDO DEL SISTEMA, PROG. DIRECC.SUPERIOR</t>
  </si>
  <si>
    <t>7.555.980.830,65</t>
  </si>
  <si>
    <t>451.726.502,19</t>
  </si>
  <si>
    <t>40.000.000,00</t>
  </si>
  <si>
    <t>-1.579,35</t>
  </si>
  <si>
    <t>40.001.579,35</t>
  </si>
  <si>
    <t>15.459.699,30</t>
  </si>
  <si>
    <t>7.246.562.896,30</t>
  </si>
  <si>
    <t>7.031.188.378,92</t>
  </si>
  <si>
    <t>215.374.517,38</t>
  </si>
  <si>
    <t>95.003.700,05</t>
  </si>
  <si>
    <t>CAPACTAC ACTUALIZAC PERSONAL OPLAU</t>
  </si>
  <si>
    <t>24.900.000,00</t>
  </si>
  <si>
    <t>17.889.328,55</t>
  </si>
  <si>
    <t>7.010.671,45</t>
  </si>
  <si>
    <t>102.554.535,00</t>
  </si>
  <si>
    <t>54.028.654,94</t>
  </si>
  <si>
    <t>48.525.880,06</t>
  </si>
  <si>
    <t>06-99-94-26</t>
  </si>
  <si>
    <t>DIRECTORES INTERNACIONALIZ Y COOPERACION</t>
  </si>
  <si>
    <t>1.149.545,40</t>
  </si>
  <si>
    <t>350.454,60</t>
  </si>
  <si>
    <t>-3.443.352.588,15</t>
  </si>
  <si>
    <t>31.647.411,85</t>
  </si>
  <si>
    <t>36.000.000,00</t>
  </si>
  <si>
    <t>197.444.621,74</t>
  </si>
  <si>
    <t>233.444.621,74</t>
  </si>
  <si>
    <t>176.209.604,21</t>
  </si>
  <si>
    <t>57.235.017,53</t>
  </si>
  <si>
    <t>FONDO DEL SISTEMA, PROG. DESAR. REGIONAL</t>
  </si>
  <si>
    <t>COORDINACION</t>
  </si>
  <si>
    <t>-36.000.000,00</t>
  </si>
  <si>
    <t>3.034.549,00</t>
  </si>
  <si>
    <t>DES ACADEMICO EXTRAORDINARIO</t>
  </si>
  <si>
    <t>FONDO DEL SISTEMA, PROG. INVERSIONES</t>
  </si>
  <si>
    <t>GLOBAL INVERSION - FONDOS SISTEMA CONARE</t>
  </si>
  <si>
    <t>16.872.951.138,60</t>
  </si>
  <si>
    <t>10.509.494.051,35</t>
  </si>
  <si>
    <t>6.363.457.087,25</t>
  </si>
  <si>
    <t>152.266.980,00</t>
  </si>
  <si>
    <t>69.176.359,20</t>
  </si>
  <si>
    <t>83.090.620,80</t>
  </si>
  <si>
    <t>01-99-92</t>
  </si>
  <si>
    <t>2.973.379.452,96</t>
  </si>
  <si>
    <t>1.115.415.376,00</t>
  </si>
  <si>
    <t>1.857.964.076,96</t>
  </si>
  <si>
    <t>PLAN DE MEJORAM INSTITUC PROG INVESTIGAC</t>
  </si>
  <si>
    <t>106.085.387,52</t>
  </si>
  <si>
    <t>2.867.294.065,44</t>
  </si>
  <si>
    <t>1.751.878.689,44</t>
  </si>
  <si>
    <t>183.985.455,00</t>
  </si>
  <si>
    <t>93.178.083,35</t>
  </si>
  <si>
    <t>90.807.371,65</t>
  </si>
  <si>
    <t>FORTALEC D LABORAT D HRDRAUIL Y MACATRON</t>
  </si>
  <si>
    <t>577.754.812,15</t>
  </si>
  <si>
    <t>50.997.824,90</t>
  </si>
  <si>
    <t>526.756.987,25</t>
  </si>
  <si>
    <t>382.610,64</t>
  </si>
  <si>
    <t>255.617.084,00</t>
  </si>
  <si>
    <t>240.456.943,80</t>
  </si>
  <si>
    <t>15.160.140,20</t>
  </si>
  <si>
    <t>CREAC RED INVESTIG ENTRE SRP, SRG Y SRO</t>
  </si>
  <si>
    <t>1.117.097,30</t>
  </si>
  <si>
    <t>CREACION DEL RIDER</t>
  </si>
  <si>
    <t>310.635.243,25</t>
  </si>
  <si>
    <t>283.536.550,00</t>
  </si>
  <si>
    <t>27.098.693,25</t>
  </si>
  <si>
    <t>FORTALC CICANUM (ADQ CICLOTRON Y PET/CT)</t>
  </si>
  <si>
    <t>1.537.801.763,10</t>
  </si>
  <si>
    <t>447.245.973,95</t>
  </si>
  <si>
    <t>1.090.555.789,15</t>
  </si>
  <si>
    <t>111.673.937,80</t>
  </si>
  <si>
    <t>200.103.312,55</t>
  </si>
  <si>
    <t>-88.429.374,75</t>
  </si>
  <si>
    <t>-106.085.387,52</t>
  </si>
  <si>
    <t>217.759.325,32</t>
  </si>
  <si>
    <t>17.656.012,77</t>
  </si>
  <si>
    <t>CUBRE GASTOS REQUER P CUALQ INICIATIVA</t>
  </si>
  <si>
    <t>458.240.723,00</t>
  </si>
  <si>
    <t>266.964.704,00</t>
  </si>
  <si>
    <t>191.276.019,00</t>
  </si>
  <si>
    <t>07-99-96-01</t>
  </si>
  <si>
    <t>SEDE REG .PACIFICO  AULAS Y LABORATORIOS</t>
  </si>
  <si>
    <t>95.770.000,00</t>
  </si>
  <si>
    <t>51.133.381,65</t>
  </si>
  <si>
    <t>44.636.618,35</t>
  </si>
  <si>
    <t>341.970.758,00</t>
  </si>
  <si>
    <t>215.831.322,35</t>
  </si>
  <si>
    <t>126.139.435,65</t>
  </si>
  <si>
    <t>07-99-96-06</t>
  </si>
  <si>
    <t>DESCONCENT CARRER TECNOLG DE ALIM EN SRG</t>
  </si>
  <si>
    <t>20.499.965,00</t>
  </si>
  <si>
    <t>13.177.390.044,84</t>
  </si>
  <si>
    <t>8.857.834.299,60</t>
  </si>
  <si>
    <t>4.319.555.745,24</t>
  </si>
  <si>
    <t>PLAN DE MEJORAM INSTITUC PROG INVERSIONE</t>
  </si>
  <si>
    <t>SEDE REG OCCI  AUL Y LABORAT-PROG INVER-</t>
  </si>
  <si>
    <t>312.950.313,00</t>
  </si>
  <si>
    <t>183.077.210,15</t>
  </si>
  <si>
    <t>129.873.102,85</t>
  </si>
  <si>
    <t>SEDE REG GUAN  AUL Y LABORAT-PROG INVER-</t>
  </si>
  <si>
    <t>SEDE REG CARI  AUL Y LABORAT-PROG INVER-</t>
  </si>
  <si>
    <t>175.789.007,00</t>
  </si>
  <si>
    <t>120.099.301,50</t>
  </si>
  <si>
    <t>55.689.705,50</t>
  </si>
  <si>
    <t>SEDE REG ATLA  AUL Y LABORAT-PROG INVER-</t>
  </si>
  <si>
    <t>340.088.298,00</t>
  </si>
  <si>
    <t>170.115.507,75</t>
  </si>
  <si>
    <t>169.972.790,25</t>
  </si>
  <si>
    <t>FORTAL ESCUELA  BIOLOGIA-PROG INVERSION-</t>
  </si>
  <si>
    <t>617.595.537,00</t>
  </si>
  <si>
    <t>572.461.568,40</t>
  </si>
  <si>
    <t>45.133.968,60</t>
  </si>
  <si>
    <t>FORTALECIMIEN DEL CIMOHU-PROG INVERSION-</t>
  </si>
  <si>
    <t>16.193.633,40</t>
  </si>
  <si>
    <t>15.223.415,75</t>
  </si>
  <si>
    <t>970.217,65</t>
  </si>
  <si>
    <t>FORTAL ESC ARTES MUSICAL-PROG INVERSION-</t>
  </si>
  <si>
    <t>1.957.705.416,74</t>
  </si>
  <si>
    <t>639.108.548,60</t>
  </si>
  <si>
    <t>1.318.596.868,14</t>
  </si>
  <si>
    <t>FORTAL ESC TECNOL ALIMENTOS-PROG INVERS-</t>
  </si>
  <si>
    <t>299.226.106,00</t>
  </si>
  <si>
    <t>DESCONC CARRER TEC  ALIM SRG-PROG INVER-</t>
  </si>
  <si>
    <t>781.327.284,00</t>
  </si>
  <si>
    <t>518.742.090,15</t>
  </si>
  <si>
    <t>262.585.193,85</t>
  </si>
  <si>
    <t>FORTALECIMIENTO DEL CITA-PROG INVERSION-</t>
  </si>
  <si>
    <t>1.048.910.555,00</t>
  </si>
  <si>
    <t>943.881.247,00</t>
  </si>
  <si>
    <t>105.029.308,00</t>
  </si>
  <si>
    <t>FORTALECIMIENTO DEL CICIMA-PROG INVERS-</t>
  </si>
  <si>
    <t>520.476.800,20</t>
  </si>
  <si>
    <t>490.222.252,45</t>
  </si>
  <si>
    <t>30.254.547,75</t>
  </si>
  <si>
    <t>FORTALECIMIENTO DEL CICA-PROG INVERS-</t>
  </si>
  <si>
    <t>870.153.319,81</t>
  </si>
  <si>
    <t>790.581.629,20</t>
  </si>
  <si>
    <t>79.571.690,61</t>
  </si>
  <si>
    <t>FORTALEC ESC SALUD PUBLICA-PROG INVERS-</t>
  </si>
  <si>
    <t>2.254.389,55</t>
  </si>
  <si>
    <t>FORTALEC ESC TECNOLOG SALUD-PROG INVERS-</t>
  </si>
  <si>
    <t>722.630.608,40</t>
  </si>
  <si>
    <t>682.333.028,95</t>
  </si>
  <si>
    <t>40.297.579,45</t>
  </si>
  <si>
    <t>08-99-96-17</t>
  </si>
  <si>
    <t>DESC CARR TECN SALUD (AMBIENT)-PROG INV-</t>
  </si>
  <si>
    <t>82.826.654,00</t>
  </si>
  <si>
    <t>56.345.125,00</t>
  </si>
  <si>
    <t>26.481.529,00</t>
  </si>
  <si>
    <t>CREAC CENT DIAGN CANC SIMUL-PROG INVER-</t>
  </si>
  <si>
    <t>2.674.058.957,00</t>
  </si>
  <si>
    <t>2.492.403.109,05</t>
  </si>
  <si>
    <t>181.655.847,95</t>
  </si>
  <si>
    <t>FORTALEC CENTR INVEST NEUROC-PROG INVER-</t>
  </si>
  <si>
    <t>320.516.387,00</t>
  </si>
  <si>
    <t>264.595.620,90</t>
  </si>
  <si>
    <t>55.920.766,10</t>
  </si>
  <si>
    <t>FORTALEC CICANUM CICLOT Y PET/CT-PROG I-</t>
  </si>
  <si>
    <t>2.426.146.778,74</t>
  </si>
  <si>
    <t>619.418.538,75</t>
  </si>
  <si>
    <t>1.806.728.239,99</t>
  </si>
  <si>
    <t>URBANIZACION (GASTOS GENERAL)-PROG INVE-</t>
  </si>
  <si>
    <t>8.540.000,00</t>
  </si>
  <si>
    <t>Remuneraciones Basicas</t>
  </si>
  <si>
    <t>Compensacion De Vacaciones</t>
  </si>
  <si>
    <t>Contribución Patronal Desarr.Y Seg.</t>
  </si>
  <si>
    <t>Contrib. Patron. Fdos Pensiones Y Otros</t>
  </si>
  <si>
    <t>Contr. Patronal Seg. Pensiones C.C.S.S</t>
  </si>
  <si>
    <t>Aporte Patronal Fdo.Capitaliz. Laboral</t>
  </si>
  <si>
    <t>Aporte Patronal Fdo.Capitalización Labol</t>
  </si>
  <si>
    <t>Alquiler De Edificios,Locales Y Terrenos</t>
  </si>
  <si>
    <t>Alquiler De Maquinaria,Equipo Y Mobiliar</t>
  </si>
  <si>
    <t>Alquiler De Maquinaria, Equipo Y Mobilia</t>
  </si>
  <si>
    <t>Gastos De Kilometraje</t>
  </si>
  <si>
    <t>Impresión, Encuadernación Y Otros</t>
  </si>
  <si>
    <t>Comisiones Y Gtos Por Serv. Financ.Y Com</t>
  </si>
  <si>
    <t>Servicios De Transfer.Electrónica De Inf</t>
  </si>
  <si>
    <t>Servicios De Ciencias Económ. Y Sociales</t>
  </si>
  <si>
    <t>Servicios De Desarrollo De Sist.Informat</t>
  </si>
  <si>
    <t>Gastos De Viaje Y Transporte</t>
  </si>
  <si>
    <t>Seguros, Reaseguros Y Otras Obligaciones</t>
  </si>
  <si>
    <t>Capacitacion Y Protocolo</t>
  </si>
  <si>
    <t>Gastos De Representación Institucional</t>
  </si>
  <si>
    <t>Mantenimiento De Instalac. Y Otras Obras</t>
  </si>
  <si>
    <t>Manten. Y Reparación Maq.Y Equipo Produc</t>
  </si>
  <si>
    <t>Mantenimiento Y Reparac. De Equip.Transp</t>
  </si>
  <si>
    <t>Mantenimiento Y Reparac. Equipo Comunic</t>
  </si>
  <si>
    <t>Mantenimiento Y Reparac. Equipo Mob.Ofic</t>
  </si>
  <si>
    <t>Manten.Y Reparac.Equip Comput Y Sist Inf</t>
  </si>
  <si>
    <t>Mantenimiento Y Reparac.De Otros Equipos</t>
  </si>
  <si>
    <t>Tintas, Pintura Y Diluyentes</t>
  </si>
  <si>
    <t>Abonos, Insecticidas Y Otros</t>
  </si>
  <si>
    <t>Materiales Y Prod.De Uso Construc Y Mant</t>
  </si>
  <si>
    <t>Materiales Y Produc.Minerales Y Asfaltic</t>
  </si>
  <si>
    <t>Materiales Y Prod.Electr. Telef. Y Compu</t>
  </si>
  <si>
    <t>Materiales Y Prod.Electr. Telef.Y Comput</t>
  </si>
  <si>
    <t>Útiles,Materiales Y Suministros Diversos</t>
  </si>
  <si>
    <t>Utiles,Materiales Educacionales Y Deport</t>
  </si>
  <si>
    <t>Utiles Y Materiales De Imprenta Y Fotogr</t>
  </si>
  <si>
    <t>Utiles Y Materiales De Inf. Bibliografic</t>
  </si>
  <si>
    <t>Utiles Y Mater. Medico, Hospit. E Invest</t>
  </si>
  <si>
    <t>Productos De Papel, Carton E Impresos</t>
  </si>
  <si>
    <t>Productos De Papel, Cartón E Impresos</t>
  </si>
  <si>
    <t>Utiles Y Materiales De Limpieza</t>
  </si>
  <si>
    <t>Utiles Y Mater. De Resguardo Y Segur</t>
  </si>
  <si>
    <t>Utiles Y Materiales De Cocina Y Comedor</t>
  </si>
  <si>
    <t>Otros Útiles, Materiales Y Suministros</t>
  </si>
  <si>
    <t>Materiales Y Suminist. Pago Periodos Ant</t>
  </si>
  <si>
    <t>Intereses S/Prestamos Inst. Publ. Financ</t>
  </si>
  <si>
    <t>Comisiones Y Otros Gastos</t>
  </si>
  <si>
    <t>Prestamos A Estudiantes Corto Plazo</t>
  </si>
  <si>
    <t>Prestamo Estudiantes Largo Plazo</t>
  </si>
  <si>
    <t>Prestamo A Profesores</t>
  </si>
  <si>
    <t>Maquinaria, Equipo Y Mobiliario</t>
  </si>
  <si>
    <t>Maquinaria Y Equipo Para La Produccion</t>
  </si>
  <si>
    <t>Maq Y Equ De Producción Con Fines Academ</t>
  </si>
  <si>
    <t>Equipo De Comunicacion</t>
  </si>
  <si>
    <t>Mobiliario Y Equipo De Computacion</t>
  </si>
  <si>
    <t>Adquisicion De Programas De Computo</t>
  </si>
  <si>
    <t>Equipo Sanitario,De Laboratorio E Invest</t>
  </si>
  <si>
    <t>Equipo Y Mobiliario Educac.Deport Y Recr</t>
  </si>
  <si>
    <t>Adquisicion De Libros</t>
  </si>
  <si>
    <t>Recursos Informacion Bibliografica Elect</t>
  </si>
  <si>
    <t>Vias De Comunicacion Terrestre</t>
  </si>
  <si>
    <t>Otras Construcciones,Adiciones Y Mejoras</t>
  </si>
  <si>
    <t>Becas Categoria E</t>
  </si>
  <si>
    <t>Otros Tiempos De Alimentacion</t>
  </si>
  <si>
    <t>Monto Economico Gastos De Carrera</t>
  </si>
  <si>
    <t>Monto De Excelencia  Academica</t>
  </si>
  <si>
    <t>Reubicacion Geografica</t>
  </si>
  <si>
    <t>Odontologia</t>
  </si>
  <si>
    <t>Optometria</t>
  </si>
  <si>
    <t>Transfer. Fondo Solidario Estudiantil</t>
  </si>
  <si>
    <t>Transf.Ctes.A Entid.Priv.Sin Fines Lucro</t>
  </si>
  <si>
    <t>Transf.Corrientes A Otras Entidad. Priva</t>
  </si>
  <si>
    <t>Otras Tranfer. Corrientes Al Sector Priv</t>
  </si>
  <si>
    <t>Amortizacion</t>
  </si>
  <si>
    <t>Amortizacion De Prestamos</t>
  </si>
  <si>
    <t>Amortiz. De Prestamos A Inst.Publ.Financ</t>
  </si>
  <si>
    <t>Sumas Sin Asignacion Presupuestarias</t>
  </si>
  <si>
    <t>Sumas Con Destino Espec. Sin Asig.Presup</t>
  </si>
  <si>
    <t>SITUACIÓN FINANCIERA - PRESUPUESTARIA</t>
  </si>
  <si>
    <t>Disponible financiero al 31-12-2018</t>
  </si>
  <si>
    <t>Ingresos del periodo</t>
  </si>
  <si>
    <t>Egresos del periodo</t>
  </si>
  <si>
    <t>Equipo doméstico</t>
  </si>
  <si>
    <t>(a) En el caso de esta cuenta han habido dos movimientos importantes: 1) en el mes de enero por ¢14 136 833,75 por girados de más en conceptos de régimen académico y dedicación exclusiva, pagados desde setiembre 2010 a marzo de 2015, según lo comunicado por la Oficina de Recursos Humanos.
El otro movimiento es por un estudio salarial que se le realizó a un funcionario en marzo, el cual indica que se le pagó de más ¢4 198 163,20.
(b) La cuenta corresponde a financiamientos transitorios a proyectos del Vínculo Externo, autorizados con fundamento en las “Normas Generales para la Formulación y Ejecución del Presupuesto de la Universidad de Costa Rica”, G-3.35, donde se indica que en situaciones calificadas estas actividades podrán solicitar el financiamiento transitorio al Vicerrector correspondiente mientras se equilibra el flujo de caja. El financiamiento transitorio del Programa PAIS por ¢3 841,84 millones, representa el 95,73% del total autorizado al Vínculo Externo.</t>
  </si>
  <si>
    <t>Ingresos percibidos de más</t>
  </si>
  <si>
    <t>Diferencia de ingresos percibidos de más y egresos por ejecutar</t>
  </si>
  <si>
    <t>GASTO REAL</t>
  </si>
  <si>
    <t xml:space="preserve">PROGRAMAS DE POSGRADO CON </t>
  </si>
  <si>
    <t>(a) El incremento en esta partida se debe principalmente a préstamos por concepto de reintegro del 20% de beca e incumplimientos de contrato</t>
  </si>
  <si>
    <t>CARTERA JUDICIAL ACTIVA</t>
  </si>
  <si>
    <t xml:space="preserve">Por otra parte y en relación con el pasivo contingente, referente al aval brindado por la Institución a Fundación UCR, producto de la operación de crédito con el Banco Nacional de Costa Rica en la compra del Edificio de Policromía, la cláusula décima segunda: de la autorización Institucional, del Convenio específico entre la Universidad de Costa Rica y la Fundación para la Investigación, señala que:
“La Universidad de Costa Rica otorga la autorización institucional para que los programas citados continúen con la cancelación de los montos indicados en la cláusula décima primera, quedando claro que en caso de problema financieros, técnicos o institucionales que impidan cumplir dicha obligación, la Universidad asumirá el compromiso financiero que Fundación UCR mantiene con la entidad bancaria”
</t>
  </si>
  <si>
    <t>Producto acumulado</t>
  </si>
  <si>
    <t>ESTADO DE LIQUIDACIÓN PRESUPUESTARIA</t>
  </si>
  <si>
    <t>EGRESOS PARA COMPRA DE BIENES POR SECCIÓN</t>
  </si>
  <si>
    <t>TOTAL EGRESOS CAPITALIZABLES - FONDOS PROPIOS</t>
  </si>
  <si>
    <t>INGRESOS (POR CLASE BÁSICA)</t>
  </si>
  <si>
    <t>Transferencias Ctes. del Sector Público:</t>
  </si>
  <si>
    <t>(b) El aumento en la cuenta se debe al depósito #6910293  por ¢31 041 666,65, el cual corresponde a un vencimiento de cupón de la operación Nº.64910293. Dicho depósito tiene fecha de enero 2019, por lo que se reconoció en  esta partida para efectos de realizar los cálculos  de intereses, ya que estos vencían en diciembre del año en curso.</t>
  </si>
  <si>
    <t>2018</t>
  </si>
  <si>
    <t>DESCRICIÓN</t>
  </si>
  <si>
    <t>Depósitos de Garantía de Arrendamiento</t>
  </si>
  <si>
    <t>Depósitos de Garantía de Participación y Cumplimiento</t>
  </si>
  <si>
    <t>Superávit/ Déficit del periodo</t>
  </si>
  <si>
    <t>Movimientos resultado del periodo</t>
  </si>
  <si>
    <t>Otros movimientos del periodo</t>
  </si>
  <si>
    <t xml:space="preserve">                    Presupuestados </t>
  </si>
  <si>
    <t xml:space="preserve">                    Ingresos al 31-12-2018</t>
  </si>
  <si>
    <t>Ingresos del Periodo</t>
  </si>
  <si>
    <t>Ingresos no percibidos en el Periodo</t>
  </si>
  <si>
    <t>Egresos del Periodo</t>
  </si>
  <si>
    <t xml:space="preserve">Son aquellas inversiones que son susceptibles de convertirse en efectivo en un periodo inferior a un año. Estas se registran al costo al momento de adquisición y sus recursos se obtienen de fondos corrientes o del vínculo externo. 
Al respecto, se manifiesta que a partir de enero de año 2017, se reclasifican las inversiones reconociendo lo correspondiente a corto y largo plazo, así como la intención de la transacción. Además, se efectúa el debido registro de los intereses sobre la base de devengado. Lo anterior, en apego a los establecido en las Normas Internacionales de Contabilidad del Sector Público Nº.28, Nº.29 y  Nº.30.             
Seguidamente, se presenta un resumen clasificado por la intención de las inversiones, de aquellas transacciones que al 31 de diciembre de 2018 se mantienen vigentes; de igual forma en el anexo Nº.4, se brinda un detalle de los títulos valores propiedad de la Institución a esa fecha.
</t>
  </si>
  <si>
    <t>(b) La estimación se actualiza al cierre de cada periodo (31 de diciembre), y su aumento o disminución se debe a la mayor o menor concentración de saldos pendientes de cobro en los plazos superiores al año con respecto al periodo anterior.</t>
  </si>
  <si>
    <t>A continuación, se detalla la estimación de pérdida de inventarios por obsolescencia para el periodo 2018 y 2017:</t>
  </si>
  <si>
    <r>
      <t>(a)</t>
    </r>
    <r>
      <rPr>
        <sz val="7"/>
        <color rgb="FF000000"/>
        <rFont val="Times New Roman"/>
        <family val="1"/>
        <charset val="1"/>
      </rPr>
      <t xml:space="preserve">   </t>
    </r>
    <r>
      <rPr>
        <sz val="10"/>
        <color rgb="FF000000"/>
        <rFont val="Arial"/>
        <family val="2"/>
        <charset val="1"/>
      </rPr>
      <t>Esta cuenta fue creada para mostrar el gasto acumulado correspondiente al salario escolar de los proyectos del Vínculo Externo durante el periodo.</t>
    </r>
  </si>
  <si>
    <t>Esta cuenta incluye de manera estimada la proporción corriente de la cuenta de documentos por pagar no corrientes, a fin de considerar el monto a cancelar por parte de la Universidad en el periodo comprendido de enero a diciembre del periodo correspondiente.</t>
  </si>
  <si>
    <t xml:space="preserve">El Estado de Resultados que se detalla en el apartado 1.1 de este documento, muestra ordenada y detalladamente la forma de cómo se obtuvo el resultado del ejercicio durante un periodo determinado. Para complementar los datos que ahí se presentan, se acompañan los siguientes cuadros, los cuales facilitan establecer su conformación a nivel del sistema de información financiera Institucional, partiendo de la siguiente fórmula:
Base de devengado = Devengado (presupuesto) + Ganado y no ejecutado (contabilidad)
Cuadro  1 - Presupuesto: ingresos y egresos presupuestarios (reconoce los ingresos cuando el dinero entra y los egresos cuando se pagan)
Cuadro 2 - Contabilidad: sus transacciones y otros hechos son reconocidos cuando ocurren, y no cuando se efectúa su cobro o pago en efectivo o su equivalente, teniendo como referencia la base de devengado.
</t>
  </si>
  <si>
    <t>Desglose del monto total pendiente de recuperar por periodo</t>
  </si>
  <si>
    <t>Periodos anteriores</t>
  </si>
  <si>
    <t>Al respecto, es indispensable anotar que la facturación total por concepto de matrícula, comprendida entre el periodo del 01 de enero al 31 de diciembre de 2018, es la siguiente:</t>
  </si>
  <si>
    <t xml:space="preserve">(d) A partir del mes de mayo 2017, se reclasifica lo siguiente:
     1. Cuenta por cobrar de matrícula-cobro administrativo a cuentas por cobrar de matrícula-cobro judicial
     2. Cuenta por cobrar becas horas asistente y estudiante a cuenta por cobrar estudiantes al cobro judicial
     3. Cuenta por cobrar estudiantes a cuenta por cobrar estudiantes al cobro judicial
Lo anterior, considerando que se remiten a tribunales deudas estudiantiles pendientes de periodos anteriores para la gestión correspondiente.
</t>
  </si>
  <si>
    <t>(e) La estimación se actualiza al cierre de cada periodo (31 de diciembre), y su aumento o disminución se debe a la mayor o menor concentración de saldos pendientes de cobro en los plazos superiores al año con respecto al anterior.</t>
  </si>
  <si>
    <t>SUPERÁVIT / DÉFICITIL DEL PERIODO</t>
  </si>
  <si>
    <t>SUPERÁVIT / DÉFICIT DEL PERIODO</t>
  </si>
  <si>
    <t xml:space="preserve">Superávit / Déficit del periodo </t>
  </si>
  <si>
    <t>Descripción</t>
  </si>
  <si>
    <t>(c) La depreciación acumulada no se considera como gasto. Los cargos por este concepto se aplican directamente a la cuenta de Patrimonio denominada "Capital Inmovilizado".</t>
  </si>
  <si>
    <t>(a) El aumento reflejado en la cuenta de edificios se debe al traslado de construcciones que forman parte del  Fideicomiso UCR-BCR, como:</t>
  </si>
  <si>
    <t>(b) Contrato de Fideicomiso: El 15 de julio del 2011, La Contraloría General de la Republica refrendó el Contrato de Fideicomiso UCR/BCR 2011 y el 01 de noviembre del 2011 se firmó el Contrato de Cesión de Derecho de Uso, trasladando de forma temporal (por el plazo de 20 años) e instrumental el cincuenta por ciento (50%) del derecho del uso de los terrenos (detallados en el contrato de cesión), en los cuales se llevará a cabo el diseño y la construcción de las Obras, así como su futuro arrendamiento y traslado a la Universidad de Costa Rica.</t>
  </si>
  <si>
    <t xml:space="preserve">(e) Los Edificios de Educación Continua, Sede del Atlántico (Banco Mundial) y Sede de Occidente (Banco Mundial)  y Facultad de Derecho, se consignan con monto cero, debido a que los saldos fueron trasladados para una mejor reclasificación, en el caso de la Facultad de Derecho, por la construcción del nuevo edificio, se realizó el ajuste correspondiente a la demolición de las antiguas instalaciones. </t>
  </si>
  <si>
    <t>(f) La depreciación acumulada no se considera como gasto. Los cargos por este concepto se aplican directamente a la cuenta de Patrimonio denominada "Capital Inmovilizado".</t>
  </si>
  <si>
    <t>(a) El aumento en el monto de los terrenos se debe a la compra de la finca No. 60835, ubicada en Barrio Aranjuez para la Escuela de Medicina.</t>
  </si>
  <si>
    <t>(b) En el Decreto No.5 N°26655-C, publicado en la Gaceta N°30 del 12 de febrero de 1998, se declara de interés Histórico-Arquitectónico el inmueble donde funcionaron  el Antiguo Club Centro y la Gerencia Administrativa de la Compañía Bananera de Costa Rica, propiedad de la Universidad de Costa Rica, ubicados en el distrito primero del cantón sétimo de la provincia de Puntarenas.</t>
  </si>
  <si>
    <t>En relación con los cuadros anteriores, y como se ha venido indicando en el documento, la depreciación acumulada no se considera como gasto. Los cargos por este concepto se aplican directamente a la cuenta de Patrimonio denominada "Capital Inmovilizado". A continuación se detalla dicha cuenta:</t>
  </si>
  <si>
    <t>(a) No se incluyen los compromisos de presupuesto debido a que su efecto es presupuestario y no financiero, por tanto no constituyen un gasto real al 31 de diciembre de 2018.</t>
  </si>
  <si>
    <t>(a) De conformidad con lo indicado por la Contraloría General de la República en oficio DI-AA-246,  (00975), los egresos al 31 de diciembre de 2018 no incluyen los compromisos de presupuesto,  los cuales ascendieron a ¢12,608,22 millones y se presentan dentro del "Superávit Libre". Ver anexo N° 8.</t>
  </si>
  <si>
    <t>Al 31 de diciembre de 2018, la Institución cuenta con varias bodegas administradas por las Oficinas de Suministros y el Sistema Editorial y de Difusión Científica de la Investigación, con el propósito de suplir las necesidades que tienen las Unidades Académicas, de Investigación y Administrativas para su operación, las cuales se detallan a continuación:</t>
  </si>
  <si>
    <t>(a) En los años anteriores la cuenta se mostraba en un cuadro aparte, dada la razón misma de ser de la cuenta; a partir del año 2011 se incluye dentro del cuadro de cédula de antiguedad de saldos. Por otra parte, a partir de enero 2012, con el propósito de cumplir con lo señalado por la Contraloría Universitaria, se cambió el nombre de la cuenta de "Sobregiro de Vínculo Externo" a "Financiamiento Transitorio Vínculo Externo".</t>
  </si>
  <si>
    <t>Recursos de Información Bibliográfica</t>
  </si>
  <si>
    <t>PYMES: ACTIVIDAD DE INVESTIGACIÓN</t>
  </si>
  <si>
    <t>APOYO ACTIVIDADES DE INVESTIGACIÓN CIBCM</t>
  </si>
  <si>
    <t>FONDOS RESTRINGIDOS - GLOBAL DE INVESTIGACIÓN</t>
  </si>
  <si>
    <t>SOPORTE PROGRAMA INVESTIGACIÓN</t>
  </si>
  <si>
    <t>INSTITUTO DE INVESTIGACIÓN EN INGENIERIA</t>
  </si>
  <si>
    <t>INSTITUTO DE INVESTIGACIÓNES SOCIALES</t>
  </si>
  <si>
    <t>CENTRO DE INVESTIGACIÓNES AGRONOMICAS - C.I.A.</t>
  </si>
  <si>
    <t>PUBLICAC. CUADERNOS CENTRO INVESTIGACIÓNES ANTROPOLOGICAS</t>
  </si>
  <si>
    <t>EMPRESAS AUXILIARES GLOBAL DE INVESTIGACIÓN</t>
  </si>
  <si>
    <t>INSTITUTO DE INVESTIGACIÓNES FARMACÉUTICAS (INIFAR), EDIFICIO</t>
  </si>
  <si>
    <t>CENTRO DE INVESTIGACIÓNES EN NEUROCIENCIAS, EDIFICIO</t>
  </si>
  <si>
    <t>INSTITUTO DE INVESTIGACIÓNES PSICOLÓGICAS, ELEVADOR</t>
  </si>
  <si>
    <t>INSTITUTO DE INVESTIGACIÓNES EN SALUD (INISA), REPARACIONES EN LABORATORIOS</t>
  </si>
  <si>
    <t>INSTITUTO DE INVESTIGACIÓNES EN EDUCACIÓN (INIE), FILTRACIONES</t>
  </si>
  <si>
    <t>CENTRO DE INVESTIGACIÓNES EN BIOLOGÍA CELULAR Y MOLECULAR (CIBCM), INVERNADEROS</t>
  </si>
  <si>
    <t xml:space="preserve">CENTRO DE INVESTIGACIÓNES AGRONÓMICAS, ELEVADOR </t>
  </si>
  <si>
    <t>INSTITUTO DE INVESTIGACIÓNES SOCIALES, EDIFICIO</t>
  </si>
  <si>
    <t>ESCUELA DE ARTES MUSICALES, LABORATORIO DE INVESTIGACIÓN ELECTROACUSTICA</t>
  </si>
  <si>
    <t xml:space="preserve">Esta nota considera lo siguiente:
Activos contingentes: es el posible flujo de entrada de beneficios económicos o un potencial de servicio, pero que aún no se tiene total seguridad
Pasivos Contingentes: es cuando existe una obligación posible, o una obligación presente, que pueda o no exigir una salida de recursos. Por esa razón, sus resultados se exponen en el apartado de notas, a menos que su ocurrencia sea remota.
Para ambas cuentas, la Sección de Contabilidad de la Oficina de Administración Financiera coordina con la Oficina Jurídica (OJ) la emisión del informe referente a las condiciones actuales de los litigios de la Institución a la fecha de corte de los Estados Financieros y con alcance a la fecha de su preparación, para efectos de su revelación, la cual será objeto de evaluación de forma continua, a fin de asegurar que su comportamiento se refleje adecuadamente.
Es así como, mediante oficio OJ-74-2019, de fecha 24 de enero de 2019, la OJ brinda un informe sobre el estado actual de los procesos judiciales que se atienden en esa asesoría, al 31 de diciembre de 2018.
Al respecto, se observa la existencia de 88 procesos laborales activos, 19 procesos penales, 16 recursos de amparo y 66 procesos de conocimiento y medidas cautelares, para un total de 189 litigios, de los cuales 13 corresponden a activos contingentes (todos inestimados) y 176 pasivos contingentes (142 inestimados y 34 estimados).
Sin embargo, pese a que se brindan algunos montos estimados sobre los casos, la OJ indica en su nota que no puede aventurarse a preveer el resultado final, ni a cuantificar los posibles efectos económicos que se deriven de cada proceso.
A continuación se adjunta detalle de la cartera judicial activa:
</t>
  </si>
  <si>
    <t>(d) Entre el Banco Nacional y la Universidad de Costa Rica se firmó en el mes de febrero del año en curso un contrato, que consta lo siguiente: cuando en la cuenta corriente queda un saldo igual o superior al establecido en el documento (aproximadamente 5 mil millones), el banco reconocerá un 5% de interes. Razón por la que, si quedan recursos para invertir, a fin del periodo, y las demás opciones no superan la aquí expuesta, se mantienen en bancos.</t>
  </si>
  <si>
    <t>Al respecto, a partir de este año, el monto estimado de la porción circulante se reconocerá en la fecha de emisión de los Estados Financieros anuales, en cumplimiento a lo establecido en las Normas Internacionales de Contabilidad para el Sector Público.</t>
  </si>
  <si>
    <t>En relación con la porción no corriente de la cuenta de documentos por pagar, se observa a continuación un aumento en la cuenta debido a la entrega de nuevos Edificios (Facultad de Odontología, Facultad de Derecho, Aulas y Laboratorio, Escuela de la Ciencias de la Computación e Informática, Facultad de Ingeniera y Plaza de la Autonomía) y al compromiso de la Institución en la cancelación de la deuda.</t>
  </si>
  <si>
    <t>ESTADO DE CAMBIOS EN EL PATRIMONIO</t>
  </si>
  <si>
    <t>(c) Se incorpora a los Estados Financieros el saldo de las cuentas por cobrar de matrícula desde el 31/12/2014, atendiendo disposición de la Contraloría General de la República mediante Nota DFOE-SOC-0684 e Informe DFOE-SOC-IF-11-2014 indicados en Oficio R-6255-2014.</t>
  </si>
  <si>
    <t>La cuenta por cobrar neta por concepto de matrícula al cobro al 31 de diciembre de 2018, se registró por un monto neto de ¢1.435.109.545,00, correspondiente a la facturación neta pendiente de cancelar por los estudiantes, del periodo en curso y anteriores. Esta incluye recargo por matrícula, menos descuento por beca matrícula y menos descuento por tope de crédito de matrícula; y tiene su contra partida en las cuentas por pagar como pasivo diferido por el mismo monto. La composición de la partida se detalla seguidamente:</t>
  </si>
  <si>
    <t>La Universidad continuará con la contabilidad patrimonial y sobre la base de efectivo hasta que materialice el cambio en la base contable al método de devengo, estudio que se está llevando a cabo.</t>
  </si>
  <si>
    <t>Sobre el particular, se puede observar un aumento de la cuenta para el año 2018, debido a que la contabilidad efectúo una estimación de incobrabilidad referente al caso denominado "Desequilibrio financiero del Contrato DCSS-001-2003, durante la vigencia del Programa de Atención Integral en Salud (PAIS), por la relación contractual entre la Caja y la Universidad, durante el periodo 2003-2012", a fin de informar a la Administración sobre un posible resultado desfavorable para la Institución y su impacto.</t>
  </si>
  <si>
    <t>TOTAL NETO</t>
  </si>
  <si>
    <t>Durante el 2018, la Universidad de Costa Rica recibió donaciones de activos fijos sujetos de registro en el auxiliar por un valor de ₵591,7 millones, los cuales se encuentran registrados dentro de la estructura patrimonial del Estado de Situación Financiera.</t>
  </si>
  <si>
    <t>Son aquellas inversiones que son susceptibles de convertirse en efectivo en un periodo superior a un año. Estas se registran al valor razonable al momento de adquisición y sus recursos se obtienen de fondos corrientes o del vínculo externo.
Al respecto, se manifiesta que a partir del mes de enero del año 2017, se reclasifican las inversiones reconociendo lo correspondiente a corto y largo plazo, así como la intención de la transacción. Además se efectúa el debido registro de los intereses sobre la base de devengado. Lo anterior, en apego a los establecido en las Normas Internacionales de Contabilidad del Sector Público, normas No.28, No.29 y No.30.
Seguidamente, se presenta un resumen clasificado por la intención de las inversiones, que al 31 de diciembre de 2018 se mantenían vigentes; de igual forma en el anexo N°.4, se presenta un detalle de los títulos valores propiedad de la Institución a esa fecha, clasificado por intermediario.</t>
  </si>
  <si>
    <t>(b) Al 31 de diciembre de 2018, todas las inversiones disponibles para la venta son en colones.</t>
  </si>
  <si>
    <t>(a) Se incorpora a los Estados Financieros el saldo de las cuentas por cobrar de matrícula desde el 31/12/2014, atendiendo disposición de la Contraloría General de la República mediante Nota DFOE-SOC-0684 e Informe DFOE-SOC-IF-11-2014 indicados en Oficio R-6255-2014. Ver Nota N° 6</t>
  </si>
  <si>
    <t>Egresos no ejecutados en el Periodo</t>
  </si>
  <si>
    <t>(b) Este monto se detalla en el Resumen de Distribución del Superávit Específico, página 21.</t>
  </si>
  <si>
    <t>(f) El monto neto de la cuenta por cobrar corriente disminuyó debido al ajuste efectuado en el cálculo de estimación por incobrables, periodo 2018, según se explica en la nota anterior.</t>
  </si>
  <si>
    <t>(a) El aumento en la cuenta se debe a la estimación contable creada con la finalidad de preveer un resultado desfavorable para la Institución, referente al caso denominado "Desequilibrio financiero del Contrato DCSS-001-2003, durante la vigencia del Programa de Atención Integral en Salud (PAIS)".
En años anteriores se previo una reserva presupuestaria para tales efectos, sin embargo, dada a la disminución del presupuesto (FEES) 2019 se tomaron algunas medidas a fin de cubrir las compromisos prioritarios de la Universidad.</t>
  </si>
  <si>
    <t>1.0.0.000.00.0.0.000</t>
  </si>
  <si>
    <t>1.1.0.0.00.00.0.0.000</t>
  </si>
  <si>
    <t>1.1.3.0.00.00.0.0.000</t>
  </si>
  <si>
    <t>1.1.3.2.00.00.0.0.000</t>
  </si>
  <si>
    <t>1.1.3.2.01.00.0.0.000</t>
  </si>
  <si>
    <t>1.1.3.2.01.02.0.0.000</t>
  </si>
  <si>
    <t>1.1.3.2.01.02.1.0.000</t>
  </si>
  <si>
    <t>1.1.3.2.01.09.0.0.000</t>
  </si>
  <si>
    <t>1.1.3.2.01.09.1.0.000</t>
  </si>
  <si>
    <t>1.1.9.0.00.00.0.0.000</t>
  </si>
  <si>
    <t>1.1.9.9.00.00.0.0.000</t>
  </si>
  <si>
    <t>1.1.9.9.01.00.0.0.000</t>
  </si>
  <si>
    <t>1.1.9.9.02.00.0.0.000</t>
  </si>
  <si>
    <t>1.3.0.0.00.00.0.0.000</t>
  </si>
  <si>
    <t>1.3.1.0.00.00.0.0.000</t>
  </si>
  <si>
    <t>1.3.1.1.00.00.0.0.000</t>
  </si>
  <si>
    <t>1.3.1.1.04.00.0.0.000</t>
  </si>
  <si>
    <t>1.3.1.1.04.01.0.0.000</t>
  </si>
  <si>
    <t>1.3.1.1.04.02.0.0.000</t>
  </si>
  <si>
    <t>1.3.1.1.09.00.0.0.000</t>
  </si>
  <si>
    <t>1.3.1.1.09.01.0.0.000</t>
  </si>
  <si>
    <t>1.3.1.2.00.00.0.0.000</t>
  </si>
  <si>
    <t>1.3.1.2.04.00.0.0.000</t>
  </si>
  <si>
    <t>1.3.1.2.04.01.0.0.000</t>
  </si>
  <si>
    <t>1.3.1.2.04.01.1.0.000</t>
  </si>
  <si>
    <t>1.3.1.2.09.00.0.0.000</t>
  </si>
  <si>
    <t>1.3.1.2.09.03.0.0.000</t>
  </si>
  <si>
    <t>1.3.1.2.09.03.1.0.000</t>
  </si>
  <si>
    <t>1.3.1.2.09.06.0.0.000</t>
  </si>
  <si>
    <t>1.3.1.2.09.06.1.0.000</t>
  </si>
  <si>
    <t>1.3.1.2.09.09.0.0.000</t>
  </si>
  <si>
    <t>1.3.1.2.09.09.1.0.000</t>
  </si>
  <si>
    <t>1.3.1.2.09.09.2.0.000</t>
  </si>
  <si>
    <t>1.3.1.2.09.09.3.0.000</t>
  </si>
  <si>
    <t>1.3.1.2.09.09.4.0.000</t>
  </si>
  <si>
    <t>1.3.1.2.09.09.5.0.000</t>
  </si>
  <si>
    <t>1.3.1.2.09.09.7.0.000</t>
  </si>
  <si>
    <t>1.3.1.3.00.00.0.0.000</t>
  </si>
  <si>
    <t>1.3.1.3.02.00.0.0.000</t>
  </si>
  <si>
    <t>1.3.1.3.02.02.0.0.000</t>
  </si>
  <si>
    <t>1.3.1.3.02.02.0.0.010</t>
  </si>
  <si>
    <t>1.3.1.3.02.02.0.0.020</t>
  </si>
  <si>
    <t>1.3.1.3.02.02.0.0.030</t>
  </si>
  <si>
    <t>1.3.1.3.02.02.0.0.040</t>
  </si>
  <si>
    <t>1.3.1.3.02.02.0.0.050</t>
  </si>
  <si>
    <t>1.3.1.3.02.02.0.0.060</t>
  </si>
  <si>
    <t>1.3.1.3.02.02.0.0.070</t>
  </si>
  <si>
    <t>1.3.1.3.02.02.0.0.090</t>
  </si>
  <si>
    <t>1.3.1.3.02.02.0.0.100</t>
  </si>
  <si>
    <t>1.3.1.3.02.02.0.0.120</t>
  </si>
  <si>
    <t>1.3.1.3.02.02.0.0.140</t>
  </si>
  <si>
    <t>1.3.1.3.02.02.0.0.160</t>
  </si>
  <si>
    <t>1.3.1.3.02.02.0.0.170</t>
  </si>
  <si>
    <t>1.3.1.3.02.02.0.0.180</t>
  </si>
  <si>
    <t>1.3.2.0.00.00.0.0.000</t>
  </si>
  <si>
    <t>1.3.2.3.00.00.0.0.000</t>
  </si>
  <si>
    <t>1.3.2.3.01.00.0.0.000</t>
  </si>
  <si>
    <t>1.3.2.3.01.06.0.0.000</t>
  </si>
  <si>
    <t>1.3.2.3.02.00.0.0.000</t>
  </si>
  <si>
    <t>1.3.2.3.02.07.0.0.000</t>
  </si>
  <si>
    <t>1.3.2.3.03.00.0.0.000</t>
  </si>
  <si>
    <t>1.3.2.3.03.01.0.0.000</t>
  </si>
  <si>
    <t>1.3.2.3.03.04.0.0.000</t>
  </si>
  <si>
    <t>1.3.3.0.00.00.0.0.000</t>
  </si>
  <si>
    <t>1.3.3.1.00.00.0.0.000</t>
  </si>
  <si>
    <t>1.3.3.1.09.00.0.0.000</t>
  </si>
  <si>
    <t>1.3.3.1.09.01.0.0.000</t>
  </si>
  <si>
    <t>1.3.3.1.09.02.0.0.000</t>
  </si>
  <si>
    <t>1.3.3.1.09.03.0.0.000</t>
  </si>
  <si>
    <t>1.3.9.0.00.00.0.0.000</t>
  </si>
  <si>
    <t>1.3.9.1.00.00.0.0.000</t>
  </si>
  <si>
    <t>1.3.9.1.01.00.0.0.000</t>
  </si>
  <si>
    <t>1.3.9.1.02.00.0.0.000</t>
  </si>
  <si>
    <t>1.3.9.1.05.00.0.0.000</t>
  </si>
  <si>
    <t>1.3.9.1.06.00.0.0.000</t>
  </si>
  <si>
    <t>1.3.9.9.00.00.0.0.000</t>
  </si>
  <si>
    <t>1.3.9.9.01.00.0.0.000</t>
  </si>
  <si>
    <t>1.4.0.0.00.00.0.0.000</t>
  </si>
  <si>
    <t>1.4.1.0.00.00.0.0.000</t>
  </si>
  <si>
    <t>1.4.1.1.00.00.0.0.000</t>
  </si>
  <si>
    <t>1.4.1.2.00.00.0.0.000</t>
  </si>
  <si>
    <t>1.4.1.3.00.00.0.0.000</t>
  </si>
  <si>
    <t>1.4.2.0.00.00.0.0.000</t>
  </si>
  <si>
    <t>1.4.3.0.00.00.0.0.000</t>
  </si>
  <si>
    <t>1.4.3.9.00.00.0.0.000</t>
  </si>
  <si>
    <t>2.0.0.0.00.00.0.0.000</t>
  </si>
  <si>
    <t>2.1.0.0.00.00.0.0.000</t>
  </si>
  <si>
    <t>2.1.1.1.00.00.0.0.000</t>
  </si>
  <si>
    <t>2.1.1.1.01.00.0.0.000</t>
  </si>
  <si>
    <t>2.3.0.0.00.00.0.0.000</t>
  </si>
  <si>
    <t>2.3.2.0.00.00.0.0.000</t>
  </si>
  <si>
    <t>2.3.2.1.00.00.0.0.000</t>
  </si>
  <si>
    <t>2.4.1.1.01.00.0.0.000</t>
  </si>
  <si>
    <t>2.4.1.2.01.00.0.0.000</t>
  </si>
  <si>
    <t>2.4.1.2.02.00.0.0.000</t>
  </si>
  <si>
    <t>3.0.0.0.00.00.0.0.000</t>
  </si>
  <si>
    <t>3.3.0.0.00.00.0.0.000</t>
  </si>
  <si>
    <t>3.3.1.0.00.00.0.0.000</t>
  </si>
  <si>
    <t>3.3.1.1.00.00.0.0.000</t>
  </si>
  <si>
    <t>3.3.1.2.00.00.0.0.000</t>
  </si>
  <si>
    <t>3.3.1.3.00.00.0.0.000</t>
  </si>
  <si>
    <t>3.3.1.4.00.00.0.0.000</t>
  </si>
  <si>
    <t>3.3.1.5.00.00.0.0.000</t>
  </si>
  <si>
    <t>3.3.1.6.00.00.0.0.000</t>
  </si>
  <si>
    <t>3.3.1.7.00.00.0.0.000</t>
  </si>
  <si>
    <t>3.3.1.8.00.00.0.0.000</t>
  </si>
  <si>
    <t>3.3.1.9.00.00.0.0.000</t>
  </si>
  <si>
    <t>3.3.1.10.00.00.0.0.000</t>
  </si>
  <si>
    <t>3.3.1.11.00.00.0.0.000</t>
  </si>
  <si>
    <t>3.3.1.12.00.00.0.0.000</t>
  </si>
  <si>
    <t>3.3.1.13.00.00.0.0.000</t>
  </si>
  <si>
    <t>3.3.1.14.00.00.0.0.000</t>
  </si>
  <si>
    <t>3.3.1.15.00.00.0.0.000</t>
  </si>
  <si>
    <t>3.3.1.16.00.00.0.0.000</t>
  </si>
  <si>
    <t>3.3.2.0.00.00.0.0.000</t>
  </si>
  <si>
    <t>3.3.2.1.00.00.0.0.000</t>
  </si>
  <si>
    <t>3.3.2.1.01.00.0.0.000</t>
  </si>
  <si>
    <t>3.3.2.1.02.00.0.0.000</t>
  </si>
  <si>
    <t>CENTRO DE EVALUACION ACADEMICA</t>
  </si>
  <si>
    <t>AREA DE CIENCIAS BASICAS</t>
  </si>
  <si>
    <t>FACULTAD DE EDUCACION</t>
  </si>
  <si>
    <t>ESCUELA BIBLIOTECOLOGIA Y CIENCIA INFORM</t>
  </si>
  <si>
    <t>ESCUELA DE INGENIERIA TOPOGRAFICA</t>
  </si>
  <si>
    <t>INVESTIGACION</t>
  </si>
  <si>
    <t>APOYO A LA INVESTIGACION</t>
  </si>
  <si>
    <t>UNIDADES (VIC. INVESTIGACION)</t>
  </si>
  <si>
    <t>PROYECTOS DE INVESTIGACION VIC.INVESTIGA</t>
  </si>
  <si>
    <t>CENTROS E INSTITUTOS DE INVESTIGACION</t>
  </si>
  <si>
    <t>CTRO.INVESTIGACION PRODUCTOS NATURALES</t>
  </si>
  <si>
    <t>CENTRO DE INVESTIGACIONES GEOFISICA</t>
  </si>
  <si>
    <t>INSTITUTO INVESTIGACION EN EDUCACION</t>
  </si>
  <si>
    <t>INSTITUTO INVESTIGACIONES SOCIALES</t>
  </si>
  <si>
    <t>INSTITUTO INVESTIGACIONES LINGUISTICAS</t>
  </si>
  <si>
    <t>CENTRO DE INVESTIGACIONES ESPACIALES</t>
  </si>
  <si>
    <t>CENTRO INVESTIGACION CIENCIAS GEOLOGICAS</t>
  </si>
  <si>
    <t>CENTRO DE INVESTIGACION EN COMUNICACION</t>
  </si>
  <si>
    <t>CENTRO INVESTIGACIONES ANTROPOLÓGICAS</t>
  </si>
  <si>
    <t>COMPROMISOS INVESTIGACION</t>
  </si>
  <si>
    <t>VICERRECTORIA DE INVESTIGACION</t>
  </si>
  <si>
    <t>PROGRAMA SOCIEDAD INVESTIGACION Y CONOC</t>
  </si>
  <si>
    <t>RECINTO SAN RAMON - INVESTIGACION</t>
  </si>
  <si>
    <t>RECINTO LIBERIA - INVESTIGACION</t>
  </si>
  <si>
    <t>RECINTO SANTA CRUZ - INVESTIGACION</t>
  </si>
  <si>
    <t>RECINTO TURRIALBA - INVESTIGACION</t>
  </si>
  <si>
    <t>RECINTO DE PARAISO - INVESTIGACION</t>
  </si>
  <si>
    <t>SEDE REGIONAL DEL CARIBE - INVESTIGACION</t>
  </si>
  <si>
    <t>RECINTO DE PUNTARENAS (INVESTIGACION)</t>
  </si>
  <si>
    <t>INSTITUTO INVESTIGACION EN  INGENIERIA</t>
  </si>
  <si>
    <t>CENTRO DE INVESTIGACIONES AGRONOMICAS</t>
  </si>
  <si>
    <t>EMPRESAS AUXILIARES GLOBAL INVESTIGACION</t>
  </si>
  <si>
    <t>GLOBAL INVESTIGACION (F.R.)</t>
  </si>
  <si>
    <t>CENTRO EN INVESTIGACIONES AGRONOMICAS</t>
  </si>
  <si>
    <t>INSTITUTO DE INVESTIGACION EN EDUCACION</t>
  </si>
  <si>
    <t>INST. INVESTIGACIONES EN SALUD</t>
  </si>
  <si>
    <t>CTRO INVESTIGACION DESARROLLO SOSTENIBLE</t>
  </si>
  <si>
    <t>INST. DE INVESTIGACIONES JURIDICAS</t>
  </si>
  <si>
    <t>INSTITUTO DE INVESTIGACIONES FILOSOFICAS</t>
  </si>
  <si>
    <t>CENTRO DE INVESTIGACIONES GEOFISICAS</t>
  </si>
  <si>
    <t>RECINTO DE SANTA CRUZ (INVESTIGACION)</t>
  </si>
  <si>
    <t>FONDO DEL SISTEMA, PROG. INVESTIGACION</t>
  </si>
  <si>
    <t>JORNADAS DE INVESTIGACION CONARE</t>
  </si>
  <si>
    <t>AGENDA DE COOPERACIÓN VIC. INVESTIGACION</t>
  </si>
  <si>
    <t>Por este medio se informa que la Universidad de Costa Rica está trabajando en el proyecto de adaptación de las Normas Internacionales de Contabilidad en el Sector Público (NICSP), razón por la cual el Estado Financiero y de Liquidación Presupuestaria al 31 de diciembre de 2018 ha sufrido diversos cambios, según y conforme se establece en dicha normativa.</t>
  </si>
  <si>
    <t>GASTOS</t>
  </si>
  <si>
    <t>Nueva deuda</t>
  </si>
  <si>
    <t>Amortización a la deuda</t>
  </si>
  <si>
    <t>Ingresos de Financiamiento (FR Leyes-Convenios)</t>
  </si>
  <si>
    <t>TOTAL INGRESOS PRESUPUESTARIOS</t>
  </si>
  <si>
    <t xml:space="preserve">                    Egresos al 31-12-2018</t>
  </si>
  <si>
    <t>Programa Mejoramiento Institucional:                             (a)</t>
  </si>
  <si>
    <r>
      <rPr>
        <b/>
        <sz val="11"/>
        <rFont val="Arial"/>
        <family val="2"/>
      </rPr>
      <t>Superávit Neto</t>
    </r>
    <r>
      <rPr>
        <sz val="11"/>
        <rFont val="Arial"/>
        <family val="2"/>
      </rPr>
      <t xml:space="preserve"> (Según Disposición de la Contraloría General de la República)</t>
    </r>
  </si>
  <si>
    <t>Total de Ingresos Presupuestarios</t>
  </si>
  <si>
    <t>SEGÚN NORMATIVA INSTITUCIONAL</t>
  </si>
  <si>
    <t>RESUMEN DE DISTRIBUCIÓN DEL SUPERÁVIT</t>
  </si>
  <si>
    <t xml:space="preserve">Superávit Libre </t>
  </si>
  <si>
    <t>Fondos Corrientes</t>
  </si>
  <si>
    <t>Fondo de Préstamos                                                      (a)</t>
  </si>
  <si>
    <t>Caja y Bancos</t>
  </si>
  <si>
    <t>Documentos por Cobrar a Corto Plazo (Neto)</t>
  </si>
  <si>
    <t>Propiedad, Planta y Equipo (Neto)</t>
  </si>
  <si>
    <t xml:space="preserve">Depósitos en Garantía </t>
  </si>
  <si>
    <t>Otros Activos a Largo Plazo</t>
  </si>
  <si>
    <t>Resultados Acumulado Ejercicios Anteriores</t>
  </si>
  <si>
    <t>Capital de Circulación Documentos al Cobro (Neto)</t>
  </si>
  <si>
    <t>Estimaciones</t>
  </si>
  <si>
    <t xml:space="preserve">Documentos por Pagar a Largo Plazo                  </t>
  </si>
  <si>
    <t>Otros Pasivos a Corto Plazo</t>
  </si>
  <si>
    <t>(c) El superávit/déficit del periodo por ¢7.795 millones se compone de ¢7.563 millones sobre la base presupuestaria y ¢232 millones sobre la base de devengado.
Además, referente al saldo de ¢14 millones, del periodo 2017, se debe resaltar lo dispuesto por la Contraloría General de la República (CGR), en los oficios DFOE-SOC-0760-2017 y DFOE-SOC-0953-2017, en los cuales se establece que a partir de la liquidación presupuestaria de ese año los saldos de los compromisos presupuestarios de fondos corrientes, se dejan de clasificar como superávit específico y deben ser incluidos dentro del superávit libre, pese a que este rubro ya se encuentra adjudicado y comprometido legalmente con los diversos proveedores.</t>
  </si>
  <si>
    <t xml:space="preserve">                                               Avalado por:</t>
  </si>
  <si>
    <t xml:space="preserve">                    Hecho por:</t>
  </si>
  <si>
    <t xml:space="preserve">(b) El monto de otras reservas incluye los recursos que dispone la Universidad para hacer cumplir distintos compromisos con una asignación específica, por ¢71 mil millones en promedio.
</t>
  </si>
  <si>
    <t>(a) Los documentos por pagar a corto plazo corresponden a la porción circulante de los compromisos adquiridos por la Institución.</t>
  </si>
  <si>
    <t>CAJA Y BANCOS</t>
  </si>
  <si>
    <t>CAJA</t>
  </si>
  <si>
    <t>BANCOS</t>
  </si>
  <si>
    <t>INVERSIONES A CORTO PLAZO</t>
  </si>
  <si>
    <t>CUENTAS POR COBRAR A CORTO PLAZO</t>
  </si>
  <si>
    <t>DOCUMENTOS POR COBRAR A CORTO PLAZO</t>
  </si>
  <si>
    <t>ANTICIPO A CORTO PLAZO</t>
  </si>
  <si>
    <t>Los anticipos a corto plazo se dividen en:
a) Anticipos al sector externo: Corresponde a la Oficina de Suministros realizar los procesos de compras al exterior de bienes, materiales o suministros que solicitan las diferentes instancias universitarias, para atender sus necesidades académicas, de investigación o de acción social.
b) Anticipos al sector interno: Se registran los pagos efectuados por anticipado y que se consumen al mes siguiente.</t>
  </si>
  <si>
    <t>Sector externo</t>
  </si>
  <si>
    <t>Sector interno</t>
  </si>
  <si>
    <t xml:space="preserve">Fideicomiso Banco de Costa Rica </t>
  </si>
  <si>
    <t>(c) El aumento de la partida corresponde principalmente a la adquisición de un Microscopio Infrarojo, para el CICIMA, según pedido Nº15-074-2018.</t>
  </si>
  <si>
    <t xml:space="preserve">(b) El aumento de esta cuenta se debe a que durante el año 2018, se entregaron los Edificios de la Facultad de Derecho, Odontología, Ingeniería, Escuela de Ciencias de la Computación e Informática, Aulas y Laboratorios, Plaza de la Autonomía , financiados por medio del Fideicomiso con el Banco de Costa Rica, generando un incremento en el monto del pago por adelantado. </t>
  </si>
  <si>
    <t xml:space="preserve">(a) El incremento en esta cuenta se debe principalmente al registro del las cuentas por cobrar reportados en los oficios OAICE-3642-2017 por ¢59,868,240,44, OAICE-1426-2018 por ¢90,592,767,63 y OAICE-2536-2016 por ¢130,852,493,01. </t>
  </si>
  <si>
    <t>NOTA No. 08</t>
  </si>
  <si>
    <t xml:space="preserve">INVENTARIO </t>
  </si>
  <si>
    <t>INVENTARIO</t>
  </si>
  <si>
    <t>16-15-09</t>
  </si>
  <si>
    <t>Total Mobiliario-Equipo-Maquinaria-Vehículo Neto</t>
  </si>
  <si>
    <t>Total de Propiedad, Planta y Equipo</t>
  </si>
  <si>
    <t xml:space="preserve">(a) El aumento en la partida de edificios se debe principalmente a obras finalizadas en el periodo, tales como: Edificio de la Escuela de Ciencias de la Computación e Informática, Edificio Anexo de la Escuela de Biología, Medicina, CIMOHU, Facultad de Odontología y Derecho, entre otros. La construcción de los Edificios se cubrió de Fondos Corrientes, Fideicomiso y Banco Mundial. 
(b) El incremento a la partida Obras en Proceso se debe a nuevas obras, tales como: Edificio Instituto de Investigaciones Farmaceúticas (con fondos de Banco Mundial), Edificio para albergar Ciclotrón (con fondos de Banco Mundial) y Residencias Estudiantiles del Recinto de Guápiles, Laboratorio de Redes Sede Regional del Pacífico, entre otros. 
</t>
  </si>
  <si>
    <t>NOTA No. 9</t>
  </si>
  <si>
    <t>Al respecto, se detallan las donaciones sujetas de registro en el auxiliar de activos fijos clasificadas por país de procedencia, donde se destaca las nacionales con un 95,41% del total de las donaciones registradas, y por ente donante:</t>
  </si>
  <si>
    <t>INVERSIONES A LARGO PLAZO</t>
  </si>
  <si>
    <t>Sobre el particular, se presenta un detalle del total de inversiones a largo plazo, considerando además el  monto de las acciones con que se cuenta en la Cooperativa Dos Pinos.</t>
  </si>
  <si>
    <t>Anticipo fideicomiso - Fac. Ciencias Sociales</t>
  </si>
  <si>
    <t>Anticipo fideicomiso - Residencias Universitarias</t>
  </si>
  <si>
    <t>Anticipo fideicomiso - UCAGRO</t>
  </si>
  <si>
    <t>Anticipo fideicomiso - Parqueo Integral</t>
  </si>
  <si>
    <t>Anticipo fideicomiso - Facultad Odontología</t>
  </si>
  <si>
    <t>Anticipo fideicomiso - Facultad de Derecho</t>
  </si>
  <si>
    <t>Anticipo fideicomiso - Aulas y Laboratorio</t>
  </si>
  <si>
    <t>Anticipo fideicomiso - Facultad de Ingeniería</t>
  </si>
  <si>
    <t>Anticipo fideicomiso - Plaza de la Autonomía</t>
  </si>
  <si>
    <t>Anticipo fideicomiso - Esc. Ciencias Comp. e Informática</t>
  </si>
  <si>
    <t>CUENTAS POR COBRAR A LARGO PLAZO</t>
  </si>
  <si>
    <t>DEPÓSITOS EN GARANTÍA</t>
  </si>
  <si>
    <t xml:space="preserve">(a) Corresponde a depósitos efectuados por la Institución, a fin de arrendar locales para suplir las necesidades de espacio temporal.
(b) Pagos efectuados para participar en procesos de contratación administrativa.
</t>
  </si>
  <si>
    <t>OTRAS ACTIVOS A LARGO PLAZO</t>
  </si>
  <si>
    <t>OTROS ACTIVOS A LARGO PLAZO</t>
  </si>
  <si>
    <t>Total Depósitos en Garantía</t>
  </si>
  <si>
    <t>Total Otros Activos a Largo Plazo</t>
  </si>
  <si>
    <t>CUENTAS POR PAGAR A CORTO PLAZO</t>
  </si>
  <si>
    <t xml:space="preserve"> CUENTAS POR PAGAR A CORTO PLAZO</t>
  </si>
  <si>
    <t>DOCUMENTOS POR PAGAR A CORTO PLAZO</t>
  </si>
  <si>
    <t>OTROS PASIVOS A CORTO PLAZO</t>
  </si>
  <si>
    <t xml:space="preserve">Gastos Acumulados </t>
  </si>
  <si>
    <t xml:space="preserve">Sobre el particular, se detallan todas aquellas deducciones que se rebajan al funcionario, mediante planillas y que deben ser canceladas por la Institución en el corto plazo. </t>
  </si>
  <si>
    <t>Además, se enlistan aquellas deducciones de planillas que debe cancelar la Institución en el corto plazo.</t>
  </si>
  <si>
    <t>Finalmente, se mencionan las obligaciones que tiene la Universidad por ingresos reconocidos en forma anticipada para prestar un servicio o realizar una venta en el futuro.</t>
  </si>
  <si>
    <t>DOCUMENTOS POR PAGAR A LARGO PLAZO</t>
  </si>
  <si>
    <t xml:space="preserve">(e) Deuda por pagar no corriente según Fideicomiso con referencia a financiamiento por la construcción del edificio de Parqueo Integral Universitario. El monto principal fue de ¢3.522.937.024,61, tasa de interés aplicada a la fecha: 10,00%. 
(f) Deuda por pagar no corriente según Fideicomiso  con referencia a financiamiento por la construcción del edificio Facultad de Odontología . El monto principal fue de ¢7.509.122.265,62 cancelado con recursos propios durante el año 2018.
(g) Deuda por pagar no corriente según Fideicomiso con referencia a financiamiento por la construcción del edificio Facultad de Derecho. El monto principal fue de ¢8.336.653.082,50 (plazo 20,42 años), tasa de interés aplicada a la fecha: 10,00%.
(h) Deuda por pagar no corriente según Fideicomiso con referencia a financiamiento por la construcción del edificio de Aulas y Laboratorio . El monto principal fue de ¢4.503.568.132,84 (plazo 20,17 años), tasa de interés aplicada a la fecha: 10.00%.
(i) Deuda por pagar no corriente según Fideicomiso con referencia a financiamiento por la construcción del edificio Facultad de Ingeniería. El monto principal fue de ¢22.022.642.601,62 (plazo 22,75 años), tasa de interés aplicada a la fecha: 10.00%.
(j) Deuda por pagar no corriente según Fideicomiso con referencia a financiamiento por la construcción de la Plaza de Autonomía . El monto principal fue de ¢4.460.043.242,56 (plazo 19,92 años), tasa de interés aplicada a la fecha: 10.00%.
(k)  Deuda por pagar no corriente según Fideicomiso con referencia a financiamiento por la construcción del edificio de la Escuela de Ciencias de la Computación e Informática . El monto principal fue de ¢2.513.691.328,00 (plazo 22,25 años), tasa de interés aplicada a la fecha: 10.00%.                        </t>
  </si>
  <si>
    <t xml:space="preserve">(d) Deuda por pagar no corriente según Fideicomiso con referencia a financiamiento por la construcción de Residencias Estudiantiles Universitarias. El monto principal fue de ¢2.425.482.855,65  (plazo 23,50 años), tasa de interés aplicada a la fecha 10,00 %. </t>
  </si>
  <si>
    <t xml:space="preserve">(c) Deuda por pagar no corriente según Fideicomiso con referencia a financiamiento por la construcción del edificio de Ciencias Agroalimentarias (Biblioteca UCAGRO). El monto principal fue de ¢1.840.361.007,31 (plazo 23,50 años), tasa de interés aplicada a la fecha: 10,00 %. </t>
  </si>
  <si>
    <t xml:space="preserve">(b) Deuda por pagar no corriente según Fideicomiso con referencia a financiamiento por la construcción del edificio de la Facultad de Ciencias Sociales. El monto principal fue de ¢17.365.466.090,15 (plazo 26 años), tasa de interés aplicada a la fecha: 10,00 %. </t>
  </si>
  <si>
    <t xml:space="preserve">(a) Préstamo no corriente con fecha de constitución  13 de diciembre  de 2006 y fecha de vencimiento 13 de diciembre de 2018 (plazo 12 años). El monto principal fue de ¢1.100.000.000,00, tasa de interés aplicada: tasa básica pasiva más 1%. La garantía representada por partida presupuestaria asignada por la Contraloría General de la República y por Contrato Mercantil. Préstamo otorgado para cancelar deuda con el BPDC, con referencia a financiamiento para la construcción del edificio de la Escuela de Ingeniería Eléctrica.
</t>
  </si>
  <si>
    <t>Estampillas</t>
  </si>
  <si>
    <t>(-) Superávit Fondo de Préstamo</t>
  </si>
  <si>
    <t>Capital de Circulación de Documentos por Cobrar</t>
  </si>
  <si>
    <t>SEGÚN NORMATIVA INSTITUCIONAL Y DIRECTRIZ EMITIDA POR LA CGR</t>
  </si>
  <si>
    <t>ESTIMACIONES</t>
  </si>
  <si>
    <t>El monto de otras reservas se compone de recursos que dispone la Administración para hacer cumplir distintos compromisos legales con una asignación específica, en un corto o mediano plazo, conforme a la normativa Institucional.</t>
  </si>
  <si>
    <t>Esta cuenta comprende a lo ganado por la Universidad como resultado de las operaciones efectuadas en los ejercicios anteriores al vigente.</t>
  </si>
  <si>
    <t>Resultados Acumulados de Ejercicios Anteriores</t>
  </si>
  <si>
    <t xml:space="preserve">El saldo de la cuenta incluye la diferencia de ingresos sobre gastos presupuestarios y contables. Lo anterior conforme a la normativa institucional y a la directriz emitida por la Contraloría General de la República (GCR) en relación con el superávit libre. </t>
  </si>
  <si>
    <t>DETALLE DE INGRESOS Y EGRESOS PRESUPUESTARIOS</t>
  </si>
  <si>
    <t>DETALLE DE INGRESOS Y GASTOS CONTABLES</t>
  </si>
  <si>
    <r>
      <t xml:space="preserve">(a) </t>
    </r>
    <r>
      <rPr>
        <sz val="10"/>
        <rFont val="Arial"/>
        <family val="2"/>
        <charset val="1"/>
      </rPr>
      <t xml:space="preserve">Este Estado se complementa con la información detallada en la nota No. 28 denominada "Conformación del Estado de Resultados".
</t>
    </r>
  </si>
  <si>
    <t>INGRESOS PRESUPUESTARIOS</t>
  </si>
  <si>
    <t>EGRESOS</t>
  </si>
  <si>
    <t>Anticipos a Corto Plazo</t>
  </si>
  <si>
    <t>Por otra parte, se acompaña detalle de los bienes adquiridos por donación a favor de la Universidad:</t>
  </si>
  <si>
    <t>Finalmente, se muestra la conciliación entre la ejecución presupuestaria en bienes duraderos con la capitalización de bienes a nivel contable. Se registran en las cuentas de activos fijos sólo aquellos bienes adquiridos que cumplan con la política de capitalización. Esta conciliación ha sido preparada tomando la ejecución presupuestaria del del 1 de enero hasta el 31 de diciembre del 2018.</t>
  </si>
  <si>
    <r>
      <t>Recinto de Guápiles</t>
    </r>
    <r>
      <rPr>
        <b/>
        <sz val="9"/>
        <color rgb="FF000000"/>
        <rFont val="Arial"/>
        <family val="2"/>
      </rPr>
      <t xml:space="preserve"> </t>
    </r>
  </si>
  <si>
    <r>
      <t>Instalaciones de Guápiles</t>
    </r>
    <r>
      <rPr>
        <b/>
        <sz val="9"/>
        <color rgb="FF000000"/>
        <rFont val="Arial"/>
        <family val="2"/>
      </rPr>
      <t xml:space="preserve"> </t>
    </r>
  </si>
  <si>
    <r>
      <t>Facultad de Ingeniería Fideicomiso</t>
    </r>
    <r>
      <rPr>
        <b/>
        <sz val="9"/>
        <color rgb="FF000000"/>
        <rFont val="Arial"/>
        <family val="2"/>
      </rPr>
      <t xml:space="preserve"> </t>
    </r>
  </si>
  <si>
    <r>
      <t>Facultad de Ciencias Sociales - Fideicomiso</t>
    </r>
    <r>
      <rPr>
        <b/>
        <sz val="9"/>
        <color rgb="FF000000"/>
        <rFont val="Arial"/>
        <family val="2"/>
      </rPr>
      <t xml:space="preserve"> </t>
    </r>
  </si>
  <si>
    <r>
      <t>Plaza de la Autonomía Fideicomiso</t>
    </r>
    <r>
      <rPr>
        <b/>
        <sz val="9"/>
        <color rgb="FF000000"/>
        <rFont val="Arial"/>
        <family val="2"/>
      </rPr>
      <t xml:space="preserve"> </t>
    </r>
  </si>
  <si>
    <r>
      <t>Residencias Estudiantiles - Fideicomiso</t>
    </r>
    <r>
      <rPr>
        <b/>
        <sz val="9"/>
        <color rgb="FF000000"/>
        <rFont val="Arial"/>
        <family val="2"/>
      </rPr>
      <t xml:space="preserve"> </t>
    </r>
  </si>
  <si>
    <r>
      <t>Medicina Edificio</t>
    </r>
    <r>
      <rPr>
        <b/>
        <sz val="9"/>
        <color rgb="FF000000"/>
        <rFont val="Arial"/>
        <family val="2"/>
      </rPr>
      <t xml:space="preserve"> </t>
    </r>
  </si>
  <si>
    <r>
      <t>Sede Regional del Pacifico</t>
    </r>
    <r>
      <rPr>
        <b/>
        <sz val="9"/>
        <color rgb="FF000000"/>
        <rFont val="Arial"/>
        <family val="2"/>
      </rPr>
      <t xml:space="preserve"> </t>
    </r>
  </si>
  <si>
    <r>
      <t>Sede de Occidente Banco Mundial</t>
    </r>
    <r>
      <rPr>
        <b/>
        <sz val="9"/>
        <color rgb="FF000000"/>
        <rFont val="Arial"/>
        <family val="2"/>
      </rPr>
      <t xml:space="preserve"> </t>
    </r>
  </si>
  <si>
    <r>
      <t>Sede del Atlántico Banco Mundial</t>
    </r>
    <r>
      <rPr>
        <b/>
        <sz val="9"/>
        <color rgb="FF000000"/>
        <rFont val="Arial"/>
        <family val="2"/>
      </rPr>
      <t xml:space="preserve"> </t>
    </r>
  </si>
  <si>
    <r>
      <t>(d)</t>
    </r>
    <r>
      <rPr>
        <b/>
        <sz val="9"/>
        <color rgb="FF000000"/>
        <rFont val="Arial"/>
        <family val="2"/>
      </rPr>
      <t xml:space="preserve"> </t>
    </r>
    <r>
      <rPr>
        <sz val="9"/>
        <color rgb="FF000000"/>
        <rFont val="Arial"/>
        <family val="2"/>
      </rPr>
      <t>Como parte del Proyecto de Mejoramiento Institucional Banco Mundial, se llevó a cabo el traslado de construcciones como:</t>
    </r>
  </si>
  <si>
    <r>
      <t>Pagos por activos en proceso de adquisición</t>
    </r>
    <r>
      <rPr>
        <b/>
        <sz val="9"/>
        <color rgb="FF000000"/>
        <rFont val="Arial"/>
        <family val="2"/>
      </rPr>
      <t xml:space="preserve"> </t>
    </r>
  </si>
  <si>
    <r>
      <t>Adquisición por donación de activos</t>
    </r>
    <r>
      <rPr>
        <b/>
        <sz val="9"/>
        <color rgb="FF000000"/>
        <rFont val="Arial"/>
        <family val="2"/>
      </rPr>
      <t xml:space="preserve"> </t>
    </r>
  </si>
  <si>
    <r>
      <t>Ajustes varios</t>
    </r>
    <r>
      <rPr>
        <b/>
        <sz val="9"/>
        <color rgb="FF000000"/>
        <rFont val="Arial"/>
        <family val="2"/>
      </rPr>
      <t xml:space="preserve"> </t>
    </r>
  </si>
  <si>
    <t>ESTIMACIÓN</t>
  </si>
  <si>
    <t xml:space="preserve">EGRESOS </t>
  </si>
  <si>
    <t xml:space="preserve">Nota:   </t>
  </si>
  <si>
    <t xml:space="preserve">Ingresos de Financiamiento </t>
  </si>
  <si>
    <t>(a) Los ingresos de financimiento son el exceso de ingresos en relación con los egresos, correspondientes a periodos anteriores. En dicha partida y en específico a los fondos restringidos, se consideran los ingresos que provienen de leyes y convenios como superávit específico, conforme a la directriz emitida por la Contraloría General de la República,  oficio DFOE-SOC-1054-2018.</t>
  </si>
  <si>
    <t>(b) Los egresos capitalizables se integran a los respectivos Programas, ver anexo No. 7.</t>
  </si>
  <si>
    <t>RESUMEN DE EGRESOS POR SECCIÓN (a)</t>
  </si>
  <si>
    <t>(a) En el anexo N°.10 se detalla la Situación Presupuestaria de Egresos por Sección  y Unidad Ejecutora, y por Objeto del Gasto.</t>
  </si>
  <si>
    <t>(a) Los proyectos del Plan de Mejoramiento Institucional inician los procesos de contratación de las distintas obras, con un presupuesto autorizado pero sin que sea requerido solicitar desembolso al Banco Mundial, esto con la finalidad de no pedir recursos que estén ociosos en la cuenta de caja única de la Universidad de Costa Rica en el Ministerio de Hacienda. Por lo tanto, se decidió que en el momento de ejecutar los pagos, se realiza la solicitud de los recursos al Banco. Esta situación provoca un efecto negativo en el Disponible de Caja al 31 de diciembre de 2018 del Plan de Mejoramiento Institucional, que se origina por los compromisos legales que ascienden a ¢671.298.878,53.</t>
  </si>
  <si>
    <r>
      <t xml:space="preserve">Total Superávit                                                           </t>
    </r>
    <r>
      <rPr>
        <sz val="10"/>
        <rFont val="Arial"/>
        <family val="2"/>
      </rPr>
      <t>(b)</t>
    </r>
  </si>
  <si>
    <t xml:space="preserve">(b)  La CGR solicita reclasificación de los superávit específicos a superávit libre, mediante la formulación del Presupuesto Extraordinario 2-2018 (DFOE-SOC-0868-2018).  En nota DFOE-SOC-1054-2018 la Contraloría indica que sí reconoce como superávit específico los recursos de financiamiento de fondos restringidos que provienen de leyes y convenios. </t>
  </si>
  <si>
    <t>RESUMEN DE INGRESOS PRESUPUESTARIOS</t>
  </si>
  <si>
    <t>POR SECCIÓN</t>
  </si>
  <si>
    <t>POR CLASE BÁSICA</t>
  </si>
  <si>
    <t>RESUMEN DE EGRESOS POR OBJETO (a)</t>
  </si>
  <si>
    <t>RESUMEN DE LIQUIDACIÓN PRESUPUESTARIA</t>
  </si>
  <si>
    <t>Maq. Agrícola e Industrial</t>
  </si>
  <si>
    <t>(a) Corresponden a proyectos terminados, a nivel de ejecución, pero que a nivel a contable se encuentran pendientes de reclasificar por motivo de que el proceso de gestión administrativa no ha concluido y por ende no sea comunicado a la OAF el finiquito de la obra.</t>
  </si>
  <si>
    <t>Instituto Investigaciones Sociales</t>
  </si>
  <si>
    <t>Edificio Instituto Investigaciones en Educación</t>
  </si>
  <si>
    <t>Centro  Investigaciones Agronómicas</t>
  </si>
  <si>
    <t>Instituto de Investigaciones Psicológicas</t>
  </si>
  <si>
    <t>Centro Investigaciones Virología y Biología Celular</t>
  </si>
  <si>
    <t>Instituto de Investigaciones Psicológicas Finca 537179</t>
  </si>
  <si>
    <t>Instituto de Investigaciones Farmacéuticas - Edificio</t>
  </si>
  <si>
    <t>BM Edificio Instituto de Investigaciones Farmacéuticas INIFAR - Lab.</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</si>
</sst>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1" formatCode="_(* #,##0_);_(* \(#,##0\);_(* &quot;-&quot;_);_(@_)"/>
    <numFmt numFmtId="44" formatCode="_(&quot;₡&quot;* #,##0.00_);_(&quot;₡&quot;* \(#,##0.00\);_(&quot;₡&quot;* &quot;-&quot;??_);_(@_)"/>
    <numFmt numFmtId="43" formatCode="_(* #,##0.00_);_(* \(#,##0.00\);_(* &quot;-&quot;??_);_(@_)"/>
    <numFmt numFmtId="164" formatCode="_-* #,##0.00_-;\-* #,##0.00_-;_-* &quot;-&quot;??_-;_-@_-"/>
    <numFmt numFmtId="165" formatCode="#,##0.00\ ;\(#,##0.00\);\-#\ ;@\ "/>
    <numFmt numFmtId="166" formatCode="&quot; ¢&quot;#,##0.00\ ;&quot;-¢&quot;#,##0.00\ ;&quot; ¢-&quot;#\ ;@\ "/>
    <numFmt numFmtId="167" formatCode="0.00\ %"/>
    <numFmt numFmtId="168" formatCode="#,##0.00\ ;\-#,##0.00\ ;\-#\ ;@\ "/>
    <numFmt numFmtId="169" formatCode="\₡#,##0.00"/>
    <numFmt numFmtId="170" formatCode="_(\₡* #,##0.00_);_(\₡* \(#,##0.00\);_(\₡* \-??_);_(@_)"/>
    <numFmt numFmtId="171" formatCode="0\ %"/>
    <numFmt numFmtId="172" formatCode="\¢#,##0.00\ ;&quot;(¢&quot;#,##0.00\)"/>
    <numFmt numFmtId="173" formatCode="* #,##0.00\ ;* \(#,##0.00\);* \-#\ ;@\ "/>
    <numFmt numFmtId="174" formatCode="&quot; ¢&quot;* #,##0\ ;&quot;-¢&quot;* #,##0\ ;&quot; ¢&quot;* &quot;- &quot;;@\ "/>
    <numFmt numFmtId="175" formatCode="#,##0.0"/>
    <numFmt numFmtId="176" formatCode="[$$-409]#,##0.00"/>
    <numFmt numFmtId="177" formatCode="[$$-540A]#,##0.00"/>
    <numFmt numFmtId="178" formatCode="###\ ###\ ###\ ##0.00"/>
    <numFmt numFmtId="179" formatCode="###\ ###\ ###\ ###\ ##0.00"/>
    <numFmt numFmtId="180" formatCode="&quot;₡&quot;#,##0.00"/>
    <numFmt numFmtId="181" formatCode="#,##0.00,;\(#,##0.00\);\-#,;@\ "/>
    <numFmt numFmtId="182" formatCode="\¢#,##0.00,;&quot;(¢&quot;#,##0.00\)"/>
    <numFmt numFmtId="183" formatCode="d&quot; de &quot;mmm&quot; de &quot;yy"/>
    <numFmt numFmtId="184" formatCode="#,##0.00_ ;\-#,##0.00\ "/>
    <numFmt numFmtId="185" formatCode="&quot; ₡&quot;* #,##0.00\ ;&quot; ₡&quot;* \(#,##0.00\);&quot; ₡&quot;* \-#\ ;@\ "/>
    <numFmt numFmtId="186" formatCode="* #,##0.00\ ;\-* #,##0.00\ ;* \-#\ ;@\ "/>
    <numFmt numFmtId="187" formatCode="_(* #,##0.00_);_(* \(#,##0.00\);_(* \-??_);_(@_)"/>
    <numFmt numFmtId="188" formatCode="&quot; ¢&quot;* #,##0.00\ ;&quot;-¢&quot;* #,##0.00\ ;&quot; ¢&quot;* \-#\ ;@\ "/>
  </numFmts>
  <fonts count="133">
    <font>
      <sz val="10"/>
      <name val="Arial"/>
      <charset val="1"/>
    </font>
    <font>
      <sz val="11"/>
      <color theme="1"/>
      <name val="Calibri"/>
      <family val="2"/>
      <scheme val="minor"/>
    </font>
    <font>
      <sz val="11"/>
      <color theme="1"/>
      <name val="Calibri"/>
      <family val="2"/>
      <scheme val="minor"/>
    </font>
    <font>
      <u/>
      <sz val="2.5"/>
      <color rgb="FF0000FF"/>
      <name val="Arial"/>
      <family val="2"/>
      <charset val="1"/>
    </font>
    <font>
      <sz val="10"/>
      <name val="Arial"/>
      <family val="2"/>
      <charset val="1"/>
    </font>
    <font>
      <b/>
      <sz val="11"/>
      <name val="Arial"/>
      <family val="2"/>
      <charset val="1"/>
    </font>
    <font>
      <sz val="11"/>
      <name val="Arial"/>
      <family val="2"/>
      <charset val="1"/>
    </font>
    <font>
      <sz val="11"/>
      <color rgb="FF000000"/>
      <name val="Arial"/>
      <family val="2"/>
      <charset val="1"/>
    </font>
    <font>
      <b/>
      <sz val="9"/>
      <name val="Arial"/>
      <family val="2"/>
      <charset val="1"/>
    </font>
    <font>
      <sz val="9"/>
      <name val="Arial"/>
      <family val="2"/>
      <charset val="1"/>
    </font>
    <font>
      <sz val="8"/>
      <color rgb="FF000000"/>
      <name val="Arial"/>
      <family val="2"/>
      <charset val="1"/>
    </font>
    <font>
      <b/>
      <sz val="11"/>
      <color rgb="FF000000"/>
      <name val="Arial"/>
      <family val="2"/>
      <charset val="1"/>
    </font>
    <font>
      <b/>
      <i/>
      <sz val="10"/>
      <color rgb="FF000000"/>
      <name val="Arial"/>
      <family val="2"/>
      <charset val="1"/>
    </font>
    <font>
      <b/>
      <sz val="10"/>
      <name val="Arial"/>
      <family val="2"/>
      <charset val="1"/>
    </font>
    <font>
      <sz val="10"/>
      <color rgb="FF000000"/>
      <name val="Arial"/>
      <family val="2"/>
      <charset val="1"/>
    </font>
    <font>
      <u/>
      <sz val="11"/>
      <color rgb="FF000000"/>
      <name val="Arial"/>
      <family val="2"/>
      <charset val="1"/>
    </font>
    <font>
      <sz val="8"/>
      <name val="Arial"/>
      <family val="2"/>
      <charset val="1"/>
    </font>
    <font>
      <b/>
      <sz val="8"/>
      <name val="Arial"/>
      <family val="2"/>
      <charset val="1"/>
    </font>
    <font>
      <sz val="9"/>
      <color rgb="FF000000"/>
      <name val="Arial"/>
      <family val="2"/>
      <charset val="1"/>
    </font>
    <font>
      <b/>
      <sz val="10"/>
      <color rgb="FF000000"/>
      <name val="Arial"/>
      <family val="2"/>
      <charset val="1"/>
    </font>
    <font>
      <sz val="12"/>
      <name val="Arial"/>
      <family val="2"/>
      <charset val="1"/>
    </font>
    <font>
      <sz val="11"/>
      <color rgb="FF000000"/>
      <name val="Calibri"/>
      <family val="2"/>
      <charset val="1"/>
    </font>
    <font>
      <sz val="10"/>
      <color rgb="FF000000"/>
      <name val="Calibri"/>
      <family val="2"/>
      <charset val="1"/>
    </font>
    <font>
      <sz val="7"/>
      <color rgb="FF000000"/>
      <name val="Times New Roman"/>
      <family val="1"/>
      <charset val="1"/>
    </font>
    <font>
      <b/>
      <i/>
      <sz val="10"/>
      <name val="Arial"/>
      <family val="2"/>
      <charset val="1"/>
    </font>
    <font>
      <u/>
      <sz val="10"/>
      <name val="Arial"/>
      <family val="2"/>
      <charset val="1"/>
    </font>
    <font>
      <b/>
      <sz val="9"/>
      <color rgb="FF000000"/>
      <name val="Arial"/>
      <family val="2"/>
      <charset val="1"/>
    </font>
    <font>
      <sz val="9.5"/>
      <name val="Arial"/>
      <family val="2"/>
      <charset val="1"/>
    </font>
    <font>
      <sz val="11"/>
      <name val="Calibri"/>
      <family val="2"/>
      <charset val="1"/>
    </font>
    <font>
      <b/>
      <sz val="11"/>
      <name val="Calibri"/>
      <family val="2"/>
      <charset val="1"/>
    </font>
    <font>
      <sz val="10"/>
      <name val="Arial"/>
      <family val="2"/>
    </font>
    <font>
      <sz val="10"/>
      <name val="MS Sans Serif"/>
      <family val="2"/>
    </font>
    <font>
      <sz val="10"/>
      <name val="Arial"/>
      <family val="2"/>
    </font>
    <font>
      <b/>
      <sz val="10"/>
      <name val="Arial"/>
      <family val="2"/>
    </font>
    <font>
      <sz val="10.5"/>
      <name val="Arial"/>
      <family val="2"/>
    </font>
    <font>
      <sz val="10.5"/>
      <name val="Calibri"/>
      <family val="2"/>
    </font>
    <font>
      <b/>
      <sz val="11"/>
      <name val="Arial"/>
      <family val="2"/>
    </font>
    <font>
      <i/>
      <sz val="11"/>
      <color rgb="FF7F7F7F"/>
      <name val="Calibri"/>
      <family val="2"/>
      <scheme val="minor"/>
    </font>
    <font>
      <sz val="10"/>
      <color indexed="8"/>
      <name val="Arial"/>
      <family val="2"/>
    </font>
    <font>
      <b/>
      <sz val="9"/>
      <color indexed="81"/>
      <name val="Tahoma"/>
      <family val="2"/>
    </font>
    <font>
      <sz val="9"/>
      <color indexed="81"/>
      <name val="Tahoma"/>
      <family val="2"/>
    </font>
    <font>
      <sz val="8"/>
      <name val="Arial"/>
      <family val="2"/>
    </font>
    <font>
      <sz val="10"/>
      <color theme="1"/>
      <name val="Arial"/>
      <family val="2"/>
    </font>
    <font>
      <sz val="11"/>
      <color theme="1"/>
      <name val="Arial"/>
      <family val="2"/>
    </font>
    <font>
      <b/>
      <sz val="10"/>
      <color theme="1"/>
      <name val="Arial"/>
      <family val="2"/>
    </font>
    <font>
      <sz val="9"/>
      <name val="Arial"/>
      <family val="2"/>
    </font>
    <font>
      <sz val="11"/>
      <color indexed="8"/>
      <name val="Calibri"/>
      <family val="2"/>
    </font>
    <font>
      <sz val="12"/>
      <name val="Arial"/>
      <family val="2"/>
    </font>
    <font>
      <b/>
      <sz val="10"/>
      <color rgb="FF000000"/>
      <name val="Arial"/>
      <family val="2"/>
    </font>
    <font>
      <sz val="10"/>
      <color rgb="FF000000"/>
      <name val="Arial"/>
      <family val="2"/>
    </font>
    <font>
      <b/>
      <sz val="8"/>
      <name val="Arial"/>
      <family val="2"/>
    </font>
    <font>
      <sz val="11"/>
      <color rgb="FF000000"/>
      <name val="Calibri"/>
      <family val="2"/>
    </font>
    <font>
      <b/>
      <sz val="9"/>
      <name val="Arial"/>
      <family val="2"/>
    </font>
    <font>
      <b/>
      <sz val="9"/>
      <color theme="1"/>
      <name val="Arial"/>
      <family val="2"/>
    </font>
    <font>
      <sz val="9"/>
      <color rgb="FF000000"/>
      <name val="Arial"/>
      <family val="2"/>
    </font>
    <font>
      <sz val="9"/>
      <color theme="1"/>
      <name val="Arial"/>
      <family val="2"/>
    </font>
    <font>
      <sz val="11"/>
      <name val="Arial"/>
      <family val="2"/>
    </font>
    <font>
      <b/>
      <sz val="11"/>
      <color theme="1"/>
      <name val="Arial"/>
      <family val="2"/>
    </font>
    <font>
      <sz val="11"/>
      <color rgb="FF000000"/>
      <name val="Arial"/>
      <family val="2"/>
    </font>
    <font>
      <b/>
      <sz val="11"/>
      <color rgb="FF000000"/>
      <name val="Arial"/>
      <family val="2"/>
    </font>
    <font>
      <b/>
      <i/>
      <sz val="11"/>
      <color rgb="FF000000"/>
      <name val="Arial"/>
      <family val="2"/>
      <charset val="1"/>
    </font>
    <font>
      <sz val="11"/>
      <color rgb="FF006100"/>
      <name val="Calibri"/>
      <family val="2"/>
      <scheme val="minor"/>
    </font>
    <font>
      <sz val="11"/>
      <name val="Calibri"/>
      <family val="2"/>
    </font>
    <font>
      <b/>
      <u/>
      <sz val="10"/>
      <name val="Arial"/>
      <family val="2"/>
    </font>
    <font>
      <sz val="11"/>
      <color indexed="8"/>
      <name val="Calibri"/>
      <family val="2"/>
      <charset val="1"/>
    </font>
    <font>
      <sz val="11"/>
      <color theme="0"/>
      <name val="Arial"/>
      <family val="2"/>
    </font>
    <font>
      <u/>
      <sz val="10"/>
      <name val="Arial"/>
      <family val="2"/>
    </font>
    <font>
      <sz val="10"/>
      <color rgb="FF00B050"/>
      <name val="Arial"/>
      <family val="2"/>
    </font>
    <font>
      <sz val="9"/>
      <color rgb="FFFF0000"/>
      <name val="Arial"/>
      <family val="2"/>
    </font>
    <font>
      <sz val="10"/>
      <color rgb="FFFF0000"/>
      <name val="Arial"/>
      <family val="2"/>
    </font>
    <font>
      <i/>
      <sz val="10"/>
      <name val="Arial"/>
      <family val="2"/>
    </font>
    <font>
      <b/>
      <sz val="14"/>
      <name val="Arial"/>
      <family val="2"/>
    </font>
    <font>
      <b/>
      <sz val="13.5"/>
      <name val="Arial"/>
      <family val="2"/>
    </font>
    <font>
      <sz val="10"/>
      <color theme="1"/>
      <name val="Arial"/>
      <family val="2"/>
      <charset val="1"/>
    </font>
    <font>
      <b/>
      <u/>
      <sz val="10"/>
      <color rgb="FFFF0000"/>
      <name val="Arial"/>
      <family val="2"/>
    </font>
    <font>
      <b/>
      <u/>
      <sz val="11"/>
      <color rgb="FFFF0000"/>
      <name val="Arial"/>
      <family val="2"/>
    </font>
    <font>
      <b/>
      <sz val="10"/>
      <color rgb="FFFF0000"/>
      <name val="Arial"/>
      <family val="2"/>
    </font>
    <font>
      <sz val="11"/>
      <color rgb="FF000000"/>
      <name val="Arial1"/>
      <charset val="1"/>
    </font>
    <font>
      <i/>
      <sz val="10"/>
      <color rgb="FF000000"/>
      <name val="Arial"/>
      <family val="2"/>
    </font>
    <font>
      <sz val="11"/>
      <color theme="1"/>
      <name val="Arial"/>
      <family val="2"/>
      <charset val="1"/>
    </font>
    <font>
      <b/>
      <i/>
      <sz val="10"/>
      <color rgb="FF000000"/>
      <name val="Arial"/>
      <family val="2"/>
    </font>
    <font>
      <b/>
      <sz val="12"/>
      <color rgb="FF000000"/>
      <name val="Arial"/>
      <family val="2"/>
    </font>
    <font>
      <sz val="12"/>
      <color theme="1"/>
      <name val="Arial"/>
      <family val="2"/>
    </font>
    <font>
      <sz val="6"/>
      <name val="Arial"/>
      <family val="2"/>
    </font>
    <font>
      <b/>
      <i/>
      <sz val="8"/>
      <name val="Arial"/>
      <family val="2"/>
    </font>
    <font>
      <b/>
      <sz val="10"/>
      <color indexed="14"/>
      <name val="Arial"/>
      <family val="2"/>
    </font>
    <font>
      <sz val="10"/>
      <name val="Arial"/>
      <family val="2"/>
    </font>
    <font>
      <sz val="10.7"/>
      <color theme="1"/>
      <name val="Arial"/>
      <family val="2"/>
    </font>
    <font>
      <sz val="10"/>
      <color theme="1"/>
      <name val="Liberation Sans"/>
      <family val="2"/>
    </font>
    <font>
      <b/>
      <sz val="10.7"/>
      <name val="Arial"/>
      <family val="2"/>
    </font>
    <font>
      <sz val="10.7"/>
      <name val="Arial"/>
      <family val="2"/>
    </font>
    <font>
      <b/>
      <sz val="10.5"/>
      <name val="Arial"/>
      <family val="2"/>
      <charset val="1"/>
    </font>
    <font>
      <b/>
      <u/>
      <sz val="10.5"/>
      <name val="Arial"/>
      <family val="2"/>
      <charset val="1"/>
    </font>
    <font>
      <sz val="10.5"/>
      <name val="Arial"/>
      <family val="2"/>
      <charset val="1"/>
    </font>
    <font>
      <b/>
      <sz val="10.5"/>
      <name val="Arial"/>
      <family val="2"/>
    </font>
    <font>
      <sz val="10"/>
      <color rgb="FF000000"/>
      <name val="Calibri"/>
      <family val="2"/>
    </font>
    <font>
      <u/>
      <sz val="9"/>
      <name val="Arial"/>
      <family val="2"/>
    </font>
    <font>
      <sz val="9"/>
      <color indexed="8"/>
      <name val="Calibri"/>
      <family val="2"/>
    </font>
    <font>
      <b/>
      <sz val="9"/>
      <color theme="0"/>
      <name val="Arial"/>
      <family val="2"/>
    </font>
    <font>
      <sz val="9"/>
      <color theme="1" tint="0.249977111117893"/>
      <name val="Arial"/>
      <family val="2"/>
    </font>
    <font>
      <b/>
      <sz val="9"/>
      <color theme="1" tint="0.249977111117893"/>
      <name val="Arial"/>
      <family val="2"/>
    </font>
    <font>
      <sz val="9"/>
      <color indexed="10"/>
      <name val="Arial"/>
      <family val="2"/>
    </font>
    <font>
      <b/>
      <vertAlign val="superscript"/>
      <sz val="10"/>
      <name val="Arial"/>
      <family val="2"/>
    </font>
    <font>
      <b/>
      <sz val="11"/>
      <color theme="1"/>
      <name val="Calibri"/>
      <family val="2"/>
      <scheme val="minor"/>
    </font>
    <font>
      <b/>
      <sz val="10"/>
      <color theme="1"/>
      <name val="Arial"/>
      <family val="2"/>
      <charset val="1"/>
    </font>
    <font>
      <b/>
      <sz val="11"/>
      <color theme="1"/>
      <name val="Arial1"/>
    </font>
    <font>
      <b/>
      <sz val="11"/>
      <color theme="1"/>
      <name val="Arial"/>
      <family val="2"/>
      <charset val="1"/>
    </font>
    <font>
      <sz val="11"/>
      <color theme="1"/>
      <name val="Arial1"/>
    </font>
    <font>
      <sz val="10"/>
      <color theme="1"/>
      <name val="Arial1"/>
    </font>
    <font>
      <b/>
      <u/>
      <sz val="11"/>
      <color theme="1"/>
      <name val="Arial1"/>
    </font>
    <font>
      <b/>
      <u/>
      <sz val="10"/>
      <color theme="1"/>
      <name val="Arial1"/>
    </font>
    <font>
      <b/>
      <vertAlign val="superscript"/>
      <sz val="11"/>
      <color theme="1"/>
      <name val="Arial1"/>
    </font>
    <font>
      <b/>
      <sz val="12"/>
      <color theme="1"/>
      <name val="Arial1"/>
    </font>
    <font>
      <b/>
      <i/>
      <sz val="12"/>
      <color theme="1"/>
      <name val="Arial"/>
      <family val="2"/>
    </font>
    <font>
      <sz val="12"/>
      <color theme="1"/>
      <name val="Arial1"/>
    </font>
    <font>
      <sz val="11"/>
      <color theme="0"/>
      <name val="Calibri"/>
      <family val="2"/>
      <scheme val="minor"/>
    </font>
    <font>
      <b/>
      <sz val="13"/>
      <color theme="1"/>
      <name val="Arial1"/>
    </font>
    <font>
      <sz val="11"/>
      <color theme="1"/>
      <name val="Calibri"/>
      <family val="2"/>
      <charset val="1"/>
    </font>
    <font>
      <b/>
      <sz val="9"/>
      <color theme="1"/>
      <name val="Arial"/>
      <family val="2"/>
      <charset val="1"/>
    </font>
    <font>
      <sz val="11"/>
      <name val="Calibri"/>
      <family val="2"/>
      <scheme val="minor"/>
    </font>
    <font>
      <b/>
      <sz val="13"/>
      <name val="Arial1"/>
    </font>
    <font>
      <b/>
      <sz val="11"/>
      <name val="Arial1"/>
    </font>
    <font>
      <sz val="11"/>
      <name val="Arial1"/>
    </font>
    <font>
      <sz val="10"/>
      <name val="Arial1"/>
    </font>
    <font>
      <b/>
      <u/>
      <sz val="11"/>
      <name val="Arial1"/>
    </font>
    <font>
      <b/>
      <u/>
      <sz val="10"/>
      <name val="Arial1"/>
    </font>
    <font>
      <b/>
      <vertAlign val="superscript"/>
      <sz val="11"/>
      <name val="Arial1"/>
    </font>
    <font>
      <b/>
      <sz val="13"/>
      <name val="Arial"/>
      <family val="2"/>
    </font>
    <font>
      <b/>
      <sz val="11"/>
      <name val="Calibri"/>
      <family val="2"/>
      <scheme val="minor"/>
    </font>
    <font>
      <b/>
      <sz val="12"/>
      <name val="Arial"/>
      <family val="2"/>
    </font>
    <font>
      <sz val="10"/>
      <name val="Arial"/>
      <family val="2"/>
    </font>
    <font>
      <b/>
      <sz val="9"/>
      <color rgb="FF000000"/>
      <name val="Arial"/>
      <family val="2"/>
    </font>
    <font>
      <b/>
      <sz val="10"/>
      <color theme="1"/>
      <name val="Liberation Sans"/>
      <family val="2"/>
    </font>
  </fonts>
  <fills count="16">
    <fill>
      <patternFill patternType="none"/>
    </fill>
    <fill>
      <patternFill patternType="gray125"/>
    </fill>
    <fill>
      <patternFill patternType="solid">
        <fgColor rgb="FFFFFFFF"/>
        <bgColor rgb="FFDCE6F2"/>
      </patternFill>
    </fill>
    <fill>
      <patternFill patternType="solid">
        <fgColor rgb="FFFFFF0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C6EFCE"/>
      </patternFill>
    </fill>
    <fill>
      <patternFill patternType="solid">
        <fgColor theme="4" tint="0.79998168889431442"/>
        <bgColor indexed="64"/>
      </patternFill>
    </fill>
    <fill>
      <patternFill patternType="solid">
        <fgColor rgb="FFDDDDDD"/>
        <bgColor indexed="64"/>
      </patternFill>
    </fill>
    <fill>
      <patternFill patternType="solid">
        <fgColor rgb="FFFFFFFF"/>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rgb="FFFFFFFF"/>
        <bgColor rgb="FFFFFFCC"/>
      </patternFill>
    </fill>
  </fills>
  <borders count="33">
    <border>
      <left/>
      <right/>
      <top/>
      <bottom/>
      <diagonal/>
    </border>
    <border>
      <left/>
      <right/>
      <top style="thin">
        <color auto="1"/>
      </top>
      <bottom style="medium">
        <color auto="1"/>
      </bottom>
      <diagonal/>
    </border>
    <border>
      <left/>
      <right/>
      <top/>
      <bottom style="thin">
        <color auto="1"/>
      </bottom>
      <diagonal/>
    </border>
    <border>
      <left/>
      <right/>
      <top style="thin">
        <color auto="1"/>
      </top>
      <bottom style="thin">
        <color auto="1"/>
      </bottom>
      <diagonal/>
    </border>
    <border>
      <left/>
      <right/>
      <top/>
      <bottom style="double">
        <color auto="1"/>
      </bottom>
      <diagonal/>
    </border>
    <border>
      <left/>
      <right/>
      <top style="thin">
        <color auto="1"/>
      </top>
      <bottom style="double">
        <color auto="1"/>
      </bottom>
      <diagonal/>
    </border>
    <border>
      <left/>
      <right/>
      <top/>
      <bottom style="medium">
        <color auto="1"/>
      </bottom>
      <diagonal/>
    </border>
    <border>
      <left/>
      <right/>
      <top style="thin">
        <color auto="1"/>
      </top>
      <bottom/>
      <diagonal/>
    </border>
    <border>
      <left/>
      <right/>
      <top style="medium">
        <color auto="1"/>
      </top>
      <bottom style="medium">
        <color auto="1"/>
      </bottom>
      <diagonal/>
    </border>
    <border>
      <left/>
      <right/>
      <top style="medium">
        <color auto="1"/>
      </top>
      <bottom/>
      <diagonal/>
    </border>
    <border>
      <left/>
      <right style="medium">
        <color auto="1"/>
      </right>
      <top style="medium">
        <color auto="1"/>
      </top>
      <bottom style="medium">
        <color auto="1"/>
      </bottom>
      <diagonal/>
    </border>
    <border>
      <left/>
      <right/>
      <top/>
      <bottom style="double">
        <color auto="1"/>
      </bottom>
      <diagonal/>
    </border>
    <border>
      <left/>
      <right/>
      <top/>
      <bottom style="thin">
        <color auto="1"/>
      </bottom>
      <diagonal/>
    </border>
    <border>
      <left/>
      <right/>
      <top/>
      <bottom style="double">
        <color rgb="FF000000"/>
      </bottom>
      <diagonal/>
    </border>
    <border>
      <left/>
      <right/>
      <top/>
      <bottom style="medium">
        <color auto="1"/>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top style="thick">
        <color rgb="FF000000"/>
      </top>
      <bottom style="double">
        <color rgb="FF000000"/>
      </bottom>
      <diagonal/>
    </border>
    <border>
      <left/>
      <right/>
      <top/>
      <bottom style="thin">
        <color indexed="64"/>
      </bottom>
      <diagonal/>
    </border>
    <border>
      <left/>
      <right/>
      <top/>
      <bottom style="double">
        <color indexed="64"/>
      </bottom>
      <diagonal/>
    </border>
    <border>
      <left/>
      <right/>
      <top/>
      <bottom style="hair">
        <color indexed="64"/>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top/>
      <bottom style="medium">
        <color indexed="64"/>
      </bottom>
      <diagonal/>
    </border>
  </borders>
  <cellStyleXfs count="38">
    <xf numFmtId="0" fontId="0" fillId="0" borderId="0"/>
    <xf numFmtId="168" fontId="14" fillId="0" borderId="0" applyBorder="0" applyProtection="0"/>
    <xf numFmtId="166" fontId="14" fillId="0" borderId="0" applyBorder="0" applyProtection="0"/>
    <xf numFmtId="171" fontId="30" fillId="0" borderId="0" applyBorder="0" applyProtection="0"/>
    <xf numFmtId="0" fontId="3" fillId="0" borderId="0" applyBorder="0" applyProtection="0"/>
    <xf numFmtId="174" fontId="4" fillId="0" borderId="0" applyBorder="0" applyProtection="0"/>
    <xf numFmtId="0" fontId="31" fillId="0" borderId="0"/>
    <xf numFmtId="174" fontId="32" fillId="0" borderId="0" applyFill="0" applyBorder="0" applyProtection="0"/>
    <xf numFmtId="0" fontId="32" fillId="0" borderId="0"/>
    <xf numFmtId="0" fontId="37" fillId="0" borderId="0" applyNumberFormat="0" applyFill="0" applyBorder="0" applyAlignment="0" applyProtection="0"/>
    <xf numFmtId="0" fontId="32" fillId="0" borderId="0"/>
    <xf numFmtId="0" fontId="31" fillId="0" borderId="0"/>
    <xf numFmtId="0" fontId="46" fillId="0" borderId="0" applyBorder="0" applyProtection="0"/>
    <xf numFmtId="0" fontId="51" fillId="0" borderId="0"/>
    <xf numFmtId="0" fontId="31" fillId="0" borderId="0"/>
    <xf numFmtId="0" fontId="61" fillId="9" borderId="0" applyNumberFormat="0" applyBorder="0" applyAlignment="0" applyProtection="0"/>
    <xf numFmtId="0" fontId="21" fillId="0" borderId="0"/>
    <xf numFmtId="174" fontId="4" fillId="0" borderId="0" applyBorder="0" applyProtection="0"/>
    <xf numFmtId="0" fontId="64" fillId="0" borderId="0"/>
    <xf numFmtId="0" fontId="2" fillId="0" borderId="0"/>
    <xf numFmtId="164" fontId="3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46" fillId="0" borderId="0"/>
    <xf numFmtId="0" fontId="77" fillId="0" borderId="0"/>
    <xf numFmtId="41" fontId="86" fillId="0" borderId="0" applyFont="0" applyFill="0" applyBorder="0" applyAlignment="0" applyProtection="0"/>
    <xf numFmtId="0" fontId="1" fillId="0" borderId="0"/>
    <xf numFmtId="0" fontId="31" fillId="0" borderId="0"/>
    <xf numFmtId="0" fontId="46" fillId="0" borderId="0"/>
    <xf numFmtId="185" fontId="32" fillId="0" borderId="0" applyFill="0" applyBorder="0" applyProtection="0"/>
    <xf numFmtId="186" fontId="32" fillId="0" borderId="0" applyFill="0" applyBorder="0" applyProtection="0"/>
    <xf numFmtId="164" fontId="32" fillId="0" borderId="0" applyFont="0" applyFill="0" applyBorder="0" applyAlignment="0" applyProtection="0"/>
    <xf numFmtId="44" fontId="32" fillId="0" borderId="0" applyFont="0" applyFill="0" applyBorder="0" applyAlignment="0" applyProtection="0"/>
    <xf numFmtId="188" fontId="32" fillId="0" borderId="0" applyFill="0" applyBorder="0" applyProtection="0"/>
    <xf numFmtId="0" fontId="32" fillId="0" borderId="0"/>
    <xf numFmtId="9" fontId="64" fillId="0" borderId="0" applyBorder="0" applyProtection="0"/>
    <xf numFmtId="0" fontId="130" fillId="0" borderId="0"/>
  </cellStyleXfs>
  <cellXfs count="1867">
    <xf numFmtId="0" fontId="0" fillId="0" borderId="0" xfId="0"/>
    <xf numFmtId="0" fontId="0" fillId="0" borderId="0" xfId="0" applyBorder="1"/>
    <xf numFmtId="0" fontId="3" fillId="0" borderId="0" xfId="4" applyBorder="1" applyAlignment="1" applyProtection="1"/>
    <xf numFmtId="0" fontId="4" fillId="0" borderId="0" xfId="0" applyFont="1"/>
    <xf numFmtId="2" fontId="0" fillId="0" borderId="0" xfId="0" applyNumberFormat="1" applyAlignment="1">
      <alignment vertical="top"/>
    </xf>
    <xf numFmtId="0" fontId="5" fillId="0" borderId="1" xfId="0" applyFont="1" applyBorder="1" applyAlignment="1">
      <alignment horizontal="center" vertical="top"/>
    </xf>
    <xf numFmtId="0" fontId="5" fillId="0" borderId="0" xfId="0" applyFont="1" applyAlignment="1">
      <alignment vertical="top"/>
    </xf>
    <xf numFmtId="0" fontId="6" fillId="0" borderId="0" xfId="0" applyFont="1" applyAlignment="1">
      <alignment vertical="top"/>
    </xf>
    <xf numFmtId="0" fontId="10" fillId="0" borderId="0" xfId="0" applyFont="1"/>
    <xf numFmtId="165" fontId="10" fillId="0" borderId="0" xfId="0" applyNumberFormat="1" applyFont="1"/>
    <xf numFmtId="0" fontId="10" fillId="0" borderId="0" xfId="0" applyFont="1" applyAlignment="1">
      <alignment horizontal="right"/>
    </xf>
    <xf numFmtId="0" fontId="7" fillId="0" borderId="0" xfId="0" applyFont="1" applyAlignment="1">
      <alignment vertical="top"/>
    </xf>
    <xf numFmtId="0" fontId="12" fillId="0" borderId="0" xfId="0" applyFont="1" applyAlignment="1" applyProtection="1">
      <alignment horizontal="center" vertical="top"/>
    </xf>
    <xf numFmtId="0" fontId="12" fillId="0" borderId="0" xfId="0" applyFont="1" applyAlignment="1" applyProtection="1">
      <alignment horizontal="right" vertical="top"/>
    </xf>
    <xf numFmtId="0" fontId="11" fillId="0" borderId="1" xfId="0" applyFont="1" applyBorder="1" applyAlignment="1">
      <alignment horizontal="center" vertical="top"/>
    </xf>
    <xf numFmtId="0" fontId="6" fillId="0" borderId="0" xfId="0" applyFont="1" applyBorder="1" applyAlignment="1">
      <alignment vertical="top"/>
    </xf>
    <xf numFmtId="0" fontId="11" fillId="0" borderId="0" xfId="0" applyFont="1" applyAlignment="1" applyProtection="1">
      <alignment horizontal="justify" vertical="top"/>
    </xf>
    <xf numFmtId="165" fontId="7" fillId="0" borderId="0" xfId="0" applyNumberFormat="1" applyFont="1" applyAlignment="1" applyProtection="1">
      <alignment horizontal="center" vertical="top"/>
    </xf>
    <xf numFmtId="0" fontId="13" fillId="0" borderId="0" xfId="0" applyFont="1" applyAlignment="1">
      <alignment horizontal="center" vertical="top" wrapText="1"/>
    </xf>
    <xf numFmtId="165" fontId="7" fillId="0" borderId="0" xfId="0" applyNumberFormat="1" applyFont="1" applyAlignment="1" applyProtection="1">
      <alignment vertical="top"/>
    </xf>
    <xf numFmtId="0" fontId="7" fillId="0" borderId="0" xfId="0" applyFont="1" applyAlignment="1" applyProtection="1">
      <alignment horizontal="justify" vertical="top"/>
    </xf>
    <xf numFmtId="4" fontId="7" fillId="0" borderId="0" xfId="2" applyNumberFormat="1" applyFont="1" applyBorder="1" applyAlignment="1" applyProtection="1">
      <alignment horizontal="right" vertical="top"/>
    </xf>
    <xf numFmtId="167" fontId="7" fillId="0" borderId="0" xfId="2" applyNumberFormat="1" applyFont="1" applyBorder="1" applyAlignment="1" applyProtection="1">
      <alignment horizontal="right" vertical="top"/>
    </xf>
    <xf numFmtId="4" fontId="6" fillId="0" borderId="0" xfId="0" applyNumberFormat="1" applyFont="1" applyBorder="1" applyAlignment="1">
      <alignment vertical="top"/>
    </xf>
    <xf numFmtId="4" fontId="6" fillId="0" borderId="0" xfId="2" applyNumberFormat="1" applyFont="1" applyBorder="1" applyAlignment="1" applyProtection="1">
      <alignment horizontal="right" vertical="top"/>
    </xf>
    <xf numFmtId="169" fontId="7" fillId="0" borderId="0" xfId="1" applyNumberFormat="1" applyFont="1" applyBorder="1" applyAlignment="1" applyProtection="1">
      <alignment horizontal="right" vertical="top"/>
    </xf>
    <xf numFmtId="167" fontId="15" fillId="0" borderId="0" xfId="0" applyNumberFormat="1" applyFont="1" applyAlignment="1" applyProtection="1">
      <alignment horizontal="right" vertical="top"/>
    </xf>
    <xf numFmtId="4" fontId="15" fillId="0" borderId="0" xfId="0" applyNumberFormat="1" applyFont="1" applyAlignment="1" applyProtection="1">
      <alignment horizontal="right" vertical="top"/>
    </xf>
    <xf numFmtId="4" fontId="7" fillId="0" borderId="0" xfId="0" applyNumberFormat="1" applyFont="1" applyAlignment="1" applyProtection="1">
      <alignment vertical="top"/>
    </xf>
    <xf numFmtId="4" fontId="11" fillId="0" borderId="4" xfId="2" applyNumberFormat="1" applyFont="1" applyBorder="1" applyAlignment="1" applyProtection="1">
      <alignment horizontal="right" vertical="top"/>
    </xf>
    <xf numFmtId="167" fontId="11" fillId="0" borderId="0" xfId="0" applyNumberFormat="1" applyFont="1" applyAlignment="1" applyProtection="1">
      <alignment horizontal="right" vertical="top"/>
    </xf>
    <xf numFmtId="4" fontId="7" fillId="0" borderId="0" xfId="0" applyNumberFormat="1" applyFont="1" applyAlignment="1" applyProtection="1">
      <alignment horizontal="right" vertical="top"/>
    </xf>
    <xf numFmtId="4" fontId="7" fillId="0" borderId="0" xfId="1" applyNumberFormat="1" applyFont="1" applyBorder="1" applyAlignment="1" applyProtection="1">
      <alignment horizontal="right" vertical="top"/>
    </xf>
    <xf numFmtId="167" fontId="7" fillId="0" borderId="0" xfId="0" applyNumberFormat="1" applyFont="1" applyAlignment="1" applyProtection="1">
      <alignment horizontal="right" vertical="top"/>
    </xf>
    <xf numFmtId="4" fontId="11" fillId="0" borderId="0" xfId="0" applyNumberFormat="1" applyFont="1" applyAlignment="1" applyProtection="1">
      <alignment vertical="top"/>
    </xf>
    <xf numFmtId="167" fontId="7" fillId="0" borderId="0" xfId="0" applyNumberFormat="1" applyFont="1" applyBorder="1" applyAlignment="1" applyProtection="1">
      <alignment horizontal="right" vertical="top"/>
    </xf>
    <xf numFmtId="4" fontId="7" fillId="0" borderId="0" xfId="0" applyNumberFormat="1" applyFont="1" applyAlignment="1" applyProtection="1">
      <alignment horizontal="right"/>
    </xf>
    <xf numFmtId="167" fontId="7" fillId="0" borderId="0" xfId="0" applyNumberFormat="1" applyFont="1" applyAlignment="1" applyProtection="1">
      <alignment horizontal="right"/>
    </xf>
    <xf numFmtId="4" fontId="11" fillId="0" borderId="4" xfId="1" applyNumberFormat="1" applyFont="1" applyBorder="1" applyAlignment="1" applyProtection="1">
      <alignment horizontal="right" vertical="top"/>
    </xf>
    <xf numFmtId="0" fontId="11" fillId="0" borderId="0" xfId="0" applyFont="1" applyAlignment="1" applyProtection="1">
      <alignment vertical="top"/>
    </xf>
    <xf numFmtId="4" fontId="11" fillId="0" borderId="5" xfId="1" applyNumberFormat="1" applyFont="1" applyBorder="1" applyAlignment="1" applyProtection="1">
      <alignment horizontal="right" vertical="top"/>
    </xf>
    <xf numFmtId="0" fontId="0" fillId="0" borderId="0" xfId="0" applyAlignment="1">
      <alignment vertical="top"/>
    </xf>
    <xf numFmtId="165" fontId="7" fillId="0" borderId="0" xfId="0" applyNumberFormat="1" applyFont="1"/>
    <xf numFmtId="0" fontId="7" fillId="0" borderId="0" xfId="0" applyFont="1" applyAlignment="1">
      <alignment horizontal="right"/>
    </xf>
    <xf numFmtId="0" fontId="7" fillId="0" borderId="0" xfId="0" applyFont="1"/>
    <xf numFmtId="0" fontId="10" fillId="0" borderId="0" xfId="0" applyFont="1" applyAlignment="1">
      <alignment vertical="top"/>
    </xf>
    <xf numFmtId="4" fontId="4" fillId="0" borderId="0" xfId="0" applyNumberFormat="1" applyFont="1" applyAlignment="1">
      <alignment vertical="top"/>
    </xf>
    <xf numFmtId="0" fontId="4" fillId="0" borderId="0" xfId="0" applyFont="1" applyBorder="1" applyAlignment="1">
      <alignment vertical="top"/>
    </xf>
    <xf numFmtId="4" fontId="4" fillId="0" borderId="0" xfId="0" applyNumberFormat="1" applyFont="1" applyBorder="1" applyAlignment="1">
      <alignment vertical="top"/>
    </xf>
    <xf numFmtId="0" fontId="17" fillId="0" borderId="0" xfId="0" applyFont="1" applyAlignment="1">
      <alignment horizontal="center" vertical="top" wrapText="1"/>
    </xf>
    <xf numFmtId="4" fontId="13" fillId="0" borderId="0" xfId="0" applyNumberFormat="1" applyFont="1" applyBorder="1" applyAlignment="1">
      <alignment horizontal="center" vertical="top" wrapText="1"/>
    </xf>
    <xf numFmtId="0" fontId="13" fillId="0" borderId="0" xfId="0" applyFont="1" applyAlignment="1">
      <alignment horizontal="justify" vertical="top"/>
    </xf>
    <xf numFmtId="4" fontId="13" fillId="0" borderId="0" xfId="0" applyNumberFormat="1" applyFont="1" applyAlignment="1">
      <alignment vertical="top"/>
    </xf>
    <xf numFmtId="0" fontId="13" fillId="0" borderId="0" xfId="0" applyFont="1" applyAlignment="1">
      <alignment vertical="top"/>
    </xf>
    <xf numFmtId="0" fontId="4" fillId="0" borderId="0" xfId="0" applyFont="1" applyAlignment="1">
      <alignment horizontal="justify" vertical="top"/>
    </xf>
    <xf numFmtId="4" fontId="13" fillId="0" borderId="2" xfId="0" applyNumberFormat="1" applyFont="1" applyBorder="1" applyAlignment="1">
      <alignment vertical="top"/>
    </xf>
    <xf numFmtId="0" fontId="9" fillId="0" borderId="0" xfId="0" applyFont="1" applyAlignment="1">
      <alignment vertical="top"/>
    </xf>
    <xf numFmtId="0" fontId="11" fillId="0" borderId="0" xfId="0" applyFont="1" applyBorder="1" applyAlignment="1">
      <alignment horizontal="center" vertical="top"/>
    </xf>
    <xf numFmtId="0" fontId="14" fillId="0" borderId="0" xfId="0" applyFont="1"/>
    <xf numFmtId="0" fontId="19" fillId="0" borderId="0" xfId="0" applyFont="1" applyAlignment="1">
      <alignment horizontal="center"/>
    </xf>
    <xf numFmtId="0" fontId="0" fillId="0" borderId="0" xfId="0" applyFont="1"/>
    <xf numFmtId="4" fontId="16" fillId="0" borderId="0" xfId="0" applyNumberFormat="1" applyFont="1" applyAlignment="1">
      <alignment vertical="top"/>
    </xf>
    <xf numFmtId="0" fontId="4" fillId="0" borderId="0" xfId="0" applyFont="1" applyBorder="1" applyAlignment="1">
      <alignment horizontal="center" vertical="top"/>
    </xf>
    <xf numFmtId="0" fontId="11" fillId="0" borderId="0" xfId="0" applyFont="1" applyAlignment="1">
      <alignment horizontal="left" vertical="top"/>
    </xf>
    <xf numFmtId="0" fontId="19" fillId="0" borderId="0" xfId="0" applyFont="1" applyBorder="1" applyAlignment="1">
      <alignment horizontal="center" vertical="top"/>
    </xf>
    <xf numFmtId="0" fontId="19" fillId="0" borderId="0" xfId="0" applyFont="1" applyAlignment="1">
      <alignment horizontal="center" vertical="top"/>
    </xf>
    <xf numFmtId="0" fontId="19" fillId="0" borderId="8" xfId="0" applyFont="1" applyBorder="1" applyAlignment="1">
      <alignment horizontal="center" vertical="top" wrapText="1"/>
    </xf>
    <xf numFmtId="0" fontId="21" fillId="0" borderId="0" xfId="0" applyFont="1" applyAlignment="1">
      <alignment horizontal="center" vertical="top"/>
    </xf>
    <xf numFmtId="0" fontId="14" fillId="0" borderId="0" xfId="0" applyFont="1" applyAlignment="1">
      <alignment vertical="top"/>
    </xf>
    <xf numFmtId="0" fontId="0" fillId="0" borderId="0" xfId="0" applyFont="1" applyBorder="1" applyAlignment="1" applyProtection="1">
      <alignment vertical="top"/>
    </xf>
    <xf numFmtId="0" fontId="19" fillId="0" borderId="8" xfId="0" applyFont="1" applyBorder="1" applyAlignment="1">
      <alignment horizontal="left" vertical="top" wrapText="1"/>
    </xf>
    <xf numFmtId="0" fontId="19" fillId="0" borderId="0" xfId="0" applyFont="1" applyBorder="1" applyAlignment="1">
      <alignment horizontal="left" vertical="top" wrapText="1"/>
    </xf>
    <xf numFmtId="170" fontId="19" fillId="0" borderId="0" xfId="0" applyNumberFormat="1" applyFont="1" applyBorder="1" applyAlignment="1">
      <alignment horizontal="right" vertical="top" wrapText="1"/>
    </xf>
    <xf numFmtId="0" fontId="0" fillId="0" borderId="0" xfId="0" applyBorder="1" applyAlignment="1">
      <alignment vertical="top"/>
    </xf>
    <xf numFmtId="0" fontId="0" fillId="0" borderId="0" xfId="0" applyAlignment="1">
      <alignment horizontal="justify" vertical="top"/>
    </xf>
    <xf numFmtId="0" fontId="11" fillId="0" borderId="0" xfId="0" applyFont="1" applyAlignment="1">
      <alignment horizontal="left"/>
    </xf>
    <xf numFmtId="0" fontId="11" fillId="0" borderId="0" xfId="0" applyFont="1" applyAlignment="1">
      <alignment horizontal="justify"/>
    </xf>
    <xf numFmtId="0" fontId="14" fillId="0" borderId="0" xfId="0" applyFont="1" applyAlignment="1">
      <alignment horizontal="justify" vertical="top" wrapText="1"/>
    </xf>
    <xf numFmtId="0" fontId="19" fillId="0" borderId="0" xfId="0" applyFont="1" applyBorder="1" applyAlignment="1">
      <alignment horizontal="left" vertical="center" wrapText="1"/>
    </xf>
    <xf numFmtId="170" fontId="19" fillId="0" borderId="0" xfId="0" applyNumberFormat="1" applyFont="1" applyBorder="1" applyAlignment="1">
      <alignment horizontal="right" vertical="center" wrapText="1"/>
    </xf>
    <xf numFmtId="0" fontId="19" fillId="0" borderId="0" xfId="0" applyFont="1" applyAlignment="1">
      <alignment horizontal="justify"/>
    </xf>
    <xf numFmtId="0" fontId="19" fillId="0" borderId="0" xfId="0" applyFont="1" applyAlignment="1"/>
    <xf numFmtId="0" fontId="4" fillId="0" borderId="0" xfId="0" applyFont="1" applyAlignment="1">
      <alignment horizontal="left" wrapText="1"/>
    </xf>
    <xf numFmtId="0" fontId="14" fillId="0" borderId="0" xfId="0" applyFont="1" applyAlignment="1">
      <alignment horizontal="justify" wrapText="1"/>
    </xf>
    <xf numFmtId="0" fontId="11" fillId="0" borderId="0" xfId="0" applyFont="1" applyAlignment="1"/>
    <xf numFmtId="4" fontId="0" fillId="0" borderId="0" xfId="0" applyNumberFormat="1"/>
    <xf numFmtId="0" fontId="14" fillId="0" borderId="0" xfId="0" applyFont="1" applyAlignment="1">
      <alignment horizontal="justify" vertical="top"/>
    </xf>
    <xf numFmtId="0" fontId="0" fillId="0" borderId="0" xfId="0" applyAlignment="1">
      <alignment horizontal="justify" vertical="top" wrapText="1"/>
    </xf>
    <xf numFmtId="0" fontId="14" fillId="0" borderId="0" xfId="0" applyFont="1" applyAlignment="1">
      <alignment horizontal="justify"/>
    </xf>
    <xf numFmtId="0" fontId="21" fillId="0" borderId="0" xfId="0" applyFont="1" applyAlignment="1">
      <alignment vertical="top"/>
    </xf>
    <xf numFmtId="0" fontId="22" fillId="0" borderId="0" xfId="0" applyFont="1" applyAlignment="1">
      <alignment vertical="top"/>
    </xf>
    <xf numFmtId="0" fontId="19" fillId="0" borderId="0" xfId="0" applyFont="1" applyAlignment="1">
      <alignment vertical="top"/>
    </xf>
    <xf numFmtId="0" fontId="14" fillId="0" borderId="0" xfId="0" applyFont="1" applyAlignment="1">
      <alignment horizontal="center" vertical="top" wrapText="1"/>
    </xf>
    <xf numFmtId="0" fontId="14" fillId="0" borderId="0" xfId="0" applyFont="1" applyAlignment="1">
      <alignment horizontal="left" vertical="top" wrapText="1"/>
    </xf>
    <xf numFmtId="0" fontId="22" fillId="0" borderId="0" xfId="0" applyFont="1"/>
    <xf numFmtId="0" fontId="19" fillId="0" borderId="0" xfId="0" applyFont="1" applyAlignment="1">
      <alignment horizontal="left"/>
    </xf>
    <xf numFmtId="4" fontId="4" fillId="0" borderId="0" xfId="0" applyNumberFormat="1" applyFont="1" applyBorder="1" applyAlignment="1">
      <alignment horizontal="right" vertical="top"/>
    </xf>
    <xf numFmtId="0" fontId="14" fillId="0" borderId="0" xfId="0" applyFont="1" applyBorder="1" applyAlignment="1">
      <alignment vertical="top"/>
    </xf>
    <xf numFmtId="0" fontId="4" fillId="0" borderId="0" xfId="0" applyFont="1" applyBorder="1" applyAlignment="1">
      <alignment horizontal="center" vertical="top" wrapText="1"/>
    </xf>
    <xf numFmtId="4" fontId="13" fillId="0" borderId="0" xfId="0" applyNumberFormat="1" applyFont="1" applyBorder="1" applyAlignment="1">
      <alignment vertical="top"/>
    </xf>
    <xf numFmtId="0" fontId="27" fillId="0" borderId="0" xfId="0" applyFont="1" applyBorder="1" applyAlignment="1">
      <alignment horizontal="center" vertical="top" wrapText="1"/>
    </xf>
    <xf numFmtId="0" fontId="27" fillId="0" borderId="0" xfId="0" applyFont="1" applyBorder="1" applyAlignment="1">
      <alignment horizontal="justify" vertical="top" wrapText="1"/>
    </xf>
    <xf numFmtId="0" fontId="14" fillId="0" borderId="0" xfId="0" applyFont="1" applyBorder="1" applyAlignment="1">
      <alignment horizontal="center" vertical="top" wrapText="1"/>
    </xf>
    <xf numFmtId="4" fontId="7" fillId="0" borderId="0" xfId="2" applyNumberFormat="1" applyFont="1" applyBorder="1" applyAlignment="1" applyProtection="1">
      <alignment horizontal="right"/>
    </xf>
    <xf numFmtId="4" fontId="7" fillId="0" borderId="0" xfId="0" applyNumberFormat="1" applyFont="1" applyBorder="1" applyAlignment="1" applyProtection="1">
      <alignment horizontal="right"/>
    </xf>
    <xf numFmtId="0" fontId="7" fillId="0" borderId="0" xfId="0" applyFont="1" applyAlignment="1" applyProtection="1">
      <alignment horizontal="left" vertical="top"/>
    </xf>
    <xf numFmtId="4" fontId="7" fillId="0" borderId="0" xfId="0" applyNumberFormat="1" applyFont="1" applyBorder="1" applyAlignment="1" applyProtection="1">
      <alignment vertical="top"/>
    </xf>
    <xf numFmtId="4" fontId="6" fillId="0" borderId="2" xfId="0" applyNumberFormat="1" applyFont="1" applyBorder="1" applyAlignment="1" applyProtection="1">
      <alignment horizontal="right"/>
    </xf>
    <xf numFmtId="0" fontId="11" fillId="0" borderId="0" xfId="0" applyFont="1" applyAlignment="1">
      <alignment vertical="top"/>
    </xf>
    <xf numFmtId="0" fontId="13" fillId="0" borderId="0" xfId="0" applyFont="1" applyBorder="1" applyAlignment="1">
      <alignment horizontal="center" vertical="top" wrapText="1"/>
    </xf>
    <xf numFmtId="0" fontId="4" fillId="0" borderId="0" xfId="0" applyFont="1" applyAlignment="1">
      <alignment vertical="top"/>
    </xf>
    <xf numFmtId="0" fontId="13" fillId="0" borderId="0" xfId="0" applyFont="1" applyFill="1" applyAlignment="1">
      <alignment horizontal="justify" vertical="top"/>
    </xf>
    <xf numFmtId="0" fontId="4" fillId="0" borderId="2" xfId="0" applyFont="1" applyFill="1" applyBorder="1" applyAlignment="1">
      <alignment horizontal="justify" vertical="top"/>
    </xf>
    <xf numFmtId="4" fontId="4" fillId="0" borderId="2" xfId="0" applyNumberFormat="1" applyFont="1" applyFill="1" applyBorder="1" applyAlignment="1">
      <alignment vertical="top"/>
    </xf>
    <xf numFmtId="0" fontId="13" fillId="0" borderId="3" xfId="0" applyFont="1" applyFill="1" applyBorder="1" applyAlignment="1">
      <alignment horizontal="justify" vertical="top"/>
    </xf>
    <xf numFmtId="4" fontId="13" fillId="0" borderId="3" xfId="0" applyNumberFormat="1" applyFont="1" applyBorder="1" applyAlignment="1">
      <alignment vertical="top"/>
    </xf>
    <xf numFmtId="4" fontId="13" fillId="0" borderId="5" xfId="0" applyNumberFormat="1" applyFont="1" applyFill="1" applyBorder="1" applyAlignment="1">
      <alignment vertical="top"/>
    </xf>
    <xf numFmtId="4" fontId="4" fillId="0" borderId="0" xfId="0" applyNumberFormat="1" applyFont="1" applyFill="1" applyBorder="1" applyAlignment="1">
      <alignment vertical="top"/>
    </xf>
    <xf numFmtId="4" fontId="4" fillId="0" borderId="0" xfId="1" applyNumberFormat="1" applyFont="1" applyAlignment="1">
      <alignment vertical="top"/>
    </xf>
    <xf numFmtId="168" fontId="4" fillId="0" borderId="0" xfId="1" applyFont="1" applyAlignment="1">
      <alignment vertical="top"/>
    </xf>
    <xf numFmtId="168" fontId="16" fillId="0" borderId="0" xfId="1" applyFont="1" applyFill="1" applyAlignment="1">
      <alignment vertical="top"/>
    </xf>
    <xf numFmtId="4" fontId="16" fillId="0" borderId="0" xfId="1" applyNumberFormat="1" applyFont="1" applyAlignment="1">
      <alignment vertical="top"/>
    </xf>
    <xf numFmtId="4" fontId="16" fillId="0" borderId="0" xfId="1" applyNumberFormat="1" applyFont="1" applyFill="1" applyAlignment="1">
      <alignment vertical="top"/>
    </xf>
    <xf numFmtId="0" fontId="32" fillId="0" borderId="0" xfId="0" applyFont="1"/>
    <xf numFmtId="0" fontId="11" fillId="0" borderId="0" xfId="0" applyFont="1" applyBorder="1" applyAlignment="1">
      <alignment horizontal="center" vertical="top"/>
    </xf>
    <xf numFmtId="0" fontId="19" fillId="0" borderId="0" xfId="0" applyFont="1" applyBorder="1" applyAlignment="1">
      <alignment horizontal="center" vertical="top"/>
    </xf>
    <xf numFmtId="0" fontId="14" fillId="0" borderId="0" xfId="0" applyFont="1" applyBorder="1" applyAlignment="1">
      <alignment horizontal="left" vertical="top" wrapText="1"/>
    </xf>
    <xf numFmtId="0" fontId="19" fillId="0" borderId="8" xfId="0" applyFont="1" applyBorder="1" applyAlignment="1">
      <alignment horizontal="center" vertical="top" wrapText="1"/>
    </xf>
    <xf numFmtId="0" fontId="11" fillId="0" borderId="0" xfId="0" applyFont="1" applyBorder="1" applyAlignment="1">
      <alignment horizontal="left" vertical="top"/>
    </xf>
    <xf numFmtId="0" fontId="19" fillId="0" borderId="8" xfId="0" applyFont="1" applyBorder="1" applyAlignment="1">
      <alignment horizontal="center" vertical="center" wrapText="1"/>
    </xf>
    <xf numFmtId="0" fontId="19" fillId="0" borderId="8" xfId="0" applyFont="1" applyBorder="1" applyAlignment="1">
      <alignment horizontal="left" vertical="center" wrapText="1"/>
    </xf>
    <xf numFmtId="0" fontId="4" fillId="0" borderId="0" xfId="0" applyFont="1" applyAlignment="1">
      <alignment vertical="top"/>
    </xf>
    <xf numFmtId="0" fontId="44" fillId="0" borderId="0" xfId="0" applyFont="1" applyFill="1" applyBorder="1" applyAlignment="1"/>
    <xf numFmtId="0" fontId="33" fillId="0" borderId="0" xfId="0" applyFont="1" applyAlignment="1">
      <alignment horizontal="center" wrapText="1"/>
    </xf>
    <xf numFmtId="0" fontId="42" fillId="0" borderId="0" xfId="0" applyFont="1" applyBorder="1" applyAlignment="1">
      <alignment horizontal="center"/>
    </xf>
    <xf numFmtId="4" fontId="42" fillId="0" borderId="0" xfId="0" applyNumberFormat="1" applyFont="1" applyBorder="1"/>
    <xf numFmtId="0" fontId="44" fillId="0" borderId="0" xfId="0" applyFont="1" applyBorder="1" applyAlignment="1">
      <alignment horizontal="center"/>
    </xf>
    <xf numFmtId="0" fontId="0" fillId="0" borderId="0" xfId="0" applyBorder="1" applyAlignment="1">
      <alignment horizontal="center"/>
    </xf>
    <xf numFmtId="0" fontId="0" fillId="0" borderId="0" xfId="0" applyFill="1" applyBorder="1"/>
    <xf numFmtId="0" fontId="33" fillId="0" borderId="0" xfId="0" applyFont="1" applyBorder="1"/>
    <xf numFmtId="0" fontId="47" fillId="0" borderId="0" xfId="0" applyFont="1" applyBorder="1"/>
    <xf numFmtId="0" fontId="33" fillId="0" borderId="0" xfId="0" applyFont="1"/>
    <xf numFmtId="0" fontId="47" fillId="0" borderId="0" xfId="0" applyFont="1"/>
    <xf numFmtId="0" fontId="32" fillId="0" borderId="0" xfId="8" applyFont="1"/>
    <xf numFmtId="0" fontId="32" fillId="0" borderId="0" xfId="0" applyFont="1" applyBorder="1"/>
    <xf numFmtId="0" fontId="32" fillId="0" borderId="0" xfId="0" applyFont="1" applyFill="1" applyBorder="1"/>
    <xf numFmtId="0" fontId="47" fillId="0" borderId="0" xfId="0" applyFont="1" applyFill="1" applyBorder="1"/>
    <xf numFmtId="0" fontId="33" fillId="0" borderId="0" xfId="0" applyFont="1" applyFill="1" applyBorder="1" applyAlignment="1">
      <alignment horizontal="left"/>
    </xf>
    <xf numFmtId="0" fontId="47" fillId="0" borderId="0" xfId="0" applyFont="1" applyBorder="1" applyAlignment="1">
      <alignment horizontal="center"/>
    </xf>
    <xf numFmtId="4" fontId="47" fillId="0" borderId="0" xfId="0" applyNumberFormat="1" applyFont="1" applyBorder="1"/>
    <xf numFmtId="0" fontId="32" fillId="0" borderId="0" xfId="8" applyFont="1" applyBorder="1" applyAlignment="1">
      <alignment vertical="top"/>
    </xf>
    <xf numFmtId="0" fontId="48" fillId="0" borderId="0" xfId="8" applyFont="1" applyFill="1" applyAlignment="1" applyProtection="1">
      <alignment horizontal="center"/>
    </xf>
    <xf numFmtId="4" fontId="48" fillId="0" borderId="0" xfId="8" applyNumberFormat="1" applyFont="1" applyFill="1" applyAlignment="1" applyProtection="1">
      <alignment horizontal="center"/>
    </xf>
    <xf numFmtId="10" fontId="48" fillId="0" borderId="0" xfId="8" applyNumberFormat="1" applyFont="1" applyFill="1" applyAlignment="1" applyProtection="1">
      <alignment horizontal="center"/>
    </xf>
    <xf numFmtId="0" fontId="49" fillId="0" borderId="0" xfId="8" applyFont="1" applyFill="1" applyAlignment="1" applyProtection="1">
      <alignment horizontal="center"/>
    </xf>
    <xf numFmtId="0" fontId="49" fillId="0" borderId="0" xfId="8" applyFont="1" applyFill="1" applyAlignment="1" applyProtection="1"/>
    <xf numFmtId="4" fontId="49" fillId="0" borderId="0" xfId="8" applyNumberFormat="1" applyFont="1" applyFill="1" applyAlignment="1" applyProtection="1"/>
    <xf numFmtId="0" fontId="48" fillId="0" borderId="0" xfId="8" applyFont="1" applyFill="1" applyAlignment="1" applyProtection="1">
      <alignment horizontal="justify" vertical="top"/>
    </xf>
    <xf numFmtId="0" fontId="49" fillId="0" borderId="0" xfId="8" applyFont="1" applyFill="1" applyAlignment="1" applyProtection="1">
      <alignment horizontal="justify" vertical="top"/>
    </xf>
    <xf numFmtId="4" fontId="32" fillId="0" borderId="0" xfId="8" applyNumberFormat="1" applyFont="1" applyBorder="1" applyAlignment="1">
      <alignment vertical="top"/>
    </xf>
    <xf numFmtId="0" fontId="49" fillId="0" borderId="0" xfId="11" applyFont="1" applyFill="1" applyAlignment="1" applyProtection="1">
      <alignment horizontal="justify" vertical="top"/>
    </xf>
    <xf numFmtId="0" fontId="49" fillId="0" borderId="0" xfId="8" applyFont="1" applyFill="1" applyAlignment="1" applyProtection="1">
      <alignment horizontal="left" vertical="top"/>
    </xf>
    <xf numFmtId="4" fontId="33" fillId="0" borderId="0" xfId="8" applyNumberFormat="1" applyFont="1" applyBorder="1" applyAlignment="1">
      <alignment vertical="top"/>
    </xf>
    <xf numFmtId="0" fontId="49" fillId="0" borderId="0" xfId="8" applyFont="1" applyFill="1" applyAlignment="1" applyProtection="1">
      <alignment horizontal="center" vertical="top"/>
    </xf>
    <xf numFmtId="0" fontId="32" fillId="0" borderId="0" xfId="8" applyFont="1" applyAlignment="1">
      <alignment horizontal="center"/>
    </xf>
    <xf numFmtId="4" fontId="32" fillId="0" borderId="0" xfId="8" applyNumberFormat="1" applyFont="1"/>
    <xf numFmtId="4" fontId="32" fillId="0" borderId="0" xfId="8" applyNumberFormat="1" applyFont="1" applyBorder="1"/>
    <xf numFmtId="10" fontId="32" fillId="0" borderId="0" xfId="8" applyNumberFormat="1" applyFont="1"/>
    <xf numFmtId="0" fontId="32" fillId="0" borderId="0" xfId="8" applyFont="1" applyBorder="1" applyAlignment="1">
      <alignment horizontal="center" vertical="top"/>
    </xf>
    <xf numFmtId="10" fontId="32" fillId="0" borderId="0" xfId="8" applyNumberFormat="1" applyFont="1" applyBorder="1" applyAlignment="1">
      <alignment vertical="top"/>
    </xf>
    <xf numFmtId="0" fontId="41" fillId="0" borderId="0" xfId="8" applyFont="1" applyFill="1" applyBorder="1" applyAlignment="1">
      <alignment vertical="top"/>
    </xf>
    <xf numFmtId="0" fontId="41" fillId="0" borderId="0" xfId="8" applyFont="1" applyFill="1" applyBorder="1" applyAlignment="1">
      <alignment horizontal="center" vertical="top"/>
    </xf>
    <xf numFmtId="0" fontId="50" fillId="0" borderId="0" xfId="8" applyFont="1" applyFill="1" applyBorder="1" applyAlignment="1">
      <alignment horizontal="center" vertical="top"/>
    </xf>
    <xf numFmtId="49" fontId="50" fillId="0" borderId="0" xfId="8" applyNumberFormat="1" applyFont="1" applyFill="1" applyBorder="1" applyAlignment="1">
      <alignment horizontal="center" vertical="top"/>
    </xf>
    <xf numFmtId="10" fontId="41" fillId="0" borderId="0" xfId="8" applyNumberFormat="1" applyFont="1" applyFill="1" applyBorder="1" applyAlignment="1">
      <alignment horizontal="right" vertical="top"/>
    </xf>
    <xf numFmtId="0" fontId="41" fillId="0" borderId="0" xfId="8" applyFont="1" applyFill="1" applyBorder="1" applyAlignment="1">
      <alignment horizontal="center" vertical="top" wrapText="1"/>
    </xf>
    <xf numFmtId="0" fontId="32" fillId="0" borderId="0" xfId="8" applyFont="1" applyFill="1" applyAlignment="1" applyProtection="1">
      <alignment horizontal="justify" vertical="top"/>
      <protection locked="0"/>
    </xf>
    <xf numFmtId="0" fontId="33" fillId="0" borderId="0" xfId="8" applyFont="1" applyFill="1" applyAlignment="1" applyProtection="1">
      <alignment horizontal="center" vertical="top"/>
      <protection locked="0"/>
    </xf>
    <xf numFmtId="0" fontId="33" fillId="0" borderId="0" xfId="8" applyFont="1" applyBorder="1" applyAlignment="1" applyProtection="1">
      <alignment horizontal="center" vertical="top"/>
      <protection locked="0"/>
    </xf>
    <xf numFmtId="0" fontId="50" fillId="0" borderId="0" xfId="8" applyFont="1" applyFill="1" applyBorder="1" applyAlignment="1">
      <alignment vertical="top"/>
    </xf>
    <xf numFmtId="0" fontId="33" fillId="0" borderId="0" xfId="8" applyFont="1" applyBorder="1" applyAlignment="1" applyProtection="1">
      <alignment horizontal="center" vertical="top" wrapText="1"/>
      <protection locked="0"/>
    </xf>
    <xf numFmtId="4" fontId="33" fillId="0" borderId="0" xfId="8" applyNumberFormat="1" applyFont="1" applyBorder="1" applyAlignment="1" applyProtection="1">
      <alignment horizontal="center" vertical="top" wrapText="1"/>
      <protection locked="0"/>
    </xf>
    <xf numFmtId="0" fontId="33" fillId="0" borderId="0" xfId="8" applyFont="1" applyBorder="1" applyAlignment="1" applyProtection="1">
      <alignment horizontal="right" vertical="top" wrapText="1"/>
      <protection locked="0"/>
    </xf>
    <xf numFmtId="4" fontId="33" fillId="0" borderId="0" xfId="8" applyNumberFormat="1" applyFont="1" applyBorder="1" applyAlignment="1" applyProtection="1">
      <alignment horizontal="right" vertical="top" wrapText="1"/>
      <protection locked="0"/>
    </xf>
    <xf numFmtId="4" fontId="33" fillId="0" borderId="0" xfId="8" applyNumberFormat="1" applyFont="1" applyBorder="1" applyAlignment="1" applyProtection="1">
      <alignment horizontal="center" vertical="top"/>
      <protection locked="0"/>
    </xf>
    <xf numFmtId="0" fontId="33" fillId="0" borderId="0" xfId="8" applyFont="1" applyBorder="1" applyAlignment="1" applyProtection="1">
      <alignment horizontal="right" vertical="top"/>
      <protection locked="0"/>
    </xf>
    <xf numFmtId="4" fontId="33" fillId="0" borderId="0" xfId="8" applyNumberFormat="1" applyFont="1" applyBorder="1" applyAlignment="1" applyProtection="1">
      <alignment horizontal="right" vertical="top"/>
      <protection locked="0"/>
    </xf>
    <xf numFmtId="4" fontId="33" fillId="0" borderId="0" xfId="8" applyNumberFormat="1" applyFont="1" applyFill="1" applyAlignment="1" applyProtection="1">
      <alignment vertical="top"/>
      <protection locked="0"/>
    </xf>
    <xf numFmtId="4" fontId="32" fillId="0" borderId="0" xfId="8" applyNumberFormat="1" applyFont="1" applyAlignment="1" applyProtection="1">
      <alignment vertical="top"/>
      <protection locked="0"/>
    </xf>
    <xf numFmtId="0" fontId="33" fillId="0" borderId="0" xfId="8" applyFont="1" applyFill="1" applyBorder="1" applyAlignment="1" applyProtection="1">
      <alignment horizontal="center" vertical="top"/>
      <protection locked="0"/>
    </xf>
    <xf numFmtId="4" fontId="32" fillId="0" borderId="0" xfId="8" applyNumberFormat="1" applyFont="1" applyFill="1" applyAlignment="1" applyProtection="1">
      <alignment vertical="top"/>
      <protection locked="0"/>
    </xf>
    <xf numFmtId="0" fontId="32" fillId="0" borderId="0" xfId="8" applyFont="1" applyFill="1" applyBorder="1" applyAlignment="1" applyProtection="1">
      <alignment horizontal="right" vertical="top"/>
      <protection locked="0"/>
    </xf>
    <xf numFmtId="4" fontId="32" fillId="0" borderId="0" xfId="8" applyNumberFormat="1" applyFont="1" applyFill="1" applyAlignment="1" applyProtection="1">
      <alignment horizontal="right" vertical="top"/>
      <protection locked="0"/>
    </xf>
    <xf numFmtId="0" fontId="33" fillId="0" borderId="0" xfId="8" applyFont="1" applyFill="1" applyAlignment="1" applyProtection="1">
      <alignment horizontal="right" vertical="top"/>
      <protection locked="0"/>
    </xf>
    <xf numFmtId="0" fontId="32" fillId="0" borderId="0" xfId="8" applyFont="1" applyFill="1" applyAlignment="1" applyProtection="1">
      <alignment horizontal="right" vertical="top"/>
      <protection locked="0"/>
    </xf>
    <xf numFmtId="0" fontId="32" fillId="0" borderId="0" xfId="0" applyFont="1" applyAlignment="1">
      <alignment horizontal="justify" vertical="top" wrapText="1"/>
    </xf>
    <xf numFmtId="0" fontId="14" fillId="0" borderId="0" xfId="0" applyFont="1" applyBorder="1" applyAlignment="1">
      <alignment horizontal="justify" vertical="top" wrapText="1"/>
    </xf>
    <xf numFmtId="0" fontId="4" fillId="0" borderId="0" xfId="0" applyFont="1" applyBorder="1" applyAlignment="1">
      <alignment horizontal="justify" vertical="top" wrapText="1"/>
    </xf>
    <xf numFmtId="0" fontId="0" fillId="0" borderId="0" xfId="0" applyFill="1" applyAlignment="1">
      <alignment vertical="top"/>
    </xf>
    <xf numFmtId="0" fontId="0" fillId="0" borderId="0" xfId="0" applyFill="1"/>
    <xf numFmtId="0" fontId="19" fillId="0" borderId="8" xfId="0" applyFont="1" applyFill="1" applyBorder="1" applyAlignment="1">
      <alignment horizontal="center" vertical="top" wrapText="1"/>
    </xf>
    <xf numFmtId="4" fontId="14" fillId="0" borderId="0" xfId="0" applyNumberFormat="1" applyFont="1" applyFill="1" applyAlignment="1">
      <alignment horizontal="right" vertical="top" wrapText="1"/>
    </xf>
    <xf numFmtId="39" fontId="19" fillId="0" borderId="8" xfId="0" applyNumberFormat="1" applyFont="1" applyFill="1" applyBorder="1" applyAlignment="1">
      <alignment horizontal="right" vertical="top" wrapText="1"/>
    </xf>
    <xf numFmtId="0" fontId="19" fillId="0" borderId="8" xfId="0" applyFont="1" applyFill="1" applyBorder="1" applyAlignment="1">
      <alignment horizontal="center" vertical="center" wrapText="1"/>
    </xf>
    <xf numFmtId="39" fontId="19" fillId="0" borderId="8" xfId="0" applyNumberFormat="1" applyFont="1" applyFill="1" applyBorder="1" applyAlignment="1">
      <alignment horizontal="right" vertical="center" wrapText="1"/>
    </xf>
    <xf numFmtId="4" fontId="19" fillId="0" borderId="0" xfId="0" applyNumberFormat="1" applyFont="1" applyFill="1" applyBorder="1" applyAlignment="1">
      <alignment horizontal="right" vertical="top" wrapText="1"/>
    </xf>
    <xf numFmtId="0" fontId="19" fillId="0" borderId="0" xfId="0" applyFont="1" applyFill="1" applyBorder="1" applyAlignment="1">
      <alignment vertical="center" wrapText="1"/>
    </xf>
    <xf numFmtId="0" fontId="14" fillId="0" borderId="0" xfId="0" applyFont="1" applyFill="1" applyAlignment="1">
      <alignment horizontal="justify" wrapText="1"/>
    </xf>
    <xf numFmtId="4" fontId="14" fillId="0" borderId="0" xfId="0" applyNumberFormat="1" applyFont="1" applyFill="1" applyAlignment="1">
      <alignment horizontal="right" vertical="center" wrapText="1"/>
    </xf>
    <xf numFmtId="0" fontId="14" fillId="0" borderId="0" xfId="0" applyFont="1" applyFill="1" applyAlignment="1">
      <alignment horizontal="justify" vertical="top"/>
    </xf>
    <xf numFmtId="0" fontId="19" fillId="0" borderId="0" xfId="0" applyFont="1" applyFill="1" applyBorder="1" applyAlignment="1">
      <alignment horizontal="left" vertical="center" wrapText="1"/>
    </xf>
    <xf numFmtId="4" fontId="19" fillId="0" borderId="0" xfId="0" applyNumberFormat="1" applyFont="1" applyFill="1" applyBorder="1" applyAlignment="1">
      <alignment horizontal="right" vertical="center" wrapText="1"/>
    </xf>
    <xf numFmtId="0" fontId="19" fillId="0" borderId="0" xfId="0" applyFont="1" applyFill="1" applyAlignment="1">
      <alignment horizontal="justify" vertical="top"/>
    </xf>
    <xf numFmtId="4" fontId="19" fillId="0" borderId="1" xfId="0" applyNumberFormat="1" applyFont="1" applyFill="1" applyBorder="1" applyAlignment="1">
      <alignment horizontal="right" vertical="top" wrapText="1"/>
    </xf>
    <xf numFmtId="0" fontId="22" fillId="0" borderId="0" xfId="0" applyFont="1" applyFill="1"/>
    <xf numFmtId="0" fontId="19" fillId="0" borderId="0" xfId="0" applyFont="1" applyFill="1" applyAlignment="1">
      <alignment horizontal="center"/>
    </xf>
    <xf numFmtId="0" fontId="19" fillId="0" borderId="8" xfId="0" applyFont="1" applyFill="1" applyBorder="1" applyAlignment="1">
      <alignment horizontal="left" vertical="center" wrapText="1"/>
    </xf>
    <xf numFmtId="0" fontId="11" fillId="0" borderId="0" xfId="0" applyFont="1" applyFill="1" applyAlignment="1">
      <alignment horizontal="left"/>
    </xf>
    <xf numFmtId="0" fontId="11" fillId="0" borderId="0" xfId="0" applyFont="1" applyFill="1" applyAlignment="1">
      <alignment horizontal="justify"/>
    </xf>
    <xf numFmtId="0" fontId="14" fillId="0" borderId="0" xfId="0" applyFont="1" applyFill="1" applyAlignment="1">
      <alignment horizontal="left" vertical="center" wrapText="1"/>
    </xf>
    <xf numFmtId="39" fontId="19" fillId="0" borderId="0" xfId="0" applyNumberFormat="1" applyFont="1" applyFill="1" applyBorder="1" applyAlignment="1">
      <alignment horizontal="right" vertical="center" wrapText="1"/>
    </xf>
    <xf numFmtId="0" fontId="7" fillId="0" borderId="0" xfId="0" applyFont="1" applyFill="1"/>
    <xf numFmtId="0" fontId="14" fillId="0" borderId="0" xfId="0" applyFont="1" applyFill="1" applyAlignment="1">
      <alignment horizontal="left" vertical="top" wrapText="1"/>
    </xf>
    <xf numFmtId="0" fontId="14" fillId="0" borderId="0" xfId="0" applyFont="1" applyFill="1" applyAlignment="1">
      <alignment horizontal="justify"/>
    </xf>
    <xf numFmtId="0" fontId="48" fillId="0" borderId="0" xfId="0" applyFont="1" applyFill="1" applyAlignment="1">
      <alignment horizontal="justify"/>
    </xf>
    <xf numFmtId="0" fontId="14" fillId="0" borderId="0" xfId="0" applyFont="1" applyFill="1" applyBorder="1" applyAlignment="1">
      <alignment horizontal="justify" vertical="top" wrapText="1"/>
    </xf>
    <xf numFmtId="0" fontId="19" fillId="0" borderId="0" xfId="0" applyFont="1" applyFill="1" applyAlignment="1">
      <alignment horizontal="left" vertical="center" wrapText="1"/>
    </xf>
    <xf numFmtId="4" fontId="19" fillId="0" borderId="0" xfId="0" applyNumberFormat="1" applyFont="1" applyFill="1" applyAlignment="1">
      <alignment horizontal="right" vertical="center" wrapText="1"/>
    </xf>
    <xf numFmtId="4" fontId="19" fillId="0" borderId="8" xfId="0" applyNumberFormat="1" applyFont="1" applyFill="1" applyBorder="1" applyAlignment="1">
      <alignment horizontal="right" vertical="center" wrapText="1"/>
    </xf>
    <xf numFmtId="0" fontId="48" fillId="0" borderId="0" xfId="0" applyFont="1"/>
    <xf numFmtId="0" fontId="14" fillId="0" borderId="0" xfId="0" applyFont="1" applyFill="1" applyAlignment="1">
      <alignment horizontal="justify" vertical="top" wrapText="1"/>
    </xf>
    <xf numFmtId="4" fontId="4" fillId="0" borderId="2" xfId="0" applyNumberFormat="1" applyFont="1" applyFill="1" applyBorder="1" applyAlignment="1">
      <alignment horizontal="right" vertical="top"/>
    </xf>
    <xf numFmtId="0" fontId="60" fillId="0" borderId="0" xfId="0" applyFont="1" applyAlignment="1" applyProtection="1">
      <alignment horizontal="right" vertical="top"/>
    </xf>
    <xf numFmtId="0" fontId="5" fillId="0" borderId="0" xfId="0" applyFont="1" applyAlignment="1">
      <alignment horizontal="center" vertical="top" wrapText="1"/>
    </xf>
    <xf numFmtId="0" fontId="20" fillId="0" borderId="0" xfId="0" applyFont="1" applyAlignment="1">
      <alignment vertical="top"/>
    </xf>
    <xf numFmtId="0" fontId="9" fillId="0" borderId="0" xfId="13" applyFont="1" applyAlignment="1">
      <alignment horizontal="right"/>
    </xf>
    <xf numFmtId="0" fontId="9" fillId="0" borderId="0" xfId="13" applyFont="1"/>
    <xf numFmtId="0" fontId="9" fillId="0" borderId="0" xfId="13" applyFont="1" applyBorder="1" applyProtection="1"/>
    <xf numFmtId="0" fontId="62" fillId="0" borderId="0" xfId="13" applyFont="1"/>
    <xf numFmtId="0" fontId="18" fillId="0" borderId="0" xfId="16" applyFont="1"/>
    <xf numFmtId="0" fontId="21" fillId="0" borderId="0" xfId="16"/>
    <xf numFmtId="0" fontId="28" fillId="0" borderId="0" xfId="16" applyFont="1" applyBorder="1"/>
    <xf numFmtId="0" fontId="28" fillId="0" borderId="0" xfId="16" applyFont="1"/>
    <xf numFmtId="0" fontId="29" fillId="0" borderId="0" xfId="16" applyFont="1" applyBorder="1"/>
    <xf numFmtId="0" fontId="4" fillId="0" borderId="0" xfId="16" applyFont="1" applyBorder="1"/>
    <xf numFmtId="0" fontId="4" fillId="0" borderId="0" xfId="16" applyFont="1"/>
    <xf numFmtId="4" fontId="4" fillId="0" borderId="0" xfId="16" applyNumberFormat="1" applyFont="1" applyProtection="1">
      <protection locked="0"/>
    </xf>
    <xf numFmtId="0" fontId="22" fillId="0" borderId="0" xfId="16" applyFont="1"/>
    <xf numFmtId="0" fontId="56" fillId="0" borderId="0" xfId="0" applyFont="1"/>
    <xf numFmtId="0" fontId="36" fillId="0" borderId="0" xfId="0" applyFont="1"/>
    <xf numFmtId="0" fontId="36" fillId="0" borderId="0" xfId="0" applyFont="1" applyBorder="1"/>
    <xf numFmtId="4" fontId="56" fillId="0" borderId="0" xfId="0" applyNumberFormat="1" applyFont="1"/>
    <xf numFmtId="4" fontId="32" fillId="0" borderId="0" xfId="0" applyNumberFormat="1" applyFont="1"/>
    <xf numFmtId="0" fontId="28" fillId="0" borderId="0" xfId="18" applyFont="1" applyFill="1"/>
    <xf numFmtId="0" fontId="32" fillId="0" borderId="0" xfId="0" applyFont="1" applyAlignment="1">
      <alignment horizontal="center" vertical="top" wrapText="1"/>
    </xf>
    <xf numFmtId="0" fontId="32" fillId="0" borderId="0" xfId="0" applyFont="1" applyAlignment="1">
      <alignment horizontal="left" vertical="top" wrapText="1"/>
    </xf>
    <xf numFmtId="0" fontId="33" fillId="0" borderId="0" xfId="0" applyFont="1" applyAlignment="1">
      <alignment horizontal="left" vertical="top" wrapText="1"/>
    </xf>
    <xf numFmtId="4" fontId="32" fillId="0" borderId="0" xfId="0" applyNumberFormat="1" applyFont="1" applyAlignment="1">
      <alignment horizontal="right" vertical="top" wrapText="1"/>
    </xf>
    <xf numFmtId="10" fontId="56" fillId="0" borderId="0" xfId="0" applyNumberFormat="1" applyFont="1" applyAlignment="1">
      <alignment horizontal="center"/>
    </xf>
    <xf numFmtId="49" fontId="56" fillId="0" borderId="0" xfId="0" applyNumberFormat="1" applyFont="1" applyAlignment="1">
      <alignment horizontal="center"/>
    </xf>
    <xf numFmtId="4" fontId="32" fillId="0" borderId="0" xfId="21" applyNumberFormat="1" applyFont="1" applyFill="1" applyAlignment="1">
      <alignment vertical="top"/>
    </xf>
    <xf numFmtId="49" fontId="14" fillId="0" borderId="0" xfId="0" applyNumberFormat="1" applyFont="1" applyFill="1" applyAlignment="1">
      <alignment vertical="top"/>
    </xf>
    <xf numFmtId="0" fontId="14" fillId="0" borderId="0" xfId="0" applyFont="1" applyFill="1" applyAlignment="1">
      <alignment vertical="top"/>
    </xf>
    <xf numFmtId="49" fontId="19" fillId="0" borderId="0" xfId="0" applyNumberFormat="1" applyFont="1" applyFill="1" applyAlignment="1">
      <alignment vertical="top"/>
    </xf>
    <xf numFmtId="4" fontId="14" fillId="0" borderId="0" xfId="0" applyNumberFormat="1" applyFont="1" applyFill="1" applyAlignment="1">
      <alignment vertical="top"/>
    </xf>
    <xf numFmtId="0" fontId="14" fillId="0" borderId="0" xfId="0" applyFont="1" applyFill="1" applyAlignment="1">
      <alignment horizontal="right" vertical="top"/>
    </xf>
    <xf numFmtId="0" fontId="26" fillId="0" borderId="0" xfId="16" applyFont="1"/>
    <xf numFmtId="0" fontId="9" fillId="0" borderId="0" xfId="16" applyFont="1" applyBorder="1"/>
    <xf numFmtId="0" fontId="49" fillId="0" borderId="0" xfId="16" applyFont="1" applyBorder="1"/>
    <xf numFmtId="0" fontId="49" fillId="0" borderId="0" xfId="16" applyFont="1"/>
    <xf numFmtId="0" fontId="48" fillId="0" borderId="0" xfId="16" applyFont="1" applyAlignment="1">
      <alignment horizontal="center"/>
    </xf>
    <xf numFmtId="0" fontId="48" fillId="0" borderId="0" xfId="16" applyFont="1"/>
    <xf numFmtId="0" fontId="49" fillId="0" borderId="0" xfId="16" applyFont="1" applyAlignment="1">
      <alignment horizontal="center"/>
    </xf>
    <xf numFmtId="49" fontId="49" fillId="0" borderId="0" xfId="16" applyNumberFormat="1" applyFont="1" applyAlignment="1">
      <alignment horizontal="center"/>
    </xf>
    <xf numFmtId="4" fontId="49" fillId="0" borderId="0" xfId="16" applyNumberFormat="1" applyFont="1"/>
    <xf numFmtId="49" fontId="48" fillId="0" borderId="7" xfId="16" applyNumberFormat="1" applyFont="1" applyBorder="1" applyAlignment="1">
      <alignment horizontal="center"/>
    </xf>
    <xf numFmtId="4" fontId="48" fillId="0" borderId="7" xfId="16" applyNumberFormat="1" applyFont="1" applyBorder="1" applyAlignment="1">
      <alignment horizontal="center"/>
    </xf>
    <xf numFmtId="49" fontId="48" fillId="0" borderId="11" xfId="16" applyNumberFormat="1" applyFont="1" applyBorder="1" applyAlignment="1">
      <alignment horizontal="center"/>
    </xf>
    <xf numFmtId="4" fontId="48" fillId="0" borderId="11" xfId="16" applyNumberFormat="1" applyFont="1" applyBorder="1" applyAlignment="1">
      <alignment horizontal="center"/>
    </xf>
    <xf numFmtId="49" fontId="49" fillId="0" borderId="0" xfId="16" applyNumberFormat="1" applyFont="1"/>
    <xf numFmtId="4" fontId="48" fillId="0" borderId="0" xfId="16" applyNumberFormat="1" applyFont="1" applyAlignment="1">
      <alignment horizontal="center"/>
    </xf>
    <xf numFmtId="0" fontId="18" fillId="0" borderId="0" xfId="16" applyFont="1" applyBorder="1"/>
    <xf numFmtId="0" fontId="9" fillId="0" borderId="0" xfId="16" applyFont="1" applyBorder="1" applyAlignment="1">
      <alignment horizontal="left"/>
    </xf>
    <xf numFmtId="0" fontId="9" fillId="0" borderId="0" xfId="16" applyFont="1" applyBorder="1" applyAlignment="1">
      <alignment horizontal="center"/>
    </xf>
    <xf numFmtId="4" fontId="9" fillId="0" borderId="0" xfId="16" applyNumberFormat="1" applyFont="1" applyBorder="1" applyAlignment="1">
      <alignment horizontal="right"/>
    </xf>
    <xf numFmtId="4" fontId="18" fillId="0" borderId="0" xfId="16" applyNumberFormat="1" applyFont="1" applyBorder="1" applyAlignment="1">
      <alignment horizontal="right"/>
    </xf>
    <xf numFmtId="0" fontId="26" fillId="0" borderId="0" xfId="16" applyFont="1" applyBorder="1"/>
    <xf numFmtId="0" fontId="8" fillId="0" borderId="0" xfId="16" applyFont="1" applyBorder="1"/>
    <xf numFmtId="0" fontId="9" fillId="0" borderId="0" xfId="16" applyFont="1" applyBorder="1" applyAlignment="1">
      <alignment horizontal="right"/>
    </xf>
    <xf numFmtId="0" fontId="42" fillId="0" borderId="0" xfId="0" applyFont="1" applyBorder="1"/>
    <xf numFmtId="0" fontId="35" fillId="0" borderId="0" xfId="0" applyNumberFormat="1" applyFont="1" applyAlignment="1">
      <alignment vertical="top"/>
    </xf>
    <xf numFmtId="0" fontId="35" fillId="0" borderId="0" xfId="0" applyNumberFormat="1" applyFont="1" applyBorder="1" applyAlignment="1">
      <alignment vertical="top"/>
    </xf>
    <xf numFmtId="0" fontId="9" fillId="0" borderId="0" xfId="0" applyFont="1" applyBorder="1" applyAlignment="1">
      <alignment vertical="top"/>
    </xf>
    <xf numFmtId="0" fontId="19" fillId="0" borderId="8" xfId="0" applyFont="1" applyBorder="1" applyAlignment="1">
      <alignment horizontal="center" vertical="top" wrapText="1"/>
    </xf>
    <xf numFmtId="0" fontId="49" fillId="0" borderId="8" xfId="0" applyFont="1" applyBorder="1" applyAlignment="1">
      <alignment horizontal="center" vertical="center" wrapText="1"/>
    </xf>
    <xf numFmtId="0" fontId="43" fillId="0" borderId="0" xfId="0" applyFont="1" applyBorder="1" applyAlignment="1">
      <alignment vertical="top"/>
    </xf>
    <xf numFmtId="0" fontId="42" fillId="0" borderId="0" xfId="0" applyFont="1" applyBorder="1" applyAlignment="1">
      <alignment vertical="top"/>
    </xf>
    <xf numFmtId="10" fontId="9" fillId="0" borderId="0" xfId="16" applyNumberFormat="1" applyFont="1" applyBorder="1" applyAlignment="1">
      <alignment horizontal="right"/>
    </xf>
    <xf numFmtId="0" fontId="5" fillId="0" borderId="0" xfId="16" applyFont="1"/>
    <xf numFmtId="0" fontId="14" fillId="0" borderId="0" xfId="16" applyFont="1"/>
    <xf numFmtId="4" fontId="19" fillId="0" borderId="7" xfId="16" applyNumberFormat="1" applyFont="1" applyBorder="1" applyAlignment="1">
      <alignment horizontal="center"/>
    </xf>
    <xf numFmtId="0" fontId="0" fillId="0" borderId="0" xfId="0" applyFill="1" applyAlignment="1">
      <alignment horizontal="justify" vertical="top"/>
    </xf>
    <xf numFmtId="0" fontId="14" fillId="0" borderId="0" xfId="0" applyFont="1" applyFill="1" applyBorder="1" applyAlignment="1">
      <alignment horizontal="justify" vertical="top" wrapText="1"/>
    </xf>
    <xf numFmtId="0" fontId="11" fillId="0" borderId="0" xfId="0" applyFont="1" applyAlignment="1">
      <alignment horizontal="left"/>
    </xf>
    <xf numFmtId="0" fontId="20" fillId="0" borderId="0" xfId="0" applyFont="1"/>
    <xf numFmtId="0" fontId="14" fillId="0" borderId="0" xfId="0" applyFont="1" applyBorder="1" applyAlignment="1">
      <alignment horizontal="justify" vertical="top" wrapText="1"/>
    </xf>
    <xf numFmtId="0" fontId="19" fillId="0" borderId="8" xfId="0" applyFont="1" applyFill="1" applyBorder="1" applyAlignment="1">
      <alignment vertical="center" wrapText="1"/>
    </xf>
    <xf numFmtId="0" fontId="14" fillId="0" borderId="0" xfId="0" applyFont="1" applyFill="1" applyAlignment="1">
      <alignment vertical="center" wrapText="1"/>
    </xf>
    <xf numFmtId="0" fontId="19" fillId="0" borderId="0" xfId="0" applyFont="1" applyFill="1" applyAlignment="1">
      <alignment vertical="center" wrapText="1"/>
    </xf>
    <xf numFmtId="0" fontId="11" fillId="0" borderId="0" xfId="0" applyFont="1" applyFill="1" applyAlignment="1">
      <alignment horizontal="justify" vertical="top"/>
    </xf>
    <xf numFmtId="0" fontId="14" fillId="0" borderId="0" xfId="0" applyFont="1" applyFill="1" applyBorder="1" applyAlignment="1">
      <alignment vertical="top"/>
    </xf>
    <xf numFmtId="0" fontId="19" fillId="0" borderId="8" xfId="0" applyFont="1" applyFill="1" applyBorder="1" applyAlignment="1">
      <alignment horizontal="left" vertical="top" wrapText="1"/>
    </xf>
    <xf numFmtId="0" fontId="48" fillId="0" borderId="0" xfId="0" applyFont="1" applyFill="1" applyAlignment="1">
      <alignment horizontal="justify" vertical="top"/>
    </xf>
    <xf numFmtId="0" fontId="19" fillId="0" borderId="0" xfId="0" applyFont="1" applyFill="1" applyAlignment="1">
      <alignment horizontal="center" vertical="top"/>
    </xf>
    <xf numFmtId="0" fontId="22" fillId="0" borderId="0" xfId="0" applyFont="1" applyFill="1" applyAlignment="1">
      <alignment vertical="top"/>
    </xf>
    <xf numFmtId="0" fontId="41" fillId="0" borderId="0" xfId="8" applyFont="1" applyFill="1" applyBorder="1" applyAlignment="1">
      <alignment horizontal="justify" vertical="top"/>
    </xf>
    <xf numFmtId="0" fontId="49" fillId="0" borderId="0" xfId="0" applyFont="1" applyAlignment="1" applyProtection="1">
      <alignment horizontal="justify" vertical="top"/>
    </xf>
    <xf numFmtId="0" fontId="13" fillId="0" borderId="5" xfId="0" applyFont="1" applyFill="1" applyBorder="1" applyAlignment="1">
      <alignment horizontal="justify" vertical="top"/>
    </xf>
    <xf numFmtId="0" fontId="49" fillId="0" borderId="8" xfId="0" applyFont="1" applyFill="1" applyBorder="1" applyAlignment="1">
      <alignment horizontal="left" vertical="center" wrapText="1"/>
    </xf>
    <xf numFmtId="0" fontId="48" fillId="0" borderId="0" xfId="0" applyFont="1" applyAlignment="1">
      <alignment horizontal="left"/>
    </xf>
    <xf numFmtId="0" fontId="48" fillId="0" borderId="0" xfId="0" applyFont="1" applyFill="1" applyAlignment="1">
      <alignment horizontal="center"/>
    </xf>
    <xf numFmtId="0" fontId="48" fillId="0" borderId="8" xfId="0" applyFont="1" applyFill="1" applyBorder="1" applyAlignment="1">
      <alignment horizontal="center" vertical="center" wrapText="1"/>
    </xf>
    <xf numFmtId="0" fontId="48" fillId="0" borderId="8" xfId="0" applyFont="1" applyFill="1" applyBorder="1" applyAlignment="1">
      <alignment horizontal="left" vertical="center" wrapText="1"/>
    </xf>
    <xf numFmtId="0" fontId="48" fillId="0" borderId="0" xfId="0" applyFont="1" applyFill="1" applyBorder="1" applyAlignment="1">
      <alignment horizontal="left" vertical="center" wrapText="1"/>
    </xf>
    <xf numFmtId="39" fontId="48" fillId="0" borderId="0" xfId="0" applyNumberFormat="1" applyFont="1" applyFill="1" applyBorder="1" applyAlignment="1">
      <alignment horizontal="right" vertical="center" wrapText="1"/>
    </xf>
    <xf numFmtId="0" fontId="48" fillId="0" borderId="0" xfId="0" applyFont="1" applyAlignment="1">
      <alignment horizontal="justify"/>
    </xf>
    <xf numFmtId="0" fontId="13" fillId="0" borderId="3" xfId="0" applyFont="1" applyBorder="1" applyAlignment="1">
      <alignment horizontal="center" vertical="center" wrapText="1"/>
    </xf>
    <xf numFmtId="4" fontId="13" fillId="0" borderId="3" xfId="0" applyNumberFormat="1"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Border="1" applyAlignment="1">
      <alignment horizontal="center" vertical="top"/>
    </xf>
    <xf numFmtId="0" fontId="33" fillId="0" borderId="0" xfId="0" applyFont="1" applyBorder="1" applyAlignment="1">
      <alignment horizontal="center" vertical="top" wrapText="1"/>
    </xf>
    <xf numFmtId="0" fontId="33" fillId="0" borderId="3" xfId="0" applyFont="1" applyBorder="1" applyAlignment="1">
      <alignment horizontal="center" vertical="top" wrapText="1"/>
    </xf>
    <xf numFmtId="4" fontId="33" fillId="12" borderId="3" xfId="0" applyNumberFormat="1" applyFont="1" applyFill="1" applyBorder="1" applyAlignment="1">
      <alignment horizontal="right" vertical="top" wrapText="1"/>
    </xf>
    <xf numFmtId="0" fontId="13" fillId="0" borderId="3" xfId="0" applyFont="1" applyBorder="1" applyAlignment="1">
      <alignment horizontal="center" vertical="top" wrapText="1"/>
    </xf>
    <xf numFmtId="0" fontId="13" fillId="0" borderId="3" xfId="0" applyFont="1" applyBorder="1" applyAlignment="1">
      <alignment horizontal="left" vertical="top" wrapText="1"/>
    </xf>
    <xf numFmtId="4" fontId="13" fillId="2" borderId="3" xfId="0" applyNumberFormat="1" applyFont="1" applyFill="1" applyBorder="1" applyAlignment="1">
      <alignment vertical="top"/>
    </xf>
    <xf numFmtId="0" fontId="13" fillId="0" borderId="0" xfId="0" applyFont="1" applyFill="1" applyBorder="1" applyAlignment="1">
      <alignment wrapText="1"/>
    </xf>
    <xf numFmtId="167" fontId="30" fillId="0" borderId="0" xfId="3" applyNumberFormat="1"/>
    <xf numFmtId="0" fontId="14" fillId="0" borderId="0" xfId="0" applyFont="1" applyFill="1" applyBorder="1" applyAlignment="1">
      <alignment vertical="top" wrapText="1"/>
    </xf>
    <xf numFmtId="165" fontId="4" fillId="0" borderId="0" xfId="0" applyNumberFormat="1" applyFont="1" applyFill="1" applyBorder="1" applyAlignment="1" applyProtection="1">
      <alignment vertical="top"/>
    </xf>
    <xf numFmtId="169" fontId="4" fillId="0" borderId="0" xfId="1" applyNumberFormat="1" applyFont="1" applyFill="1" applyBorder="1" applyAlignment="1" applyProtection="1">
      <alignment horizontal="right" vertical="top"/>
    </xf>
    <xf numFmtId="4" fontId="13" fillId="0" borderId="4" xfId="2" applyNumberFormat="1" applyFont="1" applyFill="1" applyBorder="1" applyAlignment="1" applyProtection="1">
      <alignment horizontal="right" vertical="top"/>
    </xf>
    <xf numFmtId="4" fontId="4" fillId="0" borderId="0" xfId="1" applyNumberFormat="1" applyFont="1" applyFill="1" applyBorder="1" applyAlignment="1" applyProtection="1">
      <alignment horizontal="right" vertical="top"/>
    </xf>
    <xf numFmtId="4" fontId="4" fillId="0" borderId="0" xfId="0" applyNumberFormat="1" applyFont="1" applyFill="1" applyBorder="1" applyAlignment="1" applyProtection="1">
      <alignment horizontal="right" vertical="top"/>
    </xf>
    <xf numFmtId="4" fontId="4" fillId="0" borderId="2" xfId="0" applyNumberFormat="1" applyFont="1" applyFill="1" applyBorder="1" applyAlignment="1" applyProtection="1">
      <alignment horizontal="right" vertical="top"/>
    </xf>
    <xf numFmtId="4" fontId="13" fillId="0" borderId="4" xfId="1" applyNumberFormat="1" applyFont="1" applyFill="1" applyBorder="1" applyAlignment="1" applyProtection="1">
      <alignment horizontal="right" vertical="top"/>
    </xf>
    <xf numFmtId="4" fontId="7" fillId="0" borderId="0" xfId="2" applyNumberFormat="1" applyFont="1" applyFill="1" applyBorder="1" applyAlignment="1" applyProtection="1">
      <alignment horizontal="right" vertical="top"/>
    </xf>
    <xf numFmtId="4" fontId="7" fillId="0" borderId="0" xfId="0" applyNumberFormat="1" applyFont="1" applyFill="1" applyAlignment="1" applyProtection="1">
      <alignment horizontal="right" vertical="top"/>
    </xf>
    <xf numFmtId="4" fontId="7" fillId="0" borderId="0" xfId="0" applyNumberFormat="1" applyFont="1" applyFill="1" applyBorder="1" applyAlignment="1" applyProtection="1">
      <alignment horizontal="right" vertical="top"/>
    </xf>
    <xf numFmtId="4" fontId="7" fillId="0" borderId="2" xfId="0" applyNumberFormat="1" applyFont="1" applyFill="1" applyBorder="1" applyAlignment="1" applyProtection="1">
      <alignment horizontal="right"/>
    </xf>
    <xf numFmtId="0" fontId="33" fillId="0" borderId="0" xfId="0" applyFont="1" applyAlignment="1">
      <alignment horizontal="center" vertical="top" wrapText="1"/>
    </xf>
    <xf numFmtId="0" fontId="32" fillId="0" borderId="0" xfId="0" applyFont="1" applyAlignment="1">
      <alignment horizontal="left" vertical="top" wrapText="1"/>
    </xf>
    <xf numFmtId="0" fontId="47" fillId="0" borderId="0" xfId="0" applyFont="1" applyAlignment="1">
      <alignment horizontal="left" vertical="top" wrapText="1"/>
    </xf>
    <xf numFmtId="0" fontId="47" fillId="0" borderId="0" xfId="0" applyFont="1" applyAlignment="1">
      <alignment horizontal="center" vertical="top" wrapText="1"/>
    </xf>
    <xf numFmtId="0" fontId="33" fillId="11" borderId="0" xfId="0" applyFont="1" applyFill="1" applyAlignment="1">
      <alignment horizontal="center" vertical="top" wrapText="1"/>
    </xf>
    <xf numFmtId="0" fontId="32" fillId="0" borderId="0" xfId="0" applyFont="1" applyAlignment="1">
      <alignment horizontal="right" vertical="top" wrapText="1"/>
    </xf>
    <xf numFmtId="0" fontId="33" fillId="0" borderId="18" xfId="0" applyFont="1" applyBorder="1" applyAlignment="1">
      <alignment horizontal="left" vertical="top" wrapText="1"/>
    </xf>
    <xf numFmtId="0" fontId="33" fillId="0" borderId="18" xfId="0" applyFont="1" applyBorder="1" applyAlignment="1">
      <alignment horizontal="center" vertical="top" wrapText="1"/>
    </xf>
    <xf numFmtId="0" fontId="33" fillId="0" borderId="0" xfId="0" applyFont="1" applyAlignment="1">
      <alignment horizontal="right" vertical="top" wrapText="1"/>
    </xf>
    <xf numFmtId="0" fontId="19" fillId="0" borderId="8" xfId="0" applyFont="1" applyBorder="1" applyAlignment="1">
      <alignment horizontal="center" vertical="top" wrapText="1"/>
    </xf>
    <xf numFmtId="0" fontId="33" fillId="0" borderId="0" xfId="0" applyFont="1" applyFill="1"/>
    <xf numFmtId="4" fontId="42" fillId="0" borderId="0" xfId="0" applyNumberFormat="1" applyFont="1" applyAlignment="1">
      <alignment vertical="top"/>
    </xf>
    <xf numFmtId="0" fontId="4" fillId="0" borderId="0" xfId="0" applyFont="1" applyFill="1" applyAlignment="1">
      <alignment horizontal="justify" vertical="top"/>
    </xf>
    <xf numFmtId="0" fontId="58" fillId="0" borderId="0" xfId="0" applyFont="1" applyAlignment="1">
      <alignment vertical="top"/>
    </xf>
    <xf numFmtId="174" fontId="59" fillId="0" borderId="0" xfId="5" applyFont="1" applyFill="1" applyBorder="1" applyAlignment="1" applyProtection="1">
      <alignment horizontal="center" vertical="top"/>
    </xf>
    <xf numFmtId="174" fontId="48" fillId="0" borderId="0" xfId="5" applyFont="1" applyFill="1" applyBorder="1" applyAlignment="1" applyProtection="1">
      <alignment horizontal="center" vertical="top"/>
    </xf>
    <xf numFmtId="174" fontId="58" fillId="0" borderId="0" xfId="5" applyFont="1" applyFill="1" applyBorder="1" applyAlignment="1" applyProtection="1">
      <alignment horizontal="justify" vertical="top"/>
    </xf>
    <xf numFmtId="174" fontId="74" fillId="0" borderId="0" xfId="5" applyFont="1" applyFill="1" applyBorder="1" applyAlignment="1" applyProtection="1">
      <alignment horizontal="center" vertical="top"/>
    </xf>
    <xf numFmtId="181" fontId="58" fillId="0" borderId="0" xfId="5" applyNumberFormat="1" applyFont="1" applyFill="1" applyBorder="1" applyAlignment="1" applyProtection="1">
      <alignment vertical="top"/>
    </xf>
    <xf numFmtId="0" fontId="58" fillId="0" borderId="0" xfId="0" applyFont="1" applyFill="1" applyBorder="1" applyAlignment="1">
      <alignment vertical="top"/>
    </xf>
    <xf numFmtId="0" fontId="58" fillId="0" borderId="0" xfId="0" applyFont="1" applyFill="1" applyAlignment="1">
      <alignment vertical="top"/>
    </xf>
    <xf numFmtId="14" fontId="48" fillId="0" borderId="0" xfId="5" applyNumberFormat="1" applyFont="1" applyFill="1" applyBorder="1" applyAlignment="1" applyProtection="1">
      <alignment horizontal="center" vertical="top"/>
    </xf>
    <xf numFmtId="14" fontId="48" fillId="0" borderId="1" xfId="5" applyNumberFormat="1" applyFont="1" applyFill="1" applyBorder="1" applyAlignment="1" applyProtection="1">
      <alignment horizontal="center" vertical="top"/>
    </xf>
    <xf numFmtId="0" fontId="44" fillId="0" borderId="0" xfId="0" applyFont="1" applyFill="1" applyBorder="1" applyAlignment="1">
      <alignment horizontal="justify" vertical="top"/>
    </xf>
    <xf numFmtId="0" fontId="44" fillId="0" borderId="0" xfId="0" applyFont="1" applyFill="1" applyBorder="1" applyAlignment="1">
      <alignment horizontal="center" vertical="top"/>
    </xf>
    <xf numFmtId="0" fontId="42" fillId="0" borderId="0" xfId="0" applyFont="1" applyFill="1" applyBorder="1" applyAlignment="1">
      <alignment vertical="top"/>
    </xf>
    <xf numFmtId="0" fontId="59" fillId="0" borderId="0" xfId="9" applyFont="1" applyFill="1" applyBorder="1" applyAlignment="1" applyProtection="1">
      <alignment horizontal="justify" vertical="top"/>
    </xf>
    <xf numFmtId="4" fontId="49" fillId="0" borderId="0" xfId="9" applyNumberFormat="1" applyFont="1" applyFill="1" applyBorder="1" applyAlignment="1" applyProtection="1">
      <alignment horizontal="center" vertical="top"/>
    </xf>
    <xf numFmtId="4" fontId="42" fillId="0" borderId="0" xfId="0" applyNumberFormat="1" applyFont="1" applyFill="1" applyAlignment="1">
      <alignment vertical="top"/>
    </xf>
    <xf numFmtId="0" fontId="73" fillId="0" borderId="0" xfId="0" applyFont="1" applyAlignment="1">
      <alignment vertical="top"/>
    </xf>
    <xf numFmtId="0" fontId="43" fillId="0" borderId="0" xfId="0" applyFont="1" applyAlignment="1">
      <alignment vertical="top"/>
    </xf>
    <xf numFmtId="0" fontId="48" fillId="0" borderId="0" xfId="9" applyFont="1" applyFill="1" applyBorder="1" applyAlignment="1" applyProtection="1">
      <alignment horizontal="justify" vertical="top"/>
    </xf>
    <xf numFmtId="4" fontId="76" fillId="0" borderId="0" xfId="9" applyNumberFormat="1" applyFont="1" applyFill="1" applyBorder="1" applyAlignment="1" applyProtection="1">
      <alignment vertical="top"/>
    </xf>
    <xf numFmtId="4" fontId="49" fillId="0" borderId="0" xfId="9" applyNumberFormat="1" applyFont="1" applyFill="1" applyBorder="1" applyAlignment="1" applyProtection="1">
      <alignment horizontal="right" vertical="top"/>
    </xf>
    <xf numFmtId="0" fontId="49" fillId="0" borderId="0" xfId="9" applyFont="1" applyFill="1" applyBorder="1" applyAlignment="1" applyProtection="1">
      <alignment horizontal="justify" vertical="top"/>
    </xf>
    <xf numFmtId="4" fontId="76" fillId="0" borderId="0" xfId="9" applyNumberFormat="1" applyFont="1" applyFill="1" applyBorder="1" applyAlignment="1" applyProtection="1">
      <alignment horizontal="center" vertical="top"/>
    </xf>
    <xf numFmtId="4" fontId="49" fillId="0" borderId="0" xfId="25" applyNumberFormat="1" applyFont="1" applyFill="1" applyAlignment="1">
      <alignment vertical="top"/>
    </xf>
    <xf numFmtId="4" fontId="49" fillId="0" borderId="12" xfId="25" applyNumberFormat="1" applyFont="1" applyFill="1" applyBorder="1" applyAlignment="1">
      <alignment horizontal="right" vertical="top"/>
    </xf>
    <xf numFmtId="4" fontId="42" fillId="0" borderId="12" xfId="0" applyNumberFormat="1" applyFont="1" applyBorder="1" applyAlignment="1">
      <alignment vertical="top"/>
    </xf>
    <xf numFmtId="4" fontId="48" fillId="0" borderId="0" xfId="9" applyNumberFormat="1" applyFont="1" applyFill="1" applyBorder="1" applyAlignment="1" applyProtection="1">
      <alignment horizontal="right" vertical="top"/>
    </xf>
    <xf numFmtId="4" fontId="44" fillId="0" borderId="0" xfId="0" applyNumberFormat="1" applyFont="1" applyFill="1" applyAlignment="1">
      <alignment vertical="top"/>
    </xf>
    <xf numFmtId="4" fontId="69" fillId="0" borderId="0" xfId="9" applyNumberFormat="1" applyFont="1" applyFill="1" applyBorder="1" applyAlignment="1" applyProtection="1">
      <alignment horizontal="center" vertical="top"/>
    </xf>
    <xf numFmtId="0" fontId="73" fillId="0" borderId="0" xfId="0" applyFont="1" applyFill="1" applyAlignment="1">
      <alignment vertical="top"/>
    </xf>
    <xf numFmtId="0" fontId="43" fillId="0" borderId="0" xfId="0" applyFont="1" applyFill="1" applyAlignment="1">
      <alignment vertical="top"/>
    </xf>
    <xf numFmtId="4" fontId="78" fillId="0" borderId="0" xfId="9" applyNumberFormat="1" applyFont="1" applyFill="1" applyBorder="1" applyAlignment="1" applyProtection="1">
      <alignment horizontal="right" vertical="top"/>
    </xf>
    <xf numFmtId="4" fontId="49" fillId="0" borderId="0" xfId="25" applyNumberFormat="1" applyFont="1" applyFill="1" applyBorder="1" applyAlignment="1">
      <alignment vertical="top"/>
    </xf>
    <xf numFmtId="4" fontId="59" fillId="0" borderId="0" xfId="9" applyNumberFormat="1" applyFont="1" applyFill="1" applyBorder="1" applyAlignment="1" applyProtection="1">
      <alignment horizontal="center" vertical="top"/>
    </xf>
    <xf numFmtId="4" fontId="59" fillId="0" borderId="5" xfId="9" applyNumberFormat="1" applyFont="1" applyFill="1" applyBorder="1" applyAlignment="1" applyProtection="1">
      <alignment horizontal="right" vertical="top"/>
    </xf>
    <xf numFmtId="4" fontId="43" fillId="0" borderId="0" xfId="0" applyNumberFormat="1" applyFont="1" applyFill="1" applyAlignment="1">
      <alignment vertical="top"/>
    </xf>
    <xf numFmtId="4" fontId="48" fillId="0" borderId="0" xfId="9" applyNumberFormat="1" applyFont="1" applyFill="1" applyBorder="1" applyAlignment="1" applyProtection="1">
      <alignment horizontal="center" vertical="top"/>
    </xf>
    <xf numFmtId="4" fontId="49" fillId="0" borderId="0" xfId="9" applyNumberFormat="1" applyFont="1" applyFill="1" applyBorder="1" applyAlignment="1" applyProtection="1">
      <alignment vertical="top"/>
    </xf>
    <xf numFmtId="0" fontId="57" fillId="0" borderId="0" xfId="0" applyFont="1" applyFill="1" applyBorder="1" applyAlignment="1">
      <alignment horizontal="justify" vertical="top"/>
    </xf>
    <xf numFmtId="4" fontId="42" fillId="0" borderId="0" xfId="0" applyNumberFormat="1" applyFont="1" applyFill="1" applyBorder="1" applyAlignment="1">
      <alignment vertical="top"/>
    </xf>
    <xf numFmtId="4" fontId="49" fillId="0" borderId="12" xfId="9" applyNumberFormat="1" applyFont="1" applyFill="1" applyBorder="1" applyAlignment="1" applyProtection="1">
      <alignment horizontal="right" vertical="top"/>
    </xf>
    <xf numFmtId="4" fontId="42" fillId="0" borderId="12" xfId="0" applyNumberFormat="1" applyFont="1" applyFill="1" applyBorder="1" applyAlignment="1">
      <alignment vertical="top"/>
    </xf>
    <xf numFmtId="4" fontId="44" fillId="0" borderId="0" xfId="0" applyNumberFormat="1" applyFont="1" applyFill="1" applyBorder="1" applyAlignment="1">
      <alignment vertical="top"/>
    </xf>
    <xf numFmtId="0" fontId="73" fillId="0" borderId="0" xfId="0" applyFont="1" applyFill="1" applyBorder="1" applyAlignment="1">
      <alignment vertical="top"/>
    </xf>
    <xf numFmtId="4" fontId="42" fillId="0" borderId="0" xfId="0" applyNumberFormat="1" applyFont="1" applyBorder="1" applyAlignment="1">
      <alignment vertical="top"/>
    </xf>
    <xf numFmtId="4" fontId="44" fillId="0" borderId="0" xfId="0" applyNumberFormat="1" applyFont="1" applyBorder="1" applyAlignment="1">
      <alignment vertical="top"/>
    </xf>
    <xf numFmtId="4" fontId="48" fillId="0" borderId="0" xfId="9" applyNumberFormat="1" applyFont="1" applyFill="1" applyBorder="1" applyAlignment="1" applyProtection="1">
      <alignment vertical="top"/>
    </xf>
    <xf numFmtId="0" fontId="73" fillId="0" borderId="0" xfId="0" applyFont="1" applyBorder="1" applyAlignment="1">
      <alignment vertical="top"/>
    </xf>
    <xf numFmtId="0" fontId="79" fillId="0" borderId="0" xfId="0" applyFont="1" applyBorder="1" applyAlignment="1">
      <alignment vertical="top"/>
    </xf>
    <xf numFmtId="4" fontId="80" fillId="0" borderId="0" xfId="9" applyNumberFormat="1" applyFont="1" applyFill="1" applyBorder="1" applyAlignment="1" applyProtection="1">
      <alignment horizontal="right" vertical="top"/>
    </xf>
    <xf numFmtId="4" fontId="33" fillId="0" borderId="0" xfId="9" applyNumberFormat="1" applyFont="1" applyFill="1" applyBorder="1" applyAlignment="1" applyProtection="1">
      <alignment horizontal="center" vertical="top"/>
    </xf>
    <xf numFmtId="4" fontId="32" fillId="0" borderId="0" xfId="9" applyNumberFormat="1" applyFont="1" applyFill="1" applyBorder="1" applyAlignment="1" applyProtection="1">
      <alignment horizontal="right" vertical="top"/>
    </xf>
    <xf numFmtId="39" fontId="49" fillId="0" borderId="0" xfId="9" applyNumberFormat="1" applyFont="1" applyFill="1" applyBorder="1" applyAlignment="1" applyProtection="1">
      <alignment horizontal="right" vertical="top"/>
    </xf>
    <xf numFmtId="39" fontId="42" fillId="0" borderId="0" xfId="0" applyNumberFormat="1" applyFont="1" applyFill="1" applyBorder="1" applyAlignment="1">
      <alignment vertical="top"/>
    </xf>
    <xf numFmtId="39" fontId="42" fillId="0" borderId="0" xfId="0" applyNumberFormat="1" applyFont="1" applyFill="1" applyAlignment="1">
      <alignment vertical="top"/>
    </xf>
    <xf numFmtId="39" fontId="42" fillId="0" borderId="0" xfId="0" applyNumberFormat="1" applyFont="1" applyBorder="1" applyAlignment="1">
      <alignment vertical="top"/>
    </xf>
    <xf numFmtId="39" fontId="48" fillId="0" borderId="0" xfId="9" applyNumberFormat="1" applyFont="1" applyFill="1" applyBorder="1" applyAlignment="1" applyProtection="1">
      <alignment horizontal="center" vertical="top"/>
    </xf>
    <xf numFmtId="0" fontId="59" fillId="0" borderId="0" xfId="9" applyFont="1" applyFill="1" applyBorder="1" applyAlignment="1" applyProtection="1">
      <alignment horizontal="left" vertical="top"/>
    </xf>
    <xf numFmtId="4" fontId="57" fillId="0" borderId="5" xfId="0" applyNumberFormat="1" applyFont="1" applyFill="1" applyBorder="1" applyAlignment="1">
      <alignment vertical="top"/>
    </xf>
    <xf numFmtId="4" fontId="57" fillId="0" borderId="0" xfId="0" applyNumberFormat="1" applyFont="1" applyFill="1" applyAlignment="1">
      <alignment vertical="top"/>
    </xf>
    <xf numFmtId="4" fontId="57" fillId="0" borderId="5" xfId="0" applyNumberFormat="1" applyFont="1" applyBorder="1" applyAlignment="1">
      <alignment vertical="top"/>
    </xf>
    <xf numFmtId="182" fontId="48" fillId="0" borderId="0" xfId="9" applyNumberFormat="1" applyFont="1" applyFill="1" applyBorder="1" applyAlignment="1" applyProtection="1">
      <alignment horizontal="justify" vertical="top"/>
    </xf>
    <xf numFmtId="182" fontId="48" fillId="0" borderId="0" xfId="9" applyNumberFormat="1" applyFont="1" applyFill="1" applyBorder="1" applyAlignment="1" applyProtection="1">
      <alignment horizontal="center" vertical="top"/>
    </xf>
    <xf numFmtId="4" fontId="44" fillId="0" borderId="3" xfId="0" applyNumberFormat="1" applyFont="1" applyBorder="1" applyAlignment="1">
      <alignment vertical="top"/>
    </xf>
    <xf numFmtId="4" fontId="48" fillId="0" borderId="0" xfId="9" applyNumberFormat="1" applyFont="1" applyFill="1" applyBorder="1" applyAlignment="1" applyProtection="1">
      <alignment horizontal="left" vertical="top"/>
    </xf>
    <xf numFmtId="4" fontId="44" fillId="0" borderId="0" xfId="0" applyNumberFormat="1" applyFont="1" applyBorder="1" applyAlignment="1">
      <alignment horizontal="center" vertical="top"/>
    </xf>
    <xf numFmtId="2" fontId="8" fillId="0" borderId="0" xfId="0" applyNumberFormat="1" applyFont="1" applyBorder="1" applyAlignment="1">
      <alignment vertical="top"/>
    </xf>
    <xf numFmtId="0" fontId="43" fillId="0" borderId="0" xfId="0" applyFont="1" applyAlignment="1">
      <alignment horizontal="center" vertical="top"/>
    </xf>
    <xf numFmtId="0" fontId="42" fillId="0" borderId="0" xfId="0" applyFont="1" applyAlignment="1">
      <alignment horizontal="center" vertical="top"/>
    </xf>
    <xf numFmtId="174" fontId="75" fillId="0" borderId="0" xfId="5" applyFont="1" applyFill="1" applyBorder="1" applyAlignment="1" applyProtection="1">
      <alignment horizontal="center" vertical="top"/>
    </xf>
    <xf numFmtId="181" fontId="58" fillId="0" borderId="0" xfId="5" applyNumberFormat="1" applyFont="1" applyFill="1" applyBorder="1" applyAlignment="1" applyProtection="1">
      <alignment horizontal="right" vertical="top"/>
    </xf>
    <xf numFmtId="4" fontId="58" fillId="0" borderId="0" xfId="5" applyNumberFormat="1" applyFont="1" applyFill="1" applyBorder="1" applyAlignment="1" applyProtection="1">
      <alignment horizontal="right" vertical="top"/>
    </xf>
    <xf numFmtId="1" fontId="49" fillId="0" borderId="0" xfId="0" applyNumberFormat="1" applyFont="1" applyFill="1" applyAlignment="1">
      <alignment vertical="top"/>
    </xf>
    <xf numFmtId="4" fontId="49" fillId="0" borderId="0" xfId="5" applyNumberFormat="1" applyFont="1" applyFill="1" applyBorder="1" applyAlignment="1" applyProtection="1">
      <alignment horizontal="right" vertical="top"/>
    </xf>
    <xf numFmtId="183" fontId="48" fillId="0" borderId="0" xfId="0" applyNumberFormat="1" applyFont="1" applyFill="1" applyBorder="1" applyAlignment="1">
      <alignment horizontal="center" vertical="top"/>
    </xf>
    <xf numFmtId="0" fontId="42" fillId="0" borderId="0" xfId="0" applyFont="1" applyAlignment="1">
      <alignment vertical="top"/>
    </xf>
    <xf numFmtId="4" fontId="49" fillId="0" borderId="0" xfId="5" applyNumberFormat="1" applyFont="1" applyFill="1" applyBorder="1" applyAlignment="1" applyProtection="1">
      <alignment vertical="top"/>
    </xf>
    <xf numFmtId="0" fontId="49" fillId="0" borderId="0" xfId="0" applyFont="1" applyAlignment="1">
      <alignment vertical="top"/>
    </xf>
    <xf numFmtId="39" fontId="49" fillId="0" borderId="12" xfId="9" applyNumberFormat="1" applyFont="1" applyFill="1" applyBorder="1" applyAlignment="1" applyProtection="1">
      <alignment horizontal="right" vertical="top"/>
    </xf>
    <xf numFmtId="39" fontId="42" fillId="0" borderId="12" xfId="0" applyNumberFormat="1" applyFont="1" applyFill="1" applyBorder="1" applyAlignment="1">
      <alignment vertical="top"/>
    </xf>
    <xf numFmtId="0" fontId="81" fillId="0" borderId="0" xfId="9" applyFont="1" applyFill="1" applyBorder="1" applyAlignment="1" applyProtection="1">
      <alignment horizontal="justify" vertical="top"/>
    </xf>
    <xf numFmtId="4" fontId="43" fillId="0" borderId="0" xfId="0" applyNumberFormat="1" applyFont="1" applyAlignment="1">
      <alignment vertical="top"/>
    </xf>
    <xf numFmtId="4" fontId="58" fillId="0" borderId="0" xfId="5" applyNumberFormat="1" applyFont="1" applyFill="1" applyBorder="1" applyAlignment="1" applyProtection="1">
      <alignment vertical="top"/>
    </xf>
    <xf numFmtId="174" fontId="81" fillId="0" borderId="0" xfId="5" applyFont="1" applyFill="1" applyBorder="1" applyAlignment="1" applyProtection="1">
      <alignment horizontal="center" vertical="top"/>
    </xf>
    <xf numFmtId="181" fontId="49" fillId="0" borderId="0" xfId="5" applyNumberFormat="1" applyFont="1" applyFill="1" applyBorder="1" applyAlignment="1" applyProtection="1">
      <alignment vertical="top"/>
    </xf>
    <xf numFmtId="181" fontId="49" fillId="0" borderId="0" xfId="5" applyNumberFormat="1" applyFont="1" applyFill="1" applyBorder="1" applyAlignment="1" applyProtection="1">
      <alignment horizontal="right" vertical="top"/>
    </xf>
    <xf numFmtId="0" fontId="49" fillId="0" borderId="0" xfId="0" applyFont="1" applyFill="1" applyAlignment="1">
      <alignment vertical="top"/>
    </xf>
    <xf numFmtId="0" fontId="81" fillId="0" borderId="0" xfId="9" applyFont="1" applyFill="1" applyBorder="1" applyAlignment="1" applyProtection="1">
      <alignment horizontal="left" vertical="top"/>
    </xf>
    <xf numFmtId="4" fontId="44" fillId="0" borderId="3" xfId="0" applyNumberFormat="1" applyFont="1" applyFill="1" applyBorder="1" applyAlignment="1">
      <alignment vertical="top"/>
    </xf>
    <xf numFmtId="0" fontId="43" fillId="0" borderId="0" xfId="0" applyFont="1" applyAlignment="1">
      <alignment horizontal="justify" vertical="top"/>
    </xf>
    <xf numFmtId="4" fontId="82" fillId="0" borderId="0" xfId="0" applyNumberFormat="1" applyFont="1" applyFill="1" applyBorder="1" applyAlignment="1">
      <alignment vertical="top"/>
    </xf>
    <xf numFmtId="4" fontId="47" fillId="0" borderId="0" xfId="0" applyNumberFormat="1" applyFont="1"/>
    <xf numFmtId="4" fontId="47" fillId="0" borderId="0" xfId="0" applyNumberFormat="1" applyFont="1" applyAlignment="1">
      <alignment vertical="top"/>
    </xf>
    <xf numFmtId="0" fontId="47" fillId="0" borderId="0" xfId="0" applyFont="1" applyAlignment="1">
      <alignment vertical="top"/>
    </xf>
    <xf numFmtId="39" fontId="13" fillId="0" borderId="5" xfId="0" applyNumberFormat="1" applyFont="1" applyFill="1" applyBorder="1" applyAlignment="1">
      <alignment vertical="top"/>
    </xf>
    <xf numFmtId="39" fontId="4" fillId="0" borderId="0" xfId="0" applyNumberFormat="1" applyFont="1" applyFill="1" applyAlignment="1">
      <alignment vertical="top"/>
    </xf>
    <xf numFmtId="39" fontId="4" fillId="0" borderId="0" xfId="0" applyNumberFormat="1" applyFont="1" applyFill="1" applyAlignment="1">
      <alignment horizontal="right" vertical="top"/>
    </xf>
    <xf numFmtId="39" fontId="13" fillId="0" borderId="0" xfId="0" applyNumberFormat="1" applyFont="1" applyFill="1" applyAlignment="1">
      <alignment vertical="top"/>
    </xf>
    <xf numFmtId="39" fontId="13" fillId="0" borderId="0" xfId="0" applyNumberFormat="1" applyFont="1" applyAlignment="1">
      <alignment vertical="top"/>
    </xf>
    <xf numFmtId="39" fontId="4" fillId="0" borderId="0" xfId="0" applyNumberFormat="1" applyFont="1" applyAlignment="1">
      <alignment vertical="top"/>
    </xf>
    <xf numFmtId="39" fontId="13" fillId="0" borderId="2" xfId="0" applyNumberFormat="1" applyFont="1" applyFill="1" applyBorder="1" applyAlignment="1">
      <alignment vertical="top"/>
    </xf>
    <xf numFmtId="39" fontId="4" fillId="0" borderId="2" xfId="0" applyNumberFormat="1" applyFont="1" applyFill="1" applyBorder="1" applyAlignment="1">
      <alignment vertical="top"/>
    </xf>
    <xf numFmtId="39" fontId="13" fillId="0" borderId="3" xfId="0" applyNumberFormat="1" applyFont="1" applyFill="1" applyBorder="1" applyAlignment="1">
      <alignment vertical="top"/>
    </xf>
    <xf numFmtId="10" fontId="49" fillId="0" borderId="0" xfId="3" applyNumberFormat="1" applyFont="1" applyBorder="1" applyAlignment="1" applyProtection="1">
      <alignment vertical="top"/>
    </xf>
    <xf numFmtId="10" fontId="58" fillId="0" borderId="0" xfId="3" applyNumberFormat="1" applyFont="1" applyFill="1" applyBorder="1" applyAlignment="1" applyProtection="1">
      <alignment vertical="top"/>
    </xf>
    <xf numFmtId="10" fontId="48" fillId="0" borderId="1" xfId="3" applyNumberFormat="1" applyFont="1" applyFill="1" applyBorder="1" applyAlignment="1" applyProtection="1">
      <alignment horizontal="center" vertical="top"/>
    </xf>
    <xf numFmtId="10" fontId="42" fillId="0" borderId="0" xfId="0" applyNumberFormat="1" applyFont="1" applyBorder="1" applyAlignment="1">
      <alignment vertical="top"/>
    </xf>
    <xf numFmtId="10" fontId="42" fillId="0" borderId="0" xfId="0" applyNumberFormat="1" applyFont="1" applyAlignment="1">
      <alignment vertical="top"/>
    </xf>
    <xf numFmtId="10" fontId="58" fillId="0" borderId="0" xfId="3" applyNumberFormat="1" applyFont="1" applyBorder="1" applyAlignment="1" applyProtection="1">
      <alignment vertical="top"/>
    </xf>
    <xf numFmtId="10" fontId="81" fillId="0" borderId="0" xfId="5" applyNumberFormat="1" applyFont="1" applyFill="1" applyBorder="1" applyAlignment="1" applyProtection="1">
      <alignment horizontal="center" vertical="top"/>
    </xf>
    <xf numFmtId="10" fontId="49" fillId="0" borderId="0" xfId="3" applyNumberFormat="1" applyFont="1" applyFill="1" applyBorder="1" applyAlignment="1" applyProtection="1">
      <alignment vertical="top"/>
    </xf>
    <xf numFmtId="10" fontId="43" fillId="0" borderId="0" xfId="0" applyNumberFormat="1" applyFont="1" applyAlignment="1">
      <alignment vertical="top"/>
    </xf>
    <xf numFmtId="4" fontId="32" fillId="0" borderId="0" xfId="0" applyNumberFormat="1" applyFont="1" applyBorder="1"/>
    <xf numFmtId="1" fontId="36" fillId="0" borderId="0" xfId="0" applyNumberFormat="1" applyFont="1" applyBorder="1" applyAlignment="1">
      <alignment horizontal="center"/>
    </xf>
    <xf numFmtId="4" fontId="36" fillId="0" borderId="0" xfId="0" applyNumberFormat="1" applyFont="1" applyBorder="1"/>
    <xf numFmtId="1" fontId="32" fillId="0" borderId="0" xfId="0" applyNumberFormat="1" applyFont="1" applyBorder="1" applyAlignment="1">
      <alignment horizontal="center"/>
    </xf>
    <xf numFmtId="1" fontId="33" fillId="0" borderId="0" xfId="20" applyNumberFormat="1" applyFont="1" applyBorder="1" applyAlignment="1">
      <alignment horizontal="center"/>
    </xf>
    <xf numFmtId="0" fontId="33" fillId="0" borderId="0" xfId="0" applyNumberFormat="1" applyFont="1" applyBorder="1" applyAlignment="1">
      <alignment horizontal="center"/>
    </xf>
    <xf numFmtId="0" fontId="33" fillId="0" borderId="1" xfId="6" applyNumberFormat="1" applyFont="1" applyFill="1" applyBorder="1" applyAlignment="1">
      <alignment horizontal="center"/>
    </xf>
    <xf numFmtId="0" fontId="63" fillId="0" borderId="0" xfId="6" applyFont="1" applyFill="1" applyAlignment="1">
      <alignment horizontal="center"/>
    </xf>
    <xf numFmtId="0" fontId="52" fillId="0" borderId="0" xfId="6" applyNumberFormat="1" applyFont="1" applyFill="1" applyBorder="1" applyAlignment="1">
      <alignment horizontal="center"/>
    </xf>
    <xf numFmtId="4" fontId="33" fillId="0" borderId="0" xfId="20" applyNumberFormat="1" applyFont="1" applyFill="1" applyBorder="1" applyAlignment="1">
      <alignment horizontal="center"/>
    </xf>
    <xf numFmtId="1" fontId="32" fillId="0" borderId="0" xfId="20" applyNumberFormat="1" applyFont="1" applyBorder="1" applyAlignment="1">
      <alignment horizontal="center"/>
    </xf>
    <xf numFmtId="4" fontId="32" fillId="0" borderId="0" xfId="20" applyNumberFormat="1" applyFont="1" applyFill="1" applyBorder="1"/>
    <xf numFmtId="0" fontId="33" fillId="0" borderId="0" xfId="0" applyNumberFormat="1" applyFont="1" applyAlignment="1">
      <alignment horizontal="center"/>
    </xf>
    <xf numFmtId="1" fontId="33" fillId="0" borderId="0" xfId="0" applyNumberFormat="1" applyFont="1" applyBorder="1" applyAlignment="1">
      <alignment horizontal="center"/>
    </xf>
    <xf numFmtId="4" fontId="33" fillId="0" borderId="0" xfId="0" applyNumberFormat="1" applyFont="1" applyFill="1" applyBorder="1" applyAlignment="1">
      <alignment horizontal="center"/>
    </xf>
    <xf numFmtId="4" fontId="33" fillId="0" borderId="0" xfId="0" applyNumberFormat="1" applyFont="1" applyAlignment="1">
      <alignment horizontal="center"/>
    </xf>
    <xf numFmtId="0" fontId="33" fillId="0" borderId="0" xfId="0" applyFont="1" applyAlignment="1">
      <alignment horizontal="left"/>
    </xf>
    <xf numFmtId="1" fontId="33" fillId="0" borderId="0" xfId="20" applyNumberFormat="1" applyFont="1" applyFill="1" applyBorder="1" applyAlignment="1">
      <alignment horizontal="center"/>
    </xf>
    <xf numFmtId="4" fontId="33" fillId="0" borderId="11" xfId="20" applyNumberFormat="1" applyFont="1" applyFill="1" applyBorder="1"/>
    <xf numFmtId="4" fontId="33" fillId="0" borderId="0" xfId="20" applyNumberFormat="1" applyFont="1" applyFill="1" applyBorder="1"/>
    <xf numFmtId="1" fontId="32" fillId="0" borderId="0" xfId="20" applyNumberFormat="1" applyFont="1" applyFill="1" applyBorder="1" applyAlignment="1">
      <alignment horizontal="center"/>
    </xf>
    <xf numFmtId="164" fontId="32" fillId="0" borderId="0" xfId="20" applyFont="1"/>
    <xf numFmtId="0" fontId="33" fillId="0" borderId="0" xfId="0" applyFont="1" applyFill="1" applyBorder="1"/>
    <xf numFmtId="4" fontId="83" fillId="0" borderId="0" xfId="20" applyNumberFormat="1" applyFont="1" applyFill="1" applyBorder="1"/>
    <xf numFmtId="43" fontId="41" fillId="4" borderId="0" xfId="0" applyNumberFormat="1" applyFont="1" applyFill="1"/>
    <xf numFmtId="0" fontId="41" fillId="0" borderId="0" xfId="0" applyFont="1"/>
    <xf numFmtId="164" fontId="41" fillId="0" borderId="0" xfId="20" applyFont="1"/>
    <xf numFmtId="0" fontId="41" fillId="4" borderId="0" xfId="0" applyFont="1" applyFill="1"/>
    <xf numFmtId="0" fontId="50" fillId="0" borderId="0" xfId="0" applyFont="1" applyAlignment="1">
      <alignment horizontal="center"/>
    </xf>
    <xf numFmtId="4" fontId="41" fillId="0" borderId="0" xfId="0" applyNumberFormat="1" applyFont="1" applyAlignment="1">
      <alignment horizontal="right"/>
    </xf>
    <xf numFmtId="4" fontId="41" fillId="0" borderId="12" xfId="0" applyNumberFormat="1" applyFont="1" applyBorder="1" applyAlignment="1">
      <alignment horizontal="right"/>
    </xf>
    <xf numFmtId="4" fontId="50" fillId="0" borderId="0" xfId="0" applyNumberFormat="1" applyFont="1"/>
    <xf numFmtId="164" fontId="50" fillId="0" borderId="0" xfId="20" applyFont="1"/>
    <xf numFmtId="0" fontId="50" fillId="0" borderId="0" xfId="0" applyFont="1"/>
    <xf numFmtId="4" fontId="33" fillId="0" borderId="5" xfId="20" applyNumberFormat="1" applyFont="1" applyFill="1" applyBorder="1"/>
    <xf numFmtId="164" fontId="41" fillId="5" borderId="0" xfId="20" applyFont="1" applyFill="1"/>
    <xf numFmtId="4" fontId="41" fillId="0" borderId="0" xfId="0" applyNumberFormat="1" applyFont="1" applyFill="1" applyBorder="1" applyAlignment="1">
      <alignment horizontal="right"/>
    </xf>
    <xf numFmtId="4" fontId="32" fillId="0" borderId="0" xfId="0" applyNumberFormat="1" applyFont="1" applyFill="1" applyBorder="1" applyAlignment="1">
      <alignment horizontal="right"/>
    </xf>
    <xf numFmtId="0" fontId="41" fillId="5" borderId="0" xfId="0" applyFont="1" applyFill="1"/>
    <xf numFmtId="4" fontId="41" fillId="0" borderId="0" xfId="20" applyNumberFormat="1" applyFont="1" applyFill="1" applyBorder="1"/>
    <xf numFmtId="0" fontId="41" fillId="0" borderId="0" xfId="0" applyFont="1" applyFill="1"/>
    <xf numFmtId="164" fontId="41" fillId="0" borderId="0" xfId="20" applyFont="1" applyFill="1"/>
    <xf numFmtId="4" fontId="41" fillId="0" borderId="12" xfId="20" applyNumberFormat="1" applyFont="1" applyFill="1" applyBorder="1"/>
    <xf numFmtId="0" fontId="84" fillId="0" borderId="0" xfId="0" applyFont="1"/>
    <xf numFmtId="4" fontId="50" fillId="0" borderId="0" xfId="0" applyNumberFormat="1" applyFont="1" applyFill="1"/>
    <xf numFmtId="164" fontId="50" fillId="0" borderId="0" xfId="20" applyFont="1" applyFill="1"/>
    <xf numFmtId="164" fontId="41" fillId="6" borderId="0" xfId="20" applyFont="1" applyFill="1"/>
    <xf numFmtId="0" fontId="41" fillId="6" borderId="0" xfId="0" applyFont="1" applyFill="1"/>
    <xf numFmtId="164" fontId="41" fillId="7" borderId="0" xfId="20" applyFont="1" applyFill="1"/>
    <xf numFmtId="0" fontId="41" fillId="7" borderId="0" xfId="0" applyFont="1" applyFill="1"/>
    <xf numFmtId="43" fontId="50" fillId="0" borderId="0" xfId="0" applyNumberFormat="1" applyFont="1"/>
    <xf numFmtId="4" fontId="50" fillId="8" borderId="0" xfId="0" applyNumberFormat="1" applyFont="1" applyFill="1"/>
    <xf numFmtId="0" fontId="41" fillId="8" borderId="0" xfId="0" applyFont="1" applyFill="1"/>
    <xf numFmtId="0" fontId="41" fillId="0" borderId="0" xfId="0" applyFont="1" applyBorder="1"/>
    <xf numFmtId="4" fontId="41" fillId="0" borderId="0" xfId="20" applyNumberFormat="1" applyFont="1" applyBorder="1"/>
    <xf numFmtId="164" fontId="41" fillId="0" borderId="0" xfId="20" applyFont="1" applyBorder="1"/>
    <xf numFmtId="4" fontId="32" fillId="0" borderId="0" xfId="20" applyNumberFormat="1" applyFont="1" applyBorder="1"/>
    <xf numFmtId="0" fontId="41" fillId="3" borderId="0" xfId="0" applyFont="1" applyFill="1"/>
    <xf numFmtId="4" fontId="41" fillId="3" borderId="0" xfId="20" applyNumberFormat="1" applyFont="1" applyFill="1" applyBorder="1"/>
    <xf numFmtId="4" fontId="50" fillId="0" borderId="0" xfId="20" applyNumberFormat="1" applyFont="1" applyBorder="1"/>
    <xf numFmtId="4" fontId="41" fillId="0" borderId="0" xfId="0" applyNumberFormat="1" applyFont="1" applyBorder="1"/>
    <xf numFmtId="4" fontId="41" fillId="0" borderId="0" xfId="0" applyNumberFormat="1" applyFont="1"/>
    <xf numFmtId="4" fontId="85" fillId="0" borderId="0" xfId="20" applyNumberFormat="1" applyFont="1" applyFill="1" applyBorder="1"/>
    <xf numFmtId="4" fontId="41" fillId="0" borderId="0" xfId="0" applyNumberFormat="1" applyFont="1" applyBorder="1" applyAlignment="1">
      <alignment horizontal="right"/>
    </xf>
    <xf numFmtId="0" fontId="44" fillId="0" borderId="0" xfId="0" applyFont="1" applyFill="1" applyBorder="1" applyAlignment="1">
      <alignment horizontal="center"/>
    </xf>
    <xf numFmtId="4" fontId="0" fillId="0" borderId="0" xfId="0" applyNumberFormat="1" applyFill="1"/>
    <xf numFmtId="0" fontId="32" fillId="0" borderId="0" xfId="0" applyFont="1" applyAlignment="1">
      <alignment vertical="top"/>
    </xf>
    <xf numFmtId="0" fontId="42" fillId="0" borderId="0" xfId="0" applyFont="1" applyAlignment="1">
      <alignment horizontal="right" vertical="top"/>
    </xf>
    <xf numFmtId="4" fontId="44" fillId="0" borderId="0" xfId="8" applyNumberFormat="1" applyFont="1" applyAlignment="1">
      <alignment vertical="top"/>
    </xf>
    <xf numFmtId="0" fontId="88" fillId="0" borderId="0" xfId="0" applyFont="1" applyBorder="1"/>
    <xf numFmtId="0" fontId="88" fillId="0" borderId="0" xfId="0" applyFont="1" applyBorder="1" applyAlignment="1">
      <alignment horizontal="left"/>
    </xf>
    <xf numFmtId="4" fontId="88" fillId="0" borderId="0" xfId="0" applyNumberFormat="1" applyFont="1" applyBorder="1"/>
    <xf numFmtId="0" fontId="42" fillId="0" borderId="0" xfId="0" applyFont="1" applyBorder="1" applyAlignment="1"/>
    <xf numFmtId="0" fontId="44" fillId="0" borderId="0" xfId="0" applyFont="1" applyBorder="1"/>
    <xf numFmtId="0" fontId="44" fillId="0" borderId="0" xfId="0" applyFont="1" applyBorder="1" applyAlignment="1"/>
    <xf numFmtId="4" fontId="44" fillId="0" borderId="0" xfId="0" applyNumberFormat="1" applyFont="1" applyBorder="1"/>
    <xf numFmtId="49" fontId="42" fillId="0" borderId="0" xfId="0" applyNumberFormat="1" applyFont="1" applyBorder="1" applyAlignment="1">
      <alignment horizontal="left"/>
    </xf>
    <xf numFmtId="0" fontId="42" fillId="0" borderId="0" xfId="11" applyFont="1" applyBorder="1"/>
    <xf numFmtId="0" fontId="42" fillId="0" borderId="0" xfId="11" applyFont="1" applyBorder="1" applyAlignment="1">
      <alignment horizontal="left"/>
    </xf>
    <xf numFmtId="0" fontId="32" fillId="0" borderId="0" xfId="8" applyFont="1" applyAlignment="1">
      <alignment vertical="top"/>
    </xf>
    <xf numFmtId="4" fontId="32" fillId="0" borderId="0" xfId="8" applyNumberFormat="1" applyFont="1" applyAlignment="1">
      <alignment vertical="top"/>
    </xf>
    <xf numFmtId="0" fontId="7" fillId="0" borderId="0" xfId="0" applyFont="1" applyFill="1" applyAlignment="1" applyProtection="1">
      <alignment horizontal="justify" vertical="top"/>
    </xf>
    <xf numFmtId="0" fontId="55" fillId="0" borderId="0" xfId="8" applyFont="1" applyAlignment="1">
      <alignment vertical="top"/>
    </xf>
    <xf numFmtId="0" fontId="45" fillId="0" borderId="0" xfId="0" applyFont="1"/>
    <xf numFmtId="4" fontId="33" fillId="0" borderId="0" xfId="8" applyNumberFormat="1" applyFont="1"/>
    <xf numFmtId="4" fontId="33" fillId="0" borderId="0" xfId="0" applyNumberFormat="1" applyFont="1"/>
    <xf numFmtId="4" fontId="33" fillId="0" borderId="0" xfId="8" applyNumberFormat="1" applyFont="1" applyBorder="1"/>
    <xf numFmtId="0" fontId="43" fillId="0" borderId="0" xfId="0" applyFont="1"/>
    <xf numFmtId="0" fontId="36" fillId="0" borderId="1" xfId="8" applyNumberFormat="1" applyFont="1" applyBorder="1" applyAlignment="1">
      <alignment horizontal="center"/>
    </xf>
    <xf numFmtId="0" fontId="36" fillId="0" borderId="0" xfId="8" applyNumberFormat="1" applyFont="1" applyBorder="1" applyAlignment="1">
      <alignment horizontal="center"/>
    </xf>
    <xf numFmtId="0" fontId="89" fillId="0" borderId="0" xfId="8" applyFont="1"/>
    <xf numFmtId="0" fontId="87" fillId="0" borderId="0" xfId="0" applyFont="1"/>
    <xf numFmtId="0" fontId="87" fillId="0" borderId="0" xfId="0" applyFont="1" applyBorder="1"/>
    <xf numFmtId="0" fontId="89" fillId="0" borderId="0" xfId="8" applyNumberFormat="1" applyFont="1" applyBorder="1" applyAlignment="1">
      <alignment horizontal="center"/>
    </xf>
    <xf numFmtId="4" fontId="89" fillId="0" borderId="0" xfId="8" applyNumberFormat="1" applyFont="1" applyAlignment="1">
      <alignment horizontal="right"/>
    </xf>
    <xf numFmtId="4" fontId="89" fillId="0" borderId="0" xfId="8" applyNumberFormat="1" applyFont="1" applyBorder="1" applyAlignment="1"/>
    <xf numFmtId="4" fontId="90" fillId="0" borderId="0" xfId="8" applyNumberFormat="1" applyFont="1" applyBorder="1" applyAlignment="1">
      <alignment horizontal="right"/>
    </xf>
    <xf numFmtId="4" fontId="90" fillId="0" borderId="0" xfId="8" applyNumberFormat="1" applyFont="1" applyBorder="1" applyAlignment="1"/>
    <xf numFmtId="4" fontId="90" fillId="0" borderId="19" xfId="8" applyNumberFormat="1" applyFont="1" applyBorder="1" applyAlignment="1">
      <alignment horizontal="right"/>
    </xf>
    <xf numFmtId="4" fontId="89" fillId="0" borderId="3" xfId="8" applyNumberFormat="1" applyFont="1" applyBorder="1" applyAlignment="1">
      <alignment horizontal="right"/>
    </xf>
    <xf numFmtId="0" fontId="87" fillId="0" borderId="0" xfId="8" applyFont="1"/>
    <xf numFmtId="4" fontId="89" fillId="0" borderId="0" xfId="8" applyNumberFormat="1" applyFont="1" applyBorder="1" applyAlignment="1">
      <alignment horizontal="right"/>
    </xf>
    <xf numFmtId="0" fontId="89" fillId="0" borderId="0" xfId="8" applyFont="1" applyAlignment="1">
      <alignment horizontal="left"/>
    </xf>
    <xf numFmtId="0" fontId="87" fillId="0" borderId="0" xfId="8" applyFont="1" applyAlignment="1">
      <alignment horizontal="left"/>
    </xf>
    <xf numFmtId="4" fontId="89" fillId="0" borderId="5" xfId="8" applyNumberFormat="1" applyFont="1" applyBorder="1" applyAlignment="1">
      <alignment horizontal="right"/>
    </xf>
    <xf numFmtId="0" fontId="91" fillId="0" borderId="0" xfId="0" applyFont="1" applyFill="1"/>
    <xf numFmtId="0" fontId="92" fillId="0" borderId="0" xfId="9" applyNumberFormat="1" applyFont="1" applyFill="1" applyBorder="1" applyAlignment="1">
      <alignment horizontal="center"/>
    </xf>
    <xf numFmtId="0" fontId="93" fillId="0" borderId="0" xfId="0" applyFont="1" applyFill="1"/>
    <xf numFmtId="0" fontId="91" fillId="0" borderId="0" xfId="9" applyNumberFormat="1" applyFont="1" applyFill="1" applyBorder="1" applyAlignment="1">
      <alignment horizontal="center"/>
    </xf>
    <xf numFmtId="0" fontId="94" fillId="0" borderId="0" xfId="0" applyFont="1" applyFill="1"/>
    <xf numFmtId="4" fontId="93" fillId="0" borderId="0" xfId="0" applyNumberFormat="1" applyFont="1" applyFill="1" applyAlignment="1">
      <alignment horizontal="right"/>
    </xf>
    <xf numFmtId="0" fontId="93" fillId="0" borderId="0" xfId="0" applyFont="1" applyFill="1" applyBorder="1"/>
    <xf numFmtId="4" fontId="93" fillId="0" borderId="0" xfId="0" applyNumberFormat="1" applyFont="1" applyFill="1" applyBorder="1" applyAlignment="1">
      <alignment horizontal="right"/>
    </xf>
    <xf numFmtId="4" fontId="93" fillId="0" borderId="19" xfId="0" applyNumberFormat="1" applyFont="1" applyFill="1" applyBorder="1" applyAlignment="1">
      <alignment horizontal="right"/>
    </xf>
    <xf numFmtId="4" fontId="91" fillId="0" borderId="1" xfId="0" applyNumberFormat="1" applyFont="1" applyFill="1" applyBorder="1" applyAlignment="1">
      <alignment horizontal="right"/>
    </xf>
    <xf numFmtId="0" fontId="91" fillId="0" borderId="0" xfId="0" applyFont="1" applyFill="1" applyBorder="1"/>
    <xf numFmtId="4" fontId="91" fillId="0" borderId="0" xfId="0" applyNumberFormat="1" applyFont="1" applyFill="1" applyAlignment="1">
      <alignment horizontal="right"/>
    </xf>
    <xf numFmtId="4" fontId="91" fillId="0" borderId="11" xfId="0" applyNumberFormat="1" applyFont="1" applyFill="1" applyBorder="1" applyAlignment="1">
      <alignment horizontal="right"/>
    </xf>
    <xf numFmtId="0" fontId="90" fillId="0" borderId="0" xfId="8" applyFont="1"/>
    <xf numFmtId="4" fontId="87" fillId="0" borderId="0" xfId="8" applyNumberFormat="1" applyFont="1" applyAlignment="1">
      <alignment horizontal="right"/>
    </xf>
    <xf numFmtId="4" fontId="87" fillId="0" borderId="0" xfId="8" applyNumberFormat="1" applyFont="1" applyBorder="1" applyAlignment="1"/>
    <xf numFmtId="4" fontId="90" fillId="0" borderId="0" xfId="8" applyNumberFormat="1" applyFont="1" applyAlignment="1">
      <alignment horizontal="right"/>
    </xf>
    <xf numFmtId="0" fontId="0" fillId="0" borderId="0" xfId="8" applyFont="1"/>
    <xf numFmtId="4" fontId="0" fillId="0" borderId="0" xfId="8" applyNumberFormat="1" applyFont="1" applyAlignment="1">
      <alignment horizontal="right"/>
    </xf>
    <xf numFmtId="4" fontId="0" fillId="0" borderId="0" xfId="8" applyNumberFormat="1" applyFont="1" applyBorder="1" applyAlignment="1"/>
    <xf numFmtId="0" fontId="49" fillId="0" borderId="0" xfId="8" applyFont="1" applyFill="1" applyAlignment="1" applyProtection="1">
      <alignment vertical="top"/>
    </xf>
    <xf numFmtId="0" fontId="48" fillId="0" borderId="0" xfId="8" applyFont="1" applyFill="1" applyAlignment="1" applyProtection="1">
      <alignment horizontal="center" vertical="top"/>
    </xf>
    <xf numFmtId="0" fontId="48" fillId="0" borderId="0" xfId="8" applyFont="1" applyFill="1" applyAlignment="1" applyProtection="1">
      <alignment horizontal="right" vertical="top"/>
    </xf>
    <xf numFmtId="4" fontId="48" fillId="0" borderId="0" xfId="8" applyNumberFormat="1" applyFont="1" applyFill="1" applyAlignment="1" applyProtection="1">
      <alignment vertical="top"/>
    </xf>
    <xf numFmtId="4" fontId="48" fillId="0" borderId="0" xfId="8" applyNumberFormat="1" applyFont="1" applyFill="1" applyAlignment="1" applyProtection="1">
      <alignment horizontal="right" vertical="top"/>
    </xf>
    <xf numFmtId="10" fontId="48" fillId="0" borderId="0" xfId="8" applyNumberFormat="1" applyFont="1" applyFill="1" applyAlignment="1" applyProtection="1">
      <alignment vertical="top"/>
    </xf>
    <xf numFmtId="4" fontId="49" fillId="0" borderId="0" xfId="8" applyNumberFormat="1" applyFont="1" applyFill="1" applyAlignment="1" applyProtection="1">
      <alignment vertical="top"/>
    </xf>
    <xf numFmtId="10" fontId="49" fillId="0" borderId="0" xfId="8" applyNumberFormat="1" applyFont="1" applyFill="1" applyAlignment="1" applyProtection="1">
      <alignment vertical="top"/>
    </xf>
    <xf numFmtId="4" fontId="49" fillId="0" borderId="0" xfId="8" applyNumberFormat="1" applyFont="1" applyFill="1" applyAlignment="1" applyProtection="1">
      <alignment horizontal="right" vertical="top"/>
    </xf>
    <xf numFmtId="0" fontId="48" fillId="0" borderId="0" xfId="8" applyFont="1" applyFill="1" applyAlignment="1" applyProtection="1">
      <alignment vertical="top"/>
    </xf>
    <xf numFmtId="10" fontId="95" fillId="0" borderId="0" xfId="8" applyNumberFormat="1" applyFont="1" applyFill="1" applyAlignment="1" applyProtection="1">
      <alignment horizontal="center" vertical="top"/>
    </xf>
    <xf numFmtId="4" fontId="48" fillId="0" borderId="13" xfId="8" applyNumberFormat="1" applyFont="1" applyFill="1" applyBorder="1" applyAlignment="1" applyProtection="1">
      <alignment vertical="top"/>
    </xf>
    <xf numFmtId="10" fontId="48" fillId="0" borderId="0" xfId="8" applyNumberFormat="1" applyFont="1" applyFill="1" applyBorder="1" applyAlignment="1" applyProtection="1">
      <alignment vertical="top"/>
    </xf>
    <xf numFmtId="0" fontId="32" fillId="0" borderId="0" xfId="8" applyFont="1" applyAlignment="1">
      <alignment horizontal="center" vertical="top"/>
    </xf>
    <xf numFmtId="10" fontId="32" fillId="0" borderId="0" xfId="8" applyNumberFormat="1" applyFont="1" applyAlignment="1">
      <alignment vertical="top"/>
    </xf>
    <xf numFmtId="10" fontId="48" fillId="0" borderId="0" xfId="8" applyNumberFormat="1" applyFont="1" applyFill="1" applyAlignment="1" applyProtection="1">
      <alignment horizontal="right"/>
    </xf>
    <xf numFmtId="10" fontId="49" fillId="0" borderId="0" xfId="8" applyNumberFormat="1" applyFont="1" applyFill="1" applyAlignment="1" applyProtection="1">
      <alignment horizontal="right"/>
    </xf>
    <xf numFmtId="10" fontId="48" fillId="0" borderId="0" xfId="8" applyNumberFormat="1" applyFont="1" applyFill="1" applyAlignment="1" applyProtection="1">
      <alignment horizontal="right" vertical="top"/>
    </xf>
    <xf numFmtId="10" fontId="49" fillId="0" borderId="0" xfId="8" applyNumberFormat="1" applyFont="1" applyFill="1" applyAlignment="1" applyProtection="1">
      <alignment horizontal="right" vertical="top"/>
    </xf>
    <xf numFmtId="0" fontId="32" fillId="0" borderId="0" xfId="8" applyFont="1" applyBorder="1" applyAlignment="1">
      <alignment horizontal="right" vertical="top"/>
    </xf>
    <xf numFmtId="10" fontId="48" fillId="0" borderId="11" xfId="8" applyNumberFormat="1" applyFont="1" applyFill="1" applyBorder="1" applyAlignment="1" applyProtection="1">
      <alignment horizontal="right" vertical="top"/>
    </xf>
    <xf numFmtId="180" fontId="32" fillId="0" borderId="0" xfId="8" applyNumberFormat="1" applyFont="1" applyAlignment="1">
      <alignment vertical="top"/>
    </xf>
    <xf numFmtId="180" fontId="32" fillId="0" borderId="0" xfId="8" applyNumberFormat="1" applyFont="1" applyAlignment="1">
      <alignment horizontal="right" vertical="top"/>
    </xf>
    <xf numFmtId="180" fontId="44" fillId="0" borderId="19" xfId="8" applyNumberFormat="1" applyFont="1" applyBorder="1" applyAlignment="1">
      <alignment horizontal="right" vertical="top"/>
    </xf>
    <xf numFmtId="180" fontId="44" fillId="0" borderId="0" xfId="8" applyNumberFormat="1" applyFont="1" applyAlignment="1">
      <alignment vertical="top"/>
    </xf>
    <xf numFmtId="180" fontId="44" fillId="0" borderId="19" xfId="8" applyNumberFormat="1" applyFont="1" applyBorder="1" applyAlignment="1">
      <alignment vertical="top"/>
    </xf>
    <xf numFmtId="180" fontId="44" fillId="0" borderId="11" xfId="8" applyNumberFormat="1" applyFont="1" applyBorder="1" applyAlignment="1">
      <alignment vertical="top"/>
    </xf>
    <xf numFmtId="180" fontId="33" fillId="0" borderId="0" xfId="8" applyNumberFormat="1" applyFont="1" applyBorder="1" applyAlignment="1">
      <alignment vertical="top"/>
    </xf>
    <xf numFmtId="180" fontId="32" fillId="0" borderId="0" xfId="8" applyNumberFormat="1" applyFont="1" applyBorder="1" applyAlignment="1">
      <alignment vertical="top"/>
    </xf>
    <xf numFmtId="0" fontId="33" fillId="0" borderId="0" xfId="8" applyFont="1" applyAlignment="1">
      <alignment vertical="top"/>
    </xf>
    <xf numFmtId="4" fontId="33" fillId="0" borderId="0" xfId="8" applyNumberFormat="1" applyFont="1" applyAlignment="1">
      <alignment vertical="top"/>
    </xf>
    <xf numFmtId="4" fontId="32" fillId="0" borderId="0" xfId="8" applyNumberFormat="1" applyFont="1" applyAlignment="1">
      <alignment horizontal="right" vertical="top"/>
    </xf>
    <xf numFmtId="4" fontId="32" fillId="0" borderId="19" xfId="8" applyNumberFormat="1" applyFont="1" applyBorder="1" applyAlignment="1">
      <alignment horizontal="right" vertical="top"/>
    </xf>
    <xf numFmtId="4" fontId="32" fillId="0" borderId="0" xfId="8" applyNumberFormat="1" applyFont="1" applyBorder="1" applyAlignment="1">
      <alignment horizontal="right" vertical="top"/>
    </xf>
    <xf numFmtId="0" fontId="44" fillId="0" borderId="0" xfId="8" applyFont="1" applyAlignment="1">
      <alignment vertical="top"/>
    </xf>
    <xf numFmtId="0" fontId="44" fillId="0" borderId="0" xfId="8" applyFont="1" applyAlignment="1">
      <alignment horizontal="right" vertical="top"/>
    </xf>
    <xf numFmtId="0" fontId="33" fillId="0" borderId="0" xfId="8" applyFont="1" applyBorder="1" applyAlignment="1">
      <alignment vertical="top"/>
    </xf>
    <xf numFmtId="0" fontId="49" fillId="0" borderId="0" xfId="8" applyFont="1" applyFill="1" applyBorder="1" applyAlignment="1" applyProtection="1">
      <alignment vertical="top"/>
    </xf>
    <xf numFmtId="0" fontId="49" fillId="0" borderId="0" xfId="8" applyFont="1" applyFill="1" applyBorder="1" applyAlignment="1" applyProtection="1">
      <alignment horizontal="right" vertical="top"/>
    </xf>
    <xf numFmtId="4" fontId="49" fillId="0" borderId="0" xfId="8" applyNumberFormat="1" applyFont="1" applyFill="1" applyBorder="1" applyAlignment="1" applyProtection="1">
      <alignment vertical="top"/>
    </xf>
    <xf numFmtId="0" fontId="32" fillId="0" borderId="0" xfId="8" applyFont="1" applyFill="1" applyBorder="1" applyAlignment="1">
      <alignment horizontal="center" vertical="top"/>
    </xf>
    <xf numFmtId="0" fontId="32" fillId="0" borderId="0" xfId="8" applyFont="1" applyFill="1" applyBorder="1" applyAlignment="1">
      <alignment horizontal="justify" vertical="top"/>
    </xf>
    <xf numFmtId="0" fontId="32" fillId="0" borderId="0" xfId="8" applyFont="1" applyFill="1" applyBorder="1" applyAlignment="1">
      <alignment vertical="top"/>
    </xf>
    <xf numFmtId="10" fontId="32" fillId="0" borderId="0" xfId="8" applyNumberFormat="1" applyFont="1" applyFill="1" applyBorder="1" applyAlignment="1">
      <alignment horizontal="right" vertical="top"/>
    </xf>
    <xf numFmtId="0" fontId="33" fillId="0" borderId="0" xfId="8" applyFont="1" applyFill="1" applyAlignment="1" applyProtection="1">
      <alignment horizontal="justify" vertical="top"/>
      <protection locked="0"/>
    </xf>
    <xf numFmtId="0" fontId="32" fillId="0" borderId="0" xfId="8" applyFont="1" applyFill="1" applyBorder="1" applyAlignment="1" applyProtection="1">
      <alignment horizontal="justify" vertical="top"/>
      <protection locked="0"/>
    </xf>
    <xf numFmtId="10" fontId="33" fillId="0" borderId="0" xfId="8" applyNumberFormat="1" applyFont="1" applyFill="1" applyBorder="1" applyAlignment="1" applyProtection="1">
      <alignment horizontal="right" vertical="top"/>
      <protection locked="0"/>
    </xf>
    <xf numFmtId="10" fontId="32" fillId="0" borderId="0" xfId="8" applyNumberFormat="1" applyFont="1" applyFill="1" applyBorder="1" applyAlignment="1" applyProtection="1">
      <alignment horizontal="right" vertical="top"/>
      <protection locked="0"/>
    </xf>
    <xf numFmtId="0" fontId="13" fillId="0" borderId="0" xfId="0" applyFont="1" applyFill="1"/>
    <xf numFmtId="0" fontId="4" fillId="0" borderId="0" xfId="0" applyFont="1" applyFill="1"/>
    <xf numFmtId="0" fontId="4" fillId="0" borderId="0" xfId="0" applyFont="1" applyFill="1" applyAlignment="1">
      <alignment horizontal="center"/>
    </xf>
    <xf numFmtId="167" fontId="4" fillId="0" borderId="0" xfId="3" applyNumberFormat="1" applyFont="1" applyFill="1" applyBorder="1" applyProtection="1"/>
    <xf numFmtId="0" fontId="4" fillId="0" borderId="0" xfId="0" applyFont="1" applyFill="1" applyBorder="1" applyAlignment="1" applyProtection="1">
      <alignment horizontal="justify" vertical="top"/>
    </xf>
    <xf numFmtId="0" fontId="0" fillId="0" borderId="0" xfId="0" applyFont="1" applyFill="1" applyAlignment="1">
      <alignment vertical="top"/>
    </xf>
    <xf numFmtId="0" fontId="0" fillId="0" borderId="0" xfId="0" applyFont="1" applyFill="1" applyAlignment="1">
      <alignment horizontal="center" vertical="top"/>
    </xf>
    <xf numFmtId="184" fontId="0" fillId="0" borderId="0" xfId="26" applyNumberFormat="1" applyFont="1" applyFill="1" applyAlignment="1">
      <alignment vertical="top"/>
    </xf>
    <xf numFmtId="4" fontId="0" fillId="0" borderId="0" xfId="0" applyNumberFormat="1" applyFont="1" applyFill="1" applyAlignment="1">
      <alignment vertical="top"/>
    </xf>
    <xf numFmtId="178" fontId="18" fillId="0" borderId="0" xfId="0" applyNumberFormat="1" applyFont="1" applyFill="1" applyAlignment="1">
      <alignment vertical="top"/>
    </xf>
    <xf numFmtId="0" fontId="0" fillId="0" borderId="0" xfId="0" applyFont="1" applyFill="1" applyBorder="1" applyAlignment="1">
      <alignment vertical="top"/>
    </xf>
    <xf numFmtId="4" fontId="1" fillId="0" borderId="0" xfId="27" applyNumberFormat="1" applyFill="1" applyBorder="1"/>
    <xf numFmtId="4" fontId="18" fillId="0" borderId="0" xfId="0" applyNumberFormat="1" applyFont="1" applyFill="1" applyAlignment="1">
      <alignment vertical="top"/>
    </xf>
    <xf numFmtId="184" fontId="13" fillId="0" borderId="0" xfId="26" applyNumberFormat="1" applyFont="1" applyFill="1" applyAlignment="1">
      <alignment horizontal="left" vertical="top"/>
    </xf>
    <xf numFmtId="4" fontId="13" fillId="0" borderId="0" xfId="0" applyNumberFormat="1" applyFont="1" applyFill="1" applyAlignment="1">
      <alignment horizontal="left" vertical="top"/>
    </xf>
    <xf numFmtId="0" fontId="13" fillId="0" borderId="0" xfId="0" applyFont="1" applyFill="1" applyAlignment="1">
      <alignment horizontal="left" vertical="top"/>
    </xf>
    <xf numFmtId="184" fontId="0" fillId="0" borderId="0" xfId="26" applyNumberFormat="1" applyFont="1" applyFill="1" applyAlignment="1">
      <alignment horizontal="left" vertical="top"/>
    </xf>
    <xf numFmtId="4" fontId="0" fillId="0" borderId="0" xfId="0" applyNumberFormat="1" applyFont="1" applyFill="1" applyAlignment="1">
      <alignment horizontal="left" vertical="top"/>
    </xf>
    <xf numFmtId="0" fontId="0" fillId="0" borderId="0" xfId="0" applyFont="1" applyFill="1" applyAlignment="1">
      <alignment horizontal="left" vertical="top"/>
    </xf>
    <xf numFmtId="184" fontId="73" fillId="0" borderId="0" xfId="26" applyNumberFormat="1" applyFont="1" applyFill="1" applyAlignment="1">
      <alignment vertical="top"/>
    </xf>
    <xf numFmtId="4" fontId="73" fillId="0" borderId="0" xfId="0" applyNumberFormat="1" applyFont="1" applyFill="1" applyAlignment="1">
      <alignment vertical="top"/>
    </xf>
    <xf numFmtId="0" fontId="73" fillId="0" borderId="0" xfId="0" applyFont="1" applyFill="1"/>
    <xf numFmtId="184" fontId="0" fillId="0" borderId="0" xfId="26" applyNumberFormat="1" applyFont="1" applyFill="1" applyAlignment="1">
      <alignment horizontal="justify" vertical="top"/>
    </xf>
    <xf numFmtId="4" fontId="0" fillId="0" borderId="0" xfId="0" applyNumberFormat="1" applyFont="1" applyFill="1" applyAlignment="1">
      <alignment horizontal="justify" vertical="top"/>
    </xf>
    <xf numFmtId="0" fontId="0" fillId="0" borderId="0" xfId="0" applyFont="1" applyFill="1" applyAlignment="1">
      <alignment horizontal="justify" vertical="top"/>
    </xf>
    <xf numFmtId="184" fontId="0" fillId="0" borderId="0" xfId="26" applyNumberFormat="1" applyFont="1" applyFill="1" applyAlignment="1">
      <alignment vertical="center"/>
    </xf>
    <xf numFmtId="4" fontId="0" fillId="0" borderId="0" xfId="0" applyNumberFormat="1" applyFont="1" applyFill="1" applyAlignment="1">
      <alignment vertical="center"/>
    </xf>
    <xf numFmtId="0" fontId="0" fillId="0" borderId="0" xfId="0" applyFont="1" applyFill="1" applyAlignment="1">
      <alignment vertical="center"/>
    </xf>
    <xf numFmtId="0" fontId="0" fillId="0" borderId="0" xfId="0" applyFill="1" applyAlignment="1">
      <alignment vertical="center"/>
    </xf>
    <xf numFmtId="184" fontId="0" fillId="0" borderId="0" xfId="26" applyNumberFormat="1" applyFont="1" applyFill="1" applyBorder="1" applyAlignment="1">
      <alignment vertical="top"/>
    </xf>
    <xf numFmtId="4" fontId="0" fillId="0" borderId="0" xfId="0" applyNumberFormat="1" applyFont="1" applyFill="1" applyBorder="1" applyAlignment="1">
      <alignment vertical="top"/>
    </xf>
    <xf numFmtId="0" fontId="54" fillId="0" borderId="0" xfId="0" applyFont="1" applyFill="1" applyBorder="1" applyAlignment="1" applyProtection="1">
      <alignment horizontal="left" vertical="top"/>
      <protection locked="0"/>
    </xf>
    <xf numFmtId="178" fontId="54" fillId="0" borderId="0" xfId="0" applyNumberFormat="1" applyFont="1" applyFill="1" applyBorder="1" applyAlignment="1" applyProtection="1">
      <alignment horizontal="right" vertical="top"/>
      <protection locked="0"/>
    </xf>
    <xf numFmtId="167" fontId="54" fillId="0" borderId="0" xfId="0" applyNumberFormat="1" applyFont="1" applyFill="1" applyBorder="1" applyAlignment="1" applyProtection="1">
      <alignment horizontal="right" vertical="top"/>
      <protection locked="0"/>
    </xf>
    <xf numFmtId="0" fontId="54" fillId="0" borderId="0" xfId="0" applyFont="1" applyFill="1" applyAlignment="1" applyProtection="1">
      <alignment horizontal="left" vertical="top"/>
      <protection locked="0"/>
    </xf>
    <xf numFmtId="0" fontId="54" fillId="0" borderId="0" xfId="0" applyFont="1" applyFill="1" applyBorder="1" applyAlignment="1" applyProtection="1">
      <alignment horizontal="left" vertical="top" wrapText="1"/>
      <protection locked="0"/>
    </xf>
    <xf numFmtId="178" fontId="0" fillId="0" borderId="0" xfId="0" applyNumberFormat="1" applyFont="1" applyFill="1" applyAlignment="1">
      <alignment vertical="top"/>
    </xf>
    <xf numFmtId="0" fontId="33" fillId="0" borderId="0" xfId="29" applyFont="1" applyFill="1" applyBorder="1"/>
    <xf numFmtId="0" fontId="32" fillId="0" borderId="0" xfId="8" applyAlignment="1">
      <alignment horizontal="right"/>
    </xf>
    <xf numFmtId="0" fontId="32" fillId="0" borderId="0" xfId="8"/>
    <xf numFmtId="0" fontId="33" fillId="0" borderId="0" xfId="14" applyFont="1" applyFill="1"/>
    <xf numFmtId="0" fontId="56" fillId="0" borderId="0" xfId="8" applyFont="1" applyBorder="1" applyAlignment="1">
      <alignment horizontal="right"/>
    </xf>
    <xf numFmtId="4" fontId="56" fillId="0" borderId="0" xfId="8" applyNumberFormat="1" applyFont="1" applyBorder="1"/>
    <xf numFmtId="0" fontId="56" fillId="0" borderId="0" xfId="8" applyFont="1" applyBorder="1"/>
    <xf numFmtId="10" fontId="56" fillId="0" borderId="0" xfId="8" applyNumberFormat="1" applyFont="1" applyBorder="1" applyAlignment="1">
      <alignment horizontal="center"/>
    </xf>
    <xf numFmtId="0" fontId="0" fillId="0" borderId="0" xfId="14" applyFont="1"/>
    <xf numFmtId="0" fontId="0" fillId="0" borderId="0" xfId="14" applyFont="1" applyAlignment="1">
      <alignment horizontal="right"/>
    </xf>
    <xf numFmtId="4" fontId="0" fillId="0" borderId="0" xfId="30" applyNumberFormat="1" applyFont="1" applyFill="1" applyBorder="1" applyAlignment="1" applyProtection="1">
      <alignment horizontal="right"/>
    </xf>
    <xf numFmtId="4" fontId="0" fillId="0" borderId="0" xfId="31" applyNumberFormat="1" applyFont="1" applyFill="1" applyBorder="1" applyAlignment="1" applyProtection="1"/>
    <xf numFmtId="4" fontId="0" fillId="0" borderId="0" xfId="29" applyNumberFormat="1" applyFont="1"/>
    <xf numFmtId="10" fontId="0" fillId="0" borderId="0" xfId="29" applyNumberFormat="1" applyFont="1" applyAlignment="1">
      <alignment horizontal="center"/>
    </xf>
    <xf numFmtId="0" fontId="32" fillId="0" borderId="0" xfId="14" applyFont="1"/>
    <xf numFmtId="173" fontId="0" fillId="0" borderId="0" xfId="14" applyNumberFormat="1" applyFont="1" applyAlignment="1">
      <alignment horizontal="right"/>
    </xf>
    <xf numFmtId="172" fontId="0" fillId="0" borderId="0" xfId="14" applyNumberFormat="1" applyFont="1" applyAlignment="1">
      <alignment horizontal="right"/>
    </xf>
    <xf numFmtId="0" fontId="0" fillId="0" borderId="0" xfId="14" applyFont="1" applyAlignment="1">
      <alignment horizontal="left"/>
    </xf>
    <xf numFmtId="0" fontId="66" fillId="0" borderId="0" xfId="14" applyFont="1" applyBorder="1" applyAlignment="1">
      <alignment horizontal="right"/>
    </xf>
    <xf numFmtId="4" fontId="66" fillId="0" borderId="0" xfId="29" applyNumberFormat="1" applyFont="1" applyAlignment="1">
      <alignment horizontal="right"/>
    </xf>
    <xf numFmtId="4" fontId="0" fillId="0" borderId="0" xfId="29" applyNumberFormat="1" applyFont="1" applyBorder="1"/>
    <xf numFmtId="10" fontId="0" fillId="0" borderId="19" xfId="29" applyNumberFormat="1" applyFont="1" applyBorder="1" applyAlignment="1">
      <alignment horizontal="center"/>
    </xf>
    <xf numFmtId="0" fontId="33" fillId="0" borderId="0" xfId="14" applyFont="1"/>
    <xf numFmtId="173" fontId="33" fillId="0" borderId="0" xfId="14" applyNumberFormat="1" applyFont="1" applyAlignment="1">
      <alignment horizontal="right"/>
    </xf>
    <xf numFmtId="4" fontId="33" fillId="0" borderId="0" xfId="29" applyNumberFormat="1" applyFont="1" applyBorder="1" applyAlignment="1">
      <alignment horizontal="right"/>
    </xf>
    <xf numFmtId="0" fontId="33" fillId="0" borderId="0" xfId="14" applyFont="1" applyAlignment="1">
      <alignment horizontal="right"/>
    </xf>
    <xf numFmtId="10" fontId="33" fillId="0" borderId="0" xfId="29" applyNumberFormat="1" applyFont="1" applyBorder="1" applyAlignment="1">
      <alignment horizontal="center"/>
    </xf>
    <xf numFmtId="4" fontId="33" fillId="0" borderId="0" xfId="14" applyNumberFormat="1" applyFont="1"/>
    <xf numFmtId="4" fontId="0" fillId="0" borderId="0" xfId="14" applyNumberFormat="1" applyFont="1" applyAlignment="1">
      <alignment horizontal="right"/>
    </xf>
    <xf numFmtId="0" fontId="0" fillId="0" borderId="0" xfId="29" applyFont="1"/>
    <xf numFmtId="4" fontId="0" fillId="0" borderId="0" xfId="14" applyNumberFormat="1" applyFont="1"/>
    <xf numFmtId="0" fontId="0" fillId="0" borderId="0" xfId="14" applyFont="1" applyFill="1" applyAlignment="1">
      <alignment horizontal="right"/>
    </xf>
    <xf numFmtId="4" fontId="0" fillId="0" borderId="19" xfId="14" applyNumberFormat="1" applyFont="1" applyBorder="1" applyAlignment="1">
      <alignment horizontal="right"/>
    </xf>
    <xf numFmtId="4" fontId="0" fillId="0" borderId="19" xfId="31" applyNumberFormat="1" applyFont="1" applyFill="1" applyBorder="1" applyAlignment="1" applyProtection="1"/>
    <xf numFmtId="4" fontId="33" fillId="0" borderId="0" xfId="14" applyNumberFormat="1" applyFont="1" applyAlignment="1">
      <alignment horizontal="right"/>
    </xf>
    <xf numFmtId="0" fontId="32" fillId="0" borderId="0" xfId="8" applyFont="1" applyAlignment="1">
      <alignment horizontal="right"/>
    </xf>
    <xf numFmtId="173" fontId="33" fillId="0" borderId="0" xfId="14" applyNumberFormat="1" applyFont="1" applyBorder="1" applyAlignment="1">
      <alignment horizontal="right"/>
    </xf>
    <xf numFmtId="4" fontId="33" fillId="0" borderId="0" xfId="14" applyNumberFormat="1" applyFont="1" applyBorder="1" applyAlignment="1">
      <alignment horizontal="right"/>
    </xf>
    <xf numFmtId="173" fontId="0" fillId="0" borderId="0" xfId="14" applyNumberFormat="1" applyFont="1" applyBorder="1" applyAlignment="1">
      <alignment horizontal="right"/>
    </xf>
    <xf numFmtId="4" fontId="0" fillId="0" borderId="0" xfId="14" applyNumberFormat="1" applyFont="1" applyBorder="1" applyAlignment="1">
      <alignment horizontal="right"/>
    </xf>
    <xf numFmtId="0" fontId="33" fillId="0" borderId="0" xfId="29" applyFont="1"/>
    <xf numFmtId="0" fontId="33" fillId="0" borderId="0" xfId="29" applyFont="1" applyAlignment="1">
      <alignment horizontal="right"/>
    </xf>
    <xf numFmtId="185" fontId="0" fillId="0" borderId="0" xfId="30" applyFont="1" applyFill="1" applyBorder="1" applyAlignment="1" applyProtection="1">
      <alignment horizontal="right"/>
    </xf>
    <xf numFmtId="4" fontId="33" fillId="0" borderId="0" xfId="30" applyNumberFormat="1" applyFont="1" applyFill="1" applyBorder="1" applyAlignment="1" applyProtection="1">
      <alignment horizontal="right"/>
    </xf>
    <xf numFmtId="4" fontId="33" fillId="0" borderId="0" xfId="14" applyNumberFormat="1" applyFont="1" applyBorder="1" applyAlignment="1">
      <alignment horizontal="center"/>
    </xf>
    <xf numFmtId="0" fontId="33" fillId="0" borderId="0" xfId="14" applyFont="1" applyBorder="1" applyAlignment="1">
      <alignment horizontal="right"/>
    </xf>
    <xf numFmtId="4" fontId="33" fillId="0" borderId="0" xfId="14" applyNumberFormat="1" applyFont="1" applyAlignment="1">
      <alignment horizontal="center"/>
    </xf>
    <xf numFmtId="172" fontId="33" fillId="0" borderId="0" xfId="14" applyNumberFormat="1" applyFont="1" applyAlignment="1">
      <alignment horizontal="right"/>
    </xf>
    <xf numFmtId="173" fontId="33" fillId="0" borderId="0" xfId="14" applyNumberFormat="1" applyFont="1" applyBorder="1" applyAlignment="1">
      <alignment horizontal="center"/>
    </xf>
    <xf numFmtId="173" fontId="0" fillId="0" borderId="0" xfId="29" applyNumberFormat="1" applyFont="1" applyAlignment="1"/>
    <xf numFmtId="173" fontId="0" fillId="0" borderId="0" xfId="29" applyNumberFormat="1" applyFont="1"/>
    <xf numFmtId="4" fontId="0" fillId="0" borderId="0" xfId="29" applyNumberFormat="1" applyFont="1" applyBorder="1" applyAlignment="1">
      <alignment horizontal="right"/>
    </xf>
    <xf numFmtId="4" fontId="0" fillId="0" borderId="0" xfId="14" applyNumberFormat="1" applyFont="1" applyBorder="1"/>
    <xf numFmtId="173" fontId="0" fillId="0" borderId="0" xfId="29" applyNumberFormat="1" applyFont="1" applyBorder="1"/>
    <xf numFmtId="10" fontId="33" fillId="0" borderId="0" xfId="29" applyNumberFormat="1" applyFont="1" applyAlignment="1">
      <alignment horizontal="center"/>
    </xf>
    <xf numFmtId="0" fontId="32" fillId="0" borderId="0" xfId="14" applyFont="1" applyAlignment="1">
      <alignment horizontal="right"/>
    </xf>
    <xf numFmtId="4" fontId="0" fillId="0" borderId="19" xfId="14" applyNumberFormat="1" applyFont="1" applyBorder="1"/>
    <xf numFmtId="10" fontId="33" fillId="0" borderId="20" xfId="29" applyNumberFormat="1" applyFont="1" applyBorder="1" applyAlignment="1">
      <alignment horizontal="center"/>
    </xf>
    <xf numFmtId="0" fontId="36" fillId="0" borderId="0" xfId="14" applyFont="1" applyBorder="1"/>
    <xf numFmtId="187" fontId="36" fillId="0" borderId="0" xfId="14" applyNumberFormat="1" applyFont="1" applyBorder="1" applyAlignment="1">
      <alignment horizontal="right"/>
    </xf>
    <xf numFmtId="4" fontId="36" fillId="0" borderId="0" xfId="10" applyNumberFormat="1" applyFont="1" applyBorder="1" applyAlignment="1">
      <alignment horizontal="right"/>
    </xf>
    <xf numFmtId="4" fontId="36" fillId="0" borderId="0" xfId="32" applyNumberFormat="1" applyFont="1" applyFill="1" applyBorder="1" applyAlignment="1" applyProtection="1"/>
    <xf numFmtId="10" fontId="36" fillId="0" borderId="0" xfId="10" applyNumberFormat="1" applyFont="1" applyBorder="1" applyAlignment="1">
      <alignment horizontal="center"/>
    </xf>
    <xf numFmtId="4" fontId="36" fillId="0" borderId="0" xfId="14" applyNumberFormat="1" applyFont="1" applyBorder="1" applyAlignment="1">
      <alignment horizontal="right"/>
    </xf>
    <xf numFmtId="0" fontId="36" fillId="0" borderId="0" xfId="27" applyFont="1" applyBorder="1" applyAlignment="1">
      <alignment horizontal="right"/>
    </xf>
    <xf numFmtId="0" fontId="36" fillId="0" borderId="0" xfId="27" applyFont="1" applyBorder="1"/>
    <xf numFmtId="4" fontId="36" fillId="0" borderId="0" xfId="33" applyNumberFormat="1" applyFont="1" applyFill="1" applyBorder="1" applyAlignment="1" applyProtection="1">
      <alignment horizontal="right"/>
    </xf>
    <xf numFmtId="0" fontId="36" fillId="0" borderId="0" xfId="8" applyFont="1" applyBorder="1" applyAlignment="1">
      <alignment horizontal="right"/>
    </xf>
    <xf numFmtId="10" fontId="36" fillId="0" borderId="0" xfId="8" applyNumberFormat="1" applyFont="1" applyBorder="1" applyAlignment="1">
      <alignment horizontal="right"/>
    </xf>
    <xf numFmtId="0" fontId="4" fillId="0" borderId="0" xfId="13" applyFont="1"/>
    <xf numFmtId="0" fontId="4" fillId="0" borderId="0" xfId="13" applyFont="1" applyAlignment="1">
      <alignment horizontal="right"/>
    </xf>
    <xf numFmtId="4" fontId="13" fillId="0" borderId="0" xfId="13" applyNumberFormat="1" applyFont="1" applyBorder="1" applyAlignment="1">
      <alignment horizontal="center"/>
    </xf>
    <xf numFmtId="0" fontId="13" fillId="0" borderId="0" xfId="13" applyFont="1" applyBorder="1" applyAlignment="1">
      <alignment horizontal="right"/>
    </xf>
    <xf numFmtId="173" fontId="4" fillId="0" borderId="0" xfId="13" applyNumberFormat="1" applyFont="1" applyAlignment="1">
      <alignment horizontal="right"/>
    </xf>
    <xf numFmtId="4" fontId="13" fillId="0" borderId="0" xfId="13" applyNumberFormat="1" applyFont="1" applyAlignment="1">
      <alignment horizontal="center"/>
    </xf>
    <xf numFmtId="172" fontId="13" fillId="0" borderId="0" xfId="13" applyNumberFormat="1" applyFont="1" applyAlignment="1">
      <alignment horizontal="right"/>
    </xf>
    <xf numFmtId="173" fontId="13" fillId="0" borderId="0" xfId="13" applyNumberFormat="1" applyFont="1" applyBorder="1" applyAlignment="1">
      <alignment horizontal="center"/>
    </xf>
    <xf numFmtId="173" fontId="13" fillId="0" borderId="0" xfId="13" applyNumberFormat="1" applyFont="1" applyBorder="1" applyAlignment="1" applyProtection="1">
      <alignment horizontal="center" wrapText="1"/>
    </xf>
    <xf numFmtId="0" fontId="45" fillId="0" borderId="0" xfId="8" applyFont="1" applyBorder="1"/>
    <xf numFmtId="0" fontId="52" fillId="0" borderId="0" xfId="29" applyFont="1"/>
    <xf numFmtId="0" fontId="52" fillId="0" borderId="0" xfId="29" applyFont="1" applyAlignment="1">
      <alignment horizontal="center"/>
    </xf>
    <xf numFmtId="173" fontId="52" fillId="0" borderId="0" xfId="29" applyNumberFormat="1" applyFont="1" applyAlignment="1">
      <alignment horizontal="center"/>
    </xf>
    <xf numFmtId="173" fontId="52" fillId="0" borderId="0" xfId="29" applyNumberFormat="1" applyFont="1"/>
    <xf numFmtId="173" fontId="52" fillId="0" borderId="0" xfId="29" applyNumberFormat="1" applyFont="1" applyAlignment="1">
      <alignment horizontal="center" vertical="justify"/>
    </xf>
    <xf numFmtId="173" fontId="45" fillId="0" borderId="0" xfId="29" applyNumberFormat="1" applyFont="1"/>
    <xf numFmtId="0" fontId="45" fillId="0" borderId="0" xfId="29" applyFont="1"/>
    <xf numFmtId="4" fontId="45" fillId="0" borderId="0" xfId="29" applyNumberFormat="1" applyFont="1" applyAlignment="1">
      <alignment horizontal="right"/>
    </xf>
    <xf numFmtId="4" fontId="45" fillId="0" borderId="0" xfId="7" applyNumberFormat="1" applyFont="1" applyFill="1" applyBorder="1" applyAlignment="1" applyProtection="1">
      <alignment horizontal="right"/>
    </xf>
    <xf numFmtId="10" fontId="45" fillId="0" borderId="0" xfId="29" applyNumberFormat="1" applyFont="1" applyAlignment="1">
      <alignment horizontal="center"/>
    </xf>
    <xf numFmtId="4" fontId="45" fillId="0" borderId="0" xfId="29" applyNumberFormat="1" applyFont="1"/>
    <xf numFmtId="4" fontId="45" fillId="0" borderId="0" xfId="29" applyNumberFormat="1" applyFont="1" applyBorder="1" applyAlignment="1">
      <alignment horizontal="right"/>
    </xf>
    <xf numFmtId="0" fontId="45" fillId="0" borderId="0" xfId="8" applyFont="1"/>
    <xf numFmtId="10" fontId="45" fillId="0" borderId="19" xfId="29" applyNumberFormat="1" applyFont="1" applyBorder="1" applyAlignment="1">
      <alignment horizontal="center"/>
    </xf>
    <xf numFmtId="4" fontId="45" fillId="0" borderId="0" xfId="29" applyNumberFormat="1" applyFont="1" applyFill="1" applyAlignment="1">
      <alignment horizontal="right"/>
    </xf>
    <xf numFmtId="10" fontId="45" fillId="0" borderId="0" xfId="29" applyNumberFormat="1" applyFont="1" applyBorder="1" applyAlignment="1">
      <alignment horizontal="center"/>
    </xf>
    <xf numFmtId="4" fontId="52" fillId="0" borderId="0" xfId="29" applyNumberFormat="1" applyFont="1" applyAlignment="1">
      <alignment horizontal="right"/>
    </xf>
    <xf numFmtId="4" fontId="45" fillId="0" borderId="0" xfId="34" applyNumberFormat="1" applyFont="1" applyFill="1" applyBorder="1" applyAlignment="1" applyProtection="1">
      <alignment horizontal="right"/>
    </xf>
    <xf numFmtId="4" fontId="45" fillId="0" borderId="0" xfId="29" applyNumberFormat="1" applyFont="1" applyBorder="1"/>
    <xf numFmtId="4" fontId="96" fillId="0" borderId="0" xfId="29" applyNumberFormat="1" applyFont="1" applyAlignment="1">
      <alignment horizontal="right"/>
    </xf>
    <xf numFmtId="4" fontId="45" fillId="0" borderId="19" xfId="29" applyNumberFormat="1" applyFont="1" applyBorder="1"/>
    <xf numFmtId="0" fontId="52" fillId="0" borderId="0" xfId="29" applyFont="1" applyBorder="1"/>
    <xf numFmtId="4" fontId="45" fillId="0" borderId="0" xfId="29" applyNumberFormat="1" applyFont="1" applyFill="1" applyBorder="1" applyAlignment="1">
      <alignment horizontal="right"/>
    </xf>
    <xf numFmtId="4" fontId="52" fillId="0" borderId="0" xfId="29" applyNumberFormat="1" applyFont="1"/>
    <xf numFmtId="4" fontId="45" fillId="0" borderId="19" xfId="29" applyNumberFormat="1" applyFont="1" applyBorder="1" applyAlignment="1">
      <alignment horizontal="right"/>
    </xf>
    <xf numFmtId="0" fontId="45" fillId="0" borderId="0" xfId="29" applyFont="1" applyFill="1"/>
    <xf numFmtId="0" fontId="97" fillId="0" borderId="0" xfId="29" applyFont="1"/>
    <xf numFmtId="4" fontId="52" fillId="0" borderId="0" xfId="29" applyNumberFormat="1" applyFont="1" applyBorder="1"/>
    <xf numFmtId="10" fontId="45" fillId="0" borderId="20" xfId="29" applyNumberFormat="1" applyFont="1" applyBorder="1" applyAlignment="1">
      <alignment horizontal="center"/>
    </xf>
    <xf numFmtId="10" fontId="45" fillId="0" borderId="0" xfId="8" applyNumberFormat="1" applyFont="1" applyBorder="1" applyAlignment="1">
      <alignment horizontal="center"/>
    </xf>
    <xf numFmtId="0" fontId="28" fillId="0" borderId="0" xfId="16" applyFont="1" applyBorder="1" applyAlignment="1">
      <alignment horizontal="center"/>
    </xf>
    <xf numFmtId="0" fontId="45" fillId="0" borderId="0" xfId="8" applyFont="1" applyBorder="1" applyAlignment="1">
      <alignment horizontal="center"/>
    </xf>
    <xf numFmtId="10" fontId="45" fillId="0" borderId="0" xfId="29" applyNumberFormat="1" applyFont="1" applyFill="1" applyBorder="1" applyAlignment="1">
      <alignment horizontal="center"/>
    </xf>
    <xf numFmtId="4" fontId="52" fillId="0" borderId="0" xfId="29" applyNumberFormat="1" applyFont="1" applyAlignment="1">
      <alignment horizontal="center"/>
    </xf>
    <xf numFmtId="0" fontId="97" fillId="0" borderId="0" xfId="29" applyFont="1" applyAlignment="1">
      <alignment horizontal="center"/>
    </xf>
    <xf numFmtId="10" fontId="97" fillId="0" borderId="0" xfId="29" applyNumberFormat="1" applyFont="1" applyAlignment="1">
      <alignment horizontal="center"/>
    </xf>
    <xf numFmtId="0" fontId="45" fillId="0" borderId="0" xfId="0" applyFont="1" applyAlignment="1">
      <alignment horizontal="center"/>
    </xf>
    <xf numFmtId="0" fontId="52" fillId="0" borderId="7" xfId="35" applyFont="1" applyBorder="1" applyAlignment="1" applyProtection="1">
      <alignment horizontal="center"/>
      <protection locked="0"/>
    </xf>
    <xf numFmtId="175" fontId="52" fillId="0" borderId="7" xfId="35" applyNumberFormat="1" applyFont="1" applyFill="1" applyBorder="1" applyAlignment="1" applyProtection="1">
      <alignment horizontal="center"/>
      <protection locked="0"/>
    </xf>
    <xf numFmtId="0" fontId="45" fillId="0" borderId="19" xfId="35" applyFont="1" applyBorder="1" applyAlignment="1" applyProtection="1">
      <alignment wrapText="1"/>
      <protection locked="0"/>
    </xf>
    <xf numFmtId="175" fontId="52" fillId="0" borderId="19" xfId="35" applyNumberFormat="1" applyFont="1" applyBorder="1" applyAlignment="1" applyProtection="1">
      <alignment horizontal="center" wrapText="1"/>
      <protection locked="0"/>
    </xf>
    <xf numFmtId="0" fontId="45" fillId="0" borderId="0" xfId="35" applyFont="1" applyBorder="1" applyProtection="1">
      <protection locked="0"/>
    </xf>
    <xf numFmtId="4" fontId="45" fillId="0" borderId="0" xfId="35" applyNumberFormat="1" applyFont="1" applyBorder="1" applyProtection="1">
      <protection locked="0"/>
    </xf>
    <xf numFmtId="4" fontId="45" fillId="0" borderId="0" xfId="35" applyNumberFormat="1" applyFont="1" applyBorder="1" applyAlignment="1" applyProtection="1">
      <alignment horizontal="right"/>
      <protection locked="0"/>
    </xf>
    <xf numFmtId="0" fontId="45" fillId="0" borderId="0" xfId="35" applyFont="1" applyBorder="1" applyAlignment="1" applyProtection="1">
      <alignment horizontal="left"/>
      <protection locked="0"/>
    </xf>
    <xf numFmtId="0" fontId="52" fillId="0" borderId="3" xfId="35" applyFont="1" applyBorder="1" applyAlignment="1" applyProtection="1">
      <alignment horizontal="center"/>
      <protection locked="0"/>
    </xf>
    <xf numFmtId="4" fontId="52" fillId="0" borderId="3" xfId="35" applyNumberFormat="1" applyFont="1" applyBorder="1" applyProtection="1">
      <protection locked="0"/>
    </xf>
    <xf numFmtId="0" fontId="55" fillId="0" borderId="0" xfId="0" applyFont="1"/>
    <xf numFmtId="0" fontId="55" fillId="0" borderId="0" xfId="0" applyFont="1" applyAlignment="1">
      <alignment wrapText="1"/>
    </xf>
    <xf numFmtId="0" fontId="55" fillId="0" borderId="0" xfId="0" applyFont="1" applyAlignment="1">
      <alignment horizontal="center"/>
    </xf>
    <xf numFmtId="0" fontId="55" fillId="0" borderId="0" xfId="0" applyFont="1" applyAlignment="1">
      <alignment horizontal="center" vertical="center"/>
    </xf>
    <xf numFmtId="0" fontId="55" fillId="0" borderId="0" xfId="0" applyFont="1" applyBorder="1"/>
    <xf numFmtId="0" fontId="55" fillId="0" borderId="0" xfId="0" applyFont="1" applyBorder="1" applyAlignment="1">
      <alignment horizontal="center" vertical="center"/>
    </xf>
    <xf numFmtId="0" fontId="55" fillId="0" borderId="21" xfId="0" applyFont="1" applyBorder="1"/>
    <xf numFmtId="0" fontId="55" fillId="0" borderId="21" xfId="0" applyFont="1" applyBorder="1" applyAlignment="1">
      <alignment horizontal="center" vertical="center"/>
    </xf>
    <xf numFmtId="0" fontId="53" fillId="0" borderId="0" xfId="0" applyFont="1" applyBorder="1" applyAlignment="1">
      <alignment horizontal="left"/>
    </xf>
    <xf numFmtId="0" fontId="53" fillId="0" borderId="22" xfId="0" applyFont="1" applyBorder="1" applyAlignment="1">
      <alignment horizontal="left"/>
    </xf>
    <xf numFmtId="0" fontId="45" fillId="10" borderId="21" xfId="0" applyFont="1" applyFill="1" applyBorder="1" applyAlignment="1">
      <alignment horizontal="center" vertical="center" wrapText="1"/>
    </xf>
    <xf numFmtId="0" fontId="52" fillId="5" borderId="21" xfId="0" applyFont="1" applyFill="1" applyBorder="1" applyAlignment="1">
      <alignment horizontal="center" vertical="center" wrapText="1"/>
    </xf>
    <xf numFmtId="0" fontId="55" fillId="0" borderId="23" xfId="0" applyFont="1" applyFill="1" applyBorder="1" applyAlignment="1">
      <alignment horizontal="center" vertical="center" wrapText="1"/>
    </xf>
    <xf numFmtId="0" fontId="55" fillId="0" borderId="24" xfId="0" applyFont="1" applyFill="1" applyBorder="1" applyAlignment="1">
      <alignment horizontal="center" vertical="center" wrapText="1"/>
    </xf>
    <xf numFmtId="0" fontId="55" fillId="0" borderId="24" xfId="0" applyFont="1" applyFill="1" applyBorder="1" applyAlignment="1">
      <alignment vertical="center" wrapText="1"/>
    </xf>
    <xf numFmtId="9" fontId="55" fillId="0" borderId="24" xfId="0" applyNumberFormat="1" applyFont="1" applyFill="1" applyBorder="1" applyAlignment="1">
      <alignment horizontal="center" vertical="center" wrapText="1"/>
    </xf>
    <xf numFmtId="180" fontId="55" fillId="0" borderId="24" xfId="0" applyNumberFormat="1" applyFont="1" applyFill="1" applyBorder="1" applyAlignment="1">
      <alignment vertical="center" wrapText="1"/>
    </xf>
    <xf numFmtId="180" fontId="55" fillId="0" borderId="23" xfId="0" applyNumberFormat="1" applyFont="1" applyFill="1" applyBorder="1" applyAlignment="1">
      <alignment vertical="center" wrapText="1"/>
    </xf>
    <xf numFmtId="180" fontId="53" fillId="0" borderId="23" xfId="0" applyNumberFormat="1" applyFont="1" applyFill="1" applyBorder="1" applyAlignment="1">
      <alignment vertical="center" wrapText="1"/>
    </xf>
    <xf numFmtId="180" fontId="55" fillId="0" borderId="24" xfId="0" applyNumberFormat="1" applyFont="1" applyFill="1" applyBorder="1" applyAlignment="1">
      <alignment horizontal="center" vertical="center"/>
    </xf>
    <xf numFmtId="0" fontId="55" fillId="0" borderId="0" xfId="0" applyFont="1" applyFill="1"/>
    <xf numFmtId="0" fontId="55" fillId="0" borderId="23" xfId="0" applyFont="1" applyFill="1" applyBorder="1" applyAlignment="1">
      <alignment vertical="center" wrapText="1"/>
    </xf>
    <xf numFmtId="180" fontId="52" fillId="10" borderId="24" xfId="0" applyNumberFormat="1" applyFont="1" applyFill="1" applyBorder="1" applyAlignment="1">
      <alignment horizontal="center" wrapText="1"/>
    </xf>
    <xf numFmtId="0" fontId="53" fillId="10" borderId="24" xfId="0" applyNumberFormat="1" applyFont="1" applyFill="1" applyBorder="1" applyAlignment="1">
      <alignment horizontal="center"/>
    </xf>
    <xf numFmtId="180" fontId="53" fillId="10" borderId="24" xfId="0" applyNumberFormat="1" applyFont="1" applyFill="1" applyBorder="1" applyAlignment="1">
      <alignment horizontal="center"/>
    </xf>
    <xf numFmtId="0" fontId="52" fillId="10" borderId="22" xfId="0" applyFont="1" applyFill="1" applyBorder="1" applyAlignment="1">
      <alignment horizontal="center" vertical="center" wrapText="1"/>
    </xf>
    <xf numFmtId="180" fontId="55" fillId="0" borderId="23" xfId="0" applyNumberFormat="1" applyFont="1" applyFill="1" applyBorder="1" applyAlignment="1">
      <alignment horizontal="center" vertical="center" wrapText="1"/>
    </xf>
    <xf numFmtId="0" fontId="55" fillId="0" borderId="0" xfId="0" applyFont="1" applyAlignment="1">
      <alignment horizontal="center" vertical="center" wrapText="1"/>
    </xf>
    <xf numFmtId="0" fontId="55" fillId="0" borderId="0" xfId="0" applyNumberFormat="1" applyFont="1" applyAlignment="1">
      <alignment horizontal="center"/>
    </xf>
    <xf numFmtId="0" fontId="55" fillId="0" borderId="0" xfId="0" applyFont="1" applyAlignment="1">
      <alignment horizontal="left" wrapText="1"/>
    </xf>
    <xf numFmtId="0" fontId="98" fillId="13" borderId="0" xfId="0" applyFont="1" applyFill="1" applyAlignment="1"/>
    <xf numFmtId="0" fontId="98" fillId="13" borderId="0" xfId="0" applyFont="1" applyFill="1" applyAlignment="1">
      <alignment horizontal="center" vertical="center"/>
    </xf>
    <xf numFmtId="0" fontId="99" fillId="0" borderId="0" xfId="0" applyNumberFormat="1" applyFont="1" applyFill="1" applyAlignment="1">
      <alignment horizontal="center"/>
    </xf>
    <xf numFmtId="0" fontId="100" fillId="0" borderId="0" xfId="0" applyFont="1" applyFill="1"/>
    <xf numFmtId="0" fontId="99" fillId="0" borderId="0" xfId="0" applyFont="1" applyFill="1"/>
    <xf numFmtId="0" fontId="99" fillId="0" borderId="0" xfId="0" applyFont="1" applyFill="1" applyAlignment="1">
      <alignment horizontal="center"/>
    </xf>
    <xf numFmtId="0" fontId="100" fillId="0" borderId="0" xfId="0" applyFont="1" applyFill="1" applyAlignment="1">
      <alignment horizontal="center"/>
    </xf>
    <xf numFmtId="0" fontId="53" fillId="0" borderId="21" xfId="0" applyFont="1" applyBorder="1" applyAlignment="1">
      <alignment horizontal="center"/>
    </xf>
    <xf numFmtId="0" fontId="55" fillId="0" borderId="21" xfId="0" applyNumberFormat="1" applyFont="1" applyBorder="1" applyAlignment="1">
      <alignment horizontal="center"/>
    </xf>
    <xf numFmtId="0" fontId="55" fillId="0" borderId="0" xfId="0" applyFont="1" applyBorder="1" applyAlignment="1">
      <alignment horizontal="center"/>
    </xf>
    <xf numFmtId="0" fontId="55" fillId="0" borderId="0" xfId="0" applyFont="1" applyBorder="1" applyAlignment="1">
      <alignment horizontal="left" wrapText="1"/>
    </xf>
    <xf numFmtId="0" fontId="55" fillId="0" borderId="22" xfId="0" applyFont="1" applyBorder="1"/>
    <xf numFmtId="0" fontId="55" fillId="0" borderId="22" xfId="0" applyFont="1" applyBorder="1" applyAlignment="1">
      <alignment horizontal="center" vertical="center" wrapText="1"/>
    </xf>
    <xf numFmtId="0" fontId="55" fillId="0" borderId="22" xfId="0" applyNumberFormat="1" applyFont="1" applyBorder="1" applyAlignment="1">
      <alignment horizontal="center"/>
    </xf>
    <xf numFmtId="0" fontId="55" fillId="0" borderId="22" xfId="0" applyFont="1" applyBorder="1" applyAlignment="1">
      <alignment horizontal="center"/>
    </xf>
    <xf numFmtId="0" fontId="55" fillId="0" borderId="22" xfId="0" applyFont="1" applyBorder="1" applyAlignment="1">
      <alignment horizontal="left"/>
    </xf>
    <xf numFmtId="0" fontId="52" fillId="10" borderId="27" xfId="0" applyFont="1" applyFill="1" applyBorder="1" applyAlignment="1">
      <alignment horizontal="center" vertical="center" wrapText="1"/>
    </xf>
    <xf numFmtId="0" fontId="52" fillId="10" borderId="22" xfId="0" applyNumberFormat="1" applyFont="1" applyFill="1" applyBorder="1" applyAlignment="1">
      <alignment horizontal="center" vertical="center" wrapText="1"/>
    </xf>
    <xf numFmtId="9" fontId="55" fillId="0" borderId="23" xfId="0" applyNumberFormat="1" applyFont="1" applyFill="1" applyBorder="1" applyAlignment="1">
      <alignment horizontal="center" vertical="center" wrapText="1"/>
    </xf>
    <xf numFmtId="180" fontId="55" fillId="0" borderId="23" xfId="0" applyNumberFormat="1" applyFont="1" applyFill="1" applyBorder="1" applyAlignment="1">
      <alignment horizontal="center" vertical="center"/>
    </xf>
    <xf numFmtId="180" fontId="55" fillId="0" borderId="24" xfId="0" applyNumberFormat="1" applyFont="1" applyFill="1" applyBorder="1" applyAlignment="1">
      <alignment horizontal="center" vertical="center" wrapText="1"/>
    </xf>
    <xf numFmtId="0" fontId="55" fillId="0" borderId="24" xfId="0" applyFont="1" applyFill="1" applyBorder="1" applyAlignment="1">
      <alignment horizontal="left" vertical="center" wrapText="1"/>
    </xf>
    <xf numFmtId="0" fontId="68" fillId="0" borderId="0" xfId="0" applyFont="1" applyFill="1"/>
    <xf numFmtId="0" fontId="55" fillId="0" borderId="0" xfId="0" applyFont="1" applyAlignment="1">
      <alignment horizontal="left"/>
    </xf>
    <xf numFmtId="0" fontId="53" fillId="10" borderId="28" xfId="0" applyFont="1" applyFill="1" applyBorder="1" applyAlignment="1">
      <alignment horizontal="center"/>
    </xf>
    <xf numFmtId="0" fontId="53" fillId="10" borderId="24" xfId="0" applyFont="1" applyFill="1" applyBorder="1" applyAlignment="1">
      <alignment horizontal="center"/>
    </xf>
    <xf numFmtId="0" fontId="53" fillId="0" borderId="0" xfId="0" applyFont="1" applyFill="1" applyBorder="1" applyAlignment="1">
      <alignment horizontal="center"/>
    </xf>
    <xf numFmtId="0" fontId="52" fillId="10" borderId="24" xfId="0" applyNumberFormat="1" applyFont="1" applyFill="1" applyBorder="1" applyAlignment="1">
      <alignment horizontal="center"/>
    </xf>
    <xf numFmtId="180" fontId="52" fillId="10" borderId="24" xfId="0" applyNumberFormat="1" applyFont="1" applyFill="1" applyBorder="1" applyAlignment="1">
      <alignment horizontal="right"/>
    </xf>
    <xf numFmtId="180" fontId="53" fillId="10" borderId="24" xfId="0" applyNumberFormat="1" applyFont="1" applyFill="1" applyBorder="1" applyAlignment="1">
      <alignment horizontal="right"/>
    </xf>
    <xf numFmtId="0" fontId="55" fillId="0" borderId="0" xfId="0" applyNumberFormat="1" applyFont="1" applyAlignment="1">
      <alignment horizontal="center" wrapText="1"/>
    </xf>
    <xf numFmtId="0" fontId="52" fillId="0" borderId="0" xfId="0" applyNumberFormat="1" applyFont="1" applyFill="1" applyBorder="1" applyAlignment="1">
      <alignment horizontal="center"/>
    </xf>
    <xf numFmtId="180" fontId="52" fillId="0" borderId="0" xfId="0" applyNumberFormat="1" applyFont="1" applyFill="1" applyBorder="1" applyAlignment="1">
      <alignment horizontal="center"/>
    </xf>
    <xf numFmtId="180" fontId="53" fillId="0" borderId="0" xfId="0" applyNumberFormat="1" applyFont="1" applyFill="1" applyBorder="1" applyAlignment="1">
      <alignment horizontal="right"/>
    </xf>
    <xf numFmtId="176" fontId="55" fillId="0" borderId="0" xfId="0" applyNumberFormat="1" applyFont="1"/>
    <xf numFmtId="0" fontId="98" fillId="0" borderId="0" xfId="0" applyFont="1" applyFill="1" applyAlignment="1"/>
    <xf numFmtId="0" fontId="53" fillId="0" borderId="21" xfId="0" applyFont="1" applyBorder="1" applyAlignment="1"/>
    <xf numFmtId="0" fontId="53" fillId="0" borderId="0" xfId="0" applyFont="1" applyBorder="1" applyAlignment="1"/>
    <xf numFmtId="0" fontId="53" fillId="0" borderId="0" xfId="0" applyFont="1" applyBorder="1" applyAlignment="1">
      <alignment horizontal="center"/>
    </xf>
    <xf numFmtId="0" fontId="53" fillId="0" borderId="29" xfId="0" applyFont="1" applyBorder="1"/>
    <xf numFmtId="0" fontId="55" fillId="0" borderId="29" xfId="0" applyFont="1" applyBorder="1" applyAlignment="1">
      <alignment wrapText="1"/>
    </xf>
    <xf numFmtId="0" fontId="55" fillId="0" borderId="29" xfId="0" applyFont="1" applyBorder="1"/>
    <xf numFmtId="0" fontId="53" fillId="0" borderId="0" xfId="0" applyFont="1" applyBorder="1"/>
    <xf numFmtId="0" fontId="52" fillId="10" borderId="29" xfId="0" applyFont="1" applyFill="1" applyBorder="1" applyAlignment="1">
      <alignment horizontal="center" vertical="center" wrapText="1"/>
    </xf>
    <xf numFmtId="0" fontId="52" fillId="10" borderId="29" xfId="0" applyFont="1" applyFill="1" applyBorder="1" applyAlignment="1">
      <alignment horizontal="center" wrapText="1"/>
    </xf>
    <xf numFmtId="0" fontId="45" fillId="0" borderId="24" xfId="0" applyFont="1" applyFill="1" applyBorder="1" applyAlignment="1">
      <alignment horizontal="center" vertical="center" wrapText="1"/>
    </xf>
    <xf numFmtId="0" fontId="45" fillId="0" borderId="24" xfId="0" applyNumberFormat="1" applyFont="1" applyFill="1" applyBorder="1" applyAlignment="1">
      <alignment horizontal="center" vertical="center" wrapText="1"/>
    </xf>
    <xf numFmtId="180" fontId="45" fillId="0" borderId="24" xfId="0" applyNumberFormat="1" applyFont="1" applyFill="1" applyBorder="1" applyAlignment="1">
      <alignment horizontal="right" vertical="center"/>
    </xf>
    <xf numFmtId="180" fontId="45" fillId="0" borderId="24" xfId="0" applyNumberFormat="1" applyFont="1" applyFill="1" applyBorder="1" applyAlignment="1">
      <alignment vertical="center" wrapText="1"/>
    </xf>
    <xf numFmtId="180" fontId="45" fillId="0" borderId="24" xfId="0" applyNumberFormat="1" applyFont="1" applyFill="1" applyBorder="1" applyAlignment="1">
      <alignment vertical="center"/>
    </xf>
    <xf numFmtId="9" fontId="45" fillId="0" borderId="24" xfId="0" applyNumberFormat="1" applyFont="1" applyFill="1" applyBorder="1" applyAlignment="1">
      <alignment horizontal="center" vertical="center" wrapText="1"/>
    </xf>
    <xf numFmtId="180" fontId="45" fillId="0" borderId="24" xfId="0" applyNumberFormat="1" applyFont="1" applyFill="1" applyBorder="1" applyAlignment="1">
      <alignment horizontal="left" vertical="center" wrapText="1"/>
    </xf>
    <xf numFmtId="0" fontId="55" fillId="0" borderId="0" xfId="0" applyFont="1" applyFill="1" applyBorder="1"/>
    <xf numFmtId="0" fontId="45" fillId="0" borderId="23" xfId="0" applyFont="1" applyFill="1" applyBorder="1" applyAlignment="1">
      <alignment horizontal="center" vertical="center" wrapText="1"/>
    </xf>
    <xf numFmtId="180" fontId="45" fillId="0" borderId="24" xfId="0" applyNumberFormat="1" applyFont="1" applyFill="1" applyBorder="1" applyAlignment="1">
      <alignment horizontal="center" vertical="center" wrapText="1"/>
    </xf>
    <xf numFmtId="180" fontId="45" fillId="0" borderId="23" xfId="0" applyNumberFormat="1" applyFont="1" applyFill="1" applyBorder="1" applyAlignment="1">
      <alignment horizontal="right" vertical="center"/>
    </xf>
    <xf numFmtId="180" fontId="45" fillId="0" borderId="23" xfId="0" applyNumberFormat="1" applyFont="1" applyFill="1" applyBorder="1" applyAlignment="1">
      <alignment vertical="center" wrapText="1"/>
    </xf>
    <xf numFmtId="180" fontId="55" fillId="0" borderId="23" xfId="0" applyNumberFormat="1" applyFont="1" applyFill="1" applyBorder="1" applyAlignment="1">
      <alignment horizontal="right" vertical="center" wrapText="1"/>
    </xf>
    <xf numFmtId="180" fontId="45" fillId="0" borderId="24" xfId="0" applyNumberFormat="1" applyFont="1" applyFill="1" applyBorder="1" applyAlignment="1">
      <alignment horizontal="right" vertical="center" wrapText="1"/>
    </xf>
    <xf numFmtId="180" fontId="55" fillId="0" borderId="24" xfId="0" applyNumberFormat="1" applyFont="1" applyFill="1" applyBorder="1" applyAlignment="1">
      <alignment horizontal="right" vertical="center" wrapText="1"/>
    </xf>
    <xf numFmtId="0" fontId="45" fillId="0" borderId="24" xfId="0" applyNumberFormat="1" applyFont="1" applyFill="1" applyBorder="1" applyAlignment="1">
      <alignment horizontal="center" vertical="center"/>
    </xf>
    <xf numFmtId="49" fontId="45" fillId="0" borderId="24" xfId="0" applyNumberFormat="1" applyFont="1" applyFill="1" applyBorder="1" applyAlignment="1">
      <alignment horizontal="center" vertical="center"/>
    </xf>
    <xf numFmtId="180" fontId="45" fillId="0" borderId="24" xfId="0" applyNumberFormat="1" applyFont="1" applyFill="1" applyBorder="1" applyAlignment="1">
      <alignment horizontal="center" vertical="center"/>
    </xf>
    <xf numFmtId="49" fontId="45" fillId="0" borderId="24" xfId="0" applyNumberFormat="1" applyFont="1" applyFill="1" applyBorder="1" applyAlignment="1">
      <alignment horizontal="center" vertical="center" wrapText="1"/>
    </xf>
    <xf numFmtId="0" fontId="55" fillId="0" borderId="0" xfId="0" applyFont="1" applyFill="1" applyAlignment="1">
      <alignment wrapText="1"/>
    </xf>
    <xf numFmtId="180" fontId="52" fillId="0" borderId="24" xfId="0" applyNumberFormat="1" applyFont="1" applyFill="1" applyBorder="1" applyAlignment="1">
      <alignment horizontal="center" wrapText="1"/>
    </xf>
    <xf numFmtId="0" fontId="53" fillId="0" borderId="24" xfId="0" applyNumberFormat="1" applyFont="1" applyFill="1" applyBorder="1" applyAlignment="1">
      <alignment horizontal="center"/>
    </xf>
    <xf numFmtId="180" fontId="52" fillId="0" borderId="24" xfId="0" applyNumberFormat="1" applyFont="1" applyFill="1" applyBorder="1" applyAlignment="1">
      <alignment horizontal="center"/>
    </xf>
    <xf numFmtId="180" fontId="53" fillId="0" borderId="24" xfId="0" applyNumberFormat="1" applyFont="1" applyFill="1" applyBorder="1"/>
    <xf numFmtId="180" fontId="52" fillId="0" borderId="0" xfId="0" applyNumberFormat="1" applyFont="1" applyFill="1" applyBorder="1" applyAlignment="1">
      <alignment horizontal="center" wrapText="1"/>
    </xf>
    <xf numFmtId="0" fontId="53" fillId="0" borderId="0" xfId="0" applyNumberFormat="1" applyFont="1" applyFill="1" applyBorder="1" applyAlignment="1">
      <alignment horizontal="center"/>
    </xf>
    <xf numFmtId="180" fontId="53" fillId="0" borderId="0" xfId="0" applyNumberFormat="1" applyFont="1" applyFill="1" applyBorder="1"/>
    <xf numFmtId="176" fontId="55" fillId="0" borderId="24" xfId="0" applyNumberFormat="1" applyFont="1" applyFill="1" applyBorder="1" applyAlignment="1">
      <alignment horizontal="right" vertical="center" wrapText="1"/>
    </xf>
    <xf numFmtId="177" fontId="45" fillId="0" borderId="24" xfId="0" applyNumberFormat="1" applyFont="1" applyFill="1" applyBorder="1" applyAlignment="1">
      <alignment horizontal="right" vertical="center"/>
    </xf>
    <xf numFmtId="10" fontId="45" fillId="0" borderId="24" xfId="0" applyNumberFormat="1" applyFont="1" applyFill="1" applyBorder="1" applyAlignment="1">
      <alignment horizontal="center" vertical="center" wrapText="1"/>
    </xf>
    <xf numFmtId="180" fontId="45" fillId="0" borderId="24" xfId="0" applyNumberFormat="1" applyFont="1" applyFill="1" applyBorder="1" applyAlignment="1">
      <alignment wrapText="1"/>
    </xf>
    <xf numFmtId="0" fontId="45" fillId="0" borderId="24" xfId="0" applyFont="1" applyFill="1" applyBorder="1" applyAlignment="1">
      <alignment vertical="center" wrapText="1"/>
    </xf>
    <xf numFmtId="176" fontId="45" fillId="0" borderId="24" xfId="0" applyNumberFormat="1" applyFont="1" applyFill="1" applyBorder="1" applyAlignment="1">
      <alignment horizontal="right" vertical="center" wrapText="1"/>
    </xf>
    <xf numFmtId="0" fontId="55" fillId="0" borderId="0" xfId="0" applyFont="1" applyFill="1" applyAlignment="1">
      <alignment vertical="center"/>
    </xf>
    <xf numFmtId="0" fontId="55" fillId="0" borderId="24" xfId="0" applyFont="1" applyFill="1" applyBorder="1" applyAlignment="1">
      <alignment horizontal="center" vertical="center"/>
    </xf>
    <xf numFmtId="0" fontId="55" fillId="0" borderId="24" xfId="0" applyNumberFormat="1" applyFont="1" applyFill="1" applyBorder="1" applyAlignment="1">
      <alignment horizontal="center" vertical="center" wrapText="1"/>
    </xf>
    <xf numFmtId="0" fontId="55" fillId="0" borderId="25" xfId="0" applyFont="1" applyFill="1" applyBorder="1" applyAlignment="1">
      <alignment horizontal="center" vertical="center" wrapText="1"/>
    </xf>
    <xf numFmtId="176" fontId="55" fillId="0" borderId="23" xfId="0" applyNumberFormat="1" applyFont="1" applyFill="1" applyBorder="1" applyAlignment="1">
      <alignment horizontal="right" vertical="center" wrapText="1"/>
    </xf>
    <xf numFmtId="177" fontId="45" fillId="0" borderId="23" xfId="0" applyNumberFormat="1" applyFont="1" applyFill="1" applyBorder="1" applyAlignment="1">
      <alignment horizontal="right" vertical="center"/>
    </xf>
    <xf numFmtId="9" fontId="45" fillId="0" borderId="23" xfId="0" applyNumberFormat="1" applyFont="1" applyFill="1" applyBorder="1" applyAlignment="1">
      <alignment horizontal="center" vertical="center" wrapText="1"/>
    </xf>
    <xf numFmtId="177" fontId="55" fillId="0" borderId="23" xfId="0" applyNumberFormat="1" applyFont="1" applyFill="1" applyBorder="1" applyAlignment="1">
      <alignment horizontal="right" vertical="center"/>
    </xf>
    <xf numFmtId="177" fontId="55" fillId="0" borderId="24" xfId="0" applyNumberFormat="1" applyFont="1" applyFill="1" applyBorder="1" applyAlignment="1">
      <alignment horizontal="right" vertical="center"/>
    </xf>
    <xf numFmtId="180" fontId="52" fillId="10" borderId="24" xfId="0" applyNumberFormat="1" applyFont="1" applyFill="1" applyBorder="1" applyAlignment="1">
      <alignment horizontal="center"/>
    </xf>
    <xf numFmtId="177" fontId="53" fillId="10" borderId="24" xfId="0" applyNumberFormat="1" applyFont="1" applyFill="1" applyBorder="1"/>
    <xf numFmtId="0" fontId="45" fillId="0" borderId="0" xfId="0" applyFont="1" applyAlignment="1">
      <alignment wrapText="1"/>
    </xf>
    <xf numFmtId="180" fontId="45" fillId="0" borderId="0" xfId="0" applyNumberFormat="1" applyFont="1"/>
    <xf numFmtId="177" fontId="45" fillId="0" borderId="25" xfId="0" applyNumberFormat="1" applyFont="1" applyFill="1" applyBorder="1" applyAlignment="1">
      <alignment horizontal="right" vertical="center"/>
    </xf>
    <xf numFmtId="0" fontId="52" fillId="10" borderId="28" xfId="0" applyFont="1" applyFill="1" applyBorder="1" applyAlignment="1">
      <alignment horizontal="center" vertical="center" wrapText="1"/>
    </xf>
    <xf numFmtId="0" fontId="45" fillId="0" borderId="24" xfId="0" applyFont="1" applyFill="1" applyBorder="1" applyAlignment="1">
      <alignment horizontal="center" vertical="center"/>
    </xf>
    <xf numFmtId="0" fontId="55" fillId="0" borderId="0" xfId="0" applyFont="1" applyFill="1" applyAlignment="1">
      <alignment horizontal="center" vertical="center"/>
    </xf>
    <xf numFmtId="0" fontId="55" fillId="0" borderId="24" xfId="0" applyFont="1" applyFill="1" applyBorder="1" applyAlignment="1">
      <alignment wrapText="1"/>
    </xf>
    <xf numFmtId="9" fontId="45" fillId="0" borderId="28" xfId="0" applyNumberFormat="1" applyFont="1" applyFill="1" applyBorder="1" applyAlignment="1">
      <alignment horizontal="center" vertical="center" wrapText="1"/>
    </xf>
    <xf numFmtId="0" fontId="55" fillId="0" borderId="30" xfId="0" applyFont="1" applyFill="1" applyBorder="1" applyAlignment="1">
      <alignment horizontal="center" vertical="center" wrapText="1"/>
    </xf>
    <xf numFmtId="180" fontId="45" fillId="0" borderId="25" xfId="0" applyNumberFormat="1" applyFont="1" applyFill="1" applyBorder="1" applyAlignment="1">
      <alignment horizontal="left" vertical="center" wrapText="1"/>
    </xf>
    <xf numFmtId="0" fontId="55" fillId="0" borderId="28" xfId="0" applyFont="1" applyFill="1" applyBorder="1" applyAlignment="1">
      <alignment horizontal="center" vertical="center" wrapText="1"/>
    </xf>
    <xf numFmtId="180" fontId="55" fillId="0" borderId="28" xfId="0" applyNumberFormat="1" applyFont="1" applyFill="1" applyBorder="1" applyAlignment="1">
      <alignment vertical="center" wrapText="1"/>
    </xf>
    <xf numFmtId="180" fontId="45" fillId="0" borderId="28" xfId="0" applyNumberFormat="1" applyFont="1" applyFill="1" applyBorder="1" applyAlignment="1">
      <alignment horizontal="right" vertical="center" wrapText="1"/>
    </xf>
    <xf numFmtId="49" fontId="45" fillId="0" borderId="0" xfId="0" applyNumberFormat="1" applyFont="1" applyFill="1" applyBorder="1" applyAlignment="1">
      <alignment horizontal="center" vertical="center" wrapText="1"/>
    </xf>
    <xf numFmtId="180" fontId="45" fillId="0" borderId="28" xfId="0" applyNumberFormat="1" applyFont="1" applyFill="1" applyBorder="1" applyAlignment="1">
      <alignment vertical="center" wrapText="1"/>
    </xf>
    <xf numFmtId="180" fontId="45" fillId="0" borderId="28" xfId="0" applyNumberFormat="1" applyFont="1" applyFill="1" applyBorder="1" applyAlignment="1">
      <alignment vertical="center"/>
    </xf>
    <xf numFmtId="180" fontId="45" fillId="0" borderId="23" xfId="0" applyNumberFormat="1" applyFont="1" applyFill="1" applyBorder="1" applyAlignment="1">
      <alignment vertical="center"/>
    </xf>
    <xf numFmtId="0" fontId="45" fillId="0" borderId="23" xfId="0" applyNumberFormat="1" applyFont="1" applyFill="1" applyBorder="1" applyAlignment="1">
      <alignment horizontal="center" vertical="center"/>
    </xf>
    <xf numFmtId="49" fontId="45" fillId="0" borderId="23" xfId="0" applyNumberFormat="1" applyFont="1" applyFill="1" applyBorder="1" applyAlignment="1">
      <alignment horizontal="center" vertical="center"/>
    </xf>
    <xf numFmtId="0" fontId="55" fillId="0" borderId="23" xfId="0" applyFont="1" applyFill="1" applyBorder="1" applyAlignment="1">
      <alignment horizontal="center" vertical="center"/>
    </xf>
    <xf numFmtId="0" fontId="55" fillId="0" borderId="0" xfId="0" applyFont="1" applyFill="1" applyBorder="1" applyAlignment="1">
      <alignment horizontal="center" vertical="center" wrapText="1"/>
    </xf>
    <xf numFmtId="180" fontId="53" fillId="10" borderId="24" xfId="0" applyNumberFormat="1" applyFont="1" applyFill="1" applyBorder="1"/>
    <xf numFmtId="177" fontId="55" fillId="0" borderId="25" xfId="0" applyNumberFormat="1" applyFont="1" applyFill="1" applyBorder="1" applyAlignment="1">
      <alignment horizontal="left" vertical="center" wrapText="1"/>
    </xf>
    <xf numFmtId="176" fontId="55" fillId="0" borderId="25" xfId="0" applyNumberFormat="1" applyFont="1" applyFill="1" applyBorder="1" applyAlignment="1">
      <alignment horizontal="right" vertical="center" wrapText="1"/>
    </xf>
    <xf numFmtId="9" fontId="45" fillId="0" borderId="25" xfId="0" applyNumberFormat="1" applyFont="1" applyFill="1" applyBorder="1" applyAlignment="1">
      <alignment horizontal="center" vertical="center" wrapText="1"/>
    </xf>
    <xf numFmtId="49" fontId="55" fillId="0" borderId="24" xfId="0" applyNumberFormat="1" applyFont="1" applyFill="1" applyBorder="1" applyAlignment="1">
      <alignment horizontal="center" vertical="center" wrapText="1"/>
    </xf>
    <xf numFmtId="177" fontId="55" fillId="0" borderId="24" xfId="0" applyNumberFormat="1" applyFont="1" applyFill="1" applyBorder="1" applyAlignment="1">
      <alignment horizontal="left" vertical="center" wrapText="1"/>
    </xf>
    <xf numFmtId="0" fontId="53" fillId="0" borderId="0" xfId="0" applyFont="1"/>
    <xf numFmtId="0" fontId="98" fillId="13" borderId="0" xfId="0" applyFont="1" applyFill="1"/>
    <xf numFmtId="0" fontId="55" fillId="0" borderId="21" xfId="0" applyFont="1" applyBorder="1" applyAlignment="1">
      <alignment wrapText="1"/>
    </xf>
    <xf numFmtId="0" fontId="55" fillId="0" borderId="21" xfId="0" applyFont="1" applyBorder="1" applyAlignment="1">
      <alignment horizontal="left" wrapText="1"/>
    </xf>
    <xf numFmtId="0" fontId="55" fillId="0" borderId="0" xfId="0" applyFont="1" applyBorder="1" applyAlignment="1">
      <alignment wrapText="1"/>
    </xf>
    <xf numFmtId="0" fontId="52" fillId="10" borderId="30" xfId="0" applyFont="1" applyFill="1" applyBorder="1" applyAlignment="1">
      <alignment horizontal="center" vertical="center" wrapText="1"/>
    </xf>
    <xf numFmtId="0" fontId="98" fillId="13" borderId="0" xfId="0" applyFont="1" applyFill="1" applyAlignment="1">
      <alignment wrapText="1"/>
    </xf>
    <xf numFmtId="49" fontId="55" fillId="0" borderId="0" xfId="0" applyNumberFormat="1" applyFont="1" applyFill="1" applyBorder="1" applyAlignment="1">
      <alignment horizontal="center" vertical="center" wrapText="1"/>
    </xf>
    <xf numFmtId="49" fontId="55" fillId="0" borderId="0" xfId="0" applyNumberFormat="1" applyFont="1" applyFill="1" applyBorder="1" applyAlignment="1">
      <alignment horizontal="center" vertical="center"/>
    </xf>
    <xf numFmtId="180" fontId="45" fillId="0" borderId="0" xfId="0" applyNumberFormat="1" applyFont="1" applyFill="1" applyBorder="1" applyAlignment="1">
      <alignment vertical="center"/>
    </xf>
    <xf numFmtId="0" fontId="55" fillId="0" borderId="0" xfId="0" applyFont="1" applyFill="1" applyBorder="1" applyAlignment="1">
      <alignment horizontal="center" vertical="center"/>
    </xf>
    <xf numFmtId="0" fontId="55" fillId="0" borderId="0" xfId="0" applyFont="1" applyFill="1" applyBorder="1" applyAlignment="1">
      <alignment vertical="center" wrapText="1"/>
    </xf>
    <xf numFmtId="180" fontId="55" fillId="0" borderId="0" xfId="0" applyNumberFormat="1" applyFont="1" applyFill="1" applyBorder="1" applyAlignment="1">
      <alignment horizontal="center" vertical="center" wrapText="1"/>
    </xf>
    <xf numFmtId="0" fontId="45" fillId="0" borderId="0" xfId="0" applyFont="1" applyFill="1"/>
    <xf numFmtId="4" fontId="53" fillId="10" borderId="24" xfId="0" applyNumberFormat="1" applyFont="1" applyFill="1" applyBorder="1" applyAlignment="1">
      <alignment horizontal="center"/>
    </xf>
    <xf numFmtId="49" fontId="55" fillId="0" borderId="24" xfId="0" applyNumberFormat="1" applyFont="1" applyFill="1" applyBorder="1" applyAlignment="1">
      <alignment horizontal="center" vertical="center"/>
    </xf>
    <xf numFmtId="9" fontId="55" fillId="0" borderId="0" xfId="0" applyNumberFormat="1" applyFont="1" applyFill="1" applyBorder="1" applyAlignment="1">
      <alignment horizontal="center" vertical="center" wrapText="1"/>
    </xf>
    <xf numFmtId="180" fontId="45" fillId="0" borderId="24" xfId="0" applyNumberFormat="1" applyFont="1" applyFill="1" applyBorder="1" applyAlignment="1">
      <alignment horizontal="left" vertical="center"/>
    </xf>
    <xf numFmtId="0" fontId="55" fillId="0" borderId="0" xfId="0" applyFont="1" applyFill="1" applyAlignment="1">
      <alignment horizontal="left" vertical="center"/>
    </xf>
    <xf numFmtId="0" fontId="55" fillId="0" borderId="24" xfId="0" applyNumberFormat="1" applyFont="1" applyFill="1" applyBorder="1" applyAlignment="1">
      <alignment horizontal="center" vertical="center"/>
    </xf>
    <xf numFmtId="180" fontId="55" fillId="0" borderId="24" xfId="0" applyNumberFormat="1" applyFont="1" applyFill="1" applyBorder="1" applyAlignment="1">
      <alignment horizontal="right" vertical="center"/>
    </xf>
    <xf numFmtId="180" fontId="45" fillId="0" borderId="24" xfId="0" applyNumberFormat="1" applyFont="1" applyFill="1" applyBorder="1" applyAlignment="1">
      <alignment horizontal="left" wrapText="1"/>
    </xf>
    <xf numFmtId="0" fontId="45" fillId="0" borderId="26" xfId="0" applyFont="1" applyFill="1" applyBorder="1" applyAlignment="1">
      <alignment horizontal="center" vertical="center"/>
    </xf>
    <xf numFmtId="1" fontId="55" fillId="0" borderId="24" xfId="0" applyNumberFormat="1" applyFont="1" applyFill="1" applyBorder="1" applyAlignment="1">
      <alignment horizontal="center" vertical="center" wrapText="1"/>
    </xf>
    <xf numFmtId="177" fontId="45" fillId="0" borderId="24" xfId="0" applyNumberFormat="1" applyFont="1" applyFill="1" applyBorder="1" applyAlignment="1">
      <alignment horizontal="left" vertical="center"/>
    </xf>
    <xf numFmtId="177" fontId="53" fillId="10" borderId="24" xfId="0" applyNumberFormat="1" applyFont="1" applyFill="1" applyBorder="1" applyAlignment="1">
      <alignment horizontal="right"/>
    </xf>
    <xf numFmtId="0" fontId="52" fillId="10" borderId="29" xfId="0" applyFont="1" applyFill="1" applyBorder="1" applyAlignment="1">
      <alignment horizontal="left" vertical="center" wrapText="1"/>
    </xf>
    <xf numFmtId="180" fontId="45" fillId="0" borderId="23" xfId="0" applyNumberFormat="1" applyFont="1" applyFill="1" applyBorder="1" applyAlignment="1">
      <alignment horizontal="center" vertical="center"/>
    </xf>
    <xf numFmtId="180" fontId="45" fillId="0" borderId="23" xfId="0" applyNumberFormat="1" applyFont="1" applyFill="1" applyBorder="1" applyAlignment="1">
      <alignment horizontal="left" vertical="center" wrapText="1"/>
    </xf>
    <xf numFmtId="0" fontId="45" fillId="0" borderId="23" xfId="0" applyNumberFormat="1" applyFont="1" applyFill="1" applyBorder="1" applyAlignment="1">
      <alignment horizontal="center" vertical="center" wrapText="1"/>
    </xf>
    <xf numFmtId="0" fontId="45" fillId="0" borderId="24" xfId="0" applyNumberFormat="1" applyFont="1" applyFill="1" applyBorder="1" applyAlignment="1">
      <alignment horizontal="left" vertical="center" wrapText="1"/>
    </xf>
    <xf numFmtId="180" fontId="55" fillId="0" borderId="0" xfId="0" applyNumberFormat="1" applyFont="1"/>
    <xf numFmtId="0" fontId="45" fillId="0" borderId="0" xfId="0" applyFont="1" applyFill="1" applyBorder="1" applyAlignment="1">
      <alignment horizontal="center" vertical="center" wrapText="1"/>
    </xf>
    <xf numFmtId="180" fontId="45" fillId="0" borderId="0" xfId="0" applyNumberFormat="1" applyFont="1" applyFill="1" applyBorder="1" applyAlignment="1">
      <alignment horizontal="left" vertical="center" wrapText="1"/>
    </xf>
    <xf numFmtId="49" fontId="45" fillId="0" borderId="23" xfId="0" applyNumberFormat="1" applyFont="1" applyFill="1" applyBorder="1" applyAlignment="1">
      <alignment horizontal="center" vertical="center" wrapText="1"/>
    </xf>
    <xf numFmtId="180" fontId="45" fillId="0" borderId="31" xfId="0" applyNumberFormat="1" applyFont="1" applyFill="1" applyBorder="1" applyAlignment="1">
      <alignment vertical="center"/>
    </xf>
    <xf numFmtId="49" fontId="45" fillId="0" borderId="24" xfId="15" applyNumberFormat="1" applyFont="1" applyFill="1" applyBorder="1" applyAlignment="1" applyProtection="1">
      <alignment horizontal="center" vertical="center"/>
    </xf>
    <xf numFmtId="180" fontId="45" fillId="0" borderId="27" xfId="0" applyNumberFormat="1" applyFont="1" applyFill="1" applyBorder="1" applyAlignment="1">
      <alignment vertical="center"/>
    </xf>
    <xf numFmtId="10" fontId="45" fillId="0" borderId="24" xfId="0" applyNumberFormat="1" applyFont="1" applyFill="1" applyBorder="1" applyAlignment="1">
      <alignment horizontal="left" vertical="center" wrapText="1"/>
    </xf>
    <xf numFmtId="0" fontId="45" fillId="0" borderId="25" xfId="0" applyNumberFormat="1" applyFont="1" applyFill="1" applyBorder="1" applyAlignment="1">
      <alignment horizontal="center" vertical="center" wrapText="1"/>
    </xf>
    <xf numFmtId="10" fontId="45" fillId="0" borderId="28" xfId="0" applyNumberFormat="1" applyFont="1" applyFill="1" applyBorder="1" applyAlignment="1">
      <alignment horizontal="left" vertical="center" wrapText="1"/>
    </xf>
    <xf numFmtId="180" fontId="45" fillId="0" borderId="28" xfId="0" applyNumberFormat="1" applyFont="1" applyFill="1" applyBorder="1" applyAlignment="1">
      <alignment horizontal="left" vertical="center" wrapText="1"/>
    </xf>
    <xf numFmtId="180" fontId="45" fillId="0" borderId="27" xfId="0" applyNumberFormat="1" applyFont="1" applyFill="1" applyBorder="1" applyAlignment="1">
      <alignment horizontal="left" vertical="center" wrapText="1"/>
    </xf>
    <xf numFmtId="0" fontId="98" fillId="13" borderId="31" xfId="0" applyFont="1" applyFill="1" applyBorder="1" applyAlignment="1"/>
    <xf numFmtId="0" fontId="52" fillId="10" borderId="28" xfId="0" applyFont="1" applyFill="1" applyBorder="1" applyAlignment="1">
      <alignment vertical="center" wrapText="1"/>
    </xf>
    <xf numFmtId="0" fontId="52" fillId="10" borderId="29" xfId="0" applyFont="1" applyFill="1" applyBorder="1" applyAlignment="1">
      <alignment vertical="center" wrapText="1"/>
    </xf>
    <xf numFmtId="0" fontId="52" fillId="10" borderId="30" xfId="0" applyFont="1" applyFill="1" applyBorder="1" applyAlignment="1">
      <alignment vertical="center" wrapText="1"/>
    </xf>
    <xf numFmtId="10" fontId="45" fillId="0" borderId="23" xfId="0" applyNumberFormat="1" applyFont="1" applyFill="1" applyBorder="1" applyAlignment="1">
      <alignment horizontal="left" vertical="center" wrapText="1"/>
    </xf>
    <xf numFmtId="180" fontId="45" fillId="0" borderId="25" xfId="0" applyNumberFormat="1" applyFont="1" applyFill="1" applyBorder="1" applyAlignment="1">
      <alignment vertical="center"/>
    </xf>
    <xf numFmtId="0" fontId="45" fillId="0" borderId="0" xfId="0" applyFont="1" applyAlignment="1">
      <alignment horizontal="left" wrapText="1"/>
    </xf>
    <xf numFmtId="0" fontId="30" fillId="0" borderId="0" xfId="0" applyFont="1"/>
    <xf numFmtId="0" fontId="30" fillId="0" borderId="0" xfId="0" applyFont="1" applyFill="1"/>
    <xf numFmtId="0" fontId="49" fillId="0" borderId="0" xfId="0" applyFont="1" applyFill="1" applyAlignment="1">
      <alignment horizontal="justify" wrapText="1"/>
    </xf>
    <xf numFmtId="4" fontId="49" fillId="0" borderId="0" xfId="0" applyNumberFormat="1" applyFont="1" applyFill="1" applyAlignment="1">
      <alignment horizontal="right" vertical="top" wrapText="1"/>
    </xf>
    <xf numFmtId="39" fontId="48" fillId="0" borderId="8" xfId="0" applyNumberFormat="1" applyFont="1" applyFill="1" applyBorder="1" applyAlignment="1">
      <alignment horizontal="right" vertical="center" wrapText="1"/>
    </xf>
    <xf numFmtId="0" fontId="30" fillId="0" borderId="0" xfId="0" applyFont="1" applyAlignment="1">
      <alignment horizontal="left"/>
    </xf>
    <xf numFmtId="0" fontId="30" fillId="0" borderId="0" xfId="8" applyFont="1" applyFill="1" applyAlignment="1">
      <alignment vertical="top"/>
    </xf>
    <xf numFmtId="0" fontId="30" fillId="0" borderId="0" xfId="8" applyFont="1" applyFill="1" applyAlignment="1">
      <alignment horizontal="center" vertical="top"/>
    </xf>
    <xf numFmtId="0" fontId="33" fillId="0" borderId="9" xfId="9" applyFont="1" applyBorder="1" applyAlignment="1">
      <alignment horizontal="center"/>
    </xf>
    <xf numFmtId="4" fontId="33" fillId="0" borderId="9" xfId="9" applyNumberFormat="1" applyFont="1" applyBorder="1" applyAlignment="1">
      <alignment horizontal="center"/>
    </xf>
    <xf numFmtId="0" fontId="33" fillId="0" borderId="14" xfId="9" applyFont="1" applyBorder="1" applyAlignment="1">
      <alignment horizontal="center"/>
    </xf>
    <xf numFmtId="4" fontId="33" fillId="0" borderId="14" xfId="9" applyNumberFormat="1" applyFont="1" applyBorder="1" applyAlignment="1">
      <alignment horizontal="center"/>
    </xf>
    <xf numFmtId="0" fontId="30" fillId="0" borderId="0" xfId="9" applyFont="1"/>
    <xf numFmtId="4" fontId="30" fillId="0" borderId="0" xfId="9" applyNumberFormat="1" applyFont="1"/>
    <xf numFmtId="4" fontId="30" fillId="0" borderId="0" xfId="9" applyNumberFormat="1" applyFont="1" applyAlignment="1">
      <alignment horizontal="right"/>
    </xf>
    <xf numFmtId="0" fontId="33" fillId="0" borderId="0" xfId="9" applyFont="1"/>
    <xf numFmtId="4" fontId="30" fillId="0" borderId="0" xfId="9" applyNumberFormat="1" applyFont="1" applyFill="1" applyBorder="1"/>
    <xf numFmtId="4" fontId="30" fillId="0" borderId="0" xfId="9" applyNumberFormat="1" applyFont="1" applyBorder="1" applyAlignment="1">
      <alignment horizontal="right"/>
    </xf>
    <xf numFmtId="4" fontId="30" fillId="0" borderId="0" xfId="9" applyNumberFormat="1" applyFont="1" applyBorder="1"/>
    <xf numFmtId="4" fontId="30" fillId="0" borderId="0" xfId="9" applyNumberFormat="1" applyFont="1" applyFill="1" applyBorder="1" applyAlignment="1"/>
    <xf numFmtId="4" fontId="30" fillId="0" borderId="0" xfId="9" applyNumberFormat="1" applyFont="1" applyFill="1" applyBorder="1" applyAlignment="1">
      <alignment horizontal="right"/>
    </xf>
    <xf numFmtId="4" fontId="66" fillId="0" borderId="0" xfId="9" applyNumberFormat="1" applyFont="1" applyFill="1"/>
    <xf numFmtId="0" fontId="105" fillId="0" borderId="0" xfId="0" applyFont="1"/>
    <xf numFmtId="0" fontId="107" fillId="0" borderId="0" xfId="0" applyFont="1"/>
    <xf numFmtId="4" fontId="107" fillId="0" borderId="0" xfId="0" applyNumberFormat="1" applyFont="1" applyAlignment="1">
      <alignment horizontal="center"/>
    </xf>
    <xf numFmtId="4" fontId="107" fillId="0" borderId="0" xfId="0" applyNumberFormat="1" applyFont="1"/>
    <xf numFmtId="4" fontId="108" fillId="0" borderId="0" xfId="0" applyNumberFormat="1" applyFont="1"/>
    <xf numFmtId="0" fontId="109" fillId="0" borderId="0" xfId="0" applyFont="1" applyBorder="1" applyAlignment="1">
      <alignment horizontal="center"/>
    </xf>
    <xf numFmtId="0" fontId="110" fillId="0" borderId="0" xfId="0" applyFont="1" applyBorder="1" applyAlignment="1">
      <alignment horizontal="center"/>
    </xf>
    <xf numFmtId="0" fontId="108" fillId="0" borderId="0" xfId="0" applyFont="1"/>
    <xf numFmtId="49" fontId="111" fillId="0" borderId="0" xfId="0" applyNumberFormat="1" applyFont="1" applyAlignment="1"/>
    <xf numFmtId="0" fontId="107" fillId="0" borderId="0" xfId="0" applyFont="1" applyAlignment="1">
      <alignment horizontal="center"/>
    </xf>
    <xf numFmtId="4" fontId="105" fillId="0" borderId="0" xfId="0" applyNumberFormat="1" applyFont="1"/>
    <xf numFmtId="0" fontId="44" fillId="0" borderId="0" xfId="0" applyFont="1"/>
    <xf numFmtId="0" fontId="43" fillId="0" borderId="0" xfId="0" applyFont="1" applyBorder="1"/>
    <xf numFmtId="0" fontId="0" fillId="0" borderId="0" xfId="0" applyAlignment="1">
      <alignment horizontal="center"/>
    </xf>
    <xf numFmtId="4" fontId="42" fillId="0" borderId="0" xfId="0" applyNumberFormat="1" applyFont="1" applyFill="1" applyBorder="1"/>
    <xf numFmtId="0" fontId="30" fillId="0" borderId="0" xfId="0" applyFont="1" applyAlignment="1">
      <alignment horizontal="center"/>
    </xf>
    <xf numFmtId="4" fontId="30" fillId="0" borderId="0" xfId="21" applyNumberFormat="1" applyFont="1" applyFill="1"/>
    <xf numFmtId="4" fontId="33" fillId="0" borderId="0" xfId="0" applyNumberFormat="1" applyFont="1" applyAlignment="1">
      <alignment horizontal="right"/>
    </xf>
    <xf numFmtId="4" fontId="30" fillId="0" borderId="0" xfId="0" applyNumberFormat="1" applyFont="1" applyAlignment="1">
      <alignment horizontal="right"/>
    </xf>
    <xf numFmtId="49" fontId="0" fillId="0" borderId="0" xfId="0" applyNumberFormat="1"/>
    <xf numFmtId="4" fontId="0" fillId="0" borderId="0" xfId="0" applyNumberFormat="1" applyAlignment="1">
      <alignment horizontal="right"/>
    </xf>
    <xf numFmtId="10" fontId="33" fillId="0" borderId="0" xfId="0" applyNumberFormat="1" applyFont="1"/>
    <xf numFmtId="0" fontId="33" fillId="0" borderId="3" xfId="0" applyFont="1" applyBorder="1"/>
    <xf numFmtId="4" fontId="33" fillId="0" borderId="3" xfId="0" applyNumberFormat="1" applyFont="1" applyBorder="1" applyAlignment="1">
      <alignment horizontal="right"/>
    </xf>
    <xf numFmtId="10" fontId="33" fillId="0" borderId="3" xfId="0" applyNumberFormat="1" applyFont="1" applyBorder="1"/>
    <xf numFmtId="10" fontId="30" fillId="0" borderId="0" xfId="0" applyNumberFormat="1" applyFont="1"/>
    <xf numFmtId="49" fontId="30" fillId="0" borderId="0" xfId="0" applyNumberFormat="1" applyFont="1" applyAlignment="1">
      <alignment horizontal="left"/>
    </xf>
    <xf numFmtId="0" fontId="30" fillId="0" borderId="3" xfId="0" applyFont="1" applyBorder="1" applyAlignment="1">
      <alignment horizontal="left"/>
    </xf>
    <xf numFmtId="0" fontId="19" fillId="0" borderId="7" xfId="16" applyFont="1" applyBorder="1" applyAlignment="1">
      <alignment horizontal="center"/>
    </xf>
    <xf numFmtId="10" fontId="19" fillId="0" borderId="7" xfId="16" applyNumberFormat="1" applyFont="1" applyBorder="1" applyAlignment="1">
      <alignment horizontal="center"/>
    </xf>
    <xf numFmtId="0" fontId="14" fillId="0" borderId="0" xfId="16" applyFont="1" applyBorder="1"/>
    <xf numFmtId="0" fontId="13" fillId="0" borderId="12" xfId="16" applyFont="1" applyBorder="1" applyAlignment="1">
      <alignment horizontal="center"/>
    </xf>
    <xf numFmtId="4" fontId="13" fillId="0" borderId="12" xfId="16" applyNumberFormat="1" applyFont="1" applyBorder="1" applyAlignment="1">
      <alignment horizontal="center"/>
    </xf>
    <xf numFmtId="4" fontId="19" fillId="0" borderId="12" xfId="16" applyNumberFormat="1" applyFont="1" applyBorder="1" applyAlignment="1">
      <alignment horizontal="center"/>
    </xf>
    <xf numFmtId="10" fontId="13" fillId="0" borderId="12" xfId="16" applyNumberFormat="1" applyFont="1" applyBorder="1" applyAlignment="1">
      <alignment horizontal="center"/>
    </xf>
    <xf numFmtId="0" fontId="43" fillId="0" borderId="0" xfId="0" applyFont="1" applyFill="1" applyBorder="1"/>
    <xf numFmtId="4" fontId="43" fillId="0" borderId="0" xfId="0" applyNumberFormat="1" applyFont="1" applyFill="1" applyBorder="1"/>
    <xf numFmtId="0" fontId="112" fillId="0" borderId="0" xfId="0" applyFont="1"/>
    <xf numFmtId="0" fontId="114" fillId="0" borderId="0" xfId="0" applyFont="1"/>
    <xf numFmtId="4" fontId="114" fillId="0" borderId="0" xfId="0" applyNumberFormat="1" applyFont="1" applyAlignment="1">
      <alignment horizontal="center"/>
    </xf>
    <xf numFmtId="4" fontId="114" fillId="0" borderId="0" xfId="0" applyNumberFormat="1" applyFont="1"/>
    <xf numFmtId="168" fontId="43" fillId="0" borderId="0" xfId="1" applyFont="1" applyBorder="1" applyAlignment="1">
      <alignment horizontal="right"/>
    </xf>
    <xf numFmtId="168" fontId="107" fillId="0" borderId="0" xfId="1" applyFont="1"/>
    <xf numFmtId="168" fontId="107" fillId="0" borderId="32" xfId="1" applyFont="1" applyBorder="1"/>
    <xf numFmtId="168" fontId="105" fillId="0" borderId="0" xfId="1" applyFont="1" applyBorder="1"/>
    <xf numFmtId="0" fontId="104" fillId="0" borderId="0" xfId="0" applyFont="1" applyAlignment="1">
      <alignment horizontal="center" wrapText="1"/>
    </xf>
    <xf numFmtId="10" fontId="104" fillId="0" borderId="0" xfId="36" applyNumberFormat="1" applyFont="1" applyBorder="1" applyAlignment="1">
      <alignment horizontal="center"/>
    </xf>
    <xf numFmtId="0" fontId="106" fillId="0" borderId="0" xfId="0" applyFont="1"/>
    <xf numFmtId="0" fontId="106" fillId="0" borderId="0" xfId="0" applyFont="1" applyBorder="1"/>
    <xf numFmtId="0" fontId="104" fillId="0" borderId="0" xfId="0" applyFont="1"/>
    <xf numFmtId="168" fontId="105" fillId="0" borderId="20" xfId="1" applyFont="1" applyBorder="1"/>
    <xf numFmtId="4" fontId="42" fillId="0" borderId="0" xfId="0" applyNumberFormat="1" applyFont="1" applyFill="1"/>
    <xf numFmtId="4" fontId="42" fillId="0" borderId="0" xfId="0" applyNumberFormat="1" applyFont="1" applyFill="1" applyAlignment="1">
      <alignment horizontal="right"/>
    </xf>
    <xf numFmtId="4" fontId="42" fillId="0" borderId="0" xfId="0" applyNumberFormat="1" applyFont="1" applyFill="1" applyAlignment="1">
      <alignment vertical="center"/>
    </xf>
    <xf numFmtId="4" fontId="42" fillId="0" borderId="0" xfId="0" applyNumberFormat="1" applyFont="1" applyFill="1" applyAlignment="1">
      <alignment horizontal="right" vertical="center"/>
    </xf>
    <xf numFmtId="4" fontId="44" fillId="0" borderId="32" xfId="0" applyNumberFormat="1" applyFont="1" applyFill="1" applyBorder="1"/>
    <xf numFmtId="4" fontId="44" fillId="0" borderId="32" xfId="0" applyNumberFormat="1" applyFont="1" applyFill="1" applyBorder="1" applyAlignment="1">
      <alignment horizontal="right"/>
    </xf>
    <xf numFmtId="4" fontId="44" fillId="0" borderId="0" xfId="0" applyNumberFormat="1" applyFont="1" applyFill="1" applyBorder="1" applyAlignment="1">
      <alignment horizontal="right"/>
    </xf>
    <xf numFmtId="4" fontId="42" fillId="0" borderId="0" xfId="0" applyNumberFormat="1" applyFont="1" applyFill="1" applyBorder="1" applyAlignment="1">
      <alignment horizontal="right" vertical="center"/>
    </xf>
    <xf numFmtId="4" fontId="42" fillId="0" borderId="0" xfId="0" applyNumberFormat="1" applyFont="1" applyFill="1" applyBorder="1" applyAlignment="1">
      <alignment horizontal="right"/>
    </xf>
    <xf numFmtId="4" fontId="44" fillId="0" borderId="0" xfId="0" applyNumberFormat="1" applyFont="1" applyFill="1"/>
    <xf numFmtId="0" fontId="14" fillId="0" borderId="0" xfId="0" applyFont="1" applyFill="1" applyBorder="1" applyAlignment="1">
      <alignment horizontal="justify" wrapText="1"/>
    </xf>
    <xf numFmtId="0" fontId="109" fillId="0" borderId="0" xfId="0" applyFont="1" applyBorder="1" applyAlignment="1">
      <alignment horizontal="center"/>
    </xf>
    <xf numFmtId="10" fontId="33" fillId="0" borderId="0" xfId="3" applyNumberFormat="1" applyFont="1" applyBorder="1" applyAlignment="1">
      <alignment horizontal="center"/>
    </xf>
    <xf numFmtId="0" fontId="8" fillId="0" borderId="0" xfId="0" applyFont="1"/>
    <xf numFmtId="0" fontId="56" fillId="0" borderId="0" xfId="0" applyFont="1" applyBorder="1"/>
    <xf numFmtId="0" fontId="117" fillId="0" borderId="0" xfId="25" applyFont="1" applyBorder="1"/>
    <xf numFmtId="164" fontId="43" fillId="0" borderId="0" xfId="20" applyFont="1" applyBorder="1" applyAlignment="1">
      <alignment horizontal="right"/>
    </xf>
    <xf numFmtId="164" fontId="107" fillId="0" borderId="0" xfId="20" applyFont="1"/>
    <xf numFmtId="164" fontId="107" fillId="0" borderId="32" xfId="20" applyFont="1" applyBorder="1"/>
    <xf numFmtId="164" fontId="105" fillId="0" borderId="0" xfId="20" applyFont="1" applyBorder="1"/>
    <xf numFmtId="0" fontId="44" fillId="0" borderId="0" xfId="0" applyFont="1" applyAlignment="1">
      <alignment horizontal="center" wrapText="1"/>
    </xf>
    <xf numFmtId="10" fontId="44" fillId="0" borderId="0" xfId="3" applyNumberFormat="1" applyFont="1" applyBorder="1" applyAlignment="1">
      <alignment horizontal="center"/>
    </xf>
    <xf numFmtId="0" fontId="57" fillId="0" borderId="0" xfId="0" applyFont="1"/>
    <xf numFmtId="0" fontId="57" fillId="0" borderId="0" xfId="0" applyFont="1" applyBorder="1"/>
    <xf numFmtId="0" fontId="118" fillId="0" borderId="0" xfId="0" applyFont="1"/>
    <xf numFmtId="164" fontId="105" fillId="0" borderId="11" xfId="20" applyFont="1" applyBorder="1"/>
    <xf numFmtId="0" fontId="121" fillId="0" borderId="0" xfId="0" applyFont="1"/>
    <xf numFmtId="0" fontId="122" fillId="0" borderId="0" xfId="0" applyFont="1"/>
    <xf numFmtId="4" fontId="122" fillId="0" borderId="0" xfId="0" applyNumberFormat="1" applyFont="1" applyAlignment="1">
      <alignment horizontal="center"/>
    </xf>
    <xf numFmtId="4" fontId="122" fillId="0" borderId="0" xfId="0" applyNumberFormat="1" applyFont="1"/>
    <xf numFmtId="4" fontId="123" fillId="0" borderId="0" xfId="0" applyNumberFormat="1" applyFont="1"/>
    <xf numFmtId="0" fontId="124" fillId="0" borderId="0" xfId="0" applyFont="1" applyBorder="1" applyAlignment="1">
      <alignment horizontal="center"/>
    </xf>
    <xf numFmtId="0" fontId="125" fillId="0" borderId="0" xfId="0" applyFont="1" applyBorder="1" applyAlignment="1">
      <alignment horizontal="center"/>
    </xf>
    <xf numFmtId="187" fontId="56" fillId="0" borderId="0" xfId="1" applyNumberFormat="1" applyFont="1" applyBorder="1" applyAlignment="1">
      <alignment horizontal="right"/>
    </xf>
    <xf numFmtId="0" fontId="123" fillId="0" borderId="0" xfId="0" applyFont="1"/>
    <xf numFmtId="187" fontId="122" fillId="0" borderId="0" xfId="1" applyNumberFormat="1" applyFont="1"/>
    <xf numFmtId="187" fontId="122" fillId="0" borderId="32" xfId="1" applyNumberFormat="1" applyFont="1" applyBorder="1"/>
    <xf numFmtId="187" fontId="121" fillId="0" borderId="0" xfId="1" applyNumberFormat="1" applyFont="1" applyBorder="1"/>
    <xf numFmtId="49" fontId="126" fillId="0" borderId="0" xfId="0" applyNumberFormat="1" applyFont="1" applyAlignment="1"/>
    <xf numFmtId="0" fontId="122" fillId="0" borderId="0" xfId="0" applyFont="1" applyAlignment="1">
      <alignment horizontal="center"/>
    </xf>
    <xf numFmtId="4" fontId="121" fillId="0" borderId="0" xfId="0" applyNumberFormat="1" applyFont="1"/>
    <xf numFmtId="187" fontId="121" fillId="0" borderId="11" xfId="1" applyNumberFormat="1" applyFont="1" applyBorder="1"/>
    <xf numFmtId="4" fontId="42" fillId="0" borderId="0" xfId="21" applyNumberFormat="1" applyFont="1" applyFill="1"/>
    <xf numFmtId="0" fontId="64" fillId="0" borderId="0" xfId="10" applyFont="1" applyFill="1" applyBorder="1"/>
    <xf numFmtId="0" fontId="13" fillId="0" borderId="0" xfId="0" applyFont="1"/>
    <xf numFmtId="0" fontId="130" fillId="0" borderId="0" xfId="37"/>
    <xf numFmtId="43" fontId="41" fillId="0" borderId="0" xfId="0" applyNumberFormat="1" applyFont="1"/>
    <xf numFmtId="0" fontId="0" fillId="0" borderId="0" xfId="0" applyFont="1" applyFill="1" applyAlignment="1">
      <alignment vertical="top"/>
    </xf>
    <xf numFmtId="0" fontId="55" fillId="0" borderId="0" xfId="0" applyFont="1" applyAlignment="1">
      <alignment horizontal="left" wrapText="1"/>
    </xf>
    <xf numFmtId="182" fontId="48" fillId="0" borderId="0" xfId="9" applyNumberFormat="1" applyFont="1" applyFill="1" applyBorder="1" applyAlignment="1" applyProtection="1">
      <alignment horizontal="justify" vertical="top"/>
    </xf>
    <xf numFmtId="4" fontId="0" fillId="0" borderId="19" xfId="29" applyNumberFormat="1" applyFont="1" applyBorder="1" applyAlignment="1">
      <alignment horizontal="right"/>
    </xf>
    <xf numFmtId="4" fontId="30" fillId="0" borderId="0" xfId="14" applyNumberFormat="1" applyFont="1"/>
    <xf numFmtId="0" fontId="30" fillId="0" borderId="0" xfId="14" applyFont="1" applyAlignment="1">
      <alignment horizontal="right"/>
    </xf>
    <xf numFmtId="173" fontId="30" fillId="0" borderId="0" xfId="14" applyNumberFormat="1" applyFont="1" applyAlignment="1">
      <alignment horizontal="right"/>
    </xf>
    <xf numFmtId="4" fontId="30" fillId="0" borderId="0" xfId="14" applyNumberFormat="1" applyFont="1" applyAlignment="1">
      <alignment horizontal="right"/>
    </xf>
    <xf numFmtId="4" fontId="30" fillId="0" borderId="0" xfId="31" applyNumberFormat="1" applyFont="1" applyFill="1" applyBorder="1" applyAlignment="1" applyProtection="1"/>
    <xf numFmtId="4" fontId="30" fillId="0" borderId="0" xfId="29" applyNumberFormat="1" applyFont="1" applyBorder="1"/>
    <xf numFmtId="10" fontId="30" fillId="0" borderId="0" xfId="29" applyNumberFormat="1" applyFont="1" applyAlignment="1">
      <alignment horizontal="center"/>
    </xf>
    <xf numFmtId="10" fontId="30" fillId="0" borderId="19" xfId="29" applyNumberFormat="1" applyFont="1" applyBorder="1" applyAlignment="1">
      <alignment horizontal="center"/>
    </xf>
    <xf numFmtId="173" fontId="30" fillId="0" borderId="0" xfId="14" applyNumberFormat="1" applyFont="1" applyBorder="1" applyAlignment="1">
      <alignment horizontal="right"/>
    </xf>
    <xf numFmtId="4" fontId="30" fillId="0" borderId="0" xfId="29" applyNumberFormat="1" applyFont="1" applyBorder="1" applyAlignment="1">
      <alignment horizontal="right"/>
    </xf>
    <xf numFmtId="0" fontId="30" fillId="0" borderId="0" xfId="29" applyFont="1"/>
    <xf numFmtId="0" fontId="30" fillId="0" borderId="0" xfId="8" applyFont="1"/>
    <xf numFmtId="4" fontId="30" fillId="0" borderId="0" xfId="30" applyNumberFormat="1" applyFont="1" applyFill="1" applyBorder="1" applyAlignment="1" applyProtection="1">
      <alignment horizontal="right"/>
    </xf>
    <xf numFmtId="4" fontId="30" fillId="0" borderId="19" xfId="14" applyNumberFormat="1" applyFont="1" applyBorder="1" applyAlignment="1">
      <alignment horizontal="right"/>
    </xf>
    <xf numFmtId="4" fontId="30" fillId="0" borderId="0" xfId="14" applyNumberFormat="1" applyFont="1" applyBorder="1" applyAlignment="1">
      <alignment horizontal="right"/>
    </xf>
    <xf numFmtId="4" fontId="33" fillId="0" borderId="7" xfId="29" applyNumberFormat="1" applyFont="1" applyFill="1" applyBorder="1" applyAlignment="1">
      <alignment horizontal="right"/>
    </xf>
    <xf numFmtId="4" fontId="33" fillId="0" borderId="7" xfId="29" applyNumberFormat="1" applyFont="1" applyBorder="1" applyAlignment="1">
      <alignment horizontal="right"/>
    </xf>
    <xf numFmtId="4" fontId="33" fillId="0" borderId="11" xfId="30" applyNumberFormat="1" applyFont="1" applyFill="1" applyBorder="1" applyAlignment="1" applyProtection="1">
      <alignment horizontal="right"/>
    </xf>
    <xf numFmtId="0" fontId="33" fillId="0" borderId="11" xfId="14" applyFont="1" applyBorder="1" applyAlignment="1">
      <alignment horizontal="right"/>
    </xf>
    <xf numFmtId="4" fontId="45" fillId="0" borderId="7" xfId="29" applyNumberFormat="1" applyFont="1" applyFill="1" applyBorder="1" applyAlignment="1">
      <alignment horizontal="right"/>
    </xf>
    <xf numFmtId="4" fontId="45" fillId="0" borderId="7" xfId="29" applyNumberFormat="1" applyFont="1" applyBorder="1"/>
    <xf numFmtId="4" fontId="45" fillId="0" borderId="19" xfId="29" applyNumberFormat="1" applyFont="1" applyFill="1" applyBorder="1" applyAlignment="1">
      <alignment horizontal="right"/>
    </xf>
    <xf numFmtId="4" fontId="45" fillId="0" borderId="7" xfId="29" applyNumberFormat="1" applyFont="1" applyBorder="1" applyAlignment="1">
      <alignment horizontal="right"/>
    </xf>
    <xf numFmtId="4" fontId="52" fillId="0" borderId="0" xfId="29" applyNumberFormat="1" applyFont="1" applyBorder="1" applyAlignment="1">
      <alignment horizontal="right"/>
    </xf>
    <xf numFmtId="0" fontId="45" fillId="0" borderId="0" xfId="0" applyFont="1" applyBorder="1"/>
    <xf numFmtId="4" fontId="52" fillId="0" borderId="11" xfId="29" applyNumberFormat="1" applyFont="1" applyBorder="1" applyAlignment="1">
      <alignment horizontal="right"/>
    </xf>
    <xf numFmtId="0" fontId="33" fillId="0" borderId="0" xfId="9" applyFont="1" applyBorder="1" applyAlignment="1">
      <alignment horizontal="center"/>
    </xf>
    <xf numFmtId="4" fontId="33" fillId="0" borderId="0" xfId="9" applyNumberFormat="1" applyFont="1" applyBorder="1" applyAlignment="1">
      <alignment horizontal="center"/>
    </xf>
    <xf numFmtId="4" fontId="0" fillId="0" borderId="0" xfId="0" applyNumberFormat="1" applyBorder="1"/>
    <xf numFmtId="0" fontId="19" fillId="0" borderId="0" xfId="0" applyFont="1" applyFill="1"/>
    <xf numFmtId="178" fontId="19" fillId="0" borderId="0" xfId="0" applyNumberFormat="1" applyFont="1" applyFill="1"/>
    <xf numFmtId="178" fontId="14" fillId="0" borderId="0" xfId="0" applyNumberFormat="1" applyFont="1" applyFill="1"/>
    <xf numFmtId="0" fontId="14" fillId="0" borderId="0" xfId="0" applyFont="1" applyFill="1"/>
    <xf numFmtId="0" fontId="14" fillId="0" borderId="0" xfId="0" applyFont="1" applyFill="1" applyAlignment="1">
      <alignment vertical="center"/>
    </xf>
    <xf numFmtId="178" fontId="14" fillId="0" borderId="0" xfId="0" applyNumberFormat="1" applyFont="1" applyFill="1" applyAlignment="1">
      <alignment vertical="center"/>
    </xf>
    <xf numFmtId="0" fontId="14" fillId="0" borderId="0" xfId="0" applyFont="1" applyFill="1" applyAlignment="1">
      <alignment horizontal="left" vertical="center"/>
    </xf>
    <xf numFmtId="178" fontId="14" fillId="0" borderId="0" xfId="0" applyNumberFormat="1" applyFont="1" applyFill="1" applyAlignment="1">
      <alignment horizontal="right" vertical="center"/>
    </xf>
    <xf numFmtId="0" fontId="4" fillId="0" borderId="0" xfId="0" applyFont="1" applyAlignment="1">
      <alignment horizontal="left"/>
    </xf>
    <xf numFmtId="0" fontId="14" fillId="0" borderId="0" xfId="5" applyNumberFormat="1" applyFont="1" applyFill="1" applyAlignment="1">
      <alignment vertical="top" wrapText="1"/>
    </xf>
    <xf numFmtId="0" fontId="14" fillId="0" borderId="0" xfId="5" applyNumberFormat="1" applyFont="1" applyFill="1"/>
    <xf numFmtId="0" fontId="14" fillId="0" borderId="0" xfId="5" applyNumberFormat="1" applyFont="1" applyFill="1" applyAlignment="1">
      <alignment horizontal="center" vertical="top" wrapText="1"/>
    </xf>
    <xf numFmtId="0" fontId="4" fillId="0" borderId="0" xfId="0" applyFont="1" applyBorder="1"/>
    <xf numFmtId="178" fontId="19" fillId="0" borderId="9" xfId="0" applyNumberFormat="1" applyFont="1" applyFill="1" applyBorder="1" applyAlignment="1" applyProtection="1">
      <alignment vertical="center"/>
      <protection locked="0"/>
    </xf>
    <xf numFmtId="178" fontId="14" fillId="0" borderId="9" xfId="0" applyNumberFormat="1" applyFont="1" applyFill="1" applyBorder="1" applyAlignment="1" applyProtection="1">
      <alignment vertical="center"/>
      <protection locked="0"/>
    </xf>
    <xf numFmtId="178" fontId="14" fillId="0" borderId="0" xfId="0" applyNumberFormat="1" applyFont="1" applyFill="1" applyBorder="1" applyAlignment="1" applyProtection="1">
      <alignment horizontal="center" vertical="center"/>
      <protection locked="0"/>
    </xf>
    <xf numFmtId="10" fontId="14" fillId="0" borderId="0" xfId="0" applyNumberFormat="1" applyFont="1" applyFill="1" applyBorder="1" applyAlignment="1" applyProtection="1">
      <alignment horizontal="center" vertical="center"/>
      <protection locked="0"/>
    </xf>
    <xf numFmtId="178" fontId="19" fillId="0" borderId="0" xfId="0" applyNumberFormat="1" applyFont="1" applyFill="1" applyBorder="1" applyAlignment="1" applyProtection="1">
      <alignment vertical="center"/>
      <protection locked="0"/>
    </xf>
    <xf numFmtId="178" fontId="14" fillId="0" borderId="0" xfId="0" applyNumberFormat="1" applyFont="1" applyFill="1" applyBorder="1" applyAlignment="1" applyProtection="1">
      <alignment vertical="center"/>
      <protection locked="0"/>
    </xf>
    <xf numFmtId="178" fontId="14" fillId="0" borderId="0" xfId="0" applyNumberFormat="1" applyFont="1" applyFill="1" applyBorder="1" applyAlignment="1" applyProtection="1">
      <protection locked="0"/>
    </xf>
    <xf numFmtId="178" fontId="14" fillId="0" borderId="0" xfId="0" applyNumberFormat="1" applyFont="1" applyFill="1" applyAlignment="1" applyProtection="1">
      <alignment horizontal="center"/>
      <protection locked="0"/>
    </xf>
    <xf numFmtId="0" fontId="4" fillId="0" borderId="0" xfId="0" applyFont="1" applyAlignment="1">
      <alignment horizontal="center"/>
    </xf>
    <xf numFmtId="4" fontId="4" fillId="0" borderId="0" xfId="0" applyNumberFormat="1" applyFont="1" applyFill="1" applyBorder="1" applyAlignment="1" applyProtection="1"/>
    <xf numFmtId="0" fontId="19" fillId="0" borderId="0" xfId="0" applyFont="1" applyBorder="1" applyAlignment="1">
      <alignment horizontal="center"/>
    </xf>
    <xf numFmtId="0" fontId="14" fillId="0" borderId="0" xfId="0" applyFont="1" applyFill="1" applyBorder="1" applyAlignment="1">
      <alignment horizontal="justify" wrapText="1"/>
    </xf>
    <xf numFmtId="0" fontId="0" fillId="0" borderId="0" xfId="0" applyFont="1" applyFill="1" applyAlignment="1">
      <alignment vertical="top"/>
    </xf>
    <xf numFmtId="0" fontId="13" fillId="0" borderId="0" xfId="12" applyFont="1" applyAlignment="1">
      <alignment horizontal="center"/>
    </xf>
    <xf numFmtId="0" fontId="4" fillId="0" borderId="0" xfId="0" applyFont="1" applyFill="1" applyBorder="1" applyAlignment="1">
      <alignment vertical="top"/>
    </xf>
    <xf numFmtId="0" fontId="6" fillId="0" borderId="0" xfId="0" applyFont="1" applyFill="1" applyBorder="1" applyAlignment="1">
      <alignment vertical="top"/>
    </xf>
    <xf numFmtId="165" fontId="4" fillId="0" borderId="0" xfId="0" applyNumberFormat="1" applyFont="1" applyFill="1" applyBorder="1" applyAlignment="1">
      <alignment vertical="top"/>
    </xf>
    <xf numFmtId="0" fontId="4" fillId="0" borderId="0" xfId="0" applyFont="1" applyFill="1" applyBorder="1" applyAlignment="1">
      <alignment horizontal="right" vertical="top"/>
    </xf>
    <xf numFmtId="0" fontId="24" fillId="0" borderId="0" xfId="0" applyFont="1" applyFill="1" applyBorder="1" applyAlignment="1" applyProtection="1">
      <alignment horizontal="center" vertical="top"/>
    </xf>
    <xf numFmtId="0" fontId="24" fillId="0" borderId="0" xfId="0" applyFont="1" applyFill="1" applyBorder="1" applyAlignment="1" applyProtection="1">
      <alignment horizontal="right" vertical="top"/>
    </xf>
    <xf numFmtId="0" fontId="13" fillId="0" borderId="1" xfId="0" applyFont="1" applyFill="1" applyBorder="1" applyAlignment="1">
      <alignment horizontal="center" vertical="top"/>
    </xf>
    <xf numFmtId="0" fontId="13" fillId="0" borderId="0" xfId="0" applyFont="1" applyFill="1" applyBorder="1" applyAlignment="1" applyProtection="1">
      <alignment horizontal="justify" vertical="top"/>
    </xf>
    <xf numFmtId="165" fontId="4" fillId="0" borderId="0" xfId="0" applyNumberFormat="1" applyFont="1" applyFill="1" applyBorder="1" applyAlignment="1" applyProtection="1">
      <alignment horizontal="center" vertical="top"/>
    </xf>
    <xf numFmtId="0" fontId="13" fillId="0" borderId="0" xfId="0" applyFont="1" applyFill="1" applyBorder="1" applyAlignment="1">
      <alignment horizontal="center" vertical="top" wrapText="1"/>
    </xf>
    <xf numFmtId="167" fontId="4" fillId="0" borderId="0" xfId="2" applyNumberFormat="1" applyFont="1" applyFill="1" applyBorder="1" applyAlignment="1" applyProtection="1">
      <alignment horizontal="right" vertical="top"/>
    </xf>
    <xf numFmtId="4" fontId="4" fillId="0" borderId="0" xfId="0" applyNumberFormat="1" applyFont="1" applyFill="1" applyBorder="1" applyAlignment="1" applyProtection="1">
      <alignment vertical="top"/>
    </xf>
    <xf numFmtId="167" fontId="25" fillId="0" borderId="0" xfId="0" applyNumberFormat="1" applyFont="1" applyFill="1" applyBorder="1" applyAlignment="1" applyProtection="1">
      <alignment horizontal="right" vertical="top"/>
    </xf>
    <xf numFmtId="4" fontId="25" fillId="0" borderId="0" xfId="0" applyNumberFormat="1" applyFont="1" applyFill="1" applyBorder="1" applyAlignment="1" applyProtection="1">
      <alignment horizontal="right" vertical="top"/>
    </xf>
    <xf numFmtId="167" fontId="13" fillId="0" borderId="0" xfId="0" applyNumberFormat="1" applyFont="1" applyFill="1" applyBorder="1" applyAlignment="1" applyProtection="1">
      <alignment horizontal="right" vertical="top"/>
    </xf>
    <xf numFmtId="167" fontId="4" fillId="0" borderId="0" xfId="0" applyNumberFormat="1" applyFont="1" applyFill="1" applyBorder="1" applyAlignment="1" applyProtection="1">
      <alignment horizontal="right" vertical="top"/>
    </xf>
    <xf numFmtId="4" fontId="13" fillId="0" borderId="0" xfId="0" applyNumberFormat="1" applyFont="1" applyFill="1" applyBorder="1" applyAlignment="1" applyProtection="1">
      <alignment vertical="top"/>
    </xf>
    <xf numFmtId="4" fontId="13" fillId="0" borderId="5" xfId="1" applyNumberFormat="1" applyFont="1" applyFill="1" applyBorder="1" applyAlignment="1" applyProtection="1">
      <alignment horizontal="right" vertical="top"/>
    </xf>
    <xf numFmtId="0" fontId="33" fillId="0" borderId="0" xfId="0" applyFont="1" applyFill="1" applyBorder="1" applyAlignment="1">
      <alignment horizontal="right" vertical="top"/>
    </xf>
    <xf numFmtId="165" fontId="4" fillId="0" borderId="0" xfId="0" applyNumberFormat="1" applyFont="1" applyFill="1" applyBorder="1" applyAlignment="1" applyProtection="1">
      <alignment horizontal="right" vertical="top"/>
    </xf>
    <xf numFmtId="0" fontId="13" fillId="0" borderId="0" xfId="0" applyFont="1" applyFill="1" applyBorder="1" applyAlignment="1">
      <alignment horizontal="center" vertical="top"/>
    </xf>
    <xf numFmtId="4" fontId="4" fillId="0" borderId="0" xfId="2" applyNumberFormat="1" applyFont="1" applyFill="1" applyBorder="1" applyAlignment="1" applyProtection="1">
      <alignment horizontal="right" vertical="top"/>
    </xf>
    <xf numFmtId="4" fontId="13" fillId="0" borderId="0" xfId="1" applyNumberFormat="1" applyFont="1" applyFill="1" applyBorder="1" applyAlignment="1" applyProtection="1">
      <alignment horizontal="right" vertical="top"/>
    </xf>
    <xf numFmtId="0" fontId="6" fillId="0" borderId="11" xfId="0" applyFont="1" applyFill="1" applyBorder="1" applyAlignment="1">
      <alignment vertical="top"/>
    </xf>
    <xf numFmtId="4" fontId="5" fillId="0" borderId="4" xfId="0" applyNumberFormat="1" applyFont="1" applyFill="1" applyBorder="1" applyAlignment="1">
      <alignment vertical="center"/>
    </xf>
    <xf numFmtId="0" fontId="5" fillId="0" borderId="0" xfId="0" applyFont="1" applyFill="1" applyBorder="1" applyAlignment="1">
      <alignment vertical="center"/>
    </xf>
    <xf numFmtId="0" fontId="6" fillId="0" borderId="0" xfId="0" applyFont="1" applyFill="1" applyBorder="1" applyAlignment="1">
      <alignment vertical="center"/>
    </xf>
    <xf numFmtId="0" fontId="36" fillId="0" borderId="0" xfId="0" applyFont="1" applyFill="1" applyBorder="1" applyAlignment="1">
      <alignment horizontal="right" vertical="top"/>
    </xf>
    <xf numFmtId="0" fontId="48" fillId="0" borderId="3" xfId="0" applyFont="1" applyFill="1" applyBorder="1" applyAlignment="1">
      <alignment vertical="top"/>
    </xf>
    <xf numFmtId="0" fontId="33" fillId="0" borderId="3" xfId="0" applyFont="1" applyFill="1" applyBorder="1" applyAlignment="1">
      <alignment vertical="top"/>
    </xf>
    <xf numFmtId="49" fontId="48" fillId="0" borderId="3" xfId="0" applyNumberFormat="1" applyFont="1" applyFill="1" applyBorder="1" applyAlignment="1">
      <alignment horizontal="center" vertical="top"/>
    </xf>
    <xf numFmtId="0" fontId="33" fillId="0" borderId="0" xfId="0" applyFont="1" applyFill="1" applyBorder="1" applyAlignment="1">
      <alignment vertical="top"/>
    </xf>
    <xf numFmtId="0" fontId="33" fillId="0" borderId="0" xfId="0" applyFont="1" applyFill="1" applyBorder="1" applyAlignment="1">
      <alignment horizontal="center" vertical="top"/>
    </xf>
    <xf numFmtId="0" fontId="30" fillId="0" borderId="0" xfId="0" applyFont="1" applyFill="1" applyAlignment="1">
      <alignment horizontal="right" vertical="top"/>
    </xf>
    <xf numFmtId="0" fontId="57" fillId="0" borderId="0" xfId="0" applyFont="1" applyFill="1" applyBorder="1"/>
    <xf numFmtId="49" fontId="43" fillId="0" borderId="0" xfId="19" applyNumberFormat="1" applyFont="1" applyFill="1" applyAlignment="1">
      <alignment horizontal="right" vertical="top"/>
    </xf>
    <xf numFmtId="4" fontId="43" fillId="0" borderId="0" xfId="19" applyNumberFormat="1" applyFont="1" applyFill="1" applyAlignment="1">
      <alignment horizontal="center" vertical="top"/>
    </xf>
    <xf numFmtId="0" fontId="43" fillId="0" borderId="0" xfId="19" applyFont="1" applyFill="1" applyAlignment="1">
      <alignment vertical="top"/>
    </xf>
    <xf numFmtId="49" fontId="44" fillId="0" borderId="8" xfId="21" applyNumberFormat="1" applyFont="1" applyFill="1" applyBorder="1" applyAlignment="1">
      <alignment horizontal="center" vertical="center" wrapText="1"/>
    </xf>
    <xf numFmtId="43" fontId="44" fillId="0" borderId="8" xfId="21" applyFont="1" applyFill="1" applyBorder="1" applyAlignment="1">
      <alignment horizontal="center" vertical="center" wrapText="1"/>
    </xf>
    <xf numFmtId="4" fontId="44" fillId="0" borderId="8" xfId="21" applyNumberFormat="1" applyFont="1" applyFill="1" applyBorder="1" applyAlignment="1">
      <alignment horizontal="center" vertical="center" wrapText="1"/>
    </xf>
    <xf numFmtId="49" fontId="32" fillId="0" borderId="0" xfId="21" applyNumberFormat="1" applyFont="1" applyFill="1" applyAlignment="1">
      <alignment horizontal="right" vertical="top"/>
    </xf>
    <xf numFmtId="4" fontId="32" fillId="0" borderId="0" xfId="21" applyNumberFormat="1" applyFont="1" applyFill="1" applyAlignment="1">
      <alignment horizontal="center" vertical="top"/>
    </xf>
    <xf numFmtId="43" fontId="32" fillId="0" borderId="0" xfId="21" applyFont="1" applyFill="1" applyAlignment="1">
      <alignment vertical="top"/>
    </xf>
    <xf numFmtId="49" fontId="42" fillId="0" borderId="0" xfId="21" applyNumberFormat="1" applyFont="1" applyFill="1" applyAlignment="1">
      <alignment horizontal="center"/>
    </xf>
    <xf numFmtId="43" fontId="42" fillId="0" borderId="0" xfId="21" applyFont="1" applyFill="1"/>
    <xf numFmtId="49" fontId="57" fillId="0" borderId="0" xfId="21" applyNumberFormat="1" applyFont="1" applyFill="1" applyAlignment="1">
      <alignment horizontal="right" vertical="top"/>
    </xf>
    <xf numFmtId="4" fontId="57" fillId="0" borderId="0" xfId="21" applyNumberFormat="1" applyFont="1" applyFill="1" applyAlignment="1">
      <alignment horizontal="center" vertical="top"/>
    </xf>
    <xf numFmtId="43" fontId="57" fillId="0" borderId="0" xfId="21" applyFont="1" applyFill="1" applyAlignment="1">
      <alignment vertical="top"/>
    </xf>
    <xf numFmtId="4" fontId="65" fillId="0" borderId="0" xfId="21" applyNumberFormat="1" applyFont="1" applyFill="1" applyAlignment="1">
      <alignment vertical="top"/>
    </xf>
    <xf numFmtId="4" fontId="42" fillId="0" borderId="0" xfId="19" applyNumberFormat="1" applyFont="1" applyFill="1"/>
    <xf numFmtId="4" fontId="44" fillId="0" borderId="0" xfId="19" applyNumberFormat="1" applyFont="1" applyFill="1" applyAlignment="1">
      <alignment horizontal="left"/>
    </xf>
    <xf numFmtId="4" fontId="44" fillId="0" borderId="0" xfId="19" applyNumberFormat="1" applyFont="1" applyFill="1" applyAlignment="1">
      <alignment horizontal="right"/>
    </xf>
    <xf numFmtId="4" fontId="44" fillId="0" borderId="0" xfId="19" applyNumberFormat="1" applyFont="1" applyFill="1"/>
    <xf numFmtId="0" fontId="43" fillId="0" borderId="0" xfId="19" applyFont="1" applyFill="1" applyAlignment="1">
      <alignment horizontal="center"/>
    </xf>
    <xf numFmtId="0" fontId="43" fillId="0" borderId="0" xfId="19" applyFont="1" applyFill="1"/>
    <xf numFmtId="4" fontId="43" fillId="0" borderId="0" xfId="19" applyNumberFormat="1" applyFont="1" applyFill="1"/>
    <xf numFmtId="4" fontId="30" fillId="0" borderId="0" xfId="19" applyNumberFormat="1" applyFont="1" applyFill="1"/>
    <xf numFmtId="49" fontId="30" fillId="0" borderId="0" xfId="21" applyNumberFormat="1" applyFont="1" applyFill="1" applyAlignment="1">
      <alignment horizontal="center"/>
    </xf>
    <xf numFmtId="43" fontId="30" fillId="0" borderId="0" xfId="21" applyFont="1" applyFill="1"/>
    <xf numFmtId="49" fontId="32" fillId="0" borderId="0" xfId="21" applyNumberFormat="1" applyFont="1" applyFill="1" applyAlignment="1">
      <alignment horizontal="center" vertical="top"/>
    </xf>
    <xf numFmtId="2" fontId="33" fillId="0" borderId="15" xfId="10" applyNumberFormat="1" applyFont="1" applyFill="1" applyBorder="1" applyAlignment="1">
      <alignment horizontal="center" vertical="top" wrapText="1"/>
    </xf>
    <xf numFmtId="2" fontId="33" fillId="0" borderId="8" xfId="10" applyNumberFormat="1" applyFont="1" applyFill="1" applyBorder="1" applyAlignment="1">
      <alignment horizontal="center" vertical="top" wrapText="1"/>
    </xf>
    <xf numFmtId="4" fontId="33" fillId="0" borderId="8" xfId="10" applyNumberFormat="1" applyFont="1" applyFill="1" applyBorder="1" applyAlignment="1">
      <alignment horizontal="center" vertical="top" wrapText="1"/>
    </xf>
    <xf numFmtId="4" fontId="13" fillId="0" borderId="8" xfId="10" applyNumberFormat="1" applyFont="1" applyFill="1" applyBorder="1" applyAlignment="1">
      <alignment horizontal="center" vertical="top" wrapText="1"/>
    </xf>
    <xf numFmtId="4" fontId="33" fillId="0" borderId="10" xfId="10" applyNumberFormat="1" applyFont="1" applyFill="1" applyBorder="1" applyAlignment="1">
      <alignment horizontal="center" vertical="top" wrapText="1"/>
    </xf>
    <xf numFmtId="0" fontId="42" fillId="0" borderId="0" xfId="19" applyFont="1" applyFill="1" applyAlignment="1">
      <alignment vertical="top"/>
    </xf>
    <xf numFmtId="0" fontId="30" fillId="0" borderId="0" xfId="0" applyFont="1" applyFill="1" applyAlignment="1">
      <alignment horizontal="center"/>
    </xf>
    <xf numFmtId="4" fontId="30" fillId="0" borderId="0" xfId="20" applyNumberFormat="1" applyFont="1" applyFill="1"/>
    <xf numFmtId="4" fontId="30" fillId="0" borderId="0" xfId="0" applyNumberFormat="1" applyFont="1" applyFill="1"/>
    <xf numFmtId="0" fontId="44" fillId="0" borderId="0" xfId="19" applyFont="1" applyFill="1" applyAlignment="1">
      <alignment vertical="top"/>
    </xf>
    <xf numFmtId="0" fontId="44" fillId="0" borderId="0" xfId="0" applyFont="1" applyFill="1" applyAlignment="1">
      <alignment horizontal="center"/>
    </xf>
    <xf numFmtId="4" fontId="44" fillId="0" borderId="0" xfId="0" applyNumberFormat="1" applyFont="1" applyFill="1" applyBorder="1"/>
    <xf numFmtId="4" fontId="44" fillId="0" borderId="0" xfId="20" applyNumberFormat="1" applyFont="1" applyFill="1"/>
    <xf numFmtId="4" fontId="44" fillId="0" borderId="0" xfId="0" applyNumberFormat="1" applyFont="1" applyFill="1" applyBorder="1" applyAlignment="1"/>
    <xf numFmtId="4" fontId="44" fillId="0" borderId="32" xfId="0" applyNumberFormat="1" applyFont="1" applyFill="1" applyBorder="1" applyAlignment="1">
      <alignment horizontal="center"/>
    </xf>
    <xf numFmtId="0" fontId="44" fillId="0" borderId="0" xfId="0" applyFont="1" applyFill="1"/>
    <xf numFmtId="4" fontId="30" fillId="0" borderId="0" xfId="1" applyNumberFormat="1" applyFont="1" applyFill="1"/>
    <xf numFmtId="0" fontId="42" fillId="0" borderId="0" xfId="19" applyFont="1" applyFill="1" applyAlignment="1">
      <alignment horizontal="center" vertical="top"/>
    </xf>
    <xf numFmtId="0" fontId="30" fillId="0" borderId="0" xfId="18" applyFont="1" applyFill="1"/>
    <xf numFmtId="4" fontId="30" fillId="0" borderId="0" xfId="18" applyNumberFormat="1" applyFont="1" applyFill="1"/>
    <xf numFmtId="2" fontId="33" fillId="0" borderId="3" xfId="18" applyNumberFormat="1" applyFont="1" applyFill="1" applyBorder="1" applyAlignment="1">
      <alignment horizontal="center" vertical="center" wrapText="1"/>
    </xf>
    <xf numFmtId="4" fontId="33" fillId="0" borderId="3" xfId="18" applyNumberFormat="1" applyFont="1" applyFill="1" applyBorder="1" applyAlignment="1">
      <alignment horizontal="center" vertical="center" wrapText="1"/>
    </xf>
    <xf numFmtId="4" fontId="33" fillId="0" borderId="3" xfId="18" applyNumberFormat="1" applyFont="1" applyFill="1" applyBorder="1" applyAlignment="1">
      <alignment vertical="center" wrapText="1"/>
    </xf>
    <xf numFmtId="0" fontId="42" fillId="0" borderId="0" xfId="0" applyFont="1" applyFill="1" applyAlignment="1">
      <alignment horizontal="center"/>
    </xf>
    <xf numFmtId="0" fontId="42" fillId="0" borderId="0" xfId="0" applyFont="1" applyFill="1"/>
    <xf numFmtId="4" fontId="44" fillId="0" borderId="0" xfId="0" applyNumberFormat="1" applyFont="1" applyFill="1" applyBorder="1" applyAlignment="1">
      <alignment vertical="center" wrapText="1"/>
    </xf>
    <xf numFmtId="4" fontId="28" fillId="0" borderId="0" xfId="18" applyNumberFormat="1" applyFont="1" applyFill="1"/>
    <xf numFmtId="4" fontId="44" fillId="0" borderId="32" xfId="0" applyNumberFormat="1" applyFont="1" applyFill="1" applyBorder="1" applyAlignment="1">
      <alignment horizontal="left"/>
    </xf>
    <xf numFmtId="4" fontId="42" fillId="0" borderId="0" xfId="0" applyNumberFormat="1" applyFont="1" applyFill="1" applyAlignment="1" applyProtection="1">
      <alignment horizontal="right"/>
    </xf>
    <xf numFmtId="0" fontId="42" fillId="0" borderId="0" xfId="0" applyFont="1" applyFill="1" applyAlignment="1">
      <alignment horizontal="center" vertical="center"/>
    </xf>
    <xf numFmtId="0" fontId="42" fillId="0" borderId="0" xfId="0" applyFont="1" applyFill="1" applyAlignment="1">
      <alignment vertical="center"/>
    </xf>
    <xf numFmtId="4" fontId="42" fillId="0" borderId="0" xfId="0" applyNumberFormat="1" applyFont="1" applyFill="1" applyAlignment="1">
      <alignment horizontal="center"/>
    </xf>
    <xf numFmtId="0" fontId="42" fillId="0" borderId="0" xfId="0" applyFont="1" applyFill="1" applyBorder="1"/>
    <xf numFmtId="4" fontId="44" fillId="0" borderId="0" xfId="0" applyNumberFormat="1" applyFont="1" applyFill="1" applyBorder="1" applyAlignment="1">
      <alignment horizontal="left"/>
    </xf>
    <xf numFmtId="4" fontId="42" fillId="0" borderId="0" xfId="0" applyNumberFormat="1" applyFont="1" applyFill="1" applyBorder="1" applyAlignment="1">
      <alignment horizontal="left"/>
    </xf>
    <xf numFmtId="49" fontId="44" fillId="0" borderId="0" xfId="0" applyNumberFormat="1" applyFont="1" applyFill="1" applyAlignment="1">
      <alignment horizontal="left"/>
    </xf>
    <xf numFmtId="4" fontId="44" fillId="0" borderId="0" xfId="0" applyNumberFormat="1" applyFont="1" applyFill="1" applyAlignment="1">
      <alignment horizontal="left"/>
    </xf>
    <xf numFmtId="4" fontId="44" fillId="0" borderId="0" xfId="0" applyNumberFormat="1" applyFont="1" applyFill="1" applyAlignment="1">
      <alignment horizontal="right"/>
    </xf>
    <xf numFmtId="0" fontId="42" fillId="0" borderId="0" xfId="0" applyFont="1" applyFill="1" applyAlignment="1">
      <alignment horizontal="left"/>
    </xf>
    <xf numFmtId="0" fontId="44" fillId="0" borderId="0" xfId="0" applyFont="1" applyFill="1" applyAlignment="1">
      <alignment horizontal="left"/>
    </xf>
    <xf numFmtId="0" fontId="28" fillId="0" borderId="0" xfId="18" applyFont="1" applyFill="1" applyAlignment="1">
      <alignment horizontal="center"/>
    </xf>
    <xf numFmtId="4" fontId="10" fillId="0" borderId="0" xfId="0" applyNumberFormat="1" applyFont="1"/>
    <xf numFmtId="0" fontId="34" fillId="0" borderId="0" xfId="0" applyFont="1" applyFill="1"/>
    <xf numFmtId="4" fontId="14" fillId="0" borderId="0" xfId="0" applyNumberFormat="1" applyFont="1" applyFill="1" applyBorder="1" applyAlignment="1">
      <alignment horizontal="right" vertical="top" wrapText="1"/>
    </xf>
    <xf numFmtId="0" fontId="19" fillId="0" borderId="0" xfId="0" applyFont="1" applyBorder="1" applyAlignment="1">
      <alignment vertical="top"/>
    </xf>
    <xf numFmtId="0" fontId="30" fillId="0" borderId="0" xfId="14" applyFont="1"/>
    <xf numFmtId="0" fontId="49" fillId="0" borderId="8" xfId="0" applyFont="1" applyBorder="1" applyAlignment="1">
      <alignment horizontal="left" vertical="center" wrapText="1"/>
    </xf>
    <xf numFmtId="0" fontId="49" fillId="0" borderId="8" xfId="0" applyFont="1" applyFill="1" applyBorder="1" applyAlignment="1">
      <alignment vertical="center" wrapText="1"/>
    </xf>
    <xf numFmtId="0" fontId="14" fillId="0" borderId="0" xfId="0" applyFont="1" applyBorder="1" applyAlignment="1">
      <alignment horizontal="justify" vertical="top" wrapText="1"/>
    </xf>
    <xf numFmtId="0" fontId="14" fillId="0" borderId="0" xfId="0" applyFont="1" applyBorder="1" applyAlignment="1">
      <alignment horizontal="left" vertical="top" wrapText="1"/>
    </xf>
    <xf numFmtId="4" fontId="5" fillId="0" borderId="0" xfId="0" applyNumberFormat="1" applyFont="1" applyAlignment="1">
      <alignment vertical="top"/>
    </xf>
    <xf numFmtId="0" fontId="20" fillId="0" borderId="0" xfId="0" applyFont="1" applyBorder="1"/>
    <xf numFmtId="0" fontId="13" fillId="0" borderId="0" xfId="12" applyFont="1"/>
    <xf numFmtId="4" fontId="13" fillId="0" borderId="0" xfId="12" applyNumberFormat="1" applyFont="1"/>
    <xf numFmtId="0" fontId="13" fillId="0" borderId="0" xfId="0" applyFont="1" applyAlignment="1">
      <alignment horizontal="center"/>
    </xf>
    <xf numFmtId="0" fontId="13" fillId="0" borderId="0" xfId="0" applyFont="1" applyAlignment="1">
      <alignment horizontal="center" wrapText="1"/>
    </xf>
    <xf numFmtId="0" fontId="4" fillId="0" borderId="0" xfId="12" applyFont="1" applyAlignment="1">
      <alignment horizontal="center"/>
    </xf>
    <xf numFmtId="0" fontId="4" fillId="0" borderId="0" xfId="12" applyFont="1"/>
    <xf numFmtId="4" fontId="4" fillId="0" borderId="0" xfId="12" applyNumberFormat="1" applyFont="1"/>
    <xf numFmtId="10" fontId="4" fillId="0" borderId="0" xfId="0" applyNumberFormat="1" applyFont="1"/>
    <xf numFmtId="4" fontId="4" fillId="0" borderId="0" xfId="12" applyNumberFormat="1" applyFont="1" applyBorder="1"/>
    <xf numFmtId="10" fontId="4" fillId="0" borderId="0" xfId="0" applyNumberFormat="1" applyFont="1" applyBorder="1"/>
    <xf numFmtId="4" fontId="13" fillId="0" borderId="0" xfId="12" applyNumberFormat="1" applyFont="1" applyBorder="1"/>
    <xf numFmtId="10" fontId="13" fillId="0" borderId="0" xfId="0" applyNumberFormat="1" applyFont="1" applyBorder="1"/>
    <xf numFmtId="0" fontId="4" fillId="0" borderId="0" xfId="8" applyFont="1"/>
    <xf numFmtId="0" fontId="4" fillId="0" borderId="0" xfId="8" applyFont="1" applyBorder="1"/>
    <xf numFmtId="0" fontId="4" fillId="0" borderId="0" xfId="0" applyFont="1" applyFill="1" applyBorder="1" applyAlignment="1">
      <alignment horizontal="center"/>
    </xf>
    <xf numFmtId="0" fontId="4" fillId="0" borderId="0" xfId="0" applyFont="1" applyFill="1" applyBorder="1"/>
    <xf numFmtId="4" fontId="4" fillId="0" borderId="0" xfId="0" applyNumberFormat="1" applyFont="1" applyFill="1" applyBorder="1"/>
    <xf numFmtId="0" fontId="13" fillId="0" borderId="0" xfId="0" applyFont="1" applyFill="1" applyBorder="1" applyAlignment="1">
      <alignment horizontal="left"/>
    </xf>
    <xf numFmtId="0" fontId="19" fillId="0" borderId="32" xfId="0" applyFont="1" applyBorder="1" applyAlignment="1">
      <alignment horizontal="center"/>
    </xf>
    <xf numFmtId="0" fontId="0" fillId="0" borderId="32" xfId="0" applyBorder="1"/>
    <xf numFmtId="0" fontId="19" fillId="0" borderId="32" xfId="0" applyFont="1" applyBorder="1" applyAlignment="1">
      <alignment vertical="center" wrapText="1"/>
    </xf>
    <xf numFmtId="4" fontId="19" fillId="0" borderId="32" xfId="0" applyNumberFormat="1" applyFont="1" applyFill="1" applyBorder="1" applyAlignment="1">
      <alignment horizontal="right" vertical="top" wrapText="1"/>
    </xf>
    <xf numFmtId="0" fontId="14" fillId="0" borderId="32" xfId="0" applyFont="1" applyBorder="1" applyAlignment="1">
      <alignment vertical="top"/>
    </xf>
    <xf numFmtId="49" fontId="14" fillId="0" borderId="32" xfId="0" applyNumberFormat="1" applyFont="1" applyBorder="1" applyAlignment="1">
      <alignment vertical="top"/>
    </xf>
    <xf numFmtId="4" fontId="14" fillId="0" borderId="32" xfId="0" applyNumberFormat="1" applyFont="1" applyFill="1" applyBorder="1" applyAlignment="1">
      <alignment horizontal="right" vertical="top" wrapText="1"/>
    </xf>
    <xf numFmtId="0" fontId="19" fillId="0" borderId="32" xfId="0" applyFont="1" applyFill="1" applyBorder="1" applyAlignment="1">
      <alignment horizontal="left" vertical="center" wrapText="1"/>
    </xf>
    <xf numFmtId="4" fontId="19" fillId="0" borderId="32" xfId="0" applyNumberFormat="1" applyFont="1" applyFill="1" applyBorder="1" applyAlignment="1">
      <alignment horizontal="right" vertical="center" wrapText="1"/>
    </xf>
    <xf numFmtId="0" fontId="14" fillId="0" borderId="32" xfId="0" applyFont="1" applyFill="1" applyBorder="1" applyAlignment="1">
      <alignment horizontal="justify" wrapText="1"/>
    </xf>
    <xf numFmtId="0" fontId="14" fillId="0" borderId="8" xfId="0" applyFont="1" applyFill="1" applyBorder="1" applyAlignment="1">
      <alignment horizontal="justify" wrapText="1"/>
    </xf>
    <xf numFmtId="4" fontId="14" fillId="0" borderId="8" xfId="0" applyNumberFormat="1" applyFont="1" applyFill="1" applyBorder="1" applyAlignment="1">
      <alignment horizontal="right" vertical="center" wrapText="1"/>
    </xf>
    <xf numFmtId="0" fontId="14" fillId="0" borderId="32" xfId="0" applyFont="1" applyBorder="1" applyAlignment="1">
      <alignment vertical="top" wrapText="1"/>
    </xf>
    <xf numFmtId="4" fontId="19" fillId="0" borderId="8" xfId="0" applyNumberFormat="1" applyFont="1" applyFill="1" applyBorder="1" applyAlignment="1">
      <alignment horizontal="right" vertical="top" wrapText="1"/>
    </xf>
    <xf numFmtId="0" fontId="19" fillId="0" borderId="32" xfId="0" applyFont="1" applyBorder="1" applyAlignment="1">
      <alignment horizontal="left" vertical="top" wrapText="1"/>
    </xf>
    <xf numFmtId="0" fontId="14" fillId="0" borderId="32" xfId="0" applyFont="1" applyBorder="1" applyAlignment="1">
      <alignment horizontal="justify" vertical="top" wrapText="1"/>
    </xf>
    <xf numFmtId="0" fontId="14" fillId="0" borderId="32" xfId="0" applyFont="1" applyBorder="1" applyAlignment="1">
      <alignment horizontal="center" vertical="top" wrapText="1"/>
    </xf>
    <xf numFmtId="170" fontId="19" fillId="0" borderId="32" xfId="0" applyNumberFormat="1" applyFont="1" applyBorder="1" applyAlignment="1">
      <alignment horizontal="right" vertical="top" wrapText="1"/>
    </xf>
    <xf numFmtId="0" fontId="14" fillId="0" borderId="32" xfId="0" applyFont="1" applyBorder="1" applyAlignment="1">
      <alignment horizontal="left" vertical="top" wrapText="1"/>
    </xf>
    <xf numFmtId="170" fontId="19" fillId="0" borderId="8" xfId="0" applyNumberFormat="1" applyFont="1" applyBorder="1" applyAlignment="1">
      <alignment horizontal="right" vertical="top" wrapText="1"/>
    </xf>
    <xf numFmtId="178" fontId="19" fillId="0" borderId="32" xfId="0" applyNumberFormat="1" applyFont="1" applyFill="1" applyBorder="1" applyAlignment="1" applyProtection="1">
      <protection locked="0"/>
    </xf>
    <xf numFmtId="178" fontId="19" fillId="0" borderId="32" xfId="0" applyNumberFormat="1" applyFont="1" applyFill="1" applyBorder="1" applyAlignment="1" applyProtection="1">
      <alignment horizontal="center"/>
      <protection locked="0"/>
    </xf>
    <xf numFmtId="167" fontId="19" fillId="0" borderId="32" xfId="3" applyNumberFormat="1" applyFont="1" applyFill="1" applyBorder="1" applyAlignment="1" applyProtection="1">
      <alignment horizontal="center" vertical="center"/>
      <protection locked="0"/>
    </xf>
    <xf numFmtId="178" fontId="14" fillId="0" borderId="32" xfId="0" applyNumberFormat="1" applyFont="1" applyFill="1" applyBorder="1" applyAlignment="1" applyProtection="1">
      <protection locked="0"/>
    </xf>
    <xf numFmtId="178" fontId="14" fillId="0" borderId="32" xfId="0" applyNumberFormat="1" applyFont="1" applyFill="1" applyBorder="1" applyAlignment="1" applyProtection="1">
      <alignment horizontal="center"/>
      <protection locked="0"/>
    </xf>
    <xf numFmtId="10" fontId="14" fillId="0" borderId="32" xfId="0" applyNumberFormat="1" applyFont="1" applyFill="1" applyBorder="1" applyAlignment="1" applyProtection="1">
      <alignment horizontal="center" vertical="center"/>
      <protection locked="0"/>
    </xf>
    <xf numFmtId="4" fontId="19" fillId="0" borderId="32" xfId="0" applyNumberFormat="1" applyFont="1" applyFill="1" applyBorder="1" applyAlignment="1" applyProtection="1">
      <alignment horizontal="center" vertical="center"/>
      <protection locked="0"/>
    </xf>
    <xf numFmtId="0" fontId="14" fillId="0" borderId="32" xfId="5" applyNumberFormat="1" applyFont="1" applyFill="1" applyBorder="1" applyAlignment="1">
      <alignment horizontal="center"/>
    </xf>
    <xf numFmtId="0" fontId="19" fillId="0" borderId="8" xfId="0" applyFont="1" applyFill="1" applyBorder="1" applyAlignment="1">
      <alignment vertical="center"/>
    </xf>
    <xf numFmtId="0" fontId="4" fillId="0" borderId="8" xfId="0" applyFont="1" applyFill="1" applyBorder="1"/>
    <xf numFmtId="0" fontId="4" fillId="0" borderId="8" xfId="0" applyFont="1" applyFill="1" applyBorder="1" applyAlignment="1">
      <alignment horizontal="center"/>
    </xf>
    <xf numFmtId="49" fontId="19" fillId="0" borderId="8" xfId="0" applyNumberFormat="1" applyFont="1" applyFill="1" applyBorder="1" applyAlignment="1">
      <alignment horizontal="center" vertical="center"/>
    </xf>
    <xf numFmtId="39" fontId="48" fillId="0" borderId="32" xfId="0" applyNumberFormat="1" applyFont="1" applyFill="1" applyBorder="1" applyAlignment="1">
      <alignment horizontal="right" vertical="top" wrapText="1"/>
    </xf>
    <xf numFmtId="39" fontId="19" fillId="0" borderId="32" xfId="0" applyNumberFormat="1" applyFont="1" applyFill="1" applyBorder="1" applyAlignment="1">
      <alignment horizontal="right" vertical="top" wrapText="1"/>
    </xf>
    <xf numFmtId="0" fontId="0" fillId="0" borderId="0" xfId="0" applyAlignment="1">
      <alignment horizontal="center" vertical="top"/>
    </xf>
    <xf numFmtId="0" fontId="14" fillId="0" borderId="32" xfId="0" applyFont="1" applyFill="1" applyBorder="1" applyAlignment="1">
      <alignment horizontal="center" vertical="center" wrapText="1"/>
    </xf>
    <xf numFmtId="178" fontId="14" fillId="0" borderId="32" xfId="0" applyNumberFormat="1" applyFont="1" applyFill="1" applyBorder="1" applyAlignment="1">
      <alignment horizontal="right" vertical="center"/>
    </xf>
    <xf numFmtId="0" fontId="19" fillId="0" borderId="8" xfId="0" applyFont="1" applyFill="1" applyBorder="1"/>
    <xf numFmtId="178" fontId="19" fillId="0" borderId="8" xfId="0" applyNumberFormat="1" applyFont="1" applyFill="1" applyBorder="1"/>
    <xf numFmtId="0" fontId="14" fillId="0" borderId="32" xfId="5" applyNumberFormat="1" applyFont="1" applyFill="1" applyBorder="1" applyAlignment="1">
      <alignment vertical="center"/>
    </xf>
    <xf numFmtId="0" fontId="4" fillId="0" borderId="32" xfId="0" applyFont="1" applyFill="1" applyBorder="1"/>
    <xf numFmtId="0" fontId="4" fillId="0" borderId="32" xfId="0" applyFont="1" applyFill="1" applyBorder="1" applyAlignment="1">
      <alignment horizontal="center"/>
    </xf>
    <xf numFmtId="0" fontId="19" fillId="0" borderId="32" xfId="0" applyFont="1" applyFill="1" applyBorder="1" applyAlignment="1">
      <alignment vertical="center"/>
    </xf>
    <xf numFmtId="178" fontId="19" fillId="0" borderId="32" xfId="0" applyNumberFormat="1" applyFont="1" applyFill="1" applyBorder="1" applyAlignment="1">
      <alignment vertical="center"/>
    </xf>
    <xf numFmtId="0" fontId="14" fillId="0" borderId="32" xfId="0" applyFont="1" applyFill="1" applyBorder="1" applyAlignment="1">
      <alignment horizontal="left" vertical="center"/>
    </xf>
    <xf numFmtId="0" fontId="4" fillId="0" borderId="9" xfId="0" applyFont="1" applyFill="1" applyBorder="1"/>
    <xf numFmtId="0" fontId="4" fillId="0" borderId="9" xfId="0" applyFont="1" applyFill="1" applyBorder="1" applyAlignment="1">
      <alignment horizontal="center"/>
    </xf>
    <xf numFmtId="0" fontId="14" fillId="0" borderId="32" xfId="0" applyFont="1" applyFill="1" applyBorder="1" applyAlignment="1">
      <alignment vertical="center"/>
    </xf>
    <xf numFmtId="178" fontId="14" fillId="0" borderId="32" xfId="0" applyNumberFormat="1" applyFont="1" applyFill="1" applyBorder="1" applyAlignment="1">
      <alignment vertical="center"/>
    </xf>
    <xf numFmtId="0" fontId="19" fillId="0" borderId="32" xfId="0" applyFont="1" applyFill="1" applyBorder="1"/>
    <xf numFmtId="178" fontId="19" fillId="0" borderId="32" xfId="0" applyNumberFormat="1" applyFont="1" applyFill="1" applyBorder="1"/>
    <xf numFmtId="0" fontId="13" fillId="0" borderId="32" xfId="0" applyFont="1" applyFill="1" applyBorder="1"/>
    <xf numFmtId="0" fontId="13" fillId="0" borderId="32" xfId="0" applyFont="1" applyFill="1" applyBorder="1" applyAlignment="1">
      <alignment horizontal="center"/>
    </xf>
    <xf numFmtId="0" fontId="14" fillId="0" borderId="9" xfId="0" applyFont="1" applyFill="1" applyBorder="1"/>
    <xf numFmtId="178" fontId="14" fillId="0" borderId="9" xfId="0" applyNumberFormat="1" applyFont="1" applyFill="1" applyBorder="1"/>
    <xf numFmtId="0" fontId="14" fillId="0" borderId="32" xfId="0" applyFont="1" applyFill="1" applyBorder="1"/>
    <xf numFmtId="178" fontId="14" fillId="0" borderId="32" xfId="0" applyNumberFormat="1" applyFont="1" applyFill="1" applyBorder="1"/>
    <xf numFmtId="4" fontId="33" fillId="0" borderId="14" xfId="22" applyNumberFormat="1" applyFont="1" applyFill="1" applyBorder="1" applyAlignment="1">
      <alignment horizontal="center"/>
    </xf>
    <xf numFmtId="0" fontId="43" fillId="0" borderId="0" xfId="22" applyFont="1" applyFill="1"/>
    <xf numFmtId="4" fontId="33" fillId="0" borderId="8" xfId="22" applyNumberFormat="1" applyFont="1" applyFill="1" applyBorder="1" applyAlignment="1">
      <alignment horizontal="center" vertical="center" wrapText="1"/>
    </xf>
    <xf numFmtId="4" fontId="13" fillId="0" borderId="8" xfId="22" applyNumberFormat="1" applyFont="1" applyFill="1" applyBorder="1" applyAlignment="1">
      <alignment horizontal="center" vertical="center" wrapText="1"/>
    </xf>
    <xf numFmtId="4" fontId="33" fillId="0" borderId="10" xfId="22" applyNumberFormat="1" applyFont="1" applyFill="1" applyBorder="1" applyAlignment="1">
      <alignment horizontal="center" vertical="center" wrapText="1"/>
    </xf>
    <xf numFmtId="2" fontId="33" fillId="0" borderId="0" xfId="22" applyNumberFormat="1" applyFont="1" applyFill="1" applyAlignment="1">
      <alignment horizontal="center" vertical="center" wrapText="1"/>
    </xf>
    <xf numFmtId="0" fontId="0" fillId="0" borderId="0" xfId="0" applyFill="1" applyAlignment="1">
      <alignment horizontal="center"/>
    </xf>
    <xf numFmtId="4" fontId="0" fillId="0" borderId="0" xfId="20" applyNumberFormat="1" applyFont="1" applyFill="1"/>
    <xf numFmtId="0" fontId="128" fillId="0" borderId="0" xfId="0" applyFont="1" applyFill="1" applyAlignment="1">
      <alignment horizontal="center"/>
    </xf>
    <xf numFmtId="4" fontId="103" fillId="0" borderId="0" xfId="0" applyNumberFormat="1" applyFont="1" applyFill="1"/>
    <xf numFmtId="164" fontId="0" fillId="0" borderId="0" xfId="20" applyFont="1" applyFill="1"/>
    <xf numFmtId="0" fontId="128" fillId="0" borderId="32" xfId="0" applyFont="1" applyFill="1" applyBorder="1" applyAlignment="1">
      <alignment horizontal="center"/>
    </xf>
    <xf numFmtId="4" fontId="128" fillId="0" borderId="32" xfId="0" applyNumberFormat="1" applyFont="1" applyFill="1" applyBorder="1" applyAlignment="1">
      <alignment horizontal="right"/>
    </xf>
    <xf numFmtId="4" fontId="0" fillId="0" borderId="0" xfId="20" applyNumberFormat="1" applyFont="1" applyFill="1" applyBorder="1"/>
    <xf numFmtId="4" fontId="0" fillId="0" borderId="0" xfId="0" applyNumberFormat="1" applyFill="1" applyBorder="1"/>
    <xf numFmtId="4" fontId="115" fillId="0" borderId="0" xfId="0" applyNumberFormat="1" applyFont="1" applyFill="1"/>
    <xf numFmtId="4" fontId="128" fillId="0" borderId="0" xfId="0" applyNumberFormat="1" applyFont="1" applyFill="1" applyAlignment="1">
      <alignment horizontal="right"/>
    </xf>
    <xf numFmtId="0" fontId="33" fillId="0" borderId="0" xfId="0" applyFont="1" applyFill="1" applyAlignment="1">
      <alignment horizontal="left"/>
    </xf>
    <xf numFmtId="4" fontId="119" fillId="0" borderId="0" xfId="0" applyNumberFormat="1" applyFont="1" applyFill="1" applyAlignment="1">
      <alignment horizontal="right"/>
    </xf>
    <xf numFmtId="4" fontId="128" fillId="0" borderId="0" xfId="0" applyNumberFormat="1" applyFont="1" applyFill="1" applyBorder="1" applyAlignment="1">
      <alignment horizontal="right"/>
    </xf>
    <xf numFmtId="4" fontId="56" fillId="0" borderId="0" xfId="20" applyNumberFormat="1" applyFont="1" applyFill="1"/>
    <xf numFmtId="0" fontId="43" fillId="0" borderId="0" xfId="22" applyFont="1" applyFill="1" applyAlignment="1">
      <alignment horizontal="center"/>
    </xf>
    <xf numFmtId="4" fontId="32" fillId="0" borderId="0" xfId="23" applyNumberFormat="1" applyFont="1" applyFill="1"/>
    <xf numFmtId="4" fontId="43" fillId="0" borderId="0" xfId="22" applyNumberFormat="1" applyFont="1" applyFill="1"/>
    <xf numFmtId="0" fontId="5" fillId="0" borderId="0" xfId="0" applyFont="1" applyBorder="1" applyAlignment="1">
      <alignment horizontal="center" vertical="top"/>
    </xf>
    <xf numFmtId="0" fontId="11" fillId="0" borderId="0" xfId="0" applyFont="1" applyBorder="1" applyAlignment="1">
      <alignment horizontal="center" vertical="top"/>
    </xf>
    <xf numFmtId="0" fontId="33" fillId="0" borderId="0" xfId="9" applyFont="1" applyBorder="1"/>
    <xf numFmtId="4" fontId="33" fillId="0" borderId="0" xfId="9" applyNumberFormat="1" applyFont="1" applyBorder="1"/>
    <xf numFmtId="0" fontId="30" fillId="0" borderId="0" xfId="8" applyFont="1" applyFill="1" applyBorder="1" applyAlignment="1">
      <alignment vertical="top"/>
    </xf>
    <xf numFmtId="0" fontId="30" fillId="0" borderId="0" xfId="9" applyFont="1" applyBorder="1"/>
    <xf numFmtId="4" fontId="33" fillId="0" borderId="0" xfId="9" applyNumberFormat="1" applyFont="1" applyBorder="1" applyAlignment="1">
      <alignment horizontal="right"/>
    </xf>
    <xf numFmtId="0" fontId="30" fillId="15" borderId="0" xfId="9" applyFont="1" applyFill="1" applyBorder="1"/>
    <xf numFmtId="4" fontId="30" fillId="0" borderId="0" xfId="9" applyNumberFormat="1" applyFont="1" applyFill="1" applyBorder="1" applyAlignment="1">
      <alignment vertical="top"/>
    </xf>
    <xf numFmtId="4" fontId="33" fillId="0" borderId="0" xfId="9" applyNumberFormat="1" applyFont="1" applyFill="1" applyBorder="1" applyAlignment="1">
      <alignment vertical="top"/>
    </xf>
    <xf numFmtId="4" fontId="30" fillId="0" borderId="0" xfId="8" applyNumberFormat="1" applyFont="1" applyFill="1" applyBorder="1" applyAlignment="1">
      <alignment vertical="top"/>
    </xf>
    <xf numFmtId="0" fontId="33" fillId="0" borderId="0" xfId="8" applyFont="1" applyFill="1" applyBorder="1" applyAlignment="1">
      <alignment vertical="top"/>
    </xf>
    <xf numFmtId="0" fontId="33" fillId="15" borderId="0" xfId="9" applyFont="1" applyFill="1" applyBorder="1"/>
    <xf numFmtId="0" fontId="67" fillId="0" borderId="0" xfId="8" applyFont="1" applyFill="1" applyBorder="1" applyAlignment="1">
      <alignment vertical="top"/>
    </xf>
    <xf numFmtId="0" fontId="30" fillId="0" borderId="0" xfId="9" applyFont="1" applyFill="1" applyBorder="1"/>
    <xf numFmtId="0" fontId="30" fillId="0" borderId="0" xfId="0" applyFont="1" applyBorder="1"/>
    <xf numFmtId="0" fontId="69" fillId="0" borderId="0" xfId="8" applyFont="1" applyFill="1" applyBorder="1" applyAlignment="1">
      <alignment vertical="top"/>
    </xf>
    <xf numFmtId="4" fontId="69" fillId="0" borderId="0" xfId="8" applyNumberFormat="1" applyFont="1" applyFill="1" applyBorder="1" applyAlignment="1">
      <alignment vertical="top"/>
    </xf>
    <xf numFmtId="4" fontId="30" fillId="0" borderId="0" xfId="9" applyNumberFormat="1" applyFont="1" applyFill="1" applyBorder="1" applyAlignment="1">
      <alignment horizontal="right" vertical="top"/>
    </xf>
    <xf numFmtId="4" fontId="33" fillId="0" borderId="0" xfId="9" applyNumberFormat="1" applyFont="1" applyFill="1" applyBorder="1" applyAlignment="1">
      <alignment horizontal="right" vertical="top"/>
    </xf>
    <xf numFmtId="0" fontId="70" fillId="15" borderId="0" xfId="9" applyFont="1" applyFill="1" applyBorder="1"/>
    <xf numFmtId="0" fontId="33" fillId="0" borderId="0" xfId="9" applyFont="1" applyFill="1" applyBorder="1"/>
    <xf numFmtId="4" fontId="33" fillId="0" borderId="0" xfId="9" applyNumberFormat="1" applyFont="1" applyFill="1" applyBorder="1"/>
    <xf numFmtId="0" fontId="30" fillId="0" borderId="32" xfId="9" applyFont="1" applyBorder="1"/>
    <xf numFmtId="4" fontId="30" fillId="0" borderId="32" xfId="9" applyNumberFormat="1" applyFont="1" applyBorder="1"/>
    <xf numFmtId="4" fontId="30" fillId="0" borderId="32" xfId="9" applyNumberFormat="1" applyFont="1" applyBorder="1" applyAlignment="1">
      <alignment horizontal="right"/>
    </xf>
    <xf numFmtId="4" fontId="33" fillId="0" borderId="32" xfId="9" applyNumberFormat="1" applyFont="1" applyBorder="1"/>
    <xf numFmtId="49" fontId="30" fillId="0" borderId="0" xfId="0" applyNumberFormat="1" applyFont="1"/>
    <xf numFmtId="0" fontId="44" fillId="0" borderId="0" xfId="0" applyFont="1" applyAlignment="1">
      <alignment horizontal="center"/>
    </xf>
    <xf numFmtId="49" fontId="44" fillId="0" borderId="0" xfId="0" applyNumberFormat="1" applyFont="1"/>
    <xf numFmtId="4" fontId="44" fillId="0" borderId="0" xfId="0" applyNumberFormat="1" applyFont="1" applyAlignment="1">
      <alignment horizontal="right"/>
    </xf>
    <xf numFmtId="0" fontId="42" fillId="0" borderId="0" xfId="19" applyFont="1" applyFill="1"/>
    <xf numFmtId="49" fontId="44" fillId="0" borderId="0" xfId="21" applyNumberFormat="1" applyFont="1" applyFill="1" applyAlignment="1">
      <alignment horizontal="center"/>
    </xf>
    <xf numFmtId="43" fontId="44" fillId="0" borderId="0" xfId="21" applyFont="1" applyFill="1"/>
    <xf numFmtId="4" fontId="44" fillId="0" borderId="0" xfId="21" applyNumberFormat="1" applyFont="1" applyFill="1"/>
    <xf numFmtId="4" fontId="44" fillId="0" borderId="0" xfId="19" applyNumberFormat="1" applyFont="1" applyFill="1" applyBorder="1"/>
    <xf numFmtId="43" fontId="44" fillId="0" borderId="32" xfId="21" applyFont="1" applyFill="1" applyBorder="1"/>
    <xf numFmtId="4" fontId="44" fillId="0" borderId="32" xfId="21" applyNumberFormat="1" applyFont="1" applyFill="1" applyBorder="1"/>
    <xf numFmtId="4" fontId="44" fillId="0" borderId="0" xfId="19" applyNumberFormat="1" applyFont="1" applyFill="1" applyBorder="1" applyAlignment="1"/>
    <xf numFmtId="4" fontId="44" fillId="0" borderId="32" xfId="19" applyNumberFormat="1" applyFont="1" applyFill="1" applyBorder="1" applyAlignment="1">
      <alignment horizontal="center"/>
    </xf>
    <xf numFmtId="4" fontId="44" fillId="0" borderId="32" xfId="19" applyNumberFormat="1" applyFont="1" applyFill="1" applyBorder="1"/>
    <xf numFmtId="4" fontId="42" fillId="0" borderId="19" xfId="19" applyNumberFormat="1" applyFont="1" applyFill="1" applyBorder="1"/>
    <xf numFmtId="0" fontId="42" fillId="0" borderId="0" xfId="19" applyFont="1" applyFill="1" applyAlignment="1">
      <alignment horizontal="center"/>
    </xf>
    <xf numFmtId="0" fontId="44" fillId="0" borderId="0" xfId="19" applyFont="1" applyFill="1"/>
    <xf numFmtId="174" fontId="59" fillId="0" borderId="0" xfId="5" applyFont="1" applyFill="1" applyBorder="1" applyAlignment="1" applyProtection="1">
      <alignment horizontal="center" vertical="top"/>
    </xf>
    <xf numFmtId="2" fontId="13" fillId="0" borderId="0" xfId="0" applyNumberFormat="1" applyFont="1" applyAlignment="1">
      <alignment horizontal="center" vertical="top"/>
    </xf>
    <xf numFmtId="0" fontId="19" fillId="0" borderId="0" xfId="0" applyFont="1" applyBorder="1" applyAlignment="1">
      <alignment horizontal="center"/>
    </xf>
    <xf numFmtId="0" fontId="14" fillId="0" borderId="0" xfId="0" applyFont="1" applyBorder="1" applyAlignment="1">
      <alignment horizontal="left" vertical="top" wrapText="1"/>
    </xf>
    <xf numFmtId="0" fontId="19" fillId="0" borderId="8" xfId="0" applyFont="1" applyBorder="1" applyAlignment="1">
      <alignment horizontal="center" vertical="top" wrapText="1"/>
    </xf>
    <xf numFmtId="0" fontId="14" fillId="0" borderId="32" xfId="0" applyFont="1" applyFill="1" applyBorder="1" applyAlignment="1">
      <alignment wrapText="1"/>
    </xf>
    <xf numFmtId="0" fontId="14" fillId="0" borderId="0" xfId="5" applyNumberFormat="1" applyFont="1" applyFill="1" applyBorder="1" applyAlignment="1">
      <alignment horizontal="justify" vertical="top" wrapText="1"/>
    </xf>
    <xf numFmtId="178" fontId="19" fillId="0" borderId="32" xfId="0" applyNumberFormat="1" applyFont="1" applyFill="1" applyBorder="1" applyAlignment="1" applyProtection="1">
      <alignment horizontal="center" vertical="center"/>
      <protection locked="0"/>
    </xf>
    <xf numFmtId="0" fontId="48" fillId="0" borderId="0" xfId="0" applyFont="1" applyFill="1" applyBorder="1" applyAlignment="1">
      <alignment horizontal="center"/>
    </xf>
    <xf numFmtId="0" fontId="49" fillId="0" borderId="0" xfId="0" applyFont="1" applyFill="1" applyBorder="1" applyAlignment="1">
      <alignment horizontal="justify" vertical="top" wrapText="1"/>
    </xf>
    <xf numFmtId="0" fontId="56" fillId="0" borderId="0" xfId="0" applyFont="1" applyAlignment="1">
      <alignment vertical="top"/>
    </xf>
    <xf numFmtId="0" fontId="56" fillId="0" borderId="0" xfId="0" applyFont="1" applyAlignment="1">
      <alignment horizontal="center" vertical="top"/>
    </xf>
    <xf numFmtId="0" fontId="56" fillId="0" borderId="0" xfId="0" applyFont="1" applyAlignment="1">
      <alignment horizontal="right" vertical="top"/>
    </xf>
    <xf numFmtId="0" fontId="36" fillId="0" borderId="0" xfId="0" applyFont="1" applyAlignment="1">
      <alignment vertical="top"/>
    </xf>
    <xf numFmtId="0" fontId="43" fillId="0" borderId="0" xfId="0" applyFont="1" applyAlignment="1">
      <alignment horizontal="right" vertical="top"/>
    </xf>
    <xf numFmtId="0" fontId="43" fillId="0" borderId="0" xfId="0" applyFont="1" applyAlignment="1">
      <alignment horizontal="left" vertical="top"/>
    </xf>
    <xf numFmtId="4" fontId="43" fillId="0" borderId="0" xfId="0" applyNumberFormat="1" applyFont="1" applyAlignment="1">
      <alignment horizontal="center" vertical="top"/>
    </xf>
    <xf numFmtId="4" fontId="43" fillId="0" borderId="0" xfId="0" applyNumberFormat="1" applyFont="1" applyAlignment="1">
      <alignment horizontal="right" vertical="top"/>
    </xf>
    <xf numFmtId="4" fontId="43" fillId="0" borderId="19" xfId="8" applyNumberFormat="1" applyFont="1" applyBorder="1" applyAlignment="1">
      <alignment vertical="top"/>
    </xf>
    <xf numFmtId="10" fontId="43" fillId="0" borderId="0" xfId="8" applyNumberFormat="1" applyFont="1" applyBorder="1" applyAlignment="1">
      <alignment vertical="top"/>
    </xf>
    <xf numFmtId="39" fontId="56" fillId="0" borderId="0" xfId="8" applyNumberFormat="1" applyFont="1" applyAlignment="1">
      <alignment vertical="top"/>
    </xf>
    <xf numFmtId="0" fontId="43" fillId="0" borderId="0" xfId="0" applyFont="1" applyAlignment="1">
      <alignment horizontal="left" vertical="top" wrapText="1"/>
    </xf>
    <xf numFmtId="0" fontId="43" fillId="0" borderId="0" xfId="0" applyFont="1" applyAlignment="1">
      <alignment horizontal="center" vertical="top" wrapText="1"/>
    </xf>
    <xf numFmtId="0" fontId="56" fillId="0" borderId="0" xfId="8" applyFont="1" applyAlignment="1">
      <alignment vertical="top"/>
    </xf>
    <xf numFmtId="0" fontId="43" fillId="0" borderId="0" xfId="0" applyFont="1" applyAlignment="1">
      <alignment horizontal="right" vertical="top" wrapText="1"/>
    </xf>
    <xf numFmtId="4" fontId="43" fillId="0" borderId="19" xfId="0" applyNumberFormat="1" applyFont="1" applyBorder="1" applyAlignment="1">
      <alignment vertical="top"/>
    </xf>
    <xf numFmtId="0" fontId="36" fillId="0" borderId="0" xfId="0" applyFont="1" applyAlignment="1">
      <alignment horizontal="right" vertical="top" wrapText="1"/>
    </xf>
    <xf numFmtId="4" fontId="36" fillId="0" borderId="13" xfId="0" applyNumberFormat="1" applyFont="1" applyBorder="1" applyAlignment="1">
      <alignment horizontal="right" vertical="top" wrapText="1"/>
    </xf>
    <xf numFmtId="4" fontId="57" fillId="0" borderId="0" xfId="8" applyNumberFormat="1" applyFont="1" applyAlignment="1">
      <alignment vertical="top"/>
    </xf>
    <xf numFmtId="4" fontId="43" fillId="0" borderId="0" xfId="8" applyNumberFormat="1" applyFont="1" applyAlignment="1">
      <alignment horizontal="center" vertical="top"/>
    </xf>
    <xf numFmtId="4" fontId="43" fillId="0" borderId="0" xfId="8" applyNumberFormat="1" applyFont="1" applyAlignment="1">
      <alignment horizontal="right" vertical="top"/>
    </xf>
    <xf numFmtId="4" fontId="56" fillId="0" borderId="0" xfId="8" applyNumberFormat="1" applyFont="1" applyAlignment="1">
      <alignment vertical="top"/>
    </xf>
    <xf numFmtId="4" fontId="33" fillId="0" borderId="0" xfId="8" applyNumberFormat="1" applyFont="1" applyAlignment="1">
      <alignment horizontal="center"/>
    </xf>
    <xf numFmtId="0" fontId="0" fillId="0" borderId="0" xfId="0" applyFont="1" applyFill="1" applyAlignment="1">
      <alignment vertical="top"/>
    </xf>
    <xf numFmtId="14" fontId="59" fillId="0" borderId="0" xfId="5" applyNumberFormat="1" applyFont="1" applyFill="1" applyBorder="1" applyAlignment="1" applyProtection="1">
      <alignment horizontal="center" vertical="top"/>
    </xf>
    <xf numFmtId="14" fontId="59" fillId="0" borderId="1" xfId="5" applyNumberFormat="1" applyFont="1" applyFill="1" applyBorder="1" applyAlignment="1" applyProtection="1">
      <alignment horizontal="center" vertical="top"/>
    </xf>
    <xf numFmtId="1" fontId="59" fillId="0" borderId="1" xfId="5" applyNumberFormat="1" applyFont="1" applyFill="1" applyBorder="1" applyAlignment="1" applyProtection="1">
      <alignment horizontal="center" vertical="top"/>
    </xf>
    <xf numFmtId="1" fontId="58" fillId="0" borderId="0" xfId="0" applyNumberFormat="1" applyFont="1" applyFill="1" applyBorder="1" applyAlignment="1">
      <alignment vertical="top"/>
    </xf>
    <xf numFmtId="0" fontId="57" fillId="0" borderId="0" xfId="0" applyFont="1" applyFill="1" applyBorder="1" applyAlignment="1">
      <alignment horizontal="center" vertical="top"/>
    </xf>
    <xf numFmtId="0" fontId="43" fillId="0" borderId="0" xfId="0" applyFont="1" applyFill="1" applyBorder="1" applyAlignment="1">
      <alignment vertical="top"/>
    </xf>
    <xf numFmtId="4" fontId="58" fillId="0" borderId="0" xfId="9" applyNumberFormat="1" applyFont="1" applyFill="1" applyBorder="1" applyAlignment="1" applyProtection="1">
      <alignment horizontal="center" vertical="top"/>
    </xf>
    <xf numFmtId="4" fontId="58" fillId="0" borderId="0" xfId="9" applyNumberFormat="1" applyFont="1" applyFill="1" applyBorder="1" applyAlignment="1" applyProtection="1">
      <alignment horizontal="right" vertical="top"/>
    </xf>
    <xf numFmtId="0" fontId="58" fillId="0" borderId="0" xfId="9" applyFont="1" applyFill="1" applyBorder="1" applyAlignment="1" applyProtection="1">
      <alignment horizontal="justify" vertical="top"/>
    </xf>
    <xf numFmtId="0" fontId="58" fillId="0" borderId="0" xfId="9" applyFont="1" applyFill="1" applyBorder="1" applyAlignment="1" applyProtection="1">
      <alignment horizontal="center" vertical="top"/>
    </xf>
    <xf numFmtId="4" fontId="58" fillId="0" borderId="0" xfId="25" applyNumberFormat="1" applyFont="1" applyFill="1" applyAlignment="1">
      <alignment vertical="top"/>
    </xf>
    <xf numFmtId="4" fontId="58" fillId="0" borderId="19" xfId="25" applyNumberFormat="1" applyFont="1" applyFill="1" applyBorder="1" applyAlignment="1">
      <alignment vertical="top"/>
    </xf>
    <xf numFmtId="4" fontId="59" fillId="0" borderId="0" xfId="9" applyNumberFormat="1" applyFont="1" applyFill="1" applyBorder="1" applyAlignment="1" applyProtection="1">
      <alignment horizontal="right" vertical="top"/>
    </xf>
    <xf numFmtId="4" fontId="43" fillId="0" borderId="0" xfId="0" applyNumberFormat="1" applyFont="1" applyFill="1" applyBorder="1" applyAlignment="1">
      <alignment vertical="top"/>
    </xf>
    <xf numFmtId="4" fontId="43" fillId="0" borderId="0" xfId="0" applyNumberFormat="1" applyFont="1" applyBorder="1" applyAlignment="1">
      <alignment vertical="top"/>
    </xf>
    <xf numFmtId="4" fontId="58" fillId="0" borderId="19" xfId="9" applyNumberFormat="1" applyFont="1" applyFill="1" applyBorder="1" applyAlignment="1" applyProtection="1">
      <alignment horizontal="right" vertical="top"/>
    </xf>
    <xf numFmtId="4" fontId="58" fillId="0" borderId="0" xfId="9" applyNumberFormat="1" applyFont="1" applyFill="1" applyBorder="1" applyAlignment="1" applyProtection="1">
      <alignment vertical="top"/>
    </xf>
    <xf numFmtId="4" fontId="43" fillId="0" borderId="19" xfId="0" applyNumberFormat="1" applyFont="1" applyFill="1" applyBorder="1" applyAlignment="1">
      <alignment vertical="top"/>
    </xf>
    <xf numFmtId="4" fontId="57" fillId="0" borderId="0" xfId="0" applyNumberFormat="1" applyFont="1" applyFill="1" applyBorder="1" applyAlignment="1">
      <alignment vertical="top"/>
    </xf>
    <xf numFmtId="4" fontId="58" fillId="0" borderId="12" xfId="9" applyNumberFormat="1" applyFont="1" applyFill="1" applyBorder="1" applyAlignment="1" applyProtection="1">
      <alignment horizontal="right" vertical="top"/>
    </xf>
    <xf numFmtId="4" fontId="43" fillId="0" borderId="12" xfId="0" applyNumberFormat="1" applyFont="1" applyBorder="1" applyAlignment="1">
      <alignment vertical="top"/>
    </xf>
    <xf numFmtId="4" fontId="57" fillId="0" borderId="0" xfId="0" applyNumberFormat="1" applyFont="1" applyBorder="1" applyAlignment="1">
      <alignment vertical="top"/>
    </xf>
    <xf numFmtId="182" fontId="59" fillId="0" borderId="0" xfId="9" applyNumberFormat="1" applyFont="1" applyFill="1" applyBorder="1" applyAlignment="1" applyProtection="1">
      <alignment horizontal="justify" vertical="top"/>
    </xf>
    <xf numFmtId="182" fontId="59" fillId="0" borderId="0" xfId="9" applyNumberFormat="1" applyFont="1" applyFill="1" applyBorder="1" applyAlignment="1" applyProtection="1">
      <alignment horizontal="center" vertical="top"/>
    </xf>
    <xf numFmtId="4" fontId="57" fillId="0" borderId="0" xfId="0" applyNumberFormat="1" applyFont="1" applyBorder="1" applyAlignment="1">
      <alignment horizontal="right" vertical="top"/>
    </xf>
    <xf numFmtId="39" fontId="43" fillId="0" borderId="0" xfId="0" applyNumberFormat="1" applyFont="1" applyFill="1" applyBorder="1" applyAlignment="1">
      <alignment vertical="top"/>
    </xf>
    <xf numFmtId="39" fontId="58" fillId="0" borderId="0" xfId="9" applyNumberFormat="1" applyFont="1" applyFill="1" applyBorder="1" applyAlignment="1" applyProtection="1">
      <alignment horizontal="right" vertical="top"/>
    </xf>
    <xf numFmtId="4" fontId="43" fillId="0" borderId="12" xfId="0" applyNumberFormat="1" applyFont="1" applyFill="1" applyBorder="1" applyAlignment="1">
      <alignment vertical="top"/>
    </xf>
    <xf numFmtId="4" fontId="57" fillId="0" borderId="3" xfId="0" applyNumberFormat="1" applyFont="1" applyBorder="1" applyAlignment="1">
      <alignment vertical="top"/>
    </xf>
    <xf numFmtId="0" fontId="43" fillId="0" borderId="0" xfId="0" applyFont="1" applyFill="1" applyBorder="1" applyAlignment="1">
      <alignment horizontal="center" vertical="top"/>
    </xf>
    <xf numFmtId="0" fontId="56" fillId="0" borderId="0" xfId="0" applyNumberFormat="1" applyFont="1" applyAlignment="1">
      <alignment horizontal="center" vertical="top"/>
    </xf>
    <xf numFmtId="182" fontId="58" fillId="0" borderId="0" xfId="9" applyNumberFormat="1" applyFont="1" applyFill="1" applyBorder="1" applyAlignment="1" applyProtection="1">
      <alignment horizontal="center" vertical="top"/>
    </xf>
    <xf numFmtId="0" fontId="19" fillId="0" borderId="0" xfId="0" applyFont="1" applyBorder="1" applyAlignment="1">
      <alignment horizontal="center" vertical="top" wrapText="1"/>
    </xf>
    <xf numFmtId="0" fontId="19" fillId="0" borderId="0" xfId="0" applyFont="1" applyFill="1" applyBorder="1" applyAlignment="1">
      <alignment horizontal="center" vertical="top" wrapText="1"/>
    </xf>
    <xf numFmtId="0" fontId="49" fillId="0" borderId="32" xfId="0" applyFont="1" applyBorder="1" applyAlignment="1">
      <alignment horizontal="left" vertical="top" wrapText="1"/>
    </xf>
    <xf numFmtId="0" fontId="48" fillId="0" borderId="0" xfId="0" applyFont="1" applyBorder="1" applyAlignment="1">
      <alignment horizontal="left" vertical="top" wrapText="1"/>
    </xf>
    <xf numFmtId="0" fontId="14" fillId="0" borderId="0" xfId="0" applyFont="1" applyFill="1" applyBorder="1" applyAlignment="1">
      <alignment wrapText="1"/>
    </xf>
    <xf numFmtId="0" fontId="48" fillId="0" borderId="0" xfId="0" applyFont="1" applyFill="1"/>
    <xf numFmtId="0" fontId="33" fillId="0" borderId="0" xfId="0" applyFont="1" applyFill="1" applyAlignment="1">
      <alignment horizontal="center"/>
    </xf>
    <xf numFmtId="178" fontId="48" fillId="0" borderId="0" xfId="0" applyNumberFormat="1" applyFont="1" applyFill="1"/>
    <xf numFmtId="0" fontId="48" fillId="0" borderId="9" xfId="0" applyFont="1" applyFill="1" applyBorder="1" applyAlignment="1">
      <alignment vertical="center"/>
    </xf>
    <xf numFmtId="0" fontId="33" fillId="0" borderId="9" xfId="0" applyFont="1" applyFill="1" applyBorder="1"/>
    <xf numFmtId="0" fontId="33" fillId="0" borderId="9" xfId="0" applyFont="1" applyFill="1" applyBorder="1" applyAlignment="1">
      <alignment horizontal="center"/>
    </xf>
    <xf numFmtId="178" fontId="48" fillId="0" borderId="9" xfId="0" applyNumberFormat="1" applyFont="1" applyFill="1" applyBorder="1" applyAlignment="1">
      <alignment vertical="center"/>
    </xf>
    <xf numFmtId="0" fontId="48" fillId="0" borderId="9" xfId="0" applyFont="1" applyFill="1" applyBorder="1"/>
    <xf numFmtId="178" fontId="48" fillId="0" borderId="9" xfId="0" applyNumberFormat="1" applyFont="1" applyFill="1" applyBorder="1"/>
    <xf numFmtId="0" fontId="13" fillId="0" borderId="8" xfId="0" applyFont="1" applyFill="1" applyBorder="1"/>
    <xf numFmtId="0" fontId="13" fillId="0" borderId="8" xfId="0" applyFont="1" applyFill="1" applyBorder="1" applyAlignment="1">
      <alignment horizontal="center"/>
    </xf>
    <xf numFmtId="0" fontId="30" fillId="0" borderId="9" xfId="0" applyFont="1" applyFill="1" applyBorder="1" applyAlignment="1">
      <alignment horizontal="center"/>
    </xf>
    <xf numFmtId="0" fontId="4" fillId="0" borderId="0" xfId="0" applyFont="1" applyFill="1" applyAlignment="1">
      <alignment vertical="top"/>
    </xf>
    <xf numFmtId="0" fontId="4" fillId="0" borderId="0" xfId="0" applyFont="1" applyFill="1" applyAlignment="1">
      <alignment horizontal="center" vertical="top"/>
    </xf>
    <xf numFmtId="0" fontId="4" fillId="0" borderId="32" xfId="0" applyFont="1" applyFill="1" applyBorder="1" applyAlignment="1">
      <alignment vertical="top"/>
    </xf>
    <xf numFmtId="0" fontId="14" fillId="0" borderId="32" xfId="5" applyNumberFormat="1" applyFont="1" applyFill="1" applyBorder="1" applyAlignment="1">
      <alignment vertical="top"/>
    </xf>
    <xf numFmtId="0" fontId="14" fillId="0" borderId="32" xfId="5" applyNumberFormat="1" applyFont="1" applyFill="1" applyBorder="1" applyAlignment="1">
      <alignment horizontal="center" vertical="top"/>
    </xf>
    <xf numFmtId="178" fontId="19" fillId="0" borderId="32" xfId="0" applyNumberFormat="1" applyFont="1" applyFill="1" applyBorder="1" applyAlignment="1" applyProtection="1">
      <alignment horizontal="center" vertical="top"/>
      <protection locked="0"/>
    </xf>
    <xf numFmtId="4" fontId="19" fillId="0" borderId="32" xfId="0" applyNumberFormat="1" applyFont="1" applyFill="1" applyBorder="1" applyAlignment="1" applyProtection="1">
      <alignment horizontal="center" vertical="top"/>
      <protection locked="0"/>
    </xf>
    <xf numFmtId="178" fontId="14" fillId="0" borderId="0" xfId="0" applyNumberFormat="1" applyFont="1" applyFill="1" applyAlignment="1" applyProtection="1">
      <alignment horizontal="center" vertical="top"/>
      <protection locked="0"/>
    </xf>
    <xf numFmtId="167" fontId="14" fillId="0" borderId="0" xfId="0" applyNumberFormat="1" applyFont="1" applyFill="1" applyAlignment="1" applyProtection="1">
      <alignment vertical="top"/>
      <protection locked="0"/>
    </xf>
    <xf numFmtId="178" fontId="19" fillId="0" borderId="1" xfId="0" applyNumberFormat="1" applyFont="1" applyFill="1" applyBorder="1" applyAlignment="1" applyProtection="1">
      <alignment horizontal="center" vertical="top"/>
      <protection locked="0"/>
    </xf>
    <xf numFmtId="167" fontId="19" fillId="0" borderId="1" xfId="0" applyNumberFormat="1" applyFont="1" applyFill="1" applyBorder="1" applyAlignment="1" applyProtection="1">
      <alignment vertical="top"/>
      <protection locked="0"/>
    </xf>
    <xf numFmtId="0" fontId="14" fillId="0" borderId="0" xfId="5" applyNumberFormat="1" applyFont="1" applyFill="1" applyAlignment="1">
      <alignment vertical="top"/>
    </xf>
    <xf numFmtId="0" fontId="14" fillId="0" borderId="0" xfId="5" applyNumberFormat="1" applyFont="1" applyFill="1" applyAlignment="1">
      <alignment horizontal="center" vertical="top"/>
    </xf>
    <xf numFmtId="0" fontId="14" fillId="0" borderId="32" xfId="0" applyFont="1" applyFill="1" applyBorder="1" applyAlignment="1" applyProtection="1">
      <alignment vertical="top"/>
      <protection locked="0"/>
    </xf>
    <xf numFmtId="178" fontId="14" fillId="0" borderId="32" xfId="0" applyNumberFormat="1" applyFont="1" applyFill="1" applyBorder="1" applyAlignment="1" applyProtection="1">
      <alignment vertical="top"/>
      <protection locked="0"/>
    </xf>
    <xf numFmtId="4" fontId="14" fillId="0" borderId="32" xfId="0" applyNumberFormat="1" applyFont="1" applyFill="1" applyBorder="1" applyAlignment="1" applyProtection="1">
      <alignment vertical="top"/>
      <protection locked="0"/>
    </xf>
    <xf numFmtId="4" fontId="14" fillId="0" borderId="32" xfId="0" applyNumberFormat="1" applyFont="1" applyFill="1" applyBorder="1" applyAlignment="1" applyProtection="1">
      <alignment horizontal="center" vertical="top"/>
      <protection locked="0"/>
    </xf>
    <xf numFmtId="167" fontId="14" fillId="0" borderId="0" xfId="0" applyNumberFormat="1" applyFont="1" applyFill="1" applyAlignment="1" applyProtection="1">
      <alignment vertical="center"/>
      <protection locked="0"/>
    </xf>
    <xf numFmtId="178" fontId="14" fillId="0" borderId="0" xfId="0" applyNumberFormat="1" applyFont="1" applyFill="1" applyBorder="1" applyAlignment="1" applyProtection="1">
      <alignment vertical="top"/>
      <protection locked="0"/>
    </xf>
    <xf numFmtId="167" fontId="14" fillId="0" borderId="32" xfId="0" applyNumberFormat="1" applyFont="1" applyFill="1" applyBorder="1" applyAlignment="1" applyProtection="1">
      <alignment vertical="top"/>
      <protection locked="0"/>
    </xf>
    <xf numFmtId="178" fontId="19" fillId="0" borderId="32" xfId="0" applyNumberFormat="1" applyFont="1" applyFill="1" applyBorder="1" applyAlignment="1" applyProtection="1">
      <alignment vertical="top"/>
      <protection locked="0"/>
    </xf>
    <xf numFmtId="167" fontId="19" fillId="0" borderId="32" xfId="0" applyNumberFormat="1" applyFont="1" applyFill="1" applyBorder="1" applyAlignment="1" applyProtection="1">
      <alignment vertical="top"/>
      <protection locked="0"/>
    </xf>
    <xf numFmtId="0" fontId="4" fillId="0" borderId="0" xfId="0" applyFont="1" applyFill="1" applyBorder="1" applyAlignment="1">
      <alignment horizontal="center" vertical="top"/>
    </xf>
    <xf numFmtId="0" fontId="19" fillId="0" borderId="0" xfId="0" applyFont="1" applyFill="1" applyBorder="1" applyAlignment="1">
      <alignment horizontal="center" vertical="center" wrapText="1"/>
    </xf>
    <xf numFmtId="0" fontId="19" fillId="0" borderId="0" xfId="0" applyFont="1" applyFill="1" applyBorder="1" applyAlignment="1">
      <alignment vertical="top"/>
    </xf>
    <xf numFmtId="0" fontId="48" fillId="0" borderId="0" xfId="0" applyFont="1" applyAlignment="1"/>
    <xf numFmtId="0" fontId="48" fillId="0" borderId="6" xfId="0" applyFont="1" applyBorder="1" applyAlignment="1">
      <alignment horizontal="center"/>
    </xf>
    <xf numFmtId="0" fontId="48" fillId="0" borderId="8" xfId="0" applyFont="1" applyBorder="1" applyAlignment="1">
      <alignment horizontal="center" vertical="center" wrapText="1"/>
    </xf>
    <xf numFmtId="0" fontId="49" fillId="0" borderId="0" xfId="0" applyFont="1" applyBorder="1" applyAlignment="1">
      <alignment vertical="top" wrapText="1"/>
    </xf>
    <xf numFmtId="0" fontId="49" fillId="0" borderId="0" xfId="0" applyFont="1" applyBorder="1" applyAlignment="1">
      <alignment horizontal="center" vertical="top" wrapText="1"/>
    </xf>
    <xf numFmtId="0" fontId="49" fillId="0" borderId="0" xfId="0" applyFont="1" applyBorder="1" applyAlignment="1">
      <alignment vertical="top"/>
    </xf>
    <xf numFmtId="0" fontId="48" fillId="0" borderId="8" xfId="0" applyFont="1" applyBorder="1" applyAlignment="1">
      <alignment vertical="center" wrapText="1"/>
    </xf>
    <xf numFmtId="0" fontId="48" fillId="0" borderId="0" xfId="0" applyFont="1" applyBorder="1" applyAlignment="1">
      <alignment vertical="center" wrapText="1"/>
    </xf>
    <xf numFmtId="0" fontId="49" fillId="0" borderId="0" xfId="0" applyFont="1" applyFill="1"/>
    <xf numFmtId="0" fontId="49" fillId="0" borderId="0" xfId="0" applyFont="1" applyFill="1" applyAlignment="1">
      <alignment horizontal="left" vertical="center" wrapText="1"/>
    </xf>
    <xf numFmtId="4" fontId="49" fillId="0" borderId="0" xfId="0" applyNumberFormat="1" applyFont="1" applyFill="1" applyAlignment="1">
      <alignment horizontal="right" vertical="center" wrapText="1"/>
    </xf>
    <xf numFmtId="0" fontId="48" fillId="0" borderId="0" xfId="0" applyFont="1" applyAlignment="1">
      <alignment horizontal="left" vertical="top"/>
    </xf>
    <xf numFmtId="0" fontId="30" fillId="0" borderId="0" xfId="0" applyFont="1" applyAlignment="1">
      <alignment vertical="top"/>
    </xf>
    <xf numFmtId="0" fontId="30" fillId="0" borderId="0" xfId="0" applyFont="1" applyAlignment="1">
      <alignment horizontal="left" vertical="top"/>
    </xf>
    <xf numFmtId="0" fontId="48" fillId="0" borderId="0" xfId="0" applyFont="1" applyAlignment="1">
      <alignment horizontal="justify" vertical="top"/>
    </xf>
    <xf numFmtId="0" fontId="48" fillId="0" borderId="32" xfId="0" applyFont="1" applyBorder="1" applyAlignment="1">
      <alignment horizontal="center" vertical="top"/>
    </xf>
    <xf numFmtId="0" fontId="30" fillId="0" borderId="32" xfId="0" applyFont="1" applyBorder="1" applyAlignment="1">
      <alignment vertical="top"/>
    </xf>
    <xf numFmtId="0" fontId="30" fillId="0" borderId="32" xfId="0" applyFont="1" applyBorder="1"/>
    <xf numFmtId="0" fontId="48" fillId="0" borderId="8" xfId="0" applyFont="1" applyFill="1" applyBorder="1" applyAlignment="1">
      <alignment vertical="center"/>
    </xf>
    <xf numFmtId="0" fontId="30" fillId="0" borderId="8" xfId="0" applyFont="1" applyFill="1" applyBorder="1"/>
    <xf numFmtId="49" fontId="48" fillId="0" borderId="8" xfId="0" applyNumberFormat="1" applyFont="1" applyFill="1" applyBorder="1" applyAlignment="1">
      <alignment horizontal="center" vertical="center"/>
    </xf>
    <xf numFmtId="0" fontId="49" fillId="0" borderId="32" xfId="0" applyFont="1" applyBorder="1" applyAlignment="1">
      <alignment vertical="top" wrapText="1"/>
    </xf>
    <xf numFmtId="4" fontId="49" fillId="0" borderId="32" xfId="0" applyNumberFormat="1" applyFont="1" applyFill="1" applyBorder="1" applyAlignment="1">
      <alignment horizontal="right" vertical="top" wrapText="1"/>
    </xf>
    <xf numFmtId="0" fontId="48" fillId="0" borderId="32" xfId="0" applyFont="1" applyBorder="1" applyAlignment="1">
      <alignment horizontal="left" vertical="top" wrapText="1"/>
    </xf>
    <xf numFmtId="0" fontId="49" fillId="0" borderId="32" xfId="0" applyFont="1" applyBorder="1" applyAlignment="1">
      <alignment horizontal="center" vertical="top" wrapText="1"/>
    </xf>
    <xf numFmtId="0" fontId="19" fillId="0" borderId="0" xfId="0" applyFont="1" applyFill="1" applyAlignment="1">
      <alignment horizontal="left"/>
    </xf>
    <xf numFmtId="0" fontId="19" fillId="0" borderId="0" xfId="0" applyFont="1" applyFill="1" applyAlignment="1">
      <alignment horizontal="justify"/>
    </xf>
    <xf numFmtId="4" fontId="49" fillId="0" borderId="8" xfId="0" applyNumberFormat="1" applyFont="1" applyFill="1" applyBorder="1" applyAlignment="1">
      <alignment horizontal="right" vertical="center"/>
    </xf>
    <xf numFmtId="0" fontId="48" fillId="0" borderId="6" xfId="0" applyFont="1" applyFill="1" applyBorder="1" applyAlignment="1">
      <alignment horizontal="left" vertical="center" wrapText="1"/>
    </xf>
    <xf numFmtId="0" fontId="48" fillId="0" borderId="14" xfId="0" applyFont="1" applyFill="1" applyBorder="1" applyAlignment="1">
      <alignment horizontal="left" vertical="center" wrapText="1"/>
    </xf>
    <xf numFmtId="4" fontId="48" fillId="0" borderId="6" xfId="0" applyNumberFormat="1" applyFont="1" applyFill="1" applyBorder="1" applyAlignment="1">
      <alignment horizontal="right" vertical="center" wrapText="1"/>
    </xf>
    <xf numFmtId="0" fontId="48" fillId="0" borderId="0" xfId="0" applyFont="1" applyFill="1" applyAlignment="1">
      <alignment horizontal="left"/>
    </xf>
    <xf numFmtId="0" fontId="49" fillId="0" borderId="0" xfId="0" applyFont="1" applyFill="1" applyAlignment="1">
      <alignment horizontal="justify" vertical="top"/>
    </xf>
    <xf numFmtId="0" fontId="48" fillId="0" borderId="32" xfId="0" applyFont="1" applyFill="1" applyBorder="1" applyAlignment="1">
      <alignment horizontal="left" vertical="center" wrapText="1"/>
    </xf>
    <xf numFmtId="0" fontId="30" fillId="0" borderId="0" xfId="0" applyFont="1" applyFill="1" applyBorder="1"/>
    <xf numFmtId="0" fontId="49" fillId="0" borderId="32" xfId="0" applyFont="1" applyFill="1" applyBorder="1" applyAlignment="1">
      <alignment horizontal="justify" vertical="top" wrapText="1"/>
    </xf>
    <xf numFmtId="39" fontId="30" fillId="0" borderId="0" xfId="0" applyNumberFormat="1" applyFont="1" applyFill="1" applyBorder="1" applyAlignment="1">
      <alignment horizontal="right" vertical="top"/>
    </xf>
    <xf numFmtId="39" fontId="30" fillId="0" borderId="32" xfId="0" applyNumberFormat="1" applyFont="1" applyFill="1" applyBorder="1" applyAlignment="1">
      <alignment horizontal="right" vertical="top"/>
    </xf>
    <xf numFmtId="39" fontId="48" fillId="0" borderId="32" xfId="0" applyNumberFormat="1" applyFont="1" applyFill="1" applyBorder="1" applyAlignment="1">
      <alignment horizontal="right" vertical="center" wrapText="1"/>
    </xf>
    <xf numFmtId="0" fontId="13" fillId="0" borderId="0" xfId="0" applyFont="1" applyFill="1" applyBorder="1" applyAlignment="1" applyProtection="1">
      <alignment vertical="top"/>
    </xf>
    <xf numFmtId="0" fontId="13" fillId="0" borderId="0" xfId="0" applyFont="1" applyFill="1" applyBorder="1" applyAlignment="1" applyProtection="1">
      <alignment horizontal="justify" vertical="center"/>
    </xf>
    <xf numFmtId="0" fontId="30" fillId="0" borderId="0" xfId="0" applyFont="1" applyFill="1" applyBorder="1" applyAlignment="1" applyProtection="1">
      <alignment horizontal="justify" vertical="top"/>
    </xf>
    <xf numFmtId="0" fontId="36" fillId="0" borderId="0" xfId="0" applyFont="1" applyFill="1" applyAlignment="1">
      <alignment vertical="top"/>
    </xf>
    <xf numFmtId="0" fontId="30" fillId="0" borderId="0" xfId="0" applyFont="1" applyFill="1" applyAlignment="1">
      <alignment vertical="top"/>
    </xf>
    <xf numFmtId="0" fontId="30" fillId="0" borderId="0" xfId="0" applyFont="1" applyFill="1" applyAlignment="1">
      <alignment horizontal="center" vertical="top"/>
    </xf>
    <xf numFmtId="0" fontId="54" fillId="0" borderId="0" xfId="5" applyNumberFormat="1" applyFont="1" applyFill="1" applyAlignment="1">
      <alignment vertical="top"/>
    </xf>
    <xf numFmtId="0" fontId="30" fillId="0" borderId="0" xfId="0" applyFont="1" applyFill="1" applyBorder="1" applyAlignment="1">
      <alignment vertical="top"/>
    </xf>
    <xf numFmtId="0" fontId="30" fillId="0" borderId="0" xfId="0" applyFont="1" applyFill="1" applyBorder="1" applyAlignment="1">
      <alignment horizontal="center" vertical="top"/>
    </xf>
    <xf numFmtId="0" fontId="54" fillId="0" borderId="0" xfId="0" applyFont="1" applyFill="1" applyAlignment="1">
      <alignment vertical="top"/>
    </xf>
    <xf numFmtId="178" fontId="54" fillId="0" borderId="0" xfId="0" applyNumberFormat="1" applyFont="1" applyFill="1" applyAlignment="1">
      <alignment vertical="top"/>
    </xf>
    <xf numFmtId="0" fontId="54" fillId="0" borderId="0" xfId="0" applyFont="1" applyFill="1" applyBorder="1" applyAlignment="1">
      <alignment horizontal="left" vertical="top"/>
    </xf>
    <xf numFmtId="0" fontId="54" fillId="0" borderId="0" xfId="0" applyFont="1" applyFill="1" applyAlignment="1">
      <alignment horizontal="center" vertical="top"/>
    </xf>
    <xf numFmtId="178" fontId="54" fillId="0" borderId="0" xfId="0" applyNumberFormat="1" applyFont="1" applyFill="1" applyAlignment="1">
      <alignment horizontal="right" vertical="top"/>
    </xf>
    <xf numFmtId="0" fontId="54" fillId="0" borderId="0" xfId="0" applyFont="1" applyFill="1" applyAlignment="1">
      <alignment horizontal="left" vertical="top"/>
    </xf>
    <xf numFmtId="0" fontId="54" fillId="0" borderId="0" xfId="0" applyFont="1" applyFill="1" applyBorder="1" applyAlignment="1">
      <alignment vertical="top"/>
    </xf>
    <xf numFmtId="0" fontId="54" fillId="0" borderId="0" xfId="0" applyFont="1" applyFill="1" applyBorder="1" applyAlignment="1">
      <alignment vertical="top" wrapText="1"/>
    </xf>
    <xf numFmtId="0" fontId="54" fillId="0" borderId="0" xfId="0" applyFont="1" applyFill="1" applyAlignment="1">
      <alignment horizontal="center" vertical="top" wrapText="1"/>
    </xf>
    <xf numFmtId="0" fontId="131" fillId="0" borderId="0" xfId="0" applyFont="1" applyFill="1" applyAlignment="1">
      <alignment vertical="top"/>
    </xf>
    <xf numFmtId="178" fontId="131" fillId="0" borderId="0" xfId="0" applyNumberFormat="1" applyFont="1" applyFill="1" applyAlignment="1">
      <alignment vertical="top"/>
    </xf>
    <xf numFmtId="0" fontId="131" fillId="0" borderId="0" xfId="0" applyFont="1" applyFill="1" applyAlignment="1">
      <alignment horizontal="left" vertical="top"/>
    </xf>
    <xf numFmtId="178" fontId="131" fillId="0" borderId="0" xfId="0" applyNumberFormat="1" applyFont="1" applyFill="1" applyAlignment="1">
      <alignment horizontal="right" vertical="top"/>
    </xf>
    <xf numFmtId="0" fontId="55" fillId="0" borderId="0" xfId="0" applyFont="1" applyFill="1" applyAlignment="1">
      <alignment vertical="top"/>
    </xf>
    <xf numFmtId="0" fontId="54" fillId="0" borderId="0" xfId="0" applyFont="1" applyFill="1" applyAlignment="1">
      <alignment vertical="top" wrapText="1"/>
    </xf>
    <xf numFmtId="0" fontId="54" fillId="0" borderId="0" xfId="0" applyFont="1" applyFill="1" applyAlignment="1">
      <alignment horizontal="justify" vertical="top" wrapText="1"/>
    </xf>
    <xf numFmtId="0" fontId="45" fillId="0" borderId="0" xfId="0" applyFont="1" applyFill="1" applyAlignment="1">
      <alignment vertical="top"/>
    </xf>
    <xf numFmtId="0" fontId="56" fillId="0" borderId="0" xfId="0" applyFont="1" applyFill="1" applyAlignment="1">
      <alignment vertical="top"/>
    </xf>
    <xf numFmtId="178" fontId="45" fillId="0" borderId="0" xfId="0" applyNumberFormat="1" applyFont="1" applyFill="1" applyAlignment="1">
      <alignment vertical="top"/>
    </xf>
    <xf numFmtId="178" fontId="54" fillId="0" borderId="0" xfId="0" applyNumberFormat="1" applyFont="1" applyFill="1" applyBorder="1" applyAlignment="1">
      <alignment vertical="top"/>
    </xf>
    <xf numFmtId="0" fontId="54" fillId="0" borderId="0" xfId="5" applyNumberFormat="1" applyFont="1" applyFill="1" applyAlignment="1">
      <alignment horizontal="justify" vertical="top"/>
    </xf>
    <xf numFmtId="0" fontId="30" fillId="0" borderId="0" xfId="0" applyFont="1" applyFill="1" applyAlignment="1">
      <alignment horizontal="justify" vertical="top"/>
    </xf>
    <xf numFmtId="0" fontId="54" fillId="0" borderId="0" xfId="5" applyNumberFormat="1" applyFont="1" applyFill="1" applyBorder="1" applyAlignment="1">
      <alignment horizontal="justify" vertical="top" wrapText="1"/>
    </xf>
    <xf numFmtId="0" fontId="55" fillId="0" borderId="0" xfId="5" applyNumberFormat="1" applyFont="1" applyFill="1" applyAlignment="1">
      <alignment horizontal="justify" vertical="top"/>
    </xf>
    <xf numFmtId="0" fontId="55" fillId="0" borderId="0" xfId="5" applyNumberFormat="1" applyFont="1" applyFill="1" applyAlignment="1">
      <alignment horizontal="justify" vertical="top" wrapText="1"/>
    </xf>
    <xf numFmtId="0" fontId="42" fillId="0" borderId="0" xfId="0" applyFont="1" applyFill="1" applyAlignment="1">
      <alignment horizontal="justify" vertical="top"/>
    </xf>
    <xf numFmtId="0" fontId="54" fillId="0" borderId="0" xfId="5" applyNumberFormat="1" applyFont="1" applyFill="1" applyBorder="1" applyAlignment="1">
      <alignment horizontal="left" vertical="top" wrapText="1"/>
    </xf>
    <xf numFmtId="4" fontId="58" fillId="0" borderId="0" xfId="25" applyNumberFormat="1" applyFont="1" applyFill="1"/>
    <xf numFmtId="0" fontId="33" fillId="0" borderId="0" xfId="0" applyFont="1" applyFill="1" applyAlignment="1">
      <alignment vertical="top"/>
    </xf>
    <xf numFmtId="0" fontId="33" fillId="0" borderId="0" xfId="0" applyFont="1" applyFill="1" applyAlignment="1">
      <alignment horizontal="center" vertical="top"/>
    </xf>
    <xf numFmtId="179" fontId="131" fillId="0" borderId="3" xfId="0" applyNumberFormat="1" applyFont="1" applyFill="1" applyBorder="1" applyAlignment="1">
      <alignment horizontal="center" vertical="center" wrapText="1"/>
    </xf>
    <xf numFmtId="179" fontId="54" fillId="0" borderId="0" xfId="0" applyNumberFormat="1" applyFont="1" applyFill="1" applyAlignment="1">
      <alignment vertical="top"/>
    </xf>
    <xf numFmtId="179" fontId="131" fillId="0" borderId="3" xfId="0" applyNumberFormat="1" applyFont="1" applyFill="1" applyBorder="1" applyAlignment="1">
      <alignment vertical="top"/>
    </xf>
    <xf numFmtId="179" fontId="54" fillId="0" borderId="0" xfId="0" applyNumberFormat="1" applyFont="1" applyFill="1" applyAlignment="1">
      <alignment horizontal="center" vertical="top"/>
    </xf>
    <xf numFmtId="0" fontId="131" fillId="0" borderId="0" xfId="0" applyFont="1" applyFill="1" applyBorder="1" applyAlignment="1" applyProtection="1">
      <alignment horizontal="center" vertical="top"/>
      <protection locked="0"/>
    </xf>
    <xf numFmtId="0" fontId="131" fillId="0" borderId="1" xfId="0" applyFont="1" applyFill="1" applyBorder="1" applyAlignment="1" applyProtection="1">
      <alignment horizontal="center" vertical="top"/>
      <protection locked="0"/>
    </xf>
    <xf numFmtId="0" fontId="30" fillId="0" borderId="1" xfId="0" applyFont="1" applyFill="1" applyBorder="1" applyAlignment="1">
      <alignment vertical="top"/>
    </xf>
    <xf numFmtId="0" fontId="30" fillId="0" borderId="1" xfId="0" applyFont="1" applyFill="1" applyBorder="1" applyAlignment="1">
      <alignment horizontal="center" vertical="top"/>
    </xf>
    <xf numFmtId="178" fontId="131" fillId="0" borderId="1" xfId="0" applyNumberFormat="1" applyFont="1" applyFill="1" applyBorder="1" applyAlignment="1" applyProtection="1">
      <alignment horizontal="center" vertical="top"/>
      <protection locked="0"/>
    </xf>
    <xf numFmtId="167" fontId="131" fillId="0" borderId="1" xfId="0" applyNumberFormat="1" applyFont="1" applyFill="1" applyBorder="1" applyAlignment="1" applyProtection="1">
      <alignment horizontal="center" vertical="top"/>
      <protection locked="0"/>
    </xf>
    <xf numFmtId="0" fontId="30" fillId="0" borderId="0" xfId="0" applyFont="1" applyFill="1" applyAlignment="1">
      <alignment horizontal="left" vertical="top"/>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top" wrapText="1"/>
      <protection locked="0"/>
    </xf>
    <xf numFmtId="0" fontId="54" fillId="0" borderId="0" xfId="0" applyFont="1" applyFill="1" applyBorder="1" applyAlignment="1" applyProtection="1">
      <alignment horizontal="center" vertical="top" wrapText="1"/>
      <protection locked="0"/>
    </xf>
    <xf numFmtId="0" fontId="131" fillId="0" borderId="1" xfId="0" applyFont="1" applyFill="1" applyBorder="1" applyAlignment="1" applyProtection="1">
      <alignment vertical="top"/>
      <protection locked="0"/>
    </xf>
    <xf numFmtId="0" fontId="59" fillId="0" borderId="1" xfId="5" applyNumberFormat="1" applyFont="1" applyFill="1" applyBorder="1" applyAlignment="1">
      <alignment vertical="top"/>
    </xf>
    <xf numFmtId="178" fontId="131" fillId="0" borderId="1" xfId="0" applyNumberFormat="1" applyFont="1" applyFill="1" applyBorder="1" applyAlignment="1" applyProtection="1">
      <alignment vertical="top"/>
      <protection locked="0"/>
    </xf>
    <xf numFmtId="167" fontId="131" fillId="0" borderId="1" xfId="3" applyNumberFormat="1" applyFont="1" applyFill="1" applyBorder="1" applyAlignment="1" applyProtection="1">
      <alignment vertical="top"/>
    </xf>
    <xf numFmtId="0" fontId="58" fillId="0" borderId="0" xfId="5" applyNumberFormat="1" applyFont="1" applyFill="1" applyAlignment="1">
      <alignment vertical="top"/>
    </xf>
    <xf numFmtId="0" fontId="58" fillId="0" borderId="0" xfId="5" applyNumberFormat="1" applyFont="1" applyFill="1" applyAlignment="1">
      <alignment horizontal="left" vertical="top"/>
    </xf>
    <xf numFmtId="178" fontId="54" fillId="0" borderId="12" xfId="0" applyNumberFormat="1" applyFont="1" applyFill="1" applyBorder="1" applyAlignment="1">
      <alignment vertical="top"/>
    </xf>
    <xf numFmtId="178" fontId="54" fillId="0" borderId="5" xfId="0" applyNumberFormat="1" applyFont="1" applyFill="1" applyBorder="1" applyAlignment="1">
      <alignment vertical="top"/>
    </xf>
    <xf numFmtId="0" fontId="54" fillId="0" borderId="0" xfId="5" applyNumberFormat="1" applyFont="1" applyFill="1" applyAlignment="1">
      <alignment horizontal="justify" vertical="top" wrapText="1"/>
    </xf>
    <xf numFmtId="0" fontId="54" fillId="0" borderId="0" xfId="5" applyNumberFormat="1" applyFont="1" applyFill="1" applyAlignment="1">
      <alignment horizontal="center" vertical="top" wrapText="1"/>
    </xf>
    <xf numFmtId="0" fontId="54" fillId="0" borderId="0" xfId="5" applyNumberFormat="1" applyFont="1" applyFill="1" applyAlignment="1">
      <alignment horizontal="center" vertical="top"/>
    </xf>
    <xf numFmtId="0" fontId="47" fillId="0" borderId="0" xfId="0" applyFont="1" applyFill="1" applyBorder="1" applyAlignment="1">
      <alignment horizontal="center"/>
    </xf>
    <xf numFmtId="4" fontId="47" fillId="0" borderId="0" xfId="0" applyNumberFormat="1" applyFont="1" applyFill="1" applyBorder="1"/>
    <xf numFmtId="4" fontId="33" fillId="0" borderId="0" xfId="0" applyNumberFormat="1" applyFont="1" applyFill="1"/>
    <xf numFmtId="4" fontId="33" fillId="0" borderId="0" xfId="8" applyNumberFormat="1" applyFont="1" applyFill="1"/>
    <xf numFmtId="4" fontId="33" fillId="0" borderId="0" xfId="8" applyNumberFormat="1" applyFont="1" applyFill="1" applyBorder="1"/>
    <xf numFmtId="4" fontId="33" fillId="0" borderId="11" xfId="8" applyNumberFormat="1" applyFont="1" applyFill="1" applyBorder="1"/>
    <xf numFmtId="4" fontId="33" fillId="0" borderId="19" xfId="8" applyNumberFormat="1" applyFont="1" applyBorder="1"/>
    <xf numFmtId="4" fontId="30" fillId="0" borderId="0" xfId="8" applyNumberFormat="1" applyFont="1"/>
    <xf numFmtId="4" fontId="30" fillId="0" borderId="19" xfId="8" applyNumberFormat="1" applyFont="1" applyBorder="1"/>
    <xf numFmtId="4" fontId="30" fillId="0" borderId="0" xfId="8" applyNumberFormat="1" applyFont="1" applyBorder="1"/>
    <xf numFmtId="4" fontId="30" fillId="0" borderId="0" xfId="8" applyNumberFormat="1" applyFont="1" applyFill="1" applyBorder="1"/>
    <xf numFmtId="4" fontId="30" fillId="0" borderId="19" xfId="8" applyNumberFormat="1" applyFont="1" applyFill="1" applyBorder="1"/>
    <xf numFmtId="0" fontId="30" fillId="0" borderId="19" xfId="0" applyFont="1" applyFill="1" applyBorder="1"/>
    <xf numFmtId="0" fontId="54" fillId="0" borderId="0" xfId="5" applyNumberFormat="1" applyFont="1" applyFill="1" applyBorder="1" applyAlignment="1">
      <alignment horizontal="left" vertical="top" wrapText="1"/>
    </xf>
    <xf numFmtId="0" fontId="30" fillId="0" borderId="0" xfId="0" applyFont="1" applyFill="1" applyAlignment="1">
      <alignment vertical="top"/>
    </xf>
    <xf numFmtId="0" fontId="30" fillId="0" borderId="0" xfId="0" applyFont="1" applyFill="1" applyAlignment="1">
      <alignment horizontal="center" vertical="top"/>
    </xf>
    <xf numFmtId="0" fontId="0" fillId="0" borderId="0" xfId="0" applyFont="1" applyAlignment="1">
      <alignment horizontal="center"/>
    </xf>
    <xf numFmtId="0" fontId="71" fillId="0" borderId="0" xfId="0" applyFont="1" applyAlignment="1">
      <alignment horizontal="center"/>
    </xf>
    <xf numFmtId="0" fontId="47" fillId="0" borderId="0" xfId="0" applyFont="1" applyAlignment="1">
      <alignment horizontal="justify" vertical="center" wrapText="1"/>
    </xf>
    <xf numFmtId="0" fontId="47" fillId="0" borderId="0" xfId="0" applyFont="1" applyAlignment="1">
      <alignment horizontal="center" wrapText="1"/>
    </xf>
    <xf numFmtId="0" fontId="47" fillId="0" borderId="0" xfId="0" applyFont="1" applyAlignment="1">
      <alignment horizontal="center"/>
    </xf>
    <xf numFmtId="0" fontId="33" fillId="0" borderId="0" xfId="0" applyFont="1" applyAlignment="1">
      <alignment horizontal="center"/>
    </xf>
    <xf numFmtId="182" fontId="48" fillId="0" borderId="0" xfId="9" applyNumberFormat="1" applyFont="1" applyFill="1" applyBorder="1" applyAlignment="1" applyProtection="1">
      <alignment horizontal="left" vertical="top"/>
    </xf>
    <xf numFmtId="2" fontId="13" fillId="0" borderId="0" xfId="0" applyNumberFormat="1" applyFont="1" applyBorder="1" applyAlignment="1">
      <alignment horizontal="center" vertical="top"/>
    </xf>
    <xf numFmtId="174" fontId="59" fillId="0" borderId="0" xfId="5" applyFont="1" applyFill="1" applyBorder="1" applyAlignment="1" applyProtection="1">
      <alignment horizontal="center" vertical="top"/>
    </xf>
    <xf numFmtId="174" fontId="59" fillId="0" borderId="0" xfId="5" applyFont="1" applyFill="1" applyBorder="1" applyAlignment="1" applyProtection="1">
      <alignment horizontal="center" vertical="top" wrapText="1"/>
    </xf>
    <xf numFmtId="182" fontId="49" fillId="0" borderId="0" xfId="9" applyNumberFormat="1" applyFont="1" applyFill="1" applyBorder="1" applyAlignment="1" applyProtection="1">
      <alignment horizontal="justify" vertical="top" wrapText="1"/>
    </xf>
    <xf numFmtId="182" fontId="49" fillId="0" borderId="0" xfId="9" applyNumberFormat="1" applyFont="1" applyFill="1" applyBorder="1" applyAlignment="1" applyProtection="1">
      <alignment horizontal="justify" vertical="top"/>
    </xf>
    <xf numFmtId="0" fontId="11" fillId="0" borderId="0" xfId="0" applyFont="1" applyAlignment="1">
      <alignment horizontal="center" vertical="top"/>
    </xf>
    <xf numFmtId="0" fontId="11" fillId="0" borderId="0" xfId="0" applyFont="1" applyBorder="1" applyAlignment="1" applyProtection="1">
      <alignment horizontal="center" vertical="top"/>
    </xf>
    <xf numFmtId="49" fontId="30" fillId="0" borderId="0" xfId="0" applyNumberFormat="1" applyFont="1" applyBorder="1" applyAlignment="1">
      <alignment horizontal="justify" vertical="top" wrapText="1"/>
    </xf>
    <xf numFmtId="49" fontId="4" fillId="0" borderId="0" xfId="0" applyNumberFormat="1" applyFont="1" applyBorder="1" applyAlignment="1">
      <alignment horizontal="justify" vertical="top"/>
    </xf>
    <xf numFmtId="0" fontId="36" fillId="0" borderId="0" xfId="0" applyFont="1" applyAlignment="1">
      <alignment horizontal="center"/>
    </xf>
    <xf numFmtId="0" fontId="5" fillId="0" borderId="0" xfId="0" applyFont="1" applyBorder="1" applyAlignment="1">
      <alignment horizontal="center" vertical="top"/>
    </xf>
    <xf numFmtId="0" fontId="30" fillId="0" borderId="0" xfId="8" applyFont="1" applyAlignment="1">
      <alignment horizontal="justify" vertical="top"/>
    </xf>
    <xf numFmtId="0" fontId="32" fillId="0" borderId="0" xfId="8" applyFont="1" applyAlignment="1">
      <alignment horizontal="justify" vertical="top"/>
    </xf>
    <xf numFmtId="0" fontId="5" fillId="0" borderId="0" xfId="0" applyFont="1" applyFill="1" applyBorder="1" applyAlignment="1">
      <alignment horizontal="center" vertical="top"/>
    </xf>
    <xf numFmtId="0" fontId="90" fillId="0" borderId="0" xfId="8" applyFont="1" applyAlignment="1">
      <alignment horizontal="justify" vertical="top"/>
    </xf>
    <xf numFmtId="0" fontId="43" fillId="0" borderId="0" xfId="8" applyFont="1" applyAlignment="1">
      <alignment horizontal="justify" vertical="top"/>
    </xf>
    <xf numFmtId="0" fontId="56" fillId="0" borderId="0" xfId="28" applyFont="1" applyAlignment="1">
      <alignment horizontal="justify" vertical="top"/>
    </xf>
    <xf numFmtId="0" fontId="36" fillId="0" borderId="0" xfId="0" applyFont="1" applyAlignment="1">
      <alignment horizontal="center" vertical="top"/>
    </xf>
    <xf numFmtId="0" fontId="56" fillId="0" borderId="0" xfId="0" applyFont="1" applyAlignment="1">
      <alignment horizontal="left" vertical="top" wrapText="1"/>
    </xf>
    <xf numFmtId="0" fontId="132" fillId="0" borderId="0" xfId="0" applyFont="1" applyFill="1" applyBorder="1" applyAlignment="1">
      <alignment horizontal="center"/>
    </xf>
    <xf numFmtId="0" fontId="44" fillId="0" borderId="0" xfId="0" applyFont="1" applyFill="1" applyBorder="1" applyAlignment="1">
      <alignment horizontal="center"/>
    </xf>
    <xf numFmtId="0" fontId="4" fillId="0" borderId="0" xfId="0" applyFont="1" applyFill="1" applyBorder="1" applyAlignment="1">
      <alignment horizontal="justify" vertical="top"/>
    </xf>
    <xf numFmtId="0" fontId="104" fillId="0" borderId="0" xfId="0" applyFont="1" applyFill="1" applyBorder="1" applyAlignment="1">
      <alignment horizontal="center"/>
    </xf>
    <xf numFmtId="0" fontId="13" fillId="0" borderId="0" xfId="12" applyFont="1" applyAlignment="1">
      <alignment horizontal="center"/>
    </xf>
    <xf numFmtId="0" fontId="30" fillId="0" borderId="0" xfId="0" applyFont="1" applyFill="1" applyAlignment="1">
      <alignment horizontal="justify" vertical="top"/>
    </xf>
    <xf numFmtId="0" fontId="30" fillId="0" borderId="0" xfId="0" applyFont="1" applyFill="1" applyAlignment="1">
      <alignment horizontal="justify" vertical="top" wrapText="1"/>
    </xf>
    <xf numFmtId="0" fontId="32" fillId="0" borderId="0" xfId="0" applyFont="1" applyFill="1" applyAlignment="1">
      <alignment horizontal="justify" vertical="top" wrapText="1"/>
    </xf>
    <xf numFmtId="0" fontId="33" fillId="0" borderId="0" xfId="8" applyFont="1" applyBorder="1" applyAlignment="1">
      <alignment horizontal="center" vertical="top"/>
    </xf>
    <xf numFmtId="0" fontId="33" fillId="0" borderId="0" xfId="8" applyFont="1" applyBorder="1" applyAlignment="1">
      <alignment horizontal="center" vertical="top" wrapText="1"/>
    </xf>
    <xf numFmtId="0" fontId="48" fillId="0" borderId="0" xfId="8" applyFont="1" applyFill="1" applyAlignment="1" applyProtection="1">
      <alignment horizontal="left" vertical="center"/>
    </xf>
    <xf numFmtId="0" fontId="13" fillId="0" borderId="0" xfId="8" applyFont="1" applyBorder="1" applyAlignment="1">
      <alignment horizontal="center" vertical="top" wrapText="1"/>
    </xf>
    <xf numFmtId="0" fontId="4" fillId="0" borderId="0" xfId="0" applyFont="1" applyAlignment="1">
      <alignment horizontal="justify" vertical="top" wrapText="1"/>
    </xf>
    <xf numFmtId="0" fontId="14" fillId="0" borderId="0" xfId="0" applyFont="1" applyBorder="1" applyAlignment="1">
      <alignment horizontal="justify" vertical="top" wrapText="1"/>
    </xf>
    <xf numFmtId="0" fontId="11" fillId="0" borderId="0" xfId="0" applyFont="1" applyBorder="1" applyAlignment="1">
      <alignment horizontal="center" vertical="top"/>
    </xf>
    <xf numFmtId="0" fontId="19" fillId="0" borderId="0" xfId="0" applyFont="1" applyBorder="1" applyAlignment="1">
      <alignment horizontal="center" vertical="top"/>
    </xf>
    <xf numFmtId="0" fontId="19" fillId="0" borderId="0" xfId="0" applyFont="1" applyFill="1" applyBorder="1" applyAlignment="1">
      <alignment horizontal="center"/>
    </xf>
    <xf numFmtId="0" fontId="19" fillId="0" borderId="0" xfId="0" applyFont="1" applyBorder="1" applyAlignment="1">
      <alignment horizontal="center"/>
    </xf>
    <xf numFmtId="0" fontId="73" fillId="0" borderId="0" xfId="0" applyFont="1" applyBorder="1" applyAlignment="1">
      <alignment horizontal="justify" vertical="top" wrapText="1"/>
    </xf>
    <xf numFmtId="0" fontId="13" fillId="0" borderId="0" xfId="0" applyFont="1" applyBorder="1" applyAlignment="1">
      <alignment horizontal="center" wrapText="1"/>
    </xf>
    <xf numFmtId="0" fontId="13" fillId="0" borderId="0" xfId="0" applyFont="1" applyFill="1" applyBorder="1" applyAlignment="1">
      <alignment horizontal="center" wrapText="1"/>
    </xf>
    <xf numFmtId="0" fontId="14" fillId="0" borderId="0" xfId="0" applyFont="1" applyBorder="1" applyAlignment="1">
      <alignment horizontal="justify" vertical="top"/>
    </xf>
    <xf numFmtId="0" fontId="19" fillId="0" borderId="19"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32" xfId="0" applyFont="1" applyBorder="1" applyAlignment="1">
      <alignment horizontal="center" vertical="center" wrapText="1"/>
    </xf>
    <xf numFmtId="0" fontId="49" fillId="0" borderId="0" xfId="0" applyFont="1" applyBorder="1" applyAlignment="1">
      <alignment horizontal="center" vertical="center" wrapText="1"/>
    </xf>
    <xf numFmtId="0" fontId="49" fillId="0" borderId="32" xfId="0" applyFont="1" applyBorder="1" applyAlignment="1">
      <alignment horizontal="center" vertical="center" wrapText="1"/>
    </xf>
    <xf numFmtId="0" fontId="30" fillId="0" borderId="0" xfId="0" applyFont="1" applyFill="1" applyBorder="1" applyAlignment="1">
      <alignment horizontal="justify" vertical="top" wrapText="1"/>
    </xf>
    <xf numFmtId="0" fontId="14" fillId="0" borderId="0" xfId="0" applyFont="1" applyFill="1" applyBorder="1" applyAlignment="1">
      <alignment horizontal="justify" vertical="top" wrapText="1"/>
    </xf>
    <xf numFmtId="0" fontId="73" fillId="0" borderId="0" xfId="0" applyFont="1" applyFill="1" applyBorder="1" applyAlignment="1">
      <alignment horizontal="justify" vertical="top" wrapText="1"/>
    </xf>
    <xf numFmtId="0" fontId="14" fillId="0" borderId="32" xfId="0" applyFont="1" applyBorder="1" applyAlignment="1">
      <alignment horizontal="left" vertical="top" wrapText="1"/>
    </xf>
    <xf numFmtId="0" fontId="14" fillId="0" borderId="0" xfId="0" applyFont="1" applyBorder="1" applyAlignment="1">
      <alignment horizontal="left" vertical="top" wrapText="1"/>
    </xf>
    <xf numFmtId="0" fontId="11" fillId="0" borderId="0" xfId="0" applyFont="1" applyBorder="1" applyAlignment="1">
      <alignment horizontal="left" vertical="top"/>
    </xf>
    <xf numFmtId="0" fontId="19" fillId="0" borderId="8" xfId="0" applyFont="1" applyBorder="1" applyAlignment="1">
      <alignment horizontal="center" vertical="top" wrapText="1"/>
    </xf>
    <xf numFmtId="0" fontId="14" fillId="0" borderId="9" xfId="0" applyFont="1" applyBorder="1" applyAlignment="1">
      <alignment horizontal="left" vertical="top" wrapText="1"/>
    </xf>
    <xf numFmtId="0" fontId="14" fillId="0" borderId="0"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center" wrapText="1"/>
      <protection locked="0"/>
    </xf>
    <xf numFmtId="0" fontId="19" fillId="0" borderId="0" xfId="0" applyFont="1" applyFill="1" applyBorder="1" applyAlignment="1" applyProtection="1">
      <alignment horizontal="center" vertical="top"/>
      <protection locked="0"/>
    </xf>
    <xf numFmtId="0" fontId="14" fillId="0" borderId="0" xfId="0" applyFont="1" applyFill="1" applyBorder="1" applyAlignment="1" applyProtection="1">
      <alignment horizontal="center" vertical="top"/>
      <protection locked="0"/>
    </xf>
    <xf numFmtId="178" fontId="14" fillId="0" borderId="0" xfId="0" applyNumberFormat="1" applyFont="1" applyFill="1" applyBorder="1" applyAlignment="1" applyProtection="1">
      <alignment horizontal="right" vertical="top"/>
      <protection locked="0"/>
    </xf>
    <xf numFmtId="0" fontId="19" fillId="0" borderId="1" xfId="0" applyFont="1" applyFill="1" applyBorder="1" applyAlignment="1" applyProtection="1">
      <alignment horizontal="center" vertical="top"/>
      <protection locked="0"/>
    </xf>
    <xf numFmtId="178" fontId="19" fillId="0" borderId="1" xfId="0" applyNumberFormat="1" applyFont="1" applyFill="1" applyBorder="1" applyAlignment="1" applyProtection="1">
      <alignment horizontal="right" vertical="top"/>
      <protection locked="0"/>
    </xf>
    <xf numFmtId="178" fontId="19" fillId="0" borderId="32" xfId="0" applyNumberFormat="1" applyFont="1" applyFill="1" applyBorder="1" applyAlignment="1" applyProtection="1">
      <alignment horizontal="center" vertical="top"/>
      <protection locked="0"/>
    </xf>
    <xf numFmtId="0" fontId="19" fillId="0" borderId="32" xfId="0" applyFont="1" applyFill="1" applyBorder="1" applyAlignment="1" applyProtection="1">
      <alignment horizontal="center" vertical="top"/>
      <protection locked="0"/>
    </xf>
    <xf numFmtId="0" fontId="14" fillId="0" borderId="0" xfId="0" applyFont="1" applyFill="1" applyBorder="1" applyAlignment="1" applyProtection="1">
      <alignment horizontal="left"/>
      <protection locked="0"/>
    </xf>
    <xf numFmtId="0" fontId="14" fillId="0" borderId="32" xfId="0" applyFont="1" applyFill="1" applyBorder="1" applyAlignment="1" applyProtection="1">
      <alignment horizontal="left"/>
      <protection locked="0"/>
    </xf>
    <xf numFmtId="0" fontId="19" fillId="0" borderId="32" xfId="0" applyFont="1" applyFill="1" applyBorder="1" applyAlignment="1" applyProtection="1">
      <alignment horizontal="left"/>
      <protection locked="0"/>
    </xf>
    <xf numFmtId="0" fontId="19" fillId="0" borderId="0" xfId="0" applyFont="1" applyFill="1" applyBorder="1" applyAlignment="1" applyProtection="1">
      <alignment horizontal="center" vertical="top" wrapText="1"/>
      <protection locked="0"/>
    </xf>
    <xf numFmtId="0" fontId="14" fillId="0" borderId="32" xfId="0" applyFont="1" applyFill="1" applyBorder="1" applyAlignment="1" applyProtection="1">
      <alignment horizontal="left" vertical="top" wrapText="1"/>
      <protection locked="0"/>
    </xf>
    <xf numFmtId="0" fontId="19" fillId="0" borderId="0" xfId="5" applyNumberFormat="1" applyFont="1" applyFill="1" applyBorder="1" applyAlignment="1">
      <alignment horizontal="center"/>
    </xf>
    <xf numFmtId="0" fontId="14" fillId="0" borderId="32" xfId="0" applyFont="1" applyFill="1" applyBorder="1" applyAlignment="1">
      <alignment horizontal="left" vertical="center" wrapText="1"/>
    </xf>
    <xf numFmtId="0" fontId="14" fillId="0" borderId="0" xfId="5" applyNumberFormat="1" applyFont="1" applyFill="1" applyBorder="1" applyAlignment="1">
      <alignment horizontal="justify" vertical="top" wrapText="1"/>
    </xf>
    <xf numFmtId="0" fontId="4" fillId="0" borderId="0" xfId="0" applyFont="1" applyFill="1" applyBorder="1" applyAlignment="1">
      <alignment horizontal="justify" vertical="top" wrapText="1"/>
    </xf>
    <xf numFmtId="0" fontId="19" fillId="0" borderId="0" xfId="5" applyNumberFormat="1" applyFont="1" applyFill="1" applyBorder="1" applyAlignment="1">
      <alignment horizontal="center" vertical="top" wrapText="1"/>
    </xf>
    <xf numFmtId="0" fontId="19" fillId="0" borderId="0" xfId="0" applyFont="1" applyFill="1" applyBorder="1" applyAlignment="1" applyProtection="1">
      <alignment horizontal="center" vertical="center"/>
      <protection locked="0"/>
    </xf>
    <xf numFmtId="0" fontId="19" fillId="0" borderId="0" xfId="0" applyFont="1" applyFill="1" applyBorder="1" applyAlignment="1" applyProtection="1">
      <alignment horizontal="center"/>
      <protection locked="0"/>
    </xf>
    <xf numFmtId="0" fontId="19" fillId="0" borderId="32" xfId="0" applyFont="1" applyFill="1" applyBorder="1" applyAlignment="1" applyProtection="1">
      <alignment horizontal="left" vertical="center"/>
      <protection locked="0"/>
    </xf>
    <xf numFmtId="178" fontId="19" fillId="0" borderId="32" xfId="0" applyNumberFormat="1" applyFont="1" applyFill="1" applyBorder="1" applyAlignment="1" applyProtection="1">
      <alignment horizontal="center" vertical="center"/>
      <protection locked="0"/>
    </xf>
    <xf numFmtId="0" fontId="49" fillId="0" borderId="0" xfId="0" applyFont="1" applyBorder="1" applyAlignment="1">
      <alignment horizontal="justify" vertical="top"/>
    </xf>
    <xf numFmtId="0" fontId="48" fillId="0" borderId="0" xfId="0" applyFont="1" applyBorder="1" applyAlignment="1">
      <alignment horizontal="center" vertical="top"/>
    </xf>
    <xf numFmtId="0" fontId="48" fillId="0" borderId="0" xfId="0" applyFont="1" applyFill="1" applyBorder="1" applyAlignment="1">
      <alignment horizontal="center" vertical="top"/>
    </xf>
    <xf numFmtId="0" fontId="42" fillId="0" borderId="0" xfId="0" applyFont="1" applyBorder="1" applyAlignment="1">
      <alignment horizontal="justify" vertical="top" wrapText="1"/>
    </xf>
    <xf numFmtId="0" fontId="33" fillId="0" borderId="0" xfId="0" applyFont="1" applyBorder="1" applyAlignment="1">
      <alignment horizontal="center" wrapText="1"/>
    </xf>
    <xf numFmtId="0" fontId="33" fillId="0" borderId="0" xfId="0" applyFont="1" applyFill="1" applyBorder="1" applyAlignment="1">
      <alignment horizontal="center" wrapText="1"/>
    </xf>
    <xf numFmtId="0" fontId="48" fillId="0" borderId="0" xfId="0" applyFont="1" applyFill="1" applyBorder="1" applyAlignment="1">
      <alignment horizontal="center"/>
    </xf>
    <xf numFmtId="0" fontId="49" fillId="0" borderId="0" xfId="0" applyFont="1" applyFill="1" applyAlignment="1">
      <alignment horizontal="justify" vertical="top"/>
    </xf>
    <xf numFmtId="0" fontId="49" fillId="0" borderId="0" xfId="0" applyFont="1" applyFill="1" applyBorder="1" applyAlignment="1">
      <alignment horizontal="justify" vertical="top"/>
    </xf>
    <xf numFmtId="0" fontId="48" fillId="0" borderId="0" xfId="0" applyFont="1" applyFill="1" applyBorder="1" applyAlignment="1">
      <alignment horizontal="center" vertical="center"/>
    </xf>
    <xf numFmtId="0" fontId="30" fillId="0" borderId="0" xfId="0" applyFont="1" applyAlignment="1">
      <alignment horizontal="justify" vertical="top"/>
    </xf>
    <xf numFmtId="0" fontId="14" fillId="0" borderId="0" xfId="0" applyFont="1" applyFill="1" applyAlignment="1">
      <alignment horizontal="left" vertical="top" wrapText="1"/>
    </xf>
    <xf numFmtId="0" fontId="19" fillId="0" borderId="0" xfId="0" applyFont="1" applyFill="1" applyAlignment="1">
      <alignment horizontal="left"/>
    </xf>
    <xf numFmtId="0" fontId="19" fillId="0" borderId="8" xfId="0" applyFont="1" applyFill="1" applyBorder="1" applyAlignment="1">
      <alignment horizontal="left" vertical="center" wrapText="1"/>
    </xf>
    <xf numFmtId="0" fontId="14" fillId="0" borderId="9" xfId="0" applyFont="1" applyFill="1" applyBorder="1" applyAlignment="1">
      <alignment horizontal="left" vertical="top" wrapText="1"/>
    </xf>
    <xf numFmtId="0" fontId="14" fillId="0" borderId="0" xfId="0" applyFont="1" applyFill="1" applyBorder="1" applyAlignment="1">
      <alignment horizontal="left"/>
    </xf>
    <xf numFmtId="0" fontId="14" fillId="0" borderId="32" xfId="0" applyFont="1" applyFill="1" applyBorder="1" applyAlignment="1">
      <alignment horizontal="left" vertical="top" wrapText="1"/>
    </xf>
    <xf numFmtId="0" fontId="19" fillId="0" borderId="0" xfId="0" applyFont="1" applyFill="1" applyBorder="1" applyAlignment="1">
      <alignment horizontal="center" vertical="top"/>
    </xf>
    <xf numFmtId="0" fontId="49" fillId="0" borderId="0" xfId="0" applyFont="1" applyFill="1" applyBorder="1" applyAlignment="1">
      <alignment horizontal="justify" vertical="top" wrapText="1"/>
    </xf>
    <xf numFmtId="0" fontId="14" fillId="0" borderId="0" xfId="0" applyFont="1" applyFill="1" applyBorder="1" applyAlignment="1">
      <alignment horizontal="justify" wrapText="1"/>
    </xf>
    <xf numFmtId="0" fontId="48" fillId="0" borderId="0" xfId="0" applyFont="1" applyFill="1" applyBorder="1" applyAlignment="1">
      <alignment horizontal="left"/>
    </xf>
    <xf numFmtId="0" fontId="0" fillId="0" borderId="0" xfId="0" applyFill="1" applyAlignment="1">
      <alignment horizontal="justify" vertical="top"/>
    </xf>
    <xf numFmtId="0" fontId="129" fillId="0" borderId="0" xfId="0" applyFont="1" applyFill="1" applyAlignment="1">
      <alignment horizontal="center"/>
    </xf>
    <xf numFmtId="0" fontId="13" fillId="0" borderId="0" xfId="0" applyFont="1" applyFill="1" applyBorder="1" applyAlignment="1" applyProtection="1">
      <alignment horizontal="center" vertical="top"/>
    </xf>
    <xf numFmtId="0" fontId="13" fillId="0" borderId="0" xfId="0" applyFont="1" applyFill="1" applyBorder="1" applyAlignment="1">
      <alignment horizontal="center" vertical="top"/>
    </xf>
    <xf numFmtId="0" fontId="81" fillId="0" borderId="0" xfId="0" applyFont="1" applyFill="1" applyAlignment="1">
      <alignment horizontal="center" vertical="top"/>
    </xf>
    <xf numFmtId="174" fontId="81" fillId="0" borderId="0" xfId="5" applyFont="1" applyFill="1" applyBorder="1" applyAlignment="1" applyProtection="1">
      <alignment horizontal="center" vertical="top" wrapText="1"/>
    </xf>
    <xf numFmtId="174" fontId="81" fillId="0" borderId="0" xfId="5" applyFont="1" applyFill="1" applyBorder="1" applyAlignment="1" applyProtection="1">
      <alignment horizontal="center" vertical="top"/>
    </xf>
    <xf numFmtId="1" fontId="48" fillId="0" borderId="1" xfId="5" applyNumberFormat="1" applyFont="1" applyFill="1" applyBorder="1" applyAlignment="1" applyProtection="1">
      <alignment horizontal="center" vertical="top"/>
    </xf>
    <xf numFmtId="0" fontId="30" fillId="0" borderId="0" xfId="0" applyFont="1" applyAlignment="1">
      <alignment horizontal="justify" vertical="top" wrapText="1"/>
    </xf>
    <xf numFmtId="0" fontId="32" fillId="0" borderId="0" xfId="0" applyFont="1" applyAlignment="1">
      <alignment horizontal="justify" vertical="top" wrapText="1"/>
    </xf>
    <xf numFmtId="0" fontId="33" fillId="0" borderId="0" xfId="0" applyFont="1" applyAlignment="1">
      <alignment horizontal="center" vertical="top" wrapText="1"/>
    </xf>
    <xf numFmtId="0" fontId="33" fillId="0" borderId="3" xfId="0" applyFont="1" applyBorder="1" applyAlignment="1">
      <alignment horizontal="left" vertical="top" wrapText="1"/>
    </xf>
    <xf numFmtId="0" fontId="13" fillId="0" borderId="0" xfId="0" applyFont="1" applyBorder="1" applyAlignment="1">
      <alignment horizontal="center" vertical="top"/>
    </xf>
    <xf numFmtId="0" fontId="72" fillId="0" borderId="0" xfId="0" applyFont="1" applyAlignment="1">
      <alignment horizontal="left" vertical="top" wrapText="1"/>
    </xf>
    <xf numFmtId="0" fontId="131" fillId="0" borderId="0" xfId="0" applyFont="1" applyFill="1" applyBorder="1" applyAlignment="1" applyProtection="1">
      <alignment horizontal="center" vertical="top"/>
      <protection locked="0"/>
    </xf>
    <xf numFmtId="0" fontId="54" fillId="0" borderId="0" xfId="5" applyNumberFormat="1" applyFont="1" applyFill="1" applyBorder="1" applyAlignment="1">
      <alignment horizontal="justify" vertical="top"/>
    </xf>
    <xf numFmtId="0" fontId="54" fillId="0" borderId="0" xfId="5" applyNumberFormat="1" applyFont="1" applyFill="1" applyBorder="1" applyAlignment="1">
      <alignment horizontal="justify" vertical="top" wrapText="1"/>
    </xf>
    <xf numFmtId="0" fontId="30" fillId="0" borderId="0" xfId="0" applyFont="1" applyFill="1" applyAlignment="1">
      <alignment vertical="top"/>
    </xf>
    <xf numFmtId="0" fontId="30" fillId="0" borderId="0" xfId="0" applyFont="1" applyFill="1" applyAlignment="1">
      <alignment horizontal="center" vertical="top"/>
    </xf>
    <xf numFmtId="0" fontId="131" fillId="0" borderId="0" xfId="0" applyFont="1" applyFill="1" applyBorder="1" applyAlignment="1">
      <alignment horizontal="center" vertical="top"/>
    </xf>
    <xf numFmtId="0" fontId="54" fillId="0" borderId="0" xfId="0" applyFont="1" applyFill="1" applyBorder="1" applyAlignment="1" applyProtection="1">
      <alignment horizontal="left" vertical="top"/>
      <protection locked="0"/>
    </xf>
    <xf numFmtId="0" fontId="131" fillId="0" borderId="0" xfId="5" applyNumberFormat="1" applyFont="1" applyFill="1" applyBorder="1" applyAlignment="1">
      <alignment horizontal="center" vertical="top"/>
    </xf>
    <xf numFmtId="0" fontId="54" fillId="0" borderId="0" xfId="0" applyFont="1" applyFill="1" applyBorder="1" applyAlignment="1">
      <alignment horizontal="left" vertical="top" wrapText="1"/>
    </xf>
    <xf numFmtId="0" fontId="54" fillId="0" borderId="0" xfId="0" applyFont="1" applyFill="1" applyBorder="1" applyAlignment="1">
      <alignment horizontal="justify" vertical="top" wrapText="1"/>
    </xf>
    <xf numFmtId="0" fontId="54" fillId="0" borderId="0" xfId="5" applyNumberFormat="1" applyFont="1" applyFill="1" applyAlignment="1">
      <alignment horizontal="left" vertical="top"/>
    </xf>
    <xf numFmtId="0" fontId="54" fillId="0" borderId="0" xfId="0" applyFont="1" applyFill="1" applyBorder="1" applyAlignment="1">
      <alignment horizontal="justify" vertical="top"/>
    </xf>
    <xf numFmtId="0" fontId="54" fillId="0" borderId="0" xfId="0" applyFont="1" applyFill="1" applyAlignment="1">
      <alignment horizontal="left" vertical="top"/>
    </xf>
    <xf numFmtId="0" fontId="55" fillId="0" borderId="0" xfId="5" applyNumberFormat="1" applyFont="1" applyFill="1" applyAlignment="1">
      <alignment horizontal="left" vertical="top"/>
    </xf>
    <xf numFmtId="0" fontId="55" fillId="0" borderId="0" xfId="5" applyNumberFormat="1" applyFont="1" applyFill="1" applyBorder="1" applyAlignment="1">
      <alignment horizontal="justify" vertical="top" wrapText="1"/>
    </xf>
    <xf numFmtId="0" fontId="54" fillId="0" borderId="0" xfId="5" applyNumberFormat="1" applyFont="1" applyFill="1" applyBorder="1" applyAlignment="1">
      <alignment horizontal="left" vertical="top" wrapText="1"/>
    </xf>
    <xf numFmtId="179" fontId="54" fillId="0" borderId="0" xfId="0" applyNumberFormat="1" applyFont="1" applyFill="1" applyBorder="1" applyAlignment="1">
      <alignment horizontal="center" vertical="top"/>
    </xf>
    <xf numFmtId="0" fontId="131" fillId="0" borderId="3" xfId="0" applyFont="1" applyFill="1" applyBorder="1" applyAlignment="1">
      <alignment horizontal="center" vertical="center"/>
    </xf>
    <xf numFmtId="179" fontId="131" fillId="0" borderId="3" xfId="0" applyNumberFormat="1" applyFont="1" applyFill="1" applyBorder="1" applyAlignment="1">
      <alignment horizontal="center" vertical="center" wrapText="1"/>
    </xf>
    <xf numFmtId="0" fontId="131" fillId="0" borderId="3" xfId="0" applyFont="1" applyFill="1" applyBorder="1" applyAlignment="1">
      <alignment horizontal="center" vertical="top"/>
    </xf>
    <xf numFmtId="179" fontId="131" fillId="0" borderId="3" xfId="0" applyNumberFormat="1" applyFont="1" applyFill="1" applyBorder="1" applyAlignment="1">
      <alignment horizontal="center" vertical="top"/>
    </xf>
    <xf numFmtId="0" fontId="54" fillId="0" borderId="0" xfId="0" applyFont="1" applyFill="1" applyBorder="1" applyAlignment="1">
      <alignment horizontal="left" vertical="top"/>
    </xf>
    <xf numFmtId="0" fontId="33" fillId="0" borderId="0" xfId="13" applyFont="1" applyAlignment="1">
      <alignment horizontal="center"/>
    </xf>
    <xf numFmtId="0" fontId="33" fillId="0" borderId="0" xfId="16" applyFont="1" applyBorder="1" applyAlignment="1">
      <alignment horizontal="center"/>
    </xf>
    <xf numFmtId="0" fontId="33" fillId="0" borderId="0" xfId="16" applyFont="1" applyAlignment="1">
      <alignment horizontal="center"/>
    </xf>
    <xf numFmtId="0" fontId="33" fillId="0" borderId="0" xfId="8" applyFont="1" applyFill="1" applyAlignment="1">
      <alignment horizontal="center" vertical="top"/>
    </xf>
    <xf numFmtId="0" fontId="33" fillId="0" borderId="32" xfId="9" applyFont="1" applyBorder="1" applyAlignment="1">
      <alignment horizontal="center"/>
    </xf>
    <xf numFmtId="0" fontId="48" fillId="0" borderId="5" xfId="16" applyFont="1" applyBorder="1" applyAlignment="1">
      <alignment horizontal="center" vertical="center" wrapText="1"/>
    </xf>
    <xf numFmtId="0" fontId="19" fillId="0" borderId="16" xfId="16" applyFont="1" applyBorder="1" applyAlignment="1">
      <alignment horizontal="center" vertical="center"/>
    </xf>
    <xf numFmtId="0" fontId="19" fillId="0" borderId="17" xfId="16" applyFont="1" applyBorder="1" applyAlignment="1">
      <alignment horizontal="center" vertical="center"/>
    </xf>
    <xf numFmtId="0" fontId="43" fillId="0" borderId="0" xfId="0" applyFont="1" applyFill="1" applyBorder="1" applyAlignment="1">
      <alignment horizontal="justify" vertical="top"/>
    </xf>
    <xf numFmtId="0" fontId="109" fillId="0" borderId="0" xfId="0" applyFont="1" applyBorder="1" applyAlignment="1">
      <alignment horizontal="center"/>
    </xf>
    <xf numFmtId="0" fontId="112" fillId="0" borderId="0" xfId="0" applyFont="1" applyBorder="1" applyAlignment="1">
      <alignment horizontal="center"/>
    </xf>
    <xf numFmtId="0" fontId="113" fillId="0" borderId="0" xfId="0" applyFont="1" applyBorder="1" applyAlignment="1">
      <alignment horizontal="center"/>
    </xf>
    <xf numFmtId="0" fontId="33" fillId="0" borderId="12" xfId="18" applyFont="1" applyFill="1" applyBorder="1" applyAlignment="1">
      <alignment horizontal="center"/>
    </xf>
    <xf numFmtId="4" fontId="33" fillId="0" borderId="12" xfId="18" applyNumberFormat="1" applyFont="1" applyFill="1" applyBorder="1" applyAlignment="1">
      <alignment horizontal="center"/>
    </xf>
    <xf numFmtId="0" fontId="116" fillId="0" borderId="0" xfId="0" applyFont="1" applyBorder="1" applyAlignment="1">
      <alignment horizontal="center"/>
    </xf>
    <xf numFmtId="0" fontId="120" fillId="0" borderId="0" xfId="0" applyFont="1" applyBorder="1" applyAlignment="1">
      <alignment horizontal="center"/>
    </xf>
    <xf numFmtId="0" fontId="124" fillId="0" borderId="0" xfId="0" applyFont="1" applyBorder="1" applyAlignment="1">
      <alignment horizontal="center"/>
    </xf>
    <xf numFmtId="4" fontId="44" fillId="0" borderId="0" xfId="19" applyNumberFormat="1" applyFont="1" applyFill="1" applyBorder="1" applyAlignment="1">
      <alignment horizontal="center"/>
    </xf>
    <xf numFmtId="0" fontId="42" fillId="0" borderId="0" xfId="0" applyFont="1" applyFill="1" applyBorder="1" applyAlignment="1">
      <alignment horizontal="justify" vertical="top"/>
    </xf>
    <xf numFmtId="0" fontId="127" fillId="0" borderId="0" xfId="8" applyFont="1" applyAlignment="1">
      <alignment horizontal="center"/>
    </xf>
    <xf numFmtId="4" fontId="128" fillId="0" borderId="0" xfId="0" applyNumberFormat="1" applyFont="1" applyFill="1" applyAlignment="1">
      <alignment horizontal="left"/>
    </xf>
    <xf numFmtId="4" fontId="128" fillId="0" borderId="0" xfId="0" applyNumberFormat="1" applyFont="1" applyFill="1" applyBorder="1" applyAlignment="1">
      <alignment horizontal="left"/>
    </xf>
    <xf numFmtId="0" fontId="33" fillId="0" borderId="14" xfId="22" applyFont="1" applyFill="1" applyBorder="1" applyAlignment="1">
      <alignment horizontal="center"/>
    </xf>
    <xf numFmtId="4" fontId="33" fillId="0" borderId="14" xfId="22" applyNumberFormat="1" applyFont="1" applyFill="1" applyBorder="1" applyAlignment="1">
      <alignment horizontal="center"/>
    </xf>
    <xf numFmtId="0" fontId="98" fillId="13" borderId="0" xfId="0" applyFont="1" applyFill="1" applyAlignment="1">
      <alignment horizontal="left"/>
    </xf>
    <xf numFmtId="180" fontId="55" fillId="0" borderId="25" xfId="0" applyNumberFormat="1" applyFont="1" applyFill="1" applyBorder="1" applyAlignment="1">
      <alignment horizontal="center" vertical="center" wrapText="1"/>
    </xf>
    <xf numFmtId="180" fontId="55" fillId="0" borderId="26" xfId="0" applyNumberFormat="1" applyFont="1" applyFill="1" applyBorder="1" applyAlignment="1">
      <alignment horizontal="center" vertical="center" wrapText="1"/>
    </xf>
    <xf numFmtId="180" fontId="55" fillId="0" borderId="23" xfId="0" applyNumberFormat="1" applyFont="1" applyFill="1" applyBorder="1" applyAlignment="1">
      <alignment horizontal="center" vertical="center" wrapText="1"/>
    </xf>
    <xf numFmtId="180" fontId="53" fillId="0" borderId="25" xfId="0" applyNumberFormat="1" applyFont="1" applyFill="1" applyBorder="1" applyAlignment="1">
      <alignment horizontal="center" vertical="center" wrapText="1"/>
    </xf>
    <xf numFmtId="180" fontId="53" fillId="0" borderId="26" xfId="0" applyNumberFormat="1" applyFont="1" applyFill="1" applyBorder="1" applyAlignment="1">
      <alignment horizontal="center" vertical="center" wrapText="1"/>
    </xf>
    <xf numFmtId="180" fontId="53" fillId="0" borderId="23" xfId="0" applyNumberFormat="1" applyFont="1" applyFill="1" applyBorder="1" applyAlignment="1">
      <alignment horizontal="center" vertical="center" wrapText="1"/>
    </xf>
    <xf numFmtId="0" fontId="52" fillId="10" borderId="22" xfId="0" applyFont="1" applyFill="1" applyBorder="1" applyAlignment="1">
      <alignment horizontal="center" vertical="center" wrapText="1"/>
    </xf>
    <xf numFmtId="0" fontId="52" fillId="10" borderId="21" xfId="0" applyFont="1" applyFill="1" applyBorder="1" applyAlignment="1">
      <alignment horizontal="center" vertical="center" wrapText="1"/>
    </xf>
    <xf numFmtId="0" fontId="44" fillId="10" borderId="0" xfId="0" applyFont="1" applyFill="1" applyAlignment="1">
      <alignment horizontal="center" vertical="center"/>
    </xf>
    <xf numFmtId="0" fontId="55" fillId="0" borderId="0" xfId="0" applyFont="1" applyFill="1" applyBorder="1" applyAlignment="1">
      <alignment horizontal="left"/>
    </xf>
    <xf numFmtId="0" fontId="53" fillId="0" borderId="21" xfId="0" applyFont="1" applyBorder="1" applyAlignment="1">
      <alignment horizontal="left"/>
    </xf>
    <xf numFmtId="0" fontId="52" fillId="14" borderId="22" xfId="0" applyFont="1" applyFill="1" applyBorder="1" applyAlignment="1">
      <alignment horizontal="center" vertical="center" wrapText="1"/>
    </xf>
    <xf numFmtId="0" fontId="52" fillId="14" borderId="21" xfId="0" applyFont="1" applyFill="1" applyBorder="1" applyAlignment="1">
      <alignment horizontal="center" vertical="center" wrapText="1"/>
    </xf>
    <xf numFmtId="0" fontId="98" fillId="13" borderId="22" xfId="0" applyFont="1" applyFill="1" applyBorder="1" applyAlignment="1">
      <alignment horizontal="center" vertical="center" wrapText="1"/>
    </xf>
    <xf numFmtId="0" fontId="53" fillId="5" borderId="29" xfId="0" applyFont="1" applyFill="1" applyBorder="1" applyAlignment="1">
      <alignment horizontal="center" vertical="center"/>
    </xf>
    <xf numFmtId="0" fontId="55" fillId="5" borderId="29" xfId="0" applyFont="1" applyFill="1" applyBorder="1" applyAlignment="1">
      <alignment horizontal="center" vertical="center"/>
    </xf>
    <xf numFmtId="0" fontId="55" fillId="0" borderId="25" xfId="0" applyFont="1" applyFill="1" applyBorder="1" applyAlignment="1">
      <alignment horizontal="center" vertical="center" wrapText="1"/>
    </xf>
    <xf numFmtId="0" fontId="55" fillId="0" borderId="23" xfId="0" applyFont="1" applyFill="1" applyBorder="1" applyAlignment="1">
      <alignment horizontal="center" vertical="center" wrapText="1"/>
    </xf>
    <xf numFmtId="0" fontId="55" fillId="0" borderId="24" xfId="0" applyNumberFormat="1" applyFont="1" applyFill="1" applyBorder="1" applyAlignment="1">
      <alignment horizontal="center" vertical="center" wrapText="1"/>
    </xf>
    <xf numFmtId="176" fontId="55" fillId="0" borderId="24" xfId="0" applyNumberFormat="1" applyFont="1" applyFill="1" applyBorder="1" applyAlignment="1">
      <alignment horizontal="right" vertical="center" wrapText="1"/>
    </xf>
    <xf numFmtId="177" fontId="45" fillId="0" borderId="24" xfId="0" applyNumberFormat="1" applyFont="1" applyFill="1" applyBorder="1" applyAlignment="1">
      <alignment horizontal="right" vertical="center"/>
    </xf>
    <xf numFmtId="177" fontId="45" fillId="0" borderId="24" xfId="0" applyNumberFormat="1" applyFont="1" applyFill="1" applyBorder="1" applyAlignment="1">
      <alignment horizontal="right" vertical="center" wrapText="1"/>
    </xf>
    <xf numFmtId="0" fontId="55" fillId="0" borderId="24" xfId="0" applyFont="1" applyFill="1" applyBorder="1" applyAlignment="1">
      <alignment horizontal="center"/>
    </xf>
    <xf numFmtId="177" fontId="45" fillId="0" borderId="25" xfId="0" applyNumberFormat="1" applyFont="1" applyFill="1" applyBorder="1" applyAlignment="1">
      <alignment horizontal="right" vertical="center"/>
    </xf>
    <xf numFmtId="177" fontId="45" fillId="0" borderId="23" xfId="0" applyNumberFormat="1" applyFont="1" applyFill="1" applyBorder="1" applyAlignment="1">
      <alignment horizontal="right" vertical="center"/>
    </xf>
    <xf numFmtId="9" fontId="45" fillId="0" borderId="24" xfId="0" applyNumberFormat="1" applyFont="1" applyFill="1" applyBorder="1" applyAlignment="1">
      <alignment horizontal="center" vertical="center" wrapText="1"/>
    </xf>
    <xf numFmtId="0" fontId="55" fillId="0" borderId="24" xfId="0" applyFont="1" applyFill="1" applyBorder="1" applyAlignment="1">
      <alignment horizontal="center" vertical="center" wrapText="1"/>
    </xf>
    <xf numFmtId="0" fontId="55" fillId="0" borderId="0" xfId="0" applyFont="1" applyAlignment="1">
      <alignment horizontal="left" wrapText="1"/>
    </xf>
    <xf numFmtId="0" fontId="55" fillId="0" borderId="0" xfId="0" applyFont="1" applyFill="1" applyAlignment="1">
      <alignment horizontal="center" vertical="top"/>
    </xf>
    <xf numFmtId="0" fontId="55" fillId="0" borderId="0" xfId="0" applyFont="1" applyAlignment="1">
      <alignment horizontal="justify" vertical="top"/>
    </xf>
  </cellXfs>
  <cellStyles count="38">
    <cellStyle name="Buena" xfId="15" builtinId="26"/>
    <cellStyle name="Excel Built-in Currency [0] 2" xfId="7"/>
    <cellStyle name="Hipervínculo" xfId="4" builtinId="8"/>
    <cellStyle name="Millares" xfId="1" builtinId="3"/>
    <cellStyle name="Millares [0]" xfId="26" builtinId="6"/>
    <cellStyle name="Millares 2" xfId="20"/>
    <cellStyle name="Millares 3" xfId="32"/>
    <cellStyle name="Millares 4" xfId="31"/>
    <cellStyle name="Millares 5" xfId="21"/>
    <cellStyle name="Millares 6" xfId="23"/>
    <cellStyle name="Moneda" xfId="2" builtinId="4"/>
    <cellStyle name="Moneda 2" xfId="34"/>
    <cellStyle name="Moneda_CAPITALIZABLES" xfId="33"/>
    <cellStyle name="Moneda_CAPITALIZABLES 2" xfId="30"/>
    <cellStyle name="Normal" xfId="0" builtinId="0"/>
    <cellStyle name="Normal 10" xfId="18"/>
    <cellStyle name="Normal 11" xfId="37"/>
    <cellStyle name="Normal 2" xfId="25"/>
    <cellStyle name="Normal 2 2" xfId="29"/>
    <cellStyle name="Normal 2 3" xfId="8"/>
    <cellStyle name="Normal 3" xfId="10"/>
    <cellStyle name="Normal 3 2" xfId="35"/>
    <cellStyle name="Normal 4" xfId="27"/>
    <cellStyle name="Normal 5" xfId="12"/>
    <cellStyle name="Normal 6" xfId="13"/>
    <cellStyle name="Normal 7" xfId="16"/>
    <cellStyle name="Normal 8" xfId="19"/>
    <cellStyle name="Normal 9" xfId="22"/>
    <cellStyle name="Normal_CUADR1" xfId="11"/>
    <cellStyle name="Normal_CUADR15" xfId="14"/>
    <cellStyle name="Normal_CUADR24" xfId="28"/>
    <cellStyle name="Normal_CUADR3" xfId="6"/>
    <cellStyle name="Porcentaje" xfId="3" builtinId="5"/>
    <cellStyle name="Porcentaje 2" xfId="36"/>
    <cellStyle name="TableStyleLight1" xfId="24"/>
    <cellStyle name="Texto explicativo" xfId="5" builtinId="53" customBuiltin="1"/>
    <cellStyle name="Texto explicativo 2" xfId="9"/>
    <cellStyle name="Texto explicativo 3" xfId="17"/>
  </cellStyles>
  <dxfs count="104">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31859C"/>
      <rgbColor rgb="FFC0C0C0"/>
      <rgbColor rgb="FF808080"/>
      <rgbColor rgb="FF9999FF"/>
      <rgbColor rgb="FF993366"/>
      <rgbColor rgb="FFD9D9D9"/>
      <rgbColor rgb="FFDCE6F2"/>
      <rgbColor rgb="FF660066"/>
      <rgbColor rgb="FFFF8080"/>
      <rgbColor rgb="FF0066CC"/>
      <rgbColor rgb="FFB9CDE5"/>
      <rgbColor rgb="FF000080"/>
      <rgbColor rgb="FFFF00FF"/>
      <rgbColor rgb="FFFFFF00"/>
      <rgbColor rgb="FF00FFFF"/>
      <rgbColor rgb="FF800080"/>
      <rgbColor rgb="FF800000"/>
      <rgbColor rgb="FF008080"/>
      <rgbColor rgb="FF0000FF"/>
      <rgbColor rgb="FF00CCFF"/>
      <rgbColor rgb="FFE6E0EC"/>
      <rgbColor rgb="FFDDDDDD"/>
      <rgbColor rgb="FFC3D69B"/>
      <rgbColor rgb="FF95B3D7"/>
      <rgbColor rgb="FFE6B9B8"/>
      <rgbColor rgb="FFBFBFBF"/>
      <rgbColor rgb="FFFCD5B5"/>
      <rgbColor rgb="FF3366FF"/>
      <rgbColor rgb="FF33CCCC"/>
      <rgbColor rgb="FF99CC00"/>
      <rgbColor rgb="FFFFCC00"/>
      <rgbColor rgb="FFFF9900"/>
      <rgbColor rgb="FFFF6600"/>
      <rgbColor rgb="FF666699"/>
      <rgbColor rgb="FFA6A6A6"/>
      <rgbColor rgb="FF003366"/>
      <rgbColor rgb="FF339966"/>
      <rgbColor rgb="FF003300"/>
      <rgbColor rgb="FF333300"/>
      <rgbColor rgb="FF993300"/>
      <rgbColor rgb="FF993366"/>
      <rgbColor rgb="FF333399"/>
      <rgbColor rgb="FF40404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5" Type="http://schemas.openxmlformats.org/officeDocument/2006/relationships/image" Target="../media/image9.emf"/><Relationship Id="rId4" Type="http://schemas.openxmlformats.org/officeDocument/2006/relationships/image" Target="../media/image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emf"/></Relationships>
</file>

<file path=xl/drawings/_rels/drawing48.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emf"/></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4.emf"/></Relationships>
</file>

<file path=xl/drawings/_rels/drawing52.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emf"/></Relationships>
</file>

<file path=xl/drawings/_rels/drawing5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emf"/></Relationships>
</file>

<file path=xl/drawings/_rels/drawing5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63502</xdr:colOff>
      <xdr:row>1</xdr:row>
      <xdr:rowOff>15845</xdr:rowOff>
    </xdr:from>
    <xdr:to>
      <xdr:col>6</xdr:col>
      <xdr:colOff>709084</xdr:colOff>
      <xdr:row>51</xdr:row>
      <xdr:rowOff>126999</xdr:rowOff>
    </xdr:to>
    <xdr:pic>
      <xdr:nvPicPr>
        <xdr:cNvPr id="6" name="Imagen 5"/>
        <xdr:cNvPicPr>
          <a:picLocks noChangeAspect="1"/>
        </xdr:cNvPicPr>
      </xdr:nvPicPr>
      <xdr:blipFill>
        <a:blip xmlns:r="http://schemas.openxmlformats.org/officeDocument/2006/relationships" r:embed="rId1"/>
        <a:stretch>
          <a:fillRect/>
        </a:stretch>
      </xdr:blipFill>
      <xdr:spPr>
        <a:xfrm>
          <a:off x="63502" y="174595"/>
          <a:ext cx="5217582" cy="80486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381000</xdr:colOff>
      <xdr:row>39</xdr:row>
      <xdr:rowOff>66675</xdr:rowOff>
    </xdr:to>
    <xdr:sp macro="" textlink="">
      <xdr:nvSpPr>
        <xdr:cNvPr id="410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1</xdr:row>
      <xdr:rowOff>0</xdr:rowOff>
    </xdr:from>
    <xdr:to>
      <xdr:col>10</xdr:col>
      <xdr:colOff>381000</xdr:colOff>
      <xdr:row>39</xdr:row>
      <xdr:rowOff>66675</xdr:rowOff>
    </xdr:to>
    <xdr:sp macro="" textlink="">
      <xdr:nvSpPr>
        <xdr:cNvPr id="4098" name="Text Box 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359834</xdr:colOff>
      <xdr:row>0</xdr:row>
      <xdr:rowOff>0</xdr:rowOff>
    </xdr:from>
    <xdr:to>
      <xdr:col>6</xdr:col>
      <xdr:colOff>339434</xdr:colOff>
      <xdr:row>6</xdr:row>
      <xdr:rowOff>150840</xdr:rowOff>
    </xdr:to>
    <xdr:sp macro="" textlink="">
      <xdr:nvSpPr>
        <xdr:cNvPr id="7" name="CustomShape 1"/>
        <xdr:cNvSpPr/>
      </xdr:nvSpPr>
      <xdr:spPr>
        <a:xfrm>
          <a:off x="359834" y="0"/>
          <a:ext cx="4551600" cy="11033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200" b="0" strike="noStrike" spc="-1">
              <a:solidFill>
                <a:srgbClr val="FF9900"/>
              </a:solidFill>
              <a:uFill>
                <a:solidFill>
                  <a:srgbClr val="FFFFFF"/>
                </a:solidFill>
              </a:uFill>
              <a:latin typeface="Arial" panose="020B0604020202020204" pitchFamily="34" charset="0"/>
              <a:cs typeface="Arial" panose="020B0604020202020204" pitchFamily="34" charset="0"/>
            </a:rPr>
            <a:t>II. NOTAS A LOS </a:t>
          </a:r>
        </a:p>
        <a:p>
          <a:pPr algn="ctr">
            <a:lnSpc>
              <a:spcPct val="100000"/>
            </a:lnSpc>
          </a:pPr>
          <a:r>
            <a:rPr lang="es-ES" sz="3200" b="0" strike="noStrike" spc="-1">
              <a:solidFill>
                <a:srgbClr val="FF9900"/>
              </a:solidFill>
              <a:uFill>
                <a:solidFill>
                  <a:srgbClr val="FFFFFF"/>
                </a:solidFill>
              </a:uFill>
              <a:latin typeface="Arial" panose="020B0604020202020204" pitchFamily="34" charset="0"/>
              <a:cs typeface="Arial" panose="020B0604020202020204" pitchFamily="34" charset="0"/>
            </a:rPr>
            <a:t>ESTADOS FINANCIEROS</a:t>
          </a:r>
          <a:endParaRPr lang="es-ES" sz="3200" b="0" strike="noStrike" spc="-1">
            <a:solidFill>
              <a:srgbClr val="000000"/>
            </a:solidFill>
            <a:uFill>
              <a:solidFill>
                <a:srgbClr val="FFFFFF"/>
              </a:solidFill>
            </a:uFill>
            <a:latin typeface="Arial" panose="020B0604020202020204" pitchFamily="34" charset="0"/>
            <a:cs typeface="Arial" panose="020B0604020202020204" pitchFamily="34" charset="0"/>
          </a:endParaRPr>
        </a:p>
        <a:p>
          <a:pPr algn="ctr">
            <a:lnSpc>
              <a:spcPct val="100000"/>
            </a:lnSpc>
          </a:pPr>
          <a:endParaRPr lang="es-ES" sz="3600" b="0" strike="noStrike" spc="-1">
            <a:solidFill>
              <a:srgbClr val="000000"/>
            </a:solidFill>
            <a:uFill>
              <a:solidFill>
                <a:srgbClr val="FFFFFF"/>
              </a:solidFill>
            </a:uFill>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85726</xdr:colOff>
      <xdr:row>0</xdr:row>
      <xdr:rowOff>19051</xdr:rowOff>
    </xdr:from>
    <xdr:to>
      <xdr:col>7</xdr:col>
      <xdr:colOff>633337</xdr:colOff>
      <xdr:row>48</xdr:row>
      <xdr:rowOff>114300</xdr:rowOff>
    </xdr:to>
    <xdr:pic>
      <xdr:nvPicPr>
        <xdr:cNvPr id="18" name="Imagen 1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19051"/>
          <a:ext cx="5548236" cy="7867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47625</xdr:colOff>
      <xdr:row>0</xdr:row>
      <xdr:rowOff>1</xdr:rowOff>
    </xdr:from>
    <xdr:to>
      <xdr:col>31</xdr:col>
      <xdr:colOff>694633</xdr:colOff>
      <xdr:row>46</xdr:row>
      <xdr:rowOff>152401</xdr:rowOff>
    </xdr:to>
    <xdr:pic>
      <xdr:nvPicPr>
        <xdr:cNvPr id="11" name="Imagen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92625" y="1"/>
          <a:ext cx="5647633" cy="760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47626</xdr:colOff>
      <xdr:row>0</xdr:row>
      <xdr:rowOff>0</xdr:rowOff>
    </xdr:from>
    <xdr:to>
      <xdr:col>47</xdr:col>
      <xdr:colOff>653925</xdr:colOff>
      <xdr:row>48</xdr:row>
      <xdr:rowOff>85725</xdr:rowOff>
    </xdr:to>
    <xdr:pic>
      <xdr:nvPicPr>
        <xdr:cNvPr id="16" name="Imagen 1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622626" y="0"/>
          <a:ext cx="5606924" cy="785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48</xdr:col>
      <xdr:colOff>47625</xdr:colOff>
      <xdr:row>0</xdr:row>
      <xdr:rowOff>9525</xdr:rowOff>
    </xdr:from>
    <xdr:to>
      <xdr:col>55</xdr:col>
      <xdr:colOff>676275</xdr:colOff>
      <xdr:row>47</xdr:row>
      <xdr:rowOff>68408</xdr:rowOff>
    </xdr:to>
    <xdr:pic>
      <xdr:nvPicPr>
        <xdr:cNvPr id="17" name="Imagen 1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337625" y="9525"/>
          <a:ext cx="5629275" cy="7669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85725</xdr:colOff>
      <xdr:row>0</xdr:row>
      <xdr:rowOff>9525</xdr:rowOff>
    </xdr:from>
    <xdr:to>
      <xdr:col>63</xdr:col>
      <xdr:colOff>628650</xdr:colOff>
      <xdr:row>15</xdr:row>
      <xdr:rowOff>14811</xdr:rowOff>
    </xdr:to>
    <xdr:pic>
      <xdr:nvPicPr>
        <xdr:cNvPr id="21" name="Imagen 2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90725" y="9525"/>
          <a:ext cx="5543550" cy="2434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76201</xdr:colOff>
      <xdr:row>0</xdr:row>
      <xdr:rowOff>1</xdr:rowOff>
    </xdr:from>
    <xdr:to>
      <xdr:col>15</xdr:col>
      <xdr:colOff>638532</xdr:colOff>
      <xdr:row>49</xdr:row>
      <xdr:rowOff>104775</xdr:rowOff>
    </xdr:to>
    <xdr:pic>
      <xdr:nvPicPr>
        <xdr:cNvPr id="12" name="Imagen 1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91201" y="1"/>
          <a:ext cx="5562956" cy="803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66676</xdr:colOff>
      <xdr:row>0</xdr:row>
      <xdr:rowOff>1</xdr:rowOff>
    </xdr:from>
    <xdr:to>
      <xdr:col>39</xdr:col>
      <xdr:colOff>647701</xdr:colOff>
      <xdr:row>47</xdr:row>
      <xdr:rowOff>103114</xdr:rowOff>
    </xdr:to>
    <xdr:pic>
      <xdr:nvPicPr>
        <xdr:cNvPr id="13" name="Imagen 1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926676" y="1"/>
          <a:ext cx="5581650" cy="7713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76200</xdr:colOff>
      <xdr:row>0</xdr:row>
      <xdr:rowOff>1</xdr:rowOff>
    </xdr:from>
    <xdr:to>
      <xdr:col>23</xdr:col>
      <xdr:colOff>637246</xdr:colOff>
      <xdr:row>40</xdr:row>
      <xdr:rowOff>38101</xdr:rowOff>
    </xdr:to>
    <xdr:pic>
      <xdr:nvPicPr>
        <xdr:cNvPr id="14" name="Imagen 13"/>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506200" y="1"/>
          <a:ext cx="5561671" cy="651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592668</xdr:colOff>
      <xdr:row>2</xdr:row>
      <xdr:rowOff>148166</xdr:rowOff>
    </xdr:from>
    <xdr:to>
      <xdr:col>8</xdr:col>
      <xdr:colOff>31751</xdr:colOff>
      <xdr:row>39</xdr:row>
      <xdr:rowOff>6979</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668" y="465666"/>
          <a:ext cx="4349750" cy="5732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190440</xdr:colOff>
      <xdr:row>0</xdr:row>
      <xdr:rowOff>19080</xdr:rowOff>
    </xdr:from>
    <xdr:to>
      <xdr:col>3</xdr:col>
      <xdr:colOff>284400</xdr:colOff>
      <xdr:row>4</xdr:row>
      <xdr:rowOff>8280</xdr:rowOff>
    </xdr:to>
    <xdr:sp macro="" textlink="">
      <xdr:nvSpPr>
        <xdr:cNvPr id="32" name="CustomShape 1"/>
        <xdr:cNvSpPr/>
      </xdr:nvSpPr>
      <xdr:spPr>
        <a:xfrm>
          <a:off x="190440" y="19080"/>
          <a:ext cx="2549293" cy="666533"/>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III. ANEXOS</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343080</xdr:colOff>
      <xdr:row>0</xdr:row>
      <xdr:rowOff>0</xdr:rowOff>
    </xdr:from>
    <xdr:to>
      <xdr:col>3</xdr:col>
      <xdr:colOff>437040</xdr:colOff>
      <xdr:row>3</xdr:row>
      <xdr:rowOff>150840</xdr:rowOff>
    </xdr:to>
    <xdr:sp macro="" textlink="">
      <xdr:nvSpPr>
        <xdr:cNvPr id="33" name="CustomShape 1"/>
        <xdr:cNvSpPr/>
      </xdr:nvSpPr>
      <xdr:spPr>
        <a:xfrm>
          <a:off x="34308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1</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314280</xdr:colOff>
      <xdr:row>0</xdr:row>
      <xdr:rowOff>47520</xdr:rowOff>
    </xdr:from>
    <xdr:to>
      <xdr:col>3</xdr:col>
      <xdr:colOff>408240</xdr:colOff>
      <xdr:row>4</xdr:row>
      <xdr:rowOff>36720</xdr:rowOff>
    </xdr:to>
    <xdr:sp macro="" textlink="">
      <xdr:nvSpPr>
        <xdr:cNvPr id="37" name="CustomShape 1"/>
        <xdr:cNvSpPr/>
      </xdr:nvSpPr>
      <xdr:spPr>
        <a:xfrm>
          <a:off x="314280" y="47520"/>
          <a:ext cx="2347560" cy="6368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2</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581040</xdr:colOff>
      <xdr:row>0</xdr:row>
      <xdr:rowOff>0</xdr:rowOff>
    </xdr:from>
    <xdr:to>
      <xdr:col>4</xdr:col>
      <xdr:colOff>675000</xdr:colOff>
      <xdr:row>3</xdr:row>
      <xdr:rowOff>150840</xdr:rowOff>
    </xdr:to>
    <xdr:sp macro="" textlink="">
      <xdr:nvSpPr>
        <xdr:cNvPr id="38" name="CustomShape 1"/>
        <xdr:cNvSpPr/>
      </xdr:nvSpPr>
      <xdr:spPr>
        <a:xfrm>
          <a:off x="133200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3</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399960</xdr:colOff>
      <xdr:row>0</xdr:row>
      <xdr:rowOff>0</xdr:rowOff>
    </xdr:from>
    <xdr:to>
      <xdr:col>3</xdr:col>
      <xdr:colOff>493920</xdr:colOff>
      <xdr:row>3</xdr:row>
      <xdr:rowOff>150840</xdr:rowOff>
    </xdr:to>
    <xdr:sp macro="" textlink="">
      <xdr:nvSpPr>
        <xdr:cNvPr id="39" name="CustomShape 1"/>
        <xdr:cNvSpPr/>
      </xdr:nvSpPr>
      <xdr:spPr>
        <a:xfrm>
          <a:off x="39996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4</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685800</xdr:colOff>
      <xdr:row>23</xdr:row>
      <xdr:rowOff>25400</xdr:rowOff>
    </xdr:from>
    <xdr:to>
      <xdr:col>4</xdr:col>
      <xdr:colOff>758593</xdr:colOff>
      <xdr:row>27</xdr:row>
      <xdr:rowOff>23840</xdr:rowOff>
    </xdr:to>
    <xdr:sp macro="" textlink="">
      <xdr:nvSpPr>
        <xdr:cNvPr id="2" name="CustomShape 1"/>
        <xdr:cNvSpPr/>
      </xdr:nvSpPr>
      <xdr:spPr>
        <a:xfrm>
          <a:off x="1511300" y="3822700"/>
          <a:ext cx="2549293" cy="6588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5</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116414</xdr:colOff>
      <xdr:row>0</xdr:row>
      <xdr:rowOff>0</xdr:rowOff>
    </xdr:from>
    <xdr:to>
      <xdr:col>15</xdr:col>
      <xdr:colOff>624414</xdr:colOff>
      <xdr:row>48</xdr:row>
      <xdr:rowOff>52828</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52581" y="0"/>
          <a:ext cx="5704416" cy="7672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7</xdr:col>
      <xdr:colOff>656021</xdr:colOff>
      <xdr:row>45</xdr:row>
      <xdr:rowOff>105833</xdr:rowOff>
    </xdr:to>
    <xdr:pic>
      <xdr:nvPicPr>
        <xdr:cNvPr id="6" name="Imagen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5672520" cy="7249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200160</xdr:colOff>
      <xdr:row>0</xdr:row>
      <xdr:rowOff>0</xdr:rowOff>
    </xdr:from>
    <xdr:to>
      <xdr:col>3</xdr:col>
      <xdr:colOff>294120</xdr:colOff>
      <xdr:row>3</xdr:row>
      <xdr:rowOff>150840</xdr:rowOff>
    </xdr:to>
    <xdr:sp macro="" textlink="">
      <xdr:nvSpPr>
        <xdr:cNvPr id="34" name="CustomShape 1"/>
        <xdr:cNvSpPr/>
      </xdr:nvSpPr>
      <xdr:spPr>
        <a:xfrm>
          <a:off x="20016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6</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685800</xdr:colOff>
      <xdr:row>0</xdr:row>
      <xdr:rowOff>0</xdr:rowOff>
    </xdr:from>
    <xdr:to>
      <xdr:col>4</xdr:col>
      <xdr:colOff>17640</xdr:colOff>
      <xdr:row>3</xdr:row>
      <xdr:rowOff>150840</xdr:rowOff>
    </xdr:to>
    <xdr:sp macro="" textlink="">
      <xdr:nvSpPr>
        <xdr:cNvPr id="35" name="CustomShape 1"/>
        <xdr:cNvSpPr/>
      </xdr:nvSpPr>
      <xdr:spPr>
        <a:xfrm>
          <a:off x="685800" y="0"/>
          <a:ext cx="233640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7</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419040</xdr:colOff>
      <xdr:row>0</xdr:row>
      <xdr:rowOff>0</xdr:rowOff>
    </xdr:from>
    <xdr:to>
      <xdr:col>3</xdr:col>
      <xdr:colOff>513000</xdr:colOff>
      <xdr:row>3</xdr:row>
      <xdr:rowOff>150840</xdr:rowOff>
    </xdr:to>
    <xdr:sp macro="" textlink="">
      <xdr:nvSpPr>
        <xdr:cNvPr id="36" name="CustomShape 1"/>
        <xdr:cNvSpPr/>
      </xdr:nvSpPr>
      <xdr:spPr>
        <a:xfrm>
          <a:off x="41904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8</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399960</xdr:colOff>
      <xdr:row>0</xdr:row>
      <xdr:rowOff>0</xdr:rowOff>
    </xdr:from>
    <xdr:to>
      <xdr:col>3</xdr:col>
      <xdr:colOff>493920</xdr:colOff>
      <xdr:row>3</xdr:row>
      <xdr:rowOff>150840</xdr:rowOff>
    </xdr:to>
    <xdr:sp macro="" textlink="">
      <xdr:nvSpPr>
        <xdr:cNvPr id="49" name="CustomShape 1"/>
        <xdr:cNvSpPr/>
      </xdr:nvSpPr>
      <xdr:spPr>
        <a:xfrm>
          <a:off x="39996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9</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76320</xdr:colOff>
      <xdr:row>0</xdr:row>
      <xdr:rowOff>0</xdr:rowOff>
    </xdr:from>
    <xdr:to>
      <xdr:col>4</xdr:col>
      <xdr:colOff>170280</xdr:colOff>
      <xdr:row>3</xdr:row>
      <xdr:rowOff>150840</xdr:rowOff>
    </xdr:to>
    <xdr:sp macro="" textlink="">
      <xdr:nvSpPr>
        <xdr:cNvPr id="50" name="CustomShape 1"/>
        <xdr:cNvSpPr/>
      </xdr:nvSpPr>
      <xdr:spPr>
        <a:xfrm>
          <a:off x="82728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INGRESOS</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399006</xdr:colOff>
      <xdr:row>0</xdr:row>
      <xdr:rowOff>105833</xdr:rowOff>
    </xdr:from>
    <xdr:to>
      <xdr:col>7</xdr:col>
      <xdr:colOff>211419</xdr:colOff>
      <xdr:row>6</xdr:row>
      <xdr:rowOff>123473</xdr:rowOff>
    </xdr:to>
    <xdr:sp macro="" textlink="">
      <xdr:nvSpPr>
        <xdr:cNvPr id="51" name="CustomShape 1"/>
        <xdr:cNvSpPr/>
      </xdr:nvSpPr>
      <xdr:spPr>
        <a:xfrm>
          <a:off x="1118673" y="105833"/>
          <a:ext cx="4130413" cy="9701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INGRESOS POR SECCIÓN </a:t>
          </a:r>
          <a:endParaRPr lang="es-ES" sz="36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Y </a:t>
          </a:r>
          <a:endParaRPr lang="es-ES" sz="36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CLASE BÁSICA</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318663</xdr:colOff>
      <xdr:row>0</xdr:row>
      <xdr:rowOff>84667</xdr:rowOff>
    </xdr:from>
    <xdr:to>
      <xdr:col>7</xdr:col>
      <xdr:colOff>35676</xdr:colOff>
      <xdr:row>6</xdr:row>
      <xdr:rowOff>92587</xdr:rowOff>
    </xdr:to>
    <xdr:sp macro="" textlink="">
      <xdr:nvSpPr>
        <xdr:cNvPr id="52" name="CustomShape 1"/>
        <xdr:cNvSpPr/>
      </xdr:nvSpPr>
      <xdr:spPr>
        <a:xfrm>
          <a:off x="1038330" y="84667"/>
          <a:ext cx="4035013" cy="9604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SITUACIÓN PRESUPUESTARIA</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INGRESOS</a:t>
          </a:r>
          <a:endParaRPr lang="es-ES" sz="32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304920</xdr:colOff>
      <xdr:row>0</xdr:row>
      <xdr:rowOff>0</xdr:rowOff>
    </xdr:from>
    <xdr:to>
      <xdr:col>3</xdr:col>
      <xdr:colOff>427320</xdr:colOff>
      <xdr:row>4</xdr:row>
      <xdr:rowOff>7920</xdr:rowOff>
    </xdr:to>
    <xdr:sp macro="" textlink="">
      <xdr:nvSpPr>
        <xdr:cNvPr id="53" name="CustomShape 1"/>
        <xdr:cNvSpPr/>
      </xdr:nvSpPr>
      <xdr:spPr>
        <a:xfrm>
          <a:off x="304920" y="0"/>
          <a:ext cx="2376000" cy="6555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10</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445663</xdr:colOff>
      <xdr:row>0</xdr:row>
      <xdr:rowOff>21167</xdr:rowOff>
    </xdr:from>
    <xdr:to>
      <xdr:col>7</xdr:col>
      <xdr:colOff>105436</xdr:colOff>
      <xdr:row>6</xdr:row>
      <xdr:rowOff>86327</xdr:rowOff>
    </xdr:to>
    <xdr:sp macro="" textlink="">
      <xdr:nvSpPr>
        <xdr:cNvPr id="54" name="CustomShape 1"/>
        <xdr:cNvSpPr/>
      </xdr:nvSpPr>
      <xdr:spPr>
        <a:xfrm>
          <a:off x="1165330" y="21167"/>
          <a:ext cx="3977773" cy="10176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EGRESOS </a:t>
          </a: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POR SECCIÓN</a:t>
          </a:r>
          <a:r>
            <a:rPr lang="es-ES" sz="3600" b="0" strike="noStrike" spc="-1" baseline="0">
              <a:solidFill>
                <a:srgbClr val="000000"/>
              </a:solidFill>
              <a:uFill>
                <a:solidFill>
                  <a:srgbClr val="FFFFFF"/>
                </a:solidFill>
              </a:uFill>
              <a:latin typeface="Arial" charset="0"/>
              <a:ea typeface="Arial" charset="0"/>
              <a:cs typeface="Arial" charset="0"/>
            </a:rPr>
            <a:t> </a:t>
          </a:r>
          <a:r>
            <a:rPr lang="es-ES" sz="3600" b="0" strike="noStrike" spc="-1">
              <a:solidFill>
                <a:srgbClr val="FF9900"/>
              </a:solidFill>
              <a:uFill>
                <a:solidFill>
                  <a:srgbClr val="FFFFFF"/>
                </a:solidFill>
              </a:uFill>
              <a:latin typeface="Arial" charset="0"/>
              <a:ea typeface="Arial" charset="0"/>
              <a:cs typeface="Arial" charset="0"/>
            </a:rPr>
            <a:t>Y OBJETO</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179916</xdr:colOff>
      <xdr:row>0</xdr:row>
      <xdr:rowOff>84666</xdr:rowOff>
    </xdr:from>
    <xdr:to>
      <xdr:col>7</xdr:col>
      <xdr:colOff>173274</xdr:colOff>
      <xdr:row>7</xdr:row>
      <xdr:rowOff>102306</xdr:rowOff>
    </xdr:to>
    <xdr:sp macro="" textlink="">
      <xdr:nvSpPr>
        <xdr:cNvPr id="55" name="CustomShape 1"/>
        <xdr:cNvSpPr/>
      </xdr:nvSpPr>
      <xdr:spPr>
        <a:xfrm>
          <a:off x="899583" y="84666"/>
          <a:ext cx="4311358" cy="112889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SITUACIÓN PRESUPUESTARIA</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DE EGRESOS</a:t>
          </a:r>
          <a:endParaRPr lang="es-ES" sz="32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190499</xdr:colOff>
      <xdr:row>23</xdr:row>
      <xdr:rowOff>42333</xdr:rowOff>
    </xdr:from>
    <xdr:to>
      <xdr:col>7</xdr:col>
      <xdr:colOff>529166</xdr:colOff>
      <xdr:row>41</xdr:row>
      <xdr:rowOff>130529</xdr:rowOff>
    </xdr:to>
    <xdr:sp macro="" textlink="">
      <xdr:nvSpPr>
        <xdr:cNvPr id="3" name="CustomShape 1"/>
        <xdr:cNvSpPr/>
      </xdr:nvSpPr>
      <xdr:spPr>
        <a:xfrm>
          <a:off x="190499" y="3693583"/>
          <a:ext cx="5281084" cy="2945696"/>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2800" b="0" strike="noStrike" spc="-1">
              <a:solidFill>
                <a:srgbClr val="FF9900"/>
              </a:solidFill>
              <a:uFill>
                <a:solidFill>
                  <a:srgbClr val="FFFFFF"/>
                </a:solidFill>
              </a:uFill>
              <a:latin typeface="Arial" charset="0"/>
              <a:ea typeface="Arial" charset="0"/>
              <a:cs typeface="Arial" charset="0"/>
            </a:rPr>
            <a:t>I. ESTADOS FINANCIEROS</a:t>
          </a:r>
          <a:endParaRPr lang="es-ES" sz="28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2800" b="0" strike="noStrike" spc="-1">
              <a:solidFill>
                <a:srgbClr val="FF9900"/>
              </a:solidFill>
              <a:uFill>
                <a:solidFill>
                  <a:srgbClr val="FFFFFF"/>
                </a:solidFill>
              </a:uFill>
              <a:latin typeface="Arial" charset="0"/>
              <a:ea typeface="Arial" charset="0"/>
              <a:cs typeface="Arial" charset="0"/>
            </a:rPr>
            <a:t>Y DE</a:t>
          </a:r>
          <a:endParaRPr lang="es-ES" sz="28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2800" b="0" strike="noStrike" spc="-1">
              <a:solidFill>
                <a:srgbClr val="FF9900"/>
              </a:solidFill>
              <a:uFill>
                <a:solidFill>
                  <a:srgbClr val="FFFFFF"/>
                </a:solidFill>
              </a:uFill>
              <a:latin typeface="Arial" charset="0"/>
              <a:ea typeface="Arial" charset="0"/>
              <a:cs typeface="Arial" charset="0"/>
            </a:rPr>
            <a:t>LIQUIDACIÓN PRESUPUESTARIA</a:t>
          </a:r>
          <a:endParaRPr lang="es-ES" sz="28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178873</xdr:colOff>
      <xdr:row>0</xdr:row>
      <xdr:rowOff>10583</xdr:rowOff>
    </xdr:from>
    <xdr:to>
      <xdr:col>5</xdr:col>
      <xdr:colOff>582820</xdr:colOff>
      <xdr:row>5</xdr:row>
      <xdr:rowOff>2673</xdr:rowOff>
    </xdr:to>
    <xdr:sp macro="" textlink="">
      <xdr:nvSpPr>
        <xdr:cNvPr id="56" name="CustomShape 1"/>
        <xdr:cNvSpPr/>
      </xdr:nvSpPr>
      <xdr:spPr>
        <a:xfrm>
          <a:off x="898540" y="10583"/>
          <a:ext cx="3282613" cy="7858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EGRESOS</a:t>
          </a:r>
          <a:endParaRPr lang="es-ES" sz="36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POR SECCIÓN Y</a:t>
          </a: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UNIDAD</a:t>
          </a:r>
          <a:r>
            <a:rPr lang="es-ES" sz="3600" b="0" strike="noStrike" spc="-1" baseline="0">
              <a:solidFill>
                <a:srgbClr val="FF9900"/>
              </a:solidFill>
              <a:uFill>
                <a:solidFill>
                  <a:srgbClr val="FFFFFF"/>
                </a:solidFill>
              </a:uFill>
              <a:latin typeface="Arial" charset="0"/>
              <a:ea typeface="Arial" charset="0"/>
              <a:cs typeface="Arial" charset="0"/>
            </a:rPr>
            <a:t> EJECUTORA</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529166</xdr:colOff>
      <xdr:row>0</xdr:row>
      <xdr:rowOff>31749</xdr:rowOff>
    </xdr:from>
    <xdr:to>
      <xdr:col>7</xdr:col>
      <xdr:colOff>522494</xdr:colOff>
      <xdr:row>7</xdr:row>
      <xdr:rowOff>14479</xdr:rowOff>
    </xdr:to>
    <xdr:sp macro="" textlink="">
      <xdr:nvSpPr>
        <xdr:cNvPr id="57" name="CustomShape 1"/>
        <xdr:cNvSpPr/>
      </xdr:nvSpPr>
      <xdr:spPr>
        <a:xfrm>
          <a:off x="1248833" y="31749"/>
          <a:ext cx="4311328" cy="10939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EGRESOS</a:t>
          </a:r>
          <a:r>
            <a:rPr lang="es-ES" sz="3600" b="0" strike="noStrike" spc="-1" baseline="0">
              <a:solidFill>
                <a:srgbClr val="FF9900"/>
              </a:solidFill>
              <a:uFill>
                <a:solidFill>
                  <a:srgbClr val="FFFFFF"/>
                </a:solidFill>
              </a:uFill>
              <a:latin typeface="Arial" charset="0"/>
              <a:ea typeface="Arial" charset="0"/>
              <a:cs typeface="Arial" charset="0"/>
            </a:rPr>
            <a:t> </a:t>
          </a:r>
          <a:r>
            <a:rPr lang="es-ES" sz="3600" b="0" strike="noStrike" spc="-1">
              <a:solidFill>
                <a:srgbClr val="FF9900"/>
              </a:solidFill>
              <a:uFill>
                <a:solidFill>
                  <a:srgbClr val="FFFFFF"/>
                </a:solidFill>
              </a:uFill>
              <a:latin typeface="Arial" charset="0"/>
              <a:ea typeface="Arial" charset="0"/>
              <a:cs typeface="Arial" charset="0"/>
            </a:rPr>
            <a:t>POR OBJETO </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462507</xdr:colOff>
      <xdr:row>0</xdr:row>
      <xdr:rowOff>94027</xdr:rowOff>
    </xdr:from>
    <xdr:to>
      <xdr:col>6</xdr:col>
      <xdr:colOff>227040</xdr:colOff>
      <xdr:row>5</xdr:row>
      <xdr:rowOff>121027</xdr:rowOff>
    </xdr:to>
    <xdr:sp macro="" textlink="">
      <xdr:nvSpPr>
        <xdr:cNvPr id="40" name="CustomShape 1"/>
        <xdr:cNvSpPr/>
      </xdr:nvSpPr>
      <xdr:spPr>
        <a:xfrm>
          <a:off x="462507" y="94027"/>
          <a:ext cx="4082533" cy="82075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VÍNCULO  EXTERNO</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343080</xdr:colOff>
      <xdr:row>0</xdr:row>
      <xdr:rowOff>19080</xdr:rowOff>
    </xdr:from>
    <xdr:to>
      <xdr:col>3</xdr:col>
      <xdr:colOff>617760</xdr:colOff>
      <xdr:row>3</xdr:row>
      <xdr:rowOff>150840</xdr:rowOff>
    </xdr:to>
    <xdr:sp macro="" textlink="">
      <xdr:nvSpPr>
        <xdr:cNvPr id="41" name="CustomShape 1"/>
        <xdr:cNvSpPr/>
      </xdr:nvSpPr>
      <xdr:spPr>
        <a:xfrm>
          <a:off x="343080" y="19080"/>
          <a:ext cx="2528280" cy="6174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11</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372593</xdr:colOff>
      <xdr:row>1</xdr:row>
      <xdr:rowOff>31750</xdr:rowOff>
    </xdr:from>
    <xdr:to>
      <xdr:col>7</xdr:col>
      <xdr:colOff>254000</xdr:colOff>
      <xdr:row>8</xdr:row>
      <xdr:rowOff>31750</xdr:rowOff>
    </xdr:to>
    <xdr:sp macro="" textlink="">
      <xdr:nvSpPr>
        <xdr:cNvPr id="42" name="CustomShape 1"/>
        <xdr:cNvSpPr/>
      </xdr:nvSpPr>
      <xdr:spPr>
        <a:xfrm>
          <a:off x="1092260" y="190500"/>
          <a:ext cx="4199407" cy="111125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VÍNCULO EXTERNO</a:t>
          </a:r>
          <a:endParaRPr lang="es-ES" sz="36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FONDOS RESTRINGIDOS</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409575</xdr:colOff>
      <xdr:row>11</xdr:row>
      <xdr:rowOff>0</xdr:rowOff>
    </xdr:from>
    <xdr:to>
      <xdr:col>0</xdr:col>
      <xdr:colOff>409575</xdr:colOff>
      <xdr:row>11</xdr:row>
      <xdr:rowOff>0</xdr:rowOff>
    </xdr:to>
    <xdr:sp macro="" textlink="">
      <xdr:nvSpPr>
        <xdr:cNvPr id="2" name="Line 11"/>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 name="Line 16"/>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4" name="Line 2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 name="Line 2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 name="Line 3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 name="Line 4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 name="Line 4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9" name="Line 5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10" name="Line 57"/>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11" name="Line 62"/>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12" name="Line 67"/>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13" name="Line 72"/>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14" name="Line 7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15" name="Line 8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16" name="Line 8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17" name="Line 9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18" name="Line 101"/>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19" name="Line 106"/>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0" name="Line 111"/>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1" name="Line 116"/>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2" name="Line 12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3" name="Line 12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4" name="Line 13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5" name="Line 13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26" name="Line 145"/>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27" name="Line 150"/>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28" name="Line 155"/>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29" name="Line 160"/>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0" name="Line 167"/>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1" name="Line 172"/>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2" name="Line 177"/>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3" name="Line 182"/>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4" name="Line 18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5" name="Line 19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6" name="Line 19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7" name="Line 20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8" name="Line 20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9" name="Line 21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40" name="Line 21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41" name="Line 22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42" name="Line 22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43" name="Line 23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44" name="Line 23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45" name="Line 24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46" name="Line 24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47" name="Line 25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48" name="Line 25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49" name="Line 26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0" name="Line 26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1" name="Line 27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2" name="Line 27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3" name="Line 28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4" name="Line 28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5" name="Line 29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6" name="Line 29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7" name="Line 30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58" name="Line 309"/>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59" name="Line 314"/>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60" name="Line 319"/>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61" name="Line 324"/>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62" name="Line 331"/>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63" name="Line 336"/>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64" name="Line 341"/>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65" name="Line 346"/>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6" name="Line 35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7" name="Line 35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8" name="Line 36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9" name="Line 36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0" name="Line 37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1" name="Line 37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2" name="Line 38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3" name="Line 38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4" name="Line 39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5" name="Line 39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6" name="Line 40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7" name="Line 40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8" name="Line 41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9" name="Line 41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0" name="Line 42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1" name="Line 42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2" name="Line 43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3" name="Line 43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4" name="Line 44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5" name="Line 44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6" name="Line 45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7" name="Line 45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8" name="Line 46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9" name="Line 46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90" name="Line 473"/>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91" name="Line 478"/>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92" name="Line 483"/>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93" name="Line 488"/>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94" name="Line 495"/>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95" name="Line 500"/>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96" name="Line 505"/>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97" name="Line 510"/>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8" name="Line 17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9" name="Line 17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0" name="Line 18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1" name="Line 18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2" name="Line 19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3" name="Line 19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4" name="Line 20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5" name="Line 20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6" name="Line 21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7" name="Line 22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8" name="Line 22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9" name="Line 2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0" name="Line 2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1" name="Line 2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2" name="Line 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3" name="Line 1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4" name="Line 1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5" name="Line 2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6" name="Line 2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7" name="Line 3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8" name="Line 3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9" name="Line 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0" name="Line 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1" name="Line 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2" name="Line 5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3" name="Line 6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4" name="Line 6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5" name="Line 7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6" name="Line 7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7" name="Line 8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28" name="Line 9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29" name="Line 9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30" name="Line 10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31" name="Line 11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32" name="Line 1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33" name="Line 1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34" name="Line 13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35" name="Line 13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36" name="Line 14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37" name="Line 15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38" name="Line 159"/>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39" name="Line 16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40" name="Line 17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41" name="Line 18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42" name="Line 18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43" name="Line 19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44" name="Line 20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45" name="Line 20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46" name="Line 2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47" name="Line 2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48" name="Line 22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49" name="Line 23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50" name="Line 24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51" name="Line 24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52" name="Line 25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53" name="Line 25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54" name="Line 26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55" name="Line 26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56" name="Line 27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57" name="Line 27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58" name="Line 28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59" name="Line 28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60" name="Line 1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61" name="Line 1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62" name="Line 2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63" name="Line 3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64" name="Line 3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65" name="Line 4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66" name="Line 5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67" name="Line 5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68" name="Line 6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69" name="Line 74"/>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70" name="Line 79"/>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71" name="Line 84"/>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72" name="Line 95"/>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73" name="Line 100"/>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74" name="Line 105"/>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75" name="Line 11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76" name="Line 12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77" name="Line 12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78" name="Line 13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79" name="Line 14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80" name="Line 14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81" name="Line 15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82" name="Line 16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83" name="Line 16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84" name="Line 17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85" name="Line 17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86" name="Line 18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87" name="Line 18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88" name="Line 19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89" name="Line 19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90" name="Line 20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91" name="Line 20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92" name="Line 21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93" name="Line 22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94" name="Line 22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95" name="Line 2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96" name="Line 2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97" name="Line 2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98" name="Line 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99" name="Line 1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200" name="Line 1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201" name="Line 2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202" name="Line 2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203" name="Line 3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204" name="Line 3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205" name="Line 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206" name="Line 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207" name="Line 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208" name="Line 5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209" name="Line 6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210" name="Line 6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211" name="Line 7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212" name="Line 7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213" name="Line 8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14" name="Line 9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15" name="Line 9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16" name="Line 10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17" name="Line 11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18" name="Line 1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19" name="Line 1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20" name="Line 13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21" name="Line 13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22" name="Line 14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23" name="Line 15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24" name="Line 159"/>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25" name="Line 16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26" name="Line 17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27" name="Line 18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28" name="Line 18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29" name="Line 19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30" name="Line 20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31" name="Line 20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32" name="Line 2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33" name="Line 2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34" name="Line 22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35" name="Line 23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36" name="Line 24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237" name="Line 24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238" name="Line 25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239" name="Line 25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240" name="Line 26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241" name="Line 26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242" name="Line 27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243" name="Line 27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244" name="Line 28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245" name="Line 28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46" name="Line 11"/>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47" name="Line 16"/>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48" name="Line 2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49" name="Line 2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50" name="Line 3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51" name="Line 4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52" name="Line 4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53" name="Line 5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54" name="Line 57"/>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55" name="Line 62"/>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56" name="Line 67"/>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57" name="Line 72"/>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58" name="Line 7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59" name="Line 8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60" name="Line 8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61" name="Line 9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62" name="Line 101"/>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63" name="Line 106"/>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64" name="Line 111"/>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65" name="Line 116"/>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66" name="Line 12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67" name="Line 12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68" name="Line 13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69" name="Line 13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270" name="Line 145"/>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271" name="Line 150"/>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272" name="Line 155"/>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273" name="Line 160"/>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274" name="Line 167"/>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275" name="Line 172"/>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276" name="Line 177"/>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277" name="Line 182"/>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78" name="Line 18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79" name="Line 19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80" name="Line 19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81" name="Line 20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82" name="Line 20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83" name="Line 21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84" name="Line 21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85" name="Line 22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86" name="Line 22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87" name="Line 23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88" name="Line 23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89" name="Line 24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90" name="Line 24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91" name="Line 25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92" name="Line 25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93" name="Line 26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94" name="Line 26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95" name="Line 27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96" name="Line 27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97" name="Line 28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98" name="Line 28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299" name="Line 29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00" name="Line 29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01" name="Line 30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02" name="Line 309"/>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03" name="Line 314"/>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04" name="Line 319"/>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05" name="Line 324"/>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06" name="Line 331"/>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07" name="Line 336"/>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08" name="Line 341"/>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09" name="Line 346"/>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10" name="Line 35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11" name="Line 35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12" name="Line 36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13" name="Line 36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14" name="Line 37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15" name="Line 37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16" name="Line 38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17" name="Line 38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18" name="Line 39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19" name="Line 39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20" name="Line 40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21" name="Line 40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22" name="Line 41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23" name="Line 41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24" name="Line 42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25" name="Line 42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26" name="Line 43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27" name="Line 43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28" name="Line 44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29" name="Line 44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30" name="Line 45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31" name="Line 45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32" name="Line 46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333" name="Line 46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34" name="Line 473"/>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35" name="Line 478"/>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36" name="Line 483"/>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37" name="Line 488"/>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38" name="Line 495"/>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39" name="Line 500"/>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40" name="Line 505"/>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341" name="Line 510"/>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42" name="Line 17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43" name="Line 17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44" name="Line 18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45" name="Line 18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46" name="Line 19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47" name="Line 19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48" name="Line 20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49" name="Line 20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50" name="Line 21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51" name="Line 22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52" name="Line 22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53" name="Line 2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54" name="Line 2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55" name="Line 2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56" name="Line 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57" name="Line 1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58" name="Line 1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59" name="Line 2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60" name="Line 2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61" name="Line 3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62" name="Line 3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63" name="Line 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64" name="Line 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65" name="Line 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66" name="Line 5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67" name="Line 6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68" name="Line 6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69" name="Line 7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70" name="Line 7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371" name="Line 8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72" name="Line 9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73" name="Line 9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74" name="Line 10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75" name="Line 11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76" name="Line 1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77" name="Line 1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78" name="Line 13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79" name="Line 13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80" name="Line 14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81" name="Line 15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82" name="Line 159"/>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83" name="Line 16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84" name="Line 17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85" name="Line 18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86" name="Line 18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87" name="Line 19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88" name="Line 20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89" name="Line 20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90" name="Line 2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91" name="Line 2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92" name="Line 22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93" name="Line 23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94" name="Line 24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395" name="Line 24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396" name="Line 25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397" name="Line 25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398" name="Line 26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399" name="Line 26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400" name="Line 27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401" name="Line 27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402" name="Line 28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403" name="Line 28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04" name="Line 1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05" name="Line 1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06" name="Line 2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07" name="Line 3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08" name="Line 3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09" name="Line 4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10" name="Line 5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11" name="Line 5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12" name="Line 6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13" name="Line 74"/>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14" name="Line 79"/>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15" name="Line 84"/>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16" name="Line 95"/>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17" name="Line 100"/>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18" name="Line 105"/>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19" name="Line 11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20" name="Line 12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21" name="Line 12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22" name="Line 13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23" name="Line 14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24" name="Line 14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25" name="Line 15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26" name="Line 16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427" name="Line 16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28" name="Line 17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29" name="Line 17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30" name="Line 18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31" name="Line 18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32" name="Line 19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33" name="Line 19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34" name="Line 20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35" name="Line 20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36" name="Line 21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37" name="Line 22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38" name="Line 22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39" name="Line 2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40" name="Line 2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41" name="Line 2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42" name="Line 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43" name="Line 1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44" name="Line 1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45" name="Line 2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46" name="Line 2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47" name="Line 3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48" name="Line 3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49" name="Line 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50" name="Line 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51" name="Line 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52" name="Line 5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53" name="Line 6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54" name="Line 6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55" name="Line 7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56" name="Line 7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457" name="Line 8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58" name="Line 9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59" name="Line 9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60" name="Line 10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61" name="Line 11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62" name="Line 1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63" name="Line 1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64" name="Line 13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65" name="Line 13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66" name="Line 14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67" name="Line 15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68" name="Line 159"/>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69" name="Line 16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70" name="Line 17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71" name="Line 18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72" name="Line 18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73" name="Line 19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74" name="Line 20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75" name="Line 20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76" name="Line 2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77" name="Line 2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78" name="Line 22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79" name="Line 23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80" name="Line 24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481" name="Line 24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482" name="Line 25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483" name="Line 25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484" name="Line 26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485" name="Line 26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486" name="Line 27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487" name="Line 27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488" name="Line 28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489" name="Line 28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90" name="Line 17"/>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91" name="Line 22"/>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92" name="Line 29"/>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93" name="Line 34"/>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94" name="Line 41"/>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95" name="Line 46"/>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96" name="Line 51"/>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97" name="Line 56"/>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98" name="Line 63"/>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99" name="Line 68"/>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00" name="Line 73"/>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01" name="Line 78"/>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02" name="Line 85"/>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03" name="Line 90"/>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04" name="Line 95"/>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05" name="Line 100"/>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06" name="Line 107"/>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07" name="Line 112"/>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08" name="Line 117"/>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09" name="Line 122"/>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10" name="Line 12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11" name="Line 13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12" name="Line 13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13" name="Line 14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14" name="Line 151"/>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15" name="Line 156"/>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16" name="Line 161"/>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17" name="Line 166"/>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18" name="Line 17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19" name="Line 17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20" name="Line 18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21" name="Line 18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22" name="Line 195"/>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23" name="Line 200"/>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24" name="Line 205"/>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25" name="Line 210"/>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26" name="Line 215"/>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27" name="Line 220"/>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28" name="Line 225"/>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29" name="Line 230"/>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30" name="Line 235"/>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31" name="Line 240"/>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32" name="Line 245"/>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33" name="Line 250"/>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34" name="Line 255"/>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35" name="Line 260"/>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36" name="Line 265"/>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37" name="Line 270"/>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38" name="Line 27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39" name="Line 28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40" name="Line 28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41" name="Line 29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42" name="Line 29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43" name="Line 30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44" name="Line 30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45" name="Line 31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46" name="Line 31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47" name="Line 32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48" name="Line 32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49" name="Line 33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50" name="Line 33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51" name="Line 3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52" name="Line 3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553" name="Line 3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54" name="Line 1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55" name="Line 1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56" name="Line 2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57" name="Line 3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58" name="Line 3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59" name="Line 4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60" name="Line 5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61" name="Line 5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62" name="Line 6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63" name="Line 74"/>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64" name="Line 79"/>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65" name="Line 84"/>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66" name="Line 95"/>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67" name="Line 100"/>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68" name="Line 105"/>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69" name="Line 11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70" name="Line 12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71" name="Line 12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72" name="Line 13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73" name="Line 14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74" name="Line 14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75" name="Line 15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76" name="Line 16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577" name="Line 16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78" name="Line 173"/>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79" name="Line 178"/>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80" name="Line 183"/>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81" name="Line 188"/>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82" name="Line 193"/>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83" name="Line 198"/>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84" name="Line 203"/>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85" name="Line 208"/>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86" name="Line 21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87" name="Line 22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88" name="Line 22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89" name="Line 24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90" name="Line 24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91" name="Line 25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92" name="Line 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93" name="Line 1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94" name="Line 1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95" name="Line 2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96" name="Line 2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97" name="Line 3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98" name="Line 3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599" name="Line 4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00" name="Line 4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01" name="Line 5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02" name="Line 5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03" name="Line 6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04" name="Line 6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05" name="Line 7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06" name="Line 7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07" name="Line 8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08" name="Line 91"/>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09" name="Line 96"/>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10" name="Line 101"/>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11" name="Line 112"/>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12" name="Line 117"/>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13" name="Line 122"/>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14" name="Line 133"/>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15" name="Line 138"/>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16" name="Line 143"/>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17" name="Line 154"/>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18" name="Line 159"/>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19" name="Line 164"/>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20" name="Line 175"/>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21" name="Line 180"/>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22" name="Line 185"/>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23" name="Line 196"/>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24" name="Line 201"/>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25" name="Line 206"/>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26" name="Line 217"/>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27" name="Line 222"/>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28" name="Line 227"/>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29" name="Line 238"/>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30" name="Line 243"/>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31" name="Line 248"/>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632" name="Line 25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633" name="Line 25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634" name="Line 26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635" name="Line 26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636" name="Line 27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637" name="Line 27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638" name="Line 28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639" name="Line 28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40" name="Line 1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41" name="Line 1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42" name="Line 2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43" name="Line 3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44" name="Line 3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45" name="Line 4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46" name="Line 5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47" name="Line 5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48" name="Line 6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49" name="Line 74"/>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50" name="Line 79"/>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51" name="Line 84"/>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52" name="Line 95"/>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53" name="Line 100"/>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54" name="Line 105"/>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55" name="Line 11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56" name="Line 12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57" name="Line 12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58" name="Line 13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59" name="Line 14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60" name="Line 14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61" name="Line 15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62" name="Line 16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663" name="Line 16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64" name="Line 173"/>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65" name="Line 178"/>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66" name="Line 183"/>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67" name="Line 188"/>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68" name="Line 193"/>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69" name="Line 198"/>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70" name="Line 203"/>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71" name="Line 208"/>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72" name="Line 21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73" name="Line 22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74" name="Line 22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75" name="Line 24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76" name="Line 24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77" name="Line 25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78" name="Line 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79" name="Line 1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80" name="Line 1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81" name="Line 2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82" name="Line 2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83" name="Line 3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84" name="Line 3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85" name="Line 4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86" name="Line 4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87" name="Line 5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88" name="Line 5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89" name="Line 6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90" name="Line 6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91" name="Line 7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92" name="Line 7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693" name="Line 8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94" name="Line 91"/>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95" name="Line 96"/>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96" name="Line 101"/>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97" name="Line 112"/>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98" name="Line 117"/>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99" name="Line 122"/>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00" name="Line 133"/>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01" name="Line 138"/>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02" name="Line 143"/>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03" name="Line 154"/>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04" name="Line 159"/>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05" name="Line 164"/>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06" name="Line 175"/>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07" name="Line 180"/>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08" name="Line 185"/>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09" name="Line 196"/>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10" name="Line 201"/>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11" name="Line 206"/>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12" name="Line 217"/>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13" name="Line 222"/>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14" name="Line 227"/>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15" name="Line 238"/>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16" name="Line 243"/>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17" name="Line 248"/>
        <xdr:cNvSpPr>
          <a:spLocks noChangeShapeType="1"/>
        </xdr:cNvSpPr>
      </xdr:nvSpPr>
      <xdr:spPr bwMode="auto">
        <a:xfrm flipH="1">
          <a:off x="409575" y="1343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718" name="Line 25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719" name="Line 25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720" name="Line 26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721" name="Line 26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722" name="Line 27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723" name="Line 27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724" name="Line 28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725" name="Line 28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26" name="Line 11"/>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27" name="Line 16"/>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28" name="Line 2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29" name="Line 2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30" name="Line 3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31" name="Line 4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32" name="Line 45"/>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33" name="Line 50"/>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34" name="Line 57"/>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35" name="Line 62"/>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36" name="Line 67"/>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37" name="Line 72"/>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38" name="Line 7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39" name="Line 8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40" name="Line 8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41" name="Line 9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42" name="Line 101"/>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43" name="Line 106"/>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44" name="Line 111"/>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45" name="Line 116"/>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46" name="Line 12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47" name="Line 12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48" name="Line 13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49" name="Line 13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750" name="Line 145"/>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751" name="Line 150"/>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752" name="Line 155"/>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753" name="Line 160"/>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754" name="Line 167"/>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755" name="Line 172"/>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756" name="Line 177"/>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757" name="Line 182"/>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58" name="Line 18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59" name="Line 19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60" name="Line 19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61" name="Line 20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62" name="Line 20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63" name="Line 21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64" name="Line 21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65" name="Line 22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66" name="Line 22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67" name="Line 23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68" name="Line 23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69" name="Line 24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70" name="Line 24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71" name="Line 25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72" name="Line 25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73" name="Line 26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74" name="Line 26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75" name="Line 27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76" name="Line 27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77" name="Line 28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78" name="Line 28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79" name="Line 29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80" name="Line 299"/>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81" name="Line 304"/>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782" name="Line 309"/>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783" name="Line 314"/>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784" name="Line 319"/>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785" name="Line 324"/>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786" name="Line 331"/>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787" name="Line 336"/>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788" name="Line 341"/>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789" name="Line 346"/>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90" name="Line 35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91" name="Line 35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92" name="Line 36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93" name="Line 36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94" name="Line 37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95" name="Line 37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96" name="Line 38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97" name="Line 38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98" name="Line 39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799" name="Line 39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00" name="Line 40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01" name="Line 40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02" name="Line 41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03" name="Line 41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04" name="Line 42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05" name="Line 42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06" name="Line 43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07" name="Line 43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08" name="Line 44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09" name="Line 44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10" name="Line 45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11" name="Line 45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12" name="Line 463"/>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11</xdr:row>
      <xdr:rowOff>0</xdr:rowOff>
    </xdr:from>
    <xdr:to>
      <xdr:col>0</xdr:col>
      <xdr:colOff>409575</xdr:colOff>
      <xdr:row>11</xdr:row>
      <xdr:rowOff>0</xdr:rowOff>
    </xdr:to>
    <xdr:sp macro="" textlink="">
      <xdr:nvSpPr>
        <xdr:cNvPr id="813" name="Line 468"/>
        <xdr:cNvSpPr>
          <a:spLocks noChangeShapeType="1"/>
        </xdr:cNvSpPr>
      </xdr:nvSpPr>
      <xdr:spPr bwMode="auto">
        <a:xfrm flipH="1">
          <a:off x="409575" y="2114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814" name="Line 473"/>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815" name="Line 478"/>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816" name="Line 483"/>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817" name="Line 488"/>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818" name="Line 495"/>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819" name="Line 500"/>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820" name="Line 505"/>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16</xdr:row>
      <xdr:rowOff>0</xdr:rowOff>
    </xdr:from>
    <xdr:to>
      <xdr:col>0</xdr:col>
      <xdr:colOff>409575</xdr:colOff>
      <xdr:row>16</xdr:row>
      <xdr:rowOff>0</xdr:rowOff>
    </xdr:to>
    <xdr:sp macro="" textlink="">
      <xdr:nvSpPr>
        <xdr:cNvPr id="821" name="Line 510"/>
        <xdr:cNvSpPr>
          <a:spLocks noChangeShapeType="1"/>
        </xdr:cNvSpPr>
      </xdr:nvSpPr>
      <xdr:spPr bwMode="auto">
        <a:xfrm flipH="1">
          <a:off x="409575" y="3067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22" name="Line 17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23" name="Line 17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24" name="Line 18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25" name="Line 18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26" name="Line 19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27" name="Line 19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28" name="Line 20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29" name="Line 20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30" name="Line 21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31" name="Line 22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32" name="Line 22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33" name="Line 2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34" name="Line 2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35" name="Line 2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36" name="Line 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37" name="Line 1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38" name="Line 1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39" name="Line 2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40" name="Line 2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41" name="Line 3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42" name="Line 3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43" name="Line 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44" name="Line 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45" name="Line 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46" name="Line 5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47" name="Line 6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48" name="Line 6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49" name="Line 7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50" name="Line 7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851" name="Line 8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52" name="Line 9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53" name="Line 9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54" name="Line 10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55" name="Line 11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56" name="Line 1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57" name="Line 1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58" name="Line 13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59" name="Line 13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60" name="Line 14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61" name="Line 15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62" name="Line 159"/>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63" name="Line 16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64" name="Line 17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65" name="Line 18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66" name="Line 18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67" name="Line 19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68" name="Line 20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69" name="Line 20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70" name="Line 2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71" name="Line 2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72" name="Line 22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73" name="Line 23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74" name="Line 24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875" name="Line 24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876" name="Line 25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877" name="Line 25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878" name="Line 26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879" name="Line 26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880" name="Line 27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881" name="Line 27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882" name="Line 28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883" name="Line 28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884" name="Line 1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885" name="Line 1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886" name="Line 2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887" name="Line 3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888" name="Line 3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889" name="Line 4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890" name="Line 5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891" name="Line 5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892" name="Line 6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893" name="Line 74"/>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894" name="Line 79"/>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895" name="Line 84"/>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896" name="Line 95"/>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897" name="Line 100"/>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898" name="Line 105"/>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899" name="Line 11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900" name="Line 12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901" name="Line 12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902" name="Line 13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903" name="Line 14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904" name="Line 14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905" name="Line 15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906" name="Line 16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907" name="Line 16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08" name="Line 17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09" name="Line 17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10" name="Line 18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11" name="Line 18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12" name="Line 19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13" name="Line 19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14" name="Line 20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15" name="Line 20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16" name="Line 21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17" name="Line 22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18" name="Line 22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19" name="Line 2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20" name="Line 2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21" name="Line 2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22" name="Line 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23" name="Line 1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24" name="Line 1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25" name="Line 2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26" name="Line 2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27" name="Line 3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28" name="Line 3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29" name="Line 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30" name="Line 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31" name="Line 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32" name="Line 5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33" name="Line 6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34" name="Line 6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35" name="Line 7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36" name="Line 7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937" name="Line 8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38" name="Line 9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39" name="Line 9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40" name="Line 10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41" name="Line 11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42" name="Line 1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43" name="Line 1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44" name="Line 13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45" name="Line 13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46" name="Line 14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47" name="Line 15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48" name="Line 159"/>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49" name="Line 16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50" name="Line 17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51" name="Line 18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52" name="Line 18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53" name="Line 19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54" name="Line 20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55" name="Line 20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56" name="Line 2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57" name="Line 2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58" name="Line 22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59" name="Line 23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60" name="Line 24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61" name="Line 24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62" name="Line 25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63" name="Line 25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64" name="Line 26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65" name="Line 26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66" name="Line 27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67" name="Line 27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68" name="Line 28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69" name="Line 28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70" name="Line 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71" name="Line 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72" name="Line 29"/>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73" name="Line 3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74" name="Line 4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75" name="Line 4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76" name="Line 5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77" name="Line 5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78" name="Line 6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79" name="Line 6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80" name="Line 7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81" name="Line 7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82" name="Line 8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83" name="Line 9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84" name="Line 9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985" name="Line 10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86" name="Line 107"/>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87" name="Line 112"/>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88" name="Line 117"/>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89" name="Line 122"/>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90" name="Line 129"/>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91" name="Line 134"/>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92" name="Line 139"/>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93" name="Line 144"/>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94" name="Line 151"/>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95" name="Line 156"/>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96" name="Line 161"/>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97" name="Line 166"/>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98" name="Line 17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999" name="Line 17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00" name="Line 18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01" name="Line 18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02" name="Line 19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03" name="Line 20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04" name="Line 20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05" name="Line 21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06" name="Line 21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07" name="Line 22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08" name="Line 22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09" name="Line 23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10" name="Line 23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11" name="Line 24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12" name="Line 24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13" name="Line 25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14" name="Line 25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15" name="Line 26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16" name="Line 26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17" name="Line 27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18" name="Line 27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19" name="Line 28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20" name="Line 28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21" name="Line 29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22" name="Line 29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23" name="Line 30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24" name="Line 30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25" name="Line 31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26" name="Line 31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27" name="Line 32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28" name="Line 32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29" name="Line 33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30" name="Line 33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31" name="Line 34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32" name="Line 34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033" name="Line 35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34" name="Line 1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35" name="Line 1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36" name="Line 2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37" name="Line 3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38" name="Line 3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39" name="Line 4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40" name="Line 5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41" name="Line 5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42" name="Line 6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43" name="Line 74"/>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44" name="Line 79"/>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45" name="Line 84"/>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46" name="Line 95"/>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47" name="Line 100"/>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48" name="Line 105"/>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49" name="Line 11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50" name="Line 12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51" name="Line 12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52" name="Line 13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53" name="Line 14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54" name="Line 14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55" name="Line 15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56" name="Line 16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057" name="Line 16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58" name="Line 17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59" name="Line 17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60" name="Line 18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61" name="Line 18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62" name="Line 19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63" name="Line 19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64" name="Line 20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65" name="Line 20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66" name="Line 21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67" name="Line 22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68" name="Line 22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69" name="Line 2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70" name="Line 2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71" name="Line 2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72" name="Line 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73" name="Line 1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74" name="Line 1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75" name="Line 2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76" name="Line 2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77" name="Line 3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78" name="Line 3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79" name="Line 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80" name="Line 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81" name="Line 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82" name="Line 5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83" name="Line 6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84" name="Line 6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85" name="Line 7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86" name="Line 7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087" name="Line 8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88" name="Line 9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89" name="Line 9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90" name="Line 10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91" name="Line 11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92" name="Line 1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93" name="Line 1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94" name="Line 13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95" name="Line 13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96" name="Line 14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97" name="Line 15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98" name="Line 159"/>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099" name="Line 16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00" name="Line 17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01" name="Line 18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02" name="Line 18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03" name="Line 19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04" name="Line 20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05" name="Line 20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06" name="Line 2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07" name="Line 2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08" name="Line 22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09" name="Line 23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10" name="Line 24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11" name="Line 24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112" name="Line 25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113" name="Line 25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114" name="Line 26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115" name="Line 26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116" name="Line 27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117" name="Line 27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118" name="Line 28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119" name="Line 28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20" name="Line 1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21" name="Line 1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22" name="Line 2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23" name="Line 3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24" name="Line 3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25" name="Line 4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26" name="Line 5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27" name="Line 5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28" name="Line 6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29" name="Line 74"/>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30" name="Line 79"/>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31" name="Line 84"/>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32" name="Line 95"/>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33" name="Line 100"/>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34" name="Line 105"/>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35" name="Line 11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36" name="Line 12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37" name="Line 12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38" name="Line 13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39" name="Line 14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40" name="Line 14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41" name="Line 15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42" name="Line 16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143" name="Line 16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44" name="Line 17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45" name="Line 17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46" name="Line 18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47" name="Line 18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48" name="Line 19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49" name="Line 19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50" name="Line 20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51" name="Line 20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52" name="Line 21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53" name="Line 22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54" name="Line 22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55" name="Line 2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56" name="Line 2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57" name="Line 2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58" name="Line 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59" name="Line 1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60" name="Line 1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61" name="Line 2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62" name="Line 2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63" name="Line 3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64" name="Line 3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65" name="Line 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66" name="Line 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67" name="Line 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68" name="Line 5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69" name="Line 6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70" name="Line 6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71" name="Line 7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72" name="Line 7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173" name="Line 8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74" name="Line 9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75" name="Line 9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76" name="Line 10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77" name="Line 11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78" name="Line 1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79" name="Line 1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80" name="Line 13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81" name="Line 13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82" name="Line 14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83" name="Line 15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84" name="Line 159"/>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85" name="Line 164"/>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86" name="Line 17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87" name="Line 180"/>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88" name="Line 185"/>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89" name="Line 19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90" name="Line 201"/>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91" name="Line 206"/>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92" name="Line 21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93" name="Line 222"/>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94" name="Line 227"/>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95" name="Line 23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96" name="Line 243"/>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8</xdr:row>
      <xdr:rowOff>0</xdr:rowOff>
    </xdr:from>
    <xdr:to>
      <xdr:col>0</xdr:col>
      <xdr:colOff>409575</xdr:colOff>
      <xdr:row>8</xdr:row>
      <xdr:rowOff>0</xdr:rowOff>
    </xdr:to>
    <xdr:sp macro="" textlink="">
      <xdr:nvSpPr>
        <xdr:cNvPr id="1197" name="Line 248"/>
        <xdr:cNvSpPr>
          <a:spLocks noChangeShapeType="1"/>
        </xdr:cNvSpPr>
      </xdr:nvSpPr>
      <xdr:spPr bwMode="auto">
        <a:xfrm flipH="1">
          <a:off x="409575" y="1543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198" name="Line 25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199" name="Line 25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200" name="Line 26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201" name="Line 26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202" name="Line 27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203" name="Line 27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204" name="Line 283"/>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205" name="Line 288"/>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06" name="Line 11"/>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07" name="Line 16"/>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08" name="Line 2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09" name="Line 2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10" name="Line 3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11" name="Line 4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12" name="Line 45"/>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13" name="Line 50"/>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14" name="Line 57"/>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15" name="Line 62"/>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16" name="Line 67"/>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17" name="Line 72"/>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18" name="Line 7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19" name="Line 8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20" name="Line 8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21" name="Line 9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22" name="Line 101"/>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23" name="Line 106"/>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24" name="Line 111"/>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25" name="Line 116"/>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26" name="Line 12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27" name="Line 12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28" name="Line 13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29" name="Line 13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30" name="Line 145"/>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31" name="Line 150"/>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32" name="Line 155"/>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33" name="Line 160"/>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34" name="Line 167"/>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35" name="Line 172"/>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36" name="Line 177"/>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37" name="Line 182"/>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38" name="Line 18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39" name="Line 19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40" name="Line 19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41" name="Line 20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42" name="Line 20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43" name="Line 21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44" name="Line 21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45" name="Line 22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46" name="Line 22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47" name="Line 23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48" name="Line 23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49" name="Line 24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50" name="Line 24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51" name="Line 25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52" name="Line 25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53" name="Line 26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54" name="Line 26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55" name="Line 27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56" name="Line 27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57" name="Line 28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58" name="Line 28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59" name="Line 29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60" name="Line 299"/>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61" name="Line 304"/>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62" name="Line 309"/>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63" name="Line 314"/>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64" name="Line 319"/>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65" name="Line 324"/>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66" name="Line 331"/>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67" name="Line 336"/>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68" name="Line 341"/>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69" name="Line 346"/>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70" name="Line 35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71" name="Line 35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72" name="Line 36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73" name="Line 36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74" name="Line 37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75" name="Line 37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76" name="Line 38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77" name="Line 38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78" name="Line 39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79" name="Line 39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80" name="Line 40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81" name="Line 40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82" name="Line 41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83" name="Line 41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84" name="Line 42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85" name="Line 42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86" name="Line 43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87" name="Line 43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88" name="Line 44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89" name="Line 44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90" name="Line 45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91" name="Line 45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92" name="Line 463"/>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12</xdr:row>
      <xdr:rowOff>0</xdr:rowOff>
    </xdr:from>
    <xdr:to>
      <xdr:col>0</xdr:col>
      <xdr:colOff>409575</xdr:colOff>
      <xdr:row>12</xdr:row>
      <xdr:rowOff>0</xdr:rowOff>
    </xdr:to>
    <xdr:sp macro="" textlink="">
      <xdr:nvSpPr>
        <xdr:cNvPr id="1293" name="Line 468"/>
        <xdr:cNvSpPr>
          <a:spLocks noChangeShapeType="1"/>
        </xdr:cNvSpPr>
      </xdr:nvSpPr>
      <xdr:spPr bwMode="auto">
        <a:xfrm flipH="1">
          <a:off x="409575" y="2295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94" name="Line 473"/>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95" name="Line 478"/>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96" name="Line 483"/>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97" name="Line 488"/>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98" name="Line 495"/>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299" name="Line 500"/>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300" name="Line 505"/>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17</xdr:row>
      <xdr:rowOff>0</xdr:rowOff>
    </xdr:from>
    <xdr:to>
      <xdr:col>0</xdr:col>
      <xdr:colOff>409575</xdr:colOff>
      <xdr:row>17</xdr:row>
      <xdr:rowOff>0</xdr:rowOff>
    </xdr:to>
    <xdr:sp macro="" textlink="">
      <xdr:nvSpPr>
        <xdr:cNvPr id="1301" name="Line 510"/>
        <xdr:cNvSpPr>
          <a:spLocks noChangeShapeType="1"/>
        </xdr:cNvSpPr>
      </xdr:nvSpPr>
      <xdr:spPr bwMode="auto">
        <a:xfrm flipH="1">
          <a:off x="409575" y="32480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02" name="Line 173"/>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03" name="Line 178"/>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04" name="Line 183"/>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05" name="Line 188"/>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06" name="Line 193"/>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07" name="Line 198"/>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08" name="Line 203"/>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09" name="Line 208"/>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10" name="Line 219"/>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11" name="Line 224"/>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12" name="Line 229"/>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13" name="Line 24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14" name="Line 24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15" name="Line 25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16" name="Line 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17" name="Line 1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18" name="Line 1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19" name="Line 2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20" name="Line 2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21" name="Line 3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22" name="Line 3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23" name="Line 4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24" name="Line 4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25" name="Line 5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26" name="Line 5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27" name="Line 6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28" name="Line 6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29" name="Line 7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30" name="Line 7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31" name="Line 8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32" name="Line 91"/>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33" name="Line 96"/>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34" name="Line 101"/>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35" name="Line 112"/>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36" name="Line 117"/>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37" name="Line 122"/>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38" name="Line 133"/>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39" name="Line 138"/>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40" name="Line 143"/>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41" name="Line 154"/>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42" name="Line 159"/>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43" name="Line 164"/>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44" name="Line 175"/>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45" name="Line 180"/>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46" name="Line 185"/>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47" name="Line 196"/>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48" name="Line 201"/>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49" name="Line 206"/>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50" name="Line 217"/>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51" name="Line 222"/>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52" name="Line 227"/>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53" name="Line 238"/>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54" name="Line 243"/>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55" name="Line 248"/>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14</xdr:row>
      <xdr:rowOff>0</xdr:rowOff>
    </xdr:from>
    <xdr:to>
      <xdr:col>0</xdr:col>
      <xdr:colOff>409575</xdr:colOff>
      <xdr:row>14</xdr:row>
      <xdr:rowOff>0</xdr:rowOff>
    </xdr:to>
    <xdr:sp macro="" textlink="">
      <xdr:nvSpPr>
        <xdr:cNvPr id="1356" name="Line 253"/>
        <xdr:cNvSpPr>
          <a:spLocks noChangeShapeType="1"/>
        </xdr:cNvSpPr>
      </xdr:nvSpPr>
      <xdr:spPr bwMode="auto">
        <a:xfrm flipH="1">
          <a:off x="409575" y="26670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14</xdr:row>
      <xdr:rowOff>0</xdr:rowOff>
    </xdr:from>
    <xdr:to>
      <xdr:col>0</xdr:col>
      <xdr:colOff>409575</xdr:colOff>
      <xdr:row>14</xdr:row>
      <xdr:rowOff>0</xdr:rowOff>
    </xdr:to>
    <xdr:sp macro="" textlink="">
      <xdr:nvSpPr>
        <xdr:cNvPr id="1357" name="Line 258"/>
        <xdr:cNvSpPr>
          <a:spLocks noChangeShapeType="1"/>
        </xdr:cNvSpPr>
      </xdr:nvSpPr>
      <xdr:spPr bwMode="auto">
        <a:xfrm flipH="1">
          <a:off x="409575" y="26670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14</xdr:row>
      <xdr:rowOff>0</xdr:rowOff>
    </xdr:from>
    <xdr:to>
      <xdr:col>0</xdr:col>
      <xdr:colOff>409575</xdr:colOff>
      <xdr:row>14</xdr:row>
      <xdr:rowOff>0</xdr:rowOff>
    </xdr:to>
    <xdr:sp macro="" textlink="">
      <xdr:nvSpPr>
        <xdr:cNvPr id="1358" name="Line 263"/>
        <xdr:cNvSpPr>
          <a:spLocks noChangeShapeType="1"/>
        </xdr:cNvSpPr>
      </xdr:nvSpPr>
      <xdr:spPr bwMode="auto">
        <a:xfrm flipH="1">
          <a:off x="409575" y="26670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14</xdr:row>
      <xdr:rowOff>0</xdr:rowOff>
    </xdr:from>
    <xdr:to>
      <xdr:col>0</xdr:col>
      <xdr:colOff>409575</xdr:colOff>
      <xdr:row>14</xdr:row>
      <xdr:rowOff>0</xdr:rowOff>
    </xdr:to>
    <xdr:sp macro="" textlink="">
      <xdr:nvSpPr>
        <xdr:cNvPr id="1359" name="Line 268"/>
        <xdr:cNvSpPr>
          <a:spLocks noChangeShapeType="1"/>
        </xdr:cNvSpPr>
      </xdr:nvSpPr>
      <xdr:spPr bwMode="auto">
        <a:xfrm flipH="1">
          <a:off x="409575" y="26670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14</xdr:row>
      <xdr:rowOff>0</xdr:rowOff>
    </xdr:from>
    <xdr:to>
      <xdr:col>0</xdr:col>
      <xdr:colOff>409575</xdr:colOff>
      <xdr:row>14</xdr:row>
      <xdr:rowOff>0</xdr:rowOff>
    </xdr:to>
    <xdr:sp macro="" textlink="">
      <xdr:nvSpPr>
        <xdr:cNvPr id="1360" name="Line 273"/>
        <xdr:cNvSpPr>
          <a:spLocks noChangeShapeType="1"/>
        </xdr:cNvSpPr>
      </xdr:nvSpPr>
      <xdr:spPr bwMode="auto">
        <a:xfrm flipH="1">
          <a:off x="409575" y="26670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14</xdr:row>
      <xdr:rowOff>0</xdr:rowOff>
    </xdr:from>
    <xdr:to>
      <xdr:col>0</xdr:col>
      <xdr:colOff>409575</xdr:colOff>
      <xdr:row>14</xdr:row>
      <xdr:rowOff>0</xdr:rowOff>
    </xdr:to>
    <xdr:sp macro="" textlink="">
      <xdr:nvSpPr>
        <xdr:cNvPr id="1361" name="Line 278"/>
        <xdr:cNvSpPr>
          <a:spLocks noChangeShapeType="1"/>
        </xdr:cNvSpPr>
      </xdr:nvSpPr>
      <xdr:spPr bwMode="auto">
        <a:xfrm flipH="1">
          <a:off x="409575" y="26670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14</xdr:row>
      <xdr:rowOff>0</xdr:rowOff>
    </xdr:from>
    <xdr:to>
      <xdr:col>0</xdr:col>
      <xdr:colOff>409575</xdr:colOff>
      <xdr:row>14</xdr:row>
      <xdr:rowOff>0</xdr:rowOff>
    </xdr:to>
    <xdr:sp macro="" textlink="">
      <xdr:nvSpPr>
        <xdr:cNvPr id="1362" name="Line 283"/>
        <xdr:cNvSpPr>
          <a:spLocks noChangeShapeType="1"/>
        </xdr:cNvSpPr>
      </xdr:nvSpPr>
      <xdr:spPr bwMode="auto">
        <a:xfrm flipH="1">
          <a:off x="409575" y="26670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14</xdr:row>
      <xdr:rowOff>0</xdr:rowOff>
    </xdr:from>
    <xdr:to>
      <xdr:col>0</xdr:col>
      <xdr:colOff>409575</xdr:colOff>
      <xdr:row>14</xdr:row>
      <xdr:rowOff>0</xdr:rowOff>
    </xdr:to>
    <xdr:sp macro="" textlink="">
      <xdr:nvSpPr>
        <xdr:cNvPr id="1363" name="Line 288"/>
        <xdr:cNvSpPr>
          <a:spLocks noChangeShapeType="1"/>
        </xdr:cNvSpPr>
      </xdr:nvSpPr>
      <xdr:spPr bwMode="auto">
        <a:xfrm flipH="1">
          <a:off x="409575" y="26670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64" name="Line 1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65" name="Line 1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66" name="Line 2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67" name="Line 3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68" name="Line 3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69" name="Line 4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70" name="Line 5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71" name="Line 5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72" name="Line 6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73" name="Line 74"/>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74" name="Line 79"/>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75" name="Line 84"/>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76" name="Line 95"/>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77" name="Line 100"/>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78" name="Line 105"/>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79" name="Line 11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80" name="Line 121"/>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81" name="Line 126"/>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82" name="Line 13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83" name="Line 142"/>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84" name="Line 147"/>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85" name="Line 15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86" name="Line 163"/>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xdr:row>
      <xdr:rowOff>0</xdr:rowOff>
    </xdr:from>
    <xdr:to>
      <xdr:col>0</xdr:col>
      <xdr:colOff>409575</xdr:colOff>
      <xdr:row>2</xdr:row>
      <xdr:rowOff>0</xdr:rowOff>
    </xdr:to>
    <xdr:sp macro="" textlink="">
      <xdr:nvSpPr>
        <xdr:cNvPr id="1387" name="Line 168"/>
        <xdr:cNvSpPr>
          <a:spLocks noChangeShapeType="1"/>
        </xdr:cNvSpPr>
      </xdr:nvSpPr>
      <xdr:spPr bwMode="auto">
        <a:xfrm flipH="1">
          <a:off x="409575" y="3619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88" name="Line 173"/>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89" name="Line 178"/>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90" name="Line 183"/>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91" name="Line 188"/>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92" name="Line 193"/>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93" name="Line 198"/>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94" name="Line 203"/>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395" name="Line 208"/>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96" name="Line 219"/>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97" name="Line 224"/>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98" name="Line 229"/>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399" name="Line 24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00" name="Line 24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01" name="Line 25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02" name="Line 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03" name="Line 1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04" name="Line 1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05" name="Line 2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06" name="Line 2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07" name="Line 3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08" name="Line 3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09" name="Line 4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10" name="Line 4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11" name="Line 5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12" name="Line 5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13" name="Line 6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14" name="Line 6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15" name="Line 7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16" name="Line 75"/>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13</xdr:row>
      <xdr:rowOff>0</xdr:rowOff>
    </xdr:from>
    <xdr:to>
      <xdr:col>0</xdr:col>
      <xdr:colOff>409575</xdr:colOff>
      <xdr:row>13</xdr:row>
      <xdr:rowOff>0</xdr:rowOff>
    </xdr:to>
    <xdr:sp macro="" textlink="">
      <xdr:nvSpPr>
        <xdr:cNvPr id="1417" name="Line 80"/>
        <xdr:cNvSpPr>
          <a:spLocks noChangeShapeType="1"/>
        </xdr:cNvSpPr>
      </xdr:nvSpPr>
      <xdr:spPr bwMode="auto">
        <a:xfrm flipH="1">
          <a:off x="409575" y="24765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18" name="Line 91"/>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19" name="Line 96"/>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20" name="Line 101"/>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21" name="Line 112"/>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22" name="Line 117"/>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23" name="Line 122"/>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24" name="Line 133"/>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25" name="Line 138"/>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26" name="Line 143"/>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27" name="Line 154"/>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28" name="Line 159"/>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29" name="Line 164"/>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30" name="Line 175"/>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31" name="Line 180"/>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32" name="Line 185"/>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33" name="Line 196"/>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34" name="Line 201"/>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35" name="Line 206"/>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36" name="Line 217"/>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37" name="Line 222"/>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38" name="Line 227"/>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39" name="Line 238"/>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40" name="Line 243"/>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9</xdr:row>
      <xdr:rowOff>0</xdr:rowOff>
    </xdr:from>
    <xdr:to>
      <xdr:col>0</xdr:col>
      <xdr:colOff>409575</xdr:colOff>
      <xdr:row>9</xdr:row>
      <xdr:rowOff>0</xdr:rowOff>
    </xdr:to>
    <xdr:sp macro="" textlink="">
      <xdr:nvSpPr>
        <xdr:cNvPr id="1441" name="Line 248"/>
        <xdr:cNvSpPr>
          <a:spLocks noChangeShapeType="1"/>
        </xdr:cNvSpPr>
      </xdr:nvSpPr>
      <xdr:spPr bwMode="auto">
        <a:xfrm flipH="1">
          <a:off x="409575" y="17335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14</xdr:row>
      <xdr:rowOff>0</xdr:rowOff>
    </xdr:from>
    <xdr:to>
      <xdr:col>0</xdr:col>
      <xdr:colOff>409575</xdr:colOff>
      <xdr:row>14</xdr:row>
      <xdr:rowOff>0</xdr:rowOff>
    </xdr:to>
    <xdr:sp macro="" textlink="">
      <xdr:nvSpPr>
        <xdr:cNvPr id="1442" name="Line 253"/>
        <xdr:cNvSpPr>
          <a:spLocks noChangeShapeType="1"/>
        </xdr:cNvSpPr>
      </xdr:nvSpPr>
      <xdr:spPr bwMode="auto">
        <a:xfrm flipH="1">
          <a:off x="409575" y="26670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14</xdr:row>
      <xdr:rowOff>0</xdr:rowOff>
    </xdr:from>
    <xdr:to>
      <xdr:col>0</xdr:col>
      <xdr:colOff>409575</xdr:colOff>
      <xdr:row>14</xdr:row>
      <xdr:rowOff>0</xdr:rowOff>
    </xdr:to>
    <xdr:sp macro="" textlink="">
      <xdr:nvSpPr>
        <xdr:cNvPr id="1443" name="Line 258"/>
        <xdr:cNvSpPr>
          <a:spLocks noChangeShapeType="1"/>
        </xdr:cNvSpPr>
      </xdr:nvSpPr>
      <xdr:spPr bwMode="auto">
        <a:xfrm flipH="1">
          <a:off x="409575" y="26670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14</xdr:row>
      <xdr:rowOff>0</xdr:rowOff>
    </xdr:from>
    <xdr:to>
      <xdr:col>0</xdr:col>
      <xdr:colOff>409575</xdr:colOff>
      <xdr:row>14</xdr:row>
      <xdr:rowOff>0</xdr:rowOff>
    </xdr:to>
    <xdr:sp macro="" textlink="">
      <xdr:nvSpPr>
        <xdr:cNvPr id="1444" name="Line 263"/>
        <xdr:cNvSpPr>
          <a:spLocks noChangeShapeType="1"/>
        </xdr:cNvSpPr>
      </xdr:nvSpPr>
      <xdr:spPr bwMode="auto">
        <a:xfrm flipH="1">
          <a:off x="409575" y="26670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14</xdr:row>
      <xdr:rowOff>0</xdr:rowOff>
    </xdr:from>
    <xdr:to>
      <xdr:col>0</xdr:col>
      <xdr:colOff>409575</xdr:colOff>
      <xdr:row>14</xdr:row>
      <xdr:rowOff>0</xdr:rowOff>
    </xdr:to>
    <xdr:sp macro="" textlink="">
      <xdr:nvSpPr>
        <xdr:cNvPr id="1445" name="Line 268"/>
        <xdr:cNvSpPr>
          <a:spLocks noChangeShapeType="1"/>
        </xdr:cNvSpPr>
      </xdr:nvSpPr>
      <xdr:spPr bwMode="auto">
        <a:xfrm flipH="1">
          <a:off x="409575" y="26670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14</xdr:row>
      <xdr:rowOff>0</xdr:rowOff>
    </xdr:from>
    <xdr:to>
      <xdr:col>0</xdr:col>
      <xdr:colOff>409575</xdr:colOff>
      <xdr:row>14</xdr:row>
      <xdr:rowOff>0</xdr:rowOff>
    </xdr:to>
    <xdr:sp macro="" textlink="">
      <xdr:nvSpPr>
        <xdr:cNvPr id="1446" name="Line 273"/>
        <xdr:cNvSpPr>
          <a:spLocks noChangeShapeType="1"/>
        </xdr:cNvSpPr>
      </xdr:nvSpPr>
      <xdr:spPr bwMode="auto">
        <a:xfrm flipH="1">
          <a:off x="409575" y="26670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14</xdr:row>
      <xdr:rowOff>0</xdr:rowOff>
    </xdr:from>
    <xdr:to>
      <xdr:col>0</xdr:col>
      <xdr:colOff>409575</xdr:colOff>
      <xdr:row>14</xdr:row>
      <xdr:rowOff>0</xdr:rowOff>
    </xdr:to>
    <xdr:sp macro="" textlink="">
      <xdr:nvSpPr>
        <xdr:cNvPr id="1447" name="Line 278"/>
        <xdr:cNvSpPr>
          <a:spLocks noChangeShapeType="1"/>
        </xdr:cNvSpPr>
      </xdr:nvSpPr>
      <xdr:spPr bwMode="auto">
        <a:xfrm flipH="1">
          <a:off x="409575" y="26670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14</xdr:row>
      <xdr:rowOff>0</xdr:rowOff>
    </xdr:from>
    <xdr:to>
      <xdr:col>0</xdr:col>
      <xdr:colOff>409575</xdr:colOff>
      <xdr:row>14</xdr:row>
      <xdr:rowOff>0</xdr:rowOff>
    </xdr:to>
    <xdr:sp macro="" textlink="">
      <xdr:nvSpPr>
        <xdr:cNvPr id="1448" name="Line 283"/>
        <xdr:cNvSpPr>
          <a:spLocks noChangeShapeType="1"/>
        </xdr:cNvSpPr>
      </xdr:nvSpPr>
      <xdr:spPr bwMode="auto">
        <a:xfrm flipH="1">
          <a:off x="409575" y="26670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14</xdr:row>
      <xdr:rowOff>0</xdr:rowOff>
    </xdr:from>
    <xdr:to>
      <xdr:col>0</xdr:col>
      <xdr:colOff>409575</xdr:colOff>
      <xdr:row>14</xdr:row>
      <xdr:rowOff>0</xdr:rowOff>
    </xdr:to>
    <xdr:sp macro="" textlink="">
      <xdr:nvSpPr>
        <xdr:cNvPr id="1449" name="Line 288"/>
        <xdr:cNvSpPr>
          <a:spLocks noChangeShapeType="1"/>
        </xdr:cNvSpPr>
      </xdr:nvSpPr>
      <xdr:spPr bwMode="auto">
        <a:xfrm flipH="1">
          <a:off x="409575" y="26670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971550</xdr:colOff>
      <xdr:row>49</xdr:row>
      <xdr:rowOff>85725</xdr:rowOff>
    </xdr:to>
    <xdr:sp macro="" textlink="">
      <xdr:nvSpPr>
        <xdr:cNvPr id="512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390600</xdr:colOff>
      <xdr:row>0</xdr:row>
      <xdr:rowOff>0</xdr:rowOff>
    </xdr:from>
    <xdr:to>
      <xdr:col>3</xdr:col>
      <xdr:colOff>484560</xdr:colOff>
      <xdr:row>3</xdr:row>
      <xdr:rowOff>150840</xdr:rowOff>
    </xdr:to>
    <xdr:sp macro="" textlink="">
      <xdr:nvSpPr>
        <xdr:cNvPr id="43" name="CustomShape 1"/>
        <xdr:cNvSpPr/>
      </xdr:nvSpPr>
      <xdr:spPr>
        <a:xfrm>
          <a:off x="39060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12</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206270</xdr:colOff>
      <xdr:row>0</xdr:row>
      <xdr:rowOff>112243</xdr:rowOff>
    </xdr:from>
    <xdr:to>
      <xdr:col>7</xdr:col>
      <xdr:colOff>151883</xdr:colOff>
      <xdr:row>7</xdr:row>
      <xdr:rowOff>47453</xdr:rowOff>
    </xdr:to>
    <xdr:sp macro="" textlink="">
      <xdr:nvSpPr>
        <xdr:cNvPr id="44" name="CustomShape 1"/>
        <xdr:cNvSpPr/>
      </xdr:nvSpPr>
      <xdr:spPr>
        <a:xfrm>
          <a:off x="925937" y="112243"/>
          <a:ext cx="4263613" cy="10464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VÍNCULO EXTERNO</a:t>
          </a:r>
          <a:endParaRPr lang="es-ES" sz="36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EMPRESAS AUXILIARES</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343080</xdr:colOff>
      <xdr:row>0</xdr:row>
      <xdr:rowOff>0</xdr:rowOff>
    </xdr:from>
    <xdr:to>
      <xdr:col>3</xdr:col>
      <xdr:colOff>465480</xdr:colOff>
      <xdr:row>3</xdr:row>
      <xdr:rowOff>150840</xdr:rowOff>
    </xdr:to>
    <xdr:sp macro="" textlink="">
      <xdr:nvSpPr>
        <xdr:cNvPr id="45" name="CustomShape 1"/>
        <xdr:cNvSpPr/>
      </xdr:nvSpPr>
      <xdr:spPr>
        <a:xfrm>
          <a:off x="343080" y="0"/>
          <a:ext cx="237600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13</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633004</xdr:colOff>
      <xdr:row>2</xdr:row>
      <xdr:rowOff>65737</xdr:rowOff>
    </xdr:from>
    <xdr:to>
      <xdr:col>7</xdr:col>
      <xdr:colOff>624416</xdr:colOff>
      <xdr:row>16</xdr:row>
      <xdr:rowOff>74083</xdr:rowOff>
    </xdr:to>
    <xdr:sp macro="" textlink="">
      <xdr:nvSpPr>
        <xdr:cNvPr id="4" name="CustomShape 1"/>
        <xdr:cNvSpPr/>
      </xdr:nvSpPr>
      <xdr:spPr>
        <a:xfrm>
          <a:off x="633004" y="383237"/>
          <a:ext cx="5029079" cy="2230846"/>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1.1. ESTADOS FINANCIEROS</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endParaRPr lang="es-ES" sz="3600" b="0" strike="noStrike" spc="-1">
            <a:solidFill>
              <a:srgbClr val="000000"/>
            </a:solidFill>
            <a:uFill>
              <a:solidFill>
                <a:srgbClr val="FFFFFF"/>
              </a:solidFill>
            </a:uFill>
            <a:latin typeface="Times New Roman"/>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666751</xdr:colOff>
      <xdr:row>0</xdr:row>
      <xdr:rowOff>84667</xdr:rowOff>
    </xdr:from>
    <xdr:to>
      <xdr:col>6</xdr:col>
      <xdr:colOff>622084</xdr:colOff>
      <xdr:row>7</xdr:row>
      <xdr:rowOff>38957</xdr:rowOff>
    </xdr:to>
    <xdr:sp macro="" textlink="">
      <xdr:nvSpPr>
        <xdr:cNvPr id="46" name="CustomShape 1"/>
        <xdr:cNvSpPr/>
      </xdr:nvSpPr>
      <xdr:spPr>
        <a:xfrm>
          <a:off x="666751" y="84667"/>
          <a:ext cx="4273333" cy="10655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VÍNCULO EXTERNO</a:t>
          </a:r>
          <a:endParaRPr lang="es-ES" sz="36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CURSOS ESPECIALES</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314280</xdr:colOff>
      <xdr:row>0</xdr:row>
      <xdr:rowOff>0</xdr:rowOff>
    </xdr:from>
    <xdr:to>
      <xdr:col>3</xdr:col>
      <xdr:colOff>408240</xdr:colOff>
      <xdr:row>3</xdr:row>
      <xdr:rowOff>150840</xdr:rowOff>
    </xdr:to>
    <xdr:sp macro="" textlink="">
      <xdr:nvSpPr>
        <xdr:cNvPr id="47" name="CustomShape 1"/>
        <xdr:cNvSpPr/>
      </xdr:nvSpPr>
      <xdr:spPr>
        <a:xfrm>
          <a:off x="31428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14</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61563</xdr:colOff>
      <xdr:row>0</xdr:row>
      <xdr:rowOff>31751</xdr:rowOff>
    </xdr:from>
    <xdr:to>
      <xdr:col>7</xdr:col>
      <xdr:colOff>660242</xdr:colOff>
      <xdr:row>9</xdr:row>
      <xdr:rowOff>125711</xdr:rowOff>
    </xdr:to>
    <xdr:sp macro="" textlink="">
      <xdr:nvSpPr>
        <xdr:cNvPr id="48" name="CustomShape 1"/>
        <xdr:cNvSpPr/>
      </xdr:nvSpPr>
      <xdr:spPr>
        <a:xfrm>
          <a:off x="1500896" y="31751"/>
          <a:ext cx="4197013" cy="152271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VÍNCULO EXTERNO</a:t>
          </a:r>
          <a:endParaRPr lang="es-ES" sz="30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PROGRAMA DE POSGRADO CON</a:t>
          </a:r>
          <a:endParaRPr lang="es-ES" sz="30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FINANCIAMIENTO COMPLEMENTARIO</a:t>
          </a:r>
          <a:endParaRPr lang="es-ES" sz="30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330049</xdr:colOff>
      <xdr:row>0</xdr:row>
      <xdr:rowOff>0</xdr:rowOff>
    </xdr:from>
    <xdr:to>
      <xdr:col>4</xdr:col>
      <xdr:colOff>452449</xdr:colOff>
      <xdr:row>4</xdr:row>
      <xdr:rowOff>7920</xdr:rowOff>
    </xdr:to>
    <xdr:sp macro="" textlink="">
      <xdr:nvSpPr>
        <xdr:cNvPr id="58" name="CustomShape 1"/>
        <xdr:cNvSpPr/>
      </xdr:nvSpPr>
      <xdr:spPr>
        <a:xfrm>
          <a:off x="1049716" y="0"/>
          <a:ext cx="2281400" cy="6429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4000" b="0" strike="noStrike" spc="-1">
              <a:solidFill>
                <a:srgbClr val="FF9900"/>
              </a:solidFill>
              <a:uFill>
                <a:solidFill>
                  <a:srgbClr val="FFFFFF"/>
                </a:solidFill>
              </a:uFill>
              <a:latin typeface="Arial" charset="0"/>
              <a:ea typeface="Arial" charset="0"/>
              <a:cs typeface="Arial" charset="0"/>
            </a:rPr>
            <a:t>ANEXO 15</a:t>
          </a:r>
          <a:endParaRPr lang="es-ES" sz="40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260349</xdr:colOff>
      <xdr:row>0</xdr:row>
      <xdr:rowOff>36937</xdr:rowOff>
    </xdr:from>
    <xdr:to>
      <xdr:col>7</xdr:col>
      <xdr:colOff>573189</xdr:colOff>
      <xdr:row>14</xdr:row>
      <xdr:rowOff>35497</xdr:rowOff>
    </xdr:to>
    <xdr:sp macro="" textlink="">
      <xdr:nvSpPr>
        <xdr:cNvPr id="59" name="CustomShape 1"/>
        <xdr:cNvSpPr/>
      </xdr:nvSpPr>
      <xdr:spPr>
        <a:xfrm>
          <a:off x="980016" y="36937"/>
          <a:ext cx="4630840" cy="22210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ESTADO DE LOS </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PROYECTOS DE </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INVERSIÓN</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PROGRAMA DE INVERSIONES</a:t>
          </a:r>
          <a:endParaRPr lang="es-ES" sz="32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138596</xdr:colOff>
      <xdr:row>0</xdr:row>
      <xdr:rowOff>29663</xdr:rowOff>
    </xdr:from>
    <xdr:to>
      <xdr:col>7</xdr:col>
      <xdr:colOff>632516</xdr:colOff>
      <xdr:row>13</xdr:row>
      <xdr:rowOff>142703</xdr:rowOff>
    </xdr:to>
    <xdr:sp macro="" textlink="">
      <xdr:nvSpPr>
        <xdr:cNvPr id="60" name="CustomShape 1"/>
        <xdr:cNvSpPr/>
      </xdr:nvSpPr>
      <xdr:spPr>
        <a:xfrm>
          <a:off x="858263" y="29663"/>
          <a:ext cx="4811920" cy="217679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PROYECTOS</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 EN PROCESO DE DISEÑO</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PROGRAMA DE INVERSIONES</a:t>
          </a:r>
          <a:endParaRPr lang="es-ES" sz="32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213692</xdr:colOff>
      <xdr:row>0</xdr:row>
      <xdr:rowOff>31750</xdr:rowOff>
    </xdr:from>
    <xdr:to>
      <xdr:col>2</xdr:col>
      <xdr:colOff>373942</xdr:colOff>
      <xdr:row>3</xdr:row>
      <xdr:rowOff>78256</xdr:rowOff>
    </xdr:to>
    <xdr:pic>
      <xdr:nvPicPr>
        <xdr:cNvPr id="61" name="Picture 2"/>
        <xdr:cNvPicPr/>
      </xdr:nvPicPr>
      <xdr:blipFill>
        <a:blip xmlns:r="http://schemas.openxmlformats.org/officeDocument/2006/relationships" r:embed="rId1" cstate="print"/>
        <a:stretch/>
      </xdr:blipFill>
      <xdr:spPr>
        <a:xfrm>
          <a:off x="213692" y="31750"/>
          <a:ext cx="1239750" cy="491006"/>
        </a:xfrm>
        <a:prstGeom prst="rect">
          <a:avLst/>
        </a:prstGeom>
        <a:ln>
          <a:noFill/>
        </a:ln>
      </xdr:spPr>
    </xdr:pic>
    <xdr:clientData/>
  </xdr:twoCellAnchor>
  <xdr:twoCellAnchor editAs="oneCell">
    <xdr:from>
      <xdr:col>14</xdr:col>
      <xdr:colOff>936489</xdr:colOff>
      <xdr:row>0</xdr:row>
      <xdr:rowOff>127000</xdr:rowOff>
    </xdr:from>
    <xdr:to>
      <xdr:col>15</xdr:col>
      <xdr:colOff>1386416</xdr:colOff>
      <xdr:row>3</xdr:row>
      <xdr:rowOff>51903</xdr:rowOff>
    </xdr:to>
    <xdr:pic>
      <xdr:nvPicPr>
        <xdr:cNvPr id="62" name="Picture 1"/>
        <xdr:cNvPicPr/>
      </xdr:nvPicPr>
      <xdr:blipFill>
        <a:blip xmlns:r="http://schemas.openxmlformats.org/officeDocument/2006/relationships" r:embed="rId2" cstate="print"/>
        <a:stretch/>
      </xdr:blipFill>
      <xdr:spPr>
        <a:xfrm>
          <a:off x="15996572" y="127000"/>
          <a:ext cx="1656427" cy="369403"/>
        </a:xfrm>
        <a:prstGeom prst="rect">
          <a:avLst/>
        </a:prstGeom>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259185</xdr:colOff>
      <xdr:row>0</xdr:row>
      <xdr:rowOff>74083</xdr:rowOff>
    </xdr:from>
    <xdr:to>
      <xdr:col>7</xdr:col>
      <xdr:colOff>458609</xdr:colOff>
      <xdr:row>13</xdr:row>
      <xdr:rowOff>42334</xdr:rowOff>
    </xdr:to>
    <xdr:sp macro="" textlink="">
      <xdr:nvSpPr>
        <xdr:cNvPr id="2" name="CustomShape 1"/>
        <xdr:cNvSpPr/>
      </xdr:nvSpPr>
      <xdr:spPr>
        <a:xfrm>
          <a:off x="978852" y="74083"/>
          <a:ext cx="4517424" cy="2032001"/>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PROYECTOS</a:t>
          </a:r>
          <a:endParaRPr lang="es-ES" sz="30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 EN PROCESO DE </a:t>
          </a:r>
        </a:p>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CONTRATACIÓN</a:t>
          </a:r>
          <a:r>
            <a:rPr lang="es-ES" sz="3000" b="0" strike="noStrike" spc="-1" baseline="0">
              <a:solidFill>
                <a:srgbClr val="FF9900"/>
              </a:solidFill>
              <a:uFill>
                <a:solidFill>
                  <a:srgbClr val="FFFFFF"/>
                </a:solidFill>
              </a:uFill>
              <a:latin typeface="Arial" charset="0"/>
              <a:ea typeface="Arial" charset="0"/>
              <a:cs typeface="Arial" charset="0"/>
            </a:rPr>
            <a:t> ADMINISTRATIVA</a:t>
          </a:r>
        </a:p>
        <a:p>
          <a:pPr algn="ctr">
            <a:lnSpc>
              <a:spcPct val="100000"/>
            </a:lnSpc>
          </a:pPr>
          <a:r>
            <a:rPr lang="es-ES" sz="3000" b="0" strike="noStrike" spc="-1" baseline="0">
              <a:solidFill>
                <a:srgbClr val="FF9900"/>
              </a:solidFill>
              <a:uFill>
                <a:solidFill>
                  <a:srgbClr val="FFFFFF"/>
                </a:solidFill>
              </a:uFill>
              <a:latin typeface="Arial" charset="0"/>
              <a:ea typeface="Arial" charset="0"/>
              <a:cs typeface="Arial" charset="0"/>
            </a:rPr>
            <a:t>Y TRAMITOLOGÍA</a:t>
          </a:r>
        </a:p>
        <a:p>
          <a:pPr algn="ctr">
            <a:lnSpc>
              <a:spcPct val="100000"/>
            </a:lnSpc>
          </a:pPr>
          <a:endParaRPr lang="es-ES" sz="30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PROGRAMA DE INVERSIONES</a:t>
          </a:r>
          <a:endParaRPr lang="es-ES" sz="30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227586</xdr:colOff>
      <xdr:row>0</xdr:row>
      <xdr:rowOff>0</xdr:rowOff>
    </xdr:from>
    <xdr:to>
      <xdr:col>3</xdr:col>
      <xdr:colOff>11349</xdr:colOff>
      <xdr:row>2</xdr:row>
      <xdr:rowOff>105407</xdr:rowOff>
    </xdr:to>
    <xdr:pic>
      <xdr:nvPicPr>
        <xdr:cNvPr id="64" name="Picture 2"/>
        <xdr:cNvPicPr/>
      </xdr:nvPicPr>
      <xdr:blipFill>
        <a:blip xmlns:r="http://schemas.openxmlformats.org/officeDocument/2006/relationships" r:embed="rId1" cstate="print"/>
        <a:stretch/>
      </xdr:blipFill>
      <xdr:spPr>
        <a:xfrm>
          <a:off x="227586" y="21167"/>
          <a:ext cx="1403013" cy="401740"/>
        </a:xfrm>
        <a:prstGeom prst="rect">
          <a:avLst/>
        </a:prstGeom>
        <a:ln>
          <a:noFill/>
        </a:ln>
      </xdr:spPr>
    </xdr:pic>
    <xdr:clientData/>
  </xdr:twoCellAnchor>
  <xdr:twoCellAnchor editAs="oneCell">
    <xdr:from>
      <xdr:col>13</xdr:col>
      <xdr:colOff>810684</xdr:colOff>
      <xdr:row>0</xdr:row>
      <xdr:rowOff>21167</xdr:rowOff>
    </xdr:from>
    <xdr:to>
      <xdr:col>13</xdr:col>
      <xdr:colOff>1861047</xdr:colOff>
      <xdr:row>2</xdr:row>
      <xdr:rowOff>145931</xdr:rowOff>
    </xdr:to>
    <xdr:pic>
      <xdr:nvPicPr>
        <xdr:cNvPr id="65" name="Picture 1"/>
        <xdr:cNvPicPr/>
      </xdr:nvPicPr>
      <xdr:blipFill>
        <a:blip xmlns:r="http://schemas.openxmlformats.org/officeDocument/2006/relationships" r:embed="rId2" cstate="print"/>
        <a:stretch/>
      </xdr:blipFill>
      <xdr:spPr>
        <a:xfrm>
          <a:off x="14833601" y="21167"/>
          <a:ext cx="1050363" cy="421097"/>
        </a:xfrm>
        <a:prstGeom prst="rect">
          <a:avLst/>
        </a:prstGeom>
        <a:ln>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555520</xdr:colOff>
      <xdr:row>23</xdr:row>
      <xdr:rowOff>38805</xdr:rowOff>
    </xdr:from>
    <xdr:to>
      <xdr:col>7</xdr:col>
      <xdr:colOff>35277</xdr:colOff>
      <xdr:row>36</xdr:row>
      <xdr:rowOff>7056</xdr:rowOff>
    </xdr:to>
    <xdr:sp macro="" textlink="">
      <xdr:nvSpPr>
        <xdr:cNvPr id="66" name="CustomShape 1"/>
        <xdr:cNvSpPr/>
      </xdr:nvSpPr>
      <xdr:spPr>
        <a:xfrm>
          <a:off x="555520" y="3933472"/>
          <a:ext cx="5307646" cy="2169584"/>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PROYECTOS</a:t>
          </a:r>
          <a:endParaRPr lang="es-ES" sz="30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 EN PROCESO </a:t>
          </a:r>
        </a:p>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DE CONSTRUCCIÓN</a:t>
          </a:r>
          <a:endParaRPr lang="es-ES" sz="3000" b="0" strike="noStrike" spc="-1">
            <a:solidFill>
              <a:srgbClr val="000000"/>
            </a:solidFill>
            <a:uFill>
              <a:solidFill>
                <a:srgbClr val="FFFFFF"/>
              </a:solidFill>
            </a:uFill>
            <a:latin typeface="Arial" charset="0"/>
            <a:ea typeface="Arial" charset="0"/>
            <a:cs typeface="Arial" charset="0"/>
          </a:endParaRPr>
        </a:p>
        <a:p>
          <a:pPr algn="ctr">
            <a:lnSpc>
              <a:spcPct val="100000"/>
            </a:lnSpc>
          </a:pPr>
          <a:endParaRPr lang="es-ES" sz="30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PROGRAMA DE INVERSIONES</a:t>
          </a:r>
          <a:endParaRPr lang="es-ES" sz="30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225136</xdr:colOff>
      <xdr:row>77</xdr:row>
      <xdr:rowOff>0</xdr:rowOff>
    </xdr:from>
    <xdr:to>
      <xdr:col>5</xdr:col>
      <xdr:colOff>1307522</xdr:colOff>
      <xdr:row>81</xdr:row>
      <xdr:rowOff>115042</xdr:rowOff>
    </xdr:to>
    <xdr:pic>
      <xdr:nvPicPr>
        <xdr:cNvPr id="2" name="Imagen 1"/>
        <xdr:cNvPicPr>
          <a:picLocks noChangeAspect="1"/>
        </xdr:cNvPicPr>
      </xdr:nvPicPr>
      <xdr:blipFill>
        <a:blip xmlns:r="http://schemas.openxmlformats.org/officeDocument/2006/relationships" r:embed="rId1"/>
        <a:stretch>
          <a:fillRect/>
        </a:stretch>
      </xdr:blipFill>
      <xdr:spPr>
        <a:xfrm>
          <a:off x="6130636" y="15977259"/>
          <a:ext cx="1082386" cy="77313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95250</xdr:colOff>
      <xdr:row>0</xdr:row>
      <xdr:rowOff>10584</xdr:rowOff>
    </xdr:from>
    <xdr:to>
      <xdr:col>2</xdr:col>
      <xdr:colOff>201083</xdr:colOff>
      <xdr:row>3</xdr:row>
      <xdr:rowOff>14757</xdr:rowOff>
    </xdr:to>
    <xdr:pic>
      <xdr:nvPicPr>
        <xdr:cNvPr id="67" name="Picture 2"/>
        <xdr:cNvPicPr/>
      </xdr:nvPicPr>
      <xdr:blipFill>
        <a:blip xmlns:r="http://schemas.openxmlformats.org/officeDocument/2006/relationships" r:embed="rId1" cstate="print"/>
        <a:stretch/>
      </xdr:blipFill>
      <xdr:spPr>
        <a:xfrm>
          <a:off x="95250" y="10584"/>
          <a:ext cx="1079500" cy="448673"/>
        </a:xfrm>
        <a:prstGeom prst="rect">
          <a:avLst/>
        </a:prstGeom>
        <a:ln>
          <a:noFill/>
        </a:ln>
      </xdr:spPr>
    </xdr:pic>
    <xdr:clientData/>
  </xdr:twoCellAnchor>
  <xdr:twoCellAnchor editAs="oneCell">
    <xdr:from>
      <xdr:col>16</xdr:col>
      <xdr:colOff>27367</xdr:colOff>
      <xdr:row>0</xdr:row>
      <xdr:rowOff>63499</xdr:rowOff>
    </xdr:from>
    <xdr:to>
      <xdr:col>16</xdr:col>
      <xdr:colOff>1333501</xdr:colOff>
      <xdr:row>2</xdr:row>
      <xdr:rowOff>126999</xdr:rowOff>
    </xdr:to>
    <xdr:pic>
      <xdr:nvPicPr>
        <xdr:cNvPr id="68" name="Picture 1"/>
        <xdr:cNvPicPr/>
      </xdr:nvPicPr>
      <xdr:blipFill>
        <a:blip xmlns:r="http://schemas.openxmlformats.org/officeDocument/2006/relationships" r:embed="rId2" cstate="print"/>
        <a:stretch/>
      </xdr:blipFill>
      <xdr:spPr>
        <a:xfrm>
          <a:off x="16801950" y="63499"/>
          <a:ext cx="1306134" cy="359833"/>
        </a:xfrm>
        <a:prstGeom prst="rect">
          <a:avLst/>
        </a:prstGeom>
        <a:ln>
          <a:noFill/>
        </a:ln>
      </xdr:spPr>
    </xdr:pic>
    <xdr:clientData/>
  </xdr:twoCellAnchor>
  <xdr:twoCellAnchor>
    <xdr:from>
      <xdr:col>0</xdr:col>
      <xdr:colOff>0</xdr:colOff>
      <xdr:row>0</xdr:row>
      <xdr:rowOff>0</xdr:rowOff>
    </xdr:from>
    <xdr:to>
      <xdr:col>9</xdr:col>
      <xdr:colOff>514350</xdr:colOff>
      <xdr:row>0</xdr:row>
      <xdr:rowOff>0</xdr:rowOff>
    </xdr:to>
    <xdr:sp macro="" textlink="">
      <xdr:nvSpPr>
        <xdr:cNvPr id="615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514350</xdr:colOff>
      <xdr:row>0</xdr:row>
      <xdr:rowOff>0</xdr:rowOff>
    </xdr:to>
    <xdr:sp macro="" textlink="">
      <xdr:nvSpPr>
        <xdr:cNvPr id="6150" name="Text Box 6"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514350</xdr:colOff>
      <xdr:row>0</xdr:row>
      <xdr:rowOff>0</xdr:rowOff>
    </xdr:to>
    <xdr:sp macro="" textlink="">
      <xdr:nvSpPr>
        <xdr:cNvPr id="6148" name="Text Box 4"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514350</xdr:colOff>
      <xdr:row>0</xdr:row>
      <xdr:rowOff>0</xdr:rowOff>
    </xdr:to>
    <xdr:sp macro="" textlink="">
      <xdr:nvSpPr>
        <xdr:cNvPr id="6146" name="Text Box 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746021</xdr:colOff>
      <xdr:row>0</xdr:row>
      <xdr:rowOff>36937</xdr:rowOff>
    </xdr:from>
    <xdr:to>
      <xdr:col>7</xdr:col>
      <xdr:colOff>172862</xdr:colOff>
      <xdr:row>13</xdr:row>
      <xdr:rowOff>63500</xdr:rowOff>
    </xdr:to>
    <xdr:sp macro="" textlink="">
      <xdr:nvSpPr>
        <xdr:cNvPr id="69" name="CustomShape 1"/>
        <xdr:cNvSpPr/>
      </xdr:nvSpPr>
      <xdr:spPr>
        <a:xfrm>
          <a:off x="746021" y="36937"/>
          <a:ext cx="5254730" cy="2227896"/>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400" b="0" strike="noStrike" spc="-1">
              <a:solidFill>
                <a:srgbClr val="FF9900"/>
              </a:solidFill>
              <a:uFill>
                <a:solidFill>
                  <a:srgbClr val="FFFFFF"/>
                </a:solidFill>
              </a:uFill>
              <a:latin typeface="Arial" charset="0"/>
              <a:ea typeface="Arial" charset="0"/>
              <a:cs typeface="Arial" charset="0"/>
            </a:rPr>
            <a:t>PROYECTOS</a:t>
          </a:r>
          <a:endParaRPr lang="es-ES" sz="34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400" b="0" strike="noStrike" spc="-1">
              <a:solidFill>
                <a:srgbClr val="FF9900"/>
              </a:solidFill>
              <a:uFill>
                <a:solidFill>
                  <a:srgbClr val="FFFFFF"/>
                </a:solidFill>
              </a:uFill>
              <a:latin typeface="Arial" charset="0"/>
              <a:ea typeface="Arial" charset="0"/>
              <a:cs typeface="Arial" charset="0"/>
            </a:rPr>
            <a:t>TERMINADOS PENDIENTES </a:t>
          </a:r>
        </a:p>
        <a:p>
          <a:pPr algn="ctr">
            <a:lnSpc>
              <a:spcPct val="100000"/>
            </a:lnSpc>
          </a:pPr>
          <a:r>
            <a:rPr lang="es-ES" sz="3400" b="0" strike="noStrike" spc="-1">
              <a:solidFill>
                <a:srgbClr val="FF9900"/>
              </a:solidFill>
              <a:uFill>
                <a:solidFill>
                  <a:srgbClr val="FFFFFF"/>
                </a:solidFill>
              </a:uFill>
              <a:latin typeface="Arial" charset="0"/>
              <a:ea typeface="Arial" charset="0"/>
              <a:cs typeface="Arial" charset="0"/>
            </a:rPr>
            <a:t>DE LIQUIDAR</a:t>
          </a:r>
          <a:endParaRPr lang="es-ES" sz="3400" b="0" strike="noStrike" spc="-1">
            <a:solidFill>
              <a:srgbClr val="000000"/>
            </a:solidFill>
            <a:uFill>
              <a:solidFill>
                <a:srgbClr val="FFFFFF"/>
              </a:solidFill>
            </a:uFill>
            <a:latin typeface="Arial" charset="0"/>
            <a:ea typeface="Arial" charset="0"/>
            <a:cs typeface="Arial" charset="0"/>
          </a:endParaRPr>
        </a:p>
        <a:p>
          <a:pPr algn="ctr">
            <a:lnSpc>
              <a:spcPct val="100000"/>
            </a:lnSpc>
          </a:pPr>
          <a:endParaRPr lang="es-ES" sz="34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400" b="0" strike="noStrike" spc="-1">
              <a:solidFill>
                <a:srgbClr val="FF9900"/>
              </a:solidFill>
              <a:uFill>
                <a:solidFill>
                  <a:srgbClr val="FFFFFF"/>
                </a:solidFill>
              </a:uFill>
              <a:latin typeface="Arial" charset="0"/>
              <a:ea typeface="Arial" charset="0"/>
              <a:cs typeface="Arial" charset="0"/>
            </a:rPr>
            <a:t>PROGRAMA DE INVERSIONES</a:t>
          </a:r>
          <a:endParaRPr lang="es-ES" sz="34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3100</xdr:colOff>
      <xdr:row>0</xdr:row>
      <xdr:rowOff>42333</xdr:rowOff>
    </xdr:from>
    <xdr:to>
      <xdr:col>2</xdr:col>
      <xdr:colOff>603717</xdr:colOff>
      <xdr:row>2</xdr:row>
      <xdr:rowOff>119300</xdr:rowOff>
    </xdr:to>
    <xdr:pic>
      <xdr:nvPicPr>
        <xdr:cNvPr id="70" name="Picture 2"/>
        <xdr:cNvPicPr/>
      </xdr:nvPicPr>
      <xdr:blipFill>
        <a:blip xmlns:r="http://schemas.openxmlformats.org/officeDocument/2006/relationships" r:embed="rId1" cstate="print"/>
        <a:stretch/>
      </xdr:blipFill>
      <xdr:spPr>
        <a:xfrm>
          <a:off x="204183" y="42333"/>
          <a:ext cx="1299117" cy="373300"/>
        </a:xfrm>
        <a:prstGeom prst="rect">
          <a:avLst/>
        </a:prstGeom>
        <a:ln>
          <a:noFill/>
        </a:ln>
      </xdr:spPr>
    </xdr:pic>
    <xdr:clientData/>
  </xdr:twoCellAnchor>
  <xdr:twoCellAnchor editAs="oneCell">
    <xdr:from>
      <xdr:col>16</xdr:col>
      <xdr:colOff>1095208</xdr:colOff>
      <xdr:row>0</xdr:row>
      <xdr:rowOff>42333</xdr:rowOff>
    </xdr:from>
    <xdr:to>
      <xdr:col>17</xdr:col>
      <xdr:colOff>783164</xdr:colOff>
      <xdr:row>2</xdr:row>
      <xdr:rowOff>119300</xdr:rowOff>
    </xdr:to>
    <xdr:pic>
      <xdr:nvPicPr>
        <xdr:cNvPr id="71" name="Picture 1"/>
        <xdr:cNvPicPr/>
      </xdr:nvPicPr>
      <xdr:blipFill>
        <a:blip xmlns:r="http://schemas.openxmlformats.org/officeDocument/2006/relationships" r:embed="rId2" cstate="print"/>
        <a:stretch/>
      </xdr:blipFill>
      <xdr:spPr>
        <a:xfrm>
          <a:off x="18409541" y="42333"/>
          <a:ext cx="1413039" cy="373300"/>
        </a:xfrm>
        <a:prstGeom prst="rect">
          <a:avLst/>
        </a:prstGeom>
        <a:ln>
          <a:noFill/>
        </a:ln>
      </xdr:spPr>
    </xdr:pic>
    <xdr:clientData/>
  </xdr:twoCellAnchor>
  <xdr:twoCellAnchor>
    <xdr:from>
      <xdr:col>0</xdr:col>
      <xdr:colOff>0</xdr:colOff>
      <xdr:row>0</xdr:row>
      <xdr:rowOff>0</xdr:rowOff>
    </xdr:from>
    <xdr:to>
      <xdr:col>9</xdr:col>
      <xdr:colOff>914400</xdr:colOff>
      <xdr:row>0</xdr:row>
      <xdr:rowOff>0</xdr:rowOff>
    </xdr:to>
    <xdr:sp macro="" textlink="">
      <xdr:nvSpPr>
        <xdr:cNvPr id="717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665677</xdr:colOff>
      <xdr:row>0</xdr:row>
      <xdr:rowOff>37007</xdr:rowOff>
    </xdr:from>
    <xdr:to>
      <xdr:col>7</xdr:col>
      <xdr:colOff>525610</xdr:colOff>
      <xdr:row>8</xdr:row>
      <xdr:rowOff>57887</xdr:rowOff>
    </xdr:to>
    <xdr:sp macro="" textlink="">
      <xdr:nvSpPr>
        <xdr:cNvPr id="72" name="CustomShape 1"/>
        <xdr:cNvSpPr/>
      </xdr:nvSpPr>
      <xdr:spPr>
        <a:xfrm>
          <a:off x="665677" y="37007"/>
          <a:ext cx="4897600" cy="12908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PROYECTOS</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TERMINADOS </a:t>
          </a: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PERIODO ANTERIOR  </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PROGRAMA DE INVERSIONES</a:t>
          </a:r>
          <a:endParaRPr lang="es-ES" sz="32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168261</xdr:colOff>
      <xdr:row>0</xdr:row>
      <xdr:rowOff>52917</xdr:rowOff>
    </xdr:from>
    <xdr:to>
      <xdr:col>2</xdr:col>
      <xdr:colOff>454815</xdr:colOff>
      <xdr:row>2</xdr:row>
      <xdr:rowOff>139521</xdr:rowOff>
    </xdr:to>
    <xdr:pic>
      <xdr:nvPicPr>
        <xdr:cNvPr id="73" name="Picture 2"/>
        <xdr:cNvPicPr/>
      </xdr:nvPicPr>
      <xdr:blipFill>
        <a:blip xmlns:r="http://schemas.openxmlformats.org/officeDocument/2006/relationships" r:embed="rId1" cstate="print"/>
        <a:stretch/>
      </xdr:blipFill>
      <xdr:spPr>
        <a:xfrm>
          <a:off x="168261" y="52917"/>
          <a:ext cx="1154387" cy="382937"/>
        </a:xfrm>
        <a:prstGeom prst="rect">
          <a:avLst/>
        </a:prstGeom>
        <a:ln>
          <a:noFill/>
        </a:ln>
      </xdr:spPr>
    </xdr:pic>
    <xdr:clientData/>
  </xdr:twoCellAnchor>
  <xdr:twoCellAnchor editAs="oneCell">
    <xdr:from>
      <xdr:col>9</xdr:col>
      <xdr:colOff>1152793</xdr:colOff>
      <xdr:row>0</xdr:row>
      <xdr:rowOff>63500</xdr:rowOff>
    </xdr:from>
    <xdr:to>
      <xdr:col>10</xdr:col>
      <xdr:colOff>982007</xdr:colOff>
      <xdr:row>2</xdr:row>
      <xdr:rowOff>111667</xdr:rowOff>
    </xdr:to>
    <xdr:pic>
      <xdr:nvPicPr>
        <xdr:cNvPr id="74" name="Picture 1"/>
        <xdr:cNvPicPr/>
      </xdr:nvPicPr>
      <xdr:blipFill>
        <a:blip xmlns:r="http://schemas.openxmlformats.org/officeDocument/2006/relationships" r:embed="rId2" cstate="print"/>
        <a:stretch/>
      </xdr:blipFill>
      <xdr:spPr>
        <a:xfrm>
          <a:off x="10624876" y="63500"/>
          <a:ext cx="1416714" cy="344500"/>
        </a:xfrm>
        <a:prstGeom prst="rect">
          <a:avLst/>
        </a:prstGeom>
        <a:ln>
          <a:noFill/>
        </a:ln>
      </xdr:spPr>
    </xdr:pic>
    <xdr:clientData/>
  </xdr:twoCellAnchor>
  <xdr:twoCellAnchor>
    <xdr:from>
      <xdr:col>0</xdr:col>
      <xdr:colOff>0</xdr:colOff>
      <xdr:row>0</xdr:row>
      <xdr:rowOff>0</xdr:rowOff>
    </xdr:from>
    <xdr:to>
      <xdr:col>8</xdr:col>
      <xdr:colOff>666750</xdr:colOff>
      <xdr:row>0</xdr:row>
      <xdr:rowOff>0</xdr:rowOff>
    </xdr:to>
    <xdr:sp macro="" textlink="">
      <xdr:nvSpPr>
        <xdr:cNvPr id="819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666750</xdr:colOff>
      <xdr:row>0</xdr:row>
      <xdr:rowOff>0</xdr:rowOff>
    </xdr:to>
    <xdr:sp macro="" textlink="">
      <xdr:nvSpPr>
        <xdr:cNvPr id="8194" name="Text Box 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xdr:colOff>
      <xdr:row>0</xdr:row>
      <xdr:rowOff>0</xdr:rowOff>
    </xdr:from>
    <xdr:to>
      <xdr:col>6</xdr:col>
      <xdr:colOff>266701</xdr:colOff>
      <xdr:row>5</xdr:row>
      <xdr:rowOff>19050</xdr:rowOff>
    </xdr:to>
    <xdr:sp macro="" textlink="">
      <xdr:nvSpPr>
        <xdr:cNvPr id="2" name="WordArt 2"/>
        <xdr:cNvSpPr>
          <a:spLocks noChangeArrowheads="1" noChangeShapeType="1"/>
        </xdr:cNvSpPr>
      </xdr:nvSpPr>
      <xdr:spPr bwMode="auto">
        <a:xfrm>
          <a:off x="1" y="0"/>
          <a:ext cx="4838700" cy="828675"/>
        </a:xfrm>
        <a:prstGeom prst="rect">
          <a:avLst/>
        </a:prstGeom>
      </xdr:spPr>
      <xdr:txBody>
        <a:bodyPr wrap="none" fromWordArt="1">
          <a:prstTxWarp prst="textPlain">
            <a:avLst>
              <a:gd name="adj" fmla="val 50000"/>
            </a:avLst>
          </a:prstTxWarp>
        </a:bodyPr>
        <a:lstStyle/>
        <a:p>
          <a:pPr algn="ctr" rtl="0"/>
          <a:r>
            <a:rPr lang="es-CR" sz="3600" kern="10" spc="0">
              <a:ln w="9525">
                <a:solidFill>
                  <a:srgbClr val="000000"/>
                </a:solidFill>
                <a:round/>
                <a:headEnd/>
                <a:tailEnd/>
              </a:ln>
              <a:solidFill>
                <a:srgbClr val="FF9900"/>
              </a:solidFill>
              <a:effectLst/>
              <a:latin typeface="Marigold"/>
            </a:rPr>
            <a:t>FUNDACIÓN</a:t>
          </a:r>
          <a:r>
            <a:rPr lang="es-CR" sz="3600" kern="10" spc="0" baseline="0">
              <a:ln w="9525">
                <a:solidFill>
                  <a:srgbClr val="000000"/>
                </a:solidFill>
                <a:round/>
                <a:headEnd/>
                <a:tailEnd/>
              </a:ln>
              <a:solidFill>
                <a:srgbClr val="FF9900"/>
              </a:solidFill>
              <a:effectLst/>
              <a:latin typeface="Marigold"/>
            </a:rPr>
            <a:t> UCR</a:t>
          </a:r>
          <a:endParaRPr lang="es-CR" sz="3600" kern="10" spc="0">
            <a:ln w="9525">
              <a:solidFill>
                <a:srgbClr val="000000"/>
              </a:solidFill>
              <a:round/>
              <a:headEnd/>
              <a:tailEnd/>
            </a:ln>
            <a:solidFill>
              <a:srgbClr val="FF9900"/>
            </a:solidFill>
            <a:effectLst/>
            <a:latin typeface="Marigold"/>
          </a:endParaRPr>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42332</xdr:colOff>
      <xdr:row>0</xdr:row>
      <xdr:rowOff>0</xdr:rowOff>
    </xdr:from>
    <xdr:to>
      <xdr:col>7</xdr:col>
      <xdr:colOff>698499</xdr:colOff>
      <xdr:row>51</xdr:row>
      <xdr:rowOff>108861</xdr:rowOff>
    </xdr:to>
    <xdr:pic>
      <xdr:nvPicPr>
        <xdr:cNvPr id="3" name="Imagen 2"/>
        <xdr:cNvPicPr>
          <a:picLocks noChangeAspect="1"/>
        </xdr:cNvPicPr>
      </xdr:nvPicPr>
      <xdr:blipFill>
        <a:blip xmlns:r="http://schemas.openxmlformats.org/officeDocument/2006/relationships" r:embed="rId1"/>
        <a:stretch>
          <a:fillRect/>
        </a:stretch>
      </xdr:blipFill>
      <xdr:spPr>
        <a:xfrm>
          <a:off x="42332" y="0"/>
          <a:ext cx="5990167" cy="8205111"/>
        </a:xfrm>
        <a:prstGeom prst="rect">
          <a:avLst/>
        </a:prstGeom>
      </xdr:spPr>
    </xdr:pic>
    <xdr:clientData/>
  </xdr:twoCellAnchor>
  <xdr:twoCellAnchor editAs="oneCell">
    <xdr:from>
      <xdr:col>8</xdr:col>
      <xdr:colOff>84664</xdr:colOff>
      <xdr:row>0</xdr:row>
      <xdr:rowOff>21166</xdr:rowOff>
    </xdr:from>
    <xdr:to>
      <xdr:col>15</xdr:col>
      <xdr:colOff>679370</xdr:colOff>
      <xdr:row>44</xdr:row>
      <xdr:rowOff>137583</xdr:rowOff>
    </xdr:to>
    <xdr:pic>
      <xdr:nvPicPr>
        <xdr:cNvPr id="4" name="Imagen 3"/>
        <xdr:cNvPicPr>
          <a:picLocks noChangeAspect="1"/>
        </xdr:cNvPicPr>
      </xdr:nvPicPr>
      <xdr:blipFill>
        <a:blip xmlns:r="http://schemas.openxmlformats.org/officeDocument/2006/relationships" r:embed="rId2"/>
        <a:stretch>
          <a:fillRect/>
        </a:stretch>
      </xdr:blipFill>
      <xdr:spPr>
        <a:xfrm>
          <a:off x="6180664" y="21166"/>
          <a:ext cx="5928706" cy="7101417"/>
        </a:xfrm>
        <a:prstGeom prst="rect">
          <a:avLst/>
        </a:prstGeom>
      </xdr:spPr>
    </xdr:pic>
    <xdr:clientData/>
  </xdr:twoCellAnchor>
  <xdr:twoCellAnchor editAs="oneCell">
    <xdr:from>
      <xdr:col>16</xdr:col>
      <xdr:colOff>42332</xdr:colOff>
      <xdr:row>0</xdr:row>
      <xdr:rowOff>0</xdr:rowOff>
    </xdr:from>
    <xdr:to>
      <xdr:col>23</xdr:col>
      <xdr:colOff>698499</xdr:colOff>
      <xdr:row>47</xdr:row>
      <xdr:rowOff>96964</xdr:rowOff>
    </xdr:to>
    <xdr:pic>
      <xdr:nvPicPr>
        <xdr:cNvPr id="5" name="Imagen 4"/>
        <xdr:cNvPicPr>
          <a:picLocks noChangeAspect="1"/>
        </xdr:cNvPicPr>
      </xdr:nvPicPr>
      <xdr:blipFill>
        <a:blip xmlns:r="http://schemas.openxmlformats.org/officeDocument/2006/relationships" r:embed="rId3"/>
        <a:stretch>
          <a:fillRect/>
        </a:stretch>
      </xdr:blipFill>
      <xdr:spPr>
        <a:xfrm>
          <a:off x="12234332" y="0"/>
          <a:ext cx="5990167" cy="7558214"/>
        </a:xfrm>
        <a:prstGeom prst="rect">
          <a:avLst/>
        </a:prstGeom>
      </xdr:spPr>
    </xdr:pic>
    <xdr:clientData/>
  </xdr:twoCellAnchor>
  <xdr:twoCellAnchor editAs="oneCell">
    <xdr:from>
      <xdr:col>24</xdr:col>
      <xdr:colOff>95247</xdr:colOff>
      <xdr:row>0</xdr:row>
      <xdr:rowOff>0</xdr:rowOff>
    </xdr:from>
    <xdr:to>
      <xdr:col>31</xdr:col>
      <xdr:colOff>666747</xdr:colOff>
      <xdr:row>51</xdr:row>
      <xdr:rowOff>107870</xdr:rowOff>
    </xdr:to>
    <xdr:pic>
      <xdr:nvPicPr>
        <xdr:cNvPr id="6" name="Imagen 5"/>
        <xdr:cNvPicPr>
          <a:picLocks noChangeAspect="1"/>
        </xdr:cNvPicPr>
      </xdr:nvPicPr>
      <xdr:blipFill>
        <a:blip xmlns:r="http://schemas.openxmlformats.org/officeDocument/2006/relationships" r:embed="rId4"/>
        <a:stretch>
          <a:fillRect/>
        </a:stretch>
      </xdr:blipFill>
      <xdr:spPr>
        <a:xfrm>
          <a:off x="18383247" y="0"/>
          <a:ext cx="5905500" cy="8204120"/>
        </a:xfrm>
        <a:prstGeom prst="rect">
          <a:avLst/>
        </a:prstGeom>
      </xdr:spPr>
    </xdr:pic>
    <xdr:clientData/>
  </xdr:twoCellAnchor>
  <xdr:twoCellAnchor editAs="oneCell">
    <xdr:from>
      <xdr:col>32</xdr:col>
      <xdr:colOff>84664</xdr:colOff>
      <xdr:row>0</xdr:row>
      <xdr:rowOff>0</xdr:rowOff>
    </xdr:from>
    <xdr:to>
      <xdr:col>39</xdr:col>
      <xdr:colOff>724226</xdr:colOff>
      <xdr:row>45</xdr:row>
      <xdr:rowOff>52917</xdr:rowOff>
    </xdr:to>
    <xdr:pic>
      <xdr:nvPicPr>
        <xdr:cNvPr id="7" name="Imagen 6"/>
        <xdr:cNvPicPr>
          <a:picLocks noChangeAspect="1"/>
        </xdr:cNvPicPr>
      </xdr:nvPicPr>
      <xdr:blipFill>
        <a:blip xmlns:r="http://schemas.openxmlformats.org/officeDocument/2006/relationships" r:embed="rId5"/>
        <a:stretch>
          <a:fillRect/>
        </a:stretch>
      </xdr:blipFill>
      <xdr:spPr>
        <a:xfrm>
          <a:off x="24468664" y="0"/>
          <a:ext cx="5973562" cy="7196667"/>
        </a:xfrm>
        <a:prstGeom prst="rect">
          <a:avLst/>
        </a:prstGeom>
      </xdr:spPr>
    </xdr:pic>
    <xdr:clientData/>
  </xdr:twoCellAnchor>
  <xdr:twoCellAnchor editAs="oneCell">
    <xdr:from>
      <xdr:col>40</xdr:col>
      <xdr:colOff>74080</xdr:colOff>
      <xdr:row>0</xdr:row>
      <xdr:rowOff>0</xdr:rowOff>
    </xdr:from>
    <xdr:to>
      <xdr:col>47</xdr:col>
      <xdr:colOff>698497</xdr:colOff>
      <xdr:row>50</xdr:row>
      <xdr:rowOff>90568</xdr:rowOff>
    </xdr:to>
    <xdr:pic>
      <xdr:nvPicPr>
        <xdr:cNvPr id="9" name="Imagen 8"/>
        <xdr:cNvPicPr>
          <a:picLocks noChangeAspect="1"/>
        </xdr:cNvPicPr>
      </xdr:nvPicPr>
      <xdr:blipFill>
        <a:blip xmlns:r="http://schemas.openxmlformats.org/officeDocument/2006/relationships" r:embed="rId6"/>
        <a:stretch>
          <a:fillRect/>
        </a:stretch>
      </xdr:blipFill>
      <xdr:spPr>
        <a:xfrm>
          <a:off x="30554080" y="0"/>
          <a:ext cx="5958417" cy="80280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20091</xdr:colOff>
      <xdr:row>0</xdr:row>
      <xdr:rowOff>84666</xdr:rowOff>
    </xdr:from>
    <xdr:to>
      <xdr:col>7</xdr:col>
      <xdr:colOff>542451</xdr:colOff>
      <xdr:row>7</xdr:row>
      <xdr:rowOff>92586</xdr:rowOff>
    </xdr:to>
    <xdr:sp macro="" textlink="">
      <xdr:nvSpPr>
        <xdr:cNvPr id="6" name="CustomShape 1"/>
        <xdr:cNvSpPr/>
      </xdr:nvSpPr>
      <xdr:spPr>
        <a:xfrm>
          <a:off x="739758" y="84666"/>
          <a:ext cx="4840360" cy="111917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2800" b="0" strike="noStrike" spc="-1">
              <a:solidFill>
                <a:srgbClr val="FF9900"/>
              </a:solidFill>
              <a:uFill>
                <a:solidFill>
                  <a:srgbClr val="FFFFFF"/>
                </a:solidFill>
              </a:uFill>
              <a:latin typeface="Arial" charset="0"/>
              <a:ea typeface="Arial" charset="0"/>
              <a:cs typeface="Arial" charset="0"/>
            </a:rPr>
            <a:t>1.2. INFORMES PRESUPUESTARIOS</a:t>
          </a:r>
          <a:endParaRPr lang="es-ES" sz="2800" b="0" strike="noStrike" spc="-1">
            <a:solidFill>
              <a:srgbClr val="000000"/>
            </a:solidFill>
            <a:uFill>
              <a:solidFill>
                <a:srgbClr val="FFFFFF"/>
              </a:solidFill>
            </a:uFill>
            <a:latin typeface="Arial" charset="0"/>
            <a:ea typeface="Arial" charset="0"/>
            <a:cs typeface="Arial" charset="0"/>
          </a:endParaRPr>
        </a:p>
        <a:p>
          <a:pPr algn="ctr">
            <a:lnSpc>
              <a:spcPct val="100000"/>
            </a:lnSpc>
          </a:pPr>
          <a:endParaRPr lang="es-ES" sz="3600" b="0" strike="noStrike" spc="-1">
            <a:solidFill>
              <a:srgbClr val="000000"/>
            </a:solidFill>
            <a:uFill>
              <a:solidFill>
                <a:srgbClr val="FFFFFF"/>
              </a:solidFill>
            </a:u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495300</xdr:colOff>
      <xdr:row>55</xdr:row>
      <xdr:rowOff>161925</xdr:rowOff>
    </xdr:to>
    <xdr:sp macro="" textlink="">
      <xdr:nvSpPr>
        <xdr:cNvPr id="308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495300</xdr:colOff>
      <xdr:row>55</xdr:row>
      <xdr:rowOff>161925</xdr:rowOff>
    </xdr:to>
    <xdr:sp macro="" textlink="">
      <xdr:nvSpPr>
        <xdr:cNvPr id="3078" name="Text Box 6"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495300</xdr:colOff>
      <xdr:row>55</xdr:row>
      <xdr:rowOff>161925</xdr:rowOff>
    </xdr:to>
    <xdr:sp macro="" textlink="">
      <xdr:nvSpPr>
        <xdr:cNvPr id="3076" name="Text Box 4"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495300</xdr:colOff>
      <xdr:row>55</xdr:row>
      <xdr:rowOff>161925</xdr:rowOff>
    </xdr:to>
    <xdr:sp macro="" textlink="">
      <xdr:nvSpPr>
        <xdr:cNvPr id="3074" name="Text Box 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409575</xdr:colOff>
      <xdr:row>25</xdr:row>
      <xdr:rowOff>0</xdr:rowOff>
    </xdr:from>
    <xdr:to>
      <xdr:col>0</xdr:col>
      <xdr:colOff>409575</xdr:colOff>
      <xdr:row>25</xdr:row>
      <xdr:rowOff>0</xdr:rowOff>
    </xdr:to>
    <xdr:sp macro="" textlink="">
      <xdr:nvSpPr>
        <xdr:cNvPr id="2" name="Line 1"/>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 name="Line 2"/>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 name="Line 3"/>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 name="Line 4"/>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6" name="Line 5"/>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 name="Line 6"/>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8" name="Line 7"/>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9" name="Line 8"/>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0" name="Line 9"/>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1" name="Line 10"/>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2" name="Line 11"/>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3" name="Line 12"/>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4" name="Line 13"/>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5" name="Line 14"/>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6" name="Line 15"/>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7" name="Line 16"/>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8" name="Line 1"/>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9" name="Line 2"/>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0" name="Line 3"/>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1" name="Line 4"/>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2" name="Line 5"/>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3" name="Line 6"/>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4" name="Line 7"/>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5" name="Line 8"/>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6" name="Line 1"/>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7" name="Line 2"/>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8" name="Line 3"/>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9" name="Line 4"/>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0" name="Line 5"/>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1" name="Line 6"/>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2" name="Line 7"/>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3" name="Line 8"/>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4"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5"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6"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7"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8"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9"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0"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1"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2" name="Line 9"/>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3" name="Line 10"/>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4" name="Line 11"/>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5" name="Line 1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6" name="Line 13"/>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7" name="Line 1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8" name="Line 15"/>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9" name="Line 1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0"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1"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2"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3"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4"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5"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6"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7"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8"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9"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60"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1"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62"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3"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64"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5"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66"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7"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68"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9"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70"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1"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72"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3"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74" name="Line 9"/>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5" name="Line 10"/>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76" name="Line 11"/>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7" name="Line 1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78" name="Line 13"/>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79" name="Line 1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80" name="Line 15"/>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81" name="Line 1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82"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83"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84"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85"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86"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87"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88"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89"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90"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91"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92"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93"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94"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95"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96"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97"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98"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99"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00"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01"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02"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03"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04"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05"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06" name="Line 9"/>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07" name="Line 10"/>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08" name="Line 11"/>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09" name="Line 1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10" name="Line 13"/>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11" name="Line 1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12" name="Line 15"/>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13" name="Line 1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14"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15"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16"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17"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18"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19"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20"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21"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22"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23"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24"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25"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26"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27"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28"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29"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30" name="Line 1"/>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31" name="Line 2"/>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32" name="Line 3"/>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33" name="Line 4"/>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34" name="Line 5"/>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35" name="Line 6"/>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36" name="Line 7"/>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37" name="Line 8"/>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38" name="Line 9"/>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39" name="Line 10"/>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40" name="Line 11"/>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41" name="Line 12"/>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42" name="Line 13"/>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43" name="Line 14"/>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44" name="Line 15"/>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45" name="Line 16"/>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46" name="Line 1"/>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47" name="Line 2"/>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48" name="Line 3"/>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49" name="Line 4"/>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50" name="Line 5"/>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51" name="Line 6"/>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52" name="Line 7"/>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53" name="Line 8"/>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54" name="Line 1"/>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55" name="Line 2"/>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56" name="Line 3"/>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57" name="Line 4"/>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58" name="Line 5"/>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59" name="Line 6"/>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60" name="Line 7"/>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61" name="Line 8"/>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62"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63"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64"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65"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66"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67"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68"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69"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70" name="Line 9"/>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71" name="Line 10"/>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72" name="Line 11"/>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73" name="Line 1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74" name="Line 13"/>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75" name="Line 1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76" name="Line 15"/>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77" name="Line 1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78"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79"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80"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81"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82"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83"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84"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85"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86"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87"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88"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89"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90"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91"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92"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93"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94"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95"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196"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97"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198"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199"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00"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01"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02" name="Line 9"/>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03" name="Line 10"/>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04" name="Line 11"/>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05" name="Line 1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06" name="Line 13"/>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07" name="Line 1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08" name="Line 15"/>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09" name="Line 1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10"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11"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12"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13"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14"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15"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16"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17"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18"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19"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20"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21"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22"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23"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24"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25"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26"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27"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28"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29"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30"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31"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32"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33"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34" name="Line 9"/>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35" name="Line 10"/>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36" name="Line 11"/>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37" name="Line 1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38" name="Line 13"/>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39" name="Line 1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40" name="Line 15"/>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41" name="Line 1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42"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43"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44"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45"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46"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47"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48"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49"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50"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51"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52"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53"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54"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55"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56"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57"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58"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59"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60"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61"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62"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63"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64"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65"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66" name="Line 9"/>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67" name="Line 10"/>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68" name="Line 11"/>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69" name="Line 1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70" name="Line 13"/>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71" name="Line 1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72" name="Line 15"/>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73" name="Line 1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74"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75"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76"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77"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78"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79"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80"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81"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82"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83"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84"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85"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86"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87"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88"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89"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90"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91"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92"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93"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94"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95"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296"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97"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298" name="Line 9"/>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299" name="Line 10"/>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00" name="Line 11"/>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01" name="Line 1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02" name="Line 13"/>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03" name="Line 1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04" name="Line 15"/>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05" name="Line 1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06"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07"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08"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09"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10"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11"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12"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13"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14"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15"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16"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17"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18"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19"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20"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21"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22" name="Line 1"/>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23" name="Line 2"/>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24" name="Line 3"/>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25" name="Line 4"/>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26" name="Line 5"/>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27" name="Line 6"/>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28" name="Line 7"/>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29" name="Line 8"/>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30" name="Line 9"/>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31" name="Line 10"/>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32" name="Line 11"/>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33" name="Line 12"/>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34" name="Line 13"/>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35" name="Line 14"/>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36" name="Line 15"/>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37" name="Line 16"/>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38" name="Line 1"/>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39" name="Line 2"/>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40" name="Line 3"/>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41" name="Line 4"/>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42" name="Line 5"/>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43" name="Line 6"/>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44" name="Line 7"/>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45" name="Line 8"/>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46" name="Line 1"/>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47" name="Line 2"/>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48" name="Line 3"/>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49" name="Line 4"/>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50" name="Line 5"/>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51" name="Line 6"/>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52" name="Line 7"/>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53" name="Line 8"/>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54"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55"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56"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57"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58"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59"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60"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61"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62" name="Line 9"/>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63" name="Line 10"/>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64" name="Line 11"/>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65" name="Line 1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66" name="Line 13"/>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67" name="Line 1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68" name="Line 15"/>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69" name="Line 1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70"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71"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72"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73"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74"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75"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76"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77"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78"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79"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80"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81"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82"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83"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84"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85"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86"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87"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88"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89"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90"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91"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92"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93"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94" name="Line 9"/>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95" name="Line 10"/>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396" name="Line 11"/>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97" name="Line 1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398" name="Line 13"/>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399" name="Line 1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00" name="Line 15"/>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01" name="Line 1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02"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03"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04"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05"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06"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07"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08"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09"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10"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11"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12"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13"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14"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15"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16"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17"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18"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19"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20"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21"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22"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23"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24"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25"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26" name="Line 9"/>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27" name="Line 10"/>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28" name="Line 11"/>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29" name="Line 1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30" name="Line 13"/>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31" name="Line 1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32" name="Line 15"/>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33" name="Line 1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34"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35"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36"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37"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38"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39"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40"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41"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42"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43"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44"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45"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46"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47"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48"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49"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50" name="Line 1"/>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51" name="Line 2"/>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52" name="Line 3"/>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53" name="Line 4"/>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54" name="Line 5"/>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55" name="Line 6"/>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56" name="Line 7"/>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57" name="Line 8"/>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58" name="Line 9"/>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59" name="Line 10"/>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60" name="Line 11"/>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61" name="Line 12"/>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62" name="Line 13"/>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63" name="Line 14"/>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64" name="Line 15"/>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65" name="Line 16"/>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66" name="Line 1"/>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67" name="Line 2"/>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68" name="Line 3"/>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69" name="Line 4"/>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70" name="Line 5"/>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71" name="Line 6"/>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72" name="Line 7"/>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73" name="Line 8"/>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74" name="Line 1"/>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75" name="Line 2"/>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76" name="Line 3"/>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77" name="Line 4"/>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78" name="Line 5"/>
        <xdr:cNvSpPr>
          <a:spLocks noChangeShapeType="1"/>
        </xdr:cNvSpPr>
      </xdr:nvSpPr>
      <xdr:spPr bwMode="auto">
        <a:xfrm flipH="1">
          <a:off x="409575" y="364807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79" name="Line 6"/>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80" name="Line 7"/>
        <xdr:cNvSpPr>
          <a:spLocks noChangeShapeType="1"/>
        </xdr:cNvSpPr>
      </xdr:nvSpPr>
      <xdr:spPr bwMode="auto">
        <a:xfrm flipH="1">
          <a:off x="409575" y="38195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81" name="Line 8"/>
        <xdr:cNvSpPr>
          <a:spLocks noChangeShapeType="1"/>
        </xdr:cNvSpPr>
      </xdr:nvSpPr>
      <xdr:spPr bwMode="auto">
        <a:xfrm flipH="1">
          <a:off x="409575" y="5143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82"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83"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84"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85"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86"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87"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88"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89"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90" name="Line 9"/>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91" name="Line 10"/>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92" name="Line 11"/>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93" name="Line 1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94" name="Line 13"/>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95" name="Line 1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496" name="Line 15"/>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97" name="Line 1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498"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499"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00"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01"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02"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03"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04"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05"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06"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07"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08"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09"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10"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11"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12"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13"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14"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15"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16"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17"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18"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19"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20"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21"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22" name="Line 9"/>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23" name="Line 10"/>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24" name="Line 11"/>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25" name="Line 1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26" name="Line 13"/>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27" name="Line 1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28" name="Line 15"/>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29" name="Line 1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30"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31"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32"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33"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34"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35"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36"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37"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38"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39"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40"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41"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42"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43"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44"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45"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46"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47"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48"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49"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50"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51"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52"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53"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54" name="Line 9"/>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55" name="Line 10"/>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56" name="Line 11"/>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57" name="Line 1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58" name="Line 13"/>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59" name="Line 1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60" name="Line 15"/>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61" name="Line 1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62"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63"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64"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65"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66"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67"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68"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69"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70"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71"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72"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73"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74"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75"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76"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77"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78"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79"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80"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81"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82"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83"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84"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85"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86" name="Line 9"/>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87" name="Line 10"/>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88" name="Line 11"/>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89" name="Line 1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90" name="Line 13"/>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91" name="Line 1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92" name="Line 15"/>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93" name="Line 1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94"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95"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596"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97"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598"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599"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600"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01"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602"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03"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604"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05"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606"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07"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608"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09"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610"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11"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612"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13"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614"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15"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616"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17"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618" name="Line 9"/>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19" name="Line 10"/>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620" name="Line 11"/>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21" name="Line 1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622" name="Line 13"/>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23" name="Line 1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624" name="Line 15"/>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25" name="Line 1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626"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27"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628"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29"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630"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31"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632"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33"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634" name="Line 1"/>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35" name="Line 2"/>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636" name="Line 3"/>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37" name="Line 4"/>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25</xdr:row>
      <xdr:rowOff>0</xdr:rowOff>
    </xdr:from>
    <xdr:to>
      <xdr:col>0</xdr:col>
      <xdr:colOff>409575</xdr:colOff>
      <xdr:row>25</xdr:row>
      <xdr:rowOff>0</xdr:rowOff>
    </xdr:to>
    <xdr:sp macro="" textlink="">
      <xdr:nvSpPr>
        <xdr:cNvPr id="638" name="Line 5"/>
        <xdr:cNvSpPr>
          <a:spLocks noChangeShapeType="1"/>
        </xdr:cNvSpPr>
      </xdr:nvSpPr>
      <xdr:spPr bwMode="auto">
        <a:xfrm flipH="1">
          <a:off x="409575" y="364807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39" name="Line 6"/>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26</xdr:row>
      <xdr:rowOff>0</xdr:rowOff>
    </xdr:from>
    <xdr:to>
      <xdr:col>0</xdr:col>
      <xdr:colOff>409575</xdr:colOff>
      <xdr:row>26</xdr:row>
      <xdr:rowOff>0</xdr:rowOff>
    </xdr:to>
    <xdr:sp macro="" textlink="">
      <xdr:nvSpPr>
        <xdr:cNvPr id="640" name="Line 7"/>
        <xdr:cNvSpPr>
          <a:spLocks noChangeShapeType="1"/>
        </xdr:cNvSpPr>
      </xdr:nvSpPr>
      <xdr:spPr bwMode="auto">
        <a:xfrm flipH="1">
          <a:off x="409575" y="38195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7</xdr:row>
      <xdr:rowOff>0</xdr:rowOff>
    </xdr:from>
    <xdr:to>
      <xdr:col>0</xdr:col>
      <xdr:colOff>409575</xdr:colOff>
      <xdr:row>7</xdr:row>
      <xdr:rowOff>0</xdr:rowOff>
    </xdr:to>
    <xdr:sp macro="" textlink="">
      <xdr:nvSpPr>
        <xdr:cNvPr id="641" name="Line 8"/>
        <xdr:cNvSpPr>
          <a:spLocks noChangeShapeType="1"/>
        </xdr:cNvSpPr>
      </xdr:nvSpPr>
      <xdr:spPr bwMode="auto">
        <a:xfrm flipH="1">
          <a:off x="409575" y="514350"/>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409575</xdr:colOff>
      <xdr:row>21</xdr:row>
      <xdr:rowOff>0</xdr:rowOff>
    </xdr:from>
    <xdr:to>
      <xdr:col>0</xdr:col>
      <xdr:colOff>409575</xdr:colOff>
      <xdr:row>21</xdr:row>
      <xdr:rowOff>0</xdr:rowOff>
    </xdr:to>
    <xdr:sp macro="" textlink="">
      <xdr:nvSpPr>
        <xdr:cNvPr id="2"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9"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0"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1"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2"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3"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4"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5"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6"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7"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6"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7"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8"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9"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0"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1"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2"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3"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4"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5"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6"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7"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8"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9"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0"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1"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2"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3"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4"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5"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6"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7"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8"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9"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0"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1"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2"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3"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4"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5"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6"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7"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6"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7"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8"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9"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0"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1"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2"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3"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4"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5"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6"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7"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8"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9"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0"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1"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2"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3"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4"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5"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6"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7"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8"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9"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90"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91"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92"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93"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94"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95"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96"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97"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9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9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0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0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0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0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0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0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06"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07"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08"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09"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10"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11"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12"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13"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14"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15"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16"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17"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18"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19"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20"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21"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22"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23"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24"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25"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26"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27"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28"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29"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30"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31"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32"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33"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34"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35"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36"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37"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38"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39"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40"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41"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42"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43"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44"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45"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46"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47"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48"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49"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50"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51"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52"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53"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54"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55"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56"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57"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58"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59"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60"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61"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62"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63"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64"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65"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66"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67"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68"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69"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70"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71"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72"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73"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74"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75"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76"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77"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7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7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8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8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8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8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8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8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86"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87"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88"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89"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90"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91"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92"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93"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94"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95"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96"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97"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198"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199"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00"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01"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02"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03"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04"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05"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06"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07"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08"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09"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10"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11"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12"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13"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14"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15"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16"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17"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1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1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2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2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2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2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2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2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26"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27"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28"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29"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30"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31"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32"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33"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34"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35"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36"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37"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38"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39"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40"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41"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42"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43"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44"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45"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46"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47"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48"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49"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50"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51"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52"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53"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54"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55"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56"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57"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5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5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6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6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6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6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6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6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66"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67"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68"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69"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70"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71"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72"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73"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74"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75"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76"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77"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78"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79"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80"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81"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82"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83"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84"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85"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86"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87"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88"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89"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90"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91"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92"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93"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94"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95"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96"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97"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298"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299"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00"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01"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02"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03"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04"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05"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06"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07"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08"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09"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10"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11"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12"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13"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14"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15"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16"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17"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18"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19"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20"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21"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22"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23"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24"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25"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26"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27"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28"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29"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30"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31"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32"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33"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34"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35"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36"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37"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3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3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4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4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4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4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4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4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46"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47"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48"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49"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50"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51"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52"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53"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54"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55"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56"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57"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58"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59"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60"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61"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62"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63"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64"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65"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66"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67"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68"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69"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70"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71"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72"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73"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74"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75"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76"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77"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7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7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8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8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8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8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8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8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86"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87"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88"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89"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90"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91"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92"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93"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94"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95"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96"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97"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398"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399"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00"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01"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02"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03"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04"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05"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06"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07"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08"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09"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10"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11"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12"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13"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14"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15"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16"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17"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1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1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2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2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2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2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2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2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26"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27"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28"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29"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30"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31"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32"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33"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34"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35"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36"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37"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38"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39"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40"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41"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42"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43"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44"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45"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46"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47"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48"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49"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50"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51"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52"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53"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54"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55"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56"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57"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58"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59"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60"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61"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62"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63"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64"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65"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66"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67"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68"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69"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70"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71"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72"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73"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74"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75"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76"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77"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78"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79"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80"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81"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82"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83"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84"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85"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86"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87"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88"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89"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90"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91"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92"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93"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94"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95"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96"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97"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49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49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0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0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0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0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0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0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06"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07"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08"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09"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10"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11"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12"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13"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14"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15"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16"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17"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18"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19"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20"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21"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22"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23"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24"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25"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26"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27"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28"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29"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30"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31"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32"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33"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34"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35"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36"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37"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3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3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4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4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4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4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4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4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46"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47"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48"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49"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50"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51"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52"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53"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54"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55"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56"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57"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58"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59"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60"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61"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62"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63"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64"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65"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66"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67"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68"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69"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70"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71"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72"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73"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74"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75"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76"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77"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7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7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8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8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8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8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8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8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86"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87"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88"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89"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90"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91"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92"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93"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94"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95"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96"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97"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598"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599"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00"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01"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02"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03"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04"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05"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06"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07"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08"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09"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10"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11"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12"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13"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14"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15"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16"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17"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18"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19"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20"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21"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22"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23"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24"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25"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26"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27"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28"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29"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30"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31"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32"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33"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34"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35"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36"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37"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38"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39"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40"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41"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42"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43"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44"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45"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46"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47"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48"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49"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50"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51"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52"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53"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54"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55"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56"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57"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5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5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6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6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6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6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6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6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66"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67"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68"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69"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70"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71"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72"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73"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74"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75"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76"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77"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78"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79"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80"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81"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82"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83"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84"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85"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86"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87"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88"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89"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90"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91"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92"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93"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94"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95"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96"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97"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69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69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0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0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0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0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0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0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06"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07"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08"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09"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10"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11"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12"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13"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14"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15"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16"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17"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18"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19"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20"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21"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22"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23"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24"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25"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26"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27"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28"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29"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30"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31"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32"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33"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34"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35"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36"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37"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3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3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4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4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4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4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4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4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46"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47"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48"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49"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50"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51"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52"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53"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54"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55"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56"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57"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58"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59"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60"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61"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62"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63"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64"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65"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66"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67"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68"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69"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70"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71"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72"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73"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74"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75"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76"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77"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78"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79"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80"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81"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82"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83"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84"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85"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86"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87"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88"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89"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90"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91"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92"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93"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94"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95"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96"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97"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798"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799"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00"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01"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02"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03"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04"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05"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06"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07"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08"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09"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10"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11"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12"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13"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14"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15"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16"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17"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1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1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2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2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2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2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2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2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26"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27"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28"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29"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30"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31"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32"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33"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34"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35"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36"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37"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38"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39"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40"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41"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42" name="Line 9"/>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43" name="Line 10"/>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44" name="Line 1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45" name="Line 1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46" name="Line 1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47" name="Line 1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48" name="Line 1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49" name="Line 1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50"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51"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52"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53"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54"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55"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56"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57"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58" name="Line 1"/>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59" name="Line 2"/>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60" name="Line 3"/>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61" name="Line 4"/>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62" name="Line 5"/>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63" name="Line 6"/>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21</xdr:row>
      <xdr:rowOff>0</xdr:rowOff>
    </xdr:from>
    <xdr:to>
      <xdr:col>0</xdr:col>
      <xdr:colOff>409575</xdr:colOff>
      <xdr:row>21</xdr:row>
      <xdr:rowOff>0</xdr:rowOff>
    </xdr:to>
    <xdr:sp macro="" textlink="">
      <xdr:nvSpPr>
        <xdr:cNvPr id="864" name="Line 7"/>
        <xdr:cNvSpPr>
          <a:spLocks noChangeShapeType="1"/>
        </xdr:cNvSpPr>
      </xdr:nvSpPr>
      <xdr:spPr bwMode="auto">
        <a:xfrm flipH="1">
          <a:off x="409575" y="421005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6</xdr:row>
      <xdr:rowOff>0</xdr:rowOff>
    </xdr:from>
    <xdr:to>
      <xdr:col>0</xdr:col>
      <xdr:colOff>409575</xdr:colOff>
      <xdr:row>6</xdr:row>
      <xdr:rowOff>0</xdr:rowOff>
    </xdr:to>
    <xdr:sp macro="" textlink="">
      <xdr:nvSpPr>
        <xdr:cNvPr id="865" name="Line 8"/>
        <xdr:cNvSpPr>
          <a:spLocks noChangeShapeType="1"/>
        </xdr:cNvSpPr>
      </xdr:nvSpPr>
      <xdr:spPr bwMode="auto">
        <a:xfrm flipH="1">
          <a:off x="409575" y="49530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len.salas\Documents\Marlen\Estados%20Financieros\Estados%20Financieros\ESTADOS%20FINANCIEROS%20DIC-2017\Documento%20final\Estado%20Financieros%2031%20de%20diciembre%20de%202017%20sin%20firma%20C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CONTA%20OAF/O:/Estados%20Financieros/Inf.%20Estados%20Financieros%20Junio%202018/Estado%20Financieros%2030%20de%20JUNIO%20de%202018%20SERG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e"/>
      <sheetName val="Título Estados Financieros"/>
      <sheetName val="Estados Financieros"/>
      <sheetName val="Estado de Situación"/>
      <sheetName val="Est_Resultados"/>
      <sheetName val="Est_Flujo_efec"/>
      <sheetName val="Cambio-Patrimonio"/>
      <sheetName val="Informe Situación Presupuestari"/>
      <sheetName val="Estado Ing y Egresos"/>
      <sheetName val="Res Liquid presup"/>
      <sheetName val="Resumen Ingresos por Sec.-Clase"/>
      <sheetName val="Resumen Egresos Sec.-Obj. Gasto"/>
      <sheetName val="Dist Sup Comp"/>
      <sheetName val="Dist Fondo Pres"/>
      <sheetName val="S Ingr por Seccion"/>
      <sheetName val="S Egr x Seccion"/>
      <sheetName val="Nota a los Estados Financieros"/>
      <sheetName val="Generalidades"/>
      <sheetName val="Nota 3"/>
      <sheetName val="Nota 4"/>
      <sheetName val="Nota 5"/>
      <sheetName val="Nota 6"/>
      <sheetName val="Nota 7"/>
      <sheetName val="Nota 8"/>
      <sheetName val="Nota 9"/>
      <sheetName val="Nota 10"/>
      <sheetName val="Nota 11"/>
      <sheetName val="Nota 12"/>
      <sheetName val="Nota 13"/>
      <sheetName val="Nota 14"/>
      <sheetName val="Nota 15"/>
      <sheetName val="Nota 16"/>
      <sheetName val="Nota 17"/>
      <sheetName val="Nota 18"/>
      <sheetName val="Nota 19"/>
      <sheetName val="Nota 20"/>
      <sheetName val="Nota 21"/>
      <sheetName val="Nota 22"/>
      <sheetName val="Nota 23"/>
      <sheetName val="Nota 24"/>
      <sheetName val="Nota 25"/>
      <sheetName val="Nota 26"/>
      <sheetName val="Nota 27"/>
      <sheetName val="Nota 28"/>
      <sheetName val="Titulo anexos"/>
      <sheetName val="TITaNEXO"/>
      <sheetName val="anexo #1"/>
      <sheetName val="TITaNEXO (2)"/>
      <sheetName val="anexo #2"/>
      <sheetName val="TITaNEXO (3)"/>
      <sheetName val="anexo #3"/>
      <sheetName val="TITaNEXO (4)"/>
      <sheetName val="comp.presup."/>
      <sheetName val="TITaNEXO (5)"/>
      <sheetName val="cédula anexo #5"/>
      <sheetName val="TITaNEXO (6) C"/>
      <sheetName val="cédula anexo 6"/>
      <sheetName val="TITaNEXO (7) C"/>
      <sheetName val="Inversiones Anexo #7"/>
      <sheetName val="TITaNEXO VE"/>
      <sheetName val="TITaNEXO (8) C"/>
      <sheetName val="FR"/>
      <sheetName val="SIT FIN PRE FR"/>
      <sheetName val="ES_FR"/>
      <sheetName val="TITaNEXO (9) C"/>
      <sheetName val="EA"/>
      <sheetName val="SIT_ FI PRES_EA"/>
      <sheetName val="ESTADO_UNIDAD_EA"/>
      <sheetName val="TITaNEXO (10)"/>
      <sheetName val="TIT_CE"/>
      <sheetName val="SIT_FIN PRES_CE"/>
      <sheetName val="ESTADO_UNIDAD_CE"/>
      <sheetName val="tit anexo 11"/>
      <sheetName val="tit ppfc"/>
      <sheetName val="sit presup PFC"/>
      <sheetName val="posg financ compl"/>
      <sheetName val="ANEX12"/>
      <sheetName val="TITaNEXO (12) C"/>
      <sheetName val="TIT-baNEXO (12)"/>
      <sheetName val="TIT-CaNEXO (12)"/>
      <sheetName val="Situac-pres-ingre"/>
      <sheetName val="ANEXO 13 C"/>
      <sheetName val="TITaNEXO "/>
      <sheetName val="TITaNEXO (13)"/>
      <sheetName val="GTOS X SECCION"/>
      <sheetName val="REP180"/>
      <sheetName val="Tit_ege_obje_gasto"/>
      <sheetName val="F50RE115"/>
      <sheetName val="ANEXO 14"/>
      <sheetName val="TIT -Estado proyectos inversion"/>
      <sheetName val="TIT-PROY PROCESO DISEÑO"/>
      <sheetName val="PROYECTOS PROCESO DISEÑO"/>
      <sheetName val="TIT-PROY PROCESO LICITACION"/>
      <sheetName val="CONTRAT Y TRAM"/>
      <sheetName val="TIT-PROY PROCESO CONSTRUCCION"/>
      <sheetName val="PROYECTOS PROCESO CONSTRUCCION"/>
      <sheetName val="TIT-PROY TERMINADOS PEND LIQUID"/>
      <sheetName val="PROYECTOS TERMINADOS PEND LIQUI"/>
      <sheetName val="TIT-PROY TERMINADOS PER ANT"/>
      <sheetName val="PROYECTOS TERMINADOS PER ANT"/>
      <sheetName val="Fundación UCR"/>
      <sheetName val="EF Fund UC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0.xml"/><Relationship Id="rId1" Type="http://schemas.openxmlformats.org/officeDocument/2006/relationships/printerSettings" Target="../printerSettings/printerSettings90.bin"/><Relationship Id="rId4" Type="http://schemas.openxmlformats.org/officeDocument/2006/relationships/comments" Target="../comments2.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4.xml"/><Relationship Id="rId1" Type="http://schemas.openxmlformats.org/officeDocument/2006/relationships/printerSettings" Target="../printerSettings/printerSettings94.bin"/><Relationship Id="rId4" Type="http://schemas.openxmlformats.org/officeDocument/2006/relationships/comments" Target="../comments3.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1"/>
  <sheetViews>
    <sheetView tabSelected="1" zoomScale="90" zoomScaleNormal="90" zoomScalePageLayoutView="90" workbookViewId="0">
      <selection activeCell="H4" sqref="H4"/>
    </sheetView>
  </sheetViews>
  <sheetFormatPr baseColWidth="10" defaultColWidth="9.140625" defaultRowHeight="12.75"/>
  <cols>
    <col min="1" max="1025" width="11.42578125" style="1" customWidth="1"/>
  </cols>
  <sheetData/>
  <phoneticPr fontId="16" type="noConversion"/>
  <printOptions horizontalCentered="1"/>
  <pageMargins left="0.78740157480314965" right="0.78740157480314965" top="0.78740157480314965" bottom="0.78740157480314965" header="0.51181102362204722" footer="0.51181102362204722"/>
  <pageSetup firstPageNumber="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
  <sheetViews>
    <sheetView zoomScale="90" zoomScaleNormal="90" zoomScalePageLayoutView="90" workbookViewId="0">
      <selection activeCell="L38" sqref="L38"/>
    </sheetView>
  </sheetViews>
  <sheetFormatPr baseColWidth="10" defaultColWidth="9.140625" defaultRowHeight="12.75"/>
  <cols>
    <col min="1" max="1025" width="10.85546875" customWidth="1"/>
  </cols>
  <sheetData/>
  <printOptions horizontalCentered="1" verticalCentered="1"/>
  <pageMargins left="0.78740157480314965" right="0.78740157480314965" top="0.98425196850393704" bottom="0.98425196850393704" header="0.51181102362204722" footer="0.51181102362204722"/>
  <pageSetup scale="92" firstPageNumber="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L164"/>
  <sheetViews>
    <sheetView zoomScale="120" zoomScaleNormal="120" zoomScalePageLayoutView="90" workbookViewId="0">
      <selection activeCell="A15" sqref="A15"/>
    </sheetView>
  </sheetViews>
  <sheetFormatPr baseColWidth="10" defaultColWidth="9.140625" defaultRowHeight="12.75"/>
  <cols>
    <col min="1" max="1" width="76.140625" style="56" customWidth="1"/>
    <col min="2" max="2" width="3.28515625" style="56" customWidth="1"/>
    <col min="3" max="3" width="20.140625" style="56" bestFit="1" customWidth="1"/>
    <col min="4" max="4" width="2.42578125" style="56" customWidth="1"/>
    <col min="5" max="5" width="19.42578125" style="292" customWidth="1"/>
    <col min="6" max="253" width="10.7109375" style="56" customWidth="1"/>
    <col min="254" max="254" width="54.7109375" style="56" customWidth="1"/>
    <col min="255" max="256" width="16.28515625" style="56" customWidth="1"/>
    <col min="257" max="509" width="10.7109375" style="56" customWidth="1"/>
    <col min="510" max="510" width="54.7109375" style="56" customWidth="1"/>
    <col min="511" max="512" width="16.28515625" style="56" customWidth="1"/>
    <col min="513" max="765" width="10.7109375" style="56" customWidth="1"/>
    <col min="766" max="766" width="54.7109375" style="56" customWidth="1"/>
    <col min="767" max="768" width="16.28515625" style="56" customWidth="1"/>
    <col min="769" max="1021" width="10.7109375" style="56" customWidth="1"/>
    <col min="1022" max="1022" width="54.7109375" style="56" customWidth="1"/>
    <col min="1023" max="1024" width="16.28515625" style="56" customWidth="1"/>
    <col min="1025" max="1026" width="10.7109375" style="56" customWidth="1"/>
    <col min="1027" max="16384" width="9.140625" style="541"/>
  </cols>
  <sheetData>
    <row r="1" spans="1:5" ht="15">
      <c r="A1" s="1690" t="s">
        <v>8479</v>
      </c>
      <c r="B1" s="1690"/>
      <c r="C1" s="1690"/>
      <c r="D1" s="1690"/>
      <c r="E1" s="1690"/>
    </row>
    <row r="2" spans="1:5" ht="15">
      <c r="A2" s="1690" t="s">
        <v>94</v>
      </c>
      <c r="B2" s="1690"/>
      <c r="C2" s="1690"/>
      <c r="D2" s="1690"/>
      <c r="E2" s="1690"/>
    </row>
    <row r="3" spans="1:5" ht="15">
      <c r="A3" s="1690" t="s">
        <v>3898</v>
      </c>
      <c r="B3" s="1690"/>
      <c r="C3" s="1690"/>
      <c r="D3" s="1690"/>
      <c r="E3" s="1690"/>
    </row>
    <row r="4" spans="1:5" ht="15">
      <c r="A4" s="1690" t="s">
        <v>3</v>
      </c>
      <c r="B4" s="1690"/>
      <c r="C4" s="1690"/>
      <c r="D4" s="1690"/>
      <c r="E4" s="1690"/>
    </row>
    <row r="5" spans="1:5" ht="14.25">
      <c r="A5" s="290"/>
      <c r="B5" s="290"/>
      <c r="C5" s="290"/>
      <c r="D5" s="291"/>
      <c r="E5" s="290"/>
    </row>
    <row r="6" spans="1:5" ht="15.75" thickBot="1">
      <c r="A6" s="562"/>
      <c r="B6" s="562"/>
      <c r="C6" s="563">
        <v>2018</v>
      </c>
      <c r="D6" s="564"/>
      <c r="E6" s="563">
        <v>2017</v>
      </c>
    </row>
    <row r="7" spans="1:5" ht="13.5">
      <c r="A7" s="565" t="s">
        <v>8482</v>
      </c>
      <c r="B7" s="565"/>
      <c r="C7" s="566"/>
      <c r="D7" s="567"/>
      <c r="E7" s="566"/>
    </row>
    <row r="8" spans="1:5" ht="13.5">
      <c r="A8" s="565"/>
      <c r="B8" s="565"/>
      <c r="C8" s="568"/>
      <c r="D8" s="568"/>
      <c r="E8" s="568"/>
    </row>
    <row r="9" spans="1:5" ht="13.5">
      <c r="A9" s="565" t="s">
        <v>95</v>
      </c>
      <c r="B9" s="565"/>
      <c r="C9" s="569"/>
      <c r="D9" s="570"/>
      <c r="E9" s="569"/>
    </row>
    <row r="10" spans="1:5" ht="13.5">
      <c r="A10" s="566" t="s">
        <v>28</v>
      </c>
      <c r="B10" s="566"/>
      <c r="C10" s="571">
        <v>144781119.50999999</v>
      </c>
      <c r="D10" s="572"/>
      <c r="E10" s="571">
        <v>110519335.86</v>
      </c>
    </row>
    <row r="11" spans="1:5" ht="13.5">
      <c r="A11" s="566" t="s">
        <v>29</v>
      </c>
      <c r="B11" s="566"/>
      <c r="C11" s="571">
        <v>0</v>
      </c>
      <c r="D11" s="572"/>
      <c r="E11" s="571">
        <v>1330000</v>
      </c>
    </row>
    <row r="12" spans="1:5" ht="13.5">
      <c r="A12" s="566" t="s">
        <v>30</v>
      </c>
      <c r="B12" s="566"/>
      <c r="C12" s="571">
        <v>6160557293.7299995</v>
      </c>
      <c r="D12" s="572"/>
      <c r="E12" s="571">
        <v>5741469390.3100004</v>
      </c>
    </row>
    <row r="13" spans="1:5" ht="13.5">
      <c r="A13" s="566" t="s">
        <v>32</v>
      </c>
      <c r="B13" s="566"/>
      <c r="C13" s="571">
        <v>7779076668.4099998</v>
      </c>
      <c r="D13" s="572"/>
      <c r="E13" s="571">
        <v>6081693476.6999998</v>
      </c>
    </row>
    <row r="14" spans="1:5" ht="13.5">
      <c r="A14" s="566" t="s">
        <v>96</v>
      </c>
      <c r="B14" s="566"/>
      <c r="C14" s="571">
        <v>414527531.5</v>
      </c>
      <c r="D14" s="572"/>
      <c r="E14" s="571">
        <v>401916355</v>
      </c>
    </row>
    <row r="15" spans="1:5" ht="13.5">
      <c r="A15" s="566" t="s">
        <v>34</v>
      </c>
      <c r="B15" s="566"/>
      <c r="C15" s="571">
        <v>480907123.38</v>
      </c>
      <c r="D15" s="572"/>
      <c r="E15" s="571">
        <v>716744243.60000002</v>
      </c>
    </row>
    <row r="16" spans="1:5" ht="13.5">
      <c r="A16" s="566" t="s">
        <v>97</v>
      </c>
      <c r="B16" s="566"/>
      <c r="C16" s="571">
        <v>269232786196.70999</v>
      </c>
      <c r="D16" s="572"/>
      <c r="E16" s="571">
        <v>260505312356.76001</v>
      </c>
    </row>
    <row r="17" spans="1:5" ht="13.5">
      <c r="A17" s="566" t="s">
        <v>39</v>
      </c>
      <c r="B17" s="566"/>
      <c r="C17" s="571">
        <v>453412840</v>
      </c>
      <c r="D17" s="572"/>
      <c r="E17" s="571">
        <v>0</v>
      </c>
    </row>
    <row r="18" spans="1:5" ht="13.5">
      <c r="A18" s="566" t="s">
        <v>40</v>
      </c>
      <c r="B18" s="566" t="s">
        <v>3144</v>
      </c>
      <c r="C18" s="573">
        <v>60409539600.599998</v>
      </c>
      <c r="D18" s="572"/>
      <c r="E18" s="573">
        <v>47933667346.389999</v>
      </c>
    </row>
    <row r="19" spans="1:5" ht="13.5">
      <c r="A19" s="565" t="s">
        <v>4123</v>
      </c>
      <c r="B19" s="566"/>
      <c r="C19" s="574">
        <v>345075588373.83997</v>
      </c>
      <c r="D19" s="570"/>
      <c r="E19" s="574">
        <v>321492652504.62</v>
      </c>
    </row>
    <row r="20" spans="1:5" ht="13.5">
      <c r="A20" s="575"/>
      <c r="B20" s="575"/>
      <c r="C20" s="571"/>
      <c r="D20" s="572"/>
      <c r="E20" s="571"/>
    </row>
    <row r="21" spans="1:5" ht="13.5">
      <c r="A21" s="565" t="s">
        <v>98</v>
      </c>
      <c r="B21" s="565"/>
      <c r="C21" s="576"/>
      <c r="D21" s="570"/>
      <c r="E21" s="576"/>
    </row>
    <row r="22" spans="1:5" ht="13.5">
      <c r="A22" s="566" t="s">
        <v>30</v>
      </c>
      <c r="B22" s="566"/>
      <c r="C22" s="571">
        <v>3684894824.7600002</v>
      </c>
      <c r="D22" s="572"/>
      <c r="E22" s="571">
        <v>3528215063.96</v>
      </c>
    </row>
    <row r="23" spans="1:5" ht="13.5">
      <c r="A23" s="566" t="s">
        <v>40</v>
      </c>
      <c r="B23" s="566" t="s">
        <v>3144</v>
      </c>
      <c r="C23" s="573">
        <v>3918511771.4200001</v>
      </c>
      <c r="D23" s="572"/>
      <c r="E23" s="573">
        <v>3437491737.8699999</v>
      </c>
    </row>
    <row r="24" spans="1:5" ht="13.5">
      <c r="A24" s="565" t="s">
        <v>4124</v>
      </c>
      <c r="B24" s="566"/>
      <c r="C24" s="574">
        <v>7603406596.1800003</v>
      </c>
      <c r="D24" s="570"/>
      <c r="E24" s="574">
        <v>6965706801.8299999</v>
      </c>
    </row>
    <row r="25" spans="1:5" ht="13.5">
      <c r="A25" s="565"/>
      <c r="B25" s="565"/>
      <c r="C25" s="571"/>
      <c r="D25" s="572"/>
      <c r="E25" s="571"/>
    </row>
    <row r="26" spans="1:5" ht="13.5">
      <c r="A26" s="565" t="s">
        <v>83</v>
      </c>
      <c r="B26" s="565"/>
      <c r="C26" s="571"/>
      <c r="D26" s="572"/>
      <c r="E26" s="571"/>
    </row>
    <row r="27" spans="1:5" ht="13.5">
      <c r="A27" s="566" t="s">
        <v>32</v>
      </c>
      <c r="B27" s="566"/>
      <c r="C27" s="571">
        <v>8748837.2200000007</v>
      </c>
      <c r="D27" s="572"/>
      <c r="E27" s="571">
        <v>9913827.3599999994</v>
      </c>
    </row>
    <row r="28" spans="1:5" ht="13.5">
      <c r="A28" s="566" t="s">
        <v>39</v>
      </c>
      <c r="B28" s="566"/>
      <c r="C28" s="573">
        <v>173628427.31</v>
      </c>
      <c r="D28" s="572"/>
      <c r="E28" s="573">
        <v>244873305.75</v>
      </c>
    </row>
    <row r="29" spans="1:5" ht="13.5">
      <c r="A29" s="565" t="s">
        <v>4125</v>
      </c>
      <c r="B29" s="565"/>
      <c r="C29" s="574">
        <v>182377264.53</v>
      </c>
      <c r="D29" s="570"/>
      <c r="E29" s="574">
        <v>254787133.11000001</v>
      </c>
    </row>
    <row r="30" spans="1:5" ht="13.5">
      <c r="A30" s="565"/>
      <c r="B30" s="565"/>
      <c r="C30" s="571"/>
      <c r="D30" s="572"/>
      <c r="E30" s="571"/>
    </row>
    <row r="31" spans="1:5" ht="13.5">
      <c r="A31" s="565" t="s">
        <v>99</v>
      </c>
      <c r="B31" s="565"/>
      <c r="C31" s="571"/>
      <c r="D31" s="572"/>
      <c r="E31" s="571"/>
    </row>
    <row r="32" spans="1:5" ht="13.5">
      <c r="A32" s="566" t="s">
        <v>27</v>
      </c>
      <c r="B32" s="566"/>
      <c r="C32" s="571">
        <v>385529892.37</v>
      </c>
      <c r="D32" s="572"/>
      <c r="E32" s="571">
        <v>412193472.08999997</v>
      </c>
    </row>
    <row r="33" spans="1:5" ht="13.5">
      <c r="A33" s="566" t="s">
        <v>30</v>
      </c>
      <c r="B33" s="566"/>
      <c r="C33" s="571">
        <v>77268247.789999992</v>
      </c>
      <c r="D33" s="572"/>
      <c r="E33" s="571">
        <v>91730115.019999996</v>
      </c>
    </row>
    <row r="34" spans="1:5" ht="13.5">
      <c r="A34" s="566" t="s">
        <v>32</v>
      </c>
      <c r="B34" s="566"/>
      <c r="C34" s="571">
        <v>71263445.969999999</v>
      </c>
      <c r="D34" s="572"/>
      <c r="E34" s="571">
        <v>35445284.609999999</v>
      </c>
    </row>
    <row r="35" spans="1:5" ht="13.5">
      <c r="A35" s="566" t="s">
        <v>34</v>
      </c>
      <c r="B35" s="566"/>
      <c r="C35" s="571">
        <v>16122562.5</v>
      </c>
      <c r="D35" s="572"/>
      <c r="E35" s="571">
        <v>0</v>
      </c>
    </row>
    <row r="36" spans="1:5" ht="13.5">
      <c r="A36" s="566" t="s">
        <v>97</v>
      </c>
      <c r="B36" s="566"/>
      <c r="C36" s="571">
        <v>314063184.93000001</v>
      </c>
      <c r="D36" s="572"/>
      <c r="E36" s="571">
        <v>5249874113.3699999</v>
      </c>
    </row>
    <row r="37" spans="1:5" ht="13.5">
      <c r="A37" s="566" t="s">
        <v>100</v>
      </c>
      <c r="B37" s="566"/>
      <c r="C37" s="571">
        <v>570927207.03999996</v>
      </c>
      <c r="D37" s="572"/>
      <c r="E37" s="571">
        <v>545896706.67999995</v>
      </c>
    </row>
    <row r="38" spans="1:5" ht="13.5">
      <c r="A38" s="566" t="s">
        <v>101</v>
      </c>
      <c r="B38" s="566"/>
      <c r="C38" s="571">
        <v>99342769.829999998</v>
      </c>
      <c r="D38" s="572"/>
      <c r="E38" s="571">
        <v>44811980.460000001</v>
      </c>
    </row>
    <row r="39" spans="1:5" ht="13.5">
      <c r="A39" s="566" t="s">
        <v>39</v>
      </c>
      <c r="B39" s="566"/>
      <c r="C39" s="571">
        <v>5275876607.3999996</v>
      </c>
      <c r="D39" s="572"/>
      <c r="E39" s="571">
        <v>0</v>
      </c>
    </row>
    <row r="40" spans="1:5" ht="13.5">
      <c r="A40" s="566" t="s">
        <v>40</v>
      </c>
      <c r="B40" s="566" t="s">
        <v>3144</v>
      </c>
      <c r="C40" s="571">
        <f>2187106445.88+6165429943.12</f>
        <v>8352536389</v>
      </c>
      <c r="D40" s="572"/>
      <c r="E40" s="571">
        <v>8896208938.7199993</v>
      </c>
    </row>
    <row r="41" spans="1:5" ht="13.5">
      <c r="A41" s="577" t="s">
        <v>4127</v>
      </c>
      <c r="B41" s="566"/>
      <c r="C41" s="574">
        <v>15162930306.829998</v>
      </c>
      <c r="D41" s="570"/>
      <c r="E41" s="574">
        <v>15276160610.950001</v>
      </c>
    </row>
    <row r="42" spans="1:5" ht="13.5">
      <c r="A42" s="578"/>
      <c r="B42" s="578"/>
      <c r="C42" s="571"/>
      <c r="D42" s="572"/>
      <c r="E42" s="571"/>
    </row>
    <row r="43" spans="1:5" ht="13.5">
      <c r="A43" s="565" t="s">
        <v>102</v>
      </c>
      <c r="B43" s="565"/>
      <c r="C43" s="576"/>
      <c r="D43" s="570"/>
      <c r="E43" s="576"/>
    </row>
    <row r="44" spans="1:5" ht="13.5">
      <c r="A44" s="566" t="s">
        <v>30</v>
      </c>
      <c r="B44" s="565"/>
      <c r="C44" s="571">
        <v>527901417.75</v>
      </c>
      <c r="D44" s="572"/>
      <c r="E44" s="571">
        <v>450129409.00999999</v>
      </c>
    </row>
    <row r="45" spans="1:5" ht="13.5">
      <c r="A45" s="566" t="s">
        <v>40</v>
      </c>
      <c r="B45" s="566" t="s">
        <v>3144</v>
      </c>
      <c r="C45" s="573">
        <v>460770662.47000003</v>
      </c>
      <c r="D45" s="572"/>
      <c r="E45" s="573">
        <v>441036191.74000001</v>
      </c>
    </row>
    <row r="46" spans="1:5" ht="13.5">
      <c r="A46" s="565" t="s">
        <v>4128</v>
      </c>
      <c r="B46" s="565"/>
      <c r="C46" s="574">
        <v>988672080.22000003</v>
      </c>
      <c r="D46" s="570"/>
      <c r="E46" s="574">
        <v>891165600.75</v>
      </c>
    </row>
    <row r="47" spans="1:5" ht="13.5">
      <c r="A47" s="575"/>
      <c r="B47" s="575"/>
      <c r="C47" s="571"/>
      <c r="D47" s="572"/>
      <c r="E47" s="571"/>
    </row>
    <row r="48" spans="1:5" ht="13.5">
      <c r="A48" s="565" t="s">
        <v>4129</v>
      </c>
      <c r="B48" s="565"/>
      <c r="C48" s="576"/>
      <c r="D48" s="570"/>
      <c r="E48" s="576"/>
    </row>
    <row r="49" spans="1:5" ht="13.5">
      <c r="A49" s="566" t="s">
        <v>30</v>
      </c>
      <c r="B49" s="566"/>
      <c r="C49" s="571">
        <v>2273633552.5300002</v>
      </c>
      <c r="D49" s="572"/>
      <c r="E49" s="571">
        <v>2178204220.9099998</v>
      </c>
    </row>
    <row r="50" spans="1:5" ht="13.5">
      <c r="A50" s="566" t="s">
        <v>40</v>
      </c>
      <c r="B50" s="566" t="s">
        <v>3144</v>
      </c>
      <c r="C50" s="573">
        <v>267059842.44</v>
      </c>
      <c r="D50" s="572"/>
      <c r="E50" s="573">
        <v>325729939.44</v>
      </c>
    </row>
    <row r="51" spans="1:5" ht="13.5">
      <c r="A51" s="577" t="s">
        <v>4130</v>
      </c>
      <c r="B51" s="566"/>
      <c r="C51" s="574">
        <v>2540693394.9700003</v>
      </c>
      <c r="D51" s="570"/>
      <c r="E51" s="574">
        <v>2503934160.3499999</v>
      </c>
    </row>
    <row r="52" spans="1:5" ht="13.5">
      <c r="A52" s="578"/>
      <c r="B52" s="566"/>
      <c r="C52" s="571"/>
      <c r="D52" s="572"/>
      <c r="E52" s="571"/>
    </row>
    <row r="53" spans="1:5" ht="13.5">
      <c r="A53" s="565" t="s">
        <v>103</v>
      </c>
      <c r="B53" s="566"/>
      <c r="C53" s="576"/>
      <c r="D53" s="570"/>
      <c r="E53" s="576"/>
    </row>
    <row r="54" spans="1:5" ht="13.5">
      <c r="A54" s="566" t="s">
        <v>30</v>
      </c>
      <c r="B54" s="566"/>
      <c r="C54" s="571">
        <v>1016006780.05</v>
      </c>
      <c r="D54" s="572"/>
      <c r="E54" s="571">
        <v>998144119.62</v>
      </c>
    </row>
    <row r="55" spans="1:5" ht="13.5">
      <c r="A55" s="566" t="s">
        <v>32</v>
      </c>
      <c r="B55" s="566"/>
      <c r="C55" s="571">
        <v>94724216.099999994</v>
      </c>
      <c r="D55" s="572"/>
      <c r="E55" s="571">
        <v>92416158.769999996</v>
      </c>
    </row>
    <row r="56" spans="1:5" ht="13.5">
      <c r="A56" s="566" t="s">
        <v>100</v>
      </c>
      <c r="B56" s="566"/>
      <c r="C56" s="571">
        <v>1185973340.8699999</v>
      </c>
      <c r="D56" s="572"/>
      <c r="E56" s="571">
        <v>1607072478.0999999</v>
      </c>
    </row>
    <row r="57" spans="1:5" ht="13.5">
      <c r="A57" s="566" t="s">
        <v>40</v>
      </c>
      <c r="B57" s="566" t="s">
        <v>3144</v>
      </c>
      <c r="C57" s="573">
        <v>8342535888.1099997</v>
      </c>
      <c r="D57" s="572"/>
      <c r="E57" s="573">
        <v>7143806457.9499998</v>
      </c>
    </row>
    <row r="58" spans="1:5" ht="13.5">
      <c r="A58" s="565" t="s">
        <v>4131</v>
      </c>
      <c r="B58" s="566"/>
      <c r="C58" s="574">
        <v>10639240225.129999</v>
      </c>
      <c r="D58" s="570"/>
      <c r="E58" s="574">
        <v>9841439214.4399986</v>
      </c>
    </row>
    <row r="59" spans="1:5" ht="13.5">
      <c r="A59" s="575"/>
      <c r="B59" s="566"/>
      <c r="C59" s="571"/>
      <c r="D59" s="572"/>
      <c r="E59" s="571"/>
    </row>
    <row r="60" spans="1:5" ht="13.5">
      <c r="A60" s="565" t="s">
        <v>104</v>
      </c>
      <c r="B60" s="565"/>
      <c r="C60" s="576"/>
      <c r="D60" s="570"/>
      <c r="E60" s="576"/>
    </row>
    <row r="61" spans="1:5" ht="13.5">
      <c r="A61" s="566" t="s">
        <v>97</v>
      </c>
      <c r="B61" s="566"/>
      <c r="C61" s="571">
        <v>4815419963.6400003</v>
      </c>
      <c r="D61" s="572"/>
      <c r="E61" s="571">
        <v>4549379977.8500004</v>
      </c>
    </row>
    <row r="62" spans="1:5" ht="13.5">
      <c r="A62" s="566" t="s">
        <v>40</v>
      </c>
      <c r="B62" s="566" t="s">
        <v>3144</v>
      </c>
      <c r="C62" s="573">
        <v>6454926920.1800003</v>
      </c>
      <c r="D62" s="572"/>
      <c r="E62" s="573">
        <v>5024992567.2700005</v>
      </c>
    </row>
    <row r="63" spans="1:5" ht="13.5">
      <c r="A63" s="565" t="s">
        <v>4132</v>
      </c>
      <c r="B63" s="566"/>
      <c r="C63" s="574">
        <v>11270346883.82</v>
      </c>
      <c r="D63" s="570"/>
      <c r="E63" s="574">
        <v>9574372545.1200008</v>
      </c>
    </row>
    <row r="64" spans="1:5" ht="13.5">
      <c r="A64" s="578"/>
      <c r="B64" s="578"/>
      <c r="C64" s="571"/>
      <c r="D64" s="572"/>
      <c r="E64" s="571"/>
    </row>
    <row r="65" spans="1:5" ht="13.5">
      <c r="A65" s="577" t="s">
        <v>105</v>
      </c>
      <c r="B65" s="577"/>
      <c r="C65" s="576"/>
      <c r="D65" s="570"/>
      <c r="E65" s="576"/>
    </row>
    <row r="66" spans="1:5" ht="13.5">
      <c r="A66" s="566" t="s">
        <v>34</v>
      </c>
      <c r="B66" s="566"/>
      <c r="C66" s="571">
        <v>49295525</v>
      </c>
      <c r="D66" s="571"/>
      <c r="E66" s="571">
        <v>0</v>
      </c>
    </row>
    <row r="67" spans="1:5" ht="13.5">
      <c r="A67" s="566" t="s">
        <v>97</v>
      </c>
      <c r="B67" s="566"/>
      <c r="C67" s="571">
        <v>9667001450.5599995</v>
      </c>
      <c r="D67" s="572"/>
      <c r="E67" s="571">
        <v>7910095000</v>
      </c>
    </row>
    <row r="68" spans="1:5" ht="13.5">
      <c r="A68" s="566" t="s">
        <v>100</v>
      </c>
      <c r="B68" s="566"/>
      <c r="C68" s="571">
        <v>0</v>
      </c>
      <c r="D68" s="572"/>
      <c r="E68" s="571">
        <v>103678158.76000001</v>
      </c>
    </row>
    <row r="69" spans="1:5" ht="13.5">
      <c r="A69" s="566" t="s">
        <v>8843</v>
      </c>
      <c r="B69" s="566" t="s">
        <v>3144</v>
      </c>
      <c r="C69" s="573">
        <v>1464495954.3199999</v>
      </c>
      <c r="D69" s="572"/>
      <c r="E69" s="571">
        <v>761451209.62</v>
      </c>
    </row>
    <row r="70" spans="1:5" ht="13.5">
      <c r="A70" s="565" t="s">
        <v>106</v>
      </c>
      <c r="B70" s="566"/>
      <c r="C70" s="574">
        <f>SUM(C66:C69)</f>
        <v>11180792929.879999</v>
      </c>
      <c r="D70" s="570"/>
      <c r="E70" s="574">
        <v>8775224368.3800011</v>
      </c>
    </row>
    <row r="71" spans="1:5" ht="13.5">
      <c r="A71" s="565"/>
      <c r="B71" s="565"/>
      <c r="C71" s="571"/>
      <c r="D71" s="572"/>
      <c r="E71" s="571"/>
    </row>
    <row r="72" spans="1:5" ht="14.25" thickBot="1">
      <c r="A72" s="565" t="s">
        <v>8728</v>
      </c>
      <c r="B72" s="565"/>
      <c r="C72" s="579">
        <v>404644048055.39996</v>
      </c>
      <c r="D72" s="570"/>
      <c r="E72" s="579">
        <v>375575442939.54999</v>
      </c>
    </row>
    <row r="73" spans="1:5" ht="14.25" thickTop="1">
      <c r="A73" s="565"/>
      <c r="B73" s="565"/>
      <c r="C73" s="576"/>
      <c r="D73" s="570"/>
      <c r="E73" s="576"/>
    </row>
    <row r="74" spans="1:5" ht="13.5">
      <c r="A74" s="580" t="s">
        <v>8841</v>
      </c>
      <c r="B74" s="1290"/>
      <c r="C74" s="583"/>
      <c r="D74" s="581"/>
      <c r="E74" s="583"/>
    </row>
    <row r="75" spans="1:5" ht="13.5">
      <c r="A75" s="582"/>
      <c r="B75" s="582"/>
      <c r="C75" s="583"/>
      <c r="D75" s="581"/>
      <c r="E75" s="583"/>
    </row>
    <row r="76" spans="1:5" ht="13.5">
      <c r="A76" s="584" t="s">
        <v>107</v>
      </c>
      <c r="B76" s="584"/>
      <c r="C76" s="583"/>
      <c r="D76" s="581"/>
      <c r="E76" s="583"/>
    </row>
    <row r="77" spans="1:5" ht="13.5">
      <c r="A77" s="582" t="s">
        <v>42</v>
      </c>
      <c r="B77" s="582"/>
      <c r="C77" s="585">
        <v>196723374643.66</v>
      </c>
      <c r="D77" s="586"/>
      <c r="E77" s="585">
        <v>186371699975.16</v>
      </c>
    </row>
    <row r="78" spans="1:5" ht="13.5">
      <c r="A78" s="582" t="s">
        <v>43</v>
      </c>
      <c r="B78" s="582"/>
      <c r="C78" s="585">
        <v>16807087378.07</v>
      </c>
      <c r="D78" s="586"/>
      <c r="E78" s="585">
        <v>14178674708.74</v>
      </c>
    </row>
    <row r="79" spans="1:5" ht="13.5">
      <c r="A79" s="582" t="s">
        <v>44</v>
      </c>
      <c r="B79" s="582"/>
      <c r="C79" s="587">
        <v>5020146407.9899998</v>
      </c>
      <c r="D79" s="586"/>
      <c r="E79" s="587">
        <v>4281807481.5300002</v>
      </c>
    </row>
    <row r="80" spans="1:5" ht="13.5">
      <c r="A80" s="582" t="s">
        <v>45</v>
      </c>
      <c r="B80" s="582"/>
      <c r="C80" s="587">
        <v>108893060.97</v>
      </c>
      <c r="D80" s="586"/>
      <c r="E80" s="587">
        <v>103229652.23999999</v>
      </c>
    </row>
    <row r="81" spans="1:5" ht="13.5">
      <c r="A81" s="582" t="s">
        <v>108</v>
      </c>
      <c r="B81" s="582"/>
      <c r="C81" s="587">
        <v>13570977426.4</v>
      </c>
      <c r="D81" s="586"/>
      <c r="E81" s="587">
        <v>11789136748.120001</v>
      </c>
    </row>
    <row r="82" spans="1:5" ht="13.5">
      <c r="A82" s="582" t="s">
        <v>47</v>
      </c>
      <c r="B82" s="582"/>
      <c r="C82" s="587">
        <v>37189317048.620003</v>
      </c>
      <c r="D82" s="586"/>
      <c r="E82" s="587">
        <v>35258967188.349998</v>
      </c>
    </row>
    <row r="83" spans="1:5" ht="13.5">
      <c r="A83" s="582" t="s">
        <v>48</v>
      </c>
      <c r="B83" s="582"/>
      <c r="C83" s="588">
        <v>134191213.97</v>
      </c>
      <c r="D83" s="586"/>
      <c r="E83" s="588">
        <v>130291134.84999999</v>
      </c>
    </row>
    <row r="84" spans="1:5" ht="14.25" thickBot="1">
      <c r="A84" s="580" t="s">
        <v>109</v>
      </c>
      <c r="B84" s="580"/>
      <c r="C84" s="589">
        <v>269553987179.67999</v>
      </c>
      <c r="D84" s="586"/>
      <c r="E84" s="589">
        <v>252113806888.98999</v>
      </c>
    </row>
    <row r="85" spans="1:5" ht="13.5">
      <c r="A85" s="590"/>
      <c r="B85" s="590"/>
      <c r="C85" s="583"/>
      <c r="D85" s="581"/>
      <c r="E85" s="583"/>
    </row>
    <row r="86" spans="1:5" ht="13.5">
      <c r="A86" s="580" t="s">
        <v>98</v>
      </c>
      <c r="B86" s="580"/>
      <c r="C86" s="591"/>
      <c r="D86" s="586"/>
      <c r="E86" s="591"/>
    </row>
    <row r="87" spans="1:5" ht="13.5">
      <c r="A87" s="582" t="s">
        <v>42</v>
      </c>
      <c r="B87" s="582"/>
      <c r="C87" s="585">
        <v>993335806.67999995</v>
      </c>
      <c r="D87" s="586"/>
      <c r="E87" s="585">
        <v>835650659.14999998</v>
      </c>
    </row>
    <row r="88" spans="1:5" ht="13.5">
      <c r="A88" s="582" t="s">
        <v>43</v>
      </c>
      <c r="B88" s="582"/>
      <c r="C88" s="585">
        <v>1171249968.21</v>
      </c>
      <c r="D88" s="586"/>
      <c r="E88" s="585">
        <v>1226730728.1199999</v>
      </c>
    </row>
    <row r="89" spans="1:5" ht="13.5">
      <c r="A89" s="582" t="s">
        <v>44</v>
      </c>
      <c r="B89" s="582"/>
      <c r="C89" s="587">
        <v>293892906.30000001</v>
      </c>
      <c r="D89" s="586"/>
      <c r="E89" s="587">
        <v>381770361.44999999</v>
      </c>
    </row>
    <row r="90" spans="1:5" ht="13.5">
      <c r="A90" s="582" t="s">
        <v>108</v>
      </c>
      <c r="B90" s="582"/>
      <c r="C90" s="587">
        <v>462734794.31</v>
      </c>
      <c r="D90" s="586"/>
      <c r="E90" s="587">
        <v>308747880.38999999</v>
      </c>
    </row>
    <row r="91" spans="1:5" ht="13.5">
      <c r="A91" s="582" t="s">
        <v>47</v>
      </c>
      <c r="B91" s="582"/>
      <c r="C91" s="588">
        <v>228649394.34</v>
      </c>
      <c r="D91" s="586"/>
      <c r="E91" s="588">
        <v>216486033.02000001</v>
      </c>
    </row>
    <row r="92" spans="1:5" ht="13.5">
      <c r="A92" s="580" t="s">
        <v>110</v>
      </c>
      <c r="B92" s="580"/>
      <c r="C92" s="591">
        <v>3149862869.8400002</v>
      </c>
      <c r="D92" s="586"/>
      <c r="E92" s="591">
        <v>2969385662.1299996</v>
      </c>
    </row>
    <row r="93" spans="1:5" ht="13.5">
      <c r="A93" s="580"/>
      <c r="B93" s="580"/>
      <c r="C93" s="591"/>
      <c r="D93" s="586"/>
      <c r="E93" s="591"/>
    </row>
    <row r="94" spans="1:5" ht="13.5">
      <c r="A94" s="580" t="s">
        <v>111</v>
      </c>
      <c r="B94" s="580"/>
      <c r="C94" s="591"/>
      <c r="D94" s="586"/>
      <c r="E94" s="591"/>
    </row>
    <row r="95" spans="1:5" ht="13.5">
      <c r="A95" s="582" t="s">
        <v>43</v>
      </c>
      <c r="B95" s="582"/>
      <c r="C95" s="587">
        <v>420441044.55000001</v>
      </c>
      <c r="D95" s="586"/>
      <c r="E95" s="587">
        <v>407448759.88</v>
      </c>
    </row>
    <row r="96" spans="1:5" ht="13.5">
      <c r="A96" s="582" t="s">
        <v>44</v>
      </c>
      <c r="B96" s="582"/>
      <c r="C96" s="587">
        <v>186499320.91</v>
      </c>
      <c r="D96" s="586"/>
      <c r="E96" s="587">
        <v>94462166.150000006</v>
      </c>
    </row>
    <row r="97" spans="1:5" ht="13.5">
      <c r="A97" s="582" t="s">
        <v>45</v>
      </c>
      <c r="B97" s="582"/>
      <c r="C97" s="587">
        <v>5493611384.0699997</v>
      </c>
      <c r="D97" s="586"/>
      <c r="E97" s="587">
        <v>2462055754.0999999</v>
      </c>
    </row>
    <row r="98" spans="1:5" ht="13.5">
      <c r="A98" s="582" t="s">
        <v>108</v>
      </c>
      <c r="B98" s="582"/>
      <c r="C98" s="587">
        <v>4811569169.0799999</v>
      </c>
      <c r="D98" s="586"/>
      <c r="E98" s="587">
        <v>3494672914.6500001</v>
      </c>
    </row>
    <row r="99" spans="1:5" ht="13.5">
      <c r="A99" s="582" t="s">
        <v>48</v>
      </c>
      <c r="B99" s="582"/>
      <c r="C99" s="588">
        <v>10000959717.65</v>
      </c>
      <c r="D99" s="586"/>
      <c r="E99" s="588">
        <v>2775218876.8899999</v>
      </c>
    </row>
    <row r="100" spans="1:5" ht="13.5">
      <c r="A100" s="580" t="s">
        <v>112</v>
      </c>
      <c r="B100" s="580"/>
      <c r="C100" s="591">
        <v>20913080636.260002</v>
      </c>
      <c r="D100" s="586"/>
      <c r="E100" s="591">
        <v>9233858471.6700001</v>
      </c>
    </row>
    <row r="101" spans="1:5" ht="13.5">
      <c r="A101" s="580"/>
      <c r="B101" s="580"/>
      <c r="C101" s="591"/>
      <c r="D101" s="586"/>
      <c r="E101" s="591"/>
    </row>
    <row r="102" spans="1:5" ht="13.5">
      <c r="A102" s="580" t="s">
        <v>83</v>
      </c>
      <c r="B102" s="580"/>
      <c r="C102" s="591"/>
      <c r="D102" s="586"/>
      <c r="E102" s="591"/>
    </row>
    <row r="103" spans="1:5" ht="13.5">
      <c r="A103" s="582" t="s">
        <v>46</v>
      </c>
      <c r="B103" s="582"/>
      <c r="C103" s="588">
        <v>3019176.35</v>
      </c>
      <c r="D103" s="586"/>
      <c r="E103" s="588">
        <v>10949768.1</v>
      </c>
    </row>
    <row r="104" spans="1:5" ht="13.5">
      <c r="A104" s="580" t="s">
        <v>113</v>
      </c>
      <c r="B104" s="580"/>
      <c r="C104" s="591">
        <v>3019176.35</v>
      </c>
      <c r="D104" s="586"/>
      <c r="E104" s="591">
        <v>10949768.1</v>
      </c>
    </row>
    <row r="105" spans="1:5" ht="13.5">
      <c r="A105" s="580"/>
      <c r="B105" s="580"/>
      <c r="C105" s="591"/>
      <c r="D105" s="586"/>
      <c r="E105" s="591"/>
    </row>
    <row r="106" spans="1:5" ht="13.5">
      <c r="A106" s="580" t="s">
        <v>99</v>
      </c>
      <c r="B106" s="580"/>
      <c r="C106" s="591"/>
      <c r="D106" s="586"/>
      <c r="E106" s="591"/>
    </row>
    <row r="107" spans="1:5" ht="13.5">
      <c r="A107" s="582" t="s">
        <v>42</v>
      </c>
      <c r="B107" s="582"/>
      <c r="C107" s="585">
        <v>3213950684.1900001</v>
      </c>
      <c r="D107" s="586"/>
      <c r="E107" s="585">
        <v>2965641537.0599999</v>
      </c>
    </row>
    <row r="108" spans="1:5" ht="13.5">
      <c r="A108" s="582" t="s">
        <v>43</v>
      </c>
      <c r="B108" s="582"/>
      <c r="C108" s="585">
        <v>1071909919.39</v>
      </c>
      <c r="D108" s="586"/>
      <c r="E108" s="585">
        <v>1106316911.0899999</v>
      </c>
    </row>
    <row r="109" spans="1:5" ht="13.5">
      <c r="A109" s="582" t="s">
        <v>44</v>
      </c>
      <c r="B109" s="582"/>
      <c r="C109" s="585">
        <v>277180706.36000001</v>
      </c>
      <c r="D109" s="586"/>
      <c r="E109" s="585">
        <v>464734732.38</v>
      </c>
    </row>
    <row r="110" spans="1:5" ht="13.5">
      <c r="A110" s="582" t="s">
        <v>45</v>
      </c>
      <c r="B110" s="582"/>
      <c r="C110" s="585">
        <v>0</v>
      </c>
      <c r="D110" s="586"/>
      <c r="E110" s="585">
        <v>0</v>
      </c>
    </row>
    <row r="111" spans="1:5" ht="13.5">
      <c r="A111" s="582" t="s">
        <v>108</v>
      </c>
      <c r="B111" s="582"/>
      <c r="C111" s="587">
        <v>1021378537.76</v>
      </c>
      <c r="D111" s="586"/>
      <c r="E111" s="587">
        <v>1702191535.5</v>
      </c>
    </row>
    <row r="112" spans="1:5" ht="13.5">
      <c r="A112" s="582" t="s">
        <v>47</v>
      </c>
      <c r="B112" s="582"/>
      <c r="C112" s="588">
        <v>901874279.63999999</v>
      </c>
      <c r="D112" s="586"/>
      <c r="E112" s="588">
        <v>940293574.23000002</v>
      </c>
    </row>
    <row r="113" spans="1:5" ht="13.5">
      <c r="A113" s="580" t="s">
        <v>114</v>
      </c>
      <c r="B113" s="580"/>
      <c r="C113" s="591">
        <v>6486294127.3400002</v>
      </c>
      <c r="D113" s="586"/>
      <c r="E113" s="591">
        <v>7179178290.2600002</v>
      </c>
    </row>
    <row r="114" spans="1:5" ht="13.5">
      <c r="A114" s="580"/>
      <c r="B114" s="580"/>
      <c r="C114" s="591"/>
      <c r="D114" s="586"/>
      <c r="E114" s="591"/>
    </row>
    <row r="115" spans="1:5" ht="13.5">
      <c r="A115" s="580" t="s">
        <v>102</v>
      </c>
      <c r="B115" s="580"/>
      <c r="C115" s="591"/>
      <c r="D115" s="586"/>
      <c r="E115" s="591"/>
    </row>
    <row r="116" spans="1:5" ht="13.5">
      <c r="A116" s="582" t="s">
        <v>42</v>
      </c>
      <c r="B116" s="582"/>
      <c r="C116" s="585">
        <v>205475572.81</v>
      </c>
      <c r="D116" s="586"/>
      <c r="E116" s="585">
        <v>213413425.66</v>
      </c>
    </row>
    <row r="117" spans="1:5" ht="13.5">
      <c r="A117" s="582" t="s">
        <v>43</v>
      </c>
      <c r="B117" s="582"/>
      <c r="C117" s="587">
        <v>235631943.50999999</v>
      </c>
      <c r="D117" s="586"/>
      <c r="E117" s="587">
        <v>125797119.13</v>
      </c>
    </row>
    <row r="118" spans="1:5" ht="13.5">
      <c r="A118" s="582" t="s">
        <v>44</v>
      </c>
      <c r="B118" s="582"/>
      <c r="C118" s="587">
        <v>38257931.990000002</v>
      </c>
      <c r="D118" s="586"/>
      <c r="E118" s="587">
        <v>20293735.34</v>
      </c>
    </row>
    <row r="119" spans="1:5" ht="13.5">
      <c r="A119" s="582" t="s">
        <v>108</v>
      </c>
      <c r="B119" s="582"/>
      <c r="C119" s="587">
        <v>54858963.5</v>
      </c>
      <c r="D119" s="586"/>
      <c r="E119" s="587">
        <v>37255868.399999999</v>
      </c>
    </row>
    <row r="120" spans="1:5" ht="13.5">
      <c r="A120" s="582" t="s">
        <v>47</v>
      </c>
      <c r="B120" s="582"/>
      <c r="C120" s="588">
        <v>33718007.149999999</v>
      </c>
      <c r="D120" s="586"/>
      <c r="E120" s="588">
        <v>34289723.840000004</v>
      </c>
    </row>
    <row r="121" spans="1:5" ht="13.5">
      <c r="A121" s="580" t="s">
        <v>115</v>
      </c>
      <c r="B121" s="580"/>
      <c r="C121" s="591">
        <v>567942418.96000004</v>
      </c>
      <c r="D121" s="586"/>
      <c r="E121" s="591">
        <v>431049872.36999989</v>
      </c>
    </row>
    <row r="122" spans="1:5" ht="13.5">
      <c r="A122" s="580"/>
      <c r="B122" s="580"/>
      <c r="C122" s="591"/>
      <c r="D122" s="586"/>
      <c r="E122" s="591"/>
    </row>
    <row r="123" spans="1:5" ht="13.5">
      <c r="A123" s="580" t="s">
        <v>116</v>
      </c>
      <c r="B123" s="580"/>
      <c r="C123" s="591"/>
      <c r="D123" s="586"/>
      <c r="E123" s="591"/>
    </row>
    <row r="124" spans="1:5" ht="13.5">
      <c r="A124" s="582" t="s">
        <v>42</v>
      </c>
      <c r="B124" s="582"/>
      <c r="C124" s="587">
        <v>1383389880.3399999</v>
      </c>
      <c r="D124" s="586"/>
      <c r="E124" s="587">
        <v>1424360471.21</v>
      </c>
    </row>
    <row r="125" spans="1:5" ht="13.5">
      <c r="A125" s="582" t="s">
        <v>43</v>
      </c>
      <c r="B125" s="582"/>
      <c r="C125" s="587">
        <v>635515910.91999996</v>
      </c>
      <c r="D125" s="586"/>
      <c r="E125" s="587">
        <v>606563540.14999998</v>
      </c>
    </row>
    <row r="126" spans="1:5" ht="13.5">
      <c r="A126" s="582" t="s">
        <v>44</v>
      </c>
      <c r="B126" s="582"/>
      <c r="C126" s="587">
        <v>36444164.049999997</v>
      </c>
      <c r="D126" s="586"/>
      <c r="E126" s="587">
        <v>35560071.460000001</v>
      </c>
    </row>
    <row r="127" spans="1:5" ht="13.5">
      <c r="A127" s="582" t="s">
        <v>108</v>
      </c>
      <c r="B127" s="582"/>
      <c r="C127" s="587">
        <v>52791923.729999997</v>
      </c>
      <c r="D127" s="586"/>
      <c r="E127" s="587">
        <v>62051654.07</v>
      </c>
    </row>
    <row r="128" spans="1:5" ht="13.5">
      <c r="A128" s="582" t="s">
        <v>47</v>
      </c>
      <c r="B128" s="582"/>
      <c r="C128" s="588">
        <v>125474630.47</v>
      </c>
      <c r="D128" s="586"/>
      <c r="E128" s="588">
        <v>108075931.68000001</v>
      </c>
    </row>
    <row r="129" spans="1:5" ht="13.5">
      <c r="A129" s="580" t="s">
        <v>117</v>
      </c>
      <c r="B129" s="580"/>
      <c r="C129" s="591">
        <v>2233616509.5099998</v>
      </c>
      <c r="D129" s="586"/>
      <c r="E129" s="591">
        <v>2236611668.5700002</v>
      </c>
    </row>
    <row r="130" spans="1:5" ht="13.5">
      <c r="A130" s="580"/>
      <c r="B130" s="580"/>
      <c r="C130" s="591"/>
      <c r="D130" s="586"/>
      <c r="E130" s="591"/>
    </row>
    <row r="131" spans="1:5" ht="13.5">
      <c r="A131" s="580" t="s">
        <v>103</v>
      </c>
      <c r="B131" s="580"/>
      <c r="C131" s="591"/>
      <c r="D131" s="586"/>
      <c r="E131" s="591"/>
    </row>
    <row r="132" spans="1:5" s="292" customFormat="1" ht="13.5">
      <c r="A132" s="582" t="s">
        <v>42</v>
      </c>
      <c r="B132" s="582"/>
      <c r="C132" s="585">
        <v>289631425.36000001</v>
      </c>
      <c r="D132" s="586"/>
      <c r="E132" s="585">
        <v>268348223.44999999</v>
      </c>
    </row>
    <row r="133" spans="1:5" ht="13.5">
      <c r="A133" s="582" t="s">
        <v>43</v>
      </c>
      <c r="B133" s="582"/>
      <c r="C133" s="585">
        <v>377259596.39999998</v>
      </c>
      <c r="D133" s="586"/>
      <c r="E133" s="585">
        <v>319290004.42000002</v>
      </c>
    </row>
    <row r="134" spans="1:5" ht="13.5">
      <c r="A134" s="582" t="s">
        <v>44</v>
      </c>
      <c r="B134" s="582"/>
      <c r="C134" s="585">
        <v>159159745.09999999</v>
      </c>
      <c r="D134" s="586"/>
      <c r="E134" s="585">
        <v>86040563.980000004</v>
      </c>
    </row>
    <row r="135" spans="1:5" ht="13.5">
      <c r="A135" s="582" t="s">
        <v>108</v>
      </c>
      <c r="B135" s="582"/>
      <c r="C135" s="585">
        <v>898258350.87</v>
      </c>
      <c r="D135" s="586"/>
      <c r="E135" s="585">
        <v>538370640.33000004</v>
      </c>
    </row>
    <row r="136" spans="1:5" ht="13.5">
      <c r="A136" s="582" t="s">
        <v>47</v>
      </c>
      <c r="B136" s="582"/>
      <c r="C136" s="588">
        <v>264347277.86000001</v>
      </c>
      <c r="D136" s="586"/>
      <c r="E136" s="588">
        <v>217553399.19999999</v>
      </c>
    </row>
    <row r="137" spans="1:5" ht="13.5">
      <c r="A137" s="580" t="s">
        <v>118</v>
      </c>
      <c r="B137" s="580"/>
      <c r="C137" s="591">
        <v>1988656395.5900002</v>
      </c>
      <c r="D137" s="586"/>
      <c r="E137" s="591">
        <v>1429602831.3800001</v>
      </c>
    </row>
    <row r="138" spans="1:5" ht="13.5">
      <c r="A138" s="580"/>
      <c r="B138" s="580"/>
      <c r="C138" s="591"/>
      <c r="D138" s="586"/>
      <c r="E138" s="591"/>
    </row>
    <row r="139" spans="1:5" ht="13.5">
      <c r="A139" s="580" t="s">
        <v>104</v>
      </c>
      <c r="B139" s="580"/>
      <c r="C139" s="591"/>
      <c r="D139" s="586"/>
      <c r="E139" s="591"/>
    </row>
    <row r="140" spans="1:5" ht="13.5">
      <c r="A140" s="582" t="s">
        <v>42</v>
      </c>
      <c r="B140" s="582"/>
      <c r="C140" s="585">
        <v>1497294381.8599999</v>
      </c>
      <c r="D140" s="586"/>
      <c r="E140" s="585">
        <v>1312286128.1900001</v>
      </c>
    </row>
    <row r="141" spans="1:5" ht="13.5">
      <c r="A141" s="582" t="s">
        <v>43</v>
      </c>
      <c r="B141" s="582"/>
      <c r="C141" s="585">
        <v>669478181.70000005</v>
      </c>
      <c r="D141" s="586"/>
      <c r="E141" s="585">
        <v>645031074.91999996</v>
      </c>
    </row>
    <row r="142" spans="1:5" ht="13.5">
      <c r="A142" s="582" t="s">
        <v>44</v>
      </c>
      <c r="B142" s="582"/>
      <c r="C142" s="585">
        <v>154531564.72</v>
      </c>
      <c r="D142" s="586"/>
      <c r="E142" s="585">
        <v>105174345.04000001</v>
      </c>
    </row>
    <row r="143" spans="1:5" ht="13.5">
      <c r="A143" s="582" t="s">
        <v>108</v>
      </c>
      <c r="B143" s="582"/>
      <c r="C143" s="585">
        <v>190277871.36000001</v>
      </c>
      <c r="D143" s="586"/>
      <c r="E143" s="585">
        <v>273687691.43000001</v>
      </c>
    </row>
    <row r="144" spans="1:5" ht="13.5">
      <c r="A144" s="582" t="s">
        <v>47</v>
      </c>
      <c r="B144" s="582"/>
      <c r="C144" s="585">
        <v>626712529.27999997</v>
      </c>
      <c r="D144" s="585"/>
      <c r="E144" s="585">
        <v>783849172.47000003</v>
      </c>
    </row>
    <row r="145" spans="1:5" ht="13.5">
      <c r="A145" s="582" t="s">
        <v>48</v>
      </c>
      <c r="B145" s="582"/>
      <c r="C145" s="588">
        <v>6818777162.7700005</v>
      </c>
      <c r="D145" s="586"/>
      <c r="E145" s="588">
        <v>0</v>
      </c>
    </row>
    <row r="146" spans="1:5" ht="13.5">
      <c r="A146" s="580" t="s">
        <v>119</v>
      </c>
      <c r="B146" s="580"/>
      <c r="C146" s="591">
        <v>9957071691.6900005</v>
      </c>
      <c r="D146" s="586"/>
      <c r="E146" s="591">
        <v>3120028412.0500002</v>
      </c>
    </row>
    <row r="147" spans="1:5" ht="13.5">
      <c r="A147" s="580"/>
      <c r="B147" s="580"/>
      <c r="C147" s="591"/>
      <c r="D147" s="586"/>
      <c r="E147" s="591"/>
    </row>
    <row r="148" spans="1:5" ht="13.5">
      <c r="A148" s="580" t="s">
        <v>105</v>
      </c>
      <c r="B148" s="580"/>
      <c r="C148" s="591"/>
      <c r="D148" s="586"/>
      <c r="E148" s="591"/>
    </row>
    <row r="149" spans="1:5" ht="13.5">
      <c r="A149" s="582" t="s">
        <v>43</v>
      </c>
      <c r="B149" s="582"/>
      <c r="C149" s="585">
        <v>200103312.55000001</v>
      </c>
      <c r="D149" s="586"/>
      <c r="E149" s="585">
        <v>79980565.060000002</v>
      </c>
    </row>
    <row r="150" spans="1:5" ht="13.5">
      <c r="A150" s="582" t="s">
        <v>108</v>
      </c>
      <c r="B150" s="582"/>
      <c r="C150" s="588">
        <v>10309390738.799999</v>
      </c>
      <c r="D150" s="586"/>
      <c r="E150" s="588">
        <v>7230747849</v>
      </c>
    </row>
    <row r="151" spans="1:5" ht="13.5">
      <c r="A151" s="580" t="s">
        <v>106</v>
      </c>
      <c r="B151" s="580"/>
      <c r="C151" s="591">
        <v>10509494051.349998</v>
      </c>
      <c r="D151" s="586"/>
      <c r="E151" s="591">
        <v>7310728414.0600004</v>
      </c>
    </row>
    <row r="152" spans="1:5" ht="13.5">
      <c r="A152" s="580"/>
      <c r="B152" s="580"/>
      <c r="C152" s="591"/>
      <c r="D152" s="586"/>
      <c r="E152" s="591"/>
    </row>
    <row r="153" spans="1:5" ht="14.25" thickBot="1">
      <c r="A153" s="580" t="s">
        <v>3846</v>
      </c>
      <c r="B153" s="1290" t="s">
        <v>283</v>
      </c>
      <c r="C153" s="592">
        <v>325363025056.57001</v>
      </c>
      <c r="D153" s="586"/>
      <c r="E153" s="592">
        <v>286035200279.58002</v>
      </c>
    </row>
    <row r="154" spans="1:5" ht="14.25" thickTop="1">
      <c r="A154" s="580"/>
      <c r="B154" s="580"/>
      <c r="C154" s="591"/>
      <c r="D154" s="586"/>
      <c r="E154" s="591"/>
    </row>
    <row r="155" spans="1:5" ht="13.5">
      <c r="A155" s="580" t="s">
        <v>4133</v>
      </c>
      <c r="B155" s="580"/>
      <c r="C155" s="591">
        <v>79281022998.829956</v>
      </c>
      <c r="D155" s="586"/>
      <c r="E155" s="591">
        <v>89540242659.969971</v>
      </c>
    </row>
    <row r="156" spans="1:5" ht="13.5">
      <c r="A156" s="580"/>
      <c r="B156" s="580"/>
      <c r="C156" s="591"/>
      <c r="D156" s="582"/>
      <c r="E156" s="591"/>
    </row>
    <row r="157" spans="1:5" ht="13.5">
      <c r="A157" s="565" t="s">
        <v>8842</v>
      </c>
      <c r="B157" s="565"/>
      <c r="C157" s="569"/>
      <c r="D157" s="570"/>
      <c r="E157" s="569"/>
    </row>
    <row r="158" spans="1:5" ht="13.5">
      <c r="A158" s="593"/>
      <c r="B158" s="593"/>
      <c r="C158" s="569"/>
      <c r="D158" s="570"/>
      <c r="E158" s="569"/>
    </row>
    <row r="159" spans="1:5" ht="49.5" customHeight="1">
      <c r="A159" s="1691" t="s">
        <v>8844</v>
      </c>
      <c r="B159" s="1691"/>
      <c r="C159" s="1691"/>
      <c r="D159" s="1691"/>
      <c r="E159" s="1691"/>
    </row>
    <row r="160" spans="1:5">
      <c r="A160" s="1688" t="s">
        <v>8845</v>
      </c>
      <c r="B160" s="1689"/>
      <c r="C160" s="1689"/>
      <c r="D160" s="1689"/>
      <c r="E160" s="1689"/>
    </row>
    <row r="161" spans="1:5" ht="13.5">
      <c r="A161" s="575"/>
      <c r="B161" s="575"/>
      <c r="C161" s="594"/>
      <c r="D161" s="595"/>
      <c r="E161" s="594"/>
    </row>
    <row r="162" spans="1:5" ht="13.5">
      <c r="A162" s="593"/>
      <c r="B162" s="593"/>
      <c r="C162" s="596"/>
      <c r="D162" s="572"/>
      <c r="E162" s="596"/>
    </row>
    <row r="163" spans="1:5" ht="13.5">
      <c r="A163" s="593"/>
      <c r="B163" s="593"/>
      <c r="C163" s="596"/>
      <c r="D163" s="572"/>
      <c r="E163" s="596"/>
    </row>
    <row r="164" spans="1:5">
      <c r="A164" s="597"/>
      <c r="B164" s="597"/>
      <c r="C164" s="598"/>
      <c r="D164" s="599"/>
      <c r="E164" s="598"/>
    </row>
  </sheetData>
  <mergeCells count="6">
    <mergeCell ref="A160:E160"/>
    <mergeCell ref="A1:E1"/>
    <mergeCell ref="A2:E2"/>
    <mergeCell ref="A3:E3"/>
    <mergeCell ref="A4:E4"/>
    <mergeCell ref="A159:E159"/>
  </mergeCells>
  <phoneticPr fontId="16" type="noConversion"/>
  <printOptions horizontalCentered="1"/>
  <pageMargins left="0.39370078740157483" right="0.27559055118110237" top="1.299212598425197" bottom="0.9055118110236221" header="0.39370078740157483" footer="0.23622047244094491"/>
  <pageSetup scale="80" firstPageNumber="0" orientation="portrait" r:id="rId1"/>
  <headerFooter>
    <oddHeader>&amp;C&amp;"Arial Negrita,Negrita"&amp;K000000UNIVERSIDAD DE COSTA RICA_x000D_VICERRECTORÍA DE ADMINISTRACIÓN_x000D_OFICINA DE ADMINISTRACIÓN FINANCIERA</oddHeader>
    <oddFooter>&amp;C&amp;12&amp;P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34"/>
  <sheetViews>
    <sheetView workbookViewId="0">
      <selection activeCell="B24" sqref="B24"/>
    </sheetView>
  </sheetViews>
  <sheetFormatPr baseColWidth="10" defaultRowHeight="12.75"/>
  <cols>
    <col min="1" max="1" width="43" style="41" bestFit="1" customWidth="1"/>
    <col min="2" max="2" width="4.42578125" style="1352" customWidth="1"/>
    <col min="3" max="3" width="19.42578125" style="41" bestFit="1" customWidth="1"/>
    <col min="4" max="4" width="7.85546875" style="41" bestFit="1" customWidth="1"/>
    <col min="5" max="5" width="2.140625" style="41" bestFit="1" customWidth="1"/>
    <col min="6" max="6" width="18.28515625" style="41" bestFit="1" customWidth="1"/>
    <col min="7" max="16384" width="11.42578125" style="41"/>
  </cols>
  <sheetData>
    <row r="1" spans="1:6" ht="15">
      <c r="A1" s="1694" t="s">
        <v>8855</v>
      </c>
      <c r="B1" s="1694"/>
      <c r="C1" s="1694"/>
      <c r="D1" s="1694"/>
      <c r="E1" s="1694"/>
      <c r="F1" s="1694"/>
    </row>
    <row r="2" spans="1:6" ht="15">
      <c r="A2" s="1694" t="s">
        <v>3905</v>
      </c>
      <c r="B2" s="1694"/>
      <c r="C2" s="1694"/>
      <c r="D2" s="1694"/>
      <c r="E2" s="1694"/>
      <c r="F2" s="1694"/>
    </row>
    <row r="3" spans="1:6" ht="15">
      <c r="A3" s="1694" t="s">
        <v>3</v>
      </c>
      <c r="B3" s="1694"/>
      <c r="C3" s="1694"/>
      <c r="D3" s="1694"/>
      <c r="E3" s="1694"/>
      <c r="F3" s="1694"/>
    </row>
    <row r="4" spans="1:6" ht="14.25">
      <c r="A4" s="1453"/>
      <c r="B4" s="1454"/>
      <c r="C4" s="1453"/>
      <c r="D4" s="1453"/>
      <c r="E4" s="1453"/>
      <c r="F4" s="1453"/>
    </row>
    <row r="5" spans="1:6" ht="14.25">
      <c r="A5" s="1453"/>
      <c r="B5" s="1454"/>
      <c r="C5" s="1453"/>
      <c r="D5" s="1453"/>
      <c r="E5" s="1455"/>
      <c r="F5" s="1453"/>
    </row>
    <row r="6" spans="1:6" ht="15">
      <c r="A6" s="1456" t="s">
        <v>121</v>
      </c>
      <c r="B6" s="430"/>
      <c r="C6" s="380"/>
      <c r="D6" s="380"/>
      <c r="E6" s="1457"/>
      <c r="F6" s="380"/>
    </row>
    <row r="7" spans="1:6" ht="14.25">
      <c r="A7" s="380"/>
      <c r="B7" s="430"/>
      <c r="C7" s="380"/>
      <c r="D7" s="380"/>
      <c r="E7" s="1457"/>
      <c r="F7" s="380"/>
    </row>
    <row r="8" spans="1:6" ht="14.25">
      <c r="A8" s="1453" t="s">
        <v>8494</v>
      </c>
      <c r="B8" s="430"/>
      <c r="C8" s="380"/>
      <c r="D8" s="380"/>
      <c r="E8" s="1457"/>
      <c r="F8" s="380"/>
    </row>
    <row r="9" spans="1:6" ht="14.25">
      <c r="A9" s="1458"/>
      <c r="B9" s="430"/>
      <c r="C9" s="380"/>
      <c r="D9" s="380"/>
      <c r="E9" s="1457"/>
      <c r="F9" s="380"/>
    </row>
    <row r="10" spans="1:6" ht="14.25">
      <c r="A10" s="1458" t="s">
        <v>8492</v>
      </c>
      <c r="B10" s="1459" t="s">
        <v>159</v>
      </c>
      <c r="C10" s="444">
        <v>405280030922.52002</v>
      </c>
      <c r="D10" s="444"/>
      <c r="E10" s="1460"/>
      <c r="F10" s="444"/>
    </row>
    <row r="11" spans="1:6" ht="14.25">
      <c r="A11" s="1458"/>
      <c r="B11" s="1459"/>
      <c r="C11" s="444"/>
      <c r="D11" s="444"/>
      <c r="E11" s="1460"/>
      <c r="F11" s="444"/>
    </row>
    <row r="12" spans="1:6" ht="14.25">
      <c r="A12" s="1458" t="s">
        <v>8493</v>
      </c>
      <c r="B12" s="1459"/>
      <c r="C12" s="1461">
        <v>404644048055.40002</v>
      </c>
      <c r="D12" s="1462">
        <f>C12/C10</f>
        <v>0.99843075696161898</v>
      </c>
      <c r="E12" s="1460"/>
      <c r="F12" s="444"/>
    </row>
    <row r="13" spans="1:6" ht="14.25">
      <c r="A13" s="380"/>
      <c r="B13" s="1459"/>
      <c r="C13" s="444"/>
      <c r="D13" s="444"/>
      <c r="E13" s="1460"/>
      <c r="F13" s="444"/>
    </row>
    <row r="14" spans="1:6" ht="14.25">
      <c r="A14" s="380" t="s">
        <v>8495</v>
      </c>
      <c r="B14" s="1459"/>
      <c r="C14" s="444"/>
      <c r="D14" s="444"/>
      <c r="E14" s="1460" t="s">
        <v>159</v>
      </c>
      <c r="F14" s="1463">
        <f>C12-C10</f>
        <v>-635982867.11999512</v>
      </c>
    </row>
    <row r="15" spans="1:6" ht="14.25">
      <c r="A15" s="380"/>
      <c r="B15" s="1459"/>
      <c r="C15" s="444"/>
      <c r="D15" s="444"/>
      <c r="E15" s="1460"/>
      <c r="F15" s="444"/>
    </row>
    <row r="16" spans="1:6" ht="14.25">
      <c r="A16" s="380"/>
      <c r="B16" s="1459"/>
      <c r="C16" s="444"/>
      <c r="D16" s="444"/>
      <c r="E16" s="1460"/>
      <c r="F16" s="444"/>
    </row>
    <row r="17" spans="1:6" ht="14.25">
      <c r="A17" s="1453" t="s">
        <v>8496</v>
      </c>
      <c r="B17" s="1459"/>
      <c r="C17" s="444"/>
      <c r="D17" s="444"/>
      <c r="E17" s="1460"/>
      <c r="F17" s="444"/>
    </row>
    <row r="18" spans="1:6" ht="14.25">
      <c r="A18" s="380"/>
      <c r="B18" s="1459"/>
      <c r="C18" s="444"/>
      <c r="D18" s="444"/>
      <c r="E18" s="1460"/>
      <c r="F18" s="444"/>
    </row>
    <row r="19" spans="1:6" ht="14.25">
      <c r="A19" s="1458" t="s">
        <v>8492</v>
      </c>
      <c r="B19" s="1459"/>
      <c r="C19" s="444">
        <v>405280030922.52002</v>
      </c>
      <c r="D19" s="444"/>
      <c r="E19" s="1460"/>
      <c r="F19" s="380"/>
    </row>
    <row r="20" spans="1:6" ht="14.25">
      <c r="A20" s="1458"/>
      <c r="B20" s="1459"/>
      <c r="C20" s="444"/>
      <c r="D20" s="444"/>
      <c r="E20" s="1460"/>
      <c r="F20" s="444"/>
    </row>
    <row r="21" spans="1:6" ht="14.25">
      <c r="A21" s="1458" t="s">
        <v>8729</v>
      </c>
      <c r="B21" s="1459" t="s">
        <v>3144</v>
      </c>
      <c r="C21" s="1461">
        <v>325363025056.57001</v>
      </c>
      <c r="D21" s="1462">
        <f>C21/C19</f>
        <v>0.80281040325614206</v>
      </c>
      <c r="E21" s="1460"/>
      <c r="F21" s="380"/>
    </row>
    <row r="22" spans="1:6" ht="14.25">
      <c r="A22" s="380"/>
      <c r="B22" s="1459"/>
      <c r="C22" s="444"/>
      <c r="D22" s="444"/>
      <c r="E22" s="1460"/>
      <c r="F22" s="444"/>
    </row>
    <row r="23" spans="1:6" ht="14.25">
      <c r="A23" s="380" t="s">
        <v>8557</v>
      </c>
      <c r="B23" s="1459"/>
      <c r="C23" s="444"/>
      <c r="D23" s="444"/>
      <c r="E23" s="1460"/>
      <c r="F23" s="1461">
        <f>C19-C21</f>
        <v>79917005865.950012</v>
      </c>
    </row>
    <row r="24" spans="1:6" ht="14.25">
      <c r="A24" s="380"/>
      <c r="B24" s="1459"/>
      <c r="C24" s="444"/>
      <c r="D24" s="444"/>
      <c r="E24" s="1460"/>
      <c r="F24" s="444"/>
    </row>
    <row r="25" spans="1:6" ht="14.25">
      <c r="A25" s="1464" t="s">
        <v>4134</v>
      </c>
      <c r="B25" s="1459"/>
      <c r="C25" s="444"/>
      <c r="D25" s="444"/>
      <c r="E25" s="1460"/>
      <c r="F25" s="444">
        <f>F14+F23</f>
        <v>79281022998.830017</v>
      </c>
    </row>
    <row r="26" spans="1:6" ht="14.25">
      <c r="A26" s="1464" t="s">
        <v>4135</v>
      </c>
      <c r="B26" s="1465" t="s">
        <v>283</v>
      </c>
      <c r="C26" s="1466"/>
      <c r="D26" s="444"/>
      <c r="E26" s="1467"/>
      <c r="F26" s="1468">
        <v>6990052225.8699999</v>
      </c>
    </row>
    <row r="27" spans="1:6" ht="14.25">
      <c r="A27" s="1464"/>
      <c r="B27" s="1465"/>
      <c r="C27" s="1464"/>
      <c r="D27" s="1464"/>
      <c r="E27" s="1467"/>
      <c r="F27" s="1464"/>
    </row>
    <row r="28" spans="1:6" ht="15.75" thickBot="1">
      <c r="A28" s="1695" t="s">
        <v>8731</v>
      </c>
      <c r="B28" s="1695"/>
      <c r="C28" s="1695"/>
      <c r="D28" s="1695"/>
      <c r="E28" s="1469" t="s">
        <v>159</v>
      </c>
      <c r="F28" s="1470">
        <f>F25-F26</f>
        <v>72290970772.960022</v>
      </c>
    </row>
    <row r="29" spans="1:6" ht="13.5" thickTop="1">
      <c r="A29" s="438"/>
      <c r="B29" s="431"/>
      <c r="C29" s="438"/>
      <c r="D29" s="438"/>
      <c r="E29" s="542"/>
      <c r="F29" s="438"/>
    </row>
    <row r="30" spans="1:6" ht="15">
      <c r="A30" s="1471" t="s">
        <v>200</v>
      </c>
      <c r="B30" s="1472"/>
      <c r="C30" s="1473"/>
      <c r="D30" s="1473"/>
      <c r="E30" s="1473"/>
      <c r="F30" s="1474"/>
    </row>
    <row r="31" spans="1:6" ht="15">
      <c r="A31" s="1471"/>
      <c r="B31" s="1472"/>
      <c r="C31" s="1473"/>
      <c r="D31" s="1473"/>
      <c r="E31" s="1473"/>
      <c r="F31" s="1474"/>
    </row>
    <row r="32" spans="1:6" ht="51" customHeight="1">
      <c r="A32" s="1692" t="s">
        <v>8521</v>
      </c>
      <c r="B32" s="1692"/>
      <c r="C32" s="1692"/>
      <c r="D32" s="1692"/>
      <c r="E32" s="1692"/>
      <c r="F32" s="1692"/>
    </row>
    <row r="33" spans="1:6">
      <c r="A33" s="1693" t="s">
        <v>8558</v>
      </c>
      <c r="B33" s="1693"/>
      <c r="C33" s="1693"/>
      <c r="D33" s="1693"/>
      <c r="E33" s="1693"/>
      <c r="F33" s="1693"/>
    </row>
    <row r="34" spans="1:6">
      <c r="A34" s="1693"/>
      <c r="B34" s="1693"/>
      <c r="C34" s="1693"/>
      <c r="D34" s="1693"/>
      <c r="E34" s="1693"/>
      <c r="F34" s="1693"/>
    </row>
  </sheetData>
  <mergeCells count="6">
    <mergeCell ref="A32:F32"/>
    <mergeCell ref="A33:F34"/>
    <mergeCell ref="A1:F1"/>
    <mergeCell ref="A2:F2"/>
    <mergeCell ref="A3:F3"/>
    <mergeCell ref="A28:D28"/>
  </mergeCells>
  <printOptions horizontalCentered="1"/>
  <pageMargins left="0.9055118110236221" right="0.9055118110236221" top="1.7322834645669292" bottom="0.74803149606299213" header="0.70866141732283472" footer="0.31496062992125984"/>
  <pageSetup scale="85" orientation="portrait" r:id="rId1"/>
  <headerFooter>
    <oddHeader xml:space="preserve">&amp;C&amp;"Arial,Negrita"UNIVERSIDAD DE COSTA RICA
VICERRECTORÍA DE ADMINISTRACIÓN
OFICINA DE ADMINISTRACIÓN FINANCIERA
</oddHead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45"/>
  <sheetViews>
    <sheetView zoomScale="90" zoomScaleNormal="90" zoomScalePageLayoutView="90" workbookViewId="0">
      <selection activeCell="A22" sqref="A22:E22"/>
    </sheetView>
  </sheetViews>
  <sheetFormatPr baseColWidth="10" defaultRowHeight="12.75"/>
  <cols>
    <col min="1" max="1" width="9.28515625" style="1" bestFit="1" customWidth="1"/>
    <col min="2" max="2" width="47.42578125" style="1" bestFit="1" customWidth="1"/>
    <col min="3" max="3" width="18.7109375" style="1" bestFit="1" customWidth="1"/>
    <col min="4" max="4" width="6" style="137" bestFit="1" customWidth="1"/>
    <col min="5" max="5" width="18.7109375" style="1" bestFit="1" customWidth="1"/>
    <col min="6" max="6" width="11.42578125" style="138"/>
    <col min="7" max="16384" width="11.42578125" style="1"/>
  </cols>
  <sheetData>
    <row r="1" spans="1:5">
      <c r="A1" s="544"/>
      <c r="B1" s="544"/>
      <c r="C1" s="544"/>
      <c r="D1" s="545"/>
      <c r="E1" s="546"/>
    </row>
    <row r="2" spans="1:5">
      <c r="A2" s="1696" t="s">
        <v>8851</v>
      </c>
      <c r="B2" s="1696"/>
      <c r="C2" s="1696"/>
      <c r="D2" s="1696"/>
      <c r="E2" s="1696"/>
    </row>
    <row r="3" spans="1:5">
      <c r="A3" s="1697" t="s">
        <v>8852</v>
      </c>
      <c r="B3" s="1697"/>
      <c r="C3" s="1697"/>
      <c r="D3" s="1697"/>
      <c r="E3" s="1697"/>
    </row>
    <row r="4" spans="1:5">
      <c r="A4" s="1697" t="s">
        <v>4136</v>
      </c>
      <c r="B4" s="1697"/>
      <c r="C4" s="1697"/>
      <c r="D4" s="1697"/>
      <c r="E4" s="1697"/>
    </row>
    <row r="5" spans="1:5">
      <c r="A5" s="1697" t="s">
        <v>3</v>
      </c>
      <c r="B5" s="1697"/>
      <c r="C5" s="1697"/>
      <c r="D5" s="1697"/>
      <c r="E5" s="1697"/>
    </row>
    <row r="6" spans="1:5">
      <c r="A6" s="539"/>
      <c r="B6" s="539"/>
      <c r="C6" s="539"/>
      <c r="D6" s="132"/>
      <c r="E6" s="539"/>
    </row>
    <row r="7" spans="1:5">
      <c r="A7" s="136" t="s">
        <v>123</v>
      </c>
      <c r="B7" s="289"/>
      <c r="C7" s="289"/>
      <c r="D7" s="547"/>
      <c r="E7" s="135"/>
    </row>
    <row r="8" spans="1:5">
      <c r="A8" s="134">
        <v>1</v>
      </c>
      <c r="B8" s="289" t="s">
        <v>125</v>
      </c>
      <c r="C8" s="289"/>
      <c r="D8" s="547" t="s">
        <v>126</v>
      </c>
      <c r="E8" s="135">
        <v>345075588373.84003</v>
      </c>
    </row>
    <row r="9" spans="1:5">
      <c r="A9" s="134">
        <v>2</v>
      </c>
      <c r="B9" s="289" t="s">
        <v>127</v>
      </c>
      <c r="C9" s="289"/>
      <c r="D9" s="547"/>
      <c r="E9" s="135">
        <v>7603406596.1800003</v>
      </c>
    </row>
    <row r="10" spans="1:5">
      <c r="A10" s="134">
        <v>4</v>
      </c>
      <c r="B10" s="289" t="s">
        <v>128</v>
      </c>
      <c r="C10" s="289"/>
      <c r="D10" s="547"/>
      <c r="E10" s="135">
        <v>182377264.53</v>
      </c>
    </row>
    <row r="11" spans="1:5">
      <c r="A11" s="134">
        <v>5</v>
      </c>
      <c r="B11" s="289" t="s">
        <v>129</v>
      </c>
      <c r="C11" s="289"/>
      <c r="D11" s="547"/>
      <c r="E11" s="135">
        <v>15162930306.83</v>
      </c>
    </row>
    <row r="12" spans="1:5">
      <c r="A12" s="134">
        <v>6</v>
      </c>
      <c r="B12" s="289" t="s">
        <v>130</v>
      </c>
      <c r="C12" s="289"/>
      <c r="D12" s="547"/>
      <c r="E12" s="135">
        <v>988672080.22000003</v>
      </c>
    </row>
    <row r="13" spans="1:5">
      <c r="A13" s="134">
        <v>7</v>
      </c>
      <c r="B13" s="289" t="s">
        <v>131</v>
      </c>
      <c r="C13" s="289"/>
      <c r="D13" s="547"/>
      <c r="E13" s="135">
        <v>2540693394.9699998</v>
      </c>
    </row>
    <row r="14" spans="1:5">
      <c r="A14" s="134">
        <v>8</v>
      </c>
      <c r="B14" s="289" t="s">
        <v>132</v>
      </c>
      <c r="C14" s="289"/>
      <c r="D14" s="547"/>
      <c r="E14" s="135">
        <v>10639240225.129999</v>
      </c>
    </row>
    <row r="15" spans="1:5">
      <c r="A15" s="134">
        <v>9</v>
      </c>
      <c r="B15" s="289" t="s">
        <v>133</v>
      </c>
      <c r="C15" s="289"/>
      <c r="D15" s="547"/>
      <c r="E15" s="135">
        <v>11270346883.82</v>
      </c>
    </row>
    <row r="16" spans="1:5">
      <c r="A16" s="134">
        <v>10</v>
      </c>
      <c r="B16" s="289" t="s">
        <v>134</v>
      </c>
      <c r="C16" s="289"/>
      <c r="D16" s="547"/>
      <c r="E16" s="135">
        <v>11180792929.879999</v>
      </c>
    </row>
    <row r="17" spans="1:5">
      <c r="A17" s="289"/>
      <c r="B17" s="548" t="s">
        <v>8732</v>
      </c>
      <c r="C17" s="289"/>
      <c r="D17" s="549" t="s">
        <v>135</v>
      </c>
      <c r="E17" s="550">
        <f>SUM(E8:E16)</f>
        <v>404644048055.40002</v>
      </c>
    </row>
    <row r="18" spans="1:5">
      <c r="A18" s="289"/>
      <c r="B18" s="289"/>
      <c r="C18" s="289"/>
      <c r="D18" s="547"/>
      <c r="E18" s="289"/>
    </row>
    <row r="19" spans="1:5">
      <c r="A19" s="289"/>
      <c r="B19" s="289"/>
      <c r="C19" s="289"/>
      <c r="D19" s="547"/>
      <c r="E19" s="289"/>
    </row>
    <row r="20" spans="1:5">
      <c r="A20" s="1696" t="s">
        <v>8851</v>
      </c>
      <c r="B20" s="1696"/>
      <c r="C20" s="1696"/>
      <c r="D20" s="1696"/>
      <c r="E20" s="1696"/>
    </row>
    <row r="21" spans="1:5">
      <c r="A21" s="1697" t="s">
        <v>8853</v>
      </c>
      <c r="B21" s="1697"/>
      <c r="C21" s="1697"/>
      <c r="D21" s="1697"/>
      <c r="E21" s="1697"/>
    </row>
    <row r="22" spans="1:5">
      <c r="A22" s="1697" t="s">
        <v>4136</v>
      </c>
      <c r="B22" s="1697"/>
      <c r="C22" s="1697"/>
      <c r="D22" s="1697"/>
      <c r="E22" s="1697"/>
    </row>
    <row r="23" spans="1:5">
      <c r="A23" s="1697" t="s">
        <v>3</v>
      </c>
      <c r="B23" s="1697"/>
      <c r="C23" s="1697"/>
      <c r="D23" s="1697"/>
      <c r="E23" s="1697"/>
    </row>
    <row r="24" spans="1:5">
      <c r="A24" s="289"/>
      <c r="B24" s="289"/>
      <c r="C24" s="289"/>
      <c r="D24" s="547"/>
      <c r="E24" s="135"/>
    </row>
    <row r="25" spans="1:5">
      <c r="A25" s="136" t="s">
        <v>136</v>
      </c>
      <c r="B25" s="289"/>
      <c r="C25" s="289"/>
      <c r="D25" s="547"/>
      <c r="E25" s="135"/>
    </row>
    <row r="26" spans="1:5">
      <c r="A26" s="551" t="s">
        <v>137</v>
      </c>
      <c r="B26" s="552" t="s">
        <v>27</v>
      </c>
      <c r="C26" s="289"/>
      <c r="D26" s="547" t="s">
        <v>126</v>
      </c>
      <c r="E26" s="135">
        <v>385529892.37</v>
      </c>
    </row>
    <row r="27" spans="1:5">
      <c r="A27" s="551" t="s">
        <v>138</v>
      </c>
      <c r="B27" s="552" t="s">
        <v>28</v>
      </c>
      <c r="C27" s="289"/>
      <c r="D27" s="547"/>
      <c r="E27" s="135">
        <v>144781119.50999999</v>
      </c>
    </row>
    <row r="28" spans="1:5">
      <c r="A28" s="551" t="s">
        <v>139</v>
      </c>
      <c r="B28" s="552" t="s">
        <v>30</v>
      </c>
      <c r="C28" s="289"/>
      <c r="D28" s="547"/>
      <c r="E28" s="135"/>
    </row>
    <row r="29" spans="1:5">
      <c r="A29" s="551" t="s">
        <v>140</v>
      </c>
      <c r="B29" s="552" t="s">
        <v>141</v>
      </c>
      <c r="C29" s="135">
        <v>125137950.53</v>
      </c>
      <c r="D29" s="547"/>
      <c r="E29" s="135"/>
    </row>
    <row r="30" spans="1:5">
      <c r="A30" s="551" t="s">
        <v>142</v>
      </c>
      <c r="B30" s="552" t="s">
        <v>143</v>
      </c>
      <c r="C30" s="135">
        <v>5608937699.3299999</v>
      </c>
      <c r="D30" s="547"/>
      <c r="E30" s="135"/>
    </row>
    <row r="31" spans="1:5">
      <c r="A31" s="551" t="s">
        <v>144</v>
      </c>
      <c r="B31" s="552" t="s">
        <v>145</v>
      </c>
      <c r="C31" s="135">
        <v>8006186466.75</v>
      </c>
      <c r="D31" s="547"/>
      <c r="E31" s="135">
        <v>13740262116.610001</v>
      </c>
    </row>
    <row r="32" spans="1:5">
      <c r="A32" s="551" t="s">
        <v>146</v>
      </c>
      <c r="B32" s="552" t="s">
        <v>32</v>
      </c>
      <c r="C32" s="289"/>
      <c r="D32" s="547"/>
      <c r="E32" s="135">
        <v>7953813167.6999998</v>
      </c>
    </row>
    <row r="33" spans="1:5">
      <c r="A33" s="551" t="s">
        <v>147</v>
      </c>
      <c r="B33" s="553" t="s">
        <v>3143</v>
      </c>
      <c r="C33" s="289"/>
      <c r="D33" s="547"/>
      <c r="E33" s="135">
        <v>414527531.5</v>
      </c>
    </row>
    <row r="34" spans="1:5">
      <c r="A34" s="551" t="s">
        <v>148</v>
      </c>
      <c r="B34" s="553" t="s">
        <v>34</v>
      </c>
      <c r="C34" s="289"/>
      <c r="D34" s="547"/>
      <c r="E34" s="135">
        <v>546325210.88</v>
      </c>
    </row>
    <row r="35" spans="1:5">
      <c r="A35" s="551" t="s">
        <v>149</v>
      </c>
      <c r="B35" s="553" t="s">
        <v>8483</v>
      </c>
      <c r="C35" s="289"/>
      <c r="D35" s="547"/>
      <c r="E35" s="135"/>
    </row>
    <row r="36" spans="1:5">
      <c r="A36" s="551" t="s">
        <v>150</v>
      </c>
      <c r="B36" s="553" t="s">
        <v>151</v>
      </c>
      <c r="C36" s="135">
        <v>283842123173.12</v>
      </c>
      <c r="D36" s="547"/>
      <c r="E36" s="135"/>
    </row>
    <row r="37" spans="1:5">
      <c r="A37" s="551" t="s">
        <v>152</v>
      </c>
      <c r="B37" s="553" t="s">
        <v>153</v>
      </c>
      <c r="C37" s="135">
        <v>187147622.72</v>
      </c>
      <c r="D37" s="547"/>
      <c r="E37" s="135">
        <v>284029270795.83997</v>
      </c>
    </row>
    <row r="38" spans="1:5">
      <c r="A38" s="551" t="s">
        <v>154</v>
      </c>
      <c r="B38" s="553" t="s">
        <v>38</v>
      </c>
      <c r="C38" s="135"/>
      <c r="D38" s="547"/>
      <c r="E38" s="135">
        <v>1756900547.9100001</v>
      </c>
    </row>
    <row r="39" spans="1:5">
      <c r="A39" s="551" t="s">
        <v>155</v>
      </c>
      <c r="B39" s="553" t="s">
        <v>37</v>
      </c>
      <c r="C39" s="289"/>
      <c r="D39" s="547"/>
      <c r="E39" s="135">
        <v>99342769.829999998</v>
      </c>
    </row>
    <row r="40" spans="1:5">
      <c r="A40" s="551">
        <v>2</v>
      </c>
      <c r="B40" s="552" t="s">
        <v>39</v>
      </c>
      <c r="C40" s="289"/>
      <c r="D40" s="547"/>
      <c r="E40" s="135">
        <v>5902917874.71</v>
      </c>
    </row>
    <row r="41" spans="1:5">
      <c r="A41" s="551" t="s">
        <v>4137</v>
      </c>
      <c r="B41" s="552" t="s">
        <v>40</v>
      </c>
      <c r="C41" s="289"/>
      <c r="D41" s="547"/>
      <c r="E41" s="135">
        <v>82040451131.100006</v>
      </c>
    </row>
    <row r="42" spans="1:5">
      <c r="A42" s="289" t="s">
        <v>4138</v>
      </c>
      <c r="B42" s="552" t="s">
        <v>8727</v>
      </c>
      <c r="C42" s="289"/>
      <c r="D42" s="547"/>
      <c r="E42" s="135">
        <v>7629925897.4399996</v>
      </c>
    </row>
    <row r="43" spans="1:5">
      <c r="A43" s="289"/>
      <c r="B43" s="548" t="s">
        <v>8732</v>
      </c>
      <c r="C43" s="289"/>
      <c r="D43" s="549" t="s">
        <v>135</v>
      </c>
      <c r="E43" s="550">
        <v>404644048055.39996</v>
      </c>
    </row>
    <row r="45" spans="1:5">
      <c r="E45" s="1159"/>
    </row>
  </sheetData>
  <mergeCells count="8">
    <mergeCell ref="A2:E2"/>
    <mergeCell ref="A21:E21"/>
    <mergeCell ref="A23:E23"/>
    <mergeCell ref="A3:E3"/>
    <mergeCell ref="A4:E4"/>
    <mergeCell ref="A5:E5"/>
    <mergeCell ref="A20:E20"/>
    <mergeCell ref="A22:E22"/>
  </mergeCells>
  <printOptions horizontalCentered="1"/>
  <pageMargins left="0.78740157480314965" right="0.78740157480314965" top="1.1811023622047245" bottom="0.98425196850393704" header="0.51181102362204722" footer="1.2598425196850394"/>
  <pageSetup scale="80" firstPageNumber="0" orientation="portrait" r:id="rId1"/>
  <headerFooter>
    <oddHeader>&amp;C&amp;"Arial,Negrita"UNIVERSIDAD DE COSTA RICA
VICERRECTORÍA DE ADMINISTRACIÓN
OFICINA DE ADMINISTRACIÓN FINANCIERA</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43"/>
  <sheetViews>
    <sheetView zoomScale="90" zoomScaleNormal="90" zoomScalePageLayoutView="90" workbookViewId="0">
      <selection activeCell="E20" sqref="E20"/>
    </sheetView>
  </sheetViews>
  <sheetFormatPr baseColWidth="10" defaultRowHeight="15"/>
  <cols>
    <col min="1" max="1" width="10.85546875" style="148" bestFit="1" customWidth="1"/>
    <col min="2" max="2" width="36.140625" style="140" bestFit="1" customWidth="1"/>
    <col min="3" max="3" width="6.140625" style="140" bestFit="1" customWidth="1"/>
    <col min="4" max="4" width="21" style="149" bestFit="1" customWidth="1"/>
    <col min="5" max="5" width="11.42578125" style="146" customWidth="1"/>
    <col min="6" max="255" width="10.85546875" style="140"/>
    <col min="256" max="256" width="10.85546875" style="140" bestFit="1" customWidth="1"/>
    <col min="257" max="257" width="36.140625" style="140" bestFit="1" customWidth="1"/>
    <col min="258" max="258" width="6.140625" style="140" bestFit="1" customWidth="1"/>
    <col min="259" max="259" width="21" style="140" bestFit="1" customWidth="1"/>
    <col min="260" max="511" width="10.85546875" style="140"/>
    <col min="512" max="512" width="10.85546875" style="140" bestFit="1" customWidth="1"/>
    <col min="513" max="513" width="36.140625" style="140" bestFit="1" customWidth="1"/>
    <col min="514" max="514" width="6.140625" style="140" bestFit="1" customWidth="1"/>
    <col min="515" max="515" width="21" style="140" bestFit="1" customWidth="1"/>
    <col min="516" max="767" width="10.85546875" style="140"/>
    <col min="768" max="768" width="10.85546875" style="140" bestFit="1" customWidth="1"/>
    <col min="769" max="769" width="36.140625" style="140" bestFit="1" customWidth="1"/>
    <col min="770" max="770" width="6.140625" style="140" bestFit="1" customWidth="1"/>
    <col min="771" max="771" width="21" style="140" bestFit="1" customWidth="1"/>
    <col min="772" max="1023" width="10.85546875" style="140"/>
    <col min="1024" max="1024" width="10.85546875" style="140" bestFit="1" customWidth="1"/>
    <col min="1025" max="1025" width="36.140625" style="140" bestFit="1" customWidth="1"/>
    <col min="1026" max="1026" width="6.140625" style="140" bestFit="1" customWidth="1"/>
    <col min="1027" max="1027" width="21" style="140" bestFit="1" customWidth="1"/>
    <col min="1028" max="1279" width="10.85546875" style="140"/>
    <col min="1280" max="1280" width="10.85546875" style="140" bestFit="1" customWidth="1"/>
    <col min="1281" max="1281" width="36.140625" style="140" bestFit="1" customWidth="1"/>
    <col min="1282" max="1282" width="6.140625" style="140" bestFit="1" customWidth="1"/>
    <col min="1283" max="1283" width="21" style="140" bestFit="1" customWidth="1"/>
    <col min="1284" max="1535" width="10.85546875" style="140"/>
    <col min="1536" max="1536" width="10.85546875" style="140" bestFit="1" customWidth="1"/>
    <col min="1537" max="1537" width="36.140625" style="140" bestFit="1" customWidth="1"/>
    <col min="1538" max="1538" width="6.140625" style="140" bestFit="1" customWidth="1"/>
    <col min="1539" max="1539" width="21" style="140" bestFit="1" customWidth="1"/>
    <col min="1540" max="1791" width="10.85546875" style="140"/>
    <col min="1792" max="1792" width="10.85546875" style="140" bestFit="1" customWidth="1"/>
    <col min="1793" max="1793" width="36.140625" style="140" bestFit="1" customWidth="1"/>
    <col min="1794" max="1794" width="6.140625" style="140" bestFit="1" customWidth="1"/>
    <col min="1795" max="1795" width="21" style="140" bestFit="1" customWidth="1"/>
    <col min="1796" max="2047" width="10.85546875" style="140"/>
    <col min="2048" max="2048" width="10.85546875" style="140" bestFit="1" customWidth="1"/>
    <col min="2049" max="2049" width="36.140625" style="140" bestFit="1" customWidth="1"/>
    <col min="2050" max="2050" width="6.140625" style="140" bestFit="1" customWidth="1"/>
    <col min="2051" max="2051" width="21" style="140" bestFit="1" customWidth="1"/>
    <col min="2052" max="2303" width="10.85546875" style="140"/>
    <col min="2304" max="2304" width="10.85546875" style="140" bestFit="1" customWidth="1"/>
    <col min="2305" max="2305" width="36.140625" style="140" bestFit="1" customWidth="1"/>
    <col min="2306" max="2306" width="6.140625" style="140" bestFit="1" customWidth="1"/>
    <col min="2307" max="2307" width="21" style="140" bestFit="1" customWidth="1"/>
    <col min="2308" max="2559" width="10.85546875" style="140"/>
    <col min="2560" max="2560" width="10.85546875" style="140" bestFit="1" customWidth="1"/>
    <col min="2561" max="2561" width="36.140625" style="140" bestFit="1" customWidth="1"/>
    <col min="2562" max="2562" width="6.140625" style="140" bestFit="1" customWidth="1"/>
    <col min="2563" max="2563" width="21" style="140" bestFit="1" customWidth="1"/>
    <col min="2564" max="2815" width="10.85546875" style="140"/>
    <col min="2816" max="2816" width="10.85546875" style="140" bestFit="1" customWidth="1"/>
    <col min="2817" max="2817" width="36.140625" style="140" bestFit="1" customWidth="1"/>
    <col min="2818" max="2818" width="6.140625" style="140" bestFit="1" customWidth="1"/>
    <col min="2819" max="2819" width="21" style="140" bestFit="1" customWidth="1"/>
    <col min="2820" max="3071" width="10.85546875" style="140"/>
    <col min="3072" max="3072" width="10.85546875" style="140" bestFit="1" customWidth="1"/>
    <col min="3073" max="3073" width="36.140625" style="140" bestFit="1" customWidth="1"/>
    <col min="3074" max="3074" width="6.140625" style="140" bestFit="1" customWidth="1"/>
    <col min="3075" max="3075" width="21" style="140" bestFit="1" customWidth="1"/>
    <col min="3076" max="3327" width="10.85546875" style="140"/>
    <col min="3328" max="3328" width="10.85546875" style="140" bestFit="1" customWidth="1"/>
    <col min="3329" max="3329" width="36.140625" style="140" bestFit="1" customWidth="1"/>
    <col min="3330" max="3330" width="6.140625" style="140" bestFit="1" customWidth="1"/>
    <col min="3331" max="3331" width="21" style="140" bestFit="1" customWidth="1"/>
    <col min="3332" max="3583" width="10.85546875" style="140"/>
    <col min="3584" max="3584" width="10.85546875" style="140" bestFit="1" customWidth="1"/>
    <col min="3585" max="3585" width="36.140625" style="140" bestFit="1" customWidth="1"/>
    <col min="3586" max="3586" width="6.140625" style="140" bestFit="1" customWidth="1"/>
    <col min="3587" max="3587" width="21" style="140" bestFit="1" customWidth="1"/>
    <col min="3588" max="3839" width="10.85546875" style="140"/>
    <col min="3840" max="3840" width="10.85546875" style="140" bestFit="1" customWidth="1"/>
    <col min="3841" max="3841" width="36.140625" style="140" bestFit="1" customWidth="1"/>
    <col min="3842" max="3842" width="6.140625" style="140" bestFit="1" customWidth="1"/>
    <col min="3843" max="3843" width="21" style="140" bestFit="1" customWidth="1"/>
    <col min="3844" max="4095" width="10.85546875" style="140"/>
    <col min="4096" max="4096" width="10.85546875" style="140" bestFit="1" customWidth="1"/>
    <col min="4097" max="4097" width="36.140625" style="140" bestFit="1" customWidth="1"/>
    <col min="4098" max="4098" width="6.140625" style="140" bestFit="1" customWidth="1"/>
    <col min="4099" max="4099" width="21" style="140" bestFit="1" customWidth="1"/>
    <col min="4100" max="4351" width="10.85546875" style="140"/>
    <col min="4352" max="4352" width="10.85546875" style="140" bestFit="1" customWidth="1"/>
    <col min="4353" max="4353" width="36.140625" style="140" bestFit="1" customWidth="1"/>
    <col min="4354" max="4354" width="6.140625" style="140" bestFit="1" customWidth="1"/>
    <col min="4355" max="4355" width="21" style="140" bestFit="1" customWidth="1"/>
    <col min="4356" max="4607" width="10.85546875" style="140"/>
    <col min="4608" max="4608" width="10.85546875" style="140" bestFit="1" customWidth="1"/>
    <col min="4609" max="4609" width="36.140625" style="140" bestFit="1" customWidth="1"/>
    <col min="4610" max="4610" width="6.140625" style="140" bestFit="1" customWidth="1"/>
    <col min="4611" max="4611" width="21" style="140" bestFit="1" customWidth="1"/>
    <col min="4612" max="4863" width="10.85546875" style="140"/>
    <col min="4864" max="4864" width="10.85546875" style="140" bestFit="1" customWidth="1"/>
    <col min="4865" max="4865" width="36.140625" style="140" bestFit="1" customWidth="1"/>
    <col min="4866" max="4866" width="6.140625" style="140" bestFit="1" customWidth="1"/>
    <col min="4867" max="4867" width="21" style="140" bestFit="1" customWidth="1"/>
    <col min="4868" max="5119" width="10.85546875" style="140"/>
    <col min="5120" max="5120" width="10.85546875" style="140" bestFit="1" customWidth="1"/>
    <col min="5121" max="5121" width="36.140625" style="140" bestFit="1" customWidth="1"/>
    <col min="5122" max="5122" width="6.140625" style="140" bestFit="1" customWidth="1"/>
    <col min="5123" max="5123" width="21" style="140" bestFit="1" customWidth="1"/>
    <col min="5124" max="5375" width="10.85546875" style="140"/>
    <col min="5376" max="5376" width="10.85546875" style="140" bestFit="1" customWidth="1"/>
    <col min="5377" max="5377" width="36.140625" style="140" bestFit="1" customWidth="1"/>
    <col min="5378" max="5378" width="6.140625" style="140" bestFit="1" customWidth="1"/>
    <col min="5379" max="5379" width="21" style="140" bestFit="1" customWidth="1"/>
    <col min="5380" max="5631" width="10.85546875" style="140"/>
    <col min="5632" max="5632" width="10.85546875" style="140" bestFit="1" customWidth="1"/>
    <col min="5633" max="5633" width="36.140625" style="140" bestFit="1" customWidth="1"/>
    <col min="5634" max="5634" width="6.140625" style="140" bestFit="1" customWidth="1"/>
    <col min="5635" max="5635" width="21" style="140" bestFit="1" customWidth="1"/>
    <col min="5636" max="5887" width="10.85546875" style="140"/>
    <col min="5888" max="5888" width="10.85546875" style="140" bestFit="1" customWidth="1"/>
    <col min="5889" max="5889" width="36.140625" style="140" bestFit="1" customWidth="1"/>
    <col min="5890" max="5890" width="6.140625" style="140" bestFit="1" customWidth="1"/>
    <col min="5891" max="5891" width="21" style="140" bestFit="1" customWidth="1"/>
    <col min="5892" max="6143" width="10.85546875" style="140"/>
    <col min="6144" max="6144" width="10.85546875" style="140" bestFit="1" customWidth="1"/>
    <col min="6145" max="6145" width="36.140625" style="140" bestFit="1" customWidth="1"/>
    <col min="6146" max="6146" width="6.140625" style="140" bestFit="1" customWidth="1"/>
    <col min="6147" max="6147" width="21" style="140" bestFit="1" customWidth="1"/>
    <col min="6148" max="6399" width="10.85546875" style="140"/>
    <col min="6400" max="6400" width="10.85546875" style="140" bestFit="1" customWidth="1"/>
    <col min="6401" max="6401" width="36.140625" style="140" bestFit="1" customWidth="1"/>
    <col min="6402" max="6402" width="6.140625" style="140" bestFit="1" customWidth="1"/>
    <col min="6403" max="6403" width="21" style="140" bestFit="1" customWidth="1"/>
    <col min="6404" max="6655" width="10.85546875" style="140"/>
    <col min="6656" max="6656" width="10.85546875" style="140" bestFit="1" customWidth="1"/>
    <col min="6657" max="6657" width="36.140625" style="140" bestFit="1" customWidth="1"/>
    <col min="6658" max="6658" width="6.140625" style="140" bestFit="1" customWidth="1"/>
    <col min="6659" max="6659" width="21" style="140" bestFit="1" customWidth="1"/>
    <col min="6660" max="6911" width="10.85546875" style="140"/>
    <col min="6912" max="6912" width="10.85546875" style="140" bestFit="1" customWidth="1"/>
    <col min="6913" max="6913" width="36.140625" style="140" bestFit="1" customWidth="1"/>
    <col min="6914" max="6914" width="6.140625" style="140" bestFit="1" customWidth="1"/>
    <col min="6915" max="6915" width="21" style="140" bestFit="1" customWidth="1"/>
    <col min="6916" max="7167" width="10.85546875" style="140"/>
    <col min="7168" max="7168" width="10.85546875" style="140" bestFit="1" customWidth="1"/>
    <col min="7169" max="7169" width="36.140625" style="140" bestFit="1" customWidth="1"/>
    <col min="7170" max="7170" width="6.140625" style="140" bestFit="1" customWidth="1"/>
    <col min="7171" max="7171" width="21" style="140" bestFit="1" customWidth="1"/>
    <col min="7172" max="7423" width="10.85546875" style="140"/>
    <col min="7424" max="7424" width="10.85546875" style="140" bestFit="1" customWidth="1"/>
    <col min="7425" max="7425" width="36.140625" style="140" bestFit="1" customWidth="1"/>
    <col min="7426" max="7426" width="6.140625" style="140" bestFit="1" customWidth="1"/>
    <col min="7427" max="7427" width="21" style="140" bestFit="1" customWidth="1"/>
    <col min="7428" max="7679" width="10.85546875" style="140"/>
    <col min="7680" max="7680" width="10.85546875" style="140" bestFit="1" customWidth="1"/>
    <col min="7681" max="7681" width="36.140625" style="140" bestFit="1" customWidth="1"/>
    <col min="7682" max="7682" width="6.140625" style="140" bestFit="1" customWidth="1"/>
    <col min="7683" max="7683" width="21" style="140" bestFit="1" customWidth="1"/>
    <col min="7684" max="7935" width="10.85546875" style="140"/>
    <col min="7936" max="7936" width="10.85546875" style="140" bestFit="1" customWidth="1"/>
    <col min="7937" max="7937" width="36.140625" style="140" bestFit="1" customWidth="1"/>
    <col min="7938" max="7938" width="6.140625" style="140" bestFit="1" customWidth="1"/>
    <col min="7939" max="7939" width="21" style="140" bestFit="1" customWidth="1"/>
    <col min="7940" max="8191" width="10.85546875" style="140"/>
    <col min="8192" max="8192" width="10.85546875" style="140" bestFit="1" customWidth="1"/>
    <col min="8193" max="8193" width="36.140625" style="140" bestFit="1" customWidth="1"/>
    <col min="8194" max="8194" width="6.140625" style="140" bestFit="1" customWidth="1"/>
    <col min="8195" max="8195" width="21" style="140" bestFit="1" customWidth="1"/>
    <col min="8196" max="8447" width="10.85546875" style="140"/>
    <col min="8448" max="8448" width="10.85546875" style="140" bestFit="1" customWidth="1"/>
    <col min="8449" max="8449" width="36.140625" style="140" bestFit="1" customWidth="1"/>
    <col min="8450" max="8450" width="6.140625" style="140" bestFit="1" customWidth="1"/>
    <col min="8451" max="8451" width="21" style="140" bestFit="1" customWidth="1"/>
    <col min="8452" max="8703" width="10.85546875" style="140"/>
    <col min="8704" max="8704" width="10.85546875" style="140" bestFit="1" customWidth="1"/>
    <col min="8705" max="8705" width="36.140625" style="140" bestFit="1" customWidth="1"/>
    <col min="8706" max="8706" width="6.140625" style="140" bestFit="1" customWidth="1"/>
    <col min="8707" max="8707" width="21" style="140" bestFit="1" customWidth="1"/>
    <col min="8708" max="8959" width="10.85546875" style="140"/>
    <col min="8960" max="8960" width="10.85546875" style="140" bestFit="1" customWidth="1"/>
    <col min="8961" max="8961" width="36.140625" style="140" bestFit="1" customWidth="1"/>
    <col min="8962" max="8962" width="6.140625" style="140" bestFit="1" customWidth="1"/>
    <col min="8963" max="8963" width="21" style="140" bestFit="1" customWidth="1"/>
    <col min="8964" max="9215" width="10.85546875" style="140"/>
    <col min="9216" max="9216" width="10.85546875" style="140" bestFit="1" customWidth="1"/>
    <col min="9217" max="9217" width="36.140625" style="140" bestFit="1" customWidth="1"/>
    <col min="9218" max="9218" width="6.140625" style="140" bestFit="1" customWidth="1"/>
    <col min="9219" max="9219" width="21" style="140" bestFit="1" customWidth="1"/>
    <col min="9220" max="9471" width="10.85546875" style="140"/>
    <col min="9472" max="9472" width="10.85546875" style="140" bestFit="1" customWidth="1"/>
    <col min="9473" max="9473" width="36.140625" style="140" bestFit="1" customWidth="1"/>
    <col min="9474" max="9474" width="6.140625" style="140" bestFit="1" customWidth="1"/>
    <col min="9475" max="9475" width="21" style="140" bestFit="1" customWidth="1"/>
    <col min="9476" max="9727" width="10.85546875" style="140"/>
    <col min="9728" max="9728" width="10.85546875" style="140" bestFit="1" customWidth="1"/>
    <col min="9729" max="9729" width="36.140625" style="140" bestFit="1" customWidth="1"/>
    <col min="9730" max="9730" width="6.140625" style="140" bestFit="1" customWidth="1"/>
    <col min="9731" max="9731" width="21" style="140" bestFit="1" customWidth="1"/>
    <col min="9732" max="9983" width="10.85546875" style="140"/>
    <col min="9984" max="9984" width="10.85546875" style="140" bestFit="1" customWidth="1"/>
    <col min="9985" max="9985" width="36.140625" style="140" bestFit="1" customWidth="1"/>
    <col min="9986" max="9986" width="6.140625" style="140" bestFit="1" customWidth="1"/>
    <col min="9987" max="9987" width="21" style="140" bestFit="1" customWidth="1"/>
    <col min="9988" max="10239" width="10.85546875" style="140"/>
    <col min="10240" max="10240" width="10.85546875" style="140" bestFit="1" customWidth="1"/>
    <col min="10241" max="10241" width="36.140625" style="140" bestFit="1" customWidth="1"/>
    <col min="10242" max="10242" width="6.140625" style="140" bestFit="1" customWidth="1"/>
    <col min="10243" max="10243" width="21" style="140" bestFit="1" customWidth="1"/>
    <col min="10244" max="10495" width="10.85546875" style="140"/>
    <col min="10496" max="10496" width="10.85546875" style="140" bestFit="1" customWidth="1"/>
    <col min="10497" max="10497" width="36.140625" style="140" bestFit="1" customWidth="1"/>
    <col min="10498" max="10498" width="6.140625" style="140" bestFit="1" customWidth="1"/>
    <col min="10499" max="10499" width="21" style="140" bestFit="1" customWidth="1"/>
    <col min="10500" max="10751" width="10.85546875" style="140"/>
    <col min="10752" max="10752" width="10.85546875" style="140" bestFit="1" customWidth="1"/>
    <col min="10753" max="10753" width="36.140625" style="140" bestFit="1" customWidth="1"/>
    <col min="10754" max="10754" width="6.140625" style="140" bestFit="1" customWidth="1"/>
    <col min="10755" max="10755" width="21" style="140" bestFit="1" customWidth="1"/>
    <col min="10756" max="11007" width="10.85546875" style="140"/>
    <col min="11008" max="11008" width="10.85546875" style="140" bestFit="1" customWidth="1"/>
    <col min="11009" max="11009" width="36.140625" style="140" bestFit="1" customWidth="1"/>
    <col min="11010" max="11010" width="6.140625" style="140" bestFit="1" customWidth="1"/>
    <col min="11011" max="11011" width="21" style="140" bestFit="1" customWidth="1"/>
    <col min="11012" max="11263" width="10.85546875" style="140"/>
    <col min="11264" max="11264" width="10.85546875" style="140" bestFit="1" customWidth="1"/>
    <col min="11265" max="11265" width="36.140625" style="140" bestFit="1" customWidth="1"/>
    <col min="11266" max="11266" width="6.140625" style="140" bestFit="1" customWidth="1"/>
    <col min="11267" max="11267" width="21" style="140" bestFit="1" customWidth="1"/>
    <col min="11268" max="11519" width="10.85546875" style="140"/>
    <col min="11520" max="11520" width="10.85546875" style="140" bestFit="1" customWidth="1"/>
    <col min="11521" max="11521" width="36.140625" style="140" bestFit="1" customWidth="1"/>
    <col min="11522" max="11522" width="6.140625" style="140" bestFit="1" customWidth="1"/>
    <col min="11523" max="11523" width="21" style="140" bestFit="1" customWidth="1"/>
    <col min="11524" max="11775" width="10.85546875" style="140"/>
    <col min="11776" max="11776" width="10.85546875" style="140" bestFit="1" customWidth="1"/>
    <col min="11777" max="11777" width="36.140625" style="140" bestFit="1" customWidth="1"/>
    <col min="11778" max="11778" width="6.140625" style="140" bestFit="1" customWidth="1"/>
    <col min="11779" max="11779" width="21" style="140" bestFit="1" customWidth="1"/>
    <col min="11780" max="12031" width="10.85546875" style="140"/>
    <col min="12032" max="12032" width="10.85546875" style="140" bestFit="1" customWidth="1"/>
    <col min="12033" max="12033" width="36.140625" style="140" bestFit="1" customWidth="1"/>
    <col min="12034" max="12034" width="6.140625" style="140" bestFit="1" customWidth="1"/>
    <col min="12035" max="12035" width="21" style="140" bestFit="1" customWidth="1"/>
    <col min="12036" max="12287" width="10.85546875" style="140"/>
    <col min="12288" max="12288" width="10.85546875" style="140" bestFit="1" customWidth="1"/>
    <col min="12289" max="12289" width="36.140625" style="140" bestFit="1" customWidth="1"/>
    <col min="12290" max="12290" width="6.140625" style="140" bestFit="1" customWidth="1"/>
    <col min="12291" max="12291" width="21" style="140" bestFit="1" customWidth="1"/>
    <col min="12292" max="12543" width="10.85546875" style="140"/>
    <col min="12544" max="12544" width="10.85546875" style="140" bestFit="1" customWidth="1"/>
    <col min="12545" max="12545" width="36.140625" style="140" bestFit="1" customWidth="1"/>
    <col min="12546" max="12546" width="6.140625" style="140" bestFit="1" customWidth="1"/>
    <col min="12547" max="12547" width="21" style="140" bestFit="1" customWidth="1"/>
    <col min="12548" max="12799" width="10.85546875" style="140"/>
    <col min="12800" max="12800" width="10.85546875" style="140" bestFit="1" customWidth="1"/>
    <col min="12801" max="12801" width="36.140625" style="140" bestFit="1" customWidth="1"/>
    <col min="12802" max="12802" width="6.140625" style="140" bestFit="1" customWidth="1"/>
    <col min="12803" max="12803" width="21" style="140" bestFit="1" customWidth="1"/>
    <col min="12804" max="13055" width="10.85546875" style="140"/>
    <col min="13056" max="13056" width="10.85546875" style="140" bestFit="1" customWidth="1"/>
    <col min="13057" max="13057" width="36.140625" style="140" bestFit="1" customWidth="1"/>
    <col min="13058" max="13058" width="6.140625" style="140" bestFit="1" customWidth="1"/>
    <col min="13059" max="13059" width="21" style="140" bestFit="1" customWidth="1"/>
    <col min="13060" max="13311" width="10.85546875" style="140"/>
    <col min="13312" max="13312" width="10.85546875" style="140" bestFit="1" customWidth="1"/>
    <col min="13313" max="13313" width="36.140625" style="140" bestFit="1" customWidth="1"/>
    <col min="13314" max="13314" width="6.140625" style="140" bestFit="1" customWidth="1"/>
    <col min="13315" max="13315" width="21" style="140" bestFit="1" customWidth="1"/>
    <col min="13316" max="13567" width="10.85546875" style="140"/>
    <col min="13568" max="13568" width="10.85546875" style="140" bestFit="1" customWidth="1"/>
    <col min="13569" max="13569" width="36.140625" style="140" bestFit="1" customWidth="1"/>
    <col min="13570" max="13570" width="6.140625" style="140" bestFit="1" customWidth="1"/>
    <col min="13571" max="13571" width="21" style="140" bestFit="1" customWidth="1"/>
    <col min="13572" max="13823" width="10.85546875" style="140"/>
    <col min="13824" max="13824" width="10.85546875" style="140" bestFit="1" customWidth="1"/>
    <col min="13825" max="13825" width="36.140625" style="140" bestFit="1" customWidth="1"/>
    <col min="13826" max="13826" width="6.140625" style="140" bestFit="1" customWidth="1"/>
    <col min="13827" max="13827" width="21" style="140" bestFit="1" customWidth="1"/>
    <col min="13828" max="14079" width="10.85546875" style="140"/>
    <col min="14080" max="14080" width="10.85546875" style="140" bestFit="1" customWidth="1"/>
    <col min="14081" max="14081" width="36.140625" style="140" bestFit="1" customWidth="1"/>
    <col min="14082" max="14082" width="6.140625" style="140" bestFit="1" customWidth="1"/>
    <col min="14083" max="14083" width="21" style="140" bestFit="1" customWidth="1"/>
    <col min="14084" max="14335" width="10.85546875" style="140"/>
    <col min="14336" max="14336" width="10.85546875" style="140" bestFit="1" customWidth="1"/>
    <col min="14337" max="14337" width="36.140625" style="140" bestFit="1" customWidth="1"/>
    <col min="14338" max="14338" width="6.140625" style="140" bestFit="1" customWidth="1"/>
    <col min="14339" max="14339" width="21" style="140" bestFit="1" customWidth="1"/>
    <col min="14340" max="14591" width="10.85546875" style="140"/>
    <col min="14592" max="14592" width="10.85546875" style="140" bestFit="1" customWidth="1"/>
    <col min="14593" max="14593" width="36.140625" style="140" bestFit="1" customWidth="1"/>
    <col min="14594" max="14594" width="6.140625" style="140" bestFit="1" customWidth="1"/>
    <col min="14595" max="14595" width="21" style="140" bestFit="1" customWidth="1"/>
    <col min="14596" max="14847" width="10.85546875" style="140"/>
    <col min="14848" max="14848" width="10.85546875" style="140" bestFit="1" customWidth="1"/>
    <col min="14849" max="14849" width="36.140625" style="140" bestFit="1" customWidth="1"/>
    <col min="14850" max="14850" width="6.140625" style="140" bestFit="1" customWidth="1"/>
    <col min="14851" max="14851" width="21" style="140" bestFit="1" customWidth="1"/>
    <col min="14852" max="15103" width="10.85546875" style="140"/>
    <col min="15104" max="15104" width="10.85546875" style="140" bestFit="1" customWidth="1"/>
    <col min="15105" max="15105" width="36.140625" style="140" bestFit="1" customWidth="1"/>
    <col min="15106" max="15106" width="6.140625" style="140" bestFit="1" customWidth="1"/>
    <col min="15107" max="15107" width="21" style="140" bestFit="1" customWidth="1"/>
    <col min="15108" max="15359" width="10.85546875" style="140"/>
    <col min="15360" max="15360" width="10.85546875" style="140" bestFit="1" customWidth="1"/>
    <col min="15361" max="15361" width="36.140625" style="140" bestFit="1" customWidth="1"/>
    <col min="15362" max="15362" width="6.140625" style="140" bestFit="1" customWidth="1"/>
    <col min="15363" max="15363" width="21" style="140" bestFit="1" customWidth="1"/>
    <col min="15364" max="15615" width="10.85546875" style="140"/>
    <col min="15616" max="15616" width="10.85546875" style="140" bestFit="1" customWidth="1"/>
    <col min="15617" max="15617" width="36.140625" style="140" bestFit="1" customWidth="1"/>
    <col min="15618" max="15618" width="6.140625" style="140" bestFit="1" customWidth="1"/>
    <col min="15619" max="15619" width="21" style="140" bestFit="1" customWidth="1"/>
    <col min="15620" max="15871" width="10.85546875" style="140"/>
    <col min="15872" max="15872" width="10.85546875" style="140" bestFit="1" customWidth="1"/>
    <col min="15873" max="15873" width="36.140625" style="140" bestFit="1" customWidth="1"/>
    <col min="15874" max="15874" width="6.140625" style="140" bestFit="1" customWidth="1"/>
    <col min="15875" max="15875" width="21" style="140" bestFit="1" customWidth="1"/>
    <col min="15876" max="16127" width="10.85546875" style="140"/>
    <col min="16128" max="16128" width="10.85546875" style="140" bestFit="1" customWidth="1"/>
    <col min="16129" max="16129" width="36.140625" style="140" bestFit="1" customWidth="1"/>
    <col min="16130" max="16130" width="6.140625" style="140" bestFit="1" customWidth="1"/>
    <col min="16131" max="16131" width="21" style="140" bestFit="1" customWidth="1"/>
    <col min="16132" max="16383" width="10.85546875" style="140"/>
    <col min="16384" max="16384" width="10.85546875" style="140" customWidth="1"/>
  </cols>
  <sheetData>
    <row r="1" spans="1:7">
      <c r="A1" s="1700" t="s">
        <v>8846</v>
      </c>
      <c r="B1" s="1700"/>
      <c r="C1" s="1700"/>
      <c r="D1" s="1700"/>
      <c r="E1" s="1700"/>
      <c r="F1" s="1299"/>
      <c r="G1" s="1299"/>
    </row>
    <row r="2" spans="1:7">
      <c r="A2" s="1699" t="s">
        <v>3905</v>
      </c>
      <c r="B2" s="1699"/>
      <c r="C2" s="1699"/>
      <c r="D2" s="1699"/>
      <c r="E2" s="1699"/>
      <c r="F2" s="1299"/>
      <c r="G2" s="1299"/>
    </row>
    <row r="3" spans="1:7">
      <c r="A3" s="1699" t="s">
        <v>3</v>
      </c>
      <c r="B3" s="1699"/>
      <c r="C3" s="1699"/>
      <c r="D3" s="1699"/>
      <c r="E3" s="1699"/>
      <c r="F3" s="1299"/>
      <c r="G3" s="1299"/>
    </row>
    <row r="4" spans="1:7">
      <c r="A4" s="1186"/>
      <c r="B4" s="1300"/>
      <c r="C4" s="1300"/>
      <c r="D4" s="1301"/>
      <c r="E4" s="1124"/>
      <c r="F4" s="1299"/>
      <c r="G4" s="1299"/>
    </row>
    <row r="5" spans="1:7" ht="25.5">
      <c r="A5" s="1186" t="s">
        <v>123</v>
      </c>
      <c r="B5" s="1300"/>
      <c r="C5" s="1300"/>
      <c r="D5" s="1302" t="s">
        <v>124</v>
      </c>
      <c r="E5" s="1303" t="s">
        <v>26</v>
      </c>
      <c r="F5" s="1299"/>
      <c r="G5" s="1299"/>
    </row>
    <row r="6" spans="1:7">
      <c r="A6" s="1304"/>
      <c r="B6" s="1305"/>
      <c r="C6" s="1305"/>
      <c r="D6" s="1306"/>
      <c r="E6" s="3"/>
      <c r="F6" s="1299"/>
      <c r="G6" s="1299"/>
    </row>
    <row r="7" spans="1:7">
      <c r="A7" s="1304">
        <v>1</v>
      </c>
      <c r="B7" s="1305" t="s">
        <v>125</v>
      </c>
      <c r="C7" s="1305" t="s">
        <v>126</v>
      </c>
      <c r="D7" s="1306">
        <v>269553987179.67999</v>
      </c>
      <c r="E7" s="1307">
        <f>D7/D17</f>
        <v>0.82847148084147959</v>
      </c>
      <c r="F7" s="1299"/>
      <c r="G7" s="1299"/>
    </row>
    <row r="8" spans="1:7">
      <c r="A8" s="1304">
        <v>2</v>
      </c>
      <c r="B8" s="1305" t="s">
        <v>127</v>
      </c>
      <c r="C8" s="1305"/>
      <c r="D8" s="1306">
        <v>3149862869.8400002</v>
      </c>
      <c r="E8" s="1307">
        <f>D8/D17</f>
        <v>9.6810719942511652E-3</v>
      </c>
      <c r="F8" s="1299"/>
      <c r="G8" s="1299"/>
    </row>
    <row r="9" spans="1:7">
      <c r="A9" s="1304">
        <v>3</v>
      </c>
      <c r="B9" s="1305" t="s">
        <v>156</v>
      </c>
      <c r="C9" s="1305"/>
      <c r="D9" s="1306">
        <v>20913080636.259998</v>
      </c>
      <c r="E9" s="1307">
        <f>D9/D17</f>
        <v>6.4276143955275492E-2</v>
      </c>
      <c r="F9" s="1299"/>
      <c r="G9" s="1299"/>
    </row>
    <row r="10" spans="1:7">
      <c r="A10" s="1304">
        <v>4</v>
      </c>
      <c r="B10" s="1305" t="s">
        <v>128</v>
      </c>
      <c r="C10" s="1305"/>
      <c r="D10" s="1306">
        <v>3019176.35</v>
      </c>
      <c r="E10" s="1307">
        <f>D10/D17</f>
        <v>9.2794082839470279E-6</v>
      </c>
      <c r="F10" s="1299"/>
      <c r="G10" s="1299"/>
    </row>
    <row r="11" spans="1:7">
      <c r="A11" s="1304">
        <v>5</v>
      </c>
      <c r="B11" s="1305" t="s">
        <v>129</v>
      </c>
      <c r="C11" s="1305"/>
      <c r="D11" s="1306">
        <v>6486294127.3400002</v>
      </c>
      <c r="E11" s="1307">
        <f>D11/D17</f>
        <v>1.9935560060065968E-2</v>
      </c>
      <c r="F11" s="1299"/>
      <c r="G11" s="1299"/>
    </row>
    <row r="12" spans="1:7">
      <c r="A12" s="1304">
        <v>6</v>
      </c>
      <c r="B12" s="1305" t="s">
        <v>130</v>
      </c>
      <c r="C12" s="1305"/>
      <c r="D12" s="1306">
        <v>567942418.96000004</v>
      </c>
      <c r="E12" s="1307">
        <f>D12/D17</f>
        <v>1.7455653384746265E-3</v>
      </c>
      <c r="F12" s="1299"/>
      <c r="G12" s="1299"/>
    </row>
    <row r="13" spans="1:7">
      <c r="A13" s="1304">
        <v>7</v>
      </c>
      <c r="B13" s="1305" t="s">
        <v>157</v>
      </c>
      <c r="C13" s="1305"/>
      <c r="D13" s="1306">
        <v>2233616509.5100002</v>
      </c>
      <c r="E13" s="1307">
        <f>D13/D17</f>
        <v>6.8649979791700275E-3</v>
      </c>
      <c r="F13" s="1299"/>
      <c r="G13" s="1299"/>
    </row>
    <row r="14" spans="1:7">
      <c r="A14" s="1304">
        <v>8</v>
      </c>
      <c r="B14" s="1305" t="s">
        <v>132</v>
      </c>
      <c r="C14" s="1305"/>
      <c r="D14" s="1308">
        <v>1988656395.5899999</v>
      </c>
      <c r="E14" s="1309">
        <f>D14/D17</f>
        <v>6.1121155215600716E-3</v>
      </c>
      <c r="F14" s="1299"/>
      <c r="G14" s="1299"/>
    </row>
    <row r="15" spans="1:7">
      <c r="A15" s="1304">
        <v>9</v>
      </c>
      <c r="B15" s="1305" t="s">
        <v>133</v>
      </c>
      <c r="C15" s="1305"/>
      <c r="D15" s="1308">
        <v>9957071691.6900005</v>
      </c>
      <c r="E15" s="1309">
        <f>D15/D17</f>
        <v>3.0602960154918622E-2</v>
      </c>
      <c r="F15" s="1299"/>
      <c r="G15" s="1299"/>
    </row>
    <row r="16" spans="1:7">
      <c r="A16" s="1304">
        <v>10</v>
      </c>
      <c r="B16" s="1305" t="s">
        <v>134</v>
      </c>
      <c r="C16" s="1305"/>
      <c r="D16" s="1308">
        <v>10509494051.35</v>
      </c>
      <c r="E16" s="1309">
        <f>D16/D17</f>
        <v>3.2300824746520421E-2</v>
      </c>
      <c r="F16" s="1299"/>
      <c r="G16" s="1299"/>
    </row>
    <row r="17" spans="1:7">
      <c r="A17" s="1186"/>
      <c r="B17" s="1300" t="s">
        <v>3847</v>
      </c>
      <c r="C17" s="1300" t="s">
        <v>135</v>
      </c>
      <c r="D17" s="1310">
        <f>SUM(D7:D16)</f>
        <v>325363025056.57001</v>
      </c>
      <c r="E17" s="1311">
        <f>SUM(E7:E16)</f>
        <v>0.99999999999999989</v>
      </c>
      <c r="F17" s="1299"/>
      <c r="G17" s="1299"/>
    </row>
    <row r="18" spans="1:7">
      <c r="A18" s="1304"/>
      <c r="B18" s="1305"/>
      <c r="C18" s="1305"/>
      <c r="D18" s="1308"/>
      <c r="E18" s="1308"/>
      <c r="F18" s="1299"/>
      <c r="G18" s="1299"/>
    </row>
    <row r="19" spans="1:7">
      <c r="A19" s="1304"/>
      <c r="B19" s="1305"/>
      <c r="C19" s="1305"/>
      <c r="D19" s="1308"/>
      <c r="E19" s="1172"/>
      <c r="F19" s="1299"/>
      <c r="G19" s="1299"/>
    </row>
    <row r="20" spans="1:7">
      <c r="A20" s="1304"/>
      <c r="B20" s="1305"/>
      <c r="C20" s="1305"/>
      <c r="D20" s="1306"/>
      <c r="E20" s="3"/>
      <c r="F20" s="1299"/>
      <c r="G20" s="1299"/>
    </row>
    <row r="21" spans="1:7">
      <c r="A21" s="1304"/>
      <c r="B21" s="1305"/>
      <c r="C21" s="1305"/>
      <c r="D21" s="1306"/>
      <c r="E21" s="3"/>
      <c r="F21" s="1299"/>
      <c r="G21" s="1299"/>
    </row>
    <row r="22" spans="1:7">
      <c r="A22" s="1700" t="s">
        <v>8854</v>
      </c>
      <c r="B22" s="1700"/>
      <c r="C22" s="1700"/>
      <c r="D22" s="1700"/>
      <c r="E22" s="1700"/>
      <c r="F22" s="1299"/>
      <c r="G22" s="1299"/>
    </row>
    <row r="23" spans="1:7">
      <c r="A23" s="1699" t="s">
        <v>3905</v>
      </c>
      <c r="B23" s="1699"/>
      <c r="C23" s="1699"/>
      <c r="D23" s="1699"/>
      <c r="E23" s="1699"/>
      <c r="F23" s="1299"/>
      <c r="G23" s="1299"/>
    </row>
    <row r="24" spans="1:7">
      <c r="A24" s="1699" t="s">
        <v>3</v>
      </c>
      <c r="B24" s="1699"/>
      <c r="C24" s="1699"/>
      <c r="D24" s="1699"/>
      <c r="E24" s="1699"/>
      <c r="F24" s="1299"/>
      <c r="G24" s="1299"/>
    </row>
    <row r="25" spans="1:7">
      <c r="A25" s="1186"/>
      <c r="B25" s="1300"/>
      <c r="C25" s="1300"/>
      <c r="D25" s="1301"/>
      <c r="E25" s="1124"/>
      <c r="F25" s="1299"/>
      <c r="G25" s="1299"/>
    </row>
    <row r="26" spans="1:7" ht="25.5">
      <c r="A26" s="1186" t="s">
        <v>136</v>
      </c>
      <c r="B26" s="1300"/>
      <c r="C26" s="1300"/>
      <c r="D26" s="1302" t="s">
        <v>124</v>
      </c>
      <c r="E26" s="1303" t="s">
        <v>26</v>
      </c>
      <c r="F26" s="1299"/>
      <c r="G26" s="1299"/>
    </row>
    <row r="27" spans="1:7">
      <c r="A27" s="1304"/>
      <c r="B27" s="1305"/>
      <c r="C27" s="1305"/>
      <c r="D27" s="1306"/>
      <c r="E27" s="3"/>
      <c r="F27" s="1299"/>
      <c r="G27" s="1299"/>
    </row>
    <row r="28" spans="1:7">
      <c r="A28" s="1304">
        <v>0</v>
      </c>
      <c r="B28" s="1305" t="s">
        <v>42</v>
      </c>
      <c r="C28" s="1305" t="s">
        <v>126</v>
      </c>
      <c r="D28" s="1306">
        <v>204306452394.89999</v>
      </c>
      <c r="E28" s="1307">
        <f>D28/D36</f>
        <v>0.62793383593411622</v>
      </c>
      <c r="F28" s="1299"/>
      <c r="G28" s="1299"/>
    </row>
    <row r="29" spans="1:7">
      <c r="A29" s="1304">
        <v>1</v>
      </c>
      <c r="B29" s="1305" t="s">
        <v>158</v>
      </c>
      <c r="C29" s="1305"/>
      <c r="D29" s="1306">
        <v>21588677255.299999</v>
      </c>
      <c r="E29" s="1307">
        <f>D29/D36</f>
        <v>6.6352583399869838E-2</v>
      </c>
      <c r="F29" s="1299"/>
      <c r="G29" s="1299"/>
    </row>
    <row r="30" spans="1:7">
      <c r="A30" s="1304">
        <v>2</v>
      </c>
      <c r="B30" s="1305" t="s">
        <v>44</v>
      </c>
      <c r="C30" s="1305"/>
      <c r="D30" s="1306">
        <v>6166112747.4200001</v>
      </c>
      <c r="E30" s="1307">
        <f>D30/D36</f>
        <v>1.8951485794514954E-2</v>
      </c>
      <c r="F30" s="1299"/>
      <c r="G30" s="1299"/>
    </row>
    <row r="31" spans="1:7">
      <c r="A31" s="1304">
        <v>3</v>
      </c>
      <c r="B31" s="1305" t="s">
        <v>45</v>
      </c>
      <c r="C31" s="1305"/>
      <c r="D31" s="1306">
        <v>5602504445.04</v>
      </c>
      <c r="E31" s="1307">
        <f>D31/D36</f>
        <v>1.7219241319956093E-2</v>
      </c>
      <c r="F31" s="1299"/>
      <c r="G31" s="1299"/>
    </row>
    <row r="32" spans="1:7">
      <c r="A32" s="1304">
        <v>4</v>
      </c>
      <c r="B32" s="1305" t="s">
        <v>46</v>
      </c>
      <c r="C32" s="1305"/>
      <c r="D32" s="1306">
        <v>3019176.35</v>
      </c>
      <c r="E32" s="1307">
        <f>D32/D36</f>
        <v>9.2794082839470279E-6</v>
      </c>
      <c r="F32" s="1299"/>
      <c r="G32" s="1299"/>
    </row>
    <row r="33" spans="1:7">
      <c r="A33" s="1304">
        <v>5</v>
      </c>
      <c r="B33" s="1305" t="s">
        <v>108</v>
      </c>
      <c r="C33" s="1305"/>
      <c r="D33" s="1306">
        <v>31372237775.810001</v>
      </c>
      <c r="E33" s="1307">
        <f>D33/D36</f>
        <v>9.6422258707348177E-2</v>
      </c>
      <c r="F33" s="1299"/>
      <c r="G33" s="1299"/>
    </row>
    <row r="34" spans="1:7">
      <c r="A34" s="1304">
        <v>6</v>
      </c>
      <c r="B34" s="1305" t="s">
        <v>47</v>
      </c>
      <c r="C34" s="1305"/>
      <c r="D34" s="1308">
        <v>39370093167.360001</v>
      </c>
      <c r="E34" s="1309">
        <f>D34/D36</f>
        <v>0.12100358717932017</v>
      </c>
      <c r="F34" s="1299"/>
      <c r="G34" s="1299"/>
    </row>
    <row r="35" spans="1:7">
      <c r="A35" s="1304">
        <v>8</v>
      </c>
      <c r="B35" s="1305" t="s">
        <v>48</v>
      </c>
      <c r="C35" s="1305"/>
      <c r="D35" s="1308">
        <v>16953928094.389999</v>
      </c>
      <c r="E35" s="1309">
        <f>D35/D36</f>
        <v>5.2107728256590512E-2</v>
      </c>
      <c r="F35" s="1299"/>
      <c r="G35" s="1299"/>
    </row>
    <row r="36" spans="1:7">
      <c r="A36" s="1186"/>
      <c r="B36" s="1300" t="s">
        <v>3847</v>
      </c>
      <c r="C36" s="1300" t="s">
        <v>135</v>
      </c>
      <c r="D36" s="1310">
        <f>SUM(D28:D35)</f>
        <v>325363025056.57001</v>
      </c>
      <c r="E36" s="1311">
        <f>SUM(E28:E35)</f>
        <v>1</v>
      </c>
      <c r="F36" s="1299"/>
      <c r="G36" s="1299"/>
    </row>
    <row r="37" spans="1:7">
      <c r="A37" s="1312"/>
      <c r="B37" s="1312"/>
      <c r="C37" s="1312"/>
      <c r="D37" s="1313"/>
      <c r="E37" s="1172"/>
      <c r="F37" s="1299"/>
      <c r="G37" s="1299"/>
    </row>
    <row r="38" spans="1:7">
      <c r="A38" s="1314"/>
      <c r="B38" s="1315"/>
      <c r="C38" s="1315"/>
      <c r="D38" s="1316"/>
      <c r="E38" s="1315"/>
      <c r="F38" s="1299"/>
      <c r="G38" s="1299"/>
    </row>
    <row r="39" spans="1:7">
      <c r="A39" s="1317" t="s">
        <v>16</v>
      </c>
      <c r="B39" s="1315"/>
      <c r="C39" s="1315"/>
      <c r="D39" s="1316"/>
      <c r="E39" s="1315"/>
      <c r="F39" s="1299"/>
      <c r="G39" s="1299"/>
    </row>
    <row r="40" spans="1:7">
      <c r="A40" s="1698" t="s">
        <v>8847</v>
      </c>
      <c r="B40" s="1698"/>
      <c r="C40" s="1698"/>
      <c r="D40" s="1698"/>
      <c r="E40" s="1698"/>
      <c r="F40" s="1299"/>
      <c r="G40" s="1299"/>
    </row>
    <row r="41" spans="1:7">
      <c r="A41" s="1698"/>
      <c r="B41" s="1698"/>
      <c r="C41" s="1698"/>
      <c r="D41" s="1698"/>
      <c r="E41" s="1698"/>
      <c r="F41" s="1299"/>
      <c r="G41" s="1299"/>
    </row>
    <row r="42" spans="1:7">
      <c r="A42" s="1654"/>
      <c r="B42" s="146"/>
      <c r="C42" s="146"/>
      <c r="D42" s="1655"/>
    </row>
    <row r="43" spans="1:7">
      <c r="A43" s="1654"/>
      <c r="B43" s="146"/>
      <c r="C43" s="146"/>
      <c r="D43" s="1655"/>
    </row>
  </sheetData>
  <mergeCells count="7">
    <mergeCell ref="A40:E41"/>
    <mergeCell ref="A24:E24"/>
    <mergeCell ref="A1:E1"/>
    <mergeCell ref="A22:E22"/>
    <mergeCell ref="A23:E23"/>
    <mergeCell ref="A2:E2"/>
    <mergeCell ref="A3:E3"/>
  </mergeCells>
  <phoneticPr fontId="16" type="noConversion"/>
  <printOptions horizontalCentered="1"/>
  <pageMargins left="0.98425196850393704" right="1.1811023622047245" top="1.1811023622047245" bottom="0.98425196850393704" header="0.51181102362204722" footer="0.86614173228346458"/>
  <pageSetup scale="80" firstPageNumber="0" orientation="portrait" r:id="rId1"/>
  <headerFooter>
    <oddHeader>&amp;C&amp;"Arial Negrita,Negrita"&amp;K000000UNIVERSIDAD DE COSTA RICA
VICERRECTORÍA DE ADMINISTRACIÓN
OFICINA DE ADMINISTRACIÓN FINANCIERA</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60"/>
  <sheetViews>
    <sheetView zoomScale="130" zoomScaleNormal="130" workbookViewId="0">
      <selection activeCell="A58" sqref="A58:D58"/>
    </sheetView>
  </sheetViews>
  <sheetFormatPr baseColWidth="10" defaultRowHeight="12.75"/>
  <cols>
    <col min="1" max="1" width="49.42578125" customWidth="1"/>
    <col min="2" max="2" width="17.7109375" customWidth="1"/>
    <col min="3" max="3" width="17.85546875" customWidth="1"/>
    <col min="4" max="4" width="17.42578125" bestFit="1" customWidth="1"/>
    <col min="6" max="6" width="16.42578125" bestFit="1" customWidth="1"/>
  </cols>
  <sheetData>
    <row r="1" spans="1:4">
      <c r="A1" s="1675" t="s">
        <v>8734</v>
      </c>
      <c r="B1" s="1675"/>
      <c r="C1" s="1675"/>
      <c r="D1" s="1675"/>
    </row>
    <row r="2" spans="1:4">
      <c r="A2" s="1675" t="s">
        <v>3905</v>
      </c>
      <c r="B2" s="1675"/>
      <c r="C2" s="1675"/>
      <c r="D2" s="1675"/>
    </row>
    <row r="3" spans="1:4">
      <c r="A3" s="1675" t="s">
        <v>3</v>
      </c>
      <c r="B3" s="1675"/>
      <c r="C3" s="1675"/>
      <c r="D3" s="1675"/>
    </row>
    <row r="4" spans="1:4">
      <c r="A4" s="141"/>
      <c r="B4" s="559"/>
      <c r="C4" s="559"/>
      <c r="D4" s="1007"/>
    </row>
    <row r="5" spans="1:4">
      <c r="A5" s="141" t="s">
        <v>8735</v>
      </c>
      <c r="B5" s="559"/>
      <c r="C5" s="559"/>
      <c r="D5" s="560">
        <f>+C7+C17</f>
        <v>72290970772.959991</v>
      </c>
    </row>
    <row r="6" spans="1:4">
      <c r="A6" s="141"/>
      <c r="B6" s="559"/>
      <c r="C6" s="559"/>
      <c r="D6" s="1007"/>
    </row>
    <row r="7" spans="1:4">
      <c r="A7" s="141" t="s">
        <v>8736</v>
      </c>
      <c r="B7" s="559"/>
      <c r="C7" s="559">
        <f>SUM(B8:B15)</f>
        <v>54787878646.080002</v>
      </c>
      <c r="D7" s="1007"/>
    </row>
    <row r="8" spans="1:4">
      <c r="A8" s="1007" t="s">
        <v>4139</v>
      </c>
      <c r="B8" s="1661">
        <v>7563683466.1400003</v>
      </c>
      <c r="C8" s="1661"/>
      <c r="D8" s="1007"/>
    </row>
    <row r="9" spans="1:4">
      <c r="A9" s="1007" t="s">
        <v>4140</v>
      </c>
      <c r="B9" s="1661">
        <v>405539342.23000002</v>
      </c>
      <c r="C9" s="1661"/>
      <c r="D9" s="1007"/>
    </row>
    <row r="10" spans="1:4">
      <c r="A10" s="1007" t="s">
        <v>4141</v>
      </c>
      <c r="B10" s="1661">
        <v>6925317366.5600004</v>
      </c>
      <c r="C10" s="1661"/>
      <c r="D10" s="1007"/>
    </row>
    <row r="11" spans="1:4">
      <c r="A11" s="1007" t="s">
        <v>8737</v>
      </c>
      <c r="B11" s="1661">
        <v>179358088.18000001</v>
      </c>
      <c r="C11" s="1661"/>
      <c r="D11" s="1007"/>
    </row>
    <row r="12" spans="1:4">
      <c r="A12" s="1007" t="s">
        <v>4142</v>
      </c>
      <c r="B12" s="1661">
        <v>947042049.98000002</v>
      </c>
      <c r="C12" s="1661"/>
      <c r="D12" s="1007"/>
    </row>
    <row r="13" spans="1:4">
      <c r="A13" s="1007" t="s">
        <v>4143</v>
      </c>
      <c r="B13" s="1661">
        <v>5428219267.2299995</v>
      </c>
      <c r="C13" s="1661"/>
      <c r="D13" s="1007"/>
    </row>
    <row r="14" spans="1:4">
      <c r="A14" s="1007" t="s">
        <v>4144</v>
      </c>
      <c r="B14" s="1661">
        <v>25976529714.650002</v>
      </c>
      <c r="C14" s="1661"/>
      <c r="D14" s="1007"/>
    </row>
    <row r="15" spans="1:4">
      <c r="A15" s="1007" t="s">
        <v>4145</v>
      </c>
      <c r="B15" s="1662">
        <v>7362189351.1099997</v>
      </c>
      <c r="C15" s="1007"/>
      <c r="D15" s="1007"/>
    </row>
    <row r="16" spans="1:4">
      <c r="A16" s="141"/>
      <c r="B16" s="1663"/>
      <c r="C16" s="1475"/>
      <c r="D16" s="1007"/>
    </row>
    <row r="17" spans="1:4">
      <c r="A17" s="141" t="s">
        <v>2625</v>
      </c>
      <c r="B17" s="1663"/>
      <c r="C17" s="560">
        <f>+B21+B25+B29+B33+B37+B41</f>
        <v>17503092126.879997</v>
      </c>
      <c r="D17" s="1007"/>
    </row>
    <row r="18" spans="1:4">
      <c r="A18" s="1007" t="s">
        <v>4146</v>
      </c>
      <c r="B18" s="1661"/>
      <c r="C18" s="1007"/>
      <c r="D18" s="1007"/>
    </row>
    <row r="19" spans="1:4">
      <c r="A19" s="1007" t="s">
        <v>4147</v>
      </c>
      <c r="B19" s="1661">
        <v>6188690.9199999999</v>
      </c>
      <c r="C19" s="1661"/>
      <c r="D19" s="1007"/>
    </row>
    <row r="20" spans="1:4">
      <c r="A20" s="1007" t="s">
        <v>4148</v>
      </c>
      <c r="B20" s="1662">
        <v>414540970.34000003</v>
      </c>
      <c r="C20" s="1007"/>
      <c r="D20" s="1007"/>
    </row>
    <row r="21" spans="1:4">
      <c r="A21" s="1007"/>
      <c r="B21" s="559">
        <f>SUM(B19:B20)</f>
        <v>420729661.26000005</v>
      </c>
      <c r="C21" s="559"/>
      <c r="D21" s="1007"/>
    </row>
    <row r="22" spans="1:4">
      <c r="A22" s="1007" t="s">
        <v>4149</v>
      </c>
      <c r="B22" s="1661"/>
      <c r="C22" s="1661"/>
      <c r="D22" s="1007"/>
    </row>
    <row r="23" spans="1:4">
      <c r="A23" s="1007" t="s">
        <v>4147</v>
      </c>
      <c r="B23" s="1661">
        <v>145681043.80000001</v>
      </c>
      <c r="C23" s="1661"/>
      <c r="D23" s="1007"/>
    </row>
    <row r="24" spans="1:4">
      <c r="A24" s="1007" t="s">
        <v>4150</v>
      </c>
      <c r="B24" s="1662">
        <v>4307862682.5400009</v>
      </c>
      <c r="C24" s="1007"/>
      <c r="D24" s="1007"/>
    </row>
    <row r="25" spans="1:4">
      <c r="A25" s="1007"/>
      <c r="B25" s="559">
        <f>SUM(B23:B24)</f>
        <v>4453543726.3400011</v>
      </c>
      <c r="C25" s="559"/>
      <c r="D25" s="1007"/>
    </row>
    <row r="26" spans="1:4">
      <c r="A26" s="1007" t="s">
        <v>4151</v>
      </c>
      <c r="B26" s="1663"/>
      <c r="C26" s="559"/>
      <c r="D26" s="1007"/>
    </row>
    <row r="27" spans="1:4">
      <c r="A27" s="1007" t="s">
        <v>4147</v>
      </c>
      <c r="B27" s="1663">
        <v>52768035.950000003</v>
      </c>
      <c r="C27" s="559"/>
      <c r="D27" s="1007"/>
    </row>
    <row r="28" spans="1:4">
      <c r="A28" s="1007" t="s">
        <v>4152</v>
      </c>
      <c r="B28" s="1662">
        <v>2305114796.1999998</v>
      </c>
      <c r="C28" s="1007"/>
      <c r="D28" s="1007"/>
    </row>
    <row r="29" spans="1:4">
      <c r="A29" s="1007"/>
      <c r="B29" s="559">
        <f>SUM(B27:B28)</f>
        <v>2357882832.1499996</v>
      </c>
      <c r="C29" s="559"/>
      <c r="D29" s="1007"/>
    </row>
    <row r="30" spans="1:4">
      <c r="A30" s="1007" t="s">
        <v>4153</v>
      </c>
      <c r="B30" s="1663"/>
      <c r="C30" s="559"/>
      <c r="D30" s="1007"/>
    </row>
    <row r="31" spans="1:4">
      <c r="A31" s="1007" t="s">
        <v>4147</v>
      </c>
      <c r="B31" s="1663">
        <v>4344217.3</v>
      </c>
      <c r="C31" s="559"/>
      <c r="D31" s="1007"/>
    </row>
    <row r="32" spans="1:4">
      <c r="A32" s="1007" t="s">
        <v>4150</v>
      </c>
      <c r="B32" s="1662">
        <v>302732668.15999985</v>
      </c>
      <c r="C32" s="1007"/>
      <c r="D32" s="1007"/>
    </row>
    <row r="33" spans="1:6">
      <c r="A33" s="1007"/>
      <c r="B33" s="559">
        <v>307076885.45999986</v>
      </c>
      <c r="C33" s="559"/>
      <c r="D33" s="1007"/>
    </row>
    <row r="34" spans="1:6">
      <c r="A34" s="1007" t="s">
        <v>4154</v>
      </c>
      <c r="B34" s="1663"/>
      <c r="C34" s="559"/>
      <c r="D34" s="1007"/>
    </row>
    <row r="35" spans="1:6">
      <c r="A35" s="1007" t="s">
        <v>4147</v>
      </c>
      <c r="B35" s="1663">
        <v>305174148.06</v>
      </c>
      <c r="C35" s="559"/>
      <c r="D35" s="1007"/>
    </row>
    <row r="36" spans="1:6">
      <c r="A36" s="1007" t="s">
        <v>4150</v>
      </c>
      <c r="B36" s="1662">
        <v>8345409681.4799995</v>
      </c>
      <c r="C36" s="1007"/>
      <c r="D36" s="1007"/>
    </row>
    <row r="37" spans="1:6">
      <c r="A37" s="1007"/>
      <c r="B37" s="559">
        <v>8650583829.539999</v>
      </c>
      <c r="C37" s="559"/>
      <c r="D37" s="1007"/>
    </row>
    <row r="38" spans="1:6">
      <c r="A38" s="1007" t="s">
        <v>4155</v>
      </c>
      <c r="B38" s="1663"/>
      <c r="C38" s="559"/>
      <c r="D38" s="1007"/>
    </row>
    <row r="39" spans="1:6">
      <c r="A39" s="1007" t="s">
        <v>4147</v>
      </c>
      <c r="B39" s="1663">
        <v>485299316.85000002</v>
      </c>
      <c r="C39" s="559"/>
      <c r="D39" s="1007"/>
    </row>
    <row r="40" spans="1:6">
      <c r="A40" s="1007" t="s">
        <v>4150</v>
      </c>
      <c r="B40" s="1662">
        <v>827975875.27999878</v>
      </c>
      <c r="C40" s="1007"/>
      <c r="D40" s="1007"/>
    </row>
    <row r="41" spans="1:6">
      <c r="A41" s="1007"/>
      <c r="B41" s="1660">
        <v>1313275192.1299987</v>
      </c>
      <c r="C41" s="561"/>
      <c r="D41" s="1007"/>
    </row>
    <row r="42" spans="1:6">
      <c r="A42" s="1007"/>
      <c r="B42" s="1663"/>
      <c r="C42" s="561"/>
      <c r="D42" s="1007"/>
    </row>
    <row r="43" spans="1:6">
      <c r="A43" s="360" t="s">
        <v>122</v>
      </c>
      <c r="B43" s="1664"/>
      <c r="C43" s="1657"/>
      <c r="D43" s="1656">
        <f>+C45</f>
        <v>6990052225.8700008</v>
      </c>
      <c r="E43" s="199"/>
      <c r="F43" s="199"/>
    </row>
    <row r="44" spans="1:6">
      <c r="A44" s="360"/>
      <c r="B44" s="1664"/>
      <c r="C44" s="1657"/>
      <c r="D44" s="1008"/>
      <c r="E44" s="199"/>
      <c r="F44" s="199"/>
    </row>
    <row r="45" spans="1:6">
      <c r="A45" s="141" t="s">
        <v>2625</v>
      </c>
      <c r="B45" s="1663"/>
      <c r="C45" s="560">
        <f>+B49+B53+B56+B60+B64+B68</f>
        <v>6990052225.8700008</v>
      </c>
      <c r="D45" s="1008"/>
      <c r="E45" s="199"/>
      <c r="F45" s="199"/>
    </row>
    <row r="46" spans="1:6">
      <c r="A46" s="1008" t="s">
        <v>4156</v>
      </c>
      <c r="B46" s="1664"/>
      <c r="C46" s="1657"/>
      <c r="D46" s="1008"/>
      <c r="E46" s="199"/>
      <c r="F46" s="199"/>
    </row>
    <row r="47" spans="1:6">
      <c r="A47" s="1008" t="s">
        <v>4147</v>
      </c>
      <c r="B47" s="1664">
        <v>978864582.19000006</v>
      </c>
      <c r="C47" s="1657"/>
      <c r="D47" s="1008"/>
      <c r="E47" s="199"/>
      <c r="F47" s="199"/>
    </row>
    <row r="48" spans="1:6">
      <c r="A48" s="1008" t="s">
        <v>4150</v>
      </c>
      <c r="B48" s="1665">
        <v>5339888765.1499996</v>
      </c>
      <c r="C48" s="1007"/>
      <c r="D48" s="1008"/>
      <c r="E48" s="199"/>
      <c r="F48" s="199"/>
    </row>
    <row r="49" spans="1:6">
      <c r="A49" s="1008"/>
      <c r="B49" s="1657">
        <f>SUM(B47:B48)</f>
        <v>6318753347.3400002</v>
      </c>
      <c r="C49" s="1657"/>
      <c r="D49" s="1008"/>
      <c r="E49" s="199"/>
      <c r="F49" s="199"/>
    </row>
    <row r="50" spans="1:6">
      <c r="A50" s="1008" t="s">
        <v>8730</v>
      </c>
      <c r="B50" s="1008"/>
      <c r="C50" s="1008"/>
      <c r="D50" s="1008"/>
      <c r="E50" s="199"/>
      <c r="F50" s="199"/>
    </row>
    <row r="51" spans="1:6">
      <c r="A51" s="1008" t="s">
        <v>4147</v>
      </c>
      <c r="B51" s="1664">
        <v>3267719890.1500001</v>
      </c>
      <c r="C51" s="1658"/>
      <c r="D51" s="1008"/>
      <c r="E51" s="199"/>
      <c r="F51" s="199"/>
    </row>
    <row r="52" spans="1:6">
      <c r="A52" s="1008" t="s">
        <v>4150</v>
      </c>
      <c r="B52" s="1665">
        <v>-2596421011.6199999</v>
      </c>
      <c r="C52" s="1007"/>
      <c r="D52" s="1008"/>
      <c r="E52" s="199"/>
      <c r="F52" s="199"/>
    </row>
    <row r="53" spans="1:6">
      <c r="A53" s="1008"/>
      <c r="B53" s="1657">
        <f>B51+B52</f>
        <v>671298878.53000021</v>
      </c>
      <c r="C53" s="1657"/>
      <c r="D53" s="1666"/>
      <c r="E53" s="199"/>
      <c r="F53" s="199"/>
    </row>
    <row r="54" spans="1:6">
      <c r="A54" s="1008"/>
      <c r="B54" s="1664"/>
      <c r="C54" s="1658"/>
      <c r="D54" s="1008"/>
      <c r="E54" s="199"/>
      <c r="F54" s="199"/>
    </row>
    <row r="55" spans="1:6" ht="13.5" thickBot="1">
      <c r="A55" s="360" t="s">
        <v>8849</v>
      </c>
      <c r="B55" s="1657"/>
      <c r="C55" s="1008"/>
      <c r="D55" s="1659">
        <f>+D5+D43</f>
        <v>79281022998.829987</v>
      </c>
      <c r="E55" s="199"/>
      <c r="F55" s="540"/>
    </row>
    <row r="56" spans="1:6" ht="13.5" thickTop="1">
      <c r="A56" s="123"/>
      <c r="B56" s="166"/>
      <c r="C56" s="559"/>
      <c r="D56" s="123"/>
    </row>
    <row r="57" spans="1:6">
      <c r="A57" s="141" t="s">
        <v>160</v>
      </c>
      <c r="B57" s="123"/>
      <c r="C57" s="165" t="s">
        <v>0</v>
      </c>
      <c r="D57" s="252"/>
    </row>
    <row r="58" spans="1:6" ht="80.25" customHeight="1">
      <c r="A58" s="1702" t="s">
        <v>8848</v>
      </c>
      <c r="B58" s="1703"/>
      <c r="C58" s="1703"/>
      <c r="D58" s="1703"/>
    </row>
    <row r="60" spans="1:6" ht="40.5" customHeight="1">
      <c r="A60" s="1701" t="s">
        <v>8850</v>
      </c>
      <c r="B60" s="1701"/>
      <c r="C60" s="1701"/>
      <c r="D60" s="1701"/>
    </row>
  </sheetData>
  <mergeCells count="5">
    <mergeCell ref="A60:D60"/>
    <mergeCell ref="A2:D2"/>
    <mergeCell ref="A58:D58"/>
    <mergeCell ref="A1:D1"/>
    <mergeCell ref="A3:D3"/>
  </mergeCells>
  <printOptions horizontalCentered="1"/>
  <pageMargins left="0.9055118110236221" right="0.9055118110236221" top="0.94488188976377963" bottom="0.74803149606299213" header="0.31496062992125984" footer="0.31496062992125984"/>
  <pageSetup scale="80" orientation="portrait" r:id="rId1"/>
  <headerFooter>
    <oddHeader>&amp;C&amp;"Arial,Negrita"UNIVERSIDAD DE COSTA RICA
VICERRECTORÍA DE ADMINISTRACIÓN
OFICINA DE ADMINISTRACIÓN FINANCIERA</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F33"/>
  <sheetViews>
    <sheetView workbookViewId="0">
      <selection activeCell="G6" sqref="G6"/>
    </sheetView>
  </sheetViews>
  <sheetFormatPr baseColWidth="10" defaultRowHeight="12.75"/>
  <cols>
    <col min="1" max="1" width="41" style="150" customWidth="1"/>
    <col min="2" max="2" width="2.42578125" style="619" customWidth="1"/>
    <col min="3" max="3" width="17.140625" style="159" customWidth="1"/>
    <col min="4" max="4" width="2.28515625" style="159" customWidth="1"/>
    <col min="5" max="5" width="18.28515625" style="159" customWidth="1"/>
    <col min="6" max="6" width="11.42578125" style="159"/>
    <col min="7" max="256" width="11.42578125" style="150"/>
    <col min="257" max="257" width="36.42578125" style="150" customWidth="1"/>
    <col min="258" max="258" width="2.42578125" style="150" customWidth="1"/>
    <col min="259" max="259" width="17.140625" style="150" customWidth="1"/>
    <col min="260" max="260" width="2.28515625" style="150" customWidth="1"/>
    <col min="261" max="261" width="18.28515625" style="150" customWidth="1"/>
    <col min="262" max="512" width="11.42578125" style="150"/>
    <col min="513" max="513" width="36.42578125" style="150" customWidth="1"/>
    <col min="514" max="514" width="2.42578125" style="150" customWidth="1"/>
    <col min="515" max="515" width="17.140625" style="150" customWidth="1"/>
    <col min="516" max="516" width="2.28515625" style="150" customWidth="1"/>
    <col min="517" max="517" width="18.28515625" style="150" customWidth="1"/>
    <col min="518" max="768" width="11.42578125" style="150"/>
    <col min="769" max="769" width="36.42578125" style="150" customWidth="1"/>
    <col min="770" max="770" width="2.42578125" style="150" customWidth="1"/>
    <col min="771" max="771" width="17.140625" style="150" customWidth="1"/>
    <col min="772" max="772" width="2.28515625" style="150" customWidth="1"/>
    <col min="773" max="773" width="18.28515625" style="150" customWidth="1"/>
    <col min="774" max="1024" width="11.42578125" style="150"/>
    <col min="1025" max="1025" width="36.42578125" style="150" customWidth="1"/>
    <col min="1026" max="1026" width="2.42578125" style="150" customWidth="1"/>
    <col min="1027" max="1027" width="17.140625" style="150" customWidth="1"/>
    <col min="1028" max="1028" width="2.28515625" style="150" customWidth="1"/>
    <col min="1029" max="1029" width="18.28515625" style="150" customWidth="1"/>
    <col min="1030" max="1280" width="11.42578125" style="150"/>
    <col min="1281" max="1281" width="36.42578125" style="150" customWidth="1"/>
    <col min="1282" max="1282" width="2.42578125" style="150" customWidth="1"/>
    <col min="1283" max="1283" width="17.140625" style="150" customWidth="1"/>
    <col min="1284" max="1284" width="2.28515625" style="150" customWidth="1"/>
    <col min="1285" max="1285" width="18.28515625" style="150" customWidth="1"/>
    <col min="1286" max="1536" width="11.42578125" style="150"/>
    <col min="1537" max="1537" width="36.42578125" style="150" customWidth="1"/>
    <col min="1538" max="1538" width="2.42578125" style="150" customWidth="1"/>
    <col min="1539" max="1539" width="17.140625" style="150" customWidth="1"/>
    <col min="1540" max="1540" width="2.28515625" style="150" customWidth="1"/>
    <col min="1541" max="1541" width="18.28515625" style="150" customWidth="1"/>
    <col min="1542" max="1792" width="11.42578125" style="150"/>
    <col min="1793" max="1793" width="36.42578125" style="150" customWidth="1"/>
    <col min="1794" max="1794" width="2.42578125" style="150" customWidth="1"/>
    <col min="1795" max="1795" width="17.140625" style="150" customWidth="1"/>
    <col min="1796" max="1796" width="2.28515625" style="150" customWidth="1"/>
    <col min="1797" max="1797" width="18.28515625" style="150" customWidth="1"/>
    <col min="1798" max="2048" width="11.42578125" style="150"/>
    <col min="2049" max="2049" width="36.42578125" style="150" customWidth="1"/>
    <col min="2050" max="2050" width="2.42578125" style="150" customWidth="1"/>
    <col min="2051" max="2051" width="17.140625" style="150" customWidth="1"/>
    <col min="2052" max="2052" width="2.28515625" style="150" customWidth="1"/>
    <col min="2053" max="2053" width="18.28515625" style="150" customWidth="1"/>
    <col min="2054" max="2304" width="11.42578125" style="150"/>
    <col min="2305" max="2305" width="36.42578125" style="150" customWidth="1"/>
    <col min="2306" max="2306" width="2.42578125" style="150" customWidth="1"/>
    <col min="2307" max="2307" width="17.140625" style="150" customWidth="1"/>
    <col min="2308" max="2308" width="2.28515625" style="150" customWidth="1"/>
    <col min="2309" max="2309" width="18.28515625" style="150" customWidth="1"/>
    <col min="2310" max="2560" width="11.42578125" style="150"/>
    <col min="2561" max="2561" width="36.42578125" style="150" customWidth="1"/>
    <col min="2562" max="2562" width="2.42578125" style="150" customWidth="1"/>
    <col min="2563" max="2563" width="17.140625" style="150" customWidth="1"/>
    <col min="2564" max="2564" width="2.28515625" style="150" customWidth="1"/>
    <col min="2565" max="2565" width="18.28515625" style="150" customWidth="1"/>
    <col min="2566" max="2816" width="11.42578125" style="150"/>
    <col min="2817" max="2817" width="36.42578125" style="150" customWidth="1"/>
    <col min="2818" max="2818" width="2.42578125" style="150" customWidth="1"/>
    <col min="2819" max="2819" width="17.140625" style="150" customWidth="1"/>
    <col min="2820" max="2820" width="2.28515625" style="150" customWidth="1"/>
    <col min="2821" max="2821" width="18.28515625" style="150" customWidth="1"/>
    <col min="2822" max="3072" width="11.42578125" style="150"/>
    <col min="3073" max="3073" width="36.42578125" style="150" customWidth="1"/>
    <col min="3074" max="3074" width="2.42578125" style="150" customWidth="1"/>
    <col min="3075" max="3075" width="17.140625" style="150" customWidth="1"/>
    <col min="3076" max="3076" width="2.28515625" style="150" customWidth="1"/>
    <col min="3077" max="3077" width="18.28515625" style="150" customWidth="1"/>
    <col min="3078" max="3328" width="11.42578125" style="150"/>
    <col min="3329" max="3329" width="36.42578125" style="150" customWidth="1"/>
    <col min="3330" max="3330" width="2.42578125" style="150" customWidth="1"/>
    <col min="3331" max="3331" width="17.140625" style="150" customWidth="1"/>
    <col min="3332" max="3332" width="2.28515625" style="150" customWidth="1"/>
    <col min="3333" max="3333" width="18.28515625" style="150" customWidth="1"/>
    <col min="3334" max="3584" width="11.42578125" style="150"/>
    <col min="3585" max="3585" width="36.42578125" style="150" customWidth="1"/>
    <col min="3586" max="3586" width="2.42578125" style="150" customWidth="1"/>
    <col min="3587" max="3587" width="17.140625" style="150" customWidth="1"/>
    <col min="3588" max="3588" width="2.28515625" style="150" customWidth="1"/>
    <col min="3589" max="3589" width="18.28515625" style="150" customWidth="1"/>
    <col min="3590" max="3840" width="11.42578125" style="150"/>
    <col min="3841" max="3841" width="36.42578125" style="150" customWidth="1"/>
    <col min="3842" max="3842" width="2.42578125" style="150" customWidth="1"/>
    <col min="3843" max="3843" width="17.140625" style="150" customWidth="1"/>
    <col min="3844" max="3844" width="2.28515625" style="150" customWidth="1"/>
    <col min="3845" max="3845" width="18.28515625" style="150" customWidth="1"/>
    <col min="3846" max="4096" width="11.42578125" style="150"/>
    <col min="4097" max="4097" width="36.42578125" style="150" customWidth="1"/>
    <col min="4098" max="4098" width="2.42578125" style="150" customWidth="1"/>
    <col min="4099" max="4099" width="17.140625" style="150" customWidth="1"/>
    <col min="4100" max="4100" width="2.28515625" style="150" customWidth="1"/>
    <col min="4101" max="4101" width="18.28515625" style="150" customWidth="1"/>
    <col min="4102" max="4352" width="11.42578125" style="150"/>
    <col min="4353" max="4353" width="36.42578125" style="150" customWidth="1"/>
    <col min="4354" max="4354" width="2.42578125" style="150" customWidth="1"/>
    <col min="4355" max="4355" width="17.140625" style="150" customWidth="1"/>
    <col min="4356" max="4356" width="2.28515625" style="150" customWidth="1"/>
    <col min="4357" max="4357" width="18.28515625" style="150" customWidth="1"/>
    <col min="4358" max="4608" width="11.42578125" style="150"/>
    <col min="4609" max="4609" width="36.42578125" style="150" customWidth="1"/>
    <col min="4610" max="4610" width="2.42578125" style="150" customWidth="1"/>
    <col min="4611" max="4611" width="17.140625" style="150" customWidth="1"/>
    <col min="4612" max="4612" width="2.28515625" style="150" customWidth="1"/>
    <col min="4613" max="4613" width="18.28515625" style="150" customWidth="1"/>
    <col min="4614" max="4864" width="11.42578125" style="150"/>
    <col min="4865" max="4865" width="36.42578125" style="150" customWidth="1"/>
    <col min="4866" max="4866" width="2.42578125" style="150" customWidth="1"/>
    <col min="4867" max="4867" width="17.140625" style="150" customWidth="1"/>
    <col min="4868" max="4868" width="2.28515625" style="150" customWidth="1"/>
    <col min="4869" max="4869" width="18.28515625" style="150" customWidth="1"/>
    <col min="4870" max="5120" width="11.42578125" style="150"/>
    <col min="5121" max="5121" width="36.42578125" style="150" customWidth="1"/>
    <col min="5122" max="5122" width="2.42578125" style="150" customWidth="1"/>
    <col min="5123" max="5123" width="17.140625" style="150" customWidth="1"/>
    <col min="5124" max="5124" width="2.28515625" style="150" customWidth="1"/>
    <col min="5125" max="5125" width="18.28515625" style="150" customWidth="1"/>
    <col min="5126" max="5376" width="11.42578125" style="150"/>
    <col min="5377" max="5377" width="36.42578125" style="150" customWidth="1"/>
    <col min="5378" max="5378" width="2.42578125" style="150" customWidth="1"/>
    <col min="5379" max="5379" width="17.140625" style="150" customWidth="1"/>
    <col min="5380" max="5380" width="2.28515625" style="150" customWidth="1"/>
    <col min="5381" max="5381" width="18.28515625" style="150" customWidth="1"/>
    <col min="5382" max="5632" width="11.42578125" style="150"/>
    <col min="5633" max="5633" width="36.42578125" style="150" customWidth="1"/>
    <col min="5634" max="5634" width="2.42578125" style="150" customWidth="1"/>
    <col min="5635" max="5635" width="17.140625" style="150" customWidth="1"/>
    <col min="5636" max="5636" width="2.28515625" style="150" customWidth="1"/>
    <col min="5637" max="5637" width="18.28515625" style="150" customWidth="1"/>
    <col min="5638" max="5888" width="11.42578125" style="150"/>
    <col min="5889" max="5889" width="36.42578125" style="150" customWidth="1"/>
    <col min="5890" max="5890" width="2.42578125" style="150" customWidth="1"/>
    <col min="5891" max="5891" width="17.140625" style="150" customWidth="1"/>
    <col min="5892" max="5892" width="2.28515625" style="150" customWidth="1"/>
    <col min="5893" max="5893" width="18.28515625" style="150" customWidth="1"/>
    <col min="5894" max="6144" width="11.42578125" style="150"/>
    <col min="6145" max="6145" width="36.42578125" style="150" customWidth="1"/>
    <col min="6146" max="6146" width="2.42578125" style="150" customWidth="1"/>
    <col min="6147" max="6147" width="17.140625" style="150" customWidth="1"/>
    <col min="6148" max="6148" width="2.28515625" style="150" customWidth="1"/>
    <col min="6149" max="6149" width="18.28515625" style="150" customWidth="1"/>
    <col min="6150" max="6400" width="11.42578125" style="150"/>
    <col min="6401" max="6401" width="36.42578125" style="150" customWidth="1"/>
    <col min="6402" max="6402" width="2.42578125" style="150" customWidth="1"/>
    <col min="6403" max="6403" width="17.140625" style="150" customWidth="1"/>
    <col min="6404" max="6404" width="2.28515625" style="150" customWidth="1"/>
    <col min="6405" max="6405" width="18.28515625" style="150" customWidth="1"/>
    <col min="6406" max="6656" width="11.42578125" style="150"/>
    <col min="6657" max="6657" width="36.42578125" style="150" customWidth="1"/>
    <col min="6658" max="6658" width="2.42578125" style="150" customWidth="1"/>
    <col min="6659" max="6659" width="17.140625" style="150" customWidth="1"/>
    <col min="6660" max="6660" width="2.28515625" style="150" customWidth="1"/>
    <col min="6661" max="6661" width="18.28515625" style="150" customWidth="1"/>
    <col min="6662" max="6912" width="11.42578125" style="150"/>
    <col min="6913" max="6913" width="36.42578125" style="150" customWidth="1"/>
    <col min="6914" max="6914" width="2.42578125" style="150" customWidth="1"/>
    <col min="6915" max="6915" width="17.140625" style="150" customWidth="1"/>
    <col min="6916" max="6916" width="2.28515625" style="150" customWidth="1"/>
    <col min="6917" max="6917" width="18.28515625" style="150" customWidth="1"/>
    <col min="6918" max="7168" width="11.42578125" style="150"/>
    <col min="7169" max="7169" width="36.42578125" style="150" customWidth="1"/>
    <col min="7170" max="7170" width="2.42578125" style="150" customWidth="1"/>
    <col min="7171" max="7171" width="17.140625" style="150" customWidth="1"/>
    <col min="7172" max="7172" width="2.28515625" style="150" customWidth="1"/>
    <col min="7173" max="7173" width="18.28515625" style="150" customWidth="1"/>
    <col min="7174" max="7424" width="11.42578125" style="150"/>
    <col min="7425" max="7425" width="36.42578125" style="150" customWidth="1"/>
    <col min="7426" max="7426" width="2.42578125" style="150" customWidth="1"/>
    <col min="7427" max="7427" width="17.140625" style="150" customWidth="1"/>
    <col min="7428" max="7428" width="2.28515625" style="150" customWidth="1"/>
    <col min="7429" max="7429" width="18.28515625" style="150" customWidth="1"/>
    <col min="7430" max="7680" width="11.42578125" style="150"/>
    <col min="7681" max="7681" width="36.42578125" style="150" customWidth="1"/>
    <col min="7682" max="7682" width="2.42578125" style="150" customWidth="1"/>
    <col min="7683" max="7683" width="17.140625" style="150" customWidth="1"/>
    <col min="7684" max="7684" width="2.28515625" style="150" customWidth="1"/>
    <col min="7685" max="7685" width="18.28515625" style="150" customWidth="1"/>
    <col min="7686" max="7936" width="11.42578125" style="150"/>
    <col min="7937" max="7937" width="36.42578125" style="150" customWidth="1"/>
    <col min="7938" max="7938" width="2.42578125" style="150" customWidth="1"/>
    <col min="7939" max="7939" width="17.140625" style="150" customWidth="1"/>
    <col min="7940" max="7940" width="2.28515625" style="150" customWidth="1"/>
    <col min="7941" max="7941" width="18.28515625" style="150" customWidth="1"/>
    <col min="7942" max="8192" width="11.42578125" style="150"/>
    <col min="8193" max="8193" width="36.42578125" style="150" customWidth="1"/>
    <col min="8194" max="8194" width="2.42578125" style="150" customWidth="1"/>
    <col min="8195" max="8195" width="17.140625" style="150" customWidth="1"/>
    <col min="8196" max="8196" width="2.28515625" style="150" customWidth="1"/>
    <col min="8197" max="8197" width="18.28515625" style="150" customWidth="1"/>
    <col min="8198" max="8448" width="11.42578125" style="150"/>
    <col min="8449" max="8449" width="36.42578125" style="150" customWidth="1"/>
    <col min="8450" max="8450" width="2.42578125" style="150" customWidth="1"/>
    <col min="8451" max="8451" width="17.140625" style="150" customWidth="1"/>
    <col min="8452" max="8452" width="2.28515625" style="150" customWidth="1"/>
    <col min="8453" max="8453" width="18.28515625" style="150" customWidth="1"/>
    <col min="8454" max="8704" width="11.42578125" style="150"/>
    <col min="8705" max="8705" width="36.42578125" style="150" customWidth="1"/>
    <col min="8706" max="8706" width="2.42578125" style="150" customWidth="1"/>
    <col min="8707" max="8707" width="17.140625" style="150" customWidth="1"/>
    <col min="8708" max="8708" width="2.28515625" style="150" customWidth="1"/>
    <col min="8709" max="8709" width="18.28515625" style="150" customWidth="1"/>
    <col min="8710" max="8960" width="11.42578125" style="150"/>
    <col min="8961" max="8961" width="36.42578125" style="150" customWidth="1"/>
    <col min="8962" max="8962" width="2.42578125" style="150" customWidth="1"/>
    <col min="8963" max="8963" width="17.140625" style="150" customWidth="1"/>
    <col min="8964" max="8964" width="2.28515625" style="150" customWidth="1"/>
    <col min="8965" max="8965" width="18.28515625" style="150" customWidth="1"/>
    <col min="8966" max="9216" width="11.42578125" style="150"/>
    <col min="9217" max="9217" width="36.42578125" style="150" customWidth="1"/>
    <col min="9218" max="9218" width="2.42578125" style="150" customWidth="1"/>
    <col min="9219" max="9219" width="17.140625" style="150" customWidth="1"/>
    <col min="9220" max="9220" width="2.28515625" style="150" customWidth="1"/>
    <col min="9221" max="9221" width="18.28515625" style="150" customWidth="1"/>
    <col min="9222" max="9472" width="11.42578125" style="150"/>
    <col min="9473" max="9473" width="36.42578125" style="150" customWidth="1"/>
    <col min="9474" max="9474" width="2.42578125" style="150" customWidth="1"/>
    <col min="9475" max="9475" width="17.140625" style="150" customWidth="1"/>
    <col min="9476" max="9476" width="2.28515625" style="150" customWidth="1"/>
    <col min="9477" max="9477" width="18.28515625" style="150" customWidth="1"/>
    <col min="9478" max="9728" width="11.42578125" style="150"/>
    <col min="9729" max="9729" width="36.42578125" style="150" customWidth="1"/>
    <col min="9730" max="9730" width="2.42578125" style="150" customWidth="1"/>
    <col min="9731" max="9731" width="17.140625" style="150" customWidth="1"/>
    <col min="9732" max="9732" width="2.28515625" style="150" customWidth="1"/>
    <col min="9733" max="9733" width="18.28515625" style="150" customWidth="1"/>
    <col min="9734" max="9984" width="11.42578125" style="150"/>
    <col min="9985" max="9985" width="36.42578125" style="150" customWidth="1"/>
    <col min="9986" max="9986" width="2.42578125" style="150" customWidth="1"/>
    <col min="9987" max="9987" width="17.140625" style="150" customWidth="1"/>
    <col min="9988" max="9988" width="2.28515625" style="150" customWidth="1"/>
    <col min="9989" max="9989" width="18.28515625" style="150" customWidth="1"/>
    <col min="9990" max="10240" width="11.42578125" style="150"/>
    <col min="10241" max="10241" width="36.42578125" style="150" customWidth="1"/>
    <col min="10242" max="10242" width="2.42578125" style="150" customWidth="1"/>
    <col min="10243" max="10243" width="17.140625" style="150" customWidth="1"/>
    <col min="10244" max="10244" width="2.28515625" style="150" customWidth="1"/>
    <col min="10245" max="10245" width="18.28515625" style="150" customWidth="1"/>
    <col min="10246" max="10496" width="11.42578125" style="150"/>
    <col min="10497" max="10497" width="36.42578125" style="150" customWidth="1"/>
    <col min="10498" max="10498" width="2.42578125" style="150" customWidth="1"/>
    <col min="10499" max="10499" width="17.140625" style="150" customWidth="1"/>
    <col min="10500" max="10500" width="2.28515625" style="150" customWidth="1"/>
    <col min="10501" max="10501" width="18.28515625" style="150" customWidth="1"/>
    <col min="10502" max="10752" width="11.42578125" style="150"/>
    <col min="10753" max="10753" width="36.42578125" style="150" customWidth="1"/>
    <col min="10754" max="10754" width="2.42578125" style="150" customWidth="1"/>
    <col min="10755" max="10755" width="17.140625" style="150" customWidth="1"/>
    <col min="10756" max="10756" width="2.28515625" style="150" customWidth="1"/>
    <col min="10757" max="10757" width="18.28515625" style="150" customWidth="1"/>
    <col min="10758" max="11008" width="11.42578125" style="150"/>
    <col min="11009" max="11009" width="36.42578125" style="150" customWidth="1"/>
    <col min="11010" max="11010" width="2.42578125" style="150" customWidth="1"/>
    <col min="11011" max="11011" width="17.140625" style="150" customWidth="1"/>
    <col min="11012" max="11012" width="2.28515625" style="150" customWidth="1"/>
    <col min="11013" max="11013" width="18.28515625" style="150" customWidth="1"/>
    <col min="11014" max="11264" width="11.42578125" style="150"/>
    <col min="11265" max="11265" width="36.42578125" style="150" customWidth="1"/>
    <col min="11266" max="11266" width="2.42578125" style="150" customWidth="1"/>
    <col min="11267" max="11267" width="17.140625" style="150" customWidth="1"/>
    <col min="11268" max="11268" width="2.28515625" style="150" customWidth="1"/>
    <col min="11269" max="11269" width="18.28515625" style="150" customWidth="1"/>
    <col min="11270" max="11520" width="11.42578125" style="150"/>
    <col min="11521" max="11521" width="36.42578125" style="150" customWidth="1"/>
    <col min="11522" max="11522" width="2.42578125" style="150" customWidth="1"/>
    <col min="11523" max="11523" width="17.140625" style="150" customWidth="1"/>
    <col min="11524" max="11524" width="2.28515625" style="150" customWidth="1"/>
    <col min="11525" max="11525" width="18.28515625" style="150" customWidth="1"/>
    <col min="11526" max="11776" width="11.42578125" style="150"/>
    <col min="11777" max="11777" width="36.42578125" style="150" customWidth="1"/>
    <col min="11778" max="11778" width="2.42578125" style="150" customWidth="1"/>
    <col min="11779" max="11779" width="17.140625" style="150" customWidth="1"/>
    <col min="11780" max="11780" width="2.28515625" style="150" customWidth="1"/>
    <col min="11781" max="11781" width="18.28515625" style="150" customWidth="1"/>
    <col min="11782" max="12032" width="11.42578125" style="150"/>
    <col min="12033" max="12033" width="36.42578125" style="150" customWidth="1"/>
    <col min="12034" max="12034" width="2.42578125" style="150" customWidth="1"/>
    <col min="12035" max="12035" width="17.140625" style="150" customWidth="1"/>
    <col min="12036" max="12036" width="2.28515625" style="150" customWidth="1"/>
    <col min="12037" max="12037" width="18.28515625" style="150" customWidth="1"/>
    <col min="12038" max="12288" width="11.42578125" style="150"/>
    <col min="12289" max="12289" width="36.42578125" style="150" customWidth="1"/>
    <col min="12290" max="12290" width="2.42578125" style="150" customWidth="1"/>
    <col min="12291" max="12291" width="17.140625" style="150" customWidth="1"/>
    <col min="12292" max="12292" width="2.28515625" style="150" customWidth="1"/>
    <col min="12293" max="12293" width="18.28515625" style="150" customWidth="1"/>
    <col min="12294" max="12544" width="11.42578125" style="150"/>
    <col min="12545" max="12545" width="36.42578125" style="150" customWidth="1"/>
    <col min="12546" max="12546" width="2.42578125" style="150" customWidth="1"/>
    <col min="12547" max="12547" width="17.140625" style="150" customWidth="1"/>
    <col min="12548" max="12548" width="2.28515625" style="150" customWidth="1"/>
    <col min="12549" max="12549" width="18.28515625" style="150" customWidth="1"/>
    <col min="12550" max="12800" width="11.42578125" style="150"/>
    <col min="12801" max="12801" width="36.42578125" style="150" customWidth="1"/>
    <col min="12802" max="12802" width="2.42578125" style="150" customWidth="1"/>
    <col min="12803" max="12803" width="17.140625" style="150" customWidth="1"/>
    <col min="12804" max="12804" width="2.28515625" style="150" customWidth="1"/>
    <col min="12805" max="12805" width="18.28515625" style="150" customWidth="1"/>
    <col min="12806" max="13056" width="11.42578125" style="150"/>
    <col min="13057" max="13057" width="36.42578125" style="150" customWidth="1"/>
    <col min="13058" max="13058" width="2.42578125" style="150" customWidth="1"/>
    <col min="13059" max="13059" width="17.140625" style="150" customWidth="1"/>
    <col min="13060" max="13060" width="2.28515625" style="150" customWidth="1"/>
    <col min="13061" max="13061" width="18.28515625" style="150" customWidth="1"/>
    <col min="13062" max="13312" width="11.42578125" style="150"/>
    <col min="13313" max="13313" width="36.42578125" style="150" customWidth="1"/>
    <col min="13314" max="13314" width="2.42578125" style="150" customWidth="1"/>
    <col min="13315" max="13315" width="17.140625" style="150" customWidth="1"/>
    <col min="13316" max="13316" width="2.28515625" style="150" customWidth="1"/>
    <col min="13317" max="13317" width="18.28515625" style="150" customWidth="1"/>
    <col min="13318" max="13568" width="11.42578125" style="150"/>
    <col min="13569" max="13569" width="36.42578125" style="150" customWidth="1"/>
    <col min="13570" max="13570" width="2.42578125" style="150" customWidth="1"/>
    <col min="13571" max="13571" width="17.140625" style="150" customWidth="1"/>
    <col min="13572" max="13572" width="2.28515625" style="150" customWidth="1"/>
    <col min="13573" max="13573" width="18.28515625" style="150" customWidth="1"/>
    <col min="13574" max="13824" width="11.42578125" style="150"/>
    <col min="13825" max="13825" width="36.42578125" style="150" customWidth="1"/>
    <col min="13826" max="13826" width="2.42578125" style="150" customWidth="1"/>
    <col min="13827" max="13827" width="17.140625" style="150" customWidth="1"/>
    <col min="13828" max="13828" width="2.28515625" style="150" customWidth="1"/>
    <col min="13829" max="13829" width="18.28515625" style="150" customWidth="1"/>
    <col min="13830" max="14080" width="11.42578125" style="150"/>
    <col min="14081" max="14081" width="36.42578125" style="150" customWidth="1"/>
    <col min="14082" max="14082" width="2.42578125" style="150" customWidth="1"/>
    <col min="14083" max="14083" width="17.140625" style="150" customWidth="1"/>
    <col min="14084" max="14084" width="2.28515625" style="150" customWidth="1"/>
    <col min="14085" max="14085" width="18.28515625" style="150" customWidth="1"/>
    <col min="14086" max="14336" width="11.42578125" style="150"/>
    <col min="14337" max="14337" width="36.42578125" style="150" customWidth="1"/>
    <col min="14338" max="14338" width="2.42578125" style="150" customWidth="1"/>
    <col min="14339" max="14339" width="17.140625" style="150" customWidth="1"/>
    <col min="14340" max="14340" width="2.28515625" style="150" customWidth="1"/>
    <col min="14341" max="14341" width="18.28515625" style="150" customWidth="1"/>
    <col min="14342" max="14592" width="11.42578125" style="150"/>
    <col min="14593" max="14593" width="36.42578125" style="150" customWidth="1"/>
    <col min="14594" max="14594" width="2.42578125" style="150" customWidth="1"/>
    <col min="14595" max="14595" width="17.140625" style="150" customWidth="1"/>
    <col min="14596" max="14596" width="2.28515625" style="150" customWidth="1"/>
    <col min="14597" max="14597" width="18.28515625" style="150" customWidth="1"/>
    <col min="14598" max="14848" width="11.42578125" style="150"/>
    <col min="14849" max="14849" width="36.42578125" style="150" customWidth="1"/>
    <col min="14850" max="14850" width="2.42578125" style="150" customWidth="1"/>
    <col min="14851" max="14851" width="17.140625" style="150" customWidth="1"/>
    <col min="14852" max="14852" width="2.28515625" style="150" customWidth="1"/>
    <col min="14853" max="14853" width="18.28515625" style="150" customWidth="1"/>
    <col min="14854" max="15104" width="11.42578125" style="150"/>
    <col min="15105" max="15105" width="36.42578125" style="150" customWidth="1"/>
    <col min="15106" max="15106" width="2.42578125" style="150" customWidth="1"/>
    <col min="15107" max="15107" width="17.140625" style="150" customWidth="1"/>
    <col min="15108" max="15108" width="2.28515625" style="150" customWidth="1"/>
    <col min="15109" max="15109" width="18.28515625" style="150" customWidth="1"/>
    <col min="15110" max="15360" width="11.42578125" style="150"/>
    <col min="15361" max="15361" width="36.42578125" style="150" customWidth="1"/>
    <col min="15362" max="15362" width="2.42578125" style="150" customWidth="1"/>
    <col min="15363" max="15363" width="17.140625" style="150" customWidth="1"/>
    <col min="15364" max="15364" width="2.28515625" style="150" customWidth="1"/>
    <col min="15365" max="15365" width="18.28515625" style="150" customWidth="1"/>
    <col min="15366" max="15616" width="11.42578125" style="150"/>
    <col min="15617" max="15617" width="36.42578125" style="150" customWidth="1"/>
    <col min="15618" max="15618" width="2.42578125" style="150" customWidth="1"/>
    <col min="15619" max="15619" width="17.140625" style="150" customWidth="1"/>
    <col min="15620" max="15620" width="2.28515625" style="150" customWidth="1"/>
    <col min="15621" max="15621" width="18.28515625" style="150" customWidth="1"/>
    <col min="15622" max="15872" width="11.42578125" style="150"/>
    <col min="15873" max="15873" width="36.42578125" style="150" customWidth="1"/>
    <col min="15874" max="15874" width="2.42578125" style="150" customWidth="1"/>
    <col min="15875" max="15875" width="17.140625" style="150" customWidth="1"/>
    <col min="15876" max="15876" width="2.28515625" style="150" customWidth="1"/>
    <col min="15877" max="15877" width="18.28515625" style="150" customWidth="1"/>
    <col min="15878" max="16128" width="11.42578125" style="150"/>
    <col min="16129" max="16129" width="36.42578125" style="150" customWidth="1"/>
    <col min="16130" max="16130" width="2.42578125" style="150" customWidth="1"/>
    <col min="16131" max="16131" width="17.140625" style="150" customWidth="1"/>
    <col min="16132" max="16132" width="2.28515625" style="150" customWidth="1"/>
    <col min="16133" max="16133" width="18.28515625" style="150" customWidth="1"/>
    <col min="16134" max="16384" width="11.42578125" style="150"/>
  </cols>
  <sheetData>
    <row r="2" spans="1:6">
      <c r="A2" s="1704" t="s">
        <v>4176</v>
      </c>
      <c r="B2" s="1704"/>
      <c r="C2" s="1704"/>
      <c r="D2" s="1704"/>
      <c r="E2" s="1704"/>
    </row>
    <row r="3" spans="1:6">
      <c r="A3" s="1704" t="s">
        <v>4177</v>
      </c>
      <c r="B3" s="1704"/>
      <c r="C3" s="1704"/>
      <c r="D3" s="1704"/>
      <c r="E3" s="1704"/>
    </row>
    <row r="4" spans="1:6">
      <c r="A4" s="1704" t="s">
        <v>3</v>
      </c>
      <c r="B4" s="1704"/>
      <c r="C4" s="1704"/>
      <c r="D4" s="1704"/>
      <c r="E4" s="1704"/>
    </row>
    <row r="5" spans="1:6">
      <c r="B5" s="629"/>
      <c r="C5" s="630"/>
      <c r="D5" s="630"/>
      <c r="E5" s="630"/>
    </row>
    <row r="6" spans="1:6">
      <c r="A6" s="629" t="s">
        <v>4166</v>
      </c>
      <c r="B6" s="554"/>
      <c r="C6" s="555"/>
      <c r="D6" s="555"/>
      <c r="E6" s="555"/>
    </row>
    <row r="7" spans="1:6">
      <c r="A7" s="554"/>
      <c r="B7" s="554"/>
      <c r="C7" s="555"/>
      <c r="D7" s="555"/>
      <c r="E7" s="555"/>
    </row>
    <row r="8" spans="1:6">
      <c r="A8" s="554" t="s">
        <v>4167</v>
      </c>
      <c r="B8" s="554"/>
      <c r="C8" s="631">
        <v>8748837.2200000007</v>
      </c>
      <c r="D8" s="631"/>
      <c r="E8" s="555"/>
    </row>
    <row r="9" spans="1:6">
      <c r="A9" s="554" t="s">
        <v>4168</v>
      </c>
      <c r="B9" s="554"/>
      <c r="C9" s="631">
        <v>423464.4</v>
      </c>
      <c r="D9" s="631"/>
      <c r="E9" s="555"/>
    </row>
    <row r="10" spans="1:6">
      <c r="A10" s="554" t="s">
        <v>4169</v>
      </c>
      <c r="B10" s="554"/>
      <c r="C10" s="631">
        <v>50334362.909999996</v>
      </c>
      <c r="D10" s="631"/>
      <c r="E10" s="555"/>
    </row>
    <row r="11" spans="1:6">
      <c r="A11" s="554" t="s">
        <v>4170</v>
      </c>
      <c r="B11" s="554"/>
      <c r="C11" s="631">
        <v>10893023.5</v>
      </c>
      <c r="D11" s="631"/>
      <c r="E11" s="555"/>
    </row>
    <row r="12" spans="1:6">
      <c r="A12" s="554" t="s">
        <v>4171</v>
      </c>
      <c r="B12" s="554"/>
      <c r="C12" s="632">
        <v>111977576.5</v>
      </c>
      <c r="D12" s="633"/>
      <c r="E12" s="621"/>
    </row>
    <row r="13" spans="1:6">
      <c r="A13" s="554"/>
      <c r="B13" s="554"/>
      <c r="C13" s="555"/>
      <c r="D13" s="555"/>
      <c r="E13" s="622"/>
    </row>
    <row r="14" spans="1:6">
      <c r="A14" s="634" t="s">
        <v>41</v>
      </c>
      <c r="B14" s="634"/>
      <c r="C14" s="543"/>
      <c r="D14" s="635"/>
      <c r="E14" s="623">
        <f>SUM(C8:C12)</f>
        <v>182377264.53</v>
      </c>
    </row>
    <row r="15" spans="1:6">
      <c r="A15" s="554"/>
      <c r="B15" s="554"/>
      <c r="C15" s="555"/>
      <c r="D15" s="555"/>
      <c r="E15" s="621"/>
    </row>
    <row r="16" spans="1:6" s="636" customFormat="1">
      <c r="A16" s="554"/>
      <c r="B16" s="554"/>
      <c r="C16" s="555"/>
      <c r="D16" s="555"/>
      <c r="E16" s="621"/>
      <c r="F16" s="162"/>
    </row>
    <row r="17" spans="1:6">
      <c r="A17" s="634" t="s">
        <v>4172</v>
      </c>
      <c r="B17" s="634"/>
      <c r="C17" s="543"/>
      <c r="D17" s="543"/>
      <c r="E17" s="624"/>
    </row>
    <row r="18" spans="1:6">
      <c r="A18" s="554"/>
      <c r="B18" s="554"/>
      <c r="C18" s="555"/>
      <c r="D18" s="555"/>
      <c r="E18" s="621"/>
    </row>
    <row r="19" spans="1:6">
      <c r="A19" s="554" t="s">
        <v>4173</v>
      </c>
      <c r="B19" s="554"/>
      <c r="C19" s="555">
        <v>300000</v>
      </c>
      <c r="D19" s="555"/>
      <c r="E19" s="621"/>
    </row>
    <row r="20" spans="1:6">
      <c r="A20" s="554" t="s">
        <v>4170</v>
      </c>
      <c r="B20" s="554"/>
      <c r="C20" s="632">
        <v>2719176.35</v>
      </c>
      <c r="D20" s="633"/>
      <c r="E20" s="621"/>
    </row>
    <row r="21" spans="1:6">
      <c r="A21" s="554"/>
      <c r="B21" s="554"/>
      <c r="C21" s="555"/>
      <c r="D21" s="555"/>
      <c r="E21" s="621"/>
    </row>
    <row r="22" spans="1:6">
      <c r="A22" s="634" t="s">
        <v>4174</v>
      </c>
      <c r="B22" s="634"/>
      <c r="C22" s="543"/>
      <c r="D22" s="543"/>
      <c r="E22" s="625">
        <f>+C19+C20</f>
        <v>3019176.35</v>
      </c>
    </row>
    <row r="23" spans="1:6">
      <c r="A23" s="634"/>
      <c r="B23" s="634"/>
      <c r="C23" s="543"/>
      <c r="D23" s="543"/>
      <c r="E23" s="624"/>
    </row>
    <row r="24" spans="1:6" s="636" customFormat="1" ht="13.5" thickBot="1">
      <c r="A24" s="634" t="s">
        <v>4175</v>
      </c>
      <c r="B24" s="634"/>
      <c r="C24" s="543"/>
      <c r="D24" s="635"/>
      <c r="E24" s="626">
        <f>+E14-E22</f>
        <v>179358088.18000001</v>
      </c>
      <c r="F24" s="162"/>
    </row>
    <row r="25" spans="1:6" ht="13.5" thickTop="1">
      <c r="A25" s="554"/>
      <c r="B25" s="554"/>
      <c r="C25" s="555"/>
      <c r="D25" s="555"/>
      <c r="E25" s="621"/>
    </row>
    <row r="26" spans="1:6" s="636" customFormat="1">
      <c r="A26" s="637"/>
      <c r="B26" s="638"/>
      <c r="C26" s="639"/>
      <c r="D26" s="639"/>
      <c r="E26" s="627"/>
      <c r="F26" s="162"/>
    </row>
    <row r="27" spans="1:6">
      <c r="A27" s="637"/>
      <c r="B27" s="638"/>
      <c r="C27" s="639"/>
      <c r="D27" s="639"/>
      <c r="E27" s="628"/>
    </row>
    <row r="28" spans="1:6">
      <c r="E28" s="628"/>
    </row>
    <row r="29" spans="1:6">
      <c r="E29" s="628"/>
    </row>
    <row r="30" spans="1:6">
      <c r="E30" s="628"/>
    </row>
    <row r="31" spans="1:6">
      <c r="E31" s="628"/>
    </row>
    <row r="32" spans="1:6">
      <c r="E32" s="628"/>
    </row>
    <row r="33" spans="5:5">
      <c r="E33" s="628"/>
    </row>
  </sheetData>
  <mergeCells count="3">
    <mergeCell ref="A2:E2"/>
    <mergeCell ref="A3:E3"/>
    <mergeCell ref="A4:E4"/>
  </mergeCells>
  <printOptions horizontalCentered="1"/>
  <pageMargins left="0.70866141732283472" right="0.70866141732283472" top="1.7322834645669292" bottom="0.74803149606299213" header="0.70866141732283472" footer="0.31496062992125984"/>
  <pageSetup scale="80" orientation="portrait" r:id="rId1"/>
  <headerFooter>
    <oddHeader>&amp;C&amp;"Arial,Negrita"UNIVERSIDAD DE COSTA RICA
VICERRECTORÍA DE ADMINISTRACIÓN
OFICINA DE ADMINISTRACIÓN FINANCIERA</oddHead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261"/>
  <sheetViews>
    <sheetView zoomScale="90" zoomScaleNormal="90" zoomScalePageLayoutView="90" workbookViewId="0">
      <selection activeCell="F31" sqref="F31"/>
    </sheetView>
  </sheetViews>
  <sheetFormatPr baseColWidth="10" defaultRowHeight="12.75"/>
  <cols>
    <col min="1" max="1" width="9.42578125" style="168" bestFit="1" customWidth="1"/>
    <col min="2" max="2" width="41.85546875" style="150" customWidth="1"/>
    <col min="3" max="3" width="1.42578125" style="150" customWidth="1"/>
    <col min="4" max="4" width="18.7109375" style="159" bestFit="1" customWidth="1"/>
    <col min="5" max="5" width="1.42578125" style="159" customWidth="1"/>
    <col min="6" max="6" width="18.7109375" style="159" bestFit="1" customWidth="1"/>
    <col min="7" max="7" width="1.42578125" style="159" customWidth="1"/>
    <col min="8" max="8" width="18.7109375" style="159" bestFit="1" customWidth="1"/>
    <col min="9" max="9" width="2" style="169" customWidth="1"/>
    <col min="10" max="10" width="11.28515625" style="619" bestFit="1" customWidth="1"/>
    <col min="11" max="11" width="6.7109375" style="150" customWidth="1"/>
    <col min="12" max="248" width="10.85546875" style="150"/>
    <col min="249" max="249" width="9.28515625" style="150" bestFit="1" customWidth="1"/>
    <col min="250" max="250" width="41.28515625" style="150" customWidth="1"/>
    <col min="251" max="251" width="1.42578125" style="150" customWidth="1"/>
    <col min="252" max="252" width="18.7109375" style="150" bestFit="1" customWidth="1"/>
    <col min="253" max="253" width="1.42578125" style="150" customWidth="1"/>
    <col min="254" max="254" width="18.7109375" style="150" bestFit="1" customWidth="1"/>
    <col min="255" max="255" width="1.7109375" style="150" customWidth="1"/>
    <col min="256" max="256" width="18.7109375" style="150" bestFit="1" customWidth="1"/>
    <col min="257" max="257" width="2" style="150" customWidth="1"/>
    <col min="258" max="258" width="12.7109375" style="150" bestFit="1" customWidth="1"/>
    <col min="259" max="504" width="10.85546875" style="150"/>
    <col min="505" max="505" width="9.28515625" style="150" bestFit="1" customWidth="1"/>
    <col min="506" max="506" width="41.28515625" style="150" customWidth="1"/>
    <col min="507" max="507" width="1.42578125" style="150" customWidth="1"/>
    <col min="508" max="508" width="18.7109375" style="150" bestFit="1" customWidth="1"/>
    <col min="509" max="509" width="1.42578125" style="150" customWidth="1"/>
    <col min="510" max="510" width="18.7109375" style="150" bestFit="1" customWidth="1"/>
    <col min="511" max="511" width="1.7109375" style="150" customWidth="1"/>
    <col min="512" max="512" width="18.7109375" style="150" bestFit="1" customWidth="1"/>
    <col min="513" max="513" width="2" style="150" customWidth="1"/>
    <col min="514" max="514" width="12.7109375" style="150" bestFit="1" customWidth="1"/>
    <col min="515" max="760" width="10.85546875" style="150"/>
    <col min="761" max="761" width="9.28515625" style="150" bestFit="1" customWidth="1"/>
    <col min="762" max="762" width="41.28515625" style="150" customWidth="1"/>
    <col min="763" max="763" width="1.42578125" style="150" customWidth="1"/>
    <col min="764" max="764" width="18.7109375" style="150" bestFit="1" customWidth="1"/>
    <col min="765" max="765" width="1.42578125" style="150" customWidth="1"/>
    <col min="766" max="766" width="18.7109375" style="150" bestFit="1" customWidth="1"/>
    <col min="767" max="767" width="1.7109375" style="150" customWidth="1"/>
    <col min="768" max="768" width="18.7109375" style="150" bestFit="1" customWidth="1"/>
    <col min="769" max="769" width="2" style="150" customWidth="1"/>
    <col min="770" max="770" width="12.7109375" style="150" bestFit="1" customWidth="1"/>
    <col min="771" max="1016" width="10.85546875" style="150"/>
    <col min="1017" max="1017" width="9.28515625" style="150" bestFit="1" customWidth="1"/>
    <col min="1018" max="1018" width="41.28515625" style="150" customWidth="1"/>
    <col min="1019" max="1019" width="1.42578125" style="150" customWidth="1"/>
    <col min="1020" max="1020" width="18.7109375" style="150" bestFit="1" customWidth="1"/>
    <col min="1021" max="1021" width="1.42578125" style="150" customWidth="1"/>
    <col min="1022" max="1022" width="18.7109375" style="150" bestFit="1" customWidth="1"/>
    <col min="1023" max="1023" width="1.7109375" style="150" customWidth="1"/>
    <col min="1024" max="1024" width="18.7109375" style="150" bestFit="1" customWidth="1"/>
    <col min="1025" max="1025" width="2" style="150" customWidth="1"/>
    <col min="1026" max="1026" width="12.7109375" style="150" bestFit="1" customWidth="1"/>
    <col min="1027" max="1272" width="10.85546875" style="150"/>
    <col min="1273" max="1273" width="9.28515625" style="150" bestFit="1" customWidth="1"/>
    <col min="1274" max="1274" width="41.28515625" style="150" customWidth="1"/>
    <col min="1275" max="1275" width="1.42578125" style="150" customWidth="1"/>
    <col min="1276" max="1276" width="18.7109375" style="150" bestFit="1" customWidth="1"/>
    <col min="1277" max="1277" width="1.42578125" style="150" customWidth="1"/>
    <col min="1278" max="1278" width="18.7109375" style="150" bestFit="1" customWidth="1"/>
    <col min="1279" max="1279" width="1.7109375" style="150" customWidth="1"/>
    <col min="1280" max="1280" width="18.7109375" style="150" bestFit="1" customWidth="1"/>
    <col min="1281" max="1281" width="2" style="150" customWidth="1"/>
    <col min="1282" max="1282" width="12.7109375" style="150" bestFit="1" customWidth="1"/>
    <col min="1283" max="1528" width="10.85546875" style="150"/>
    <col min="1529" max="1529" width="9.28515625" style="150" bestFit="1" customWidth="1"/>
    <col min="1530" max="1530" width="41.28515625" style="150" customWidth="1"/>
    <col min="1531" max="1531" width="1.42578125" style="150" customWidth="1"/>
    <col min="1532" max="1532" width="18.7109375" style="150" bestFit="1" customWidth="1"/>
    <col min="1533" max="1533" width="1.42578125" style="150" customWidth="1"/>
    <col min="1534" max="1534" width="18.7109375" style="150" bestFit="1" customWidth="1"/>
    <col min="1535" max="1535" width="1.7109375" style="150" customWidth="1"/>
    <col min="1536" max="1536" width="18.7109375" style="150" bestFit="1" customWidth="1"/>
    <col min="1537" max="1537" width="2" style="150" customWidth="1"/>
    <col min="1538" max="1538" width="12.7109375" style="150" bestFit="1" customWidth="1"/>
    <col min="1539" max="1784" width="10.85546875" style="150"/>
    <col min="1785" max="1785" width="9.28515625" style="150" bestFit="1" customWidth="1"/>
    <col min="1786" max="1786" width="41.28515625" style="150" customWidth="1"/>
    <col min="1787" max="1787" width="1.42578125" style="150" customWidth="1"/>
    <col min="1788" max="1788" width="18.7109375" style="150" bestFit="1" customWidth="1"/>
    <col min="1789" max="1789" width="1.42578125" style="150" customWidth="1"/>
    <col min="1790" max="1790" width="18.7109375" style="150" bestFit="1" customWidth="1"/>
    <col min="1791" max="1791" width="1.7109375" style="150" customWidth="1"/>
    <col min="1792" max="1792" width="18.7109375" style="150" bestFit="1" customWidth="1"/>
    <col min="1793" max="1793" width="2" style="150" customWidth="1"/>
    <col min="1794" max="1794" width="12.7109375" style="150" bestFit="1" customWidth="1"/>
    <col min="1795" max="2040" width="10.85546875" style="150"/>
    <col min="2041" max="2041" width="9.28515625" style="150" bestFit="1" customWidth="1"/>
    <col min="2042" max="2042" width="41.28515625" style="150" customWidth="1"/>
    <col min="2043" max="2043" width="1.42578125" style="150" customWidth="1"/>
    <col min="2044" max="2044" width="18.7109375" style="150" bestFit="1" customWidth="1"/>
    <col min="2045" max="2045" width="1.42578125" style="150" customWidth="1"/>
    <col min="2046" max="2046" width="18.7109375" style="150" bestFit="1" customWidth="1"/>
    <col min="2047" max="2047" width="1.7109375" style="150" customWidth="1"/>
    <col min="2048" max="2048" width="18.7109375" style="150" bestFit="1" customWidth="1"/>
    <col min="2049" max="2049" width="2" style="150" customWidth="1"/>
    <col min="2050" max="2050" width="12.7109375" style="150" bestFit="1" customWidth="1"/>
    <col min="2051" max="2296" width="10.85546875" style="150"/>
    <col min="2297" max="2297" width="9.28515625" style="150" bestFit="1" customWidth="1"/>
    <col min="2298" max="2298" width="41.28515625" style="150" customWidth="1"/>
    <col min="2299" max="2299" width="1.42578125" style="150" customWidth="1"/>
    <col min="2300" max="2300" width="18.7109375" style="150" bestFit="1" customWidth="1"/>
    <col min="2301" max="2301" width="1.42578125" style="150" customWidth="1"/>
    <col min="2302" max="2302" width="18.7109375" style="150" bestFit="1" customWidth="1"/>
    <col min="2303" max="2303" width="1.7109375" style="150" customWidth="1"/>
    <col min="2304" max="2304" width="18.7109375" style="150" bestFit="1" customWidth="1"/>
    <col min="2305" max="2305" width="2" style="150" customWidth="1"/>
    <col min="2306" max="2306" width="12.7109375" style="150" bestFit="1" customWidth="1"/>
    <col min="2307" max="2552" width="10.85546875" style="150"/>
    <col min="2553" max="2553" width="9.28515625" style="150" bestFit="1" customWidth="1"/>
    <col min="2554" max="2554" width="41.28515625" style="150" customWidth="1"/>
    <col min="2555" max="2555" width="1.42578125" style="150" customWidth="1"/>
    <col min="2556" max="2556" width="18.7109375" style="150" bestFit="1" customWidth="1"/>
    <col min="2557" max="2557" width="1.42578125" style="150" customWidth="1"/>
    <col min="2558" max="2558" width="18.7109375" style="150" bestFit="1" customWidth="1"/>
    <col min="2559" max="2559" width="1.7109375" style="150" customWidth="1"/>
    <col min="2560" max="2560" width="18.7109375" style="150" bestFit="1" customWidth="1"/>
    <col min="2561" max="2561" width="2" style="150" customWidth="1"/>
    <col min="2562" max="2562" width="12.7109375" style="150" bestFit="1" customWidth="1"/>
    <col min="2563" max="2808" width="10.85546875" style="150"/>
    <col min="2809" max="2809" width="9.28515625" style="150" bestFit="1" customWidth="1"/>
    <col min="2810" max="2810" width="41.28515625" style="150" customWidth="1"/>
    <col min="2811" max="2811" width="1.42578125" style="150" customWidth="1"/>
    <col min="2812" max="2812" width="18.7109375" style="150" bestFit="1" customWidth="1"/>
    <col min="2813" max="2813" width="1.42578125" style="150" customWidth="1"/>
    <col min="2814" max="2814" width="18.7109375" style="150" bestFit="1" customWidth="1"/>
    <col min="2815" max="2815" width="1.7109375" style="150" customWidth="1"/>
    <col min="2816" max="2816" width="18.7109375" style="150" bestFit="1" customWidth="1"/>
    <col min="2817" max="2817" width="2" style="150" customWidth="1"/>
    <col min="2818" max="2818" width="12.7109375" style="150" bestFit="1" customWidth="1"/>
    <col min="2819" max="3064" width="10.85546875" style="150"/>
    <col min="3065" max="3065" width="9.28515625" style="150" bestFit="1" customWidth="1"/>
    <col min="3066" max="3066" width="41.28515625" style="150" customWidth="1"/>
    <col min="3067" max="3067" width="1.42578125" style="150" customWidth="1"/>
    <col min="3068" max="3068" width="18.7109375" style="150" bestFit="1" customWidth="1"/>
    <col min="3069" max="3069" width="1.42578125" style="150" customWidth="1"/>
    <col min="3070" max="3070" width="18.7109375" style="150" bestFit="1" customWidth="1"/>
    <col min="3071" max="3071" width="1.7109375" style="150" customWidth="1"/>
    <col min="3072" max="3072" width="18.7109375" style="150" bestFit="1" customWidth="1"/>
    <col min="3073" max="3073" width="2" style="150" customWidth="1"/>
    <col min="3074" max="3074" width="12.7109375" style="150" bestFit="1" customWidth="1"/>
    <col min="3075" max="3320" width="10.85546875" style="150"/>
    <col min="3321" max="3321" width="9.28515625" style="150" bestFit="1" customWidth="1"/>
    <col min="3322" max="3322" width="41.28515625" style="150" customWidth="1"/>
    <col min="3323" max="3323" width="1.42578125" style="150" customWidth="1"/>
    <col min="3324" max="3324" width="18.7109375" style="150" bestFit="1" customWidth="1"/>
    <col min="3325" max="3325" width="1.42578125" style="150" customWidth="1"/>
    <col min="3326" max="3326" width="18.7109375" style="150" bestFit="1" customWidth="1"/>
    <col min="3327" max="3327" width="1.7109375" style="150" customWidth="1"/>
    <col min="3328" max="3328" width="18.7109375" style="150" bestFit="1" customWidth="1"/>
    <col min="3329" max="3329" width="2" style="150" customWidth="1"/>
    <col min="3330" max="3330" width="12.7109375" style="150" bestFit="1" customWidth="1"/>
    <col min="3331" max="3576" width="10.85546875" style="150"/>
    <col min="3577" max="3577" width="9.28515625" style="150" bestFit="1" customWidth="1"/>
    <col min="3578" max="3578" width="41.28515625" style="150" customWidth="1"/>
    <col min="3579" max="3579" width="1.42578125" style="150" customWidth="1"/>
    <col min="3580" max="3580" width="18.7109375" style="150" bestFit="1" customWidth="1"/>
    <col min="3581" max="3581" width="1.42578125" style="150" customWidth="1"/>
    <col min="3582" max="3582" width="18.7109375" style="150" bestFit="1" customWidth="1"/>
    <col min="3583" max="3583" width="1.7109375" style="150" customWidth="1"/>
    <col min="3584" max="3584" width="18.7109375" style="150" bestFit="1" customWidth="1"/>
    <col min="3585" max="3585" width="2" style="150" customWidth="1"/>
    <col min="3586" max="3586" width="12.7109375" style="150" bestFit="1" customWidth="1"/>
    <col min="3587" max="3832" width="10.85546875" style="150"/>
    <col min="3833" max="3833" width="9.28515625" style="150" bestFit="1" customWidth="1"/>
    <col min="3834" max="3834" width="41.28515625" style="150" customWidth="1"/>
    <col min="3835" max="3835" width="1.42578125" style="150" customWidth="1"/>
    <col min="3836" max="3836" width="18.7109375" style="150" bestFit="1" customWidth="1"/>
    <col min="3837" max="3837" width="1.42578125" style="150" customWidth="1"/>
    <col min="3838" max="3838" width="18.7109375" style="150" bestFit="1" customWidth="1"/>
    <col min="3839" max="3839" width="1.7109375" style="150" customWidth="1"/>
    <col min="3840" max="3840" width="18.7109375" style="150" bestFit="1" customWidth="1"/>
    <col min="3841" max="3841" width="2" style="150" customWidth="1"/>
    <col min="3842" max="3842" width="12.7109375" style="150" bestFit="1" customWidth="1"/>
    <col min="3843" max="4088" width="10.85546875" style="150"/>
    <col min="4089" max="4089" width="9.28515625" style="150" bestFit="1" customWidth="1"/>
    <col min="4090" max="4090" width="41.28515625" style="150" customWidth="1"/>
    <col min="4091" max="4091" width="1.42578125" style="150" customWidth="1"/>
    <col min="4092" max="4092" width="18.7109375" style="150" bestFit="1" customWidth="1"/>
    <col min="4093" max="4093" width="1.42578125" style="150" customWidth="1"/>
    <col min="4094" max="4094" width="18.7109375" style="150" bestFit="1" customWidth="1"/>
    <col min="4095" max="4095" width="1.7109375" style="150" customWidth="1"/>
    <col min="4096" max="4096" width="18.7109375" style="150" bestFit="1" customWidth="1"/>
    <col min="4097" max="4097" width="2" style="150" customWidth="1"/>
    <col min="4098" max="4098" width="12.7109375" style="150" bestFit="1" customWidth="1"/>
    <col min="4099" max="4344" width="10.85546875" style="150"/>
    <col min="4345" max="4345" width="9.28515625" style="150" bestFit="1" customWidth="1"/>
    <col min="4346" max="4346" width="41.28515625" style="150" customWidth="1"/>
    <col min="4347" max="4347" width="1.42578125" style="150" customWidth="1"/>
    <col min="4348" max="4348" width="18.7109375" style="150" bestFit="1" customWidth="1"/>
    <col min="4349" max="4349" width="1.42578125" style="150" customWidth="1"/>
    <col min="4350" max="4350" width="18.7109375" style="150" bestFit="1" customWidth="1"/>
    <col min="4351" max="4351" width="1.7109375" style="150" customWidth="1"/>
    <col min="4352" max="4352" width="18.7109375" style="150" bestFit="1" customWidth="1"/>
    <col min="4353" max="4353" width="2" style="150" customWidth="1"/>
    <col min="4354" max="4354" width="12.7109375" style="150" bestFit="1" customWidth="1"/>
    <col min="4355" max="4600" width="10.85546875" style="150"/>
    <col min="4601" max="4601" width="9.28515625" style="150" bestFit="1" customWidth="1"/>
    <col min="4602" max="4602" width="41.28515625" style="150" customWidth="1"/>
    <col min="4603" max="4603" width="1.42578125" style="150" customWidth="1"/>
    <col min="4604" max="4604" width="18.7109375" style="150" bestFit="1" customWidth="1"/>
    <col min="4605" max="4605" width="1.42578125" style="150" customWidth="1"/>
    <col min="4606" max="4606" width="18.7109375" style="150" bestFit="1" customWidth="1"/>
    <col min="4607" max="4607" width="1.7109375" style="150" customWidth="1"/>
    <col min="4608" max="4608" width="18.7109375" style="150" bestFit="1" customWidth="1"/>
    <col min="4609" max="4609" width="2" style="150" customWidth="1"/>
    <col min="4610" max="4610" width="12.7109375" style="150" bestFit="1" customWidth="1"/>
    <col min="4611" max="4856" width="10.85546875" style="150"/>
    <col min="4857" max="4857" width="9.28515625" style="150" bestFit="1" customWidth="1"/>
    <col min="4858" max="4858" width="41.28515625" style="150" customWidth="1"/>
    <col min="4859" max="4859" width="1.42578125" style="150" customWidth="1"/>
    <col min="4860" max="4860" width="18.7109375" style="150" bestFit="1" customWidth="1"/>
    <col min="4861" max="4861" width="1.42578125" style="150" customWidth="1"/>
    <col min="4862" max="4862" width="18.7109375" style="150" bestFit="1" customWidth="1"/>
    <col min="4863" max="4863" width="1.7109375" style="150" customWidth="1"/>
    <col min="4864" max="4864" width="18.7109375" style="150" bestFit="1" customWidth="1"/>
    <col min="4865" max="4865" width="2" style="150" customWidth="1"/>
    <col min="4866" max="4866" width="12.7109375" style="150" bestFit="1" customWidth="1"/>
    <col min="4867" max="5112" width="10.85546875" style="150"/>
    <col min="5113" max="5113" width="9.28515625" style="150" bestFit="1" customWidth="1"/>
    <col min="5114" max="5114" width="41.28515625" style="150" customWidth="1"/>
    <col min="5115" max="5115" width="1.42578125" style="150" customWidth="1"/>
    <col min="5116" max="5116" width="18.7109375" style="150" bestFit="1" customWidth="1"/>
    <col min="5117" max="5117" width="1.42578125" style="150" customWidth="1"/>
    <col min="5118" max="5118" width="18.7109375" style="150" bestFit="1" customWidth="1"/>
    <col min="5119" max="5119" width="1.7109375" style="150" customWidth="1"/>
    <col min="5120" max="5120" width="18.7109375" style="150" bestFit="1" customWidth="1"/>
    <col min="5121" max="5121" width="2" style="150" customWidth="1"/>
    <col min="5122" max="5122" width="12.7109375" style="150" bestFit="1" customWidth="1"/>
    <col min="5123" max="5368" width="10.85546875" style="150"/>
    <col min="5369" max="5369" width="9.28515625" style="150" bestFit="1" customWidth="1"/>
    <col min="5370" max="5370" width="41.28515625" style="150" customWidth="1"/>
    <col min="5371" max="5371" width="1.42578125" style="150" customWidth="1"/>
    <col min="5372" max="5372" width="18.7109375" style="150" bestFit="1" customWidth="1"/>
    <col min="5373" max="5373" width="1.42578125" style="150" customWidth="1"/>
    <col min="5374" max="5374" width="18.7109375" style="150" bestFit="1" customWidth="1"/>
    <col min="5375" max="5375" width="1.7109375" style="150" customWidth="1"/>
    <col min="5376" max="5376" width="18.7109375" style="150" bestFit="1" customWidth="1"/>
    <col min="5377" max="5377" width="2" style="150" customWidth="1"/>
    <col min="5378" max="5378" width="12.7109375" style="150" bestFit="1" customWidth="1"/>
    <col min="5379" max="5624" width="10.85546875" style="150"/>
    <col min="5625" max="5625" width="9.28515625" style="150" bestFit="1" customWidth="1"/>
    <col min="5626" max="5626" width="41.28515625" style="150" customWidth="1"/>
    <col min="5627" max="5627" width="1.42578125" style="150" customWidth="1"/>
    <col min="5628" max="5628" width="18.7109375" style="150" bestFit="1" customWidth="1"/>
    <col min="5629" max="5629" width="1.42578125" style="150" customWidth="1"/>
    <col min="5630" max="5630" width="18.7109375" style="150" bestFit="1" customWidth="1"/>
    <col min="5631" max="5631" width="1.7109375" style="150" customWidth="1"/>
    <col min="5632" max="5632" width="18.7109375" style="150" bestFit="1" customWidth="1"/>
    <col min="5633" max="5633" width="2" style="150" customWidth="1"/>
    <col min="5634" max="5634" width="12.7109375" style="150" bestFit="1" customWidth="1"/>
    <col min="5635" max="5880" width="10.85546875" style="150"/>
    <col min="5881" max="5881" width="9.28515625" style="150" bestFit="1" customWidth="1"/>
    <col min="5882" max="5882" width="41.28515625" style="150" customWidth="1"/>
    <col min="5883" max="5883" width="1.42578125" style="150" customWidth="1"/>
    <col min="5884" max="5884" width="18.7109375" style="150" bestFit="1" customWidth="1"/>
    <col min="5885" max="5885" width="1.42578125" style="150" customWidth="1"/>
    <col min="5886" max="5886" width="18.7109375" style="150" bestFit="1" customWidth="1"/>
    <col min="5887" max="5887" width="1.7109375" style="150" customWidth="1"/>
    <col min="5888" max="5888" width="18.7109375" style="150" bestFit="1" customWidth="1"/>
    <col min="5889" max="5889" width="2" style="150" customWidth="1"/>
    <col min="5890" max="5890" width="12.7109375" style="150" bestFit="1" customWidth="1"/>
    <col min="5891" max="6136" width="10.85546875" style="150"/>
    <col min="6137" max="6137" width="9.28515625" style="150" bestFit="1" customWidth="1"/>
    <col min="6138" max="6138" width="41.28515625" style="150" customWidth="1"/>
    <col min="6139" max="6139" width="1.42578125" style="150" customWidth="1"/>
    <col min="6140" max="6140" width="18.7109375" style="150" bestFit="1" customWidth="1"/>
    <col min="6141" max="6141" width="1.42578125" style="150" customWidth="1"/>
    <col min="6142" max="6142" width="18.7109375" style="150" bestFit="1" customWidth="1"/>
    <col min="6143" max="6143" width="1.7109375" style="150" customWidth="1"/>
    <col min="6144" max="6144" width="18.7109375" style="150" bestFit="1" customWidth="1"/>
    <col min="6145" max="6145" width="2" style="150" customWidth="1"/>
    <col min="6146" max="6146" width="12.7109375" style="150" bestFit="1" customWidth="1"/>
    <col min="6147" max="6392" width="10.85546875" style="150"/>
    <col min="6393" max="6393" width="9.28515625" style="150" bestFit="1" customWidth="1"/>
    <col min="6394" max="6394" width="41.28515625" style="150" customWidth="1"/>
    <col min="6395" max="6395" width="1.42578125" style="150" customWidth="1"/>
    <col min="6396" max="6396" width="18.7109375" style="150" bestFit="1" customWidth="1"/>
    <col min="6397" max="6397" width="1.42578125" style="150" customWidth="1"/>
    <col min="6398" max="6398" width="18.7109375" style="150" bestFit="1" customWidth="1"/>
    <col min="6399" max="6399" width="1.7109375" style="150" customWidth="1"/>
    <col min="6400" max="6400" width="18.7109375" style="150" bestFit="1" customWidth="1"/>
    <col min="6401" max="6401" width="2" style="150" customWidth="1"/>
    <col min="6402" max="6402" width="12.7109375" style="150" bestFit="1" customWidth="1"/>
    <col min="6403" max="6648" width="10.85546875" style="150"/>
    <col min="6649" max="6649" width="9.28515625" style="150" bestFit="1" customWidth="1"/>
    <col min="6650" max="6650" width="41.28515625" style="150" customWidth="1"/>
    <col min="6651" max="6651" width="1.42578125" style="150" customWidth="1"/>
    <col min="6652" max="6652" width="18.7109375" style="150" bestFit="1" customWidth="1"/>
    <col min="6653" max="6653" width="1.42578125" style="150" customWidth="1"/>
    <col min="6654" max="6654" width="18.7109375" style="150" bestFit="1" customWidth="1"/>
    <col min="6655" max="6655" width="1.7109375" style="150" customWidth="1"/>
    <col min="6656" max="6656" width="18.7109375" style="150" bestFit="1" customWidth="1"/>
    <col min="6657" max="6657" width="2" style="150" customWidth="1"/>
    <col min="6658" max="6658" width="12.7109375" style="150" bestFit="1" customWidth="1"/>
    <col min="6659" max="6904" width="10.85546875" style="150"/>
    <col min="6905" max="6905" width="9.28515625" style="150" bestFit="1" customWidth="1"/>
    <col min="6906" max="6906" width="41.28515625" style="150" customWidth="1"/>
    <col min="6907" max="6907" width="1.42578125" style="150" customWidth="1"/>
    <col min="6908" max="6908" width="18.7109375" style="150" bestFit="1" customWidth="1"/>
    <col min="6909" max="6909" width="1.42578125" style="150" customWidth="1"/>
    <col min="6910" max="6910" width="18.7109375" style="150" bestFit="1" customWidth="1"/>
    <col min="6911" max="6911" width="1.7109375" style="150" customWidth="1"/>
    <col min="6912" max="6912" width="18.7109375" style="150" bestFit="1" customWidth="1"/>
    <col min="6913" max="6913" width="2" style="150" customWidth="1"/>
    <col min="6914" max="6914" width="12.7109375" style="150" bestFit="1" customWidth="1"/>
    <col min="6915" max="7160" width="10.85546875" style="150"/>
    <col min="7161" max="7161" width="9.28515625" style="150" bestFit="1" customWidth="1"/>
    <col min="7162" max="7162" width="41.28515625" style="150" customWidth="1"/>
    <col min="7163" max="7163" width="1.42578125" style="150" customWidth="1"/>
    <col min="7164" max="7164" width="18.7109375" style="150" bestFit="1" customWidth="1"/>
    <col min="7165" max="7165" width="1.42578125" style="150" customWidth="1"/>
    <col min="7166" max="7166" width="18.7109375" style="150" bestFit="1" customWidth="1"/>
    <col min="7167" max="7167" width="1.7109375" style="150" customWidth="1"/>
    <col min="7168" max="7168" width="18.7109375" style="150" bestFit="1" customWidth="1"/>
    <col min="7169" max="7169" width="2" style="150" customWidth="1"/>
    <col min="7170" max="7170" width="12.7109375" style="150" bestFit="1" customWidth="1"/>
    <col min="7171" max="7416" width="10.85546875" style="150"/>
    <col min="7417" max="7417" width="9.28515625" style="150" bestFit="1" customWidth="1"/>
    <col min="7418" max="7418" width="41.28515625" style="150" customWidth="1"/>
    <col min="7419" max="7419" width="1.42578125" style="150" customWidth="1"/>
    <col min="7420" max="7420" width="18.7109375" style="150" bestFit="1" customWidth="1"/>
    <col min="7421" max="7421" width="1.42578125" style="150" customWidth="1"/>
    <col min="7422" max="7422" width="18.7109375" style="150" bestFit="1" customWidth="1"/>
    <col min="7423" max="7423" width="1.7109375" style="150" customWidth="1"/>
    <col min="7424" max="7424" width="18.7109375" style="150" bestFit="1" customWidth="1"/>
    <col min="7425" max="7425" width="2" style="150" customWidth="1"/>
    <col min="7426" max="7426" width="12.7109375" style="150" bestFit="1" customWidth="1"/>
    <col min="7427" max="7672" width="10.85546875" style="150"/>
    <col min="7673" max="7673" width="9.28515625" style="150" bestFit="1" customWidth="1"/>
    <col min="7674" max="7674" width="41.28515625" style="150" customWidth="1"/>
    <col min="7675" max="7675" width="1.42578125" style="150" customWidth="1"/>
    <col min="7676" max="7676" width="18.7109375" style="150" bestFit="1" customWidth="1"/>
    <col min="7677" max="7677" width="1.42578125" style="150" customWidth="1"/>
    <col min="7678" max="7678" width="18.7109375" style="150" bestFit="1" customWidth="1"/>
    <col min="7679" max="7679" width="1.7109375" style="150" customWidth="1"/>
    <col min="7680" max="7680" width="18.7109375" style="150" bestFit="1" customWidth="1"/>
    <col min="7681" max="7681" width="2" style="150" customWidth="1"/>
    <col min="7682" max="7682" width="12.7109375" style="150" bestFit="1" customWidth="1"/>
    <col min="7683" max="7928" width="10.85546875" style="150"/>
    <col min="7929" max="7929" width="9.28515625" style="150" bestFit="1" customWidth="1"/>
    <col min="7930" max="7930" width="41.28515625" style="150" customWidth="1"/>
    <col min="7931" max="7931" width="1.42578125" style="150" customWidth="1"/>
    <col min="7932" max="7932" width="18.7109375" style="150" bestFit="1" customWidth="1"/>
    <col min="7933" max="7933" width="1.42578125" style="150" customWidth="1"/>
    <col min="7934" max="7934" width="18.7109375" style="150" bestFit="1" customWidth="1"/>
    <col min="7935" max="7935" width="1.7109375" style="150" customWidth="1"/>
    <col min="7936" max="7936" width="18.7109375" style="150" bestFit="1" customWidth="1"/>
    <col min="7937" max="7937" width="2" style="150" customWidth="1"/>
    <col min="7938" max="7938" width="12.7109375" style="150" bestFit="1" customWidth="1"/>
    <col min="7939" max="8184" width="10.85546875" style="150"/>
    <col min="8185" max="8185" width="9.28515625" style="150" bestFit="1" customWidth="1"/>
    <col min="8186" max="8186" width="41.28515625" style="150" customWidth="1"/>
    <col min="8187" max="8187" width="1.42578125" style="150" customWidth="1"/>
    <col min="8188" max="8188" width="18.7109375" style="150" bestFit="1" customWidth="1"/>
    <col min="8189" max="8189" width="1.42578125" style="150" customWidth="1"/>
    <col min="8190" max="8190" width="18.7109375" style="150" bestFit="1" customWidth="1"/>
    <col min="8191" max="8191" width="1.7109375" style="150" customWidth="1"/>
    <col min="8192" max="8192" width="18.7109375" style="150" bestFit="1" customWidth="1"/>
    <col min="8193" max="8193" width="2" style="150" customWidth="1"/>
    <col min="8194" max="8194" width="12.7109375" style="150" bestFit="1" customWidth="1"/>
    <col min="8195" max="8440" width="10.85546875" style="150"/>
    <col min="8441" max="8441" width="9.28515625" style="150" bestFit="1" customWidth="1"/>
    <col min="8442" max="8442" width="41.28515625" style="150" customWidth="1"/>
    <col min="8443" max="8443" width="1.42578125" style="150" customWidth="1"/>
    <col min="8444" max="8444" width="18.7109375" style="150" bestFit="1" customWidth="1"/>
    <col min="8445" max="8445" width="1.42578125" style="150" customWidth="1"/>
    <col min="8446" max="8446" width="18.7109375" style="150" bestFit="1" customWidth="1"/>
    <col min="8447" max="8447" width="1.7109375" style="150" customWidth="1"/>
    <col min="8448" max="8448" width="18.7109375" style="150" bestFit="1" customWidth="1"/>
    <col min="8449" max="8449" width="2" style="150" customWidth="1"/>
    <col min="8450" max="8450" width="12.7109375" style="150" bestFit="1" customWidth="1"/>
    <col min="8451" max="8696" width="10.85546875" style="150"/>
    <col min="8697" max="8697" width="9.28515625" style="150" bestFit="1" customWidth="1"/>
    <col min="8698" max="8698" width="41.28515625" style="150" customWidth="1"/>
    <col min="8699" max="8699" width="1.42578125" style="150" customWidth="1"/>
    <col min="8700" max="8700" width="18.7109375" style="150" bestFit="1" customWidth="1"/>
    <col min="8701" max="8701" width="1.42578125" style="150" customWidth="1"/>
    <col min="8702" max="8702" width="18.7109375" style="150" bestFit="1" customWidth="1"/>
    <col min="8703" max="8703" width="1.7109375" style="150" customWidth="1"/>
    <col min="8704" max="8704" width="18.7109375" style="150" bestFit="1" customWidth="1"/>
    <col min="8705" max="8705" width="2" style="150" customWidth="1"/>
    <col min="8706" max="8706" width="12.7109375" style="150" bestFit="1" customWidth="1"/>
    <col min="8707" max="8952" width="10.85546875" style="150"/>
    <col min="8953" max="8953" width="9.28515625" style="150" bestFit="1" customWidth="1"/>
    <col min="8954" max="8954" width="41.28515625" style="150" customWidth="1"/>
    <col min="8955" max="8955" width="1.42578125" style="150" customWidth="1"/>
    <col min="8956" max="8956" width="18.7109375" style="150" bestFit="1" customWidth="1"/>
    <col min="8957" max="8957" width="1.42578125" style="150" customWidth="1"/>
    <col min="8958" max="8958" width="18.7109375" style="150" bestFit="1" customWidth="1"/>
    <col min="8959" max="8959" width="1.7109375" style="150" customWidth="1"/>
    <col min="8960" max="8960" width="18.7109375" style="150" bestFit="1" customWidth="1"/>
    <col min="8961" max="8961" width="2" style="150" customWidth="1"/>
    <col min="8962" max="8962" width="12.7109375" style="150" bestFit="1" customWidth="1"/>
    <col min="8963" max="9208" width="10.85546875" style="150"/>
    <col min="9209" max="9209" width="9.28515625" style="150" bestFit="1" customWidth="1"/>
    <col min="9210" max="9210" width="41.28515625" style="150" customWidth="1"/>
    <col min="9211" max="9211" width="1.42578125" style="150" customWidth="1"/>
    <col min="9212" max="9212" width="18.7109375" style="150" bestFit="1" customWidth="1"/>
    <col min="9213" max="9213" width="1.42578125" style="150" customWidth="1"/>
    <col min="9214" max="9214" width="18.7109375" style="150" bestFit="1" customWidth="1"/>
    <col min="9215" max="9215" width="1.7109375" style="150" customWidth="1"/>
    <col min="9216" max="9216" width="18.7109375" style="150" bestFit="1" customWidth="1"/>
    <col min="9217" max="9217" width="2" style="150" customWidth="1"/>
    <col min="9218" max="9218" width="12.7109375" style="150" bestFit="1" customWidth="1"/>
    <col min="9219" max="9464" width="10.85546875" style="150"/>
    <col min="9465" max="9465" width="9.28515625" style="150" bestFit="1" customWidth="1"/>
    <col min="9466" max="9466" width="41.28515625" style="150" customWidth="1"/>
    <col min="9467" max="9467" width="1.42578125" style="150" customWidth="1"/>
    <col min="9468" max="9468" width="18.7109375" style="150" bestFit="1" customWidth="1"/>
    <col min="9469" max="9469" width="1.42578125" style="150" customWidth="1"/>
    <col min="9470" max="9470" width="18.7109375" style="150" bestFit="1" customWidth="1"/>
    <col min="9471" max="9471" width="1.7109375" style="150" customWidth="1"/>
    <col min="9472" max="9472" width="18.7109375" style="150" bestFit="1" customWidth="1"/>
    <col min="9473" max="9473" width="2" style="150" customWidth="1"/>
    <col min="9474" max="9474" width="12.7109375" style="150" bestFit="1" customWidth="1"/>
    <col min="9475" max="9720" width="10.85546875" style="150"/>
    <col min="9721" max="9721" width="9.28515625" style="150" bestFit="1" customWidth="1"/>
    <col min="9722" max="9722" width="41.28515625" style="150" customWidth="1"/>
    <col min="9723" max="9723" width="1.42578125" style="150" customWidth="1"/>
    <col min="9724" max="9724" width="18.7109375" style="150" bestFit="1" customWidth="1"/>
    <col min="9725" max="9725" width="1.42578125" style="150" customWidth="1"/>
    <col min="9726" max="9726" width="18.7109375" style="150" bestFit="1" customWidth="1"/>
    <col min="9727" max="9727" width="1.7109375" style="150" customWidth="1"/>
    <col min="9728" max="9728" width="18.7109375" style="150" bestFit="1" customWidth="1"/>
    <col min="9729" max="9729" width="2" style="150" customWidth="1"/>
    <col min="9730" max="9730" width="12.7109375" style="150" bestFit="1" customWidth="1"/>
    <col min="9731" max="9976" width="10.85546875" style="150"/>
    <col min="9977" max="9977" width="9.28515625" style="150" bestFit="1" customWidth="1"/>
    <col min="9978" max="9978" width="41.28515625" style="150" customWidth="1"/>
    <col min="9979" max="9979" width="1.42578125" style="150" customWidth="1"/>
    <col min="9980" max="9980" width="18.7109375" style="150" bestFit="1" customWidth="1"/>
    <col min="9981" max="9981" width="1.42578125" style="150" customWidth="1"/>
    <col min="9982" max="9982" width="18.7109375" style="150" bestFit="1" customWidth="1"/>
    <col min="9983" max="9983" width="1.7109375" style="150" customWidth="1"/>
    <col min="9984" max="9984" width="18.7109375" style="150" bestFit="1" customWidth="1"/>
    <col min="9985" max="9985" width="2" style="150" customWidth="1"/>
    <col min="9986" max="9986" width="12.7109375" style="150" bestFit="1" customWidth="1"/>
    <col min="9987" max="10232" width="10.85546875" style="150"/>
    <col min="10233" max="10233" width="9.28515625" style="150" bestFit="1" customWidth="1"/>
    <col min="10234" max="10234" width="41.28515625" style="150" customWidth="1"/>
    <col min="10235" max="10235" width="1.42578125" style="150" customWidth="1"/>
    <col min="10236" max="10236" width="18.7109375" style="150" bestFit="1" customWidth="1"/>
    <col min="10237" max="10237" width="1.42578125" style="150" customWidth="1"/>
    <col min="10238" max="10238" width="18.7109375" style="150" bestFit="1" customWidth="1"/>
    <col min="10239" max="10239" width="1.7109375" style="150" customWidth="1"/>
    <col min="10240" max="10240" width="18.7109375" style="150" bestFit="1" customWidth="1"/>
    <col min="10241" max="10241" width="2" style="150" customWidth="1"/>
    <col min="10242" max="10242" width="12.7109375" style="150" bestFit="1" customWidth="1"/>
    <col min="10243" max="10488" width="10.85546875" style="150"/>
    <col min="10489" max="10489" width="9.28515625" style="150" bestFit="1" customWidth="1"/>
    <col min="10490" max="10490" width="41.28515625" style="150" customWidth="1"/>
    <col min="10491" max="10491" width="1.42578125" style="150" customWidth="1"/>
    <col min="10492" max="10492" width="18.7109375" style="150" bestFit="1" customWidth="1"/>
    <col min="10493" max="10493" width="1.42578125" style="150" customWidth="1"/>
    <col min="10494" max="10494" width="18.7109375" style="150" bestFit="1" customWidth="1"/>
    <col min="10495" max="10495" width="1.7109375" style="150" customWidth="1"/>
    <col min="10496" max="10496" width="18.7109375" style="150" bestFit="1" customWidth="1"/>
    <col min="10497" max="10497" width="2" style="150" customWidth="1"/>
    <col min="10498" max="10498" width="12.7109375" style="150" bestFit="1" customWidth="1"/>
    <col min="10499" max="10744" width="10.85546875" style="150"/>
    <col min="10745" max="10745" width="9.28515625" style="150" bestFit="1" customWidth="1"/>
    <col min="10746" max="10746" width="41.28515625" style="150" customWidth="1"/>
    <col min="10747" max="10747" width="1.42578125" style="150" customWidth="1"/>
    <col min="10748" max="10748" width="18.7109375" style="150" bestFit="1" customWidth="1"/>
    <col min="10749" max="10749" width="1.42578125" style="150" customWidth="1"/>
    <col min="10750" max="10750" width="18.7109375" style="150" bestFit="1" customWidth="1"/>
    <col min="10751" max="10751" width="1.7109375" style="150" customWidth="1"/>
    <col min="10752" max="10752" width="18.7109375" style="150" bestFit="1" customWidth="1"/>
    <col min="10753" max="10753" width="2" style="150" customWidth="1"/>
    <col min="10754" max="10754" width="12.7109375" style="150" bestFit="1" customWidth="1"/>
    <col min="10755" max="11000" width="10.85546875" style="150"/>
    <col min="11001" max="11001" width="9.28515625" style="150" bestFit="1" customWidth="1"/>
    <col min="11002" max="11002" width="41.28515625" style="150" customWidth="1"/>
    <col min="11003" max="11003" width="1.42578125" style="150" customWidth="1"/>
    <col min="11004" max="11004" width="18.7109375" style="150" bestFit="1" customWidth="1"/>
    <col min="11005" max="11005" width="1.42578125" style="150" customWidth="1"/>
    <col min="11006" max="11006" width="18.7109375" style="150" bestFit="1" customWidth="1"/>
    <col min="11007" max="11007" width="1.7109375" style="150" customWidth="1"/>
    <col min="11008" max="11008" width="18.7109375" style="150" bestFit="1" customWidth="1"/>
    <col min="11009" max="11009" width="2" style="150" customWidth="1"/>
    <col min="11010" max="11010" width="12.7109375" style="150" bestFit="1" customWidth="1"/>
    <col min="11011" max="11256" width="10.85546875" style="150"/>
    <col min="11257" max="11257" width="9.28515625" style="150" bestFit="1" customWidth="1"/>
    <col min="11258" max="11258" width="41.28515625" style="150" customWidth="1"/>
    <col min="11259" max="11259" width="1.42578125" style="150" customWidth="1"/>
    <col min="11260" max="11260" width="18.7109375" style="150" bestFit="1" customWidth="1"/>
    <col min="11261" max="11261" width="1.42578125" style="150" customWidth="1"/>
    <col min="11262" max="11262" width="18.7109375" style="150" bestFit="1" customWidth="1"/>
    <col min="11263" max="11263" width="1.7109375" style="150" customWidth="1"/>
    <col min="11264" max="11264" width="18.7109375" style="150" bestFit="1" customWidth="1"/>
    <col min="11265" max="11265" width="2" style="150" customWidth="1"/>
    <col min="11266" max="11266" width="12.7109375" style="150" bestFit="1" customWidth="1"/>
    <col min="11267" max="11512" width="10.85546875" style="150"/>
    <col min="11513" max="11513" width="9.28515625" style="150" bestFit="1" customWidth="1"/>
    <col min="11514" max="11514" width="41.28515625" style="150" customWidth="1"/>
    <col min="11515" max="11515" width="1.42578125" style="150" customWidth="1"/>
    <col min="11516" max="11516" width="18.7109375" style="150" bestFit="1" customWidth="1"/>
    <col min="11517" max="11517" width="1.42578125" style="150" customWidth="1"/>
    <col min="11518" max="11518" width="18.7109375" style="150" bestFit="1" customWidth="1"/>
    <col min="11519" max="11519" width="1.7109375" style="150" customWidth="1"/>
    <col min="11520" max="11520" width="18.7109375" style="150" bestFit="1" customWidth="1"/>
    <col min="11521" max="11521" width="2" style="150" customWidth="1"/>
    <col min="11522" max="11522" width="12.7109375" style="150" bestFit="1" customWidth="1"/>
    <col min="11523" max="11768" width="10.85546875" style="150"/>
    <col min="11769" max="11769" width="9.28515625" style="150" bestFit="1" customWidth="1"/>
    <col min="11770" max="11770" width="41.28515625" style="150" customWidth="1"/>
    <col min="11771" max="11771" width="1.42578125" style="150" customWidth="1"/>
    <col min="11772" max="11772" width="18.7109375" style="150" bestFit="1" customWidth="1"/>
    <col min="11773" max="11773" width="1.42578125" style="150" customWidth="1"/>
    <col min="11774" max="11774" width="18.7109375" style="150" bestFit="1" customWidth="1"/>
    <col min="11775" max="11775" width="1.7109375" style="150" customWidth="1"/>
    <col min="11776" max="11776" width="18.7109375" style="150" bestFit="1" customWidth="1"/>
    <col min="11777" max="11777" width="2" style="150" customWidth="1"/>
    <col min="11778" max="11778" width="12.7109375" style="150" bestFit="1" customWidth="1"/>
    <col min="11779" max="12024" width="10.85546875" style="150"/>
    <col min="12025" max="12025" width="9.28515625" style="150" bestFit="1" customWidth="1"/>
    <col min="12026" max="12026" width="41.28515625" style="150" customWidth="1"/>
    <col min="12027" max="12027" width="1.42578125" style="150" customWidth="1"/>
    <col min="12028" max="12028" width="18.7109375" style="150" bestFit="1" customWidth="1"/>
    <col min="12029" max="12029" width="1.42578125" style="150" customWidth="1"/>
    <col min="12030" max="12030" width="18.7109375" style="150" bestFit="1" customWidth="1"/>
    <col min="12031" max="12031" width="1.7109375" style="150" customWidth="1"/>
    <col min="12032" max="12032" width="18.7109375" style="150" bestFit="1" customWidth="1"/>
    <col min="12033" max="12033" width="2" style="150" customWidth="1"/>
    <col min="12034" max="12034" width="12.7109375" style="150" bestFit="1" customWidth="1"/>
    <col min="12035" max="12280" width="10.85546875" style="150"/>
    <col min="12281" max="12281" width="9.28515625" style="150" bestFit="1" customWidth="1"/>
    <col min="12282" max="12282" width="41.28515625" style="150" customWidth="1"/>
    <col min="12283" max="12283" width="1.42578125" style="150" customWidth="1"/>
    <col min="12284" max="12284" width="18.7109375" style="150" bestFit="1" customWidth="1"/>
    <col min="12285" max="12285" width="1.42578125" style="150" customWidth="1"/>
    <col min="12286" max="12286" width="18.7109375" style="150" bestFit="1" customWidth="1"/>
    <col min="12287" max="12287" width="1.7109375" style="150" customWidth="1"/>
    <col min="12288" max="12288" width="18.7109375" style="150" bestFit="1" customWidth="1"/>
    <col min="12289" max="12289" width="2" style="150" customWidth="1"/>
    <col min="12290" max="12290" width="12.7109375" style="150" bestFit="1" customWidth="1"/>
    <col min="12291" max="12536" width="10.85546875" style="150"/>
    <col min="12537" max="12537" width="9.28515625" style="150" bestFit="1" customWidth="1"/>
    <col min="12538" max="12538" width="41.28515625" style="150" customWidth="1"/>
    <col min="12539" max="12539" width="1.42578125" style="150" customWidth="1"/>
    <col min="12540" max="12540" width="18.7109375" style="150" bestFit="1" customWidth="1"/>
    <col min="12541" max="12541" width="1.42578125" style="150" customWidth="1"/>
    <col min="12542" max="12542" width="18.7109375" style="150" bestFit="1" customWidth="1"/>
    <col min="12543" max="12543" width="1.7109375" style="150" customWidth="1"/>
    <col min="12544" max="12544" width="18.7109375" style="150" bestFit="1" customWidth="1"/>
    <col min="12545" max="12545" width="2" style="150" customWidth="1"/>
    <col min="12546" max="12546" width="12.7109375" style="150" bestFit="1" customWidth="1"/>
    <col min="12547" max="12792" width="10.85546875" style="150"/>
    <col min="12793" max="12793" width="9.28515625" style="150" bestFit="1" customWidth="1"/>
    <col min="12794" max="12794" width="41.28515625" style="150" customWidth="1"/>
    <col min="12795" max="12795" width="1.42578125" style="150" customWidth="1"/>
    <col min="12796" max="12796" width="18.7109375" style="150" bestFit="1" customWidth="1"/>
    <col min="12797" max="12797" width="1.42578125" style="150" customWidth="1"/>
    <col min="12798" max="12798" width="18.7109375" style="150" bestFit="1" customWidth="1"/>
    <col min="12799" max="12799" width="1.7109375" style="150" customWidth="1"/>
    <col min="12800" max="12800" width="18.7109375" style="150" bestFit="1" customWidth="1"/>
    <col min="12801" max="12801" width="2" style="150" customWidth="1"/>
    <col min="12802" max="12802" width="12.7109375" style="150" bestFit="1" customWidth="1"/>
    <col min="12803" max="13048" width="10.85546875" style="150"/>
    <col min="13049" max="13049" width="9.28515625" style="150" bestFit="1" customWidth="1"/>
    <col min="13050" max="13050" width="41.28515625" style="150" customWidth="1"/>
    <col min="13051" max="13051" width="1.42578125" style="150" customWidth="1"/>
    <col min="13052" max="13052" width="18.7109375" style="150" bestFit="1" customWidth="1"/>
    <col min="13053" max="13053" width="1.42578125" style="150" customWidth="1"/>
    <col min="13054" max="13054" width="18.7109375" style="150" bestFit="1" customWidth="1"/>
    <col min="13055" max="13055" width="1.7109375" style="150" customWidth="1"/>
    <col min="13056" max="13056" width="18.7109375" style="150" bestFit="1" customWidth="1"/>
    <col min="13057" max="13057" width="2" style="150" customWidth="1"/>
    <col min="13058" max="13058" width="12.7109375" style="150" bestFit="1" customWidth="1"/>
    <col min="13059" max="13304" width="10.85546875" style="150"/>
    <col min="13305" max="13305" width="9.28515625" style="150" bestFit="1" customWidth="1"/>
    <col min="13306" max="13306" width="41.28515625" style="150" customWidth="1"/>
    <col min="13307" max="13307" width="1.42578125" style="150" customWidth="1"/>
    <col min="13308" max="13308" width="18.7109375" style="150" bestFit="1" customWidth="1"/>
    <col min="13309" max="13309" width="1.42578125" style="150" customWidth="1"/>
    <col min="13310" max="13310" width="18.7109375" style="150" bestFit="1" customWidth="1"/>
    <col min="13311" max="13311" width="1.7109375" style="150" customWidth="1"/>
    <col min="13312" max="13312" width="18.7109375" style="150" bestFit="1" customWidth="1"/>
    <col min="13313" max="13313" width="2" style="150" customWidth="1"/>
    <col min="13314" max="13314" width="12.7109375" style="150" bestFit="1" customWidth="1"/>
    <col min="13315" max="13560" width="10.85546875" style="150"/>
    <col min="13561" max="13561" width="9.28515625" style="150" bestFit="1" customWidth="1"/>
    <col min="13562" max="13562" width="41.28515625" style="150" customWidth="1"/>
    <col min="13563" max="13563" width="1.42578125" style="150" customWidth="1"/>
    <col min="13564" max="13564" width="18.7109375" style="150" bestFit="1" customWidth="1"/>
    <col min="13565" max="13565" width="1.42578125" style="150" customWidth="1"/>
    <col min="13566" max="13566" width="18.7109375" style="150" bestFit="1" customWidth="1"/>
    <col min="13567" max="13567" width="1.7109375" style="150" customWidth="1"/>
    <col min="13568" max="13568" width="18.7109375" style="150" bestFit="1" customWidth="1"/>
    <col min="13569" max="13569" width="2" style="150" customWidth="1"/>
    <col min="13570" max="13570" width="12.7109375" style="150" bestFit="1" customWidth="1"/>
    <col min="13571" max="13816" width="10.85546875" style="150"/>
    <col min="13817" max="13817" width="9.28515625" style="150" bestFit="1" customWidth="1"/>
    <col min="13818" max="13818" width="41.28515625" style="150" customWidth="1"/>
    <col min="13819" max="13819" width="1.42578125" style="150" customWidth="1"/>
    <col min="13820" max="13820" width="18.7109375" style="150" bestFit="1" customWidth="1"/>
    <col min="13821" max="13821" width="1.42578125" style="150" customWidth="1"/>
    <col min="13822" max="13822" width="18.7109375" style="150" bestFit="1" customWidth="1"/>
    <col min="13823" max="13823" width="1.7109375" style="150" customWidth="1"/>
    <col min="13824" max="13824" width="18.7109375" style="150" bestFit="1" customWidth="1"/>
    <col min="13825" max="13825" width="2" style="150" customWidth="1"/>
    <col min="13826" max="13826" width="12.7109375" style="150" bestFit="1" customWidth="1"/>
    <col min="13827" max="14072" width="10.85546875" style="150"/>
    <col min="14073" max="14073" width="9.28515625" style="150" bestFit="1" customWidth="1"/>
    <col min="14074" max="14074" width="41.28515625" style="150" customWidth="1"/>
    <col min="14075" max="14075" width="1.42578125" style="150" customWidth="1"/>
    <col min="14076" max="14076" width="18.7109375" style="150" bestFit="1" customWidth="1"/>
    <col min="14077" max="14077" width="1.42578125" style="150" customWidth="1"/>
    <col min="14078" max="14078" width="18.7109375" style="150" bestFit="1" customWidth="1"/>
    <col min="14079" max="14079" width="1.7109375" style="150" customWidth="1"/>
    <col min="14080" max="14080" width="18.7109375" style="150" bestFit="1" customWidth="1"/>
    <col min="14081" max="14081" width="2" style="150" customWidth="1"/>
    <col min="14082" max="14082" width="12.7109375" style="150" bestFit="1" customWidth="1"/>
    <col min="14083" max="14328" width="10.85546875" style="150"/>
    <col min="14329" max="14329" width="9.28515625" style="150" bestFit="1" customWidth="1"/>
    <col min="14330" max="14330" width="41.28515625" style="150" customWidth="1"/>
    <col min="14331" max="14331" width="1.42578125" style="150" customWidth="1"/>
    <col min="14332" max="14332" width="18.7109375" style="150" bestFit="1" customWidth="1"/>
    <col min="14333" max="14333" width="1.42578125" style="150" customWidth="1"/>
    <col min="14334" max="14334" width="18.7109375" style="150" bestFit="1" customWidth="1"/>
    <col min="14335" max="14335" width="1.7109375" style="150" customWidth="1"/>
    <col min="14336" max="14336" width="18.7109375" style="150" bestFit="1" customWidth="1"/>
    <col min="14337" max="14337" width="2" style="150" customWidth="1"/>
    <col min="14338" max="14338" width="12.7109375" style="150" bestFit="1" customWidth="1"/>
    <col min="14339" max="14584" width="10.85546875" style="150"/>
    <col min="14585" max="14585" width="9.28515625" style="150" bestFit="1" customWidth="1"/>
    <col min="14586" max="14586" width="41.28515625" style="150" customWidth="1"/>
    <col min="14587" max="14587" width="1.42578125" style="150" customWidth="1"/>
    <col min="14588" max="14588" width="18.7109375" style="150" bestFit="1" customWidth="1"/>
    <col min="14589" max="14589" width="1.42578125" style="150" customWidth="1"/>
    <col min="14590" max="14590" width="18.7109375" style="150" bestFit="1" customWidth="1"/>
    <col min="14591" max="14591" width="1.7109375" style="150" customWidth="1"/>
    <col min="14592" max="14592" width="18.7109375" style="150" bestFit="1" customWidth="1"/>
    <col min="14593" max="14593" width="2" style="150" customWidth="1"/>
    <col min="14594" max="14594" width="12.7109375" style="150" bestFit="1" customWidth="1"/>
    <col min="14595" max="14840" width="10.85546875" style="150"/>
    <col min="14841" max="14841" width="9.28515625" style="150" bestFit="1" customWidth="1"/>
    <col min="14842" max="14842" width="41.28515625" style="150" customWidth="1"/>
    <col min="14843" max="14843" width="1.42578125" style="150" customWidth="1"/>
    <col min="14844" max="14844" width="18.7109375" style="150" bestFit="1" customWidth="1"/>
    <col min="14845" max="14845" width="1.42578125" style="150" customWidth="1"/>
    <col min="14846" max="14846" width="18.7109375" style="150" bestFit="1" customWidth="1"/>
    <col min="14847" max="14847" width="1.7109375" style="150" customWidth="1"/>
    <col min="14848" max="14848" width="18.7109375" style="150" bestFit="1" customWidth="1"/>
    <col min="14849" max="14849" width="2" style="150" customWidth="1"/>
    <col min="14850" max="14850" width="12.7109375" style="150" bestFit="1" customWidth="1"/>
    <col min="14851" max="15096" width="10.85546875" style="150"/>
    <col min="15097" max="15097" width="9.28515625" style="150" bestFit="1" customWidth="1"/>
    <col min="15098" max="15098" width="41.28515625" style="150" customWidth="1"/>
    <col min="15099" max="15099" width="1.42578125" style="150" customWidth="1"/>
    <col min="15100" max="15100" width="18.7109375" style="150" bestFit="1" customWidth="1"/>
    <col min="15101" max="15101" width="1.42578125" style="150" customWidth="1"/>
    <col min="15102" max="15102" width="18.7109375" style="150" bestFit="1" customWidth="1"/>
    <col min="15103" max="15103" width="1.7109375" style="150" customWidth="1"/>
    <col min="15104" max="15104" width="18.7109375" style="150" bestFit="1" customWidth="1"/>
    <col min="15105" max="15105" width="2" style="150" customWidth="1"/>
    <col min="15106" max="15106" width="12.7109375" style="150" bestFit="1" customWidth="1"/>
    <col min="15107" max="15352" width="10.85546875" style="150"/>
    <col min="15353" max="15353" width="9.28515625" style="150" bestFit="1" customWidth="1"/>
    <col min="15354" max="15354" width="41.28515625" style="150" customWidth="1"/>
    <col min="15355" max="15355" width="1.42578125" style="150" customWidth="1"/>
    <col min="15356" max="15356" width="18.7109375" style="150" bestFit="1" customWidth="1"/>
    <col min="15357" max="15357" width="1.42578125" style="150" customWidth="1"/>
    <col min="15358" max="15358" width="18.7109375" style="150" bestFit="1" customWidth="1"/>
    <col min="15359" max="15359" width="1.7109375" style="150" customWidth="1"/>
    <col min="15360" max="15360" width="18.7109375" style="150" bestFit="1" customWidth="1"/>
    <col min="15361" max="15361" width="2" style="150" customWidth="1"/>
    <col min="15362" max="15362" width="12.7109375" style="150" bestFit="1" customWidth="1"/>
    <col min="15363" max="15608" width="10.85546875" style="150"/>
    <col min="15609" max="15609" width="9.28515625" style="150" bestFit="1" customWidth="1"/>
    <col min="15610" max="15610" width="41.28515625" style="150" customWidth="1"/>
    <col min="15611" max="15611" width="1.42578125" style="150" customWidth="1"/>
    <col min="15612" max="15612" width="18.7109375" style="150" bestFit="1" customWidth="1"/>
    <col min="15613" max="15613" width="1.42578125" style="150" customWidth="1"/>
    <col min="15614" max="15614" width="18.7109375" style="150" bestFit="1" customWidth="1"/>
    <col min="15615" max="15615" width="1.7109375" style="150" customWidth="1"/>
    <col min="15616" max="15616" width="18.7109375" style="150" bestFit="1" customWidth="1"/>
    <col min="15617" max="15617" width="2" style="150" customWidth="1"/>
    <col min="15618" max="15618" width="12.7109375" style="150" bestFit="1" customWidth="1"/>
    <col min="15619" max="15864" width="10.85546875" style="150"/>
    <col min="15865" max="15865" width="9.28515625" style="150" bestFit="1" customWidth="1"/>
    <col min="15866" max="15866" width="41.28515625" style="150" customWidth="1"/>
    <col min="15867" max="15867" width="1.42578125" style="150" customWidth="1"/>
    <col min="15868" max="15868" width="18.7109375" style="150" bestFit="1" customWidth="1"/>
    <col min="15869" max="15869" width="1.42578125" style="150" customWidth="1"/>
    <col min="15870" max="15870" width="18.7109375" style="150" bestFit="1" customWidth="1"/>
    <col min="15871" max="15871" width="1.7109375" style="150" customWidth="1"/>
    <col min="15872" max="15872" width="18.7109375" style="150" bestFit="1" customWidth="1"/>
    <col min="15873" max="15873" width="2" style="150" customWidth="1"/>
    <col min="15874" max="15874" width="12.7109375" style="150" bestFit="1" customWidth="1"/>
    <col min="15875" max="16120" width="10.85546875" style="150"/>
    <col min="16121" max="16121" width="9.28515625" style="150" bestFit="1" customWidth="1"/>
    <col min="16122" max="16122" width="41.28515625" style="150" customWidth="1"/>
    <col min="16123" max="16123" width="1.42578125" style="150" customWidth="1"/>
    <col min="16124" max="16124" width="18.7109375" style="150" bestFit="1" customWidth="1"/>
    <col min="16125" max="16125" width="1.42578125" style="150" customWidth="1"/>
    <col min="16126" max="16126" width="18.7109375" style="150" bestFit="1" customWidth="1"/>
    <col min="16127" max="16127" width="1.7109375" style="150" customWidth="1"/>
    <col min="16128" max="16128" width="18.7109375" style="150" bestFit="1" customWidth="1"/>
    <col min="16129" max="16129" width="2" style="150" customWidth="1"/>
    <col min="16130" max="16130" width="12.7109375" style="150" bestFit="1" customWidth="1"/>
    <col min="16131" max="16376" width="10.85546875" style="150"/>
    <col min="16377" max="16384" width="10.85546875" style="150" customWidth="1"/>
  </cols>
  <sheetData>
    <row r="1" spans="1:10" ht="52.5" customHeight="1">
      <c r="A1" s="1705" t="s">
        <v>4164</v>
      </c>
      <c r="B1" s="1705"/>
      <c r="C1" s="1705"/>
      <c r="D1" s="1705"/>
      <c r="E1" s="1705"/>
      <c r="F1" s="1705"/>
      <c r="G1" s="1705"/>
      <c r="H1" s="1705"/>
      <c r="I1" s="1705"/>
      <c r="J1" s="1705"/>
    </row>
    <row r="3" spans="1:10">
      <c r="A3" s="1706" t="s">
        <v>161</v>
      </c>
      <c r="B3" s="1706"/>
      <c r="C3" s="151"/>
      <c r="D3" s="152"/>
      <c r="E3" s="152"/>
      <c r="F3" s="152"/>
      <c r="G3" s="152"/>
      <c r="H3" s="152"/>
      <c r="I3" s="152"/>
      <c r="J3" s="615"/>
    </row>
    <row r="4" spans="1:10">
      <c r="A4" s="151"/>
      <c r="B4" s="151"/>
      <c r="C4" s="151"/>
      <c r="D4" s="152"/>
      <c r="E4" s="152"/>
      <c r="F4" s="152"/>
      <c r="G4" s="152"/>
      <c r="H4" s="152"/>
      <c r="I4" s="152"/>
      <c r="J4" s="615"/>
    </row>
    <row r="5" spans="1:10">
      <c r="A5" s="151" t="s">
        <v>123</v>
      </c>
      <c r="B5" s="151" t="s">
        <v>162</v>
      </c>
      <c r="C5" s="151"/>
      <c r="D5" s="152" t="s">
        <v>163</v>
      </c>
      <c r="E5" s="152"/>
      <c r="F5" s="152" t="s">
        <v>881</v>
      </c>
      <c r="G5" s="152"/>
      <c r="H5" s="152" t="s">
        <v>165</v>
      </c>
      <c r="I5" s="152"/>
      <c r="J5" s="153" t="s">
        <v>166</v>
      </c>
    </row>
    <row r="6" spans="1:10">
      <c r="A6" s="154"/>
      <c r="B6" s="155"/>
      <c r="C6" s="155"/>
      <c r="D6" s="156"/>
      <c r="E6" s="156"/>
      <c r="F6" s="156"/>
      <c r="G6" s="156"/>
      <c r="H6" s="156"/>
      <c r="I6" s="156"/>
      <c r="J6" s="616"/>
    </row>
    <row r="7" spans="1:10">
      <c r="A7" s="601">
        <v>1</v>
      </c>
      <c r="B7" s="157" t="s">
        <v>95</v>
      </c>
      <c r="C7" s="602" t="s">
        <v>159</v>
      </c>
      <c r="D7" s="603">
        <f>SUM(D9:D22)</f>
        <v>341143007953.67999</v>
      </c>
      <c r="E7" s="604" t="s">
        <v>159</v>
      </c>
      <c r="F7" s="603">
        <f>SUM(F9:F22)</f>
        <v>345075588373.83997</v>
      </c>
      <c r="G7" s="604" t="s">
        <v>159</v>
      </c>
      <c r="H7" s="603">
        <f>SUM(H9:H22)</f>
        <v>-3932580420.1599874</v>
      </c>
      <c r="I7" s="605"/>
      <c r="J7" s="617">
        <v>1.0115276594521143</v>
      </c>
    </row>
    <row r="8" spans="1:10">
      <c r="A8" s="163"/>
      <c r="B8" s="158"/>
      <c r="C8" s="600"/>
      <c r="D8" s="606"/>
      <c r="E8" s="606"/>
      <c r="F8" s="606"/>
      <c r="G8" s="606"/>
      <c r="H8" s="606"/>
      <c r="I8" s="605"/>
      <c r="J8" s="617"/>
    </row>
    <row r="9" spans="1:10">
      <c r="A9" s="163"/>
      <c r="B9" s="158" t="s">
        <v>28</v>
      </c>
      <c r="C9" s="600"/>
      <c r="D9" s="606">
        <v>120300000</v>
      </c>
      <c r="E9" s="606"/>
      <c r="F9" s="606">
        <v>144781119.50999999</v>
      </c>
      <c r="G9" s="606"/>
      <c r="H9" s="606">
        <f>SUM(D9-F9)</f>
        <v>-24481119.50999999</v>
      </c>
      <c r="I9" s="607"/>
      <c r="J9" s="618">
        <v>1.2035005778054861</v>
      </c>
    </row>
    <row r="10" spans="1:10">
      <c r="A10" s="163"/>
      <c r="B10" s="158" t="s">
        <v>168</v>
      </c>
      <c r="C10" s="600"/>
      <c r="D10" s="606"/>
      <c r="E10" s="606"/>
      <c r="F10" s="606"/>
      <c r="G10" s="606"/>
      <c r="H10" s="606"/>
      <c r="I10" s="607"/>
      <c r="J10" s="618"/>
    </row>
    <row r="11" spans="1:10">
      <c r="A11" s="163"/>
      <c r="B11" s="158" t="s">
        <v>141</v>
      </c>
      <c r="C11" s="600"/>
      <c r="D11" s="606">
        <v>124000000</v>
      </c>
      <c r="E11" s="606"/>
      <c r="F11" s="608">
        <v>125137950.53</v>
      </c>
      <c r="G11" s="606"/>
      <c r="H11" s="606">
        <f t="shared" ref="H11:H16" si="0">SUM(D11-F11)</f>
        <v>-1137950.5300000012</v>
      </c>
      <c r="I11" s="607"/>
      <c r="J11" s="618">
        <v>1.0091770204032258</v>
      </c>
    </row>
    <row r="12" spans="1:10">
      <c r="A12" s="163"/>
      <c r="B12" s="158" t="s">
        <v>143</v>
      </c>
      <c r="C12" s="600"/>
      <c r="D12" s="606">
        <v>931392703.36000001</v>
      </c>
      <c r="E12" s="606"/>
      <c r="F12" s="608">
        <v>886121822.37</v>
      </c>
      <c r="G12" s="606"/>
      <c r="H12" s="606">
        <f t="shared" si="0"/>
        <v>45270880.99000001</v>
      </c>
      <c r="I12" s="607"/>
      <c r="J12" s="618">
        <v>0.95139442167982924</v>
      </c>
    </row>
    <row r="13" spans="1:10">
      <c r="A13" s="163"/>
      <c r="B13" s="160" t="s">
        <v>4157</v>
      </c>
      <c r="C13" s="600"/>
      <c r="D13" s="606">
        <v>5353097809.54</v>
      </c>
      <c r="E13" s="606"/>
      <c r="F13" s="606">
        <v>5149297520.8299999</v>
      </c>
      <c r="G13" s="606"/>
      <c r="H13" s="606">
        <f t="shared" si="0"/>
        <v>203800288.71000004</v>
      </c>
      <c r="I13" s="607"/>
      <c r="J13" s="618">
        <v>0.96192853260652211</v>
      </c>
    </row>
    <row r="14" spans="1:10">
      <c r="A14" s="163"/>
      <c r="B14" s="158" t="s">
        <v>32</v>
      </c>
      <c r="C14" s="600"/>
      <c r="D14" s="606">
        <v>5637000000</v>
      </c>
      <c r="E14" s="606"/>
      <c r="F14" s="606">
        <v>7779076668.4099998</v>
      </c>
      <c r="G14" s="606"/>
      <c r="H14" s="606">
        <f t="shared" si="0"/>
        <v>-2142076668.4099998</v>
      </c>
      <c r="I14" s="607"/>
      <c r="J14" s="618">
        <v>1.3800029569646974</v>
      </c>
    </row>
    <row r="15" spans="1:10">
      <c r="A15" s="163"/>
      <c r="B15" s="158" t="s">
        <v>33</v>
      </c>
      <c r="C15" s="600"/>
      <c r="D15" s="606">
        <v>372000000</v>
      </c>
      <c r="E15" s="606"/>
      <c r="F15" s="606">
        <v>414527531.5</v>
      </c>
      <c r="G15" s="606"/>
      <c r="H15" s="606">
        <f t="shared" si="0"/>
        <v>-42527531.5</v>
      </c>
      <c r="I15" s="607"/>
      <c r="J15" s="618">
        <v>1.1143213212365592</v>
      </c>
    </row>
    <row r="16" spans="1:10">
      <c r="A16" s="163"/>
      <c r="B16" s="158" t="s">
        <v>34</v>
      </c>
      <c r="C16" s="600"/>
      <c r="D16" s="606">
        <v>448000000</v>
      </c>
      <c r="E16" s="606"/>
      <c r="F16" s="606">
        <v>480907123.38</v>
      </c>
      <c r="G16" s="606"/>
      <c r="H16" s="606">
        <f t="shared" si="0"/>
        <v>-32907123.379999995</v>
      </c>
      <c r="I16" s="607"/>
      <c r="J16" s="618">
        <v>1.0734534004017857</v>
      </c>
    </row>
    <row r="17" spans="1:10">
      <c r="A17" s="163"/>
      <c r="B17" s="158" t="s">
        <v>169</v>
      </c>
      <c r="C17" s="600"/>
      <c r="D17" s="606"/>
      <c r="E17" s="606"/>
      <c r="F17" s="606"/>
      <c r="G17" s="606"/>
      <c r="H17" s="606"/>
      <c r="I17" s="607"/>
      <c r="J17" s="618"/>
    </row>
    <row r="18" spans="1:10">
      <c r="A18" s="163"/>
      <c r="B18" s="158" t="s">
        <v>170</v>
      </c>
      <c r="C18" s="600"/>
      <c r="D18" s="606">
        <v>269208874487.10001</v>
      </c>
      <c r="E18" s="606"/>
      <c r="F18" s="606">
        <v>269123047474.53</v>
      </c>
      <c r="G18" s="606"/>
      <c r="H18" s="606">
        <f>SUM(D18-F18)</f>
        <v>85827012.570007324</v>
      </c>
      <c r="I18" s="607"/>
      <c r="J18" s="618">
        <v>0.99968118802645889</v>
      </c>
    </row>
    <row r="19" spans="1:10" ht="25.5">
      <c r="A19" s="163"/>
      <c r="B19" s="158" t="s">
        <v>4158</v>
      </c>
      <c r="C19" s="600"/>
      <c r="D19" s="606">
        <v>102894722.18000001</v>
      </c>
      <c r="E19" s="606"/>
      <c r="F19" s="606">
        <v>109738722.18000001</v>
      </c>
      <c r="G19" s="606"/>
      <c r="H19" s="606">
        <f>SUM(D19-F19)</f>
        <v>-6844000</v>
      </c>
      <c r="I19" s="607"/>
      <c r="J19" s="618">
        <v>0</v>
      </c>
    </row>
    <row r="20" spans="1:10">
      <c r="A20" s="163"/>
      <c r="B20" s="158" t="s">
        <v>177</v>
      </c>
      <c r="C20" s="609"/>
      <c r="D20" s="606">
        <v>1468619.7</v>
      </c>
      <c r="E20" s="606"/>
      <c r="F20" s="606">
        <v>0</v>
      </c>
      <c r="G20" s="606"/>
      <c r="H20" s="606">
        <f>SUM(D20-F20)</f>
        <v>1468619.7</v>
      </c>
      <c r="I20" s="607"/>
      <c r="J20" s="618">
        <v>0</v>
      </c>
    </row>
    <row r="21" spans="1:10">
      <c r="A21" s="163"/>
      <c r="B21" s="158" t="s">
        <v>39</v>
      </c>
      <c r="C21" s="609"/>
      <c r="D21" s="606">
        <v>447339446</v>
      </c>
      <c r="E21" s="606"/>
      <c r="F21" s="606">
        <v>453412840</v>
      </c>
      <c r="G21" s="606"/>
      <c r="H21" s="606">
        <f>SUM(D21-F21)</f>
        <v>-6073394</v>
      </c>
      <c r="I21" s="607"/>
      <c r="J21" s="618">
        <v>1.0135767012149428</v>
      </c>
    </row>
    <row r="22" spans="1:10">
      <c r="A22" s="163"/>
      <c r="B22" s="158" t="s">
        <v>40</v>
      </c>
      <c r="C22" s="600"/>
      <c r="D22" s="606">
        <v>58396640165.800003</v>
      </c>
      <c r="E22" s="606"/>
      <c r="F22" s="606">
        <v>60409539600.599998</v>
      </c>
      <c r="G22" s="606"/>
      <c r="H22" s="606">
        <f>SUM(D22-F22)</f>
        <v>-2012899434.7999954</v>
      </c>
      <c r="I22" s="607"/>
      <c r="J22" s="618">
        <v>1.0344694391506937</v>
      </c>
    </row>
    <row r="23" spans="1:10">
      <c r="A23" s="163"/>
      <c r="B23" s="158"/>
      <c r="C23" s="600"/>
      <c r="D23" s="606"/>
      <c r="E23" s="606"/>
      <c r="F23" s="606"/>
      <c r="G23" s="606"/>
      <c r="H23" s="606"/>
      <c r="I23" s="607"/>
      <c r="J23" s="617"/>
    </row>
    <row r="24" spans="1:10">
      <c r="A24" s="601">
        <v>2</v>
      </c>
      <c r="B24" s="157" t="s">
        <v>98</v>
      </c>
      <c r="C24" s="609"/>
      <c r="D24" s="603">
        <f>SUM(D27:D29)</f>
        <v>7016321139.6999998</v>
      </c>
      <c r="E24" s="603"/>
      <c r="F24" s="603">
        <f>SUM(F27:F29)</f>
        <v>7603406596.1800003</v>
      </c>
      <c r="G24" s="603"/>
      <c r="H24" s="603">
        <f>SUM(H27:H29)</f>
        <v>-587085456.48000038</v>
      </c>
      <c r="I24" s="605"/>
      <c r="J24" s="618">
        <v>1.0836742567494713</v>
      </c>
    </row>
    <row r="25" spans="1:10">
      <c r="A25" s="163"/>
      <c r="B25" s="158"/>
      <c r="C25" s="600"/>
      <c r="D25" s="606"/>
      <c r="E25" s="606"/>
      <c r="F25" s="606"/>
      <c r="G25" s="606"/>
      <c r="H25" s="606"/>
      <c r="I25" s="607"/>
      <c r="J25" s="618"/>
    </row>
    <row r="26" spans="1:10">
      <c r="A26" s="163"/>
      <c r="B26" s="158" t="s">
        <v>168</v>
      </c>
      <c r="C26" s="600"/>
      <c r="D26" s="606"/>
      <c r="E26" s="606"/>
      <c r="F26" s="606"/>
      <c r="G26" s="606"/>
      <c r="H26" s="606"/>
      <c r="I26" s="607"/>
      <c r="J26" s="618"/>
    </row>
    <row r="27" spans="1:10">
      <c r="A27" s="163"/>
      <c r="B27" s="158" t="s">
        <v>141</v>
      </c>
      <c r="C27" s="600"/>
      <c r="D27" s="606">
        <v>700000000</v>
      </c>
      <c r="E27" s="606"/>
      <c r="F27" s="606">
        <v>868603243.64999998</v>
      </c>
      <c r="G27" s="606"/>
      <c r="H27" s="606">
        <f>SUM(D27-F27)</f>
        <v>-168603243.64999998</v>
      </c>
      <c r="I27" s="607"/>
      <c r="J27" s="618">
        <v>1.2408617766428571</v>
      </c>
    </row>
    <row r="28" spans="1:10">
      <c r="A28" s="163"/>
      <c r="B28" s="158" t="s">
        <v>143</v>
      </c>
      <c r="C28" s="600"/>
      <c r="D28" s="606">
        <v>2320000000</v>
      </c>
      <c r="E28" s="606"/>
      <c r="F28" s="606">
        <v>2816291581.1100001</v>
      </c>
      <c r="G28" s="606"/>
      <c r="H28" s="606">
        <f>SUM(D28-F28)</f>
        <v>-496291581.11000013</v>
      </c>
      <c r="I28" s="607"/>
      <c r="J28" s="618">
        <v>1.213918784961207</v>
      </c>
    </row>
    <row r="29" spans="1:10">
      <c r="A29" s="601"/>
      <c r="B29" s="158" t="s">
        <v>40</v>
      </c>
      <c r="C29" s="609"/>
      <c r="D29" s="606">
        <v>3996321139.6999998</v>
      </c>
      <c r="E29" s="606"/>
      <c r="F29" s="606">
        <v>3918511771.4200001</v>
      </c>
      <c r="G29" s="606"/>
      <c r="H29" s="606">
        <f>SUM(D29-F29)</f>
        <v>77809368.279999733</v>
      </c>
      <c r="I29" s="607"/>
      <c r="J29" s="618">
        <v>0.98052975084834126</v>
      </c>
    </row>
    <row r="30" spans="1:10">
      <c r="A30" s="163"/>
      <c r="B30" s="158"/>
      <c r="C30" s="600"/>
      <c r="D30" s="606"/>
      <c r="E30" s="606"/>
      <c r="F30" s="606"/>
      <c r="G30" s="606"/>
      <c r="H30" s="606"/>
      <c r="I30" s="607"/>
      <c r="J30" s="617"/>
    </row>
    <row r="31" spans="1:10">
      <c r="A31" s="163"/>
      <c r="B31" s="158"/>
      <c r="C31" s="600"/>
      <c r="D31" s="606"/>
      <c r="E31" s="606"/>
      <c r="F31" s="606"/>
      <c r="G31" s="606"/>
      <c r="H31" s="606"/>
      <c r="I31" s="607"/>
      <c r="J31" s="618"/>
    </row>
    <row r="32" spans="1:10">
      <c r="A32" s="601">
        <v>4</v>
      </c>
      <c r="B32" s="157" t="s">
        <v>83</v>
      </c>
      <c r="C32" s="609"/>
      <c r="D32" s="603">
        <f>SUM(D34:D40)</f>
        <v>209100000</v>
      </c>
      <c r="E32" s="603"/>
      <c r="F32" s="603">
        <f>SUM(F34:F40)</f>
        <v>182377264.53</v>
      </c>
      <c r="G32" s="603"/>
      <c r="H32" s="603">
        <f>SUM(H34:H40)</f>
        <v>26722735.470000003</v>
      </c>
      <c r="I32" s="605"/>
      <c r="J32" s="618">
        <v>0.87220116944045911</v>
      </c>
    </row>
    <row r="33" spans="1:10">
      <c r="A33" s="163"/>
      <c r="B33" s="158"/>
      <c r="C33" s="600"/>
      <c r="D33" s="606"/>
      <c r="E33" s="606"/>
      <c r="F33" s="606"/>
      <c r="G33" s="606"/>
      <c r="H33" s="606"/>
      <c r="I33" s="607"/>
      <c r="J33" s="618"/>
    </row>
    <row r="34" spans="1:10">
      <c r="A34" s="163"/>
      <c r="B34" s="158" t="s">
        <v>171</v>
      </c>
      <c r="C34" s="600"/>
      <c r="D34" s="606">
        <v>9000000</v>
      </c>
      <c r="E34" s="606"/>
      <c r="F34" s="606">
        <v>8748837.2200000007</v>
      </c>
      <c r="G34" s="606"/>
      <c r="H34" s="606">
        <f>SUM(D34-F34)</f>
        <v>251162.77999999933</v>
      </c>
      <c r="I34" s="607"/>
      <c r="J34" s="618"/>
    </row>
    <row r="35" spans="1:10">
      <c r="A35" s="163"/>
      <c r="B35" s="158" t="s">
        <v>172</v>
      </c>
      <c r="C35" s="600"/>
      <c r="D35" s="606"/>
      <c r="E35" s="606"/>
      <c r="F35" s="606"/>
      <c r="G35" s="606"/>
      <c r="H35" s="606"/>
      <c r="I35" s="607"/>
      <c r="J35" s="618"/>
    </row>
    <row r="36" spans="1:10">
      <c r="A36" s="163"/>
      <c r="B36" s="158" t="s">
        <v>4159</v>
      </c>
      <c r="C36" s="600"/>
      <c r="D36" s="606">
        <v>100000</v>
      </c>
      <c r="E36" s="606"/>
      <c r="F36" s="606">
        <v>0</v>
      </c>
      <c r="G36" s="606"/>
      <c r="H36" s="606">
        <f>SUM(D36-F36)</f>
        <v>100000</v>
      </c>
      <c r="I36" s="607"/>
      <c r="J36" s="618">
        <v>0</v>
      </c>
    </row>
    <row r="37" spans="1:10">
      <c r="A37" s="163"/>
      <c r="B37" s="158" t="s">
        <v>4160</v>
      </c>
      <c r="C37" s="600"/>
      <c r="D37" s="606">
        <v>2000000</v>
      </c>
      <c r="E37" s="606"/>
      <c r="F37" s="606">
        <v>423464.4</v>
      </c>
      <c r="G37" s="606"/>
      <c r="H37" s="606">
        <f>SUM(D37-F37)</f>
        <v>1576535.6</v>
      </c>
      <c r="I37" s="607"/>
      <c r="J37" s="618">
        <v>0.21173220000000001</v>
      </c>
    </row>
    <row r="38" spans="1:10">
      <c r="A38" s="163"/>
      <c r="B38" s="158" t="s">
        <v>173</v>
      </c>
      <c r="C38" s="600"/>
      <c r="D38" s="606">
        <v>50000000</v>
      </c>
      <c r="E38" s="606"/>
      <c r="F38" s="606">
        <v>50334362.909999996</v>
      </c>
      <c r="G38" s="606"/>
      <c r="H38" s="606">
        <f>SUM(D38-F38)</f>
        <v>-334362.90999999642</v>
      </c>
      <c r="I38" s="607"/>
      <c r="J38" s="618">
        <v>1.0066872581999999</v>
      </c>
    </row>
    <row r="39" spans="1:10">
      <c r="A39" s="163"/>
      <c r="B39" s="158" t="s">
        <v>174</v>
      </c>
      <c r="C39" s="600"/>
      <c r="D39" s="606">
        <v>8000000</v>
      </c>
      <c r="E39" s="606"/>
      <c r="F39" s="606">
        <v>10893023.5</v>
      </c>
      <c r="G39" s="606"/>
      <c r="H39" s="606">
        <f>SUM(D39-F39)</f>
        <v>-2893023.5</v>
      </c>
      <c r="I39" s="607"/>
      <c r="J39" s="617">
        <v>1.3616279375</v>
      </c>
    </row>
    <row r="40" spans="1:10">
      <c r="A40" s="163"/>
      <c r="B40" s="158" t="s">
        <v>175</v>
      </c>
      <c r="C40" s="600"/>
      <c r="D40" s="606">
        <v>140000000</v>
      </c>
      <c r="E40" s="606"/>
      <c r="F40" s="606">
        <v>111977576.5</v>
      </c>
      <c r="G40" s="606"/>
      <c r="H40" s="606">
        <f>SUM(D40-F40)</f>
        <v>28022423.5</v>
      </c>
      <c r="I40" s="607"/>
      <c r="J40" s="617">
        <v>0.79983983214285714</v>
      </c>
    </row>
    <row r="41" spans="1:10">
      <c r="A41" s="163"/>
      <c r="B41" s="158"/>
      <c r="C41" s="600"/>
      <c r="D41" s="606"/>
      <c r="E41" s="606"/>
      <c r="F41" s="606"/>
      <c r="G41" s="606"/>
      <c r="H41" s="606"/>
      <c r="I41" s="605"/>
      <c r="J41" s="618"/>
    </row>
    <row r="42" spans="1:10">
      <c r="A42" s="601">
        <v>5</v>
      </c>
      <c r="B42" s="157" t="s">
        <v>99</v>
      </c>
      <c r="C42" s="609"/>
      <c r="D42" s="603">
        <f>SUM(D44:D56)</f>
        <v>14971292976.619999</v>
      </c>
      <c r="E42" s="603"/>
      <c r="F42" s="603">
        <f>SUM(F44:F56)</f>
        <v>15162930306.829998</v>
      </c>
      <c r="G42" s="603"/>
      <c r="H42" s="603">
        <f>SUM(H44:H56)</f>
        <v>-191637330.2099998</v>
      </c>
      <c r="I42" s="605"/>
      <c r="J42" s="618">
        <v>1.012800319284999</v>
      </c>
    </row>
    <row r="43" spans="1:10">
      <c r="A43" s="601"/>
      <c r="B43" s="157"/>
      <c r="C43" s="609"/>
      <c r="D43" s="603"/>
      <c r="E43" s="603"/>
      <c r="F43" s="603"/>
      <c r="G43" s="603"/>
      <c r="H43" s="603"/>
      <c r="I43" s="607"/>
      <c r="J43" s="618"/>
    </row>
    <row r="44" spans="1:10">
      <c r="A44" s="601"/>
      <c r="B44" s="158" t="s">
        <v>27</v>
      </c>
      <c r="C44" s="609"/>
      <c r="D44" s="606">
        <v>325000000</v>
      </c>
      <c r="E44" s="606"/>
      <c r="F44" s="606">
        <v>385529892.37</v>
      </c>
      <c r="G44" s="606"/>
      <c r="H44" s="606">
        <f>SUM(D44-F44)</f>
        <v>-60529892.370000005</v>
      </c>
      <c r="I44" s="607"/>
      <c r="J44" s="618">
        <v>1.186245822676923</v>
      </c>
    </row>
    <row r="45" spans="1:10">
      <c r="A45" s="601"/>
      <c r="B45" s="158" t="s">
        <v>168</v>
      </c>
      <c r="C45" s="609"/>
      <c r="D45" s="606"/>
      <c r="E45" s="606"/>
      <c r="F45" s="606"/>
      <c r="G45" s="606"/>
      <c r="H45" s="606"/>
      <c r="I45" s="607"/>
      <c r="J45" s="618"/>
    </row>
    <row r="46" spans="1:10">
      <c r="A46" s="601"/>
      <c r="B46" s="158" t="s">
        <v>4161</v>
      </c>
      <c r="C46" s="609"/>
      <c r="D46" s="606">
        <v>0</v>
      </c>
      <c r="E46" s="606"/>
      <c r="F46" s="606">
        <v>21914272.149999999</v>
      </c>
      <c r="G46" s="606"/>
      <c r="H46" s="606">
        <f t="shared" ref="H46:H56" si="1">SUM(D46-F46)</f>
        <v>-21914272.149999999</v>
      </c>
      <c r="I46" s="610"/>
      <c r="J46" s="618" t="s">
        <v>167</v>
      </c>
    </row>
    <row r="47" spans="1:10">
      <c r="A47" s="601"/>
      <c r="B47" s="160" t="s">
        <v>4157</v>
      </c>
      <c r="C47" s="609"/>
      <c r="D47" s="606">
        <v>55000000</v>
      </c>
      <c r="E47" s="606"/>
      <c r="F47" s="606">
        <v>55353975.640000001</v>
      </c>
      <c r="G47" s="606"/>
      <c r="H47" s="606">
        <f t="shared" si="1"/>
        <v>-353975.6400000006</v>
      </c>
      <c r="I47" s="607"/>
      <c r="J47" s="618">
        <v>1.0064359207272728</v>
      </c>
    </row>
    <row r="48" spans="1:10">
      <c r="A48" s="601"/>
      <c r="B48" s="158" t="s">
        <v>32</v>
      </c>
      <c r="C48" s="609"/>
      <c r="D48" s="606">
        <v>77500000</v>
      </c>
      <c r="E48" s="606"/>
      <c r="F48" s="606">
        <v>71263445.969999999</v>
      </c>
      <c r="G48" s="606"/>
      <c r="H48" s="606">
        <f t="shared" si="1"/>
        <v>6236554.0300000012</v>
      </c>
      <c r="I48" s="607"/>
      <c r="J48" s="618">
        <v>0.91952833509677423</v>
      </c>
    </row>
    <row r="49" spans="1:10">
      <c r="A49" s="601"/>
      <c r="B49" s="158" t="s">
        <v>176</v>
      </c>
      <c r="C49" s="609"/>
      <c r="D49" s="606">
        <v>9000000</v>
      </c>
      <c r="E49" s="606"/>
      <c r="F49" s="606">
        <v>16122562.5</v>
      </c>
      <c r="G49" s="606"/>
      <c r="H49" s="606">
        <f t="shared" si="1"/>
        <v>-7122562.5</v>
      </c>
      <c r="I49" s="607"/>
      <c r="J49" s="618">
        <v>1.7913958333333333</v>
      </c>
    </row>
    <row r="50" spans="1:10">
      <c r="A50" s="601"/>
      <c r="B50" s="600" t="s">
        <v>4162</v>
      </c>
      <c r="C50" s="609"/>
      <c r="D50" s="606">
        <v>359710156.89999998</v>
      </c>
      <c r="E50" s="606"/>
      <c r="F50" s="606">
        <v>283479734.94999999</v>
      </c>
      <c r="G50" s="606"/>
      <c r="H50" s="606">
        <f t="shared" si="1"/>
        <v>76230421.949999988</v>
      </c>
      <c r="I50" s="607"/>
      <c r="J50" s="618">
        <v>0.78807820550034624</v>
      </c>
    </row>
    <row r="51" spans="1:10">
      <c r="A51" s="601"/>
      <c r="B51" s="600" t="s">
        <v>4163</v>
      </c>
      <c r="C51" s="600"/>
      <c r="D51" s="606">
        <v>87500000</v>
      </c>
      <c r="E51" s="606"/>
      <c r="F51" s="606">
        <v>30583449.98</v>
      </c>
      <c r="G51" s="606"/>
      <c r="H51" s="606">
        <f t="shared" si="1"/>
        <v>56916550.019999996</v>
      </c>
      <c r="I51" s="607"/>
      <c r="J51" s="618">
        <v>0</v>
      </c>
    </row>
    <row r="52" spans="1:10">
      <c r="A52" s="601"/>
      <c r="B52" s="158" t="s">
        <v>177</v>
      </c>
      <c r="C52" s="609"/>
      <c r="D52" s="606">
        <v>468865000</v>
      </c>
      <c r="E52" s="606"/>
      <c r="F52" s="606">
        <v>570927207.03999996</v>
      </c>
      <c r="G52" s="606"/>
      <c r="H52" s="606">
        <f t="shared" si="1"/>
        <v>-102062207.03999996</v>
      </c>
      <c r="I52" s="607"/>
      <c r="J52" s="618">
        <v>1.217679304362663</v>
      </c>
    </row>
    <row r="53" spans="1:10">
      <c r="A53" s="601"/>
      <c r="B53" s="158" t="s">
        <v>178</v>
      </c>
      <c r="C53" s="609"/>
      <c r="D53" s="606">
        <v>79500000</v>
      </c>
      <c r="E53" s="606"/>
      <c r="F53" s="606">
        <v>99342769.829999998</v>
      </c>
      <c r="G53" s="606"/>
      <c r="H53" s="606">
        <f t="shared" si="1"/>
        <v>-19842769.829999998</v>
      </c>
      <c r="I53" s="607"/>
      <c r="J53" s="618">
        <v>1.2495945890566038</v>
      </c>
    </row>
    <row r="54" spans="1:10">
      <c r="A54" s="601"/>
      <c r="B54" s="158" t="s">
        <v>39</v>
      </c>
      <c r="C54" s="609"/>
      <c r="D54" s="606">
        <v>5412235500</v>
      </c>
      <c r="E54" s="606"/>
      <c r="F54" s="606">
        <v>5275876607.3999996</v>
      </c>
      <c r="G54" s="606"/>
      <c r="H54" s="606">
        <f t="shared" si="1"/>
        <v>136358892.60000038</v>
      </c>
      <c r="I54" s="607"/>
      <c r="J54" s="617">
        <v>0.97480543989632373</v>
      </c>
    </row>
    <row r="55" spans="1:10">
      <c r="A55" s="601"/>
      <c r="B55" s="158" t="s">
        <v>40</v>
      </c>
      <c r="C55" s="609"/>
      <c r="D55" s="606">
        <v>1931552376.5999999</v>
      </c>
      <c r="E55" s="606"/>
      <c r="F55" s="606">
        <v>2187106445.8800001</v>
      </c>
      <c r="G55" s="606"/>
      <c r="H55" s="606">
        <f t="shared" si="1"/>
        <v>-255554069.28000021</v>
      </c>
      <c r="I55" s="607"/>
      <c r="J55" s="618">
        <v>1.1323050166156183</v>
      </c>
    </row>
    <row r="56" spans="1:10">
      <c r="A56" s="601"/>
      <c r="B56" s="158" t="s">
        <v>4126</v>
      </c>
      <c r="C56" s="609"/>
      <c r="D56" s="606">
        <v>6165429943.1199999</v>
      </c>
      <c r="E56" s="606"/>
      <c r="F56" s="606">
        <v>6165429943.1199999</v>
      </c>
      <c r="G56" s="606"/>
      <c r="H56" s="606">
        <f t="shared" si="1"/>
        <v>0</v>
      </c>
      <c r="I56" s="607"/>
      <c r="J56" s="618">
        <v>1</v>
      </c>
    </row>
    <row r="57" spans="1:10">
      <c r="A57" s="163"/>
      <c r="B57" s="158"/>
      <c r="C57" s="600"/>
      <c r="D57" s="606"/>
      <c r="E57" s="606"/>
      <c r="F57" s="606"/>
      <c r="G57" s="606"/>
      <c r="H57" s="606"/>
      <c r="I57" s="607"/>
      <c r="J57" s="618"/>
    </row>
    <row r="58" spans="1:10">
      <c r="A58" s="163"/>
      <c r="B58" s="158"/>
      <c r="C58" s="600"/>
      <c r="D58" s="606"/>
      <c r="E58" s="606"/>
      <c r="F58" s="606"/>
      <c r="G58" s="606"/>
      <c r="H58" s="606"/>
      <c r="I58" s="607"/>
      <c r="J58" s="618"/>
    </row>
    <row r="59" spans="1:10">
      <c r="A59" s="163"/>
      <c r="B59" s="158"/>
      <c r="C59" s="600"/>
      <c r="D59" s="606"/>
      <c r="E59" s="606"/>
      <c r="F59" s="606"/>
      <c r="G59" s="606"/>
      <c r="H59" s="606"/>
      <c r="I59" s="607"/>
      <c r="J59" s="618"/>
    </row>
    <row r="60" spans="1:10">
      <c r="A60" s="163"/>
      <c r="B60" s="158"/>
      <c r="C60" s="600"/>
      <c r="D60" s="606"/>
      <c r="E60" s="606"/>
      <c r="F60" s="606"/>
      <c r="G60" s="606"/>
      <c r="H60" s="606"/>
      <c r="I60" s="607"/>
      <c r="J60" s="618"/>
    </row>
    <row r="61" spans="1:10">
      <c r="A61" s="601">
        <v>6</v>
      </c>
      <c r="B61" s="157" t="s">
        <v>102</v>
      </c>
      <c r="C61" s="609"/>
      <c r="D61" s="603">
        <f>SUM(D64:D65)</f>
        <v>895115728.38</v>
      </c>
      <c r="E61" s="603"/>
      <c r="F61" s="603">
        <f>SUM(F64:F65)</f>
        <v>988672080.22000003</v>
      </c>
      <c r="G61" s="603"/>
      <c r="H61" s="603">
        <f>SUM(H64:H65)</f>
        <v>-93556351.840000033</v>
      </c>
      <c r="I61" s="605"/>
      <c r="J61" s="618">
        <v>1.1045187218521122</v>
      </c>
    </row>
    <row r="62" spans="1:10">
      <c r="A62" s="163"/>
      <c r="B62" s="158"/>
      <c r="C62" s="600"/>
      <c r="D62" s="606"/>
      <c r="E62" s="606"/>
      <c r="F62" s="606"/>
      <c r="G62" s="606"/>
      <c r="H62" s="606"/>
      <c r="I62" s="607"/>
      <c r="J62" s="618"/>
    </row>
    <row r="63" spans="1:10">
      <c r="A63" s="163"/>
      <c r="B63" s="158" t="s">
        <v>168</v>
      </c>
      <c r="C63" s="600"/>
      <c r="D63" s="606"/>
      <c r="E63" s="606"/>
      <c r="F63" s="606"/>
      <c r="G63" s="606"/>
      <c r="H63" s="606"/>
      <c r="I63" s="607"/>
      <c r="J63" s="617"/>
    </row>
    <row r="64" spans="1:10">
      <c r="A64" s="163"/>
      <c r="B64" s="160" t="s">
        <v>4157</v>
      </c>
      <c r="C64" s="600"/>
      <c r="D64" s="606">
        <v>435000000</v>
      </c>
      <c r="E64" s="606"/>
      <c r="F64" s="606">
        <v>527901417.75</v>
      </c>
      <c r="G64" s="606"/>
      <c r="H64" s="606">
        <f>SUM(D64-F64)</f>
        <v>-92901417.75</v>
      </c>
      <c r="I64" s="607"/>
      <c r="J64" s="618">
        <v>1.2135664775862069</v>
      </c>
    </row>
    <row r="65" spans="1:10">
      <c r="A65" s="163"/>
      <c r="B65" s="158" t="s">
        <v>40</v>
      </c>
      <c r="C65" s="600"/>
      <c r="D65" s="606">
        <v>460115728.38</v>
      </c>
      <c r="E65" s="606"/>
      <c r="F65" s="606">
        <v>460770662.47000003</v>
      </c>
      <c r="G65" s="606"/>
      <c r="H65" s="606">
        <f>SUM(D65-F65)</f>
        <v>-654934.09000003338</v>
      </c>
      <c r="I65" s="607"/>
      <c r="J65" s="618">
        <v>1.0014234116540766</v>
      </c>
    </row>
    <row r="66" spans="1:10">
      <c r="A66" s="163"/>
      <c r="B66" s="158"/>
      <c r="C66" s="600"/>
      <c r="D66" s="606"/>
      <c r="E66" s="606"/>
      <c r="F66" s="606"/>
      <c r="G66" s="606"/>
      <c r="H66" s="606"/>
      <c r="I66" s="607"/>
      <c r="J66" s="618"/>
    </row>
    <row r="67" spans="1:10">
      <c r="A67" s="601">
        <v>7</v>
      </c>
      <c r="B67" s="157" t="s">
        <v>179</v>
      </c>
      <c r="C67" s="600"/>
      <c r="D67" s="603">
        <f>SUM(D69:D71)</f>
        <v>2617322491.7800002</v>
      </c>
      <c r="E67" s="606"/>
      <c r="F67" s="603">
        <f>SUM(F70:F71)</f>
        <v>2540693394.9700003</v>
      </c>
      <c r="G67" s="606"/>
      <c r="H67" s="603">
        <f>SUM(H70:H71)</f>
        <v>76629096.809999794</v>
      </c>
      <c r="I67" s="605"/>
      <c r="J67" s="618">
        <v>0.9707223328226986</v>
      </c>
    </row>
    <row r="68" spans="1:10">
      <c r="A68" s="163"/>
      <c r="B68" s="158"/>
      <c r="C68" s="600"/>
      <c r="D68" s="606"/>
      <c r="E68" s="606"/>
      <c r="F68" s="606"/>
      <c r="G68" s="606"/>
      <c r="H68" s="606"/>
      <c r="I68" s="607"/>
      <c r="J68" s="618"/>
    </row>
    <row r="69" spans="1:10">
      <c r="A69" s="163"/>
      <c r="B69" s="158" t="s">
        <v>168</v>
      </c>
      <c r="C69" s="600"/>
      <c r="D69" s="606"/>
      <c r="E69" s="606"/>
      <c r="F69" s="606"/>
      <c r="G69" s="606"/>
      <c r="H69" s="606"/>
      <c r="I69" s="607"/>
      <c r="J69" s="618"/>
    </row>
    <row r="70" spans="1:10">
      <c r="A70" s="163"/>
      <c r="B70" s="160" t="s">
        <v>4157</v>
      </c>
      <c r="C70" s="600"/>
      <c r="D70" s="606">
        <v>2350000000</v>
      </c>
      <c r="E70" s="606"/>
      <c r="F70" s="606">
        <v>2273633552.5300002</v>
      </c>
      <c r="G70" s="606"/>
      <c r="H70" s="606">
        <f>SUM(D70-F70)</f>
        <v>76366447.46999979</v>
      </c>
      <c r="I70" s="607"/>
      <c r="J70" s="618">
        <v>0.96750363937446815</v>
      </c>
    </row>
    <row r="71" spans="1:10">
      <c r="A71" s="163"/>
      <c r="B71" s="158" t="s">
        <v>180</v>
      </c>
      <c r="C71" s="600"/>
      <c r="D71" s="606">
        <v>267322491.78</v>
      </c>
      <c r="E71" s="606"/>
      <c r="F71" s="606">
        <v>267059842.44</v>
      </c>
      <c r="G71" s="606"/>
      <c r="H71" s="606">
        <f>SUM(D71-F71)</f>
        <v>262649.34000000358</v>
      </c>
      <c r="I71" s="607"/>
      <c r="J71" s="618">
        <v>0.99901748132657631</v>
      </c>
    </row>
    <row r="72" spans="1:10">
      <c r="A72" s="163"/>
      <c r="B72" s="158"/>
      <c r="C72" s="600"/>
      <c r="D72" s="606"/>
      <c r="E72" s="606"/>
      <c r="F72" s="606"/>
      <c r="G72" s="606"/>
      <c r="H72" s="606"/>
      <c r="I72" s="607"/>
      <c r="J72" s="618"/>
    </row>
    <row r="73" spans="1:10">
      <c r="A73" s="601">
        <v>8</v>
      </c>
      <c r="B73" s="157" t="s">
        <v>103</v>
      </c>
      <c r="C73" s="600"/>
      <c r="D73" s="603">
        <f>SUM(D76:D79)</f>
        <v>10276836383.049999</v>
      </c>
      <c r="E73" s="606"/>
      <c r="F73" s="603">
        <f>SUM(F76:F79)</f>
        <v>10639240225.129999</v>
      </c>
      <c r="G73" s="606"/>
      <c r="H73" s="603">
        <f>SUM(H76:H79)</f>
        <v>-362403842.07999933</v>
      </c>
      <c r="I73" s="605"/>
      <c r="J73" s="617">
        <v>1.0352641443895834</v>
      </c>
    </row>
    <row r="74" spans="1:10">
      <c r="A74" s="163"/>
      <c r="B74" s="158"/>
      <c r="C74" s="600"/>
      <c r="D74" s="606"/>
      <c r="E74" s="606"/>
      <c r="F74" s="606"/>
      <c r="G74" s="606"/>
      <c r="H74" s="606"/>
      <c r="I74" s="607"/>
      <c r="J74" s="618"/>
    </row>
    <row r="75" spans="1:10">
      <c r="A75" s="163"/>
      <c r="B75" s="158" t="s">
        <v>168</v>
      </c>
      <c r="C75" s="600"/>
      <c r="D75" s="606"/>
      <c r="E75" s="606"/>
      <c r="F75" s="606"/>
      <c r="G75" s="606"/>
      <c r="H75" s="606"/>
      <c r="I75" s="607"/>
      <c r="J75" s="618"/>
    </row>
    <row r="76" spans="1:10">
      <c r="A76" s="163"/>
      <c r="B76" s="158" t="s">
        <v>181</v>
      </c>
      <c r="C76" s="600"/>
      <c r="D76" s="606">
        <v>900000000</v>
      </c>
      <c r="E76" s="606"/>
      <c r="F76" s="606">
        <v>1016006780.05</v>
      </c>
      <c r="G76" s="606"/>
      <c r="H76" s="606">
        <f>SUM(D76-F76)</f>
        <v>-116006780.04999995</v>
      </c>
      <c r="I76" s="607"/>
      <c r="J76" s="617">
        <v>1.1288964222777778</v>
      </c>
    </row>
    <row r="77" spans="1:10">
      <c r="A77" s="163"/>
      <c r="B77" s="158" t="s">
        <v>32</v>
      </c>
      <c r="C77" s="600"/>
      <c r="D77" s="606">
        <v>65000000</v>
      </c>
      <c r="E77" s="606"/>
      <c r="F77" s="606">
        <v>94724216.099999994</v>
      </c>
      <c r="G77" s="606"/>
      <c r="H77" s="606">
        <f>SUM(D77-F77)</f>
        <v>-29724216.099999994</v>
      </c>
      <c r="I77" s="607"/>
      <c r="J77" s="618">
        <v>1.4572956323076922</v>
      </c>
    </row>
    <row r="78" spans="1:10">
      <c r="A78" s="163"/>
      <c r="B78" s="158" t="s">
        <v>182</v>
      </c>
      <c r="C78" s="600"/>
      <c r="D78" s="606">
        <v>900000000</v>
      </c>
      <c r="E78" s="606"/>
      <c r="F78" s="606">
        <v>1185973340.8699999</v>
      </c>
      <c r="G78" s="606"/>
      <c r="H78" s="606">
        <f>SUM(D78-F78)</f>
        <v>-285973340.86999989</v>
      </c>
      <c r="I78" s="607"/>
      <c r="J78" s="618">
        <v>1.317748156522222</v>
      </c>
    </row>
    <row r="79" spans="1:10">
      <c r="A79" s="163"/>
      <c r="B79" s="158" t="s">
        <v>40</v>
      </c>
      <c r="C79" s="600"/>
      <c r="D79" s="606">
        <v>8411836383.0500002</v>
      </c>
      <c r="E79" s="606"/>
      <c r="F79" s="606">
        <v>8342535888.1099997</v>
      </c>
      <c r="G79" s="606"/>
      <c r="H79" s="606">
        <f>SUM(D79-F79)</f>
        <v>69300494.940000534</v>
      </c>
      <c r="I79" s="607"/>
      <c r="J79" s="618">
        <v>0.99176154982286124</v>
      </c>
    </row>
    <row r="80" spans="1:10">
      <c r="A80" s="163"/>
      <c r="B80" s="158"/>
      <c r="C80" s="600"/>
      <c r="D80" s="606"/>
      <c r="E80" s="606"/>
      <c r="F80" s="606"/>
      <c r="G80" s="606"/>
      <c r="H80" s="606"/>
      <c r="I80" s="607"/>
      <c r="J80" s="618"/>
    </row>
    <row r="81" spans="1:10">
      <c r="A81" s="601">
        <v>9</v>
      </c>
      <c r="B81" s="157" t="s">
        <v>104</v>
      </c>
      <c r="C81" s="600"/>
      <c r="D81" s="603">
        <f>SUM(D84:D86)</f>
        <v>11278083110.709999</v>
      </c>
      <c r="E81" s="606"/>
      <c r="F81" s="603">
        <f>SUM(F84:F86)</f>
        <v>11270346883.82</v>
      </c>
      <c r="G81" s="606"/>
      <c r="H81" s="603">
        <f>SUM(H84:H86)</f>
        <v>7736226.8899993896</v>
      </c>
      <c r="I81" s="605"/>
      <c r="J81" s="618">
        <v>0.99931404771413213</v>
      </c>
    </row>
    <row r="82" spans="1:10">
      <c r="A82" s="163"/>
      <c r="B82" s="158"/>
      <c r="C82" s="600"/>
      <c r="D82" s="606"/>
      <c r="E82" s="606"/>
      <c r="F82" s="606"/>
      <c r="G82" s="606"/>
      <c r="H82" s="606"/>
      <c r="I82" s="607"/>
      <c r="J82" s="618"/>
    </row>
    <row r="83" spans="1:10">
      <c r="A83" s="163"/>
      <c r="B83" s="158" t="s">
        <v>169</v>
      </c>
      <c r="C83" s="600"/>
      <c r="D83" s="606"/>
      <c r="E83" s="606"/>
      <c r="F83" s="606"/>
      <c r="G83" s="606"/>
      <c r="H83" s="606"/>
      <c r="I83" s="607"/>
      <c r="J83" s="618"/>
    </row>
    <row r="84" spans="1:10">
      <c r="A84" s="163"/>
      <c r="B84" s="158" t="s">
        <v>170</v>
      </c>
      <c r="C84" s="600"/>
      <c r="D84" s="606">
        <v>4820419962.6400003</v>
      </c>
      <c r="E84" s="606"/>
      <c r="F84" s="606">
        <v>4815419963.6400003</v>
      </c>
      <c r="G84" s="606"/>
      <c r="H84" s="606">
        <f>SUM(D84-F84)</f>
        <v>4999999</v>
      </c>
      <c r="I84" s="607"/>
      <c r="J84" s="617">
        <v>0.99896274618420144</v>
      </c>
    </row>
    <row r="85" spans="1:10">
      <c r="A85" s="163"/>
      <c r="B85" s="600" t="s">
        <v>4163</v>
      </c>
      <c r="C85" s="600"/>
      <c r="D85" s="606">
        <v>3319015</v>
      </c>
      <c r="E85" s="606"/>
      <c r="F85" s="606">
        <v>0</v>
      </c>
      <c r="G85" s="606"/>
      <c r="H85" s="606">
        <f>SUM(D85-F85)</f>
        <v>3319015</v>
      </c>
      <c r="I85" s="607"/>
      <c r="J85" s="618">
        <v>0</v>
      </c>
    </row>
    <row r="86" spans="1:10">
      <c r="A86" s="163"/>
      <c r="B86" s="158" t="s">
        <v>40</v>
      </c>
      <c r="C86" s="600"/>
      <c r="D86" s="606">
        <v>6454344133.0699997</v>
      </c>
      <c r="E86" s="606"/>
      <c r="F86" s="606">
        <v>6454926920.1800003</v>
      </c>
      <c r="G86" s="606"/>
      <c r="H86" s="606">
        <f>SUM(D86-F86)</f>
        <v>-582787.11000061035</v>
      </c>
      <c r="I86" s="607"/>
      <c r="J86" s="618">
        <v>1.000090293777026</v>
      </c>
    </row>
    <row r="87" spans="1:10">
      <c r="A87" s="163"/>
      <c r="B87" s="158"/>
      <c r="C87" s="600"/>
      <c r="D87" s="606"/>
      <c r="E87" s="606"/>
      <c r="F87" s="606" t="s">
        <v>0</v>
      </c>
      <c r="G87" s="606"/>
      <c r="H87" s="606"/>
      <c r="I87" s="605"/>
      <c r="J87" s="618"/>
    </row>
    <row r="88" spans="1:10">
      <c r="A88" s="601">
        <v>10</v>
      </c>
      <c r="B88" s="157" t="s">
        <v>105</v>
      </c>
      <c r="C88" s="609"/>
      <c r="D88" s="603">
        <f>SUM(D92:D94)</f>
        <v>16872951138.6</v>
      </c>
      <c r="E88" s="603"/>
      <c r="F88" s="603">
        <f>SUM(F90:F94)</f>
        <v>11180792929.879999</v>
      </c>
      <c r="G88" s="603"/>
      <c r="H88" s="603">
        <f>SUM(H90:H94)</f>
        <v>5692158208.7200003</v>
      </c>
      <c r="I88" s="605"/>
      <c r="J88" s="618">
        <v>0.66264596145850652</v>
      </c>
    </row>
    <row r="89" spans="1:10">
      <c r="A89" s="163"/>
      <c r="B89" s="158"/>
      <c r="C89" s="600"/>
      <c r="D89" s="606"/>
      <c r="E89" s="606"/>
      <c r="F89" s="606"/>
      <c r="G89" s="606"/>
      <c r="H89" s="606"/>
      <c r="I89" s="605"/>
      <c r="J89" s="617"/>
    </row>
    <row r="90" spans="1:10">
      <c r="A90" s="163"/>
      <c r="B90" s="158" t="s">
        <v>176</v>
      </c>
      <c r="C90" s="600"/>
      <c r="D90" s="606">
        <v>0</v>
      </c>
      <c r="E90" s="606"/>
      <c r="F90" s="606">
        <v>49295525</v>
      </c>
      <c r="G90" s="606"/>
      <c r="H90" s="606">
        <f>SUM(D90-F90)</f>
        <v>-49295525</v>
      </c>
      <c r="I90" s="610"/>
      <c r="J90" s="617" t="s">
        <v>167</v>
      </c>
    </row>
    <row r="91" spans="1:10">
      <c r="A91" s="163"/>
      <c r="B91" s="158" t="s">
        <v>169</v>
      </c>
      <c r="C91" s="600"/>
      <c r="D91" s="606"/>
      <c r="E91" s="606"/>
      <c r="F91" s="606"/>
      <c r="G91" s="606"/>
      <c r="H91" s="606"/>
      <c r="I91" s="606"/>
      <c r="J91" s="617"/>
    </row>
    <row r="92" spans="1:10">
      <c r="A92" s="163"/>
      <c r="B92" s="161" t="s">
        <v>170</v>
      </c>
      <c r="C92" s="600"/>
      <c r="D92" s="606">
        <v>15408455184.280001</v>
      </c>
      <c r="E92" s="606"/>
      <c r="F92" s="606">
        <v>9620176000</v>
      </c>
      <c r="G92" s="606"/>
      <c r="H92" s="606">
        <f>SUM(D92-F92)</f>
        <v>5788279184.2800007</v>
      </c>
      <c r="I92" s="607"/>
      <c r="J92" s="618">
        <v>0.62434396472234843</v>
      </c>
    </row>
    <row r="93" spans="1:10">
      <c r="A93" s="163"/>
      <c r="B93" s="600" t="s">
        <v>4163</v>
      </c>
      <c r="C93" s="600"/>
      <c r="D93" s="606">
        <v>0</v>
      </c>
      <c r="E93" s="606"/>
      <c r="F93" s="606">
        <v>46825450.560000002</v>
      </c>
      <c r="G93" s="606"/>
      <c r="H93" s="606">
        <f>SUM(D93-F93)</f>
        <v>-46825450.560000002</v>
      </c>
      <c r="I93" s="610"/>
      <c r="J93" s="608" t="s">
        <v>167</v>
      </c>
    </row>
    <row r="94" spans="1:10">
      <c r="A94" s="163"/>
      <c r="B94" s="158" t="s">
        <v>4126</v>
      </c>
      <c r="C94" s="600"/>
      <c r="D94" s="606">
        <v>1464495954.3199999</v>
      </c>
      <c r="E94" s="606"/>
      <c r="F94" s="606">
        <v>1464495954.3199999</v>
      </c>
      <c r="G94" s="606"/>
      <c r="H94" s="606">
        <f>SUM(D94-F94)</f>
        <v>0</v>
      </c>
      <c r="I94" s="607"/>
      <c r="J94" s="618"/>
    </row>
    <row r="95" spans="1:10">
      <c r="A95" s="163"/>
      <c r="B95" s="158"/>
      <c r="C95" s="600"/>
      <c r="D95" s="606"/>
      <c r="E95" s="606"/>
      <c r="F95" s="606"/>
      <c r="G95" s="606"/>
      <c r="H95" s="606"/>
      <c r="I95" s="605"/>
      <c r="J95" s="618"/>
    </row>
    <row r="96" spans="1:10" ht="13.5" thickBot="1">
      <c r="A96" s="601"/>
      <c r="B96" s="157" t="s">
        <v>183</v>
      </c>
      <c r="C96" s="602" t="s">
        <v>159</v>
      </c>
      <c r="D96" s="611">
        <f>SUM(D7+D24+D32+D42+D61+D67+D73+D81+D88)</f>
        <v>405280030922.52002</v>
      </c>
      <c r="E96" s="604" t="s">
        <v>159</v>
      </c>
      <c r="F96" s="611">
        <f>SUM(F7+F24+F32+F42+F61+F67+F73+F81+F88)</f>
        <v>404644048055.39996</v>
      </c>
      <c r="G96" s="604" t="s">
        <v>159</v>
      </c>
      <c r="H96" s="611">
        <f>SUM(H7+H24+H32+H42+H61+H67+H73+H81+H88)</f>
        <v>635982867.12001228</v>
      </c>
      <c r="I96" s="612"/>
      <c r="J96" s="620">
        <v>0.99843075696161887</v>
      </c>
    </row>
    <row r="97" spans="1:9" ht="13.5" thickTop="1">
      <c r="A97" s="613"/>
      <c r="B97" s="554"/>
      <c r="C97" s="554"/>
      <c r="D97" s="555"/>
      <c r="E97" s="555"/>
      <c r="F97" s="555"/>
      <c r="G97" s="555"/>
      <c r="H97" s="555"/>
      <c r="I97" s="614"/>
    </row>
    <row r="98" spans="1:9">
      <c r="A98" s="613"/>
      <c r="B98" s="554"/>
      <c r="C98" s="554"/>
      <c r="D98" s="555"/>
      <c r="E98" s="555"/>
      <c r="F98" s="555"/>
      <c r="G98" s="555"/>
      <c r="H98" s="555"/>
      <c r="I98" s="614"/>
    </row>
    <row r="99" spans="1:9">
      <c r="A99" s="613"/>
      <c r="B99" s="554"/>
      <c r="C99" s="554"/>
      <c r="D99" s="555"/>
      <c r="E99" s="555"/>
      <c r="F99" s="555"/>
      <c r="G99" s="555"/>
      <c r="H99" s="555"/>
      <c r="I99" s="614"/>
    </row>
    <row r="100" spans="1:9">
      <c r="A100" s="613"/>
      <c r="B100" s="554"/>
      <c r="C100" s="554"/>
      <c r="D100" s="555"/>
      <c r="E100" s="555"/>
      <c r="F100" s="555"/>
      <c r="G100" s="555"/>
      <c r="H100" s="555"/>
      <c r="I100" s="614"/>
    </row>
    <row r="101" spans="1:9">
      <c r="A101" s="613"/>
      <c r="B101" s="554"/>
      <c r="C101" s="554"/>
      <c r="D101" s="555"/>
      <c r="E101" s="555"/>
      <c r="F101" s="555"/>
      <c r="G101" s="555"/>
      <c r="H101" s="555"/>
      <c r="I101" s="614"/>
    </row>
    <row r="102" spans="1:9">
      <c r="A102" s="613"/>
      <c r="B102" s="554"/>
      <c r="C102" s="554"/>
      <c r="D102" s="555"/>
      <c r="E102" s="555"/>
      <c r="F102" s="555"/>
      <c r="G102" s="555"/>
      <c r="H102" s="555"/>
      <c r="I102" s="614"/>
    </row>
    <row r="103" spans="1:9">
      <c r="A103" s="613"/>
      <c r="B103" s="554"/>
      <c r="C103" s="554"/>
      <c r="D103" s="555"/>
      <c r="E103" s="555"/>
      <c r="F103" s="555"/>
      <c r="G103" s="555"/>
      <c r="H103" s="555"/>
      <c r="I103" s="614"/>
    </row>
    <row r="104" spans="1:9">
      <c r="A104" s="613"/>
      <c r="B104" s="554"/>
      <c r="C104" s="554"/>
      <c r="D104" s="555"/>
      <c r="E104" s="555"/>
      <c r="F104" s="555"/>
      <c r="G104" s="555"/>
      <c r="H104" s="555"/>
      <c r="I104" s="614"/>
    </row>
    <row r="105" spans="1:9">
      <c r="A105" s="613"/>
      <c r="B105" s="554"/>
      <c r="C105" s="554"/>
      <c r="D105" s="555"/>
      <c r="E105" s="555"/>
      <c r="F105" s="555"/>
      <c r="G105" s="555"/>
      <c r="H105" s="555"/>
      <c r="I105" s="614"/>
    </row>
    <row r="106" spans="1:9">
      <c r="A106" s="613"/>
      <c r="B106" s="554"/>
      <c r="C106" s="554"/>
      <c r="D106" s="555"/>
      <c r="E106" s="555"/>
      <c r="F106" s="555"/>
      <c r="G106" s="555"/>
      <c r="H106" s="555"/>
      <c r="I106" s="614"/>
    </row>
    <row r="107" spans="1:9">
      <c r="A107" s="613"/>
      <c r="B107" s="554"/>
      <c r="C107" s="554"/>
      <c r="D107" s="555"/>
      <c r="E107" s="555"/>
      <c r="F107" s="555"/>
      <c r="G107" s="555"/>
      <c r="H107" s="555"/>
      <c r="I107" s="614"/>
    </row>
    <row r="108" spans="1:9">
      <c r="A108" s="613"/>
      <c r="B108" s="554"/>
      <c r="C108" s="554"/>
      <c r="D108" s="555"/>
      <c r="E108" s="555"/>
      <c r="F108" s="555"/>
      <c r="G108" s="555"/>
      <c r="H108" s="555"/>
      <c r="I108" s="614"/>
    </row>
    <row r="109" spans="1:9">
      <c r="A109" s="613"/>
      <c r="B109" s="554"/>
      <c r="C109" s="554"/>
      <c r="D109" s="555"/>
      <c r="E109" s="555"/>
      <c r="F109" s="555"/>
      <c r="G109" s="555"/>
      <c r="H109" s="555"/>
      <c r="I109" s="614"/>
    </row>
    <row r="110" spans="1:9">
      <c r="A110" s="613"/>
      <c r="B110" s="554"/>
      <c r="C110" s="554"/>
      <c r="D110" s="555"/>
      <c r="E110" s="555"/>
      <c r="F110" s="555"/>
      <c r="G110" s="555"/>
      <c r="H110" s="555"/>
      <c r="I110" s="614"/>
    </row>
    <row r="111" spans="1:9">
      <c r="A111" s="613"/>
      <c r="B111" s="554"/>
      <c r="C111" s="554"/>
      <c r="D111" s="555"/>
      <c r="E111" s="555"/>
      <c r="F111" s="555"/>
      <c r="G111" s="555"/>
      <c r="H111" s="555"/>
      <c r="I111" s="614"/>
    </row>
    <row r="112" spans="1:9">
      <c r="A112" s="613"/>
      <c r="B112" s="554"/>
      <c r="C112" s="554"/>
      <c r="D112" s="555"/>
      <c r="E112" s="555"/>
      <c r="F112" s="555"/>
      <c r="G112" s="555"/>
      <c r="H112" s="555"/>
      <c r="I112" s="614"/>
    </row>
    <row r="113" spans="1:9">
      <c r="A113" s="613"/>
      <c r="B113" s="554"/>
      <c r="C113" s="554"/>
      <c r="D113" s="555"/>
      <c r="E113" s="555"/>
      <c r="F113" s="555"/>
      <c r="G113" s="555"/>
      <c r="H113" s="555"/>
      <c r="I113" s="614"/>
    </row>
    <row r="114" spans="1:9">
      <c r="A114" s="613"/>
      <c r="B114" s="554"/>
      <c r="C114" s="554"/>
      <c r="D114" s="555"/>
      <c r="E114" s="555"/>
      <c r="F114" s="555"/>
      <c r="G114" s="555"/>
      <c r="H114" s="555"/>
      <c r="I114" s="614"/>
    </row>
    <row r="115" spans="1:9">
      <c r="A115" s="613"/>
      <c r="B115" s="554"/>
      <c r="C115" s="554"/>
      <c r="D115" s="555"/>
      <c r="E115" s="555"/>
      <c r="F115" s="555"/>
      <c r="G115" s="555"/>
      <c r="H115" s="555"/>
      <c r="I115" s="614"/>
    </row>
    <row r="116" spans="1:9">
      <c r="A116" s="613"/>
      <c r="B116" s="554"/>
      <c r="C116" s="554"/>
      <c r="D116" s="555"/>
      <c r="E116" s="555"/>
      <c r="F116" s="555"/>
      <c r="G116" s="555"/>
      <c r="H116" s="555"/>
      <c r="I116" s="614"/>
    </row>
    <row r="117" spans="1:9">
      <c r="A117" s="613"/>
      <c r="B117" s="554"/>
      <c r="C117" s="554"/>
      <c r="D117" s="555"/>
      <c r="E117" s="555"/>
      <c r="F117" s="555"/>
      <c r="G117" s="555"/>
      <c r="H117" s="555"/>
      <c r="I117" s="614"/>
    </row>
    <row r="118" spans="1:9">
      <c r="A118" s="613"/>
      <c r="B118" s="554"/>
      <c r="C118" s="554"/>
      <c r="D118" s="555"/>
      <c r="E118" s="555"/>
      <c r="F118" s="555"/>
      <c r="G118" s="555"/>
      <c r="H118" s="555"/>
      <c r="I118" s="614"/>
    </row>
    <row r="119" spans="1:9">
      <c r="A119" s="613"/>
      <c r="B119" s="554"/>
      <c r="C119" s="554"/>
      <c r="D119" s="555"/>
      <c r="E119" s="555"/>
      <c r="F119" s="555"/>
      <c r="G119" s="555"/>
      <c r="H119" s="555"/>
      <c r="I119" s="614"/>
    </row>
    <row r="120" spans="1:9">
      <c r="A120" s="613"/>
      <c r="B120" s="554"/>
      <c r="C120" s="554"/>
      <c r="D120" s="555"/>
      <c r="E120" s="555"/>
      <c r="F120" s="555"/>
      <c r="G120" s="555"/>
      <c r="H120" s="555"/>
      <c r="I120" s="614"/>
    </row>
    <row r="121" spans="1:9">
      <c r="A121" s="613"/>
      <c r="B121" s="554"/>
      <c r="C121" s="554"/>
      <c r="D121" s="555"/>
      <c r="E121" s="555"/>
      <c r="F121" s="555"/>
      <c r="G121" s="555"/>
      <c r="H121" s="555"/>
      <c r="I121" s="614"/>
    </row>
    <row r="122" spans="1:9">
      <c r="A122" s="613"/>
      <c r="B122" s="554"/>
      <c r="C122" s="554"/>
      <c r="D122" s="555"/>
      <c r="E122" s="555"/>
      <c r="F122" s="555"/>
      <c r="G122" s="555"/>
      <c r="H122" s="555"/>
      <c r="I122" s="614"/>
    </row>
    <row r="123" spans="1:9">
      <c r="A123" s="613"/>
      <c r="B123" s="554"/>
      <c r="C123" s="554"/>
      <c r="D123" s="555"/>
      <c r="E123" s="555"/>
      <c r="F123" s="555"/>
      <c r="G123" s="555"/>
      <c r="H123" s="555"/>
      <c r="I123" s="614"/>
    </row>
    <row r="124" spans="1:9">
      <c r="A124" s="613"/>
      <c r="B124" s="554"/>
      <c r="C124" s="554"/>
      <c r="D124" s="555"/>
      <c r="E124" s="555"/>
      <c r="F124" s="555"/>
      <c r="G124" s="555"/>
      <c r="H124" s="555"/>
      <c r="I124" s="614"/>
    </row>
    <row r="125" spans="1:9">
      <c r="A125" s="613"/>
      <c r="B125" s="554"/>
      <c r="C125" s="554"/>
      <c r="D125" s="555"/>
      <c r="E125" s="555"/>
      <c r="F125" s="555"/>
      <c r="G125" s="555"/>
      <c r="H125" s="555"/>
      <c r="I125" s="614"/>
    </row>
    <row r="126" spans="1:9">
      <c r="A126" s="613"/>
      <c r="B126" s="554"/>
      <c r="C126" s="554"/>
      <c r="D126" s="555"/>
      <c r="E126" s="555"/>
      <c r="F126" s="555"/>
      <c r="G126" s="555"/>
      <c r="H126" s="555"/>
      <c r="I126" s="614"/>
    </row>
    <row r="127" spans="1:9">
      <c r="A127" s="613"/>
      <c r="B127" s="554"/>
      <c r="C127" s="554"/>
      <c r="D127" s="555"/>
      <c r="E127" s="555"/>
      <c r="F127" s="555"/>
      <c r="G127" s="555"/>
      <c r="H127" s="555"/>
      <c r="I127" s="614"/>
    </row>
    <row r="128" spans="1:9">
      <c r="A128" s="613"/>
      <c r="B128" s="554"/>
      <c r="C128" s="554"/>
      <c r="D128" s="555"/>
      <c r="E128" s="555"/>
      <c r="F128" s="555"/>
      <c r="G128" s="555"/>
      <c r="H128" s="555"/>
      <c r="I128" s="614"/>
    </row>
    <row r="129" spans="1:9">
      <c r="A129" s="613"/>
      <c r="B129" s="554"/>
      <c r="C129" s="554"/>
      <c r="D129" s="555"/>
      <c r="E129" s="555"/>
      <c r="F129" s="555"/>
      <c r="G129" s="555"/>
      <c r="H129" s="555"/>
      <c r="I129" s="614"/>
    </row>
    <row r="130" spans="1:9">
      <c r="A130" s="613"/>
      <c r="B130" s="554"/>
      <c r="C130" s="554"/>
      <c r="D130" s="555"/>
      <c r="E130" s="555"/>
      <c r="F130" s="555"/>
      <c r="G130" s="555"/>
      <c r="H130" s="555"/>
      <c r="I130" s="614"/>
    </row>
    <row r="131" spans="1:9">
      <c r="A131" s="613"/>
      <c r="B131" s="554"/>
      <c r="C131" s="554"/>
      <c r="D131" s="555"/>
      <c r="E131" s="555"/>
      <c r="F131" s="555"/>
      <c r="G131" s="555"/>
      <c r="H131" s="555"/>
      <c r="I131" s="614"/>
    </row>
    <row r="132" spans="1:9">
      <c r="A132" s="613"/>
      <c r="B132" s="554"/>
      <c r="C132" s="554"/>
      <c r="D132" s="555"/>
      <c r="E132" s="555"/>
      <c r="F132" s="555"/>
      <c r="G132" s="555"/>
      <c r="H132" s="555"/>
      <c r="I132" s="614"/>
    </row>
    <row r="133" spans="1:9">
      <c r="A133" s="613"/>
      <c r="B133" s="554"/>
      <c r="C133" s="554"/>
      <c r="D133" s="555"/>
      <c r="E133" s="555"/>
      <c r="F133" s="555"/>
      <c r="G133" s="555"/>
      <c r="H133" s="555"/>
      <c r="I133" s="614"/>
    </row>
    <row r="134" spans="1:9">
      <c r="A134" s="613"/>
      <c r="B134" s="554"/>
      <c r="C134" s="554"/>
      <c r="D134" s="555"/>
      <c r="E134" s="555"/>
      <c r="F134" s="555"/>
      <c r="G134" s="555"/>
      <c r="H134" s="555"/>
      <c r="I134" s="614"/>
    </row>
    <row r="135" spans="1:9">
      <c r="A135" s="613"/>
      <c r="B135" s="554"/>
      <c r="C135" s="554"/>
      <c r="D135" s="555"/>
      <c r="E135" s="555"/>
      <c r="F135" s="555"/>
      <c r="G135" s="555"/>
      <c r="H135" s="555"/>
      <c r="I135" s="614"/>
    </row>
    <row r="136" spans="1:9">
      <c r="A136" s="613"/>
      <c r="B136" s="554"/>
      <c r="C136" s="554"/>
      <c r="D136" s="555"/>
      <c r="E136" s="555"/>
      <c r="F136" s="555"/>
      <c r="G136" s="555"/>
      <c r="H136" s="555"/>
      <c r="I136" s="614"/>
    </row>
    <row r="137" spans="1:9">
      <c r="A137" s="613"/>
      <c r="B137" s="554"/>
      <c r="C137" s="554"/>
      <c r="D137" s="555"/>
      <c r="E137" s="555"/>
      <c r="F137" s="555"/>
      <c r="G137" s="555"/>
      <c r="H137" s="555"/>
      <c r="I137" s="614"/>
    </row>
    <row r="138" spans="1:9">
      <c r="A138" s="613"/>
      <c r="B138" s="554"/>
      <c r="C138" s="554"/>
      <c r="D138" s="555"/>
      <c r="E138" s="555"/>
      <c r="F138" s="555"/>
      <c r="G138" s="555"/>
      <c r="H138" s="555"/>
      <c r="I138" s="614"/>
    </row>
    <row r="139" spans="1:9">
      <c r="A139" s="613"/>
      <c r="B139" s="554"/>
      <c r="C139" s="554"/>
      <c r="D139" s="555"/>
      <c r="E139" s="555"/>
      <c r="F139" s="555"/>
      <c r="G139" s="555"/>
      <c r="H139" s="555"/>
      <c r="I139" s="614"/>
    </row>
    <row r="140" spans="1:9">
      <c r="A140" s="613"/>
      <c r="B140" s="554"/>
      <c r="C140" s="554"/>
      <c r="D140" s="555"/>
      <c r="E140" s="555"/>
      <c r="F140" s="555"/>
      <c r="G140" s="555"/>
      <c r="H140" s="555"/>
      <c r="I140" s="614"/>
    </row>
    <row r="141" spans="1:9">
      <c r="A141" s="613"/>
      <c r="B141" s="554"/>
      <c r="C141" s="554"/>
      <c r="D141" s="555"/>
      <c r="E141" s="555"/>
      <c r="F141" s="555"/>
      <c r="G141" s="555"/>
      <c r="H141" s="555"/>
      <c r="I141" s="614"/>
    </row>
    <row r="142" spans="1:9">
      <c r="A142" s="613"/>
      <c r="B142" s="554"/>
      <c r="C142" s="554"/>
      <c r="D142" s="555"/>
      <c r="E142" s="555"/>
      <c r="F142" s="555"/>
      <c r="G142" s="555"/>
      <c r="H142" s="555"/>
      <c r="I142" s="614"/>
    </row>
    <row r="143" spans="1:9">
      <c r="A143" s="613"/>
      <c r="B143" s="554"/>
      <c r="C143" s="554"/>
      <c r="D143" s="555"/>
      <c r="E143" s="555"/>
      <c r="F143" s="555"/>
      <c r="G143" s="555"/>
      <c r="H143" s="555"/>
      <c r="I143" s="614"/>
    </row>
    <row r="144" spans="1:9">
      <c r="A144" s="613"/>
      <c r="B144" s="554"/>
      <c r="C144" s="554"/>
      <c r="D144" s="555"/>
      <c r="E144" s="555"/>
      <c r="F144" s="555"/>
      <c r="G144" s="555"/>
      <c r="H144" s="555"/>
      <c r="I144" s="614"/>
    </row>
    <row r="145" spans="1:9">
      <c r="A145" s="613"/>
      <c r="B145" s="554"/>
      <c r="C145" s="554"/>
      <c r="D145" s="555"/>
      <c r="E145" s="555"/>
      <c r="F145" s="555"/>
      <c r="G145" s="555"/>
      <c r="H145" s="555"/>
      <c r="I145" s="614"/>
    </row>
    <row r="146" spans="1:9">
      <c r="A146" s="613"/>
      <c r="B146" s="554"/>
      <c r="C146" s="554"/>
      <c r="D146" s="555"/>
      <c r="E146" s="555"/>
      <c r="F146" s="555"/>
      <c r="G146" s="555"/>
      <c r="H146" s="555"/>
      <c r="I146" s="614"/>
    </row>
    <row r="147" spans="1:9">
      <c r="A147" s="613"/>
      <c r="B147" s="554"/>
      <c r="C147" s="554"/>
      <c r="D147" s="555"/>
      <c r="E147" s="555"/>
      <c r="F147" s="555"/>
      <c r="G147" s="555"/>
      <c r="H147" s="555"/>
      <c r="I147" s="614"/>
    </row>
    <row r="148" spans="1:9">
      <c r="A148" s="613"/>
      <c r="B148" s="554"/>
      <c r="C148" s="554"/>
      <c r="D148" s="555"/>
      <c r="E148" s="555"/>
      <c r="F148" s="555"/>
      <c r="G148" s="555"/>
      <c r="H148" s="555"/>
      <c r="I148" s="614"/>
    </row>
    <row r="149" spans="1:9">
      <c r="A149" s="613"/>
      <c r="B149" s="554"/>
      <c r="C149" s="554"/>
      <c r="D149" s="555"/>
      <c r="E149" s="555"/>
      <c r="F149" s="555"/>
      <c r="G149" s="555"/>
      <c r="H149" s="555"/>
      <c r="I149" s="614"/>
    </row>
    <row r="150" spans="1:9">
      <c r="A150" s="613"/>
      <c r="B150" s="554"/>
      <c r="C150" s="554"/>
      <c r="D150" s="555"/>
      <c r="E150" s="555"/>
      <c r="F150" s="555"/>
      <c r="G150" s="555"/>
      <c r="H150" s="555"/>
      <c r="I150" s="614"/>
    </row>
    <row r="151" spans="1:9">
      <c r="A151" s="613"/>
      <c r="B151" s="554"/>
      <c r="C151" s="554"/>
      <c r="D151" s="555"/>
      <c r="E151" s="555"/>
      <c r="F151" s="555"/>
      <c r="G151" s="555"/>
      <c r="H151" s="555"/>
      <c r="I151" s="614"/>
    </row>
    <row r="152" spans="1:9">
      <c r="A152" s="613"/>
      <c r="B152" s="554"/>
      <c r="C152" s="554"/>
      <c r="D152" s="555"/>
      <c r="E152" s="555"/>
      <c r="F152" s="555"/>
      <c r="G152" s="555"/>
      <c r="H152" s="555"/>
      <c r="I152" s="614"/>
    </row>
    <row r="153" spans="1:9">
      <c r="A153" s="613"/>
      <c r="B153" s="554"/>
      <c r="C153" s="554"/>
      <c r="D153" s="555"/>
      <c r="E153" s="555"/>
      <c r="F153" s="555"/>
      <c r="G153" s="555"/>
      <c r="H153" s="555"/>
      <c r="I153" s="614"/>
    </row>
    <row r="154" spans="1:9">
      <c r="A154" s="613"/>
      <c r="B154" s="554"/>
      <c r="C154" s="554"/>
      <c r="D154" s="555"/>
      <c r="E154" s="555"/>
      <c r="F154" s="555"/>
      <c r="G154" s="555"/>
      <c r="H154" s="555"/>
      <c r="I154" s="614"/>
    </row>
    <row r="155" spans="1:9">
      <c r="A155" s="613"/>
      <c r="B155" s="554"/>
      <c r="C155" s="554"/>
      <c r="D155" s="555"/>
      <c r="E155" s="555"/>
      <c r="F155" s="555"/>
      <c r="G155" s="555"/>
      <c r="H155" s="555"/>
      <c r="I155" s="614"/>
    </row>
    <row r="156" spans="1:9">
      <c r="A156" s="613"/>
      <c r="B156" s="554"/>
      <c r="C156" s="554"/>
      <c r="D156" s="555"/>
      <c r="E156" s="555"/>
      <c r="F156" s="555"/>
      <c r="G156" s="555"/>
      <c r="H156" s="555"/>
      <c r="I156" s="614"/>
    </row>
    <row r="157" spans="1:9">
      <c r="A157" s="613"/>
      <c r="B157" s="554"/>
      <c r="C157" s="554"/>
      <c r="D157" s="555"/>
      <c r="E157" s="555"/>
      <c r="F157" s="555"/>
      <c r="G157" s="555"/>
      <c r="H157" s="555"/>
      <c r="I157" s="614"/>
    </row>
    <row r="158" spans="1:9">
      <c r="A158" s="613"/>
      <c r="B158" s="554"/>
      <c r="C158" s="554"/>
      <c r="D158" s="555"/>
      <c r="E158" s="555"/>
      <c r="F158" s="555"/>
      <c r="G158" s="555"/>
      <c r="H158" s="555"/>
      <c r="I158" s="614"/>
    </row>
    <row r="159" spans="1:9">
      <c r="A159" s="613"/>
      <c r="B159" s="554"/>
      <c r="C159" s="554"/>
      <c r="D159" s="555"/>
      <c r="E159" s="555"/>
      <c r="F159" s="555"/>
      <c r="G159" s="555"/>
      <c r="H159" s="555"/>
      <c r="I159" s="614"/>
    </row>
    <row r="160" spans="1:9">
      <c r="A160" s="613"/>
      <c r="B160" s="554"/>
      <c r="C160" s="554"/>
      <c r="D160" s="555"/>
      <c r="E160" s="555"/>
      <c r="F160" s="555"/>
      <c r="G160" s="555"/>
      <c r="H160" s="555"/>
      <c r="I160" s="614"/>
    </row>
    <row r="161" spans="1:9">
      <c r="A161" s="613"/>
      <c r="B161" s="554"/>
      <c r="C161" s="554"/>
      <c r="D161" s="555"/>
      <c r="E161" s="555"/>
      <c r="F161" s="555"/>
      <c r="G161" s="555"/>
      <c r="H161" s="555"/>
      <c r="I161" s="614"/>
    </row>
    <row r="162" spans="1:9">
      <c r="A162" s="613"/>
      <c r="B162" s="554"/>
      <c r="C162" s="554"/>
      <c r="D162" s="555"/>
      <c r="E162" s="555"/>
      <c r="F162" s="555"/>
      <c r="G162" s="555"/>
      <c r="H162" s="555"/>
      <c r="I162" s="614"/>
    </row>
    <row r="163" spans="1:9">
      <c r="A163" s="613"/>
      <c r="B163" s="554"/>
      <c r="C163" s="554"/>
      <c r="D163" s="555"/>
      <c r="E163" s="555"/>
      <c r="F163" s="555"/>
      <c r="G163" s="555"/>
      <c r="H163" s="555"/>
      <c r="I163" s="614"/>
    </row>
    <row r="164" spans="1:9">
      <c r="A164" s="613"/>
      <c r="B164" s="554"/>
      <c r="C164" s="554"/>
      <c r="D164" s="555"/>
      <c r="E164" s="555"/>
      <c r="F164" s="555"/>
      <c r="G164" s="555"/>
      <c r="H164" s="555"/>
      <c r="I164" s="614"/>
    </row>
    <row r="165" spans="1:9">
      <c r="A165" s="613"/>
      <c r="B165" s="554"/>
      <c r="C165" s="554"/>
      <c r="D165" s="555"/>
      <c r="E165" s="555"/>
      <c r="F165" s="555"/>
      <c r="G165" s="555"/>
      <c r="H165" s="555"/>
      <c r="I165" s="614"/>
    </row>
    <row r="166" spans="1:9">
      <c r="A166" s="613"/>
      <c r="B166" s="554"/>
      <c r="C166" s="554"/>
      <c r="D166" s="555"/>
      <c r="E166" s="555"/>
      <c r="F166" s="555"/>
      <c r="G166" s="555"/>
      <c r="H166" s="555"/>
      <c r="I166" s="614"/>
    </row>
    <row r="167" spans="1:9">
      <c r="A167" s="613"/>
      <c r="B167" s="554"/>
      <c r="C167" s="554"/>
      <c r="D167" s="555"/>
      <c r="E167" s="555"/>
      <c r="F167" s="555"/>
      <c r="G167" s="555"/>
      <c r="H167" s="555"/>
      <c r="I167" s="614"/>
    </row>
    <row r="168" spans="1:9">
      <c r="A168" s="613"/>
      <c r="B168" s="554"/>
      <c r="C168" s="554"/>
      <c r="D168" s="555"/>
      <c r="E168" s="555"/>
      <c r="F168" s="555"/>
      <c r="G168" s="555"/>
      <c r="H168" s="555"/>
      <c r="I168" s="614"/>
    </row>
    <row r="169" spans="1:9">
      <c r="A169" s="613"/>
      <c r="B169" s="554"/>
      <c r="C169" s="554"/>
      <c r="D169" s="555"/>
      <c r="E169" s="555"/>
      <c r="F169" s="555"/>
      <c r="G169" s="555"/>
      <c r="H169" s="555"/>
      <c r="I169" s="614"/>
    </row>
    <row r="170" spans="1:9">
      <c r="A170" s="613"/>
      <c r="B170" s="554"/>
      <c r="C170" s="554"/>
      <c r="D170" s="555"/>
      <c r="E170" s="555"/>
      <c r="F170" s="555"/>
      <c r="G170" s="555"/>
      <c r="H170" s="555"/>
      <c r="I170" s="614"/>
    </row>
    <row r="171" spans="1:9">
      <c r="A171" s="613"/>
      <c r="B171" s="554"/>
      <c r="C171" s="554"/>
      <c r="D171" s="555"/>
      <c r="E171" s="555"/>
      <c r="F171" s="555"/>
      <c r="G171" s="555"/>
      <c r="H171" s="555"/>
      <c r="I171" s="614"/>
    </row>
    <row r="172" spans="1:9">
      <c r="A172" s="613"/>
      <c r="B172" s="554"/>
      <c r="C172" s="554"/>
      <c r="D172" s="555"/>
      <c r="E172" s="555"/>
      <c r="F172" s="555"/>
      <c r="G172" s="555"/>
      <c r="H172" s="555"/>
      <c r="I172" s="614"/>
    </row>
    <row r="173" spans="1:9">
      <c r="A173" s="613"/>
      <c r="B173" s="554"/>
      <c r="C173" s="554"/>
      <c r="D173" s="555"/>
      <c r="E173" s="555"/>
      <c r="F173" s="555"/>
      <c r="G173" s="555"/>
      <c r="H173" s="555"/>
      <c r="I173" s="614"/>
    </row>
    <row r="174" spans="1:9">
      <c r="A174" s="613"/>
      <c r="B174" s="554"/>
      <c r="C174" s="554"/>
      <c r="D174" s="555"/>
      <c r="E174" s="555"/>
      <c r="F174" s="555"/>
      <c r="G174" s="555"/>
      <c r="H174" s="555"/>
      <c r="I174" s="614"/>
    </row>
    <row r="175" spans="1:9">
      <c r="A175" s="613"/>
      <c r="B175" s="554"/>
      <c r="C175" s="554"/>
      <c r="D175" s="555"/>
      <c r="E175" s="555"/>
      <c r="F175" s="555"/>
      <c r="G175" s="555"/>
      <c r="H175" s="555"/>
      <c r="I175" s="614"/>
    </row>
    <row r="176" spans="1:9">
      <c r="A176" s="613"/>
      <c r="B176" s="554"/>
      <c r="C176" s="554"/>
      <c r="D176" s="555"/>
      <c r="E176" s="555"/>
      <c r="F176" s="555"/>
      <c r="G176" s="555"/>
      <c r="H176" s="555"/>
      <c r="I176" s="614"/>
    </row>
    <row r="177" spans="1:9">
      <c r="A177" s="613"/>
      <c r="B177" s="554"/>
      <c r="C177" s="554"/>
      <c r="D177" s="555"/>
      <c r="E177" s="555"/>
      <c r="F177" s="555"/>
      <c r="G177" s="555"/>
      <c r="H177" s="555"/>
      <c r="I177" s="614"/>
    </row>
    <row r="178" spans="1:9">
      <c r="A178" s="613"/>
      <c r="B178" s="554"/>
      <c r="C178" s="554"/>
      <c r="D178" s="555"/>
      <c r="E178" s="555"/>
      <c r="F178" s="555"/>
      <c r="G178" s="555"/>
      <c r="H178" s="555"/>
      <c r="I178" s="614"/>
    </row>
    <row r="179" spans="1:9">
      <c r="A179" s="613"/>
      <c r="B179" s="554"/>
      <c r="C179" s="554"/>
      <c r="D179" s="555"/>
      <c r="E179" s="555"/>
      <c r="F179" s="555"/>
      <c r="G179" s="555"/>
      <c r="H179" s="555"/>
      <c r="I179" s="614"/>
    </row>
    <row r="180" spans="1:9">
      <c r="A180" s="613"/>
      <c r="B180" s="554"/>
      <c r="C180" s="554"/>
      <c r="D180" s="555"/>
      <c r="E180" s="555"/>
      <c r="F180" s="555"/>
      <c r="G180" s="555"/>
      <c r="H180" s="555"/>
      <c r="I180" s="614"/>
    </row>
    <row r="181" spans="1:9">
      <c r="A181" s="613"/>
      <c r="B181" s="554"/>
      <c r="C181" s="554"/>
      <c r="D181" s="555"/>
      <c r="E181" s="555"/>
      <c r="F181" s="555"/>
      <c r="G181" s="555"/>
      <c r="H181" s="555"/>
      <c r="I181" s="614"/>
    </row>
    <row r="182" spans="1:9">
      <c r="A182" s="613"/>
      <c r="B182" s="554"/>
      <c r="C182" s="554"/>
      <c r="D182" s="555"/>
      <c r="E182" s="555"/>
      <c r="F182" s="555"/>
      <c r="G182" s="555"/>
      <c r="H182" s="555"/>
      <c r="I182" s="614"/>
    </row>
    <row r="183" spans="1:9">
      <c r="A183" s="613"/>
      <c r="B183" s="554"/>
      <c r="C183" s="554"/>
      <c r="D183" s="555"/>
      <c r="E183" s="555"/>
      <c r="F183" s="555"/>
      <c r="G183" s="555"/>
      <c r="H183" s="555"/>
      <c r="I183" s="614"/>
    </row>
    <row r="184" spans="1:9">
      <c r="A184" s="613"/>
      <c r="B184" s="554"/>
      <c r="C184" s="554"/>
      <c r="D184" s="555"/>
      <c r="E184" s="555"/>
      <c r="F184" s="555"/>
      <c r="G184" s="555"/>
      <c r="H184" s="555"/>
      <c r="I184" s="614"/>
    </row>
    <row r="185" spans="1:9">
      <c r="A185" s="613"/>
      <c r="B185" s="554"/>
      <c r="C185" s="554"/>
      <c r="D185" s="555"/>
      <c r="E185" s="555"/>
      <c r="F185" s="555"/>
      <c r="G185" s="555"/>
      <c r="H185" s="555"/>
      <c r="I185" s="614"/>
    </row>
    <row r="186" spans="1:9">
      <c r="A186" s="613"/>
      <c r="B186" s="554"/>
      <c r="C186" s="554"/>
      <c r="D186" s="555"/>
      <c r="E186" s="555"/>
      <c r="F186" s="555"/>
      <c r="G186" s="555"/>
      <c r="H186" s="555"/>
      <c r="I186" s="614"/>
    </row>
    <row r="187" spans="1:9">
      <c r="A187" s="613"/>
      <c r="B187" s="554"/>
      <c r="C187" s="554"/>
      <c r="D187" s="555"/>
      <c r="E187" s="555"/>
      <c r="F187" s="555"/>
      <c r="G187" s="555"/>
      <c r="H187" s="555"/>
      <c r="I187" s="614"/>
    </row>
    <row r="188" spans="1:9">
      <c r="A188" s="613"/>
      <c r="B188" s="554"/>
      <c r="C188" s="554"/>
      <c r="D188" s="555"/>
      <c r="E188" s="555"/>
      <c r="F188" s="555"/>
      <c r="G188" s="555"/>
      <c r="H188" s="555"/>
      <c r="I188" s="614"/>
    </row>
    <row r="189" spans="1:9">
      <c r="A189" s="613"/>
      <c r="B189" s="554"/>
      <c r="C189" s="554"/>
      <c r="D189" s="555"/>
      <c r="E189" s="555"/>
      <c r="F189" s="555"/>
      <c r="G189" s="555"/>
      <c r="H189" s="555"/>
      <c r="I189" s="614"/>
    </row>
    <row r="190" spans="1:9">
      <c r="A190" s="613"/>
      <c r="B190" s="554"/>
      <c r="C190" s="554"/>
      <c r="D190" s="555"/>
      <c r="E190" s="555"/>
      <c r="F190" s="555"/>
      <c r="G190" s="555"/>
      <c r="H190" s="555"/>
      <c r="I190" s="614"/>
    </row>
    <row r="191" spans="1:9">
      <c r="A191" s="613"/>
      <c r="B191" s="554"/>
      <c r="C191" s="554"/>
      <c r="D191" s="555"/>
      <c r="E191" s="555"/>
      <c r="F191" s="555"/>
      <c r="G191" s="555"/>
      <c r="H191" s="555"/>
      <c r="I191" s="614"/>
    </row>
    <row r="192" spans="1:9">
      <c r="A192" s="613"/>
      <c r="B192" s="554"/>
      <c r="C192" s="554"/>
      <c r="D192" s="555"/>
      <c r="E192" s="555"/>
      <c r="F192" s="555"/>
      <c r="G192" s="555"/>
      <c r="H192" s="555"/>
      <c r="I192" s="614"/>
    </row>
    <row r="193" spans="1:9">
      <c r="A193" s="613"/>
      <c r="B193" s="554"/>
      <c r="C193" s="554"/>
      <c r="D193" s="555"/>
      <c r="E193" s="555"/>
      <c r="F193" s="555"/>
      <c r="G193" s="555"/>
      <c r="H193" s="555"/>
      <c r="I193" s="614"/>
    </row>
    <row r="194" spans="1:9">
      <c r="A194" s="613"/>
      <c r="B194" s="554"/>
      <c r="C194" s="554"/>
      <c r="D194" s="555"/>
      <c r="E194" s="555"/>
      <c r="F194" s="555"/>
      <c r="G194" s="555"/>
      <c r="H194" s="555"/>
      <c r="I194" s="614"/>
    </row>
    <row r="195" spans="1:9">
      <c r="A195" s="613"/>
      <c r="B195" s="554"/>
      <c r="C195" s="554"/>
      <c r="D195" s="555"/>
      <c r="E195" s="555"/>
      <c r="F195" s="555"/>
      <c r="G195" s="555"/>
      <c r="H195" s="555"/>
      <c r="I195" s="614"/>
    </row>
    <row r="196" spans="1:9">
      <c r="A196" s="164"/>
      <c r="B196" s="143"/>
      <c r="C196" s="143"/>
      <c r="D196" s="165"/>
      <c r="E196" s="165"/>
      <c r="F196" s="165"/>
      <c r="G196" s="165"/>
      <c r="H196" s="165"/>
      <c r="I196" s="167"/>
    </row>
    <row r="197" spans="1:9">
      <c r="A197" s="164"/>
      <c r="B197" s="143"/>
      <c r="C197" s="143"/>
      <c r="D197" s="165"/>
      <c r="E197" s="165"/>
      <c r="F197" s="165"/>
      <c r="G197" s="165"/>
      <c r="H197" s="165"/>
      <c r="I197" s="167"/>
    </row>
    <row r="198" spans="1:9">
      <c r="A198" s="164"/>
      <c r="B198" s="143"/>
      <c r="C198" s="143"/>
      <c r="D198" s="165"/>
      <c r="E198" s="165"/>
      <c r="F198" s="165"/>
      <c r="G198" s="165"/>
      <c r="H198" s="165"/>
      <c r="I198" s="167"/>
    </row>
    <row r="199" spans="1:9">
      <c r="A199" s="164"/>
      <c r="B199" s="143"/>
      <c r="C199" s="143"/>
      <c r="D199" s="165"/>
      <c r="E199" s="165"/>
      <c r="F199" s="165"/>
      <c r="G199" s="165"/>
      <c r="H199" s="165"/>
      <c r="I199" s="167"/>
    </row>
    <row r="200" spans="1:9">
      <c r="A200" s="164"/>
      <c r="B200" s="143"/>
      <c r="C200" s="143"/>
      <c r="D200" s="165"/>
      <c r="E200" s="165"/>
      <c r="F200" s="165"/>
      <c r="G200" s="165"/>
      <c r="H200" s="165"/>
      <c r="I200" s="167"/>
    </row>
    <row r="201" spans="1:9">
      <c r="A201" s="164"/>
      <c r="B201" s="143"/>
      <c r="C201" s="143"/>
      <c r="D201" s="165"/>
      <c r="E201" s="165"/>
      <c r="F201" s="165"/>
      <c r="G201" s="165"/>
      <c r="H201" s="165"/>
      <c r="I201" s="167"/>
    </row>
    <row r="202" spans="1:9">
      <c r="A202" s="164"/>
      <c r="B202" s="143"/>
      <c r="C202" s="143"/>
      <c r="D202" s="165"/>
      <c r="E202" s="165"/>
      <c r="F202" s="165"/>
      <c r="G202" s="165"/>
      <c r="H202" s="165"/>
      <c r="I202" s="167"/>
    </row>
    <row r="203" spans="1:9">
      <c r="A203" s="164"/>
      <c r="B203" s="143"/>
      <c r="C203" s="143"/>
      <c r="D203" s="165"/>
      <c r="E203" s="165"/>
      <c r="F203" s="165"/>
      <c r="G203" s="165"/>
      <c r="H203" s="165"/>
      <c r="I203" s="167"/>
    </row>
    <row r="204" spans="1:9">
      <c r="A204" s="164"/>
      <c r="B204" s="143"/>
      <c r="C204" s="143"/>
      <c r="D204" s="165"/>
      <c r="E204" s="165"/>
      <c r="F204" s="165"/>
      <c r="G204" s="165"/>
      <c r="H204" s="165"/>
      <c r="I204" s="167"/>
    </row>
    <row r="205" spans="1:9">
      <c r="A205" s="164"/>
      <c r="B205" s="143"/>
      <c r="C205" s="143"/>
      <c r="D205" s="165"/>
      <c r="E205" s="165"/>
      <c r="F205" s="165"/>
      <c r="G205" s="165"/>
      <c r="H205" s="165"/>
      <c r="I205" s="167"/>
    </row>
    <row r="206" spans="1:9">
      <c r="A206" s="164"/>
      <c r="B206" s="143"/>
      <c r="C206" s="143"/>
      <c r="D206" s="165"/>
      <c r="E206" s="165"/>
      <c r="F206" s="165"/>
      <c r="G206" s="165"/>
      <c r="H206" s="165"/>
      <c r="I206" s="167"/>
    </row>
    <row r="207" spans="1:9">
      <c r="A207" s="164"/>
      <c r="B207" s="143"/>
      <c r="C207" s="143"/>
      <c r="D207" s="165"/>
      <c r="E207" s="165"/>
      <c r="F207" s="165"/>
      <c r="G207" s="165"/>
      <c r="H207" s="165"/>
      <c r="I207" s="167"/>
    </row>
    <row r="208" spans="1:9">
      <c r="A208" s="164"/>
      <c r="B208" s="143"/>
      <c r="C208" s="143"/>
      <c r="D208" s="165"/>
      <c r="E208" s="165"/>
      <c r="F208" s="165"/>
      <c r="G208" s="165"/>
      <c r="H208" s="165"/>
      <c r="I208" s="167"/>
    </row>
    <row r="209" spans="1:9">
      <c r="A209" s="164"/>
      <c r="B209" s="143"/>
      <c r="C209" s="143"/>
      <c r="D209" s="165"/>
      <c r="E209" s="165"/>
      <c r="F209" s="165"/>
      <c r="G209" s="165"/>
      <c r="H209" s="165"/>
      <c r="I209" s="167"/>
    </row>
    <row r="210" spans="1:9">
      <c r="A210" s="164"/>
      <c r="B210" s="143"/>
      <c r="C210" s="143"/>
      <c r="D210" s="165"/>
      <c r="E210" s="165"/>
      <c r="F210" s="165"/>
      <c r="G210" s="165"/>
      <c r="H210" s="165"/>
      <c r="I210" s="167"/>
    </row>
    <row r="211" spans="1:9">
      <c r="A211" s="164"/>
      <c r="B211" s="143"/>
      <c r="C211" s="143"/>
      <c r="D211" s="165"/>
      <c r="E211" s="165"/>
      <c r="F211" s="165"/>
      <c r="G211" s="165"/>
      <c r="H211" s="165"/>
      <c r="I211" s="167"/>
    </row>
    <row r="212" spans="1:9">
      <c r="A212" s="164"/>
      <c r="B212" s="143"/>
      <c r="C212" s="143"/>
      <c r="D212" s="165"/>
      <c r="E212" s="165"/>
      <c r="F212" s="165"/>
      <c r="G212" s="165"/>
      <c r="H212" s="165"/>
      <c r="I212" s="167"/>
    </row>
    <row r="213" spans="1:9">
      <c r="A213" s="164"/>
      <c r="B213" s="143"/>
      <c r="C213" s="143"/>
      <c r="D213" s="165"/>
      <c r="E213" s="165"/>
      <c r="F213" s="165"/>
      <c r="G213" s="165"/>
      <c r="H213" s="165"/>
      <c r="I213" s="167"/>
    </row>
    <row r="214" spans="1:9">
      <c r="A214" s="164"/>
      <c r="B214" s="143"/>
      <c r="C214" s="143"/>
      <c r="D214" s="165"/>
      <c r="E214" s="165"/>
      <c r="F214" s="165"/>
      <c r="G214" s="165"/>
      <c r="H214" s="165"/>
      <c r="I214" s="167"/>
    </row>
    <row r="215" spans="1:9">
      <c r="A215" s="164"/>
      <c r="B215" s="143"/>
      <c r="C215" s="143"/>
      <c r="D215" s="165"/>
      <c r="E215" s="165"/>
      <c r="F215" s="165"/>
      <c r="G215" s="165"/>
      <c r="H215" s="165"/>
      <c r="I215" s="167"/>
    </row>
    <row r="216" spans="1:9">
      <c r="A216" s="164"/>
      <c r="B216" s="143"/>
      <c r="C216" s="143"/>
      <c r="D216" s="165"/>
      <c r="E216" s="165"/>
      <c r="F216" s="165"/>
      <c r="G216" s="165"/>
      <c r="H216" s="165"/>
      <c r="I216" s="167"/>
    </row>
    <row r="217" spans="1:9">
      <c r="A217" s="164"/>
      <c r="B217" s="143"/>
      <c r="C217" s="143"/>
      <c r="D217" s="165"/>
      <c r="E217" s="165"/>
      <c r="F217" s="165"/>
      <c r="G217" s="165"/>
      <c r="H217" s="165"/>
      <c r="I217" s="167"/>
    </row>
    <row r="218" spans="1:9">
      <c r="A218" s="164"/>
      <c r="B218" s="143"/>
      <c r="C218" s="143"/>
      <c r="D218" s="165"/>
      <c r="E218" s="165"/>
      <c r="F218" s="165"/>
      <c r="G218" s="165"/>
      <c r="H218" s="165"/>
      <c r="I218" s="167"/>
    </row>
    <row r="219" spans="1:9">
      <c r="A219" s="164"/>
      <c r="B219" s="143"/>
      <c r="C219" s="143"/>
      <c r="D219" s="165"/>
      <c r="E219" s="165"/>
      <c r="F219" s="165"/>
      <c r="G219" s="165"/>
      <c r="H219" s="165"/>
      <c r="I219" s="167"/>
    </row>
    <row r="220" spans="1:9">
      <c r="A220" s="164"/>
      <c r="B220" s="143"/>
      <c r="C220" s="143"/>
      <c r="D220" s="165"/>
      <c r="E220" s="165"/>
      <c r="F220" s="165"/>
      <c r="G220" s="165"/>
      <c r="H220" s="165"/>
      <c r="I220" s="167"/>
    </row>
    <row r="221" spans="1:9">
      <c r="A221" s="164"/>
      <c r="B221" s="143"/>
      <c r="C221" s="143"/>
      <c r="D221" s="165"/>
      <c r="E221" s="165"/>
      <c r="F221" s="165"/>
      <c r="G221" s="165"/>
      <c r="H221" s="165"/>
      <c r="I221" s="167"/>
    </row>
    <row r="222" spans="1:9">
      <c r="A222" s="164"/>
      <c r="B222" s="143"/>
      <c r="C222" s="143"/>
      <c r="D222" s="165"/>
      <c r="E222" s="165"/>
      <c r="F222" s="165"/>
      <c r="G222" s="165"/>
      <c r="H222" s="165"/>
      <c r="I222" s="167"/>
    </row>
    <row r="223" spans="1:9">
      <c r="A223" s="164"/>
      <c r="B223" s="143"/>
      <c r="C223" s="143"/>
      <c r="D223" s="165"/>
      <c r="E223" s="165"/>
      <c r="F223" s="165"/>
      <c r="G223" s="165"/>
      <c r="H223" s="165"/>
      <c r="I223" s="167"/>
    </row>
    <row r="224" spans="1:9">
      <c r="A224" s="164"/>
      <c r="B224" s="143"/>
      <c r="C224" s="143"/>
      <c r="D224" s="165"/>
      <c r="E224" s="165"/>
      <c r="F224" s="165"/>
      <c r="G224" s="165"/>
      <c r="H224" s="165"/>
      <c r="I224" s="167"/>
    </row>
    <row r="225" spans="1:9">
      <c r="A225" s="164"/>
      <c r="B225" s="143"/>
      <c r="C225" s="143"/>
      <c r="D225" s="165"/>
      <c r="E225" s="165"/>
      <c r="F225" s="165"/>
      <c r="G225" s="165"/>
      <c r="H225" s="165"/>
      <c r="I225" s="167"/>
    </row>
    <row r="226" spans="1:9">
      <c r="A226" s="164"/>
      <c r="B226" s="143"/>
      <c r="C226" s="143"/>
      <c r="D226" s="165"/>
      <c r="E226" s="165"/>
      <c r="F226" s="165"/>
      <c r="G226" s="165"/>
      <c r="H226" s="165"/>
      <c r="I226" s="167"/>
    </row>
    <row r="227" spans="1:9">
      <c r="A227" s="164"/>
      <c r="B227" s="143"/>
      <c r="C227" s="143"/>
      <c r="D227" s="165"/>
      <c r="E227" s="165"/>
      <c r="F227" s="165"/>
      <c r="G227" s="165"/>
      <c r="H227" s="165"/>
      <c r="I227" s="167"/>
    </row>
    <row r="228" spans="1:9">
      <c r="A228" s="164"/>
      <c r="B228" s="143"/>
      <c r="C228" s="143"/>
      <c r="D228" s="165"/>
      <c r="E228" s="165"/>
      <c r="F228" s="165"/>
      <c r="G228" s="165"/>
      <c r="H228" s="165"/>
      <c r="I228" s="167"/>
    </row>
    <row r="229" spans="1:9">
      <c r="A229" s="164"/>
      <c r="B229" s="143"/>
      <c r="C229" s="143"/>
      <c r="D229" s="165"/>
      <c r="E229" s="165"/>
      <c r="F229" s="165"/>
      <c r="G229" s="165"/>
      <c r="H229" s="165"/>
      <c r="I229" s="167"/>
    </row>
    <row r="230" spans="1:9">
      <c r="A230" s="164"/>
      <c r="B230" s="143"/>
      <c r="C230" s="143"/>
      <c r="D230" s="165"/>
      <c r="E230" s="165"/>
      <c r="F230" s="165"/>
      <c r="G230" s="165"/>
      <c r="H230" s="165"/>
      <c r="I230" s="167"/>
    </row>
    <row r="231" spans="1:9">
      <c r="A231" s="164"/>
      <c r="B231" s="143"/>
      <c r="C231" s="143"/>
      <c r="D231" s="165"/>
      <c r="E231" s="165"/>
      <c r="F231" s="165"/>
      <c r="G231" s="165"/>
      <c r="H231" s="165"/>
      <c r="I231" s="167"/>
    </row>
    <row r="232" spans="1:9">
      <c r="A232" s="164"/>
      <c r="B232" s="143"/>
      <c r="C232" s="143"/>
      <c r="D232" s="165"/>
      <c r="E232" s="165"/>
      <c r="F232" s="165"/>
      <c r="G232" s="165"/>
      <c r="H232" s="165"/>
      <c r="I232" s="167"/>
    </row>
    <row r="233" spans="1:9">
      <c r="A233" s="164"/>
      <c r="B233" s="143"/>
      <c r="C233" s="143"/>
      <c r="D233" s="165"/>
      <c r="E233" s="165"/>
      <c r="F233" s="165"/>
      <c r="G233" s="165"/>
      <c r="H233" s="165"/>
      <c r="I233" s="167"/>
    </row>
    <row r="234" spans="1:9">
      <c r="A234" s="164"/>
      <c r="B234" s="143"/>
      <c r="C234" s="143"/>
      <c r="D234" s="165"/>
      <c r="E234" s="165"/>
      <c r="F234" s="165"/>
      <c r="G234" s="165"/>
      <c r="H234" s="165"/>
      <c r="I234" s="167"/>
    </row>
    <row r="235" spans="1:9">
      <c r="A235" s="164"/>
      <c r="B235" s="143"/>
      <c r="C235" s="143"/>
      <c r="D235" s="165"/>
      <c r="E235" s="165"/>
      <c r="F235" s="165"/>
      <c r="G235" s="165"/>
      <c r="H235" s="165"/>
      <c r="I235" s="167"/>
    </row>
    <row r="236" spans="1:9">
      <c r="A236" s="164"/>
      <c r="B236" s="143"/>
      <c r="C236" s="143"/>
      <c r="D236" s="165"/>
      <c r="E236" s="165"/>
      <c r="F236" s="165"/>
      <c r="G236" s="165"/>
      <c r="H236" s="165"/>
      <c r="I236" s="167"/>
    </row>
    <row r="237" spans="1:9">
      <c r="A237" s="164"/>
      <c r="B237" s="143"/>
      <c r="C237" s="143"/>
      <c r="D237" s="165"/>
      <c r="E237" s="165"/>
      <c r="F237" s="165"/>
      <c r="G237" s="165"/>
      <c r="H237" s="165"/>
      <c r="I237" s="167"/>
    </row>
    <row r="238" spans="1:9">
      <c r="A238" s="164"/>
      <c r="B238" s="143"/>
      <c r="C238" s="143"/>
      <c r="D238" s="165"/>
      <c r="E238" s="165"/>
      <c r="F238" s="165"/>
      <c r="G238" s="165"/>
      <c r="H238" s="165"/>
      <c r="I238" s="167"/>
    </row>
    <row r="239" spans="1:9">
      <c r="A239" s="164"/>
      <c r="B239" s="143"/>
      <c r="C239" s="143"/>
      <c r="D239" s="165"/>
      <c r="E239" s="165"/>
      <c r="F239" s="165"/>
      <c r="G239" s="165"/>
      <c r="H239" s="165"/>
      <c r="I239" s="167"/>
    </row>
    <row r="240" spans="1:9">
      <c r="A240" s="164"/>
      <c r="B240" s="143"/>
      <c r="C240" s="143"/>
      <c r="D240" s="165"/>
      <c r="E240" s="165"/>
      <c r="F240" s="165"/>
      <c r="G240" s="165"/>
      <c r="H240" s="165"/>
      <c r="I240" s="167"/>
    </row>
    <row r="241" spans="1:9">
      <c r="A241" s="164"/>
      <c r="B241" s="143"/>
      <c r="C241" s="143"/>
      <c r="D241" s="165"/>
      <c r="E241" s="165"/>
      <c r="F241" s="165"/>
      <c r="G241" s="165"/>
      <c r="H241" s="165"/>
      <c r="I241" s="167"/>
    </row>
    <row r="242" spans="1:9">
      <c r="A242" s="164"/>
      <c r="B242" s="143"/>
      <c r="C242" s="143"/>
      <c r="D242" s="165"/>
      <c r="E242" s="165"/>
      <c r="F242" s="165"/>
      <c r="G242" s="165"/>
      <c r="H242" s="165"/>
      <c r="I242" s="167"/>
    </row>
    <row r="243" spans="1:9">
      <c r="A243" s="164"/>
      <c r="B243" s="143"/>
      <c r="C243" s="143"/>
      <c r="D243" s="165"/>
      <c r="E243" s="165"/>
      <c r="F243" s="165"/>
      <c r="G243" s="165"/>
      <c r="H243" s="165"/>
      <c r="I243" s="167"/>
    </row>
    <row r="244" spans="1:9">
      <c r="A244" s="164"/>
      <c r="B244" s="143"/>
      <c r="C244" s="143"/>
      <c r="D244" s="165"/>
      <c r="E244" s="165"/>
      <c r="F244" s="165"/>
      <c r="G244" s="165"/>
      <c r="H244" s="165"/>
      <c r="I244" s="167"/>
    </row>
    <row r="245" spans="1:9">
      <c r="A245" s="164"/>
      <c r="B245" s="143"/>
      <c r="C245" s="143"/>
      <c r="D245" s="165"/>
      <c r="E245" s="165"/>
      <c r="F245" s="165"/>
      <c r="G245" s="165"/>
      <c r="H245" s="165"/>
      <c r="I245" s="167"/>
    </row>
    <row r="246" spans="1:9">
      <c r="A246" s="164"/>
      <c r="B246" s="143"/>
      <c r="C246" s="143"/>
      <c r="D246" s="165"/>
      <c r="E246" s="165"/>
      <c r="F246" s="165"/>
      <c r="G246" s="165"/>
      <c r="H246" s="165"/>
      <c r="I246" s="167"/>
    </row>
    <row r="247" spans="1:9">
      <c r="A247" s="164"/>
      <c r="B247" s="143"/>
      <c r="C247" s="143"/>
      <c r="D247" s="165"/>
      <c r="E247" s="165"/>
      <c r="F247" s="165"/>
      <c r="G247" s="165"/>
      <c r="H247" s="165"/>
      <c r="I247" s="167"/>
    </row>
    <row r="248" spans="1:9">
      <c r="A248" s="164"/>
      <c r="B248" s="143"/>
      <c r="C248" s="143"/>
      <c r="D248" s="165"/>
      <c r="E248" s="165"/>
      <c r="F248" s="165"/>
      <c r="G248" s="165"/>
      <c r="H248" s="165"/>
      <c r="I248" s="167"/>
    </row>
    <row r="249" spans="1:9">
      <c r="A249" s="164"/>
      <c r="B249" s="143"/>
      <c r="C249" s="143"/>
      <c r="D249" s="165"/>
      <c r="E249" s="165"/>
      <c r="F249" s="165"/>
      <c r="G249" s="165"/>
      <c r="H249" s="165"/>
      <c r="I249" s="167"/>
    </row>
    <row r="250" spans="1:9">
      <c r="A250" s="164"/>
      <c r="B250" s="143"/>
      <c r="C250" s="143"/>
      <c r="D250" s="165"/>
      <c r="E250" s="165"/>
      <c r="F250" s="165"/>
      <c r="G250" s="165"/>
      <c r="H250" s="165"/>
      <c r="I250" s="167"/>
    </row>
    <row r="251" spans="1:9">
      <c r="A251" s="164"/>
      <c r="B251" s="143"/>
      <c r="C251" s="143"/>
      <c r="D251" s="165"/>
      <c r="E251" s="165"/>
      <c r="F251" s="165"/>
      <c r="G251" s="165"/>
      <c r="H251" s="165"/>
      <c r="I251" s="167"/>
    </row>
    <row r="252" spans="1:9">
      <c r="A252" s="164"/>
      <c r="B252" s="143"/>
      <c r="C252" s="143"/>
      <c r="D252" s="165"/>
      <c r="E252" s="165"/>
      <c r="F252" s="165"/>
      <c r="G252" s="165"/>
      <c r="H252" s="165"/>
      <c r="I252" s="167"/>
    </row>
    <row r="253" spans="1:9">
      <c r="A253" s="164"/>
      <c r="B253" s="143"/>
      <c r="C253" s="143"/>
      <c r="D253" s="165"/>
      <c r="E253" s="165"/>
      <c r="F253" s="165"/>
      <c r="G253" s="165"/>
      <c r="H253" s="165"/>
      <c r="I253" s="167"/>
    </row>
    <row r="254" spans="1:9">
      <c r="A254" s="164"/>
      <c r="B254" s="143"/>
      <c r="C254" s="143"/>
      <c r="D254" s="165"/>
      <c r="E254" s="165"/>
      <c r="F254" s="165"/>
      <c r="G254" s="165"/>
      <c r="H254" s="165"/>
      <c r="I254" s="167"/>
    </row>
    <row r="255" spans="1:9">
      <c r="A255" s="164"/>
      <c r="B255" s="143"/>
      <c r="C255" s="143"/>
      <c r="D255" s="165"/>
      <c r="E255" s="165"/>
      <c r="F255" s="165"/>
      <c r="G255" s="165"/>
      <c r="H255" s="165"/>
      <c r="I255" s="167"/>
    </row>
    <row r="256" spans="1:9">
      <c r="A256" s="164"/>
      <c r="B256" s="143"/>
      <c r="C256" s="143"/>
      <c r="D256" s="165"/>
      <c r="E256" s="165"/>
      <c r="F256" s="165"/>
      <c r="G256" s="165"/>
      <c r="H256" s="165"/>
      <c r="I256" s="167"/>
    </row>
    <row r="257" spans="1:9">
      <c r="A257" s="164"/>
      <c r="B257" s="143"/>
      <c r="C257" s="143"/>
      <c r="D257" s="165"/>
      <c r="E257" s="165"/>
      <c r="F257" s="165"/>
      <c r="G257" s="165"/>
      <c r="H257" s="165"/>
      <c r="I257" s="167"/>
    </row>
    <row r="258" spans="1:9">
      <c r="A258" s="164"/>
      <c r="B258" s="143"/>
      <c r="C258" s="143"/>
      <c r="D258" s="165"/>
      <c r="E258" s="165"/>
      <c r="F258" s="165"/>
      <c r="G258" s="165"/>
      <c r="H258" s="165"/>
      <c r="I258" s="167"/>
    </row>
    <row r="259" spans="1:9">
      <c r="A259" s="164"/>
      <c r="B259" s="143"/>
      <c r="C259" s="143"/>
      <c r="D259" s="165"/>
      <c r="E259" s="165"/>
      <c r="F259" s="165"/>
      <c r="G259" s="165"/>
      <c r="H259" s="165"/>
      <c r="I259" s="167"/>
    </row>
    <row r="260" spans="1:9">
      <c r="A260" s="164"/>
      <c r="B260" s="143"/>
      <c r="C260" s="143"/>
      <c r="D260" s="165"/>
      <c r="E260" s="165"/>
      <c r="F260" s="165"/>
      <c r="G260" s="165"/>
      <c r="H260" s="165"/>
      <c r="I260" s="167"/>
    </row>
    <row r="261" spans="1:9">
      <c r="A261" s="164"/>
      <c r="B261" s="143"/>
      <c r="C261" s="143"/>
      <c r="D261" s="165"/>
      <c r="E261" s="165"/>
      <c r="F261" s="165"/>
      <c r="G261" s="165"/>
      <c r="H261" s="165"/>
      <c r="I261" s="167"/>
    </row>
  </sheetData>
  <mergeCells count="2">
    <mergeCell ref="A1:J1"/>
    <mergeCell ref="A3:B3"/>
  </mergeCells>
  <printOptions horizontalCentered="1"/>
  <pageMargins left="0.39370078740157483" right="0.39370078740157483" top="1.3779527559055118" bottom="1.1811023622047245" header="0.55118110236220474" footer="0.59055118110236227"/>
  <pageSetup scale="80" firstPageNumber="0" orientation="portrait" r:id="rId1"/>
  <headerFooter>
    <oddHeader>&amp;C&amp;"Arial Negrita,Normal"UNIVERSIDAD DE COSTA RICA
VICERRECTORÍA DE ADMINISTRACIÓN
OFICINA DE ADMINISTRACIÓN FINANCIERA</oddHeader>
    <oddFooter>&amp;C&amp;11&amp;P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2:M137"/>
  <sheetViews>
    <sheetView zoomScale="90" zoomScaleNormal="90" zoomScalePageLayoutView="90" workbookViewId="0">
      <selection activeCell="B20" sqref="B20"/>
    </sheetView>
  </sheetViews>
  <sheetFormatPr baseColWidth="10" defaultRowHeight="11.25"/>
  <cols>
    <col min="1" max="1" width="9.42578125" style="171" bestFit="1" customWidth="1"/>
    <col min="2" max="2" width="44.28515625" style="170" customWidth="1"/>
    <col min="3" max="3" width="4.42578125" style="172" customWidth="1"/>
    <col min="4" max="4" width="18.7109375" style="170" bestFit="1" customWidth="1"/>
    <col min="5" max="5" width="1.42578125" style="173" customWidth="1"/>
    <col min="6" max="6" width="18.7109375" style="170" bestFit="1" customWidth="1"/>
    <col min="7" max="7" width="1.42578125" style="170" customWidth="1"/>
    <col min="8" max="8" width="17.42578125" style="170" bestFit="1" customWidth="1"/>
    <col min="9" max="9" width="1.42578125" style="170" customWidth="1"/>
    <col min="10" max="10" width="18.7109375" style="170" bestFit="1" customWidth="1"/>
    <col min="11" max="11" width="11.42578125" style="174" bestFit="1" customWidth="1"/>
    <col min="12" max="256" width="10.85546875" style="170"/>
    <col min="257" max="257" width="7.28515625" style="170" customWidth="1"/>
    <col min="258" max="258" width="50.85546875" style="170" customWidth="1"/>
    <col min="259" max="259" width="14.7109375" style="170" bestFit="1" customWidth="1"/>
    <col min="260" max="260" width="4.28515625" style="170" customWidth="1"/>
    <col min="261" max="261" width="14.7109375" style="170" bestFit="1" customWidth="1"/>
    <col min="262" max="262" width="2" style="170" bestFit="1" customWidth="1"/>
    <col min="263" max="263" width="13.85546875" style="170" bestFit="1" customWidth="1"/>
    <col min="264" max="264" width="2" style="170" bestFit="1" customWidth="1"/>
    <col min="265" max="265" width="14.7109375" style="170" bestFit="1" customWidth="1"/>
    <col min="266" max="266" width="12.85546875" style="170" bestFit="1" customWidth="1"/>
    <col min="267" max="267" width="18" style="170" customWidth="1"/>
    <col min="268" max="512" width="10.85546875" style="170"/>
    <col min="513" max="513" width="7.28515625" style="170" customWidth="1"/>
    <col min="514" max="514" width="50.85546875" style="170" customWidth="1"/>
    <col min="515" max="515" width="14.7109375" style="170" bestFit="1" customWidth="1"/>
    <col min="516" max="516" width="4.28515625" style="170" customWidth="1"/>
    <col min="517" max="517" width="14.7109375" style="170" bestFit="1" customWidth="1"/>
    <col min="518" max="518" width="2" style="170" bestFit="1" customWidth="1"/>
    <col min="519" max="519" width="13.85546875" style="170" bestFit="1" customWidth="1"/>
    <col min="520" max="520" width="2" style="170" bestFit="1" customWidth="1"/>
    <col min="521" max="521" width="14.7109375" style="170" bestFit="1" customWidth="1"/>
    <col min="522" max="522" width="12.85546875" style="170" bestFit="1" customWidth="1"/>
    <col min="523" max="523" width="18" style="170" customWidth="1"/>
    <col min="524" max="768" width="10.85546875" style="170"/>
    <col min="769" max="769" width="7.28515625" style="170" customWidth="1"/>
    <col min="770" max="770" width="50.85546875" style="170" customWidth="1"/>
    <col min="771" max="771" width="14.7109375" style="170" bestFit="1" customWidth="1"/>
    <col min="772" max="772" width="4.28515625" style="170" customWidth="1"/>
    <col min="773" max="773" width="14.7109375" style="170" bestFit="1" customWidth="1"/>
    <col min="774" max="774" width="2" style="170" bestFit="1" customWidth="1"/>
    <col min="775" max="775" width="13.85546875" style="170" bestFit="1" customWidth="1"/>
    <col min="776" max="776" width="2" style="170" bestFit="1" customWidth="1"/>
    <col min="777" max="777" width="14.7109375" style="170" bestFit="1" customWidth="1"/>
    <col min="778" max="778" width="12.85546875" style="170" bestFit="1" customWidth="1"/>
    <col min="779" max="779" width="18" style="170" customWidth="1"/>
    <col min="780" max="1024" width="10.85546875" style="170"/>
    <col min="1025" max="1025" width="7.28515625" style="170" customWidth="1"/>
    <col min="1026" max="1026" width="50.85546875" style="170" customWidth="1"/>
    <col min="1027" max="1027" width="14.7109375" style="170" bestFit="1" customWidth="1"/>
    <col min="1028" max="1028" width="4.28515625" style="170" customWidth="1"/>
    <col min="1029" max="1029" width="14.7109375" style="170" bestFit="1" customWidth="1"/>
    <col min="1030" max="1030" width="2" style="170" bestFit="1" customWidth="1"/>
    <col min="1031" max="1031" width="13.85546875" style="170" bestFit="1" customWidth="1"/>
    <col min="1032" max="1032" width="2" style="170" bestFit="1" customWidth="1"/>
    <col min="1033" max="1033" width="14.7109375" style="170" bestFit="1" customWidth="1"/>
    <col min="1034" max="1034" width="12.85546875" style="170" bestFit="1" customWidth="1"/>
    <col min="1035" max="1035" width="18" style="170" customWidth="1"/>
    <col min="1036" max="1280" width="10.85546875" style="170"/>
    <col min="1281" max="1281" width="7.28515625" style="170" customWidth="1"/>
    <col min="1282" max="1282" width="50.85546875" style="170" customWidth="1"/>
    <col min="1283" max="1283" width="14.7109375" style="170" bestFit="1" customWidth="1"/>
    <col min="1284" max="1284" width="4.28515625" style="170" customWidth="1"/>
    <col min="1285" max="1285" width="14.7109375" style="170" bestFit="1" customWidth="1"/>
    <col min="1286" max="1286" width="2" style="170" bestFit="1" customWidth="1"/>
    <col min="1287" max="1287" width="13.85546875" style="170" bestFit="1" customWidth="1"/>
    <col min="1288" max="1288" width="2" style="170" bestFit="1" customWidth="1"/>
    <col min="1289" max="1289" width="14.7109375" style="170" bestFit="1" customWidth="1"/>
    <col min="1290" max="1290" width="12.85546875" style="170" bestFit="1" customWidth="1"/>
    <col min="1291" max="1291" width="18" style="170" customWidth="1"/>
    <col min="1292" max="1536" width="10.85546875" style="170"/>
    <col min="1537" max="1537" width="7.28515625" style="170" customWidth="1"/>
    <col min="1538" max="1538" width="50.85546875" style="170" customWidth="1"/>
    <col min="1539" max="1539" width="14.7109375" style="170" bestFit="1" customWidth="1"/>
    <col min="1540" max="1540" width="4.28515625" style="170" customWidth="1"/>
    <col min="1541" max="1541" width="14.7109375" style="170" bestFit="1" customWidth="1"/>
    <col min="1542" max="1542" width="2" style="170" bestFit="1" customWidth="1"/>
    <col min="1543" max="1543" width="13.85546875" style="170" bestFit="1" customWidth="1"/>
    <col min="1544" max="1544" width="2" style="170" bestFit="1" customWidth="1"/>
    <col min="1545" max="1545" width="14.7109375" style="170" bestFit="1" customWidth="1"/>
    <col min="1546" max="1546" width="12.85546875" style="170" bestFit="1" customWidth="1"/>
    <col min="1547" max="1547" width="18" style="170" customWidth="1"/>
    <col min="1548" max="1792" width="10.85546875" style="170"/>
    <col min="1793" max="1793" width="7.28515625" style="170" customWidth="1"/>
    <col min="1794" max="1794" width="50.85546875" style="170" customWidth="1"/>
    <col min="1795" max="1795" width="14.7109375" style="170" bestFit="1" customWidth="1"/>
    <col min="1796" max="1796" width="4.28515625" style="170" customWidth="1"/>
    <col min="1797" max="1797" width="14.7109375" style="170" bestFit="1" customWidth="1"/>
    <col min="1798" max="1798" width="2" style="170" bestFit="1" customWidth="1"/>
    <col min="1799" max="1799" width="13.85546875" style="170" bestFit="1" customWidth="1"/>
    <col min="1800" max="1800" width="2" style="170" bestFit="1" customWidth="1"/>
    <col min="1801" max="1801" width="14.7109375" style="170" bestFit="1" customWidth="1"/>
    <col min="1802" max="1802" width="12.85546875" style="170" bestFit="1" customWidth="1"/>
    <col min="1803" max="1803" width="18" style="170" customWidth="1"/>
    <col min="1804" max="2048" width="10.85546875" style="170"/>
    <col min="2049" max="2049" width="7.28515625" style="170" customWidth="1"/>
    <col min="2050" max="2050" width="50.85546875" style="170" customWidth="1"/>
    <col min="2051" max="2051" width="14.7109375" style="170" bestFit="1" customWidth="1"/>
    <col min="2052" max="2052" width="4.28515625" style="170" customWidth="1"/>
    <col min="2053" max="2053" width="14.7109375" style="170" bestFit="1" customWidth="1"/>
    <col min="2054" max="2054" width="2" style="170" bestFit="1" customWidth="1"/>
    <col min="2055" max="2055" width="13.85546875" style="170" bestFit="1" customWidth="1"/>
    <col min="2056" max="2056" width="2" style="170" bestFit="1" customWidth="1"/>
    <col min="2057" max="2057" width="14.7109375" style="170" bestFit="1" customWidth="1"/>
    <col min="2058" max="2058" width="12.85546875" style="170" bestFit="1" customWidth="1"/>
    <col min="2059" max="2059" width="18" style="170" customWidth="1"/>
    <col min="2060" max="2304" width="10.85546875" style="170"/>
    <col min="2305" max="2305" width="7.28515625" style="170" customWidth="1"/>
    <col min="2306" max="2306" width="50.85546875" style="170" customWidth="1"/>
    <col min="2307" max="2307" width="14.7109375" style="170" bestFit="1" customWidth="1"/>
    <col min="2308" max="2308" width="4.28515625" style="170" customWidth="1"/>
    <col min="2309" max="2309" width="14.7109375" style="170" bestFit="1" customWidth="1"/>
    <col min="2310" max="2310" width="2" style="170" bestFit="1" customWidth="1"/>
    <col min="2311" max="2311" width="13.85546875" style="170" bestFit="1" customWidth="1"/>
    <col min="2312" max="2312" width="2" style="170" bestFit="1" customWidth="1"/>
    <col min="2313" max="2313" width="14.7109375" style="170" bestFit="1" customWidth="1"/>
    <col min="2314" max="2314" width="12.85546875" style="170" bestFit="1" customWidth="1"/>
    <col min="2315" max="2315" width="18" style="170" customWidth="1"/>
    <col min="2316" max="2560" width="10.85546875" style="170"/>
    <col min="2561" max="2561" width="7.28515625" style="170" customWidth="1"/>
    <col min="2562" max="2562" width="50.85546875" style="170" customWidth="1"/>
    <col min="2563" max="2563" width="14.7109375" style="170" bestFit="1" customWidth="1"/>
    <col min="2564" max="2564" width="4.28515625" style="170" customWidth="1"/>
    <col min="2565" max="2565" width="14.7109375" style="170" bestFit="1" customWidth="1"/>
    <col min="2566" max="2566" width="2" style="170" bestFit="1" customWidth="1"/>
    <col min="2567" max="2567" width="13.85546875" style="170" bestFit="1" customWidth="1"/>
    <col min="2568" max="2568" width="2" style="170" bestFit="1" customWidth="1"/>
    <col min="2569" max="2569" width="14.7109375" style="170" bestFit="1" customWidth="1"/>
    <col min="2570" max="2570" width="12.85546875" style="170" bestFit="1" customWidth="1"/>
    <col min="2571" max="2571" width="18" style="170" customWidth="1"/>
    <col min="2572" max="2816" width="10.85546875" style="170"/>
    <col min="2817" max="2817" width="7.28515625" style="170" customWidth="1"/>
    <col min="2818" max="2818" width="50.85546875" style="170" customWidth="1"/>
    <col min="2819" max="2819" width="14.7109375" style="170" bestFit="1" customWidth="1"/>
    <col min="2820" max="2820" width="4.28515625" style="170" customWidth="1"/>
    <col min="2821" max="2821" width="14.7109375" style="170" bestFit="1" customWidth="1"/>
    <col min="2822" max="2822" width="2" style="170" bestFit="1" customWidth="1"/>
    <col min="2823" max="2823" width="13.85546875" style="170" bestFit="1" customWidth="1"/>
    <col min="2824" max="2824" width="2" style="170" bestFit="1" customWidth="1"/>
    <col min="2825" max="2825" width="14.7109375" style="170" bestFit="1" customWidth="1"/>
    <col min="2826" max="2826" width="12.85546875" style="170" bestFit="1" customWidth="1"/>
    <col min="2827" max="2827" width="18" style="170" customWidth="1"/>
    <col min="2828" max="3072" width="10.85546875" style="170"/>
    <col min="3073" max="3073" width="7.28515625" style="170" customWidth="1"/>
    <col min="3074" max="3074" width="50.85546875" style="170" customWidth="1"/>
    <col min="3075" max="3075" width="14.7109375" style="170" bestFit="1" customWidth="1"/>
    <col min="3076" max="3076" width="4.28515625" style="170" customWidth="1"/>
    <col min="3077" max="3077" width="14.7109375" style="170" bestFit="1" customWidth="1"/>
    <col min="3078" max="3078" width="2" style="170" bestFit="1" customWidth="1"/>
    <col min="3079" max="3079" width="13.85546875" style="170" bestFit="1" customWidth="1"/>
    <col min="3080" max="3080" width="2" style="170" bestFit="1" customWidth="1"/>
    <col min="3081" max="3081" width="14.7109375" style="170" bestFit="1" customWidth="1"/>
    <col min="3082" max="3082" width="12.85546875" style="170" bestFit="1" customWidth="1"/>
    <col min="3083" max="3083" width="18" style="170" customWidth="1"/>
    <col min="3084" max="3328" width="10.85546875" style="170"/>
    <col min="3329" max="3329" width="7.28515625" style="170" customWidth="1"/>
    <col min="3330" max="3330" width="50.85546875" style="170" customWidth="1"/>
    <col min="3331" max="3331" width="14.7109375" style="170" bestFit="1" customWidth="1"/>
    <col min="3332" max="3332" width="4.28515625" style="170" customWidth="1"/>
    <col min="3333" max="3333" width="14.7109375" style="170" bestFit="1" customWidth="1"/>
    <col min="3334" max="3334" width="2" style="170" bestFit="1" customWidth="1"/>
    <col min="3335" max="3335" width="13.85546875" style="170" bestFit="1" customWidth="1"/>
    <col min="3336" max="3336" width="2" style="170" bestFit="1" customWidth="1"/>
    <col min="3337" max="3337" width="14.7109375" style="170" bestFit="1" customWidth="1"/>
    <col min="3338" max="3338" width="12.85546875" style="170" bestFit="1" customWidth="1"/>
    <col min="3339" max="3339" width="18" style="170" customWidth="1"/>
    <col min="3340" max="3584" width="10.85546875" style="170"/>
    <col min="3585" max="3585" width="7.28515625" style="170" customWidth="1"/>
    <col min="3586" max="3586" width="50.85546875" style="170" customWidth="1"/>
    <col min="3587" max="3587" width="14.7109375" style="170" bestFit="1" customWidth="1"/>
    <col min="3588" max="3588" width="4.28515625" style="170" customWidth="1"/>
    <col min="3589" max="3589" width="14.7109375" style="170" bestFit="1" customWidth="1"/>
    <col min="3590" max="3590" width="2" style="170" bestFit="1" customWidth="1"/>
    <col min="3591" max="3591" width="13.85546875" style="170" bestFit="1" customWidth="1"/>
    <col min="3592" max="3592" width="2" style="170" bestFit="1" customWidth="1"/>
    <col min="3593" max="3593" width="14.7109375" style="170" bestFit="1" customWidth="1"/>
    <col min="3594" max="3594" width="12.85546875" style="170" bestFit="1" customWidth="1"/>
    <col min="3595" max="3595" width="18" style="170" customWidth="1"/>
    <col min="3596" max="3840" width="10.85546875" style="170"/>
    <col min="3841" max="3841" width="7.28515625" style="170" customWidth="1"/>
    <col min="3842" max="3842" width="50.85546875" style="170" customWidth="1"/>
    <col min="3843" max="3843" width="14.7109375" style="170" bestFit="1" customWidth="1"/>
    <col min="3844" max="3844" width="4.28515625" style="170" customWidth="1"/>
    <col min="3845" max="3845" width="14.7109375" style="170" bestFit="1" customWidth="1"/>
    <col min="3846" max="3846" width="2" style="170" bestFit="1" customWidth="1"/>
    <col min="3847" max="3847" width="13.85546875" style="170" bestFit="1" customWidth="1"/>
    <col min="3848" max="3848" width="2" style="170" bestFit="1" customWidth="1"/>
    <col min="3849" max="3849" width="14.7109375" style="170" bestFit="1" customWidth="1"/>
    <col min="3850" max="3850" width="12.85546875" style="170" bestFit="1" customWidth="1"/>
    <col min="3851" max="3851" width="18" style="170" customWidth="1"/>
    <col min="3852" max="4096" width="10.85546875" style="170"/>
    <col min="4097" max="4097" width="7.28515625" style="170" customWidth="1"/>
    <col min="4098" max="4098" width="50.85546875" style="170" customWidth="1"/>
    <col min="4099" max="4099" width="14.7109375" style="170" bestFit="1" customWidth="1"/>
    <col min="4100" max="4100" width="4.28515625" style="170" customWidth="1"/>
    <col min="4101" max="4101" width="14.7109375" style="170" bestFit="1" customWidth="1"/>
    <col min="4102" max="4102" width="2" style="170" bestFit="1" customWidth="1"/>
    <col min="4103" max="4103" width="13.85546875" style="170" bestFit="1" customWidth="1"/>
    <col min="4104" max="4104" width="2" style="170" bestFit="1" customWidth="1"/>
    <col min="4105" max="4105" width="14.7109375" style="170" bestFit="1" customWidth="1"/>
    <col min="4106" max="4106" width="12.85546875" style="170" bestFit="1" customWidth="1"/>
    <col min="4107" max="4107" width="18" style="170" customWidth="1"/>
    <col min="4108" max="4352" width="10.85546875" style="170"/>
    <col min="4353" max="4353" width="7.28515625" style="170" customWidth="1"/>
    <col min="4354" max="4354" width="50.85546875" style="170" customWidth="1"/>
    <col min="4355" max="4355" width="14.7109375" style="170" bestFit="1" customWidth="1"/>
    <col min="4356" max="4356" width="4.28515625" style="170" customWidth="1"/>
    <col min="4357" max="4357" width="14.7109375" style="170" bestFit="1" customWidth="1"/>
    <col min="4358" max="4358" width="2" style="170" bestFit="1" customWidth="1"/>
    <col min="4359" max="4359" width="13.85546875" style="170" bestFit="1" customWidth="1"/>
    <col min="4360" max="4360" width="2" style="170" bestFit="1" customWidth="1"/>
    <col min="4361" max="4361" width="14.7109375" style="170" bestFit="1" customWidth="1"/>
    <col min="4362" max="4362" width="12.85546875" style="170" bestFit="1" customWidth="1"/>
    <col min="4363" max="4363" width="18" style="170" customWidth="1"/>
    <col min="4364" max="4608" width="10.85546875" style="170"/>
    <col min="4609" max="4609" width="7.28515625" style="170" customWidth="1"/>
    <col min="4610" max="4610" width="50.85546875" style="170" customWidth="1"/>
    <col min="4611" max="4611" width="14.7109375" style="170" bestFit="1" customWidth="1"/>
    <col min="4612" max="4612" width="4.28515625" style="170" customWidth="1"/>
    <col min="4613" max="4613" width="14.7109375" style="170" bestFit="1" customWidth="1"/>
    <col min="4614" max="4614" width="2" style="170" bestFit="1" customWidth="1"/>
    <col min="4615" max="4615" width="13.85546875" style="170" bestFit="1" customWidth="1"/>
    <col min="4616" max="4616" width="2" style="170" bestFit="1" customWidth="1"/>
    <col min="4617" max="4617" width="14.7109375" style="170" bestFit="1" customWidth="1"/>
    <col min="4618" max="4618" width="12.85546875" style="170" bestFit="1" customWidth="1"/>
    <col min="4619" max="4619" width="18" style="170" customWidth="1"/>
    <col min="4620" max="4864" width="10.85546875" style="170"/>
    <col min="4865" max="4865" width="7.28515625" style="170" customWidth="1"/>
    <col min="4866" max="4866" width="50.85546875" style="170" customWidth="1"/>
    <col min="4867" max="4867" width="14.7109375" style="170" bestFit="1" customWidth="1"/>
    <col min="4868" max="4868" width="4.28515625" style="170" customWidth="1"/>
    <col min="4869" max="4869" width="14.7109375" style="170" bestFit="1" customWidth="1"/>
    <col min="4870" max="4870" width="2" style="170" bestFit="1" customWidth="1"/>
    <col min="4871" max="4871" width="13.85546875" style="170" bestFit="1" customWidth="1"/>
    <col min="4872" max="4872" width="2" style="170" bestFit="1" customWidth="1"/>
    <col min="4873" max="4873" width="14.7109375" style="170" bestFit="1" customWidth="1"/>
    <col min="4874" max="4874" width="12.85546875" style="170" bestFit="1" customWidth="1"/>
    <col min="4875" max="4875" width="18" style="170" customWidth="1"/>
    <col min="4876" max="5120" width="10.85546875" style="170"/>
    <col min="5121" max="5121" width="7.28515625" style="170" customWidth="1"/>
    <col min="5122" max="5122" width="50.85546875" style="170" customWidth="1"/>
    <col min="5123" max="5123" width="14.7109375" style="170" bestFit="1" customWidth="1"/>
    <col min="5124" max="5124" width="4.28515625" style="170" customWidth="1"/>
    <col min="5125" max="5125" width="14.7109375" style="170" bestFit="1" customWidth="1"/>
    <col min="5126" max="5126" width="2" style="170" bestFit="1" customWidth="1"/>
    <col min="5127" max="5127" width="13.85546875" style="170" bestFit="1" customWidth="1"/>
    <col min="5128" max="5128" width="2" style="170" bestFit="1" customWidth="1"/>
    <col min="5129" max="5129" width="14.7109375" style="170" bestFit="1" customWidth="1"/>
    <col min="5130" max="5130" width="12.85546875" style="170" bestFit="1" customWidth="1"/>
    <col min="5131" max="5131" width="18" style="170" customWidth="1"/>
    <col min="5132" max="5376" width="10.85546875" style="170"/>
    <col min="5377" max="5377" width="7.28515625" style="170" customWidth="1"/>
    <col min="5378" max="5378" width="50.85546875" style="170" customWidth="1"/>
    <col min="5379" max="5379" width="14.7109375" style="170" bestFit="1" customWidth="1"/>
    <col min="5380" max="5380" width="4.28515625" style="170" customWidth="1"/>
    <col min="5381" max="5381" width="14.7109375" style="170" bestFit="1" customWidth="1"/>
    <col min="5382" max="5382" width="2" style="170" bestFit="1" customWidth="1"/>
    <col min="5383" max="5383" width="13.85546875" style="170" bestFit="1" customWidth="1"/>
    <col min="5384" max="5384" width="2" style="170" bestFit="1" customWidth="1"/>
    <col min="5385" max="5385" width="14.7109375" style="170" bestFit="1" customWidth="1"/>
    <col min="5386" max="5386" width="12.85546875" style="170" bestFit="1" customWidth="1"/>
    <col min="5387" max="5387" width="18" style="170" customWidth="1"/>
    <col min="5388" max="5632" width="10.85546875" style="170"/>
    <col min="5633" max="5633" width="7.28515625" style="170" customWidth="1"/>
    <col min="5634" max="5634" width="50.85546875" style="170" customWidth="1"/>
    <col min="5635" max="5635" width="14.7109375" style="170" bestFit="1" customWidth="1"/>
    <col min="5636" max="5636" width="4.28515625" style="170" customWidth="1"/>
    <col min="5637" max="5637" width="14.7109375" style="170" bestFit="1" customWidth="1"/>
    <col min="5638" max="5638" width="2" style="170" bestFit="1" customWidth="1"/>
    <col min="5639" max="5639" width="13.85546875" style="170" bestFit="1" customWidth="1"/>
    <col min="5640" max="5640" width="2" style="170" bestFit="1" customWidth="1"/>
    <col min="5641" max="5641" width="14.7109375" style="170" bestFit="1" customWidth="1"/>
    <col min="5642" max="5642" width="12.85546875" style="170" bestFit="1" customWidth="1"/>
    <col min="5643" max="5643" width="18" style="170" customWidth="1"/>
    <col min="5644" max="5888" width="10.85546875" style="170"/>
    <col min="5889" max="5889" width="7.28515625" style="170" customWidth="1"/>
    <col min="5890" max="5890" width="50.85546875" style="170" customWidth="1"/>
    <col min="5891" max="5891" width="14.7109375" style="170" bestFit="1" customWidth="1"/>
    <col min="5892" max="5892" width="4.28515625" style="170" customWidth="1"/>
    <col min="5893" max="5893" width="14.7109375" style="170" bestFit="1" customWidth="1"/>
    <col min="5894" max="5894" width="2" style="170" bestFit="1" customWidth="1"/>
    <col min="5895" max="5895" width="13.85546875" style="170" bestFit="1" customWidth="1"/>
    <col min="5896" max="5896" width="2" style="170" bestFit="1" customWidth="1"/>
    <col min="5897" max="5897" width="14.7109375" style="170" bestFit="1" customWidth="1"/>
    <col min="5898" max="5898" width="12.85546875" style="170" bestFit="1" customWidth="1"/>
    <col min="5899" max="5899" width="18" style="170" customWidth="1"/>
    <col min="5900" max="6144" width="10.85546875" style="170"/>
    <col min="6145" max="6145" width="7.28515625" style="170" customWidth="1"/>
    <col min="6146" max="6146" width="50.85546875" style="170" customWidth="1"/>
    <col min="6147" max="6147" width="14.7109375" style="170" bestFit="1" customWidth="1"/>
    <col min="6148" max="6148" width="4.28515625" style="170" customWidth="1"/>
    <col min="6149" max="6149" width="14.7109375" style="170" bestFit="1" customWidth="1"/>
    <col min="6150" max="6150" width="2" style="170" bestFit="1" customWidth="1"/>
    <col min="6151" max="6151" width="13.85546875" style="170" bestFit="1" customWidth="1"/>
    <col min="6152" max="6152" width="2" style="170" bestFit="1" customWidth="1"/>
    <col min="6153" max="6153" width="14.7109375" style="170" bestFit="1" customWidth="1"/>
    <col min="6154" max="6154" width="12.85546875" style="170" bestFit="1" customWidth="1"/>
    <col min="6155" max="6155" width="18" style="170" customWidth="1"/>
    <col min="6156" max="6400" width="10.85546875" style="170"/>
    <col min="6401" max="6401" width="7.28515625" style="170" customWidth="1"/>
    <col min="6402" max="6402" width="50.85546875" style="170" customWidth="1"/>
    <col min="6403" max="6403" width="14.7109375" style="170" bestFit="1" customWidth="1"/>
    <col min="6404" max="6404" width="4.28515625" style="170" customWidth="1"/>
    <col min="6405" max="6405" width="14.7109375" style="170" bestFit="1" customWidth="1"/>
    <col min="6406" max="6406" width="2" style="170" bestFit="1" customWidth="1"/>
    <col min="6407" max="6407" width="13.85546875" style="170" bestFit="1" customWidth="1"/>
    <col min="6408" max="6408" width="2" style="170" bestFit="1" customWidth="1"/>
    <col min="6409" max="6409" width="14.7109375" style="170" bestFit="1" customWidth="1"/>
    <col min="6410" max="6410" width="12.85546875" style="170" bestFit="1" customWidth="1"/>
    <col min="6411" max="6411" width="18" style="170" customWidth="1"/>
    <col min="6412" max="6656" width="10.85546875" style="170"/>
    <col min="6657" max="6657" width="7.28515625" style="170" customWidth="1"/>
    <col min="6658" max="6658" width="50.85546875" style="170" customWidth="1"/>
    <col min="6659" max="6659" width="14.7109375" style="170" bestFit="1" customWidth="1"/>
    <col min="6660" max="6660" width="4.28515625" style="170" customWidth="1"/>
    <col min="6661" max="6661" width="14.7109375" style="170" bestFit="1" customWidth="1"/>
    <col min="6662" max="6662" width="2" style="170" bestFit="1" customWidth="1"/>
    <col min="6663" max="6663" width="13.85546875" style="170" bestFit="1" customWidth="1"/>
    <col min="6664" max="6664" width="2" style="170" bestFit="1" customWidth="1"/>
    <col min="6665" max="6665" width="14.7109375" style="170" bestFit="1" customWidth="1"/>
    <col min="6666" max="6666" width="12.85546875" style="170" bestFit="1" customWidth="1"/>
    <col min="6667" max="6667" width="18" style="170" customWidth="1"/>
    <col min="6668" max="6912" width="10.85546875" style="170"/>
    <col min="6913" max="6913" width="7.28515625" style="170" customWidth="1"/>
    <col min="6914" max="6914" width="50.85546875" style="170" customWidth="1"/>
    <col min="6915" max="6915" width="14.7109375" style="170" bestFit="1" customWidth="1"/>
    <col min="6916" max="6916" width="4.28515625" style="170" customWidth="1"/>
    <col min="6917" max="6917" width="14.7109375" style="170" bestFit="1" customWidth="1"/>
    <col min="6918" max="6918" width="2" style="170" bestFit="1" customWidth="1"/>
    <col min="6919" max="6919" width="13.85546875" style="170" bestFit="1" customWidth="1"/>
    <col min="6920" max="6920" width="2" style="170" bestFit="1" customWidth="1"/>
    <col min="6921" max="6921" width="14.7109375" style="170" bestFit="1" customWidth="1"/>
    <col min="6922" max="6922" width="12.85546875" style="170" bestFit="1" customWidth="1"/>
    <col min="6923" max="6923" width="18" style="170" customWidth="1"/>
    <col min="6924" max="7168" width="10.85546875" style="170"/>
    <col min="7169" max="7169" width="7.28515625" style="170" customWidth="1"/>
    <col min="7170" max="7170" width="50.85546875" style="170" customWidth="1"/>
    <col min="7171" max="7171" width="14.7109375" style="170" bestFit="1" customWidth="1"/>
    <col min="7172" max="7172" width="4.28515625" style="170" customWidth="1"/>
    <col min="7173" max="7173" width="14.7109375" style="170" bestFit="1" customWidth="1"/>
    <col min="7174" max="7174" width="2" style="170" bestFit="1" customWidth="1"/>
    <col min="7175" max="7175" width="13.85546875" style="170" bestFit="1" customWidth="1"/>
    <col min="7176" max="7176" width="2" style="170" bestFit="1" customWidth="1"/>
    <col min="7177" max="7177" width="14.7109375" style="170" bestFit="1" customWidth="1"/>
    <col min="7178" max="7178" width="12.85546875" style="170" bestFit="1" customWidth="1"/>
    <col min="7179" max="7179" width="18" style="170" customWidth="1"/>
    <col min="7180" max="7424" width="10.85546875" style="170"/>
    <col min="7425" max="7425" width="7.28515625" style="170" customWidth="1"/>
    <col min="7426" max="7426" width="50.85546875" style="170" customWidth="1"/>
    <col min="7427" max="7427" width="14.7109375" style="170" bestFit="1" customWidth="1"/>
    <col min="7428" max="7428" width="4.28515625" style="170" customWidth="1"/>
    <col min="7429" max="7429" width="14.7109375" style="170" bestFit="1" customWidth="1"/>
    <col min="7430" max="7430" width="2" style="170" bestFit="1" customWidth="1"/>
    <col min="7431" max="7431" width="13.85546875" style="170" bestFit="1" customWidth="1"/>
    <col min="7432" max="7432" width="2" style="170" bestFit="1" customWidth="1"/>
    <col min="7433" max="7433" width="14.7109375" style="170" bestFit="1" customWidth="1"/>
    <col min="7434" max="7434" width="12.85546875" style="170" bestFit="1" customWidth="1"/>
    <col min="7435" max="7435" width="18" style="170" customWidth="1"/>
    <col min="7436" max="7680" width="10.85546875" style="170"/>
    <col min="7681" max="7681" width="7.28515625" style="170" customWidth="1"/>
    <col min="7682" max="7682" width="50.85546875" style="170" customWidth="1"/>
    <col min="7683" max="7683" width="14.7109375" style="170" bestFit="1" customWidth="1"/>
    <col min="7684" max="7684" width="4.28515625" style="170" customWidth="1"/>
    <col min="7685" max="7685" width="14.7109375" style="170" bestFit="1" customWidth="1"/>
    <col min="7686" max="7686" width="2" style="170" bestFit="1" customWidth="1"/>
    <col min="7687" max="7687" width="13.85546875" style="170" bestFit="1" customWidth="1"/>
    <col min="7688" max="7688" width="2" style="170" bestFit="1" customWidth="1"/>
    <col min="7689" max="7689" width="14.7109375" style="170" bestFit="1" customWidth="1"/>
    <col min="7690" max="7690" width="12.85546875" style="170" bestFit="1" customWidth="1"/>
    <col min="7691" max="7691" width="18" style="170" customWidth="1"/>
    <col min="7692" max="7936" width="10.85546875" style="170"/>
    <col min="7937" max="7937" width="7.28515625" style="170" customWidth="1"/>
    <col min="7938" max="7938" width="50.85546875" style="170" customWidth="1"/>
    <col min="7939" max="7939" width="14.7109375" style="170" bestFit="1" customWidth="1"/>
    <col min="7940" max="7940" width="4.28515625" style="170" customWidth="1"/>
    <col min="7941" max="7941" width="14.7109375" style="170" bestFit="1" customWidth="1"/>
    <col min="7942" max="7942" width="2" style="170" bestFit="1" customWidth="1"/>
    <col min="7943" max="7943" width="13.85546875" style="170" bestFit="1" customWidth="1"/>
    <col min="7944" max="7944" width="2" style="170" bestFit="1" customWidth="1"/>
    <col min="7945" max="7945" width="14.7109375" style="170" bestFit="1" customWidth="1"/>
    <col min="7946" max="7946" width="12.85546875" style="170" bestFit="1" customWidth="1"/>
    <col min="7947" max="7947" width="18" style="170" customWidth="1"/>
    <col min="7948" max="8192" width="10.85546875" style="170"/>
    <col min="8193" max="8193" width="7.28515625" style="170" customWidth="1"/>
    <col min="8194" max="8194" width="50.85546875" style="170" customWidth="1"/>
    <col min="8195" max="8195" width="14.7109375" style="170" bestFit="1" customWidth="1"/>
    <col min="8196" max="8196" width="4.28515625" style="170" customWidth="1"/>
    <col min="8197" max="8197" width="14.7109375" style="170" bestFit="1" customWidth="1"/>
    <col min="8198" max="8198" width="2" style="170" bestFit="1" customWidth="1"/>
    <col min="8199" max="8199" width="13.85546875" style="170" bestFit="1" customWidth="1"/>
    <col min="8200" max="8200" width="2" style="170" bestFit="1" customWidth="1"/>
    <col min="8201" max="8201" width="14.7109375" style="170" bestFit="1" customWidth="1"/>
    <col min="8202" max="8202" width="12.85546875" style="170" bestFit="1" customWidth="1"/>
    <col min="8203" max="8203" width="18" style="170" customWidth="1"/>
    <col min="8204" max="8448" width="10.85546875" style="170"/>
    <col min="8449" max="8449" width="7.28515625" style="170" customWidth="1"/>
    <col min="8450" max="8450" width="50.85546875" style="170" customWidth="1"/>
    <col min="8451" max="8451" width="14.7109375" style="170" bestFit="1" customWidth="1"/>
    <col min="8452" max="8452" width="4.28515625" style="170" customWidth="1"/>
    <col min="8453" max="8453" width="14.7109375" style="170" bestFit="1" customWidth="1"/>
    <col min="8454" max="8454" width="2" style="170" bestFit="1" customWidth="1"/>
    <col min="8455" max="8455" width="13.85546875" style="170" bestFit="1" customWidth="1"/>
    <col min="8456" max="8456" width="2" style="170" bestFit="1" customWidth="1"/>
    <col min="8457" max="8457" width="14.7109375" style="170" bestFit="1" customWidth="1"/>
    <col min="8458" max="8458" width="12.85546875" style="170" bestFit="1" customWidth="1"/>
    <col min="8459" max="8459" width="18" style="170" customWidth="1"/>
    <col min="8460" max="8704" width="10.85546875" style="170"/>
    <col min="8705" max="8705" width="7.28515625" style="170" customWidth="1"/>
    <col min="8706" max="8706" width="50.85546875" style="170" customWidth="1"/>
    <col min="8707" max="8707" width="14.7109375" style="170" bestFit="1" customWidth="1"/>
    <col min="8708" max="8708" width="4.28515625" style="170" customWidth="1"/>
    <col min="8709" max="8709" width="14.7109375" style="170" bestFit="1" customWidth="1"/>
    <col min="8710" max="8710" width="2" style="170" bestFit="1" customWidth="1"/>
    <col min="8711" max="8711" width="13.85546875" style="170" bestFit="1" customWidth="1"/>
    <col min="8712" max="8712" width="2" style="170" bestFit="1" customWidth="1"/>
    <col min="8713" max="8713" width="14.7109375" style="170" bestFit="1" customWidth="1"/>
    <col min="8714" max="8714" width="12.85546875" style="170" bestFit="1" customWidth="1"/>
    <col min="8715" max="8715" width="18" style="170" customWidth="1"/>
    <col min="8716" max="8960" width="10.85546875" style="170"/>
    <col min="8961" max="8961" width="7.28515625" style="170" customWidth="1"/>
    <col min="8962" max="8962" width="50.85546875" style="170" customWidth="1"/>
    <col min="8963" max="8963" width="14.7109375" style="170" bestFit="1" customWidth="1"/>
    <col min="8964" max="8964" width="4.28515625" style="170" customWidth="1"/>
    <col min="8965" max="8965" width="14.7109375" style="170" bestFit="1" customWidth="1"/>
    <col min="8966" max="8966" width="2" style="170" bestFit="1" customWidth="1"/>
    <col min="8967" max="8967" width="13.85546875" style="170" bestFit="1" customWidth="1"/>
    <col min="8968" max="8968" width="2" style="170" bestFit="1" customWidth="1"/>
    <col min="8969" max="8969" width="14.7109375" style="170" bestFit="1" customWidth="1"/>
    <col min="8970" max="8970" width="12.85546875" style="170" bestFit="1" customWidth="1"/>
    <col min="8971" max="8971" width="18" style="170" customWidth="1"/>
    <col min="8972" max="9216" width="10.85546875" style="170"/>
    <col min="9217" max="9217" width="7.28515625" style="170" customWidth="1"/>
    <col min="9218" max="9218" width="50.85546875" style="170" customWidth="1"/>
    <col min="9219" max="9219" width="14.7109375" style="170" bestFit="1" customWidth="1"/>
    <col min="9220" max="9220" width="4.28515625" style="170" customWidth="1"/>
    <col min="9221" max="9221" width="14.7109375" style="170" bestFit="1" customWidth="1"/>
    <col min="9222" max="9222" width="2" style="170" bestFit="1" customWidth="1"/>
    <col min="9223" max="9223" width="13.85546875" style="170" bestFit="1" customWidth="1"/>
    <col min="9224" max="9224" width="2" style="170" bestFit="1" customWidth="1"/>
    <col min="9225" max="9225" width="14.7109375" style="170" bestFit="1" customWidth="1"/>
    <col min="9226" max="9226" width="12.85546875" style="170" bestFit="1" customWidth="1"/>
    <col min="9227" max="9227" width="18" style="170" customWidth="1"/>
    <col min="9228" max="9472" width="10.85546875" style="170"/>
    <col min="9473" max="9473" width="7.28515625" style="170" customWidth="1"/>
    <col min="9474" max="9474" width="50.85546875" style="170" customWidth="1"/>
    <col min="9475" max="9475" width="14.7109375" style="170" bestFit="1" customWidth="1"/>
    <col min="9476" max="9476" width="4.28515625" style="170" customWidth="1"/>
    <col min="9477" max="9477" width="14.7109375" style="170" bestFit="1" customWidth="1"/>
    <col min="9478" max="9478" width="2" style="170" bestFit="1" customWidth="1"/>
    <col min="9479" max="9479" width="13.85546875" style="170" bestFit="1" customWidth="1"/>
    <col min="9480" max="9480" width="2" style="170" bestFit="1" customWidth="1"/>
    <col min="9481" max="9481" width="14.7109375" style="170" bestFit="1" customWidth="1"/>
    <col min="9482" max="9482" width="12.85546875" style="170" bestFit="1" customWidth="1"/>
    <col min="9483" max="9483" width="18" style="170" customWidth="1"/>
    <col min="9484" max="9728" width="10.85546875" style="170"/>
    <col min="9729" max="9729" width="7.28515625" style="170" customWidth="1"/>
    <col min="9730" max="9730" width="50.85546875" style="170" customWidth="1"/>
    <col min="9731" max="9731" width="14.7109375" style="170" bestFit="1" customWidth="1"/>
    <col min="9732" max="9732" width="4.28515625" style="170" customWidth="1"/>
    <col min="9733" max="9733" width="14.7109375" style="170" bestFit="1" customWidth="1"/>
    <col min="9734" max="9734" width="2" style="170" bestFit="1" customWidth="1"/>
    <col min="9735" max="9735" width="13.85546875" style="170" bestFit="1" customWidth="1"/>
    <col min="9736" max="9736" width="2" style="170" bestFit="1" customWidth="1"/>
    <col min="9737" max="9737" width="14.7109375" style="170" bestFit="1" customWidth="1"/>
    <col min="9738" max="9738" width="12.85546875" style="170" bestFit="1" customWidth="1"/>
    <col min="9739" max="9739" width="18" style="170" customWidth="1"/>
    <col min="9740" max="9984" width="10.85546875" style="170"/>
    <col min="9985" max="9985" width="7.28515625" style="170" customWidth="1"/>
    <col min="9986" max="9986" width="50.85546875" style="170" customWidth="1"/>
    <col min="9987" max="9987" width="14.7109375" style="170" bestFit="1" customWidth="1"/>
    <col min="9988" max="9988" width="4.28515625" style="170" customWidth="1"/>
    <col min="9989" max="9989" width="14.7109375" style="170" bestFit="1" customWidth="1"/>
    <col min="9990" max="9990" width="2" style="170" bestFit="1" customWidth="1"/>
    <col min="9991" max="9991" width="13.85546875" style="170" bestFit="1" customWidth="1"/>
    <col min="9992" max="9992" width="2" style="170" bestFit="1" customWidth="1"/>
    <col min="9993" max="9993" width="14.7109375" style="170" bestFit="1" customWidth="1"/>
    <col min="9994" max="9994" width="12.85546875" style="170" bestFit="1" customWidth="1"/>
    <col min="9995" max="9995" width="18" style="170" customWidth="1"/>
    <col min="9996" max="10240" width="10.85546875" style="170"/>
    <col min="10241" max="10241" width="7.28515625" style="170" customWidth="1"/>
    <col min="10242" max="10242" width="50.85546875" style="170" customWidth="1"/>
    <col min="10243" max="10243" width="14.7109375" style="170" bestFit="1" customWidth="1"/>
    <col min="10244" max="10244" width="4.28515625" style="170" customWidth="1"/>
    <col min="10245" max="10245" width="14.7109375" style="170" bestFit="1" customWidth="1"/>
    <col min="10246" max="10246" width="2" style="170" bestFit="1" customWidth="1"/>
    <col min="10247" max="10247" width="13.85546875" style="170" bestFit="1" customWidth="1"/>
    <col min="10248" max="10248" width="2" style="170" bestFit="1" customWidth="1"/>
    <col min="10249" max="10249" width="14.7109375" style="170" bestFit="1" customWidth="1"/>
    <col min="10250" max="10250" width="12.85546875" style="170" bestFit="1" customWidth="1"/>
    <col min="10251" max="10251" width="18" style="170" customWidth="1"/>
    <col min="10252" max="10496" width="10.85546875" style="170"/>
    <col min="10497" max="10497" width="7.28515625" style="170" customWidth="1"/>
    <col min="10498" max="10498" width="50.85546875" style="170" customWidth="1"/>
    <col min="10499" max="10499" width="14.7109375" style="170" bestFit="1" customWidth="1"/>
    <col min="10500" max="10500" width="4.28515625" style="170" customWidth="1"/>
    <col min="10501" max="10501" width="14.7109375" style="170" bestFit="1" customWidth="1"/>
    <col min="10502" max="10502" width="2" style="170" bestFit="1" customWidth="1"/>
    <col min="10503" max="10503" width="13.85546875" style="170" bestFit="1" customWidth="1"/>
    <col min="10504" max="10504" width="2" style="170" bestFit="1" customWidth="1"/>
    <col min="10505" max="10505" width="14.7109375" style="170" bestFit="1" customWidth="1"/>
    <col min="10506" max="10506" width="12.85546875" style="170" bestFit="1" customWidth="1"/>
    <col min="10507" max="10507" width="18" style="170" customWidth="1"/>
    <col min="10508" max="10752" width="10.85546875" style="170"/>
    <col min="10753" max="10753" width="7.28515625" style="170" customWidth="1"/>
    <col min="10754" max="10754" width="50.85546875" style="170" customWidth="1"/>
    <col min="10755" max="10755" width="14.7109375" style="170" bestFit="1" customWidth="1"/>
    <col min="10756" max="10756" width="4.28515625" style="170" customWidth="1"/>
    <col min="10757" max="10757" width="14.7109375" style="170" bestFit="1" customWidth="1"/>
    <col min="10758" max="10758" width="2" style="170" bestFit="1" customWidth="1"/>
    <col min="10759" max="10759" width="13.85546875" style="170" bestFit="1" customWidth="1"/>
    <col min="10760" max="10760" width="2" style="170" bestFit="1" customWidth="1"/>
    <col min="10761" max="10761" width="14.7109375" style="170" bestFit="1" customWidth="1"/>
    <col min="10762" max="10762" width="12.85546875" style="170" bestFit="1" customWidth="1"/>
    <col min="10763" max="10763" width="18" style="170" customWidth="1"/>
    <col min="10764" max="11008" width="10.85546875" style="170"/>
    <col min="11009" max="11009" width="7.28515625" style="170" customWidth="1"/>
    <col min="11010" max="11010" width="50.85546875" style="170" customWidth="1"/>
    <col min="11011" max="11011" width="14.7109375" style="170" bestFit="1" customWidth="1"/>
    <col min="11012" max="11012" width="4.28515625" style="170" customWidth="1"/>
    <col min="11013" max="11013" width="14.7109375" style="170" bestFit="1" customWidth="1"/>
    <col min="11014" max="11014" width="2" style="170" bestFit="1" customWidth="1"/>
    <col min="11015" max="11015" width="13.85546875" style="170" bestFit="1" customWidth="1"/>
    <col min="11016" max="11016" width="2" style="170" bestFit="1" customWidth="1"/>
    <col min="11017" max="11017" width="14.7109375" style="170" bestFit="1" customWidth="1"/>
    <col min="11018" max="11018" width="12.85546875" style="170" bestFit="1" customWidth="1"/>
    <col min="11019" max="11019" width="18" style="170" customWidth="1"/>
    <col min="11020" max="11264" width="10.85546875" style="170"/>
    <col min="11265" max="11265" width="7.28515625" style="170" customWidth="1"/>
    <col min="11266" max="11266" width="50.85546875" style="170" customWidth="1"/>
    <col min="11267" max="11267" width="14.7109375" style="170" bestFit="1" customWidth="1"/>
    <col min="11268" max="11268" width="4.28515625" style="170" customWidth="1"/>
    <col min="11269" max="11269" width="14.7109375" style="170" bestFit="1" customWidth="1"/>
    <col min="11270" max="11270" width="2" style="170" bestFit="1" customWidth="1"/>
    <col min="11271" max="11271" width="13.85546875" style="170" bestFit="1" customWidth="1"/>
    <col min="11272" max="11272" width="2" style="170" bestFit="1" customWidth="1"/>
    <col min="11273" max="11273" width="14.7109375" style="170" bestFit="1" customWidth="1"/>
    <col min="11274" max="11274" width="12.85546875" style="170" bestFit="1" customWidth="1"/>
    <col min="11275" max="11275" width="18" style="170" customWidth="1"/>
    <col min="11276" max="11520" width="10.85546875" style="170"/>
    <col min="11521" max="11521" width="7.28515625" style="170" customWidth="1"/>
    <col min="11522" max="11522" width="50.85546875" style="170" customWidth="1"/>
    <col min="11523" max="11523" width="14.7109375" style="170" bestFit="1" customWidth="1"/>
    <col min="11524" max="11524" width="4.28515625" style="170" customWidth="1"/>
    <col min="11525" max="11525" width="14.7109375" style="170" bestFit="1" customWidth="1"/>
    <col min="11526" max="11526" width="2" style="170" bestFit="1" customWidth="1"/>
    <col min="11527" max="11527" width="13.85546875" style="170" bestFit="1" customWidth="1"/>
    <col min="11528" max="11528" width="2" style="170" bestFit="1" customWidth="1"/>
    <col min="11529" max="11529" width="14.7109375" style="170" bestFit="1" customWidth="1"/>
    <col min="11530" max="11530" width="12.85546875" style="170" bestFit="1" customWidth="1"/>
    <col min="11531" max="11531" width="18" style="170" customWidth="1"/>
    <col min="11532" max="11776" width="10.85546875" style="170"/>
    <col min="11777" max="11777" width="7.28515625" style="170" customWidth="1"/>
    <col min="11778" max="11778" width="50.85546875" style="170" customWidth="1"/>
    <col min="11779" max="11779" width="14.7109375" style="170" bestFit="1" customWidth="1"/>
    <col min="11780" max="11780" width="4.28515625" style="170" customWidth="1"/>
    <col min="11781" max="11781" width="14.7109375" style="170" bestFit="1" customWidth="1"/>
    <col min="11782" max="11782" width="2" style="170" bestFit="1" customWidth="1"/>
    <col min="11783" max="11783" width="13.85546875" style="170" bestFit="1" customWidth="1"/>
    <col min="11784" max="11784" width="2" style="170" bestFit="1" customWidth="1"/>
    <col min="11785" max="11785" width="14.7109375" style="170" bestFit="1" customWidth="1"/>
    <col min="11786" max="11786" width="12.85546875" style="170" bestFit="1" customWidth="1"/>
    <col min="11787" max="11787" width="18" style="170" customWidth="1"/>
    <col min="11788" max="12032" width="10.85546875" style="170"/>
    <col min="12033" max="12033" width="7.28515625" style="170" customWidth="1"/>
    <col min="12034" max="12034" width="50.85546875" style="170" customWidth="1"/>
    <col min="12035" max="12035" width="14.7109375" style="170" bestFit="1" customWidth="1"/>
    <col min="12036" max="12036" width="4.28515625" style="170" customWidth="1"/>
    <col min="12037" max="12037" width="14.7109375" style="170" bestFit="1" customWidth="1"/>
    <col min="12038" max="12038" width="2" style="170" bestFit="1" customWidth="1"/>
    <col min="12039" max="12039" width="13.85546875" style="170" bestFit="1" customWidth="1"/>
    <col min="12040" max="12040" width="2" style="170" bestFit="1" customWidth="1"/>
    <col min="12041" max="12041" width="14.7109375" style="170" bestFit="1" customWidth="1"/>
    <col min="12042" max="12042" width="12.85546875" style="170" bestFit="1" customWidth="1"/>
    <col min="12043" max="12043" width="18" style="170" customWidth="1"/>
    <col min="12044" max="12288" width="10.85546875" style="170"/>
    <col min="12289" max="12289" width="7.28515625" style="170" customWidth="1"/>
    <col min="12290" max="12290" width="50.85546875" style="170" customWidth="1"/>
    <col min="12291" max="12291" width="14.7109375" style="170" bestFit="1" customWidth="1"/>
    <col min="12292" max="12292" width="4.28515625" style="170" customWidth="1"/>
    <col min="12293" max="12293" width="14.7109375" style="170" bestFit="1" customWidth="1"/>
    <col min="12294" max="12294" width="2" style="170" bestFit="1" customWidth="1"/>
    <col min="12295" max="12295" width="13.85546875" style="170" bestFit="1" customWidth="1"/>
    <col min="12296" max="12296" width="2" style="170" bestFit="1" customWidth="1"/>
    <col min="12297" max="12297" width="14.7109375" style="170" bestFit="1" customWidth="1"/>
    <col min="12298" max="12298" width="12.85546875" style="170" bestFit="1" customWidth="1"/>
    <col min="12299" max="12299" width="18" style="170" customWidth="1"/>
    <col min="12300" max="12544" width="10.85546875" style="170"/>
    <col min="12545" max="12545" width="7.28515625" style="170" customWidth="1"/>
    <col min="12546" max="12546" width="50.85546875" style="170" customWidth="1"/>
    <col min="12547" max="12547" width="14.7109375" style="170" bestFit="1" customWidth="1"/>
    <col min="12548" max="12548" width="4.28515625" style="170" customWidth="1"/>
    <col min="12549" max="12549" width="14.7109375" style="170" bestFit="1" customWidth="1"/>
    <col min="12550" max="12550" width="2" style="170" bestFit="1" customWidth="1"/>
    <col min="12551" max="12551" width="13.85546875" style="170" bestFit="1" customWidth="1"/>
    <col min="12552" max="12552" width="2" style="170" bestFit="1" customWidth="1"/>
    <col min="12553" max="12553" width="14.7109375" style="170" bestFit="1" customWidth="1"/>
    <col min="12554" max="12554" width="12.85546875" style="170" bestFit="1" customWidth="1"/>
    <col min="12555" max="12555" width="18" style="170" customWidth="1"/>
    <col min="12556" max="12800" width="10.85546875" style="170"/>
    <col min="12801" max="12801" width="7.28515625" style="170" customWidth="1"/>
    <col min="12802" max="12802" width="50.85546875" style="170" customWidth="1"/>
    <col min="12803" max="12803" width="14.7109375" style="170" bestFit="1" customWidth="1"/>
    <col min="12804" max="12804" width="4.28515625" style="170" customWidth="1"/>
    <col min="12805" max="12805" width="14.7109375" style="170" bestFit="1" customWidth="1"/>
    <col min="12806" max="12806" width="2" style="170" bestFit="1" customWidth="1"/>
    <col min="12807" max="12807" width="13.85546875" style="170" bestFit="1" customWidth="1"/>
    <col min="12808" max="12808" width="2" style="170" bestFit="1" customWidth="1"/>
    <col min="12809" max="12809" width="14.7109375" style="170" bestFit="1" customWidth="1"/>
    <col min="12810" max="12810" width="12.85546875" style="170" bestFit="1" customWidth="1"/>
    <col min="12811" max="12811" width="18" style="170" customWidth="1"/>
    <col min="12812" max="13056" width="10.85546875" style="170"/>
    <col min="13057" max="13057" width="7.28515625" style="170" customWidth="1"/>
    <col min="13058" max="13058" width="50.85546875" style="170" customWidth="1"/>
    <col min="13059" max="13059" width="14.7109375" style="170" bestFit="1" customWidth="1"/>
    <col min="13060" max="13060" width="4.28515625" style="170" customWidth="1"/>
    <col min="13061" max="13061" width="14.7109375" style="170" bestFit="1" customWidth="1"/>
    <col min="13062" max="13062" width="2" style="170" bestFit="1" customWidth="1"/>
    <col min="13063" max="13063" width="13.85546875" style="170" bestFit="1" customWidth="1"/>
    <col min="13064" max="13064" width="2" style="170" bestFit="1" customWidth="1"/>
    <col min="13065" max="13065" width="14.7109375" style="170" bestFit="1" customWidth="1"/>
    <col min="13066" max="13066" width="12.85546875" style="170" bestFit="1" customWidth="1"/>
    <col min="13067" max="13067" width="18" style="170" customWidth="1"/>
    <col min="13068" max="13312" width="10.85546875" style="170"/>
    <col min="13313" max="13313" width="7.28515625" style="170" customWidth="1"/>
    <col min="13314" max="13314" width="50.85546875" style="170" customWidth="1"/>
    <col min="13315" max="13315" width="14.7109375" style="170" bestFit="1" customWidth="1"/>
    <col min="13316" max="13316" width="4.28515625" style="170" customWidth="1"/>
    <col min="13317" max="13317" width="14.7109375" style="170" bestFit="1" customWidth="1"/>
    <col min="13318" max="13318" width="2" style="170" bestFit="1" customWidth="1"/>
    <col min="13319" max="13319" width="13.85546875" style="170" bestFit="1" customWidth="1"/>
    <col min="13320" max="13320" width="2" style="170" bestFit="1" customWidth="1"/>
    <col min="13321" max="13321" width="14.7109375" style="170" bestFit="1" customWidth="1"/>
    <col min="13322" max="13322" width="12.85546875" style="170" bestFit="1" customWidth="1"/>
    <col min="13323" max="13323" width="18" style="170" customWidth="1"/>
    <col min="13324" max="13568" width="10.85546875" style="170"/>
    <col min="13569" max="13569" width="7.28515625" style="170" customWidth="1"/>
    <col min="13570" max="13570" width="50.85546875" style="170" customWidth="1"/>
    <col min="13571" max="13571" width="14.7109375" style="170" bestFit="1" customWidth="1"/>
    <col min="13572" max="13572" width="4.28515625" style="170" customWidth="1"/>
    <col min="13573" max="13573" width="14.7109375" style="170" bestFit="1" customWidth="1"/>
    <col min="13574" max="13574" width="2" style="170" bestFit="1" customWidth="1"/>
    <col min="13575" max="13575" width="13.85546875" style="170" bestFit="1" customWidth="1"/>
    <col min="13576" max="13576" width="2" style="170" bestFit="1" customWidth="1"/>
    <col min="13577" max="13577" width="14.7109375" style="170" bestFit="1" customWidth="1"/>
    <col min="13578" max="13578" width="12.85546875" style="170" bestFit="1" customWidth="1"/>
    <col min="13579" max="13579" width="18" style="170" customWidth="1"/>
    <col min="13580" max="13824" width="10.85546875" style="170"/>
    <col min="13825" max="13825" width="7.28515625" style="170" customWidth="1"/>
    <col min="13826" max="13826" width="50.85546875" style="170" customWidth="1"/>
    <col min="13827" max="13827" width="14.7109375" style="170" bestFit="1" customWidth="1"/>
    <col min="13828" max="13828" width="4.28515625" style="170" customWidth="1"/>
    <col min="13829" max="13829" width="14.7109375" style="170" bestFit="1" customWidth="1"/>
    <col min="13830" max="13830" width="2" style="170" bestFit="1" customWidth="1"/>
    <col min="13831" max="13831" width="13.85546875" style="170" bestFit="1" customWidth="1"/>
    <col min="13832" max="13832" width="2" style="170" bestFit="1" customWidth="1"/>
    <col min="13833" max="13833" width="14.7109375" style="170" bestFit="1" customWidth="1"/>
    <col min="13834" max="13834" width="12.85546875" style="170" bestFit="1" customWidth="1"/>
    <col min="13835" max="13835" width="18" style="170" customWidth="1"/>
    <col min="13836" max="14080" width="10.85546875" style="170"/>
    <col min="14081" max="14081" width="7.28515625" style="170" customWidth="1"/>
    <col min="14082" max="14082" width="50.85546875" style="170" customWidth="1"/>
    <col min="14083" max="14083" width="14.7109375" style="170" bestFit="1" customWidth="1"/>
    <col min="14084" max="14084" width="4.28515625" style="170" customWidth="1"/>
    <col min="14085" max="14085" width="14.7109375" style="170" bestFit="1" customWidth="1"/>
    <col min="14086" max="14086" width="2" style="170" bestFit="1" customWidth="1"/>
    <col min="14087" max="14087" width="13.85546875" style="170" bestFit="1" customWidth="1"/>
    <col min="14088" max="14088" width="2" style="170" bestFit="1" customWidth="1"/>
    <col min="14089" max="14089" width="14.7109375" style="170" bestFit="1" customWidth="1"/>
    <col min="14090" max="14090" width="12.85546875" style="170" bestFit="1" customWidth="1"/>
    <col min="14091" max="14091" width="18" style="170" customWidth="1"/>
    <col min="14092" max="14336" width="10.85546875" style="170"/>
    <col min="14337" max="14337" width="7.28515625" style="170" customWidth="1"/>
    <col min="14338" max="14338" width="50.85546875" style="170" customWidth="1"/>
    <col min="14339" max="14339" width="14.7109375" style="170" bestFit="1" customWidth="1"/>
    <col min="14340" max="14340" width="4.28515625" style="170" customWidth="1"/>
    <col min="14341" max="14341" width="14.7109375" style="170" bestFit="1" customWidth="1"/>
    <col min="14342" max="14342" width="2" style="170" bestFit="1" customWidth="1"/>
    <col min="14343" max="14343" width="13.85546875" style="170" bestFit="1" customWidth="1"/>
    <col min="14344" max="14344" width="2" style="170" bestFit="1" customWidth="1"/>
    <col min="14345" max="14345" width="14.7109375" style="170" bestFit="1" customWidth="1"/>
    <col min="14346" max="14346" width="12.85546875" style="170" bestFit="1" customWidth="1"/>
    <col min="14347" max="14347" width="18" style="170" customWidth="1"/>
    <col min="14348" max="14592" width="10.85546875" style="170"/>
    <col min="14593" max="14593" width="7.28515625" style="170" customWidth="1"/>
    <col min="14594" max="14594" width="50.85546875" style="170" customWidth="1"/>
    <col min="14595" max="14595" width="14.7109375" style="170" bestFit="1" customWidth="1"/>
    <col min="14596" max="14596" width="4.28515625" style="170" customWidth="1"/>
    <col min="14597" max="14597" width="14.7109375" style="170" bestFit="1" customWidth="1"/>
    <col min="14598" max="14598" width="2" style="170" bestFit="1" customWidth="1"/>
    <col min="14599" max="14599" width="13.85546875" style="170" bestFit="1" customWidth="1"/>
    <col min="14600" max="14600" width="2" style="170" bestFit="1" customWidth="1"/>
    <col min="14601" max="14601" width="14.7109375" style="170" bestFit="1" customWidth="1"/>
    <col min="14602" max="14602" width="12.85546875" style="170" bestFit="1" customWidth="1"/>
    <col min="14603" max="14603" width="18" style="170" customWidth="1"/>
    <col min="14604" max="14848" width="10.85546875" style="170"/>
    <col min="14849" max="14849" width="7.28515625" style="170" customWidth="1"/>
    <col min="14850" max="14850" width="50.85546875" style="170" customWidth="1"/>
    <col min="14851" max="14851" width="14.7109375" style="170" bestFit="1" customWidth="1"/>
    <col min="14852" max="14852" width="4.28515625" style="170" customWidth="1"/>
    <col min="14853" max="14853" width="14.7109375" style="170" bestFit="1" customWidth="1"/>
    <col min="14854" max="14854" width="2" style="170" bestFit="1" customWidth="1"/>
    <col min="14855" max="14855" width="13.85546875" style="170" bestFit="1" customWidth="1"/>
    <col min="14856" max="14856" width="2" style="170" bestFit="1" customWidth="1"/>
    <col min="14857" max="14857" width="14.7109375" style="170" bestFit="1" customWidth="1"/>
    <col min="14858" max="14858" width="12.85546875" style="170" bestFit="1" customWidth="1"/>
    <col min="14859" max="14859" width="18" style="170" customWidth="1"/>
    <col min="14860" max="15104" width="10.85546875" style="170"/>
    <col min="15105" max="15105" width="7.28515625" style="170" customWidth="1"/>
    <col min="15106" max="15106" width="50.85546875" style="170" customWidth="1"/>
    <col min="15107" max="15107" width="14.7109375" style="170" bestFit="1" customWidth="1"/>
    <col min="15108" max="15108" width="4.28515625" style="170" customWidth="1"/>
    <col min="15109" max="15109" width="14.7109375" style="170" bestFit="1" customWidth="1"/>
    <col min="15110" max="15110" width="2" style="170" bestFit="1" customWidth="1"/>
    <col min="15111" max="15111" width="13.85546875" style="170" bestFit="1" customWidth="1"/>
    <col min="15112" max="15112" width="2" style="170" bestFit="1" customWidth="1"/>
    <col min="15113" max="15113" width="14.7109375" style="170" bestFit="1" customWidth="1"/>
    <col min="15114" max="15114" width="12.85546875" style="170" bestFit="1" customWidth="1"/>
    <col min="15115" max="15115" width="18" style="170" customWidth="1"/>
    <col min="15116" max="15360" width="10.85546875" style="170"/>
    <col min="15361" max="15361" width="7.28515625" style="170" customWidth="1"/>
    <col min="15362" max="15362" width="50.85546875" style="170" customWidth="1"/>
    <col min="15363" max="15363" width="14.7109375" style="170" bestFit="1" customWidth="1"/>
    <col min="15364" max="15364" width="4.28515625" style="170" customWidth="1"/>
    <col min="15365" max="15365" width="14.7109375" style="170" bestFit="1" customWidth="1"/>
    <col min="15366" max="15366" width="2" style="170" bestFit="1" customWidth="1"/>
    <col min="15367" max="15367" width="13.85546875" style="170" bestFit="1" customWidth="1"/>
    <col min="15368" max="15368" width="2" style="170" bestFit="1" customWidth="1"/>
    <col min="15369" max="15369" width="14.7109375" style="170" bestFit="1" customWidth="1"/>
    <col min="15370" max="15370" width="12.85546875" style="170" bestFit="1" customWidth="1"/>
    <col min="15371" max="15371" width="18" style="170" customWidth="1"/>
    <col min="15372" max="15616" width="10.85546875" style="170"/>
    <col min="15617" max="15617" width="7.28515625" style="170" customWidth="1"/>
    <col min="15618" max="15618" width="50.85546875" style="170" customWidth="1"/>
    <col min="15619" max="15619" width="14.7109375" style="170" bestFit="1" customWidth="1"/>
    <col min="15620" max="15620" width="4.28515625" style="170" customWidth="1"/>
    <col min="15621" max="15621" width="14.7109375" style="170" bestFit="1" customWidth="1"/>
    <col min="15622" max="15622" width="2" style="170" bestFit="1" customWidth="1"/>
    <col min="15623" max="15623" width="13.85546875" style="170" bestFit="1" customWidth="1"/>
    <col min="15624" max="15624" width="2" style="170" bestFit="1" customWidth="1"/>
    <col min="15625" max="15625" width="14.7109375" style="170" bestFit="1" customWidth="1"/>
    <col min="15626" max="15626" width="12.85546875" style="170" bestFit="1" customWidth="1"/>
    <col min="15627" max="15627" width="18" style="170" customWidth="1"/>
    <col min="15628" max="15872" width="10.85546875" style="170"/>
    <col min="15873" max="15873" width="7.28515625" style="170" customWidth="1"/>
    <col min="15874" max="15874" width="50.85546875" style="170" customWidth="1"/>
    <col min="15875" max="15875" width="14.7109375" style="170" bestFit="1" customWidth="1"/>
    <col min="15876" max="15876" width="4.28515625" style="170" customWidth="1"/>
    <col min="15877" max="15877" width="14.7109375" style="170" bestFit="1" customWidth="1"/>
    <col min="15878" max="15878" width="2" style="170" bestFit="1" customWidth="1"/>
    <col min="15879" max="15879" width="13.85546875" style="170" bestFit="1" customWidth="1"/>
    <col min="15880" max="15880" width="2" style="170" bestFit="1" customWidth="1"/>
    <col min="15881" max="15881" width="14.7109375" style="170" bestFit="1" customWidth="1"/>
    <col min="15882" max="15882" width="12.85546875" style="170" bestFit="1" customWidth="1"/>
    <col min="15883" max="15883" width="18" style="170" customWidth="1"/>
    <col min="15884" max="16128" width="10.85546875" style="170"/>
    <col min="16129" max="16129" width="7.28515625" style="170" customWidth="1"/>
    <col min="16130" max="16130" width="50.85546875" style="170" customWidth="1"/>
    <col min="16131" max="16131" width="14.7109375" style="170" bestFit="1" customWidth="1"/>
    <col min="16132" max="16132" width="4.28515625" style="170" customWidth="1"/>
    <col min="16133" max="16133" width="14.7109375" style="170" bestFit="1" customWidth="1"/>
    <col min="16134" max="16134" width="2" style="170" bestFit="1" customWidth="1"/>
    <col min="16135" max="16135" width="13.85546875" style="170" bestFit="1" customWidth="1"/>
    <col min="16136" max="16136" width="2" style="170" bestFit="1" customWidth="1"/>
    <col min="16137" max="16137" width="14.7109375" style="170" bestFit="1" customWidth="1"/>
    <col min="16138" max="16138" width="12.85546875" style="170" bestFit="1" customWidth="1"/>
    <col min="16139" max="16139" width="18" style="170" customWidth="1"/>
    <col min="16140" max="16383" width="10.85546875" style="170"/>
    <col min="16384" max="16384" width="10.85546875" style="170" customWidth="1"/>
  </cols>
  <sheetData>
    <row r="2" spans="1:11" ht="51" customHeight="1">
      <c r="A2" s="1707" t="s">
        <v>4165</v>
      </c>
      <c r="B2" s="1705"/>
      <c r="C2" s="1705"/>
      <c r="D2" s="1705"/>
      <c r="E2" s="1705"/>
      <c r="F2" s="1705"/>
      <c r="G2" s="1705"/>
      <c r="H2" s="1705"/>
      <c r="I2" s="1705"/>
      <c r="J2" s="1705"/>
      <c r="K2" s="1705"/>
    </row>
    <row r="4" spans="1:11" s="175" customFormat="1" ht="38.25">
      <c r="A4" s="180" t="s">
        <v>123</v>
      </c>
      <c r="B4" s="180" t="s">
        <v>162</v>
      </c>
      <c r="C4" s="180"/>
      <c r="D4" s="181" t="s">
        <v>163</v>
      </c>
      <c r="E4" s="182"/>
      <c r="F4" s="181" t="s">
        <v>164</v>
      </c>
      <c r="G4" s="183"/>
      <c r="H4" s="181" t="s">
        <v>184</v>
      </c>
      <c r="I4" s="183"/>
      <c r="J4" s="181" t="s">
        <v>185</v>
      </c>
      <c r="K4" s="180" t="s">
        <v>186</v>
      </c>
    </row>
    <row r="5" spans="1:11" ht="12.75">
      <c r="A5" s="178"/>
      <c r="B5" s="178"/>
      <c r="C5" s="178"/>
      <c r="D5" s="184"/>
      <c r="E5" s="185"/>
      <c r="F5" s="184"/>
      <c r="G5" s="186"/>
      <c r="H5" s="184"/>
      <c r="I5" s="186"/>
      <c r="J5" s="184"/>
      <c r="K5" s="180"/>
    </row>
    <row r="6" spans="1:11" ht="12.75">
      <c r="A6" s="189">
        <v>1</v>
      </c>
      <c r="B6" s="644" t="s">
        <v>107</v>
      </c>
      <c r="C6" s="193"/>
      <c r="D6" s="187">
        <f>SUM(D7:D13)</f>
        <v>290728733538.87</v>
      </c>
      <c r="E6" s="187"/>
      <c r="F6" s="187">
        <f>SUM(F7:F13)</f>
        <v>269553987179.67999</v>
      </c>
      <c r="G6" s="187"/>
      <c r="H6" s="187">
        <f>SUM(H7:H13)</f>
        <v>6003819856.4899998</v>
      </c>
      <c r="I6" s="187"/>
      <c r="J6" s="187">
        <f>SUM(J7:J13)</f>
        <v>15170926502.699997</v>
      </c>
      <c r="K6" s="646">
        <f>(F6+H6)/D6</f>
        <v>0.94781758817563977</v>
      </c>
    </row>
    <row r="7" spans="1:11" ht="12.75">
      <c r="A7" s="189"/>
      <c r="B7" s="176" t="s">
        <v>187</v>
      </c>
      <c r="C7" s="194"/>
      <c r="D7" s="190">
        <v>96489602468.529999</v>
      </c>
      <c r="E7" s="191"/>
      <c r="F7" s="190">
        <v>95002034122.690002</v>
      </c>
      <c r="G7" s="192"/>
      <c r="H7" s="190">
        <v>358929546.69999999</v>
      </c>
      <c r="I7" s="192"/>
      <c r="J7" s="190">
        <f>D7-F7-H7</f>
        <v>1128638799.1399963</v>
      </c>
      <c r="K7" s="647">
        <f t="shared" ref="K7:K13" si="0">(F7+H7)/D7</f>
        <v>0.98830300083878875</v>
      </c>
    </row>
    <row r="8" spans="1:11" ht="12.75">
      <c r="A8" s="189"/>
      <c r="B8" s="176" t="s">
        <v>188</v>
      </c>
      <c r="C8" s="194"/>
      <c r="D8" s="190">
        <v>35398682420.730003</v>
      </c>
      <c r="E8" s="191"/>
      <c r="F8" s="190">
        <v>33797378755.25</v>
      </c>
      <c r="G8" s="192"/>
      <c r="H8" s="190">
        <v>550816740.02999997</v>
      </c>
      <c r="I8" s="192"/>
      <c r="J8" s="190">
        <f t="shared" ref="J8:J13" si="1">D8-F8-H8</f>
        <v>1050486925.4500034</v>
      </c>
      <c r="K8" s="647">
        <f t="shared" si="0"/>
        <v>0.97032412356583009</v>
      </c>
    </row>
    <row r="9" spans="1:11" ht="12.75">
      <c r="A9" s="189"/>
      <c r="B9" s="176" t="s">
        <v>189</v>
      </c>
      <c r="C9" s="194"/>
      <c r="D9" s="190">
        <v>6882159423.1999998</v>
      </c>
      <c r="E9" s="191"/>
      <c r="F9" s="190">
        <v>6615815016.6000004</v>
      </c>
      <c r="G9" s="192"/>
      <c r="H9" s="190">
        <v>169816582.44999999</v>
      </c>
      <c r="I9" s="192"/>
      <c r="J9" s="190">
        <f t="shared" si="1"/>
        <v>96527824.14999944</v>
      </c>
      <c r="K9" s="647">
        <f t="shared" si="0"/>
        <v>0.98597419527588959</v>
      </c>
    </row>
    <row r="10" spans="1:11" ht="12.75">
      <c r="A10" s="189"/>
      <c r="B10" s="176" t="s">
        <v>190</v>
      </c>
      <c r="C10" s="194"/>
      <c r="D10" s="190">
        <v>23459938255.18</v>
      </c>
      <c r="E10" s="191"/>
      <c r="F10" s="190">
        <v>22233403849.369999</v>
      </c>
      <c r="G10" s="192"/>
      <c r="H10" s="190">
        <v>97519310.030000001</v>
      </c>
      <c r="I10" s="192"/>
      <c r="J10" s="190">
        <f t="shared" si="1"/>
        <v>1129015095.7800014</v>
      </c>
      <c r="K10" s="647">
        <f t="shared" si="0"/>
        <v>0.95187476269121407</v>
      </c>
    </row>
    <row r="11" spans="1:11" ht="12.75">
      <c r="A11" s="189"/>
      <c r="B11" s="176" t="s">
        <v>191</v>
      </c>
      <c r="C11" s="194"/>
      <c r="D11" s="190">
        <v>42110763063.919998</v>
      </c>
      <c r="E11" s="191"/>
      <c r="F11" s="190">
        <v>34282230860.990002</v>
      </c>
      <c r="G11" s="192"/>
      <c r="H11" s="190">
        <v>2968315556.2199998</v>
      </c>
      <c r="I11" s="192"/>
      <c r="J11" s="190">
        <f t="shared" si="1"/>
        <v>4860216646.7099972</v>
      </c>
      <c r="K11" s="647">
        <f t="shared" si="0"/>
        <v>0.88458493047649911</v>
      </c>
    </row>
    <row r="12" spans="1:11" ht="12.75">
      <c r="A12" s="189"/>
      <c r="B12" s="176" t="s">
        <v>192</v>
      </c>
      <c r="C12" s="194"/>
      <c r="D12" s="190">
        <v>44483973693.889999</v>
      </c>
      <c r="E12" s="191"/>
      <c r="F12" s="190">
        <v>37233848003.099998</v>
      </c>
      <c r="G12" s="192"/>
      <c r="H12" s="190">
        <v>1624743488.0599999</v>
      </c>
      <c r="I12" s="192"/>
      <c r="J12" s="190">
        <f t="shared" si="1"/>
        <v>5625382202.7300014</v>
      </c>
      <c r="K12" s="647">
        <f t="shared" si="0"/>
        <v>0.87354137376664565</v>
      </c>
    </row>
    <row r="13" spans="1:11" ht="12.75">
      <c r="A13" s="189"/>
      <c r="B13" s="176" t="s">
        <v>193</v>
      </c>
      <c r="C13" s="194"/>
      <c r="D13" s="190">
        <v>41903614213.419998</v>
      </c>
      <c r="E13" s="191"/>
      <c r="F13" s="190">
        <v>40389276571.68</v>
      </c>
      <c r="G13" s="192"/>
      <c r="H13" s="190">
        <v>233678633</v>
      </c>
      <c r="I13" s="192"/>
      <c r="J13" s="190">
        <f t="shared" si="1"/>
        <v>1280659008.7399979</v>
      </c>
      <c r="K13" s="647">
        <f t="shared" si="0"/>
        <v>0.96943798207435161</v>
      </c>
    </row>
    <row r="14" spans="1:11" ht="12.75">
      <c r="A14" s="189"/>
      <c r="B14" s="176"/>
      <c r="C14" s="194"/>
      <c r="D14" s="190"/>
      <c r="E14" s="191"/>
      <c r="F14" s="190"/>
      <c r="G14" s="192"/>
      <c r="H14" s="190"/>
      <c r="I14" s="192"/>
      <c r="J14" s="190"/>
      <c r="K14" s="647"/>
    </row>
    <row r="15" spans="1:11" ht="12.75">
      <c r="A15" s="189">
        <v>2</v>
      </c>
      <c r="B15" s="644" t="s">
        <v>98</v>
      </c>
      <c r="C15" s="193"/>
      <c r="D15" s="187">
        <f>SUM(D16:D20)</f>
        <v>7016321139.6999998</v>
      </c>
      <c r="E15" s="187"/>
      <c r="F15" s="187">
        <f>SUM(F16:F20)</f>
        <v>3149862869.8400002</v>
      </c>
      <c r="G15" s="187"/>
      <c r="H15" s="187">
        <f>SUM(H16:H20)</f>
        <v>145681043.80000001</v>
      </c>
      <c r="I15" s="187"/>
      <c r="J15" s="187">
        <f>SUM(J16:J20)</f>
        <v>3720777226.0600004</v>
      </c>
      <c r="K15" s="646">
        <f t="shared" ref="K15:K20" si="2">(F15+H15)/D15</f>
        <v>0.46969684654156374</v>
      </c>
    </row>
    <row r="16" spans="1:11" ht="12.75">
      <c r="A16" s="189"/>
      <c r="B16" s="176" t="s">
        <v>187</v>
      </c>
      <c r="C16" s="194"/>
      <c r="D16" s="190">
        <v>605387278.75999999</v>
      </c>
      <c r="E16" s="191"/>
      <c r="F16" s="190">
        <v>345353335.44999999</v>
      </c>
      <c r="G16" s="192"/>
      <c r="H16" s="190">
        <v>17417012.620000001</v>
      </c>
      <c r="I16" s="192"/>
      <c r="J16" s="190">
        <f>D16-F16-H16</f>
        <v>242616930.69</v>
      </c>
      <c r="K16" s="647">
        <f t="shared" si="2"/>
        <v>0.59923682045822579</v>
      </c>
    </row>
    <row r="17" spans="1:13" ht="12.75">
      <c r="A17" s="189"/>
      <c r="B17" s="176" t="s">
        <v>188</v>
      </c>
      <c r="C17" s="194"/>
      <c r="D17" s="190">
        <v>3180018140.9000001</v>
      </c>
      <c r="E17" s="191"/>
      <c r="F17" s="190">
        <v>1301780944.1700001</v>
      </c>
      <c r="G17" s="192"/>
      <c r="H17" s="190">
        <v>61031742.170000002</v>
      </c>
      <c r="I17" s="192"/>
      <c r="J17" s="190">
        <f>D17-F17-H17</f>
        <v>1817205454.5599999</v>
      </c>
      <c r="K17" s="647">
        <f t="shared" si="2"/>
        <v>0.42855500376306049</v>
      </c>
    </row>
    <row r="18" spans="1:13" ht="12.75">
      <c r="A18" s="189"/>
      <c r="B18" s="176" t="s">
        <v>189</v>
      </c>
      <c r="C18" s="194"/>
      <c r="D18" s="190">
        <v>2017381777.75</v>
      </c>
      <c r="E18" s="191"/>
      <c r="F18" s="190">
        <v>1035832444.15</v>
      </c>
      <c r="G18" s="192"/>
      <c r="H18" s="190">
        <v>21600562.350000001</v>
      </c>
      <c r="I18" s="192"/>
      <c r="J18" s="190">
        <f>D18-F18-H18</f>
        <v>959948771.25</v>
      </c>
      <c r="K18" s="647">
        <f t="shared" si="2"/>
        <v>0.52416107757221964</v>
      </c>
    </row>
    <row r="19" spans="1:13" ht="12.75">
      <c r="A19" s="189"/>
      <c r="B19" s="176" t="s">
        <v>190</v>
      </c>
      <c r="C19" s="194"/>
      <c r="D19" s="190">
        <v>379318939.04000002</v>
      </c>
      <c r="E19" s="191"/>
      <c r="F19" s="190">
        <v>113255687.55</v>
      </c>
      <c r="G19" s="192"/>
      <c r="H19" s="190">
        <v>33201471.210000001</v>
      </c>
      <c r="I19" s="192"/>
      <c r="J19" s="190">
        <f>D19-F19-H19</f>
        <v>232861780.28</v>
      </c>
      <c r="K19" s="647">
        <f t="shared" si="2"/>
        <v>0.38610557946476742</v>
      </c>
    </row>
    <row r="20" spans="1:13" ht="12.75">
      <c r="A20" s="189"/>
      <c r="B20" s="176" t="s">
        <v>193</v>
      </c>
      <c r="C20" s="194"/>
      <c r="D20" s="190">
        <v>834215003.25</v>
      </c>
      <c r="E20" s="191"/>
      <c r="F20" s="190">
        <v>353640458.51999998</v>
      </c>
      <c r="G20" s="192"/>
      <c r="H20" s="190">
        <v>12430255.449999999</v>
      </c>
      <c r="I20" s="192"/>
      <c r="J20" s="190">
        <f>D20-F20-H20</f>
        <v>468144289.28000003</v>
      </c>
      <c r="K20" s="647">
        <f t="shared" si="2"/>
        <v>0.43882058287591696</v>
      </c>
    </row>
    <row r="21" spans="1:13" ht="12.75">
      <c r="A21" s="189"/>
      <c r="B21" s="645"/>
      <c r="C21" s="194"/>
      <c r="D21" s="190"/>
      <c r="E21" s="191"/>
      <c r="F21" s="190"/>
      <c r="G21" s="192"/>
      <c r="H21" s="190"/>
      <c r="I21" s="192"/>
      <c r="J21" s="190"/>
      <c r="K21" s="647"/>
    </row>
    <row r="22" spans="1:13" ht="12.75">
      <c r="A22" s="189">
        <v>3</v>
      </c>
      <c r="B22" s="644" t="s">
        <v>111</v>
      </c>
      <c r="C22" s="193"/>
      <c r="D22" s="187">
        <f>SUM(D23:D81)</f>
        <v>50616655238.439995</v>
      </c>
      <c r="E22" s="187"/>
      <c r="F22" s="187">
        <f>SUM(F23:F81)</f>
        <v>20913080636.259998</v>
      </c>
      <c r="G22" s="187"/>
      <c r="H22" s="187">
        <f>SUM(H23:H81)</f>
        <v>1358369494.6199999</v>
      </c>
      <c r="I22" s="187"/>
      <c r="J22" s="187">
        <f>SUM(J23:J81)</f>
        <v>28345205107.559998</v>
      </c>
      <c r="K22" s="646">
        <f>(F22+H22)/D22</f>
        <v>0.44000240683557273</v>
      </c>
    </row>
    <row r="23" spans="1:13" ht="12.75">
      <c r="A23" s="189"/>
      <c r="B23" s="176" t="s">
        <v>4178</v>
      </c>
      <c r="C23" s="193"/>
      <c r="D23" s="190">
        <v>700000000</v>
      </c>
      <c r="E23" s="192"/>
      <c r="F23" s="190">
        <v>0</v>
      </c>
      <c r="G23" s="192"/>
      <c r="H23" s="190">
        <v>0</v>
      </c>
      <c r="I23" s="192"/>
      <c r="J23" s="190">
        <f t="shared" ref="J23:J81" si="3">D23-F23-H23</f>
        <v>700000000</v>
      </c>
      <c r="K23" s="647">
        <f t="shared" ref="K23:K81" si="4">(F23+H23)/D23</f>
        <v>0</v>
      </c>
    </row>
    <row r="24" spans="1:13" ht="12.75">
      <c r="A24" s="189"/>
      <c r="B24" s="176" t="s">
        <v>3873</v>
      </c>
      <c r="C24" s="193"/>
      <c r="D24" s="190">
        <v>330100000</v>
      </c>
      <c r="E24" s="192"/>
      <c r="F24" s="190">
        <v>0</v>
      </c>
      <c r="G24" s="192"/>
      <c r="H24" s="190">
        <v>0</v>
      </c>
      <c r="I24" s="192"/>
      <c r="J24" s="190">
        <f>D24-F24-H24</f>
        <v>330100000</v>
      </c>
      <c r="K24" s="647">
        <f>(F24+H24)/D24</f>
        <v>0</v>
      </c>
      <c r="M24" s="188"/>
    </row>
    <row r="25" spans="1:13" ht="25.5">
      <c r="A25" s="189"/>
      <c r="B25" s="176" t="s">
        <v>3874</v>
      </c>
      <c r="C25" s="193"/>
      <c r="D25" s="190">
        <v>1000150000</v>
      </c>
      <c r="E25" s="192"/>
      <c r="F25" s="190">
        <v>0</v>
      </c>
      <c r="G25" s="192"/>
      <c r="H25" s="190">
        <v>0</v>
      </c>
      <c r="I25" s="192"/>
      <c r="J25" s="190">
        <f t="shared" si="3"/>
        <v>1000150000</v>
      </c>
      <c r="K25" s="647">
        <f t="shared" si="4"/>
        <v>0</v>
      </c>
    </row>
    <row r="26" spans="1:13" ht="29.25" customHeight="1">
      <c r="A26" s="189"/>
      <c r="B26" s="176" t="s">
        <v>4179</v>
      </c>
      <c r="C26" s="193"/>
      <c r="D26" s="190">
        <v>45375000</v>
      </c>
      <c r="E26" s="192"/>
      <c r="F26" s="190">
        <v>27934102.399999999</v>
      </c>
      <c r="G26" s="192"/>
      <c r="H26" s="190">
        <v>9588981.25</v>
      </c>
      <c r="I26" s="192"/>
      <c r="J26" s="190">
        <f t="shared" si="3"/>
        <v>7851916.3500000015</v>
      </c>
      <c r="K26" s="647">
        <f t="shared" si="4"/>
        <v>0.82695501157024787</v>
      </c>
    </row>
    <row r="27" spans="1:13" ht="12.75">
      <c r="A27" s="189"/>
      <c r="B27" s="176" t="s">
        <v>3875</v>
      </c>
      <c r="C27" s="193"/>
      <c r="D27" s="190">
        <v>15000000</v>
      </c>
      <c r="E27" s="192"/>
      <c r="F27" s="190">
        <v>0</v>
      </c>
      <c r="G27" s="192"/>
      <c r="H27" s="190">
        <v>0</v>
      </c>
      <c r="I27" s="192"/>
      <c r="J27" s="190">
        <f t="shared" si="3"/>
        <v>15000000</v>
      </c>
      <c r="K27" s="647">
        <f t="shared" si="4"/>
        <v>0</v>
      </c>
    </row>
    <row r="28" spans="1:13" ht="25.5">
      <c r="A28" s="189"/>
      <c r="B28" s="176" t="s">
        <v>4180</v>
      </c>
      <c r="C28" s="193"/>
      <c r="D28" s="190">
        <v>30000000</v>
      </c>
      <c r="E28" s="192"/>
      <c r="F28" s="190">
        <v>30000000</v>
      </c>
      <c r="G28" s="192"/>
      <c r="H28" s="190">
        <v>0</v>
      </c>
      <c r="I28" s="192"/>
      <c r="J28" s="190">
        <f t="shared" si="3"/>
        <v>0</v>
      </c>
      <c r="K28" s="647">
        <f t="shared" si="4"/>
        <v>1</v>
      </c>
    </row>
    <row r="29" spans="1:13" ht="27" customHeight="1">
      <c r="A29" s="189"/>
      <c r="B29" s="176" t="s">
        <v>4181</v>
      </c>
      <c r="C29" s="193"/>
      <c r="D29" s="190">
        <v>80260000</v>
      </c>
      <c r="E29" s="192"/>
      <c r="F29" s="190">
        <v>6551713.9000000004</v>
      </c>
      <c r="G29" s="192"/>
      <c r="H29" s="190">
        <v>73448286.099999994</v>
      </c>
      <c r="I29" s="192"/>
      <c r="J29" s="190">
        <f>D29-F29-H29</f>
        <v>260000</v>
      </c>
      <c r="K29" s="647">
        <f>(F29+H29)/D29</f>
        <v>0.99676052828308004</v>
      </c>
    </row>
    <row r="30" spans="1:13" ht="12.75">
      <c r="A30" s="189"/>
      <c r="B30" s="176" t="s">
        <v>4182</v>
      </c>
      <c r="C30" s="193"/>
      <c r="D30" s="190">
        <v>150000000</v>
      </c>
      <c r="E30" s="192"/>
      <c r="F30" s="190">
        <v>0</v>
      </c>
      <c r="G30" s="192"/>
      <c r="H30" s="190">
        <v>0</v>
      </c>
      <c r="I30" s="192"/>
      <c r="J30" s="190">
        <f>D30-F30-H30</f>
        <v>150000000</v>
      </c>
      <c r="K30" s="647">
        <f>(F30+H30)/D30</f>
        <v>0</v>
      </c>
    </row>
    <row r="31" spans="1:13" ht="12.75">
      <c r="A31" s="189"/>
      <c r="B31" s="176" t="s">
        <v>3876</v>
      </c>
      <c r="C31" s="193"/>
      <c r="D31" s="190">
        <v>150000000</v>
      </c>
      <c r="E31" s="192"/>
      <c r="F31" s="190">
        <v>0</v>
      </c>
      <c r="G31" s="192"/>
      <c r="H31" s="190">
        <v>0</v>
      </c>
      <c r="I31" s="192"/>
      <c r="J31" s="190">
        <f t="shared" si="3"/>
        <v>150000000</v>
      </c>
      <c r="K31" s="647">
        <f t="shared" si="4"/>
        <v>0</v>
      </c>
    </row>
    <row r="32" spans="1:13" ht="12.75">
      <c r="A32" s="189"/>
      <c r="B32" s="176" t="s">
        <v>4183</v>
      </c>
      <c r="C32" s="193"/>
      <c r="D32" s="190">
        <v>799950737.00999999</v>
      </c>
      <c r="E32" s="192"/>
      <c r="F32" s="190">
        <v>0</v>
      </c>
      <c r="G32" s="192"/>
      <c r="H32" s="190">
        <v>0</v>
      </c>
      <c r="I32" s="192"/>
      <c r="J32" s="190">
        <f t="shared" si="3"/>
        <v>799950737.00999999</v>
      </c>
      <c r="K32" s="647">
        <f t="shared" si="4"/>
        <v>0</v>
      </c>
    </row>
    <row r="33" spans="1:11" ht="25.5">
      <c r="A33" s="189"/>
      <c r="B33" s="176" t="s">
        <v>4184</v>
      </c>
      <c r="C33" s="193"/>
      <c r="D33" s="190">
        <v>150000000</v>
      </c>
      <c r="E33" s="192"/>
      <c r="F33" s="190">
        <v>0</v>
      </c>
      <c r="G33" s="192"/>
      <c r="H33" s="190">
        <v>0</v>
      </c>
      <c r="I33" s="192"/>
      <c r="J33" s="190">
        <f>D33-F33-H33</f>
        <v>150000000</v>
      </c>
      <c r="K33" s="647">
        <f>(F33+H33)/D33</f>
        <v>0</v>
      </c>
    </row>
    <row r="34" spans="1:11" ht="25.5">
      <c r="A34" s="189"/>
      <c r="B34" s="176" t="s">
        <v>4185</v>
      </c>
      <c r="C34" s="193"/>
      <c r="D34" s="190">
        <v>45000000</v>
      </c>
      <c r="E34" s="192"/>
      <c r="F34" s="190">
        <v>0</v>
      </c>
      <c r="G34" s="192"/>
      <c r="H34" s="190">
        <v>45000000</v>
      </c>
      <c r="I34" s="192"/>
      <c r="J34" s="190">
        <f t="shared" si="3"/>
        <v>0</v>
      </c>
      <c r="K34" s="647">
        <f t="shared" si="4"/>
        <v>1</v>
      </c>
    </row>
    <row r="35" spans="1:11" ht="25.5">
      <c r="A35" s="189"/>
      <c r="B35" s="176" t="s">
        <v>4186</v>
      </c>
      <c r="C35" s="193"/>
      <c r="D35" s="190">
        <v>1392260000</v>
      </c>
      <c r="E35" s="192"/>
      <c r="F35" s="190">
        <v>0</v>
      </c>
      <c r="G35" s="192"/>
      <c r="H35" s="190">
        <v>0</v>
      </c>
      <c r="I35" s="192"/>
      <c r="J35" s="190">
        <f t="shared" si="3"/>
        <v>1392260000</v>
      </c>
      <c r="K35" s="647">
        <f t="shared" si="4"/>
        <v>0</v>
      </c>
    </row>
    <row r="36" spans="1:11" ht="25.5">
      <c r="A36" s="189"/>
      <c r="B36" s="176" t="s">
        <v>4187</v>
      </c>
      <c r="C36" s="193"/>
      <c r="D36" s="190">
        <v>615500000</v>
      </c>
      <c r="E36" s="192"/>
      <c r="F36" s="190">
        <v>0</v>
      </c>
      <c r="G36" s="192"/>
      <c r="H36" s="190">
        <v>0</v>
      </c>
      <c r="I36" s="192"/>
      <c r="J36" s="190">
        <f>D36-F36-H36</f>
        <v>615500000</v>
      </c>
      <c r="K36" s="647">
        <f>(F36+H36)/D36</f>
        <v>0</v>
      </c>
    </row>
    <row r="37" spans="1:11" ht="12.75">
      <c r="A37" s="189"/>
      <c r="B37" s="176" t="s">
        <v>3877</v>
      </c>
      <c r="C37" s="193"/>
      <c r="D37" s="190">
        <v>1255230856.75</v>
      </c>
      <c r="E37" s="192"/>
      <c r="F37" s="190">
        <v>0</v>
      </c>
      <c r="G37" s="192"/>
      <c r="H37" s="190">
        <v>0</v>
      </c>
      <c r="I37" s="192"/>
      <c r="J37" s="190">
        <f t="shared" si="3"/>
        <v>1255230856.75</v>
      </c>
      <c r="K37" s="647">
        <f t="shared" si="4"/>
        <v>0</v>
      </c>
    </row>
    <row r="38" spans="1:11" ht="25.5">
      <c r="A38" s="189"/>
      <c r="B38" s="176" t="s">
        <v>4188</v>
      </c>
      <c r="C38" s="193"/>
      <c r="D38" s="190">
        <v>254696444.59999999</v>
      </c>
      <c r="E38" s="192"/>
      <c r="F38" s="190">
        <v>0</v>
      </c>
      <c r="G38" s="192"/>
      <c r="H38" s="190">
        <v>0</v>
      </c>
      <c r="I38" s="192"/>
      <c r="J38" s="190">
        <f t="shared" si="3"/>
        <v>254696444.59999999</v>
      </c>
      <c r="K38" s="647">
        <f t="shared" si="4"/>
        <v>0</v>
      </c>
    </row>
    <row r="39" spans="1:11" ht="25.5">
      <c r="A39" s="189"/>
      <c r="B39" s="176" t="s">
        <v>4189</v>
      </c>
      <c r="C39" s="193"/>
      <c r="D39" s="190">
        <v>387495000</v>
      </c>
      <c r="E39" s="192"/>
      <c r="F39" s="190">
        <v>0</v>
      </c>
      <c r="G39" s="192"/>
      <c r="H39" s="190">
        <v>0</v>
      </c>
      <c r="I39" s="192"/>
      <c r="J39" s="190">
        <f>D39-F39-H39</f>
        <v>387495000</v>
      </c>
      <c r="K39" s="647">
        <f>(F39+H39)/D39</f>
        <v>0</v>
      </c>
    </row>
    <row r="40" spans="1:11" ht="25.5">
      <c r="A40" s="189"/>
      <c r="B40" s="176" t="s">
        <v>4190</v>
      </c>
      <c r="C40" s="193"/>
      <c r="D40" s="190">
        <v>1010000</v>
      </c>
      <c r="E40" s="192"/>
      <c r="F40" s="190">
        <v>1008000</v>
      </c>
      <c r="G40" s="192"/>
      <c r="H40" s="190">
        <v>0</v>
      </c>
      <c r="I40" s="192"/>
      <c r="J40" s="190">
        <f t="shared" si="3"/>
        <v>2000</v>
      </c>
      <c r="K40" s="647">
        <f t="shared" si="4"/>
        <v>0.99801980198019802</v>
      </c>
    </row>
    <row r="41" spans="1:11" ht="25.5">
      <c r="A41" s="189"/>
      <c r="B41" s="176" t="s">
        <v>4191</v>
      </c>
      <c r="C41" s="193"/>
      <c r="D41" s="190">
        <v>130000000</v>
      </c>
      <c r="E41" s="192"/>
      <c r="F41" s="190">
        <v>92493968.150000006</v>
      </c>
      <c r="G41" s="192"/>
      <c r="H41" s="190">
        <v>37506031.850000001</v>
      </c>
      <c r="I41" s="192"/>
      <c r="J41" s="190">
        <f t="shared" si="3"/>
        <v>0</v>
      </c>
      <c r="K41" s="647">
        <f t="shared" si="4"/>
        <v>1</v>
      </c>
    </row>
    <row r="42" spans="1:11" ht="25.5">
      <c r="A42" s="189" t="s">
        <v>0</v>
      </c>
      <c r="B42" s="176" t="s">
        <v>3878</v>
      </c>
      <c r="C42" s="193"/>
      <c r="D42" s="190">
        <v>88200000</v>
      </c>
      <c r="E42" s="192"/>
      <c r="F42" s="190">
        <v>54907165</v>
      </c>
      <c r="G42" s="192"/>
      <c r="H42" s="190">
        <v>18225950</v>
      </c>
      <c r="I42" s="192"/>
      <c r="J42" s="190">
        <f t="shared" si="3"/>
        <v>15066885</v>
      </c>
      <c r="K42" s="647">
        <f t="shared" si="4"/>
        <v>0.82917363945578226</v>
      </c>
    </row>
    <row r="43" spans="1:11" ht="25.5">
      <c r="A43" s="189"/>
      <c r="B43" s="176" t="s">
        <v>4192</v>
      </c>
      <c r="C43" s="193"/>
      <c r="D43" s="190">
        <v>60000000</v>
      </c>
      <c r="E43" s="192"/>
      <c r="F43" s="190">
        <v>0</v>
      </c>
      <c r="G43" s="192"/>
      <c r="H43" s="190">
        <v>18873140</v>
      </c>
      <c r="I43" s="192"/>
      <c r="J43" s="190">
        <f t="shared" si="3"/>
        <v>41126860</v>
      </c>
      <c r="K43" s="647">
        <f t="shared" si="4"/>
        <v>0.31455233333333332</v>
      </c>
    </row>
    <row r="44" spans="1:11" ht="12.75">
      <c r="A44" s="189"/>
      <c r="B44" s="176" t="s">
        <v>4193</v>
      </c>
      <c r="C44" s="193"/>
      <c r="D44" s="190">
        <v>1550000</v>
      </c>
      <c r="E44" s="192"/>
      <c r="F44" s="190">
        <v>0</v>
      </c>
      <c r="G44" s="192"/>
      <c r="H44" s="190">
        <v>1550000</v>
      </c>
      <c r="I44" s="192"/>
      <c r="J44" s="190">
        <f t="shared" si="3"/>
        <v>0</v>
      </c>
      <c r="K44" s="647">
        <f t="shared" si="4"/>
        <v>1</v>
      </c>
    </row>
    <row r="45" spans="1:11" ht="25.5">
      <c r="A45" s="189"/>
      <c r="B45" s="176" t="s">
        <v>4194</v>
      </c>
      <c r="C45" s="193"/>
      <c r="D45" s="190">
        <v>447339446</v>
      </c>
      <c r="E45" s="192"/>
      <c r="F45" s="190">
        <v>0</v>
      </c>
      <c r="G45" s="192"/>
      <c r="H45" s="190">
        <v>0</v>
      </c>
      <c r="I45" s="192"/>
      <c r="J45" s="190">
        <f t="shared" si="3"/>
        <v>447339446</v>
      </c>
      <c r="K45" s="647">
        <f t="shared" si="4"/>
        <v>0</v>
      </c>
    </row>
    <row r="46" spans="1:11" ht="25.5">
      <c r="A46" s="189"/>
      <c r="B46" s="176" t="s">
        <v>4195</v>
      </c>
      <c r="C46" s="193"/>
      <c r="D46" s="190">
        <v>65000000</v>
      </c>
      <c r="E46" s="192"/>
      <c r="F46" s="190">
        <v>41995134</v>
      </c>
      <c r="G46" s="192"/>
      <c r="H46" s="190">
        <v>7963920</v>
      </c>
      <c r="I46" s="192"/>
      <c r="J46" s="190">
        <f t="shared" si="3"/>
        <v>15040946</v>
      </c>
      <c r="K46" s="647">
        <f t="shared" si="4"/>
        <v>0.7686008307692308</v>
      </c>
    </row>
    <row r="47" spans="1:11" ht="25.5">
      <c r="A47" s="189"/>
      <c r="B47" s="176" t="s">
        <v>4196</v>
      </c>
      <c r="C47" s="193"/>
      <c r="D47" s="190">
        <v>920000000</v>
      </c>
      <c r="E47" s="192"/>
      <c r="F47" s="190">
        <v>0</v>
      </c>
      <c r="G47" s="192"/>
      <c r="H47" s="190">
        <v>0</v>
      </c>
      <c r="I47" s="192"/>
      <c r="J47" s="190">
        <f t="shared" si="3"/>
        <v>920000000</v>
      </c>
      <c r="K47" s="647">
        <f t="shared" si="4"/>
        <v>0</v>
      </c>
    </row>
    <row r="48" spans="1:11" ht="12.75">
      <c r="A48" s="189"/>
      <c r="B48" s="176" t="s">
        <v>4197</v>
      </c>
      <c r="C48" s="193"/>
      <c r="D48" s="190">
        <v>1000</v>
      </c>
      <c r="E48" s="192"/>
      <c r="F48" s="190">
        <v>0</v>
      </c>
      <c r="G48" s="192"/>
      <c r="H48" s="190">
        <v>0</v>
      </c>
      <c r="I48" s="192"/>
      <c r="J48" s="190">
        <f t="shared" si="3"/>
        <v>1000</v>
      </c>
      <c r="K48" s="647">
        <f t="shared" si="4"/>
        <v>0</v>
      </c>
    </row>
    <row r="49" spans="1:11" ht="12.75">
      <c r="A49" s="189"/>
      <c r="B49" s="176" t="s">
        <v>4198</v>
      </c>
      <c r="C49" s="193"/>
      <c r="D49" s="190">
        <v>1900000000</v>
      </c>
      <c r="E49" s="192"/>
      <c r="F49" s="190">
        <v>0</v>
      </c>
      <c r="G49" s="192"/>
      <c r="H49" s="190">
        <v>0</v>
      </c>
      <c r="I49" s="192"/>
      <c r="J49" s="190">
        <f t="shared" si="3"/>
        <v>1900000000</v>
      </c>
      <c r="K49" s="647">
        <f t="shared" si="4"/>
        <v>0</v>
      </c>
    </row>
    <row r="50" spans="1:11" ht="12.75">
      <c r="A50" s="189"/>
      <c r="B50" s="176" t="s">
        <v>4199</v>
      </c>
      <c r="C50" s="193"/>
      <c r="D50" s="190">
        <v>165000000</v>
      </c>
      <c r="E50" s="192"/>
      <c r="F50" s="190">
        <v>0</v>
      </c>
      <c r="G50" s="192"/>
      <c r="H50" s="190">
        <v>0</v>
      </c>
      <c r="I50" s="192"/>
      <c r="J50" s="190">
        <f t="shared" si="3"/>
        <v>165000000</v>
      </c>
      <c r="K50" s="647">
        <f t="shared" si="4"/>
        <v>0</v>
      </c>
    </row>
    <row r="51" spans="1:11" ht="26.25" customHeight="1">
      <c r="A51" s="189"/>
      <c r="B51" s="176" t="s">
        <v>4200</v>
      </c>
      <c r="C51" s="193"/>
      <c r="D51" s="190">
        <v>155000000</v>
      </c>
      <c r="E51" s="192"/>
      <c r="F51" s="190">
        <v>0</v>
      </c>
      <c r="G51" s="192"/>
      <c r="H51" s="190">
        <v>0</v>
      </c>
      <c r="I51" s="192"/>
      <c r="J51" s="190">
        <f t="shared" si="3"/>
        <v>155000000</v>
      </c>
      <c r="K51" s="647">
        <f t="shared" si="4"/>
        <v>0</v>
      </c>
    </row>
    <row r="52" spans="1:11" ht="12.75">
      <c r="A52" s="189"/>
      <c r="B52" s="176" t="s">
        <v>4201</v>
      </c>
      <c r="C52" s="193"/>
      <c r="D52" s="190">
        <v>315000</v>
      </c>
      <c r="E52" s="192"/>
      <c r="F52" s="190">
        <v>310524</v>
      </c>
      <c r="G52" s="192"/>
      <c r="H52" s="190">
        <v>0</v>
      </c>
      <c r="I52" s="192"/>
      <c r="J52" s="190">
        <f t="shared" si="3"/>
        <v>4476</v>
      </c>
      <c r="K52" s="647">
        <f t="shared" si="4"/>
        <v>0.98579047619047622</v>
      </c>
    </row>
    <row r="53" spans="1:11" ht="12.75">
      <c r="A53" s="189"/>
      <c r="B53" s="176" t="s">
        <v>4202</v>
      </c>
      <c r="C53" s="193"/>
      <c r="D53" s="190">
        <v>899496993.19000006</v>
      </c>
      <c r="E53" s="192"/>
      <c r="F53" s="190">
        <v>0</v>
      </c>
      <c r="G53" s="192"/>
      <c r="H53" s="190">
        <v>0</v>
      </c>
      <c r="I53" s="192"/>
      <c r="J53" s="190">
        <f>D53-F53-H53</f>
        <v>899496993.19000006</v>
      </c>
      <c r="K53" s="647">
        <f>(F53+H53)/D53</f>
        <v>0</v>
      </c>
    </row>
    <row r="54" spans="1:11" ht="12.75">
      <c r="A54" s="189"/>
      <c r="B54" s="176" t="s">
        <v>4203</v>
      </c>
      <c r="C54" s="193"/>
      <c r="D54" s="190">
        <v>3277025828.6900001</v>
      </c>
      <c r="E54" s="192"/>
      <c r="F54" s="190">
        <v>0</v>
      </c>
      <c r="G54" s="192"/>
      <c r="H54" s="190">
        <v>0</v>
      </c>
      <c r="I54" s="192"/>
      <c r="J54" s="190">
        <f t="shared" si="3"/>
        <v>3277025828.6900001</v>
      </c>
      <c r="K54" s="647">
        <f t="shared" si="4"/>
        <v>0</v>
      </c>
    </row>
    <row r="55" spans="1:11" ht="25.5">
      <c r="A55" s="189"/>
      <c r="B55" s="176" t="s">
        <v>4204</v>
      </c>
      <c r="C55" s="193"/>
      <c r="D55" s="190">
        <v>3010000000</v>
      </c>
      <c r="E55" s="192"/>
      <c r="F55" s="190">
        <v>0</v>
      </c>
      <c r="G55" s="192"/>
      <c r="H55" s="190">
        <v>0</v>
      </c>
      <c r="I55" s="192"/>
      <c r="J55" s="190">
        <f>D55-F55-H55</f>
        <v>3010000000</v>
      </c>
      <c r="K55" s="647">
        <f>(F55+H55)/D55</f>
        <v>0</v>
      </c>
    </row>
    <row r="56" spans="1:11" ht="12.75">
      <c r="A56" s="189"/>
      <c r="B56" s="176" t="s">
        <v>4205</v>
      </c>
      <c r="C56" s="193"/>
      <c r="D56" s="190">
        <v>149412880</v>
      </c>
      <c r="E56" s="192"/>
      <c r="F56" s="190">
        <v>0</v>
      </c>
      <c r="G56" s="192"/>
      <c r="H56" s="190">
        <v>0</v>
      </c>
      <c r="I56" s="192"/>
      <c r="J56" s="190">
        <f t="shared" si="3"/>
        <v>149412880</v>
      </c>
      <c r="K56" s="647">
        <f t="shared" si="4"/>
        <v>0</v>
      </c>
    </row>
    <row r="57" spans="1:11" ht="12.75">
      <c r="A57" s="189"/>
      <c r="B57" s="176" t="s">
        <v>4206</v>
      </c>
      <c r="C57" s="193"/>
      <c r="D57" s="190">
        <v>138000000</v>
      </c>
      <c r="E57" s="192"/>
      <c r="F57" s="190">
        <v>105039000</v>
      </c>
      <c r="G57" s="192"/>
      <c r="H57" s="190">
        <v>0</v>
      </c>
      <c r="I57" s="192"/>
      <c r="J57" s="190">
        <f t="shared" si="3"/>
        <v>32961000</v>
      </c>
      <c r="K57" s="647">
        <f t="shared" si="4"/>
        <v>0.76115217391304346</v>
      </c>
    </row>
    <row r="58" spans="1:11" ht="25.5">
      <c r="A58" s="189"/>
      <c r="B58" s="176" t="s">
        <v>3879</v>
      </c>
      <c r="C58" s="193"/>
      <c r="D58" s="190">
        <v>573567198.5</v>
      </c>
      <c r="E58" s="192"/>
      <c r="F58" s="190">
        <v>0</v>
      </c>
      <c r="G58" s="192"/>
      <c r="H58" s="190">
        <v>0</v>
      </c>
      <c r="I58" s="192"/>
      <c r="J58" s="190">
        <f t="shared" si="3"/>
        <v>573567198.5</v>
      </c>
      <c r="K58" s="647">
        <f t="shared" si="4"/>
        <v>0</v>
      </c>
    </row>
    <row r="59" spans="1:11" ht="25.5">
      <c r="A59" s="189"/>
      <c r="B59" s="176" t="s">
        <v>4207</v>
      </c>
      <c r="C59" s="193"/>
      <c r="D59" s="190">
        <v>1800000</v>
      </c>
      <c r="E59" s="192"/>
      <c r="F59" s="190">
        <v>0</v>
      </c>
      <c r="G59" s="192"/>
      <c r="H59" s="190">
        <v>0</v>
      </c>
      <c r="I59" s="192"/>
      <c r="J59" s="190">
        <f t="shared" si="3"/>
        <v>1800000</v>
      </c>
      <c r="K59" s="647">
        <f t="shared" si="4"/>
        <v>0</v>
      </c>
    </row>
    <row r="60" spans="1:11" ht="12.75">
      <c r="A60" s="189"/>
      <c r="B60" s="176" t="s">
        <v>4208</v>
      </c>
      <c r="C60" s="193"/>
      <c r="D60" s="190">
        <v>358516000</v>
      </c>
      <c r="E60" s="192"/>
      <c r="F60" s="190">
        <v>0</v>
      </c>
      <c r="G60" s="192"/>
      <c r="H60" s="190">
        <v>0</v>
      </c>
      <c r="I60" s="192"/>
      <c r="J60" s="190">
        <f t="shared" si="3"/>
        <v>358516000</v>
      </c>
      <c r="K60" s="647">
        <f t="shared" si="4"/>
        <v>0</v>
      </c>
    </row>
    <row r="61" spans="1:11" ht="25.5">
      <c r="A61" s="189"/>
      <c r="B61" s="176" t="s">
        <v>4209</v>
      </c>
      <c r="C61" s="193"/>
      <c r="D61" s="190">
        <v>252000000</v>
      </c>
      <c r="E61" s="192"/>
      <c r="F61" s="190">
        <v>218237797.41999999</v>
      </c>
      <c r="G61" s="192"/>
      <c r="H61" s="190">
        <v>15000000</v>
      </c>
      <c r="I61" s="192"/>
      <c r="J61" s="190">
        <f t="shared" si="3"/>
        <v>18762202.580000013</v>
      </c>
      <c r="K61" s="647">
        <f t="shared" si="4"/>
        <v>0.92554681515873005</v>
      </c>
    </row>
    <row r="62" spans="1:11" ht="12.75">
      <c r="A62" s="189"/>
      <c r="B62" s="176" t="s">
        <v>4210</v>
      </c>
      <c r="C62" s="193"/>
      <c r="D62" s="190">
        <v>63000000</v>
      </c>
      <c r="E62" s="192"/>
      <c r="F62" s="190">
        <v>0</v>
      </c>
      <c r="G62" s="192"/>
      <c r="H62" s="190">
        <v>0</v>
      </c>
      <c r="I62" s="192"/>
      <c r="J62" s="190">
        <f>D62-F62-H62</f>
        <v>63000000</v>
      </c>
      <c r="K62" s="647">
        <f>(F62+H62)/D62</f>
        <v>0</v>
      </c>
    </row>
    <row r="63" spans="1:11" ht="12.75">
      <c r="A63" s="189"/>
      <c r="B63" s="176" t="s">
        <v>4211</v>
      </c>
      <c r="C63" s="193"/>
      <c r="D63" s="190">
        <v>245000000</v>
      </c>
      <c r="E63" s="192"/>
      <c r="F63" s="190">
        <v>0</v>
      </c>
      <c r="G63" s="192"/>
      <c r="H63" s="190">
        <v>0</v>
      </c>
      <c r="I63" s="192"/>
      <c r="J63" s="190">
        <f>D63-F63-H63</f>
        <v>245000000</v>
      </c>
      <c r="K63" s="647">
        <f>(F63+H63)/D63</f>
        <v>0</v>
      </c>
    </row>
    <row r="64" spans="1:11" ht="12.75">
      <c r="A64" s="189"/>
      <c r="B64" s="176" t="s">
        <v>4212</v>
      </c>
      <c r="C64" s="193"/>
      <c r="D64" s="190">
        <v>200444.1</v>
      </c>
      <c r="E64" s="192"/>
      <c r="F64" s="190">
        <v>197340</v>
      </c>
      <c r="G64" s="192"/>
      <c r="H64" s="190">
        <v>0</v>
      </c>
      <c r="I64" s="192"/>
      <c r="J64" s="190">
        <f>D64-F64-H64</f>
        <v>3104.1000000000058</v>
      </c>
      <c r="K64" s="647">
        <f>(F64+H64)/D64</f>
        <v>0.98451388691410724</v>
      </c>
    </row>
    <row r="65" spans="1:11" ht="25.5">
      <c r="A65" s="189"/>
      <c r="B65" s="176" t="s">
        <v>4213</v>
      </c>
      <c r="C65" s="193"/>
      <c r="D65" s="190">
        <v>172000000</v>
      </c>
      <c r="E65" s="192"/>
      <c r="F65" s="190">
        <v>0</v>
      </c>
      <c r="G65" s="192"/>
      <c r="H65" s="190">
        <v>0</v>
      </c>
      <c r="I65" s="192"/>
      <c r="J65" s="190">
        <f>D65-F65-H65</f>
        <v>172000000</v>
      </c>
      <c r="K65" s="647">
        <f>(F65+H65)/D65</f>
        <v>0</v>
      </c>
    </row>
    <row r="66" spans="1:11" ht="12.75">
      <c r="A66" s="189"/>
      <c r="B66" s="176" t="s">
        <v>4214</v>
      </c>
      <c r="C66" s="193"/>
      <c r="D66" s="190">
        <v>720000000</v>
      </c>
      <c r="E66" s="192"/>
      <c r="F66" s="190">
        <v>0</v>
      </c>
      <c r="G66" s="192"/>
      <c r="H66" s="190">
        <v>0</v>
      </c>
      <c r="I66" s="192"/>
      <c r="J66" s="190">
        <f>D66-F66-H66</f>
        <v>720000000</v>
      </c>
      <c r="K66" s="647">
        <f>(F66+H66)/D66</f>
        <v>0</v>
      </c>
    </row>
    <row r="67" spans="1:11" ht="12.75">
      <c r="A67" s="189"/>
      <c r="B67" s="176" t="s">
        <v>3880</v>
      </c>
      <c r="C67" s="193"/>
      <c r="D67" s="190">
        <v>3741170.19</v>
      </c>
      <c r="E67" s="192"/>
      <c r="F67" s="190">
        <v>3738286.15</v>
      </c>
      <c r="G67" s="192"/>
      <c r="H67" s="190">
        <v>0</v>
      </c>
      <c r="I67" s="192"/>
      <c r="J67" s="190">
        <f t="shared" si="3"/>
        <v>2884.0400000000373</v>
      </c>
      <c r="K67" s="647">
        <f t="shared" si="4"/>
        <v>0.99922910751087746</v>
      </c>
    </row>
    <row r="68" spans="1:11" ht="12.75">
      <c r="A68" s="189"/>
      <c r="B68" s="176" t="s">
        <v>4215</v>
      </c>
      <c r="C68" s="193"/>
      <c r="D68" s="190">
        <v>1203000</v>
      </c>
      <c r="E68" s="192"/>
      <c r="F68" s="190">
        <v>597191.44999999995</v>
      </c>
      <c r="G68" s="192"/>
      <c r="H68" s="190">
        <v>380600.88</v>
      </c>
      <c r="I68" s="192"/>
      <c r="J68" s="190">
        <f t="shared" si="3"/>
        <v>225207.67000000004</v>
      </c>
      <c r="K68" s="647">
        <f t="shared" si="4"/>
        <v>0.81279495428096427</v>
      </c>
    </row>
    <row r="69" spans="1:11" ht="25.5">
      <c r="A69" s="189"/>
      <c r="B69" s="176" t="s">
        <v>4216</v>
      </c>
      <c r="C69" s="193"/>
      <c r="D69" s="190">
        <v>15000000</v>
      </c>
      <c r="E69" s="192"/>
      <c r="F69" s="190">
        <v>0</v>
      </c>
      <c r="G69" s="192"/>
      <c r="H69" s="190">
        <v>0</v>
      </c>
      <c r="I69" s="192"/>
      <c r="J69" s="190">
        <f t="shared" si="3"/>
        <v>15000000</v>
      </c>
      <c r="K69" s="647">
        <f t="shared" si="4"/>
        <v>0</v>
      </c>
    </row>
    <row r="70" spans="1:11" ht="25.5">
      <c r="A70" s="189"/>
      <c r="B70" s="176" t="s">
        <v>4217</v>
      </c>
      <c r="C70" s="193"/>
      <c r="D70" s="190">
        <v>30000000</v>
      </c>
      <c r="E70" s="192"/>
      <c r="F70" s="190">
        <v>28612535.600000001</v>
      </c>
      <c r="G70" s="192"/>
      <c r="H70" s="190">
        <v>1387464.4</v>
      </c>
      <c r="I70" s="192"/>
      <c r="J70" s="190">
        <f t="shared" si="3"/>
        <v>0</v>
      </c>
      <c r="K70" s="647">
        <f t="shared" si="4"/>
        <v>1</v>
      </c>
    </row>
    <row r="71" spans="1:11" ht="12.75">
      <c r="A71" s="189"/>
      <c r="B71" s="176" t="s">
        <v>4218</v>
      </c>
      <c r="C71" s="193"/>
      <c r="D71" s="190">
        <v>1490000000</v>
      </c>
      <c r="E71" s="192"/>
      <c r="F71" s="190">
        <v>297710505.35000002</v>
      </c>
      <c r="G71" s="192"/>
      <c r="H71" s="190">
        <v>0</v>
      </c>
      <c r="I71" s="192"/>
      <c r="J71" s="190">
        <f t="shared" si="3"/>
        <v>1192289494.6500001</v>
      </c>
      <c r="K71" s="647">
        <f t="shared" si="4"/>
        <v>0.19980570828859062</v>
      </c>
    </row>
    <row r="72" spans="1:11" ht="25.5">
      <c r="A72" s="189"/>
      <c r="B72" s="176" t="s">
        <v>4219</v>
      </c>
      <c r="C72" s="193"/>
      <c r="D72" s="190">
        <v>125818921.62</v>
      </c>
      <c r="E72" s="192"/>
      <c r="F72" s="190">
        <v>0</v>
      </c>
      <c r="G72" s="192"/>
      <c r="H72" s="190">
        <v>0</v>
      </c>
      <c r="I72" s="192"/>
      <c r="J72" s="190">
        <f t="shared" si="3"/>
        <v>125818921.62</v>
      </c>
      <c r="K72" s="647">
        <f t="shared" si="4"/>
        <v>0</v>
      </c>
    </row>
    <row r="73" spans="1:11" ht="12.75">
      <c r="A73" s="189"/>
      <c r="B73" s="176" t="s">
        <v>4220</v>
      </c>
      <c r="C73" s="193"/>
      <c r="D73" s="190">
        <v>100000000</v>
      </c>
      <c r="E73" s="192"/>
      <c r="F73" s="190">
        <v>0</v>
      </c>
      <c r="G73" s="192"/>
      <c r="H73" s="190">
        <v>0</v>
      </c>
      <c r="I73" s="192"/>
      <c r="J73" s="190">
        <f>D73-F73-H73</f>
        <v>100000000</v>
      </c>
      <c r="K73" s="647">
        <f>(F73+H73)/D73</f>
        <v>0</v>
      </c>
    </row>
    <row r="74" spans="1:11" ht="12.75">
      <c r="A74" s="189"/>
      <c r="B74" s="176" t="s">
        <v>4221</v>
      </c>
      <c r="C74" s="193"/>
      <c r="D74" s="190">
        <v>43587000</v>
      </c>
      <c r="E74" s="192"/>
      <c r="F74" s="190">
        <v>37572282.899999999</v>
      </c>
      <c r="G74" s="192"/>
      <c r="H74" s="190">
        <v>4358710</v>
      </c>
      <c r="I74" s="192"/>
      <c r="J74" s="190">
        <f>D74-F74-H74</f>
        <v>1656007.1000000015</v>
      </c>
      <c r="K74" s="647">
        <f>(F74+H74)/D74</f>
        <v>0.96200685754926929</v>
      </c>
    </row>
    <row r="75" spans="1:11" ht="12.75">
      <c r="A75" s="189"/>
      <c r="B75" s="176" t="s">
        <v>4222</v>
      </c>
      <c r="C75" s="193"/>
      <c r="D75" s="190">
        <v>6850000</v>
      </c>
      <c r="E75" s="192"/>
      <c r="F75" s="190">
        <v>0</v>
      </c>
      <c r="G75" s="192"/>
      <c r="H75" s="190">
        <v>0</v>
      </c>
      <c r="I75" s="192"/>
      <c r="J75" s="190">
        <f>D75-F75-H75</f>
        <v>6850000</v>
      </c>
      <c r="K75" s="647">
        <f>(F75+H75)/D75</f>
        <v>0</v>
      </c>
    </row>
    <row r="76" spans="1:11" ht="12.75">
      <c r="A76" s="189"/>
      <c r="B76" s="176" t="s">
        <v>4223</v>
      </c>
      <c r="C76" s="193"/>
      <c r="D76" s="190">
        <v>70000000</v>
      </c>
      <c r="E76" s="192"/>
      <c r="F76" s="190">
        <v>9323484</v>
      </c>
      <c r="G76" s="192"/>
      <c r="H76" s="190">
        <v>53417420</v>
      </c>
      <c r="I76" s="192"/>
      <c r="J76" s="190">
        <f>D76-F76-H76</f>
        <v>7259096</v>
      </c>
      <c r="K76" s="647">
        <f>(F76+H76)/D76</f>
        <v>0.89629862857142861</v>
      </c>
    </row>
    <row r="77" spans="1:11" ht="25.5">
      <c r="A77" s="189"/>
      <c r="B77" s="176" t="s">
        <v>4224</v>
      </c>
      <c r="C77" s="193"/>
      <c r="D77" s="190">
        <v>175000000</v>
      </c>
      <c r="E77" s="192"/>
      <c r="F77" s="190">
        <v>0</v>
      </c>
      <c r="G77" s="192"/>
      <c r="H77" s="190">
        <v>0</v>
      </c>
      <c r="I77" s="192"/>
      <c r="J77" s="190">
        <f>D77-F77-H77</f>
        <v>175000000</v>
      </c>
      <c r="K77" s="647">
        <f>(F77+H77)/D77</f>
        <v>0</v>
      </c>
    </row>
    <row r="78" spans="1:11" ht="25.5">
      <c r="A78" s="189"/>
      <c r="B78" s="176" t="s">
        <v>3881</v>
      </c>
      <c r="C78" s="193"/>
      <c r="D78" s="190">
        <v>579800000</v>
      </c>
      <c r="E78" s="192"/>
      <c r="F78" s="190">
        <v>0</v>
      </c>
      <c r="G78" s="192"/>
      <c r="H78" s="190">
        <v>0</v>
      </c>
      <c r="I78" s="192"/>
      <c r="J78" s="190">
        <f t="shared" si="3"/>
        <v>579800000</v>
      </c>
      <c r="K78" s="647">
        <f t="shared" si="4"/>
        <v>0</v>
      </c>
    </row>
    <row r="79" spans="1:11" ht="12.75">
      <c r="A79" s="189"/>
      <c r="B79" s="176" t="s">
        <v>4225</v>
      </c>
      <c r="C79" s="193"/>
      <c r="D79" s="190">
        <v>60000000</v>
      </c>
      <c r="E79" s="192"/>
      <c r="F79" s="190">
        <v>0</v>
      </c>
      <c r="G79" s="192"/>
      <c r="H79" s="190">
        <v>0</v>
      </c>
      <c r="I79" s="192"/>
      <c r="J79" s="190">
        <f>D79-F79-H79</f>
        <v>60000000</v>
      </c>
      <c r="K79" s="647">
        <f>(F79+H79)/D79</f>
        <v>0</v>
      </c>
    </row>
    <row r="80" spans="1:11" ht="12.75">
      <c r="A80" s="189"/>
      <c r="B80" s="176" t="s">
        <v>3882</v>
      </c>
      <c r="C80" s="193"/>
      <c r="D80" s="190">
        <v>26260181634.889999</v>
      </c>
      <c r="E80" s="192"/>
      <c r="F80" s="190">
        <v>19834024342.389999</v>
      </c>
      <c r="G80" s="192"/>
      <c r="H80" s="190">
        <v>997938025.26999998</v>
      </c>
      <c r="I80" s="192"/>
      <c r="J80" s="190">
        <f t="shared" si="3"/>
        <v>5428219267.2299995</v>
      </c>
      <c r="K80" s="647">
        <f t="shared" si="4"/>
        <v>0.79329087122467123</v>
      </c>
    </row>
    <row r="81" spans="1:11" ht="12.75">
      <c r="A81" s="189"/>
      <c r="B81" s="176" t="s">
        <v>3883</v>
      </c>
      <c r="C81" s="193"/>
      <c r="D81" s="190">
        <v>461020682.89999998</v>
      </c>
      <c r="E81" s="192"/>
      <c r="F81" s="190">
        <v>122827263.55</v>
      </c>
      <c r="G81" s="192"/>
      <c r="H81" s="190">
        <v>73730964.870000005</v>
      </c>
      <c r="I81" s="192"/>
      <c r="J81" s="190">
        <f t="shared" si="3"/>
        <v>264462454.47999996</v>
      </c>
      <c r="K81" s="647">
        <f t="shared" si="4"/>
        <v>0.4263544689222446</v>
      </c>
    </row>
    <row r="82" spans="1:11" ht="12.75">
      <c r="A82" s="189"/>
      <c r="B82" s="176"/>
      <c r="C82" s="193"/>
      <c r="D82" s="190"/>
      <c r="E82" s="192"/>
      <c r="F82" s="190"/>
      <c r="G82" s="192"/>
      <c r="H82" s="190"/>
      <c r="I82" s="192"/>
      <c r="J82" s="190"/>
      <c r="K82" s="647"/>
    </row>
    <row r="83" spans="1:11" ht="12.75">
      <c r="A83" s="177">
        <v>4</v>
      </c>
      <c r="B83" s="644" t="s">
        <v>83</v>
      </c>
      <c r="C83" s="193"/>
      <c r="D83" s="187">
        <f>SUM(D84:D85)</f>
        <v>6719176.3499999996</v>
      </c>
      <c r="E83" s="187"/>
      <c r="F83" s="187">
        <f>SUM(F84:F85)</f>
        <v>3019176.35</v>
      </c>
      <c r="G83" s="187"/>
      <c r="H83" s="187">
        <f>SUM(H84:H85)</f>
        <v>0</v>
      </c>
      <c r="I83" s="187"/>
      <c r="J83" s="187">
        <f>SUM(J84:J85)</f>
        <v>3700000</v>
      </c>
      <c r="K83" s="646">
        <f>(F83+H83)/D83</f>
        <v>0.44933726884545905</v>
      </c>
    </row>
    <row r="84" spans="1:11" s="179" customFormat="1" ht="12.75">
      <c r="A84" s="177"/>
      <c r="B84" s="176" t="s">
        <v>190</v>
      </c>
      <c r="C84" s="194"/>
      <c r="D84" s="190">
        <v>4000000</v>
      </c>
      <c r="E84" s="194"/>
      <c r="F84" s="190">
        <v>300000</v>
      </c>
      <c r="G84" s="192"/>
      <c r="H84" s="190">
        <v>0</v>
      </c>
      <c r="I84" s="192"/>
      <c r="J84" s="190">
        <f>D84-F84-H84</f>
        <v>3700000</v>
      </c>
      <c r="K84" s="647">
        <f>(F84+H84)/D84</f>
        <v>7.4999999999999997E-2</v>
      </c>
    </row>
    <row r="85" spans="1:11" ht="12.75">
      <c r="A85" s="177"/>
      <c r="B85" s="176" t="s">
        <v>192</v>
      </c>
      <c r="C85" s="194"/>
      <c r="D85" s="190">
        <v>2719176.35</v>
      </c>
      <c r="E85" s="194"/>
      <c r="F85" s="190">
        <v>2719176.35</v>
      </c>
      <c r="G85" s="192"/>
      <c r="H85" s="190">
        <v>0</v>
      </c>
      <c r="I85" s="192"/>
      <c r="J85" s="190">
        <f>D85-F85-H85</f>
        <v>0</v>
      </c>
      <c r="K85" s="647">
        <f>(F85+H85)/D85</f>
        <v>1</v>
      </c>
    </row>
    <row r="86" spans="1:11" ht="12.75">
      <c r="A86" s="177"/>
      <c r="B86" s="176"/>
      <c r="C86" s="194"/>
      <c r="D86" s="190"/>
      <c r="E86" s="194"/>
      <c r="F86" s="190"/>
      <c r="G86" s="192"/>
      <c r="H86" s="190"/>
      <c r="I86" s="192"/>
      <c r="J86" s="190"/>
      <c r="K86" s="646"/>
    </row>
    <row r="87" spans="1:11" ht="12.75">
      <c r="A87" s="177">
        <v>5</v>
      </c>
      <c r="B87" s="644" t="s">
        <v>99</v>
      </c>
      <c r="C87" s="193"/>
      <c r="D87" s="187">
        <f>SUM(D88:D94)</f>
        <v>14971292976.619999</v>
      </c>
      <c r="E87" s="187"/>
      <c r="F87" s="187">
        <f>SUM(F88:F94)</f>
        <v>6486294127.3399992</v>
      </c>
      <c r="G87" s="187"/>
      <c r="H87" s="187">
        <f>SUM(H88:H94)</f>
        <v>1031632618.14</v>
      </c>
      <c r="I87" s="187"/>
      <c r="J87" s="187">
        <f>SUM(J88:J94)</f>
        <v>7453366231.1400013</v>
      </c>
      <c r="K87" s="646">
        <f>(F87+H87)/D87</f>
        <v>0.50215614357560234</v>
      </c>
    </row>
    <row r="88" spans="1:11" ht="12.75">
      <c r="A88" s="177"/>
      <c r="B88" s="176" t="s">
        <v>187</v>
      </c>
      <c r="C88" s="194"/>
      <c r="D88" s="190">
        <v>1884487969.71</v>
      </c>
      <c r="E88" s="194"/>
      <c r="F88" s="190">
        <v>230108689.09</v>
      </c>
      <c r="G88" s="192"/>
      <c r="H88" s="190">
        <v>71958905.299999997</v>
      </c>
      <c r="I88" s="192"/>
      <c r="J88" s="190">
        <f t="shared" ref="J88:J94" si="5">D88-F88-H88</f>
        <v>1582420375.3200002</v>
      </c>
      <c r="K88" s="647">
        <f t="shared" ref="K88:K94" si="6">(F88+H88)/D88</f>
        <v>0.16029160135019835</v>
      </c>
    </row>
    <row r="89" spans="1:11" ht="12.75">
      <c r="A89" s="177"/>
      <c r="B89" s="176" t="s">
        <v>188</v>
      </c>
      <c r="C89" s="194"/>
      <c r="D89" s="190">
        <v>10022140119.68</v>
      </c>
      <c r="E89" s="194"/>
      <c r="F89" s="190">
        <v>5303987299.2799997</v>
      </c>
      <c r="G89" s="192"/>
      <c r="H89" s="190">
        <v>892284421.77999997</v>
      </c>
      <c r="I89" s="192"/>
      <c r="J89" s="190">
        <f t="shared" si="5"/>
        <v>3825868398.6200008</v>
      </c>
      <c r="K89" s="647">
        <f t="shared" si="6"/>
        <v>0.61825834074028507</v>
      </c>
    </row>
    <row r="90" spans="1:11" ht="12.75">
      <c r="A90" s="177"/>
      <c r="B90" s="176" t="s">
        <v>189</v>
      </c>
      <c r="C90" s="194"/>
      <c r="D90" s="190">
        <v>595922914.40999997</v>
      </c>
      <c r="E90" s="194"/>
      <c r="F90" s="190">
        <v>439673204.83999997</v>
      </c>
      <c r="G90" s="192"/>
      <c r="H90" s="190">
        <v>28941016.100000001</v>
      </c>
      <c r="I90" s="192"/>
      <c r="J90" s="190">
        <f t="shared" si="5"/>
        <v>127308693.47</v>
      </c>
      <c r="K90" s="647">
        <f t="shared" si="6"/>
        <v>0.78636717872135642</v>
      </c>
    </row>
    <row r="91" spans="1:11" ht="12.75">
      <c r="A91" s="177"/>
      <c r="B91" s="176" t="s">
        <v>190</v>
      </c>
      <c r="C91" s="194"/>
      <c r="D91" s="190">
        <v>781399068.46000004</v>
      </c>
      <c r="E91" s="194"/>
      <c r="F91" s="190">
        <v>20111660</v>
      </c>
      <c r="G91" s="192"/>
      <c r="H91" s="190">
        <v>0</v>
      </c>
      <c r="I91" s="192"/>
      <c r="J91" s="190">
        <f t="shared" si="5"/>
        <v>761287408.46000004</v>
      </c>
      <c r="K91" s="647">
        <f t="shared" si="6"/>
        <v>2.5738013790618589E-2</v>
      </c>
    </row>
    <row r="92" spans="1:11" ht="12.75">
      <c r="A92" s="177"/>
      <c r="B92" s="176" t="s">
        <v>191</v>
      </c>
      <c r="C92" s="194"/>
      <c r="D92" s="190">
        <v>35991970.329999998</v>
      </c>
      <c r="E92" s="194"/>
      <c r="F92" s="190">
        <v>14802775.689999999</v>
      </c>
      <c r="G92" s="192"/>
      <c r="H92" s="190">
        <v>0</v>
      </c>
      <c r="I92" s="192"/>
      <c r="J92" s="190">
        <f t="shared" si="5"/>
        <v>21189194.640000001</v>
      </c>
      <c r="K92" s="647">
        <f t="shared" si="6"/>
        <v>0.41127994811836133</v>
      </c>
    </row>
    <row r="93" spans="1:11" ht="12.75">
      <c r="A93" s="177"/>
      <c r="B93" s="176" t="s">
        <v>192</v>
      </c>
      <c r="C93" s="194"/>
      <c r="D93" s="190">
        <v>390477210.58999997</v>
      </c>
      <c r="E93" s="194"/>
      <c r="F93" s="190">
        <v>9877504.1999999993</v>
      </c>
      <c r="G93" s="192"/>
      <c r="H93" s="190">
        <v>0</v>
      </c>
      <c r="I93" s="192"/>
      <c r="J93" s="190">
        <f t="shared" si="5"/>
        <v>380599706.38999999</v>
      </c>
      <c r="K93" s="647">
        <f t="shared" si="6"/>
        <v>2.529598125605172E-2</v>
      </c>
    </row>
    <row r="94" spans="1:11" ht="12.75">
      <c r="A94" s="177"/>
      <c r="B94" s="176" t="s">
        <v>193</v>
      </c>
      <c r="C94" s="194"/>
      <c r="D94" s="190">
        <v>1260873723.4400001</v>
      </c>
      <c r="E94" s="194"/>
      <c r="F94" s="190">
        <v>467732994.24000001</v>
      </c>
      <c r="G94" s="192"/>
      <c r="H94" s="190">
        <v>38448274.960000001</v>
      </c>
      <c r="I94" s="192"/>
      <c r="J94" s="190">
        <f t="shared" si="5"/>
        <v>754692454.24000001</v>
      </c>
      <c r="K94" s="647">
        <f t="shared" si="6"/>
        <v>0.40145278610375223</v>
      </c>
    </row>
    <row r="95" spans="1:11" ht="12.75">
      <c r="A95" s="177"/>
      <c r="B95" s="176"/>
      <c r="C95" s="194"/>
      <c r="D95" s="190"/>
      <c r="E95" s="194"/>
      <c r="F95" s="190"/>
      <c r="G95" s="192"/>
      <c r="H95" s="190"/>
      <c r="I95" s="192"/>
      <c r="J95" s="190"/>
      <c r="K95" s="646"/>
    </row>
    <row r="96" spans="1:11" ht="12.75">
      <c r="A96" s="177">
        <v>6</v>
      </c>
      <c r="B96" s="644" t="s">
        <v>102</v>
      </c>
      <c r="C96" s="193"/>
      <c r="D96" s="187">
        <f>SUM(D97:D98)</f>
        <v>895115728.38</v>
      </c>
      <c r="E96" s="187"/>
      <c r="F96" s="187">
        <f>SUM(F97:F98)</f>
        <v>567942418.96000004</v>
      </c>
      <c r="G96" s="187"/>
      <c r="H96" s="187">
        <f>SUM(H97:H98)</f>
        <v>6188690.9199999999</v>
      </c>
      <c r="I96" s="187"/>
      <c r="J96" s="187">
        <f>SUM(J97:J98)</f>
        <v>320984618.5</v>
      </c>
      <c r="K96" s="646">
        <f>(F96+H96)/D96</f>
        <v>0.64140433653095896</v>
      </c>
    </row>
    <row r="97" spans="1:11" ht="12.75">
      <c r="A97" s="177"/>
      <c r="B97" s="176" t="s">
        <v>187</v>
      </c>
      <c r="C97" s="194"/>
      <c r="D97" s="190">
        <v>332076755.77999997</v>
      </c>
      <c r="E97" s="194"/>
      <c r="F97" s="190">
        <v>209155917.11000001</v>
      </c>
      <c r="G97" s="192"/>
      <c r="H97" s="190">
        <v>6152000</v>
      </c>
      <c r="I97" s="192"/>
      <c r="J97" s="190">
        <f>D97-F97-H97</f>
        <v>116768838.66999996</v>
      </c>
      <c r="K97" s="647">
        <f>(F97+H97)/D97</f>
        <v>0.64836792507284358</v>
      </c>
    </row>
    <row r="98" spans="1:11" ht="12.75">
      <c r="A98" s="177"/>
      <c r="B98" s="176" t="s">
        <v>189</v>
      </c>
      <c r="C98" s="194"/>
      <c r="D98" s="190">
        <v>563038972.60000002</v>
      </c>
      <c r="E98" s="194"/>
      <c r="F98" s="190">
        <v>358786501.85000002</v>
      </c>
      <c r="G98" s="192"/>
      <c r="H98" s="190">
        <v>36690.92</v>
      </c>
      <c r="I98" s="192"/>
      <c r="J98" s="190">
        <f>D98-F98-H98</f>
        <v>204215779.83000001</v>
      </c>
      <c r="K98" s="647">
        <f>(F98+H98)/D98</f>
        <v>0.63729725690750527</v>
      </c>
    </row>
    <row r="99" spans="1:11" ht="12.75">
      <c r="A99" s="177"/>
      <c r="B99" s="176"/>
      <c r="C99" s="194"/>
      <c r="D99" s="190"/>
      <c r="E99" s="194"/>
      <c r="F99" s="190"/>
      <c r="G99" s="192"/>
      <c r="H99" s="190"/>
      <c r="I99" s="192"/>
      <c r="J99" s="190"/>
      <c r="K99" s="646"/>
    </row>
    <row r="100" spans="1:11" ht="25.5">
      <c r="A100" s="177">
        <v>7</v>
      </c>
      <c r="B100" s="644" t="s">
        <v>4226</v>
      </c>
      <c r="C100" s="193"/>
      <c r="D100" s="187">
        <f>D101</f>
        <v>2617322491.7800002</v>
      </c>
      <c r="E100" s="187"/>
      <c r="F100" s="187">
        <f t="shared" ref="F100:K100" si="7">F101</f>
        <v>2233616509.5100002</v>
      </c>
      <c r="G100" s="187"/>
      <c r="H100" s="187">
        <f t="shared" si="7"/>
        <v>4344217.3</v>
      </c>
      <c r="I100" s="187"/>
      <c r="J100" s="187">
        <f t="shared" si="7"/>
        <v>379361764.96999997</v>
      </c>
      <c r="K100" s="646">
        <f t="shared" si="7"/>
        <v>0.85505730907772015</v>
      </c>
    </row>
    <row r="101" spans="1:11" ht="12.75">
      <c r="A101" s="177"/>
      <c r="B101" s="176" t="s">
        <v>187</v>
      </c>
      <c r="C101" s="194"/>
      <c r="D101" s="190">
        <v>2617322491.7800002</v>
      </c>
      <c r="E101" s="194"/>
      <c r="F101" s="190">
        <v>2233616509.5100002</v>
      </c>
      <c r="G101" s="192"/>
      <c r="H101" s="190">
        <v>4344217.3</v>
      </c>
      <c r="I101" s="192"/>
      <c r="J101" s="190">
        <f>D101-F101-H101</f>
        <v>379361764.96999997</v>
      </c>
      <c r="K101" s="647">
        <f>(F101+H101)/D101</f>
        <v>0.85505730907772015</v>
      </c>
    </row>
    <row r="102" spans="1:11" ht="12.75">
      <c r="A102" s="177"/>
      <c r="B102" s="176"/>
      <c r="C102" s="194"/>
      <c r="D102" s="190"/>
      <c r="E102" s="194"/>
      <c r="F102" s="190"/>
      <c r="G102" s="192"/>
      <c r="H102" s="190"/>
      <c r="I102" s="192"/>
      <c r="J102" s="190"/>
      <c r="K102" s="646"/>
    </row>
    <row r="103" spans="1:11" ht="12.75">
      <c r="A103" s="177">
        <v>8</v>
      </c>
      <c r="B103" s="644" t="s">
        <v>103</v>
      </c>
      <c r="C103" s="193"/>
      <c r="D103" s="187">
        <f>SUM(D104:D109)</f>
        <v>10276836383.050001</v>
      </c>
      <c r="E103" s="187"/>
      <c r="F103" s="187">
        <f>SUM(F104:F109)</f>
        <v>1988656395.5900002</v>
      </c>
      <c r="G103" s="187"/>
      <c r="H103" s="187">
        <f>SUM(H104:H109)</f>
        <v>305174148.06</v>
      </c>
      <c r="I103" s="187"/>
      <c r="J103" s="187">
        <f>SUM(J104:J109)</f>
        <v>7983005839.4000006</v>
      </c>
      <c r="K103" s="646">
        <f>(F103+H103)/D103</f>
        <v>0.22320395675787025</v>
      </c>
    </row>
    <row r="104" spans="1:11" ht="12.75">
      <c r="A104" s="177"/>
      <c r="B104" s="176" t="s">
        <v>187</v>
      </c>
      <c r="C104" s="194"/>
      <c r="D104" s="190">
        <v>734788733.74000001</v>
      </c>
      <c r="E104" s="194"/>
      <c r="F104" s="190">
        <v>176464971.81</v>
      </c>
      <c r="G104" s="192"/>
      <c r="H104" s="190">
        <v>63322015.270000003</v>
      </c>
      <c r="I104" s="192"/>
      <c r="J104" s="190">
        <f t="shared" ref="J104:J109" si="8">D104-F104-H104</f>
        <v>495001746.66000009</v>
      </c>
      <c r="K104" s="647">
        <f t="shared" ref="K104:K109" si="9">(F104+H104)/D104</f>
        <v>0.32633459941541104</v>
      </c>
    </row>
    <row r="105" spans="1:11" ht="12.75">
      <c r="A105" s="177"/>
      <c r="B105" s="176" t="s">
        <v>188</v>
      </c>
      <c r="C105" s="194"/>
      <c r="D105" s="190">
        <v>3092723033.5100002</v>
      </c>
      <c r="E105" s="194"/>
      <c r="F105" s="190">
        <v>989411938.33000004</v>
      </c>
      <c r="G105" s="192"/>
      <c r="H105" s="190">
        <v>77612290.340000004</v>
      </c>
      <c r="I105" s="192"/>
      <c r="J105" s="190">
        <f t="shared" si="8"/>
        <v>2025698804.8400004</v>
      </c>
      <c r="K105" s="647">
        <f t="shared" si="9"/>
        <v>0.34501124643515541</v>
      </c>
    </row>
    <row r="106" spans="1:11" ht="12.75">
      <c r="A106" s="177"/>
      <c r="B106" s="176" t="s">
        <v>189</v>
      </c>
      <c r="C106" s="194"/>
      <c r="D106" s="190">
        <v>749971675.88999999</v>
      </c>
      <c r="E106" s="194"/>
      <c r="F106" s="190">
        <v>402729962.99000001</v>
      </c>
      <c r="G106" s="192"/>
      <c r="H106" s="190">
        <v>137377132.65000001</v>
      </c>
      <c r="I106" s="192"/>
      <c r="J106" s="190">
        <f t="shared" si="8"/>
        <v>209864580.24999997</v>
      </c>
      <c r="K106" s="647">
        <f t="shared" si="9"/>
        <v>0.72016999175208674</v>
      </c>
    </row>
    <row r="107" spans="1:11" ht="12.75">
      <c r="A107" s="177"/>
      <c r="B107" s="176" t="s">
        <v>190</v>
      </c>
      <c r="C107" s="194"/>
      <c r="D107" s="190">
        <v>822027490.94000006</v>
      </c>
      <c r="E107" s="194"/>
      <c r="F107" s="190">
        <v>0</v>
      </c>
      <c r="G107" s="192"/>
      <c r="H107" s="190">
        <v>0</v>
      </c>
      <c r="I107" s="192"/>
      <c r="J107" s="190">
        <f t="shared" si="8"/>
        <v>822027490.94000006</v>
      </c>
      <c r="K107" s="647">
        <f t="shared" si="9"/>
        <v>0</v>
      </c>
    </row>
    <row r="108" spans="1:11" s="315" customFormat="1" ht="27" customHeight="1">
      <c r="A108" s="177"/>
      <c r="B108" s="176" t="s">
        <v>192</v>
      </c>
      <c r="C108" s="194"/>
      <c r="D108" s="190">
        <v>4746774524.1400003</v>
      </c>
      <c r="E108" s="194"/>
      <c r="F108" s="190">
        <v>393929005.20999998</v>
      </c>
      <c r="G108" s="192"/>
      <c r="H108" s="190">
        <v>26862709.800000001</v>
      </c>
      <c r="I108" s="192"/>
      <c r="J108" s="190">
        <f t="shared" si="8"/>
        <v>4325982809.1300001</v>
      </c>
      <c r="K108" s="647">
        <f t="shared" si="9"/>
        <v>8.8647925632456104E-2</v>
      </c>
    </row>
    <row r="109" spans="1:11" s="315" customFormat="1" ht="12.75">
      <c r="A109" s="177"/>
      <c r="B109" s="176" t="s">
        <v>193</v>
      </c>
      <c r="C109" s="194"/>
      <c r="D109" s="190">
        <v>130550924.83</v>
      </c>
      <c r="E109" s="194"/>
      <c r="F109" s="190">
        <v>26120517.25</v>
      </c>
      <c r="G109" s="192"/>
      <c r="H109" s="190">
        <v>0</v>
      </c>
      <c r="I109" s="192"/>
      <c r="J109" s="190">
        <f t="shared" si="8"/>
        <v>104430407.58</v>
      </c>
      <c r="K109" s="647">
        <f t="shared" si="9"/>
        <v>0.20007914370590216</v>
      </c>
    </row>
    <row r="110" spans="1:11" s="315" customFormat="1" ht="25.5" customHeight="1">
      <c r="A110" s="177"/>
      <c r="B110" s="176"/>
      <c r="C110" s="194"/>
      <c r="D110" s="190"/>
      <c r="E110" s="194"/>
      <c r="F110" s="190"/>
      <c r="G110" s="192"/>
      <c r="H110" s="190"/>
      <c r="I110" s="192"/>
      <c r="J110" s="190"/>
      <c r="K110" s="647"/>
    </row>
    <row r="111" spans="1:11" s="315" customFormat="1" ht="12.75">
      <c r="A111" s="177">
        <v>9</v>
      </c>
      <c r="B111" s="644" t="s">
        <v>104</v>
      </c>
      <c r="C111" s="193"/>
      <c r="D111" s="187">
        <f>SUM(D112:D119)</f>
        <v>11278083110.710001</v>
      </c>
      <c r="E111" s="187"/>
      <c r="F111" s="187">
        <f>SUM(F112:F119)</f>
        <v>9957071691.6899986</v>
      </c>
      <c r="G111" s="187"/>
      <c r="H111" s="187">
        <f>SUM(H112:H119)</f>
        <v>485299316.84999996</v>
      </c>
      <c r="I111" s="187"/>
      <c r="J111" s="187">
        <f>SUM(J112:J119)</f>
        <v>835712102.17000008</v>
      </c>
      <c r="K111" s="646">
        <f t="shared" ref="K111:K119" si="10">(F111+H111)/D111</f>
        <v>0.92589945525615203</v>
      </c>
    </row>
    <row r="112" spans="1:11" ht="12.75">
      <c r="A112" s="177"/>
      <c r="B112" s="176" t="s">
        <v>187</v>
      </c>
      <c r="C112" s="194"/>
      <c r="D112" s="190">
        <v>2573079285.9200001</v>
      </c>
      <c r="E112" s="194"/>
      <c r="F112" s="190">
        <v>2067389630.29</v>
      </c>
      <c r="G112" s="192"/>
      <c r="H112" s="190">
        <v>87407920.780000001</v>
      </c>
      <c r="I112" s="192"/>
      <c r="J112" s="190">
        <f t="shared" ref="J112:J119" si="11">D112-F112-H112</f>
        <v>418281734.85000014</v>
      </c>
      <c r="K112" s="647">
        <f t="shared" si="10"/>
        <v>0.83743923588408042</v>
      </c>
    </row>
    <row r="113" spans="1:11" ht="12.75">
      <c r="A113" s="177"/>
      <c r="B113" s="176" t="s">
        <v>188</v>
      </c>
      <c r="C113" s="194"/>
      <c r="D113" s="190">
        <v>332905990.38999999</v>
      </c>
      <c r="E113" s="194"/>
      <c r="F113" s="190">
        <v>256078632.03999999</v>
      </c>
      <c r="G113" s="192"/>
      <c r="H113" s="190">
        <v>61914672.560000002</v>
      </c>
      <c r="I113" s="192"/>
      <c r="J113" s="190">
        <f t="shared" si="11"/>
        <v>14912685.789999992</v>
      </c>
      <c r="K113" s="647">
        <f t="shared" si="10"/>
        <v>0.95520451352488511</v>
      </c>
    </row>
    <row r="114" spans="1:11" ht="12.75">
      <c r="A114" s="177"/>
      <c r="B114" s="176" t="s">
        <v>189</v>
      </c>
      <c r="C114" s="194"/>
      <c r="D114" s="190">
        <v>100168798.17</v>
      </c>
      <c r="E114" s="194"/>
      <c r="F114" s="190">
        <v>56782110.299999997</v>
      </c>
      <c r="G114" s="192"/>
      <c r="H114" s="190">
        <v>4086449</v>
      </c>
      <c r="I114" s="192"/>
      <c r="J114" s="190">
        <f t="shared" si="11"/>
        <v>39300238.870000005</v>
      </c>
      <c r="K114" s="647">
        <f t="shared" si="10"/>
        <v>0.6076598742524375</v>
      </c>
    </row>
    <row r="115" spans="1:11" ht="12.75">
      <c r="A115" s="177"/>
      <c r="B115" s="176" t="s">
        <v>190</v>
      </c>
      <c r="C115" s="194"/>
      <c r="D115" s="190">
        <v>251089385.53</v>
      </c>
      <c r="E115" s="194"/>
      <c r="F115" s="190">
        <v>177933350.28999999</v>
      </c>
      <c r="G115" s="192"/>
      <c r="H115" s="190">
        <v>36956741.299999997</v>
      </c>
      <c r="I115" s="192"/>
      <c r="J115" s="190">
        <f t="shared" si="11"/>
        <v>36199293.940000013</v>
      </c>
      <c r="K115" s="647">
        <f t="shared" si="10"/>
        <v>0.85583104652715414</v>
      </c>
    </row>
    <row r="116" spans="1:11" ht="12.75">
      <c r="A116" s="177"/>
      <c r="B116" s="176" t="s">
        <v>191</v>
      </c>
      <c r="C116" s="194"/>
      <c r="D116" s="190">
        <v>196732237.46000001</v>
      </c>
      <c r="E116" s="194"/>
      <c r="F116" s="190">
        <v>118424036.09999999</v>
      </c>
      <c r="G116" s="192"/>
      <c r="H116" s="190">
        <v>59099182.25</v>
      </c>
      <c r="I116" s="192"/>
      <c r="J116" s="190">
        <f t="shared" si="11"/>
        <v>19209019.110000014</v>
      </c>
      <c r="K116" s="647">
        <f t="shared" si="10"/>
        <v>0.90235957584782911</v>
      </c>
    </row>
    <row r="117" spans="1:11" ht="12.75">
      <c r="A117" s="177"/>
      <c r="B117" s="176" t="s">
        <v>192</v>
      </c>
      <c r="C117" s="194"/>
      <c r="D117" s="190">
        <v>7587628242.5</v>
      </c>
      <c r="E117" s="194"/>
      <c r="F117" s="190">
        <v>7104254328.46</v>
      </c>
      <c r="G117" s="192"/>
      <c r="H117" s="190">
        <v>213578037.87</v>
      </c>
      <c r="I117" s="192"/>
      <c r="J117" s="190">
        <f t="shared" si="11"/>
        <v>269795876.16999996</v>
      </c>
      <c r="K117" s="647">
        <f t="shared" si="10"/>
        <v>0.96444266013735191</v>
      </c>
    </row>
    <row r="118" spans="1:11" ht="12.75">
      <c r="A118" s="177"/>
      <c r="B118" s="176" t="s">
        <v>193</v>
      </c>
      <c r="C118" s="194"/>
      <c r="D118" s="190">
        <v>233444621.74000001</v>
      </c>
      <c r="E118" s="194"/>
      <c r="F118" s="190">
        <v>176209604.21000001</v>
      </c>
      <c r="G118" s="192"/>
      <c r="H118" s="190">
        <v>19221764.09</v>
      </c>
      <c r="I118" s="192"/>
      <c r="J118" s="190">
        <f t="shared" si="11"/>
        <v>38013253.439999998</v>
      </c>
      <c r="K118" s="647">
        <f t="shared" si="10"/>
        <v>0.83716372149992202</v>
      </c>
    </row>
    <row r="119" spans="1:11" ht="12.75">
      <c r="A119" s="177"/>
      <c r="B119" s="176" t="s">
        <v>194</v>
      </c>
      <c r="C119" s="194"/>
      <c r="D119" s="190">
        <v>3034549</v>
      </c>
      <c r="E119" s="194"/>
      <c r="F119" s="190">
        <v>0</v>
      </c>
      <c r="G119" s="192"/>
      <c r="H119" s="190">
        <v>3034549</v>
      </c>
      <c r="I119" s="192"/>
      <c r="J119" s="190">
        <f t="shared" si="11"/>
        <v>0</v>
      </c>
      <c r="K119" s="647">
        <f t="shared" si="10"/>
        <v>1</v>
      </c>
    </row>
    <row r="120" spans="1:11" ht="12.75">
      <c r="A120" s="189"/>
      <c r="B120" s="176"/>
      <c r="C120" s="193"/>
      <c r="D120" s="190"/>
      <c r="E120" s="192"/>
      <c r="F120" s="190"/>
      <c r="G120" s="192"/>
      <c r="H120" s="190"/>
      <c r="I120" s="192"/>
      <c r="J120" s="190"/>
      <c r="K120" s="646"/>
    </row>
    <row r="121" spans="1:11" ht="12.75">
      <c r="A121" s="177">
        <v>10</v>
      </c>
      <c r="B121" s="644" t="s">
        <v>105</v>
      </c>
      <c r="C121" s="193"/>
      <c r="D121" s="187">
        <f>SUM(D122:D126)</f>
        <v>16872951138.6</v>
      </c>
      <c r="E121" s="187"/>
      <c r="F121" s="187">
        <f>SUM(F122:F126)</f>
        <v>10509494051.35</v>
      </c>
      <c r="G121" s="187"/>
      <c r="H121" s="187">
        <f>SUM(H122:H126)</f>
        <v>3267719890.1499996</v>
      </c>
      <c r="I121" s="187"/>
      <c r="J121" s="187">
        <f>SUM(J122:J126)</f>
        <v>3095737197.0999999</v>
      </c>
      <c r="K121" s="646">
        <f t="shared" ref="K121:K126" si="12">(F121+H121)/D121</f>
        <v>0.81652663060121544</v>
      </c>
    </row>
    <row r="122" spans="1:11" ht="12.75">
      <c r="A122" s="177"/>
      <c r="B122" s="176" t="s">
        <v>187</v>
      </c>
      <c r="C122" s="194"/>
      <c r="D122" s="190">
        <v>152266980</v>
      </c>
      <c r="E122" s="194"/>
      <c r="F122" s="190">
        <v>69176359.200000003</v>
      </c>
      <c r="G122" s="192"/>
      <c r="H122" s="190">
        <v>79460000</v>
      </c>
      <c r="I122" s="192"/>
      <c r="J122" s="190">
        <f>D122-F122-H122</f>
        <v>3630620.799999997</v>
      </c>
      <c r="K122" s="647">
        <f t="shared" si="12"/>
        <v>0.97615621719167212</v>
      </c>
    </row>
    <row r="123" spans="1:11" ht="12.75">
      <c r="A123" s="177"/>
      <c r="B123" s="176" t="s">
        <v>188</v>
      </c>
      <c r="C123" s="194"/>
      <c r="D123" s="190">
        <v>2973379452.96</v>
      </c>
      <c r="E123" s="194"/>
      <c r="F123" s="190">
        <v>1115415376</v>
      </c>
      <c r="G123" s="192"/>
      <c r="H123" s="190">
        <v>1691377400.6500001</v>
      </c>
      <c r="I123" s="192"/>
      <c r="J123" s="190">
        <f>D123-F123-H123</f>
        <v>166586676.30999994</v>
      </c>
      <c r="K123" s="647">
        <f t="shared" si="12"/>
        <v>0.94397395995181077</v>
      </c>
    </row>
    <row r="124" spans="1:11" ht="12.75">
      <c r="A124" s="177"/>
      <c r="B124" s="176" t="s">
        <v>192</v>
      </c>
      <c r="C124" s="194"/>
      <c r="D124" s="190">
        <v>111673937.8</v>
      </c>
      <c r="E124" s="194"/>
      <c r="F124" s="190">
        <v>200103312.55000001</v>
      </c>
      <c r="G124" s="192"/>
      <c r="H124" s="190">
        <v>17656012.77</v>
      </c>
      <c r="I124" s="192"/>
      <c r="J124" s="190">
        <f>D124-F124-H124</f>
        <v>-106085387.52000001</v>
      </c>
      <c r="K124" s="647">
        <f t="shared" si="12"/>
        <v>1.9499565396358758</v>
      </c>
    </row>
    <row r="125" spans="1:11" ht="12.75">
      <c r="A125" s="177"/>
      <c r="B125" s="176" t="s">
        <v>193</v>
      </c>
      <c r="C125" s="194"/>
      <c r="D125" s="190">
        <v>458240723</v>
      </c>
      <c r="E125" s="194"/>
      <c r="F125" s="190">
        <v>266964704</v>
      </c>
      <c r="G125" s="192"/>
      <c r="H125" s="190">
        <v>128446270.11</v>
      </c>
      <c r="I125" s="192"/>
      <c r="J125" s="190">
        <f>D125-F125-H125</f>
        <v>62829748.890000001</v>
      </c>
      <c r="K125" s="647">
        <f t="shared" si="12"/>
        <v>0.86288920705548033</v>
      </c>
    </row>
    <row r="126" spans="1:11" ht="12.75">
      <c r="A126" s="177"/>
      <c r="B126" s="176" t="s">
        <v>194</v>
      </c>
      <c r="C126" s="194"/>
      <c r="D126" s="190">
        <v>13177390044.84</v>
      </c>
      <c r="E126" s="194"/>
      <c r="F126" s="190">
        <v>8857834299.6000004</v>
      </c>
      <c r="G126" s="192"/>
      <c r="H126" s="190">
        <v>1350780206.6199999</v>
      </c>
      <c r="I126" s="192"/>
      <c r="J126" s="190">
        <f>D126-F126-H126</f>
        <v>2968775538.6199999</v>
      </c>
      <c r="K126" s="647">
        <f t="shared" si="12"/>
        <v>0.77470686315591675</v>
      </c>
    </row>
    <row r="127" spans="1:11" ht="12.75">
      <c r="A127" s="177"/>
      <c r="B127" s="176"/>
      <c r="C127" s="194"/>
      <c r="D127" s="190"/>
      <c r="E127" s="194"/>
      <c r="F127" s="190"/>
      <c r="G127" s="192"/>
      <c r="H127" s="190"/>
      <c r="I127" s="192"/>
      <c r="J127" s="190"/>
      <c r="K127" s="647"/>
    </row>
    <row r="128" spans="1:11" ht="12.75">
      <c r="A128" s="177"/>
      <c r="B128" s="644" t="s">
        <v>3848</v>
      </c>
      <c r="C128" s="193"/>
      <c r="D128" s="187">
        <f>D6+D15+D22+D83+D87+D96+D100+D103+D111+D121</f>
        <v>405280030922.5</v>
      </c>
      <c r="E128" s="187"/>
      <c r="F128" s="187">
        <f>F6+F15+F22+F83+F87+F96+F100+F103+F111+F121</f>
        <v>325363025056.57001</v>
      </c>
      <c r="G128" s="187"/>
      <c r="H128" s="187">
        <f>H6+H15+H22+H83+H87+H96+H100+H103+H111+H121</f>
        <v>12608229276.33</v>
      </c>
      <c r="I128" s="187"/>
      <c r="J128" s="187">
        <f>J6+J15+J22+J83+J87+J96+J100+J103+J111+J121</f>
        <v>67308776589.599991</v>
      </c>
      <c r="K128" s="646">
        <f>(F128+H128)/D128</f>
        <v>0.83392032310007613</v>
      </c>
    </row>
    <row r="129" spans="1:11" ht="12.75">
      <c r="A129" s="640"/>
      <c r="B129" s="641"/>
      <c r="C129" s="642"/>
      <c r="D129" s="642"/>
      <c r="E129" s="642"/>
      <c r="F129" s="642"/>
      <c r="G129" s="642"/>
      <c r="H129" s="642"/>
      <c r="I129" s="642"/>
      <c r="J129" s="642"/>
      <c r="K129" s="643"/>
    </row>
    <row r="130" spans="1:11" ht="12.75">
      <c r="A130" s="640"/>
      <c r="B130" s="641"/>
      <c r="C130" s="642"/>
      <c r="D130" s="642"/>
      <c r="E130" s="642"/>
      <c r="F130" s="642"/>
      <c r="G130" s="642"/>
      <c r="H130" s="642"/>
      <c r="I130" s="642"/>
      <c r="J130" s="642"/>
      <c r="K130" s="643"/>
    </row>
    <row r="131" spans="1:11" ht="12.75">
      <c r="A131" s="640"/>
      <c r="B131" s="641"/>
      <c r="C131" s="642"/>
      <c r="D131" s="642"/>
      <c r="E131" s="642"/>
      <c r="F131" s="642"/>
      <c r="G131" s="642"/>
      <c r="H131" s="642"/>
      <c r="I131" s="642"/>
      <c r="J131" s="642"/>
      <c r="K131" s="643"/>
    </row>
    <row r="132" spans="1:11" ht="12.75">
      <c r="A132" s="640"/>
      <c r="B132" s="641"/>
      <c r="C132" s="642"/>
      <c r="D132" s="642"/>
      <c r="E132" s="642"/>
      <c r="F132" s="642"/>
      <c r="G132" s="642"/>
      <c r="H132" s="642"/>
      <c r="I132" s="642"/>
      <c r="J132" s="642"/>
      <c r="K132" s="643"/>
    </row>
    <row r="133" spans="1:11" ht="12.75">
      <c r="A133" s="640"/>
      <c r="B133" s="641"/>
      <c r="C133" s="642"/>
      <c r="D133" s="642"/>
      <c r="E133" s="642"/>
      <c r="F133" s="642"/>
      <c r="G133" s="642"/>
      <c r="H133" s="642"/>
      <c r="I133" s="642"/>
      <c r="J133" s="642"/>
      <c r="K133" s="643"/>
    </row>
    <row r="134" spans="1:11" ht="12.75">
      <c r="A134" s="640"/>
      <c r="B134" s="641"/>
      <c r="C134" s="642"/>
      <c r="D134" s="642"/>
      <c r="E134" s="642"/>
      <c r="F134" s="642"/>
      <c r="G134" s="642"/>
      <c r="H134" s="642"/>
      <c r="I134" s="642"/>
      <c r="J134" s="642"/>
      <c r="K134" s="643"/>
    </row>
    <row r="135" spans="1:11" ht="12.75">
      <c r="A135" s="640"/>
      <c r="B135" s="641"/>
      <c r="C135" s="642"/>
      <c r="D135" s="642"/>
      <c r="E135" s="642"/>
      <c r="F135" s="642"/>
      <c r="G135" s="642"/>
      <c r="H135" s="642"/>
      <c r="I135" s="642"/>
      <c r="J135" s="642"/>
      <c r="K135" s="643"/>
    </row>
    <row r="136" spans="1:11" ht="12.75">
      <c r="A136" s="640"/>
      <c r="B136" s="641"/>
      <c r="C136" s="642"/>
      <c r="D136" s="642"/>
      <c r="E136" s="642"/>
      <c r="F136" s="642"/>
      <c r="G136" s="642"/>
      <c r="H136" s="642"/>
      <c r="I136" s="642"/>
      <c r="J136" s="642"/>
      <c r="K136" s="643"/>
    </row>
    <row r="137" spans="1:11" ht="12.75">
      <c r="A137" s="640"/>
      <c r="B137" s="641"/>
      <c r="C137" s="642"/>
      <c r="D137" s="642"/>
      <c r="E137" s="642"/>
      <c r="F137" s="642"/>
      <c r="G137" s="642"/>
      <c r="H137" s="642"/>
      <c r="I137" s="642"/>
      <c r="J137" s="642"/>
      <c r="K137" s="643"/>
    </row>
  </sheetData>
  <mergeCells count="1">
    <mergeCell ref="A2:K2"/>
  </mergeCells>
  <printOptions horizontalCentered="1"/>
  <pageMargins left="0.19685039370078741" right="0.19685039370078741" top="0.98425196850393704" bottom="0.98425196850393704" header="0.51181102362204722" footer="0.47244094488188981"/>
  <pageSetup scale="65" firstPageNumber="0" orientation="portrait" r:id="rId1"/>
  <headerFooter>
    <oddHeader>&amp;C&amp;"Arial,Negrita"UNIVERSIDAD DE COSTA RICA
VICERRECTORÍA DE ADMINISTRACIÓN
OFICINA DE ADMINISTRACIÓN FINANCIERA</oddHeader>
    <oddFooter>&amp;C&amp;12&amp;P</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D29" sqref="D29"/>
    </sheetView>
  </sheetViews>
  <sheetFormatPr baseColWidth="10" defaultColWidth="9.140625" defaultRowHeight="12.75"/>
  <cols>
    <col min="1" max="1025" width="11.4257812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48"/>
  <sheetViews>
    <sheetView zoomScale="90" zoomScaleNormal="90" zoomScalePageLayoutView="90" workbookViewId="0">
      <selection activeCell="H49" sqref="H49"/>
    </sheetView>
  </sheetViews>
  <sheetFormatPr baseColWidth="10" defaultColWidth="9.140625" defaultRowHeight="12.75"/>
  <cols>
    <col min="1" max="1" width="9.5703125" customWidth="1"/>
    <col min="2" max="2" width="10.7109375" customWidth="1"/>
    <col min="3" max="3" width="11.7109375" customWidth="1"/>
    <col min="4" max="14" width="10.7109375" customWidth="1"/>
    <col min="15" max="15" width="13.140625" customWidth="1"/>
    <col min="16" max="1025" width="10.7109375" customWidth="1"/>
  </cols>
  <sheetData>
    <row r="1" spans="1:1">
      <c r="A1" s="2"/>
    </row>
    <row r="19" spans="1:1">
      <c r="A19" s="3"/>
    </row>
    <row r="48" spans="11:11">
      <c r="K48" t="s">
        <v>0</v>
      </c>
    </row>
  </sheetData>
  <phoneticPr fontId="16" type="noConversion"/>
  <printOptions horizontalCentered="1"/>
  <pageMargins left="0.78740157480314965" right="0.78740157480314965" top="1.1811023622047245" bottom="1.1811023622047245" header="0.51181102362204722" footer="0.51181102362204722"/>
  <pageSetup firstPageNumber="0" orientation="portrait" r:id="rId1"/>
  <rowBreaks count="1" manualBreakCount="1">
    <brk id="49"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L19" workbookViewId="0">
      <selection activeCell="T44" sqref="T44"/>
    </sheetView>
  </sheetViews>
  <sheetFormatPr baseColWidth="10" defaultColWidth="9.140625" defaultRowHeight="12.75"/>
  <cols>
    <col min="1" max="1025" width="10.7109375" customWidth="1"/>
  </cols>
  <sheetData/>
  <printOptions verticalCentered="1"/>
  <pageMargins left="0.98425196850393704" right="0.78740157480314965" top="0.78740157480314965" bottom="0.78740157480314965" header="0.51181102362204722" footer="0.6692913385826772"/>
  <pageSetup firstPageNumber="0" pageOrder="overThenDown" orientation="portrait"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L54"/>
  <sheetViews>
    <sheetView zoomScale="90" zoomScaleNormal="90" zoomScalePageLayoutView="90" workbookViewId="0">
      <selection activeCell="A15" sqref="A15"/>
    </sheetView>
  </sheetViews>
  <sheetFormatPr baseColWidth="10" defaultColWidth="9.140625" defaultRowHeight="12.75"/>
  <cols>
    <col min="1" max="1" width="46.42578125" style="41" customWidth="1"/>
    <col min="2" max="2" width="4" style="41" customWidth="1"/>
    <col min="3" max="4" width="25.28515625" style="41" customWidth="1"/>
    <col min="5" max="1026" width="42.140625" style="41" customWidth="1"/>
  </cols>
  <sheetData>
    <row r="1" spans="1:1026" ht="15">
      <c r="A1" s="1710" t="s">
        <v>195</v>
      </c>
      <c r="B1" s="1710"/>
      <c r="C1" s="1710"/>
      <c r="D1" s="1710"/>
    </row>
    <row r="2" spans="1:1026" ht="15">
      <c r="A2" s="57"/>
      <c r="B2" s="124"/>
      <c r="C2" s="57"/>
      <c r="D2" s="57"/>
    </row>
    <row r="3" spans="1:1026" ht="14.25" customHeight="1">
      <c r="A3" s="63" t="s">
        <v>196</v>
      </c>
      <c r="B3" s="63"/>
    </row>
    <row r="4" spans="1:1026" ht="15">
      <c r="A4" s="63" t="s">
        <v>8753</v>
      </c>
      <c r="B4" s="63"/>
    </row>
    <row r="5" spans="1:1026">
      <c r="A5" s="1711" t="s">
        <v>8754</v>
      </c>
      <c r="B5" s="1711"/>
      <c r="C5" s="1711"/>
      <c r="D5" s="1711"/>
    </row>
    <row r="6" spans="1:1026" s="199" customFormat="1">
      <c r="A6" s="1712" t="s">
        <v>3892</v>
      </c>
      <c r="B6" s="1712"/>
      <c r="C6" s="1712"/>
      <c r="D6" s="1712"/>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198"/>
      <c r="DH6" s="198"/>
      <c r="DI6" s="198"/>
      <c r="DJ6" s="198"/>
      <c r="DK6" s="198"/>
      <c r="DL6" s="198"/>
      <c r="DM6" s="198"/>
      <c r="DN6" s="198"/>
      <c r="DO6" s="198"/>
      <c r="DP6" s="198"/>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c r="FL6" s="198"/>
      <c r="FM6" s="198"/>
      <c r="FN6" s="198"/>
      <c r="FO6" s="198"/>
      <c r="FP6" s="198"/>
      <c r="FQ6" s="198"/>
      <c r="FR6" s="198"/>
      <c r="FS6" s="198"/>
      <c r="FT6" s="198"/>
      <c r="FU6" s="198"/>
      <c r="FV6" s="198"/>
      <c r="FW6" s="198"/>
      <c r="FX6" s="198"/>
      <c r="FY6" s="198"/>
      <c r="FZ6" s="198"/>
      <c r="GA6" s="198"/>
      <c r="GB6" s="198"/>
      <c r="GC6" s="198"/>
      <c r="GD6" s="198"/>
      <c r="GE6" s="198"/>
      <c r="GF6" s="198"/>
      <c r="GG6" s="198"/>
      <c r="GH6" s="198"/>
      <c r="GI6" s="198"/>
      <c r="GJ6" s="198"/>
      <c r="GK6" s="198"/>
      <c r="GL6" s="198"/>
      <c r="GM6" s="198"/>
      <c r="GN6" s="198"/>
      <c r="GO6" s="198"/>
      <c r="GP6" s="198"/>
      <c r="GQ6" s="198"/>
      <c r="GR6" s="198"/>
      <c r="GS6" s="198"/>
      <c r="GT6" s="198"/>
      <c r="GU6" s="198"/>
      <c r="GV6" s="198"/>
      <c r="GW6" s="198"/>
      <c r="GX6" s="198"/>
      <c r="GY6" s="198"/>
      <c r="GZ6" s="198"/>
      <c r="HA6" s="198"/>
      <c r="HB6" s="198"/>
      <c r="HC6" s="198"/>
      <c r="HD6" s="198"/>
      <c r="HE6" s="198"/>
      <c r="HF6" s="198"/>
      <c r="HG6" s="198"/>
      <c r="HH6" s="198"/>
      <c r="HI6" s="198"/>
      <c r="HJ6" s="198"/>
      <c r="HK6" s="198"/>
      <c r="HL6" s="198"/>
      <c r="HM6" s="198"/>
      <c r="HN6" s="198"/>
      <c r="HO6" s="198"/>
      <c r="HP6" s="198"/>
      <c r="HQ6" s="198"/>
      <c r="HR6" s="198"/>
      <c r="HS6" s="198"/>
      <c r="HT6" s="198"/>
      <c r="HU6" s="198"/>
      <c r="HV6" s="198"/>
      <c r="HW6" s="198"/>
      <c r="HX6" s="198"/>
      <c r="HY6" s="198"/>
      <c r="HZ6" s="198"/>
      <c r="IA6" s="198"/>
      <c r="IB6" s="198"/>
      <c r="IC6" s="198"/>
      <c r="ID6" s="198"/>
      <c r="IE6" s="198"/>
      <c r="IF6" s="198"/>
      <c r="IG6" s="198"/>
      <c r="IH6" s="198"/>
      <c r="II6" s="198"/>
      <c r="IJ6" s="198"/>
      <c r="IK6" s="198"/>
      <c r="IL6" s="198"/>
      <c r="IM6" s="198"/>
      <c r="IN6" s="198"/>
      <c r="IO6" s="198"/>
      <c r="IP6" s="198"/>
      <c r="IQ6" s="198"/>
      <c r="IR6" s="198"/>
      <c r="IS6" s="198"/>
      <c r="IT6" s="198"/>
      <c r="IU6" s="198"/>
      <c r="IV6" s="198"/>
      <c r="IW6" s="198"/>
      <c r="IX6" s="198"/>
      <c r="IY6" s="198"/>
      <c r="IZ6" s="198"/>
      <c r="JA6" s="198"/>
      <c r="JB6" s="198"/>
      <c r="JC6" s="198"/>
      <c r="JD6" s="198"/>
      <c r="JE6" s="198"/>
      <c r="JF6" s="198"/>
      <c r="JG6" s="198"/>
      <c r="JH6" s="198"/>
      <c r="JI6" s="198"/>
      <c r="JJ6" s="198"/>
      <c r="JK6" s="198"/>
      <c r="JL6" s="198"/>
      <c r="JM6" s="198"/>
      <c r="JN6" s="198"/>
      <c r="JO6" s="198"/>
      <c r="JP6" s="198"/>
      <c r="JQ6" s="198"/>
      <c r="JR6" s="198"/>
      <c r="JS6" s="198"/>
      <c r="JT6" s="198"/>
      <c r="JU6" s="198"/>
      <c r="JV6" s="198"/>
      <c r="JW6" s="198"/>
      <c r="JX6" s="198"/>
      <c r="JY6" s="198"/>
      <c r="JZ6" s="198"/>
      <c r="KA6" s="198"/>
      <c r="KB6" s="198"/>
      <c r="KC6" s="198"/>
      <c r="KD6" s="198"/>
      <c r="KE6" s="198"/>
      <c r="KF6" s="198"/>
      <c r="KG6" s="198"/>
      <c r="KH6" s="198"/>
      <c r="KI6" s="198"/>
      <c r="KJ6" s="198"/>
      <c r="KK6" s="198"/>
      <c r="KL6" s="198"/>
      <c r="KM6" s="198"/>
      <c r="KN6" s="198"/>
      <c r="KO6" s="198"/>
      <c r="KP6" s="198"/>
      <c r="KQ6" s="198"/>
      <c r="KR6" s="198"/>
      <c r="KS6" s="198"/>
      <c r="KT6" s="198"/>
      <c r="KU6" s="198"/>
      <c r="KV6" s="198"/>
      <c r="KW6" s="198"/>
      <c r="KX6" s="198"/>
      <c r="KY6" s="198"/>
      <c r="KZ6" s="198"/>
      <c r="LA6" s="198"/>
      <c r="LB6" s="198"/>
      <c r="LC6" s="198"/>
      <c r="LD6" s="198"/>
      <c r="LE6" s="198"/>
      <c r="LF6" s="198"/>
      <c r="LG6" s="198"/>
      <c r="LH6" s="198"/>
      <c r="LI6" s="198"/>
      <c r="LJ6" s="198"/>
      <c r="LK6" s="198"/>
      <c r="LL6" s="198"/>
      <c r="LM6" s="198"/>
      <c r="LN6" s="198"/>
      <c r="LO6" s="198"/>
      <c r="LP6" s="198"/>
      <c r="LQ6" s="198"/>
      <c r="LR6" s="198"/>
      <c r="LS6" s="198"/>
      <c r="LT6" s="198"/>
      <c r="LU6" s="198"/>
      <c r="LV6" s="198"/>
      <c r="LW6" s="198"/>
      <c r="LX6" s="198"/>
      <c r="LY6" s="198"/>
      <c r="LZ6" s="198"/>
      <c r="MA6" s="198"/>
      <c r="MB6" s="198"/>
      <c r="MC6" s="198"/>
      <c r="MD6" s="198"/>
      <c r="ME6" s="198"/>
      <c r="MF6" s="198"/>
      <c r="MG6" s="198"/>
      <c r="MH6" s="198"/>
      <c r="MI6" s="198"/>
      <c r="MJ6" s="198"/>
      <c r="MK6" s="198"/>
      <c r="ML6" s="198"/>
      <c r="MM6" s="198"/>
      <c r="MN6" s="198"/>
      <c r="MO6" s="198"/>
      <c r="MP6" s="198"/>
      <c r="MQ6" s="198"/>
      <c r="MR6" s="198"/>
      <c r="MS6" s="198"/>
      <c r="MT6" s="198"/>
      <c r="MU6" s="198"/>
      <c r="MV6" s="198"/>
      <c r="MW6" s="198"/>
      <c r="MX6" s="198"/>
      <c r="MY6" s="198"/>
      <c r="MZ6" s="198"/>
      <c r="NA6" s="198"/>
      <c r="NB6" s="198"/>
      <c r="NC6" s="198"/>
      <c r="ND6" s="198"/>
      <c r="NE6" s="198"/>
      <c r="NF6" s="198"/>
      <c r="NG6" s="198"/>
      <c r="NH6" s="198"/>
      <c r="NI6" s="198"/>
      <c r="NJ6" s="198"/>
      <c r="NK6" s="198"/>
      <c r="NL6" s="198"/>
      <c r="NM6" s="198"/>
      <c r="NN6" s="198"/>
      <c r="NO6" s="198"/>
      <c r="NP6" s="198"/>
      <c r="NQ6" s="198"/>
      <c r="NR6" s="198"/>
      <c r="NS6" s="198"/>
      <c r="NT6" s="198"/>
      <c r="NU6" s="198"/>
      <c r="NV6" s="198"/>
      <c r="NW6" s="198"/>
      <c r="NX6" s="198"/>
      <c r="NY6" s="198"/>
      <c r="NZ6" s="198"/>
      <c r="OA6" s="198"/>
      <c r="OB6" s="198"/>
      <c r="OC6" s="198"/>
      <c r="OD6" s="198"/>
      <c r="OE6" s="198"/>
      <c r="OF6" s="198"/>
      <c r="OG6" s="198"/>
      <c r="OH6" s="198"/>
      <c r="OI6" s="198"/>
      <c r="OJ6" s="198"/>
      <c r="OK6" s="198"/>
      <c r="OL6" s="198"/>
      <c r="OM6" s="198"/>
      <c r="ON6" s="198"/>
      <c r="OO6" s="198"/>
      <c r="OP6" s="198"/>
      <c r="OQ6" s="198"/>
      <c r="OR6" s="198"/>
      <c r="OS6" s="198"/>
      <c r="OT6" s="198"/>
      <c r="OU6" s="198"/>
      <c r="OV6" s="198"/>
      <c r="OW6" s="198"/>
      <c r="OX6" s="198"/>
      <c r="OY6" s="198"/>
      <c r="OZ6" s="198"/>
      <c r="PA6" s="198"/>
      <c r="PB6" s="198"/>
      <c r="PC6" s="198"/>
      <c r="PD6" s="198"/>
      <c r="PE6" s="198"/>
      <c r="PF6" s="198"/>
      <c r="PG6" s="198"/>
      <c r="PH6" s="198"/>
      <c r="PI6" s="198"/>
      <c r="PJ6" s="198"/>
      <c r="PK6" s="198"/>
      <c r="PL6" s="198"/>
      <c r="PM6" s="198"/>
      <c r="PN6" s="198"/>
      <c r="PO6" s="198"/>
      <c r="PP6" s="198"/>
      <c r="PQ6" s="198"/>
      <c r="PR6" s="198"/>
      <c r="PS6" s="198"/>
      <c r="PT6" s="198"/>
      <c r="PU6" s="198"/>
      <c r="PV6" s="198"/>
      <c r="PW6" s="198"/>
      <c r="PX6" s="198"/>
      <c r="PY6" s="198"/>
      <c r="PZ6" s="198"/>
      <c r="QA6" s="198"/>
      <c r="QB6" s="198"/>
      <c r="QC6" s="198"/>
      <c r="QD6" s="198"/>
      <c r="QE6" s="198"/>
      <c r="QF6" s="198"/>
      <c r="QG6" s="198"/>
      <c r="QH6" s="198"/>
      <c r="QI6" s="198"/>
      <c r="QJ6" s="198"/>
      <c r="QK6" s="198"/>
      <c r="QL6" s="198"/>
      <c r="QM6" s="198"/>
      <c r="QN6" s="198"/>
      <c r="QO6" s="198"/>
      <c r="QP6" s="198"/>
      <c r="QQ6" s="198"/>
      <c r="QR6" s="198"/>
      <c r="QS6" s="198"/>
      <c r="QT6" s="198"/>
      <c r="QU6" s="198"/>
      <c r="QV6" s="198"/>
      <c r="QW6" s="198"/>
      <c r="QX6" s="198"/>
      <c r="QY6" s="198"/>
      <c r="QZ6" s="198"/>
      <c r="RA6" s="198"/>
      <c r="RB6" s="198"/>
      <c r="RC6" s="198"/>
      <c r="RD6" s="198"/>
      <c r="RE6" s="198"/>
      <c r="RF6" s="198"/>
      <c r="RG6" s="198"/>
      <c r="RH6" s="198"/>
      <c r="RI6" s="198"/>
      <c r="RJ6" s="198"/>
      <c r="RK6" s="198"/>
      <c r="RL6" s="198"/>
      <c r="RM6" s="198"/>
      <c r="RN6" s="198"/>
      <c r="RO6" s="198"/>
      <c r="RP6" s="198"/>
      <c r="RQ6" s="198"/>
      <c r="RR6" s="198"/>
      <c r="RS6" s="198"/>
      <c r="RT6" s="198"/>
      <c r="RU6" s="198"/>
      <c r="RV6" s="198"/>
      <c r="RW6" s="198"/>
      <c r="RX6" s="198"/>
      <c r="RY6" s="198"/>
      <c r="RZ6" s="198"/>
      <c r="SA6" s="198"/>
      <c r="SB6" s="198"/>
      <c r="SC6" s="198"/>
      <c r="SD6" s="198"/>
      <c r="SE6" s="198"/>
      <c r="SF6" s="198"/>
      <c r="SG6" s="198"/>
      <c r="SH6" s="198"/>
      <c r="SI6" s="198"/>
      <c r="SJ6" s="198"/>
      <c r="SK6" s="198"/>
      <c r="SL6" s="198"/>
      <c r="SM6" s="198"/>
      <c r="SN6" s="198"/>
      <c r="SO6" s="198"/>
      <c r="SP6" s="198"/>
      <c r="SQ6" s="198"/>
      <c r="SR6" s="198"/>
      <c r="SS6" s="198"/>
      <c r="ST6" s="198"/>
      <c r="SU6" s="198"/>
      <c r="SV6" s="198"/>
      <c r="SW6" s="198"/>
      <c r="SX6" s="198"/>
      <c r="SY6" s="198"/>
      <c r="SZ6" s="198"/>
      <c r="TA6" s="198"/>
      <c r="TB6" s="198"/>
      <c r="TC6" s="198"/>
      <c r="TD6" s="198"/>
      <c r="TE6" s="198"/>
      <c r="TF6" s="198"/>
      <c r="TG6" s="198"/>
      <c r="TH6" s="198"/>
      <c r="TI6" s="198"/>
      <c r="TJ6" s="198"/>
      <c r="TK6" s="198"/>
      <c r="TL6" s="198"/>
      <c r="TM6" s="198"/>
      <c r="TN6" s="198"/>
      <c r="TO6" s="198"/>
      <c r="TP6" s="198"/>
      <c r="TQ6" s="198"/>
      <c r="TR6" s="198"/>
      <c r="TS6" s="198"/>
      <c r="TT6" s="198"/>
      <c r="TU6" s="198"/>
      <c r="TV6" s="198"/>
      <c r="TW6" s="198"/>
      <c r="TX6" s="198"/>
      <c r="TY6" s="198"/>
      <c r="TZ6" s="198"/>
      <c r="UA6" s="198"/>
      <c r="UB6" s="198"/>
      <c r="UC6" s="198"/>
      <c r="UD6" s="198"/>
      <c r="UE6" s="198"/>
      <c r="UF6" s="198"/>
      <c r="UG6" s="198"/>
      <c r="UH6" s="198"/>
      <c r="UI6" s="198"/>
      <c r="UJ6" s="198"/>
      <c r="UK6" s="198"/>
      <c r="UL6" s="198"/>
      <c r="UM6" s="198"/>
      <c r="UN6" s="198"/>
      <c r="UO6" s="198"/>
      <c r="UP6" s="198"/>
      <c r="UQ6" s="198"/>
      <c r="UR6" s="198"/>
      <c r="US6" s="198"/>
      <c r="UT6" s="198"/>
      <c r="UU6" s="198"/>
      <c r="UV6" s="198"/>
      <c r="UW6" s="198"/>
      <c r="UX6" s="198"/>
      <c r="UY6" s="198"/>
      <c r="UZ6" s="198"/>
      <c r="VA6" s="198"/>
      <c r="VB6" s="198"/>
      <c r="VC6" s="198"/>
      <c r="VD6" s="198"/>
      <c r="VE6" s="198"/>
      <c r="VF6" s="198"/>
      <c r="VG6" s="198"/>
      <c r="VH6" s="198"/>
      <c r="VI6" s="198"/>
      <c r="VJ6" s="198"/>
      <c r="VK6" s="198"/>
      <c r="VL6" s="198"/>
      <c r="VM6" s="198"/>
      <c r="VN6" s="198"/>
      <c r="VO6" s="198"/>
      <c r="VP6" s="198"/>
      <c r="VQ6" s="198"/>
      <c r="VR6" s="198"/>
      <c r="VS6" s="198"/>
      <c r="VT6" s="198"/>
      <c r="VU6" s="198"/>
      <c r="VV6" s="198"/>
      <c r="VW6" s="198"/>
      <c r="VX6" s="198"/>
      <c r="VY6" s="198"/>
      <c r="VZ6" s="198"/>
      <c r="WA6" s="198"/>
      <c r="WB6" s="198"/>
      <c r="WC6" s="198"/>
      <c r="WD6" s="198"/>
      <c r="WE6" s="198"/>
      <c r="WF6" s="198"/>
      <c r="WG6" s="198"/>
      <c r="WH6" s="198"/>
      <c r="WI6" s="198"/>
      <c r="WJ6" s="198"/>
      <c r="WK6" s="198"/>
      <c r="WL6" s="198"/>
      <c r="WM6" s="198"/>
      <c r="WN6" s="198"/>
      <c r="WO6" s="198"/>
      <c r="WP6" s="198"/>
      <c r="WQ6" s="198"/>
      <c r="WR6" s="198"/>
      <c r="WS6" s="198"/>
      <c r="WT6" s="198"/>
      <c r="WU6" s="198"/>
      <c r="WV6" s="198"/>
      <c r="WW6" s="198"/>
      <c r="WX6" s="198"/>
      <c r="WY6" s="198"/>
      <c r="WZ6" s="198"/>
      <c r="XA6" s="198"/>
      <c r="XB6" s="198"/>
      <c r="XC6" s="198"/>
      <c r="XD6" s="198"/>
      <c r="XE6" s="198"/>
      <c r="XF6" s="198"/>
      <c r="XG6" s="198"/>
      <c r="XH6" s="198"/>
      <c r="XI6" s="198"/>
      <c r="XJ6" s="198"/>
      <c r="XK6" s="198"/>
      <c r="XL6" s="198"/>
      <c r="XM6" s="198"/>
      <c r="XN6" s="198"/>
      <c r="XO6" s="198"/>
      <c r="XP6" s="198"/>
      <c r="XQ6" s="198"/>
      <c r="XR6" s="198"/>
      <c r="XS6" s="198"/>
      <c r="XT6" s="198"/>
      <c r="XU6" s="198"/>
      <c r="XV6" s="198"/>
      <c r="XW6" s="198"/>
      <c r="XX6" s="198"/>
      <c r="XY6" s="198"/>
      <c r="XZ6" s="198"/>
      <c r="YA6" s="198"/>
      <c r="YB6" s="198"/>
      <c r="YC6" s="198"/>
      <c r="YD6" s="198"/>
      <c r="YE6" s="198"/>
      <c r="YF6" s="198"/>
      <c r="YG6" s="198"/>
      <c r="YH6" s="198"/>
      <c r="YI6" s="198"/>
      <c r="YJ6" s="198"/>
      <c r="YK6" s="198"/>
      <c r="YL6" s="198"/>
      <c r="YM6" s="198"/>
      <c r="YN6" s="198"/>
      <c r="YO6" s="198"/>
      <c r="YP6" s="198"/>
      <c r="YQ6" s="198"/>
      <c r="YR6" s="198"/>
      <c r="YS6" s="198"/>
      <c r="YT6" s="198"/>
      <c r="YU6" s="198"/>
      <c r="YV6" s="198"/>
      <c r="YW6" s="198"/>
      <c r="YX6" s="198"/>
      <c r="YY6" s="198"/>
      <c r="YZ6" s="198"/>
      <c r="ZA6" s="198"/>
      <c r="ZB6" s="198"/>
      <c r="ZC6" s="198"/>
      <c r="ZD6" s="198"/>
      <c r="ZE6" s="198"/>
      <c r="ZF6" s="198"/>
      <c r="ZG6" s="198"/>
      <c r="ZH6" s="198"/>
      <c r="ZI6" s="198"/>
      <c r="ZJ6" s="198"/>
      <c r="ZK6" s="198"/>
      <c r="ZL6" s="198"/>
      <c r="ZM6" s="198"/>
      <c r="ZN6" s="198"/>
      <c r="ZO6" s="198"/>
      <c r="ZP6" s="198"/>
      <c r="ZQ6" s="198"/>
      <c r="ZR6" s="198"/>
      <c r="ZS6" s="198"/>
      <c r="ZT6" s="198"/>
      <c r="ZU6" s="198"/>
      <c r="ZV6" s="198"/>
      <c r="ZW6" s="198"/>
      <c r="ZX6" s="198"/>
      <c r="ZY6" s="198"/>
      <c r="ZZ6" s="198"/>
      <c r="AAA6" s="198"/>
      <c r="AAB6" s="198"/>
      <c r="AAC6" s="198"/>
      <c r="AAD6" s="198"/>
      <c r="AAE6" s="198"/>
      <c r="AAF6" s="198"/>
      <c r="AAG6" s="198"/>
      <c r="AAH6" s="198"/>
      <c r="AAI6" s="198"/>
      <c r="AAJ6" s="198"/>
      <c r="AAK6" s="198"/>
      <c r="AAL6" s="198"/>
      <c r="AAM6" s="198"/>
      <c r="AAN6" s="198"/>
      <c r="AAO6" s="198"/>
      <c r="AAP6" s="198"/>
      <c r="AAQ6" s="198"/>
      <c r="AAR6" s="198"/>
      <c r="AAS6" s="198"/>
      <c r="AAT6" s="198"/>
      <c r="AAU6" s="198"/>
      <c r="AAV6" s="198"/>
      <c r="AAW6" s="198"/>
      <c r="AAX6" s="198"/>
      <c r="AAY6" s="198"/>
      <c r="AAZ6" s="198"/>
      <c r="ABA6" s="198"/>
      <c r="ABB6" s="198"/>
      <c r="ABC6" s="198"/>
      <c r="ABD6" s="198"/>
      <c r="ABE6" s="198"/>
      <c r="ABF6" s="198"/>
      <c r="ABG6" s="198"/>
      <c r="ABH6" s="198"/>
      <c r="ABI6" s="198"/>
      <c r="ABJ6" s="198"/>
      <c r="ABK6" s="198"/>
      <c r="ABL6" s="198"/>
      <c r="ABM6" s="198"/>
      <c r="ABN6" s="198"/>
      <c r="ABO6" s="198"/>
      <c r="ABP6" s="198"/>
      <c r="ABQ6" s="198"/>
      <c r="ABR6" s="198"/>
      <c r="ABS6" s="198"/>
      <c r="ABT6" s="198"/>
      <c r="ABU6" s="198"/>
      <c r="ABV6" s="198"/>
      <c r="ABW6" s="198"/>
      <c r="ABX6" s="198"/>
      <c r="ABY6" s="198"/>
      <c r="ABZ6" s="198"/>
      <c r="ACA6" s="198"/>
      <c r="ACB6" s="198"/>
      <c r="ACC6" s="198"/>
      <c r="ACD6" s="198"/>
      <c r="ACE6" s="198"/>
      <c r="ACF6" s="198"/>
      <c r="ACG6" s="198"/>
      <c r="ACH6" s="198"/>
      <c r="ACI6" s="198"/>
      <c r="ACJ6" s="198"/>
      <c r="ACK6" s="198"/>
      <c r="ACL6" s="198"/>
      <c r="ACM6" s="198"/>
      <c r="ACN6" s="198"/>
      <c r="ACO6" s="198"/>
      <c r="ACP6" s="198"/>
      <c r="ACQ6" s="198"/>
      <c r="ACR6" s="198"/>
      <c r="ACS6" s="198"/>
      <c r="ACT6" s="198"/>
      <c r="ACU6" s="198"/>
      <c r="ACV6" s="198"/>
      <c r="ACW6" s="198"/>
      <c r="ACX6" s="198"/>
      <c r="ACY6" s="198"/>
      <c r="ACZ6" s="198"/>
      <c r="ADA6" s="198"/>
      <c r="ADB6" s="198"/>
      <c r="ADC6" s="198"/>
      <c r="ADD6" s="198"/>
      <c r="ADE6" s="198"/>
      <c r="ADF6" s="198"/>
      <c r="ADG6" s="198"/>
      <c r="ADH6" s="198"/>
      <c r="ADI6" s="198"/>
      <c r="ADJ6" s="198"/>
      <c r="ADK6" s="198"/>
      <c r="ADL6" s="198"/>
      <c r="ADM6" s="198"/>
      <c r="ADN6" s="198"/>
      <c r="ADO6" s="198"/>
      <c r="ADP6" s="198"/>
      <c r="ADQ6" s="198"/>
      <c r="ADR6" s="198"/>
      <c r="ADS6" s="198"/>
      <c r="ADT6" s="198"/>
      <c r="ADU6" s="198"/>
      <c r="ADV6" s="198"/>
      <c r="ADW6" s="198"/>
      <c r="ADX6" s="198"/>
      <c r="ADY6" s="198"/>
      <c r="ADZ6" s="198"/>
      <c r="AEA6" s="198"/>
      <c r="AEB6" s="198"/>
      <c r="AEC6" s="198"/>
      <c r="AED6" s="198"/>
      <c r="AEE6" s="198"/>
      <c r="AEF6" s="198"/>
      <c r="AEG6" s="198"/>
      <c r="AEH6" s="198"/>
      <c r="AEI6" s="198"/>
      <c r="AEJ6" s="198"/>
      <c r="AEK6" s="198"/>
      <c r="AEL6" s="198"/>
      <c r="AEM6" s="198"/>
      <c r="AEN6" s="198"/>
      <c r="AEO6" s="198"/>
      <c r="AEP6" s="198"/>
      <c r="AEQ6" s="198"/>
      <c r="AER6" s="198"/>
      <c r="AES6" s="198"/>
      <c r="AET6" s="198"/>
      <c r="AEU6" s="198"/>
      <c r="AEV6" s="198"/>
      <c r="AEW6" s="198"/>
      <c r="AEX6" s="198"/>
      <c r="AEY6" s="198"/>
      <c r="AEZ6" s="198"/>
      <c r="AFA6" s="198"/>
      <c r="AFB6" s="198"/>
      <c r="AFC6" s="198"/>
      <c r="AFD6" s="198"/>
      <c r="AFE6" s="198"/>
      <c r="AFF6" s="198"/>
      <c r="AFG6" s="198"/>
      <c r="AFH6" s="198"/>
      <c r="AFI6" s="198"/>
      <c r="AFJ6" s="198"/>
      <c r="AFK6" s="198"/>
      <c r="AFL6" s="198"/>
      <c r="AFM6" s="198"/>
      <c r="AFN6" s="198"/>
      <c r="AFO6" s="198"/>
      <c r="AFP6" s="198"/>
      <c r="AFQ6" s="198"/>
      <c r="AFR6" s="198"/>
      <c r="AFS6" s="198"/>
      <c r="AFT6" s="198"/>
      <c r="AFU6" s="198"/>
      <c r="AFV6" s="198"/>
      <c r="AFW6" s="198"/>
      <c r="AFX6" s="198"/>
      <c r="AFY6" s="198"/>
      <c r="AFZ6" s="198"/>
      <c r="AGA6" s="198"/>
      <c r="AGB6" s="198"/>
      <c r="AGC6" s="198"/>
      <c r="AGD6" s="198"/>
      <c r="AGE6" s="198"/>
      <c r="AGF6" s="198"/>
      <c r="AGG6" s="198"/>
      <c r="AGH6" s="198"/>
      <c r="AGI6" s="198"/>
      <c r="AGJ6" s="198"/>
      <c r="AGK6" s="198"/>
      <c r="AGL6" s="198"/>
      <c r="AGM6" s="198"/>
      <c r="AGN6" s="198"/>
      <c r="AGO6" s="198"/>
      <c r="AGP6" s="198"/>
      <c r="AGQ6" s="198"/>
      <c r="AGR6" s="198"/>
      <c r="AGS6" s="198"/>
      <c r="AGT6" s="198"/>
      <c r="AGU6" s="198"/>
      <c r="AGV6" s="198"/>
      <c r="AGW6" s="198"/>
      <c r="AGX6" s="198"/>
      <c r="AGY6" s="198"/>
      <c r="AGZ6" s="198"/>
      <c r="AHA6" s="198"/>
      <c r="AHB6" s="198"/>
      <c r="AHC6" s="198"/>
      <c r="AHD6" s="198"/>
      <c r="AHE6" s="198"/>
      <c r="AHF6" s="198"/>
      <c r="AHG6" s="198"/>
      <c r="AHH6" s="198"/>
      <c r="AHI6" s="198"/>
      <c r="AHJ6" s="198"/>
      <c r="AHK6" s="198"/>
      <c r="AHL6" s="198"/>
      <c r="AHM6" s="198"/>
      <c r="AHN6" s="198"/>
      <c r="AHO6" s="198"/>
      <c r="AHP6" s="198"/>
      <c r="AHQ6" s="198"/>
      <c r="AHR6" s="198"/>
      <c r="AHS6" s="198"/>
      <c r="AHT6" s="198"/>
      <c r="AHU6" s="198"/>
      <c r="AHV6" s="198"/>
      <c r="AHW6" s="198"/>
      <c r="AHX6" s="198"/>
      <c r="AHY6" s="198"/>
      <c r="AHZ6" s="198"/>
      <c r="AIA6" s="198"/>
      <c r="AIB6" s="198"/>
      <c r="AIC6" s="198"/>
      <c r="AID6" s="198"/>
      <c r="AIE6" s="198"/>
      <c r="AIF6" s="198"/>
      <c r="AIG6" s="198"/>
      <c r="AIH6" s="198"/>
      <c r="AII6" s="198"/>
      <c r="AIJ6" s="198"/>
      <c r="AIK6" s="198"/>
      <c r="AIL6" s="198"/>
      <c r="AIM6" s="198"/>
      <c r="AIN6" s="198"/>
      <c r="AIO6" s="198"/>
      <c r="AIP6" s="198"/>
      <c r="AIQ6" s="198"/>
      <c r="AIR6" s="198"/>
      <c r="AIS6" s="198"/>
      <c r="AIT6" s="198"/>
      <c r="AIU6" s="198"/>
      <c r="AIV6" s="198"/>
      <c r="AIW6" s="198"/>
      <c r="AIX6" s="198"/>
      <c r="AIY6" s="198"/>
      <c r="AIZ6" s="198"/>
      <c r="AJA6" s="198"/>
      <c r="AJB6" s="198"/>
      <c r="AJC6" s="198"/>
      <c r="AJD6" s="198"/>
      <c r="AJE6" s="198"/>
      <c r="AJF6" s="198"/>
      <c r="AJG6" s="198"/>
      <c r="AJH6" s="198"/>
      <c r="AJI6" s="198"/>
      <c r="AJJ6" s="198"/>
      <c r="AJK6" s="198"/>
      <c r="AJL6" s="198"/>
      <c r="AJM6" s="198"/>
      <c r="AJN6" s="198"/>
      <c r="AJO6" s="198"/>
      <c r="AJP6" s="198"/>
      <c r="AJQ6" s="198"/>
      <c r="AJR6" s="198"/>
      <c r="AJS6" s="198"/>
      <c r="AJT6" s="198"/>
      <c r="AJU6" s="198"/>
      <c r="AJV6" s="198"/>
      <c r="AJW6" s="198"/>
      <c r="AJX6" s="198"/>
      <c r="AJY6" s="198"/>
      <c r="AJZ6" s="198"/>
      <c r="AKA6" s="198"/>
      <c r="AKB6" s="198"/>
      <c r="AKC6" s="198"/>
      <c r="AKD6" s="198"/>
      <c r="AKE6" s="198"/>
      <c r="AKF6" s="198"/>
      <c r="AKG6" s="198"/>
      <c r="AKH6" s="198"/>
      <c r="AKI6" s="198"/>
      <c r="AKJ6" s="198"/>
      <c r="AKK6" s="198"/>
      <c r="AKL6" s="198"/>
      <c r="AKM6" s="198"/>
      <c r="AKN6" s="198"/>
      <c r="AKO6" s="198"/>
      <c r="AKP6" s="198"/>
      <c r="AKQ6" s="198"/>
      <c r="AKR6" s="198"/>
      <c r="AKS6" s="198"/>
      <c r="AKT6" s="198"/>
      <c r="AKU6" s="198"/>
      <c r="AKV6" s="198"/>
      <c r="AKW6" s="198"/>
      <c r="AKX6" s="198"/>
      <c r="AKY6" s="198"/>
      <c r="AKZ6" s="198"/>
      <c r="ALA6" s="198"/>
      <c r="ALB6" s="198"/>
      <c r="ALC6" s="198"/>
      <c r="ALD6" s="198"/>
      <c r="ALE6" s="198"/>
      <c r="ALF6" s="198"/>
      <c r="ALG6" s="198"/>
      <c r="ALH6" s="198"/>
      <c r="ALI6" s="198"/>
      <c r="ALJ6" s="198"/>
      <c r="ALK6" s="198"/>
      <c r="ALL6" s="198"/>
      <c r="ALM6" s="198"/>
      <c r="ALN6" s="198"/>
      <c r="ALO6" s="198"/>
      <c r="ALP6" s="198"/>
      <c r="ALQ6" s="198"/>
      <c r="ALR6" s="198"/>
      <c r="ALS6" s="198"/>
      <c r="ALT6" s="198"/>
      <c r="ALU6" s="198"/>
      <c r="ALV6" s="198"/>
      <c r="ALW6" s="198"/>
      <c r="ALX6" s="198"/>
      <c r="ALY6" s="198"/>
      <c r="ALZ6" s="198"/>
      <c r="AMA6" s="198"/>
      <c r="AMB6" s="198"/>
      <c r="AMC6" s="198"/>
      <c r="AMD6" s="198"/>
      <c r="AME6" s="198"/>
      <c r="AMF6" s="198"/>
      <c r="AMG6" s="198"/>
      <c r="AMH6" s="198"/>
      <c r="AMI6" s="198"/>
      <c r="AMJ6" s="198"/>
      <c r="AMK6" s="198"/>
      <c r="AML6" s="198"/>
    </row>
    <row r="7" spans="1:1026">
      <c r="A7" s="1711" t="s">
        <v>3</v>
      </c>
      <c r="B7" s="1711"/>
      <c r="C7" s="1711"/>
      <c r="D7" s="1711"/>
    </row>
    <row r="8" spans="1:1026" ht="13.5" thickBot="1">
      <c r="A8" s="65"/>
      <c r="B8" s="65"/>
    </row>
    <row r="9" spans="1:1026" ht="15.75" thickBot="1">
      <c r="A9" s="66" t="s">
        <v>162</v>
      </c>
      <c r="B9" s="127"/>
      <c r="C9" s="200">
        <v>2018</v>
      </c>
      <c r="D9" s="200">
        <v>2017</v>
      </c>
      <c r="E9" s="67"/>
    </row>
    <row r="10" spans="1:1026">
      <c r="A10" s="68" t="s">
        <v>3145</v>
      </c>
      <c r="B10" s="68" t="s">
        <v>3144</v>
      </c>
      <c r="C10" s="201">
        <v>87720.91</v>
      </c>
      <c r="D10" s="201">
        <v>1899259.76</v>
      </c>
      <c r="E10" s="69"/>
    </row>
    <row r="11" spans="1:1026">
      <c r="A11" s="68" t="s">
        <v>3146</v>
      </c>
      <c r="B11" s="68"/>
      <c r="C11" s="201">
        <v>0</v>
      </c>
      <c r="D11" s="201">
        <v>89310</v>
      </c>
      <c r="E11" s="69"/>
    </row>
    <row r="12" spans="1:1026">
      <c r="A12" s="68" t="s">
        <v>197</v>
      </c>
      <c r="B12" s="68"/>
      <c r="C12" s="201">
        <v>1410193463.78</v>
      </c>
      <c r="D12" s="201">
        <v>1333222683.45</v>
      </c>
      <c r="E12" s="69"/>
    </row>
    <row r="13" spans="1:1026" ht="13.5" thickBot="1">
      <c r="A13" s="68" t="s">
        <v>198</v>
      </c>
      <c r="B13" s="68"/>
      <c r="C13" s="201">
        <v>17950459</v>
      </c>
      <c r="D13" s="201">
        <v>1978459</v>
      </c>
      <c r="E13" s="69"/>
    </row>
    <row r="14" spans="1:1026" ht="13.5" thickBot="1">
      <c r="A14" s="70" t="s">
        <v>199</v>
      </c>
      <c r="B14" s="70"/>
      <c r="C14" s="202">
        <f>SUM(C10:C13)</f>
        <v>1428231643.6900001</v>
      </c>
      <c r="D14" s="202">
        <f>SUM(D10:D13)</f>
        <v>1337189712.21</v>
      </c>
    </row>
    <row r="15" spans="1:1026" s="73" customFormat="1">
      <c r="A15" s="71" t="s">
        <v>200</v>
      </c>
      <c r="B15" s="71"/>
      <c r="C15" s="72"/>
      <c r="D15" s="72"/>
    </row>
    <row r="16" spans="1:1026" ht="39" customHeight="1">
      <c r="A16" s="1709" t="s">
        <v>201</v>
      </c>
      <c r="B16" s="1709"/>
      <c r="C16" s="1709"/>
      <c r="D16" s="1709"/>
    </row>
    <row r="17" spans="1:4">
      <c r="A17" s="74"/>
      <c r="B17" s="74"/>
      <c r="C17" s="74"/>
      <c r="D17" s="74"/>
    </row>
    <row r="18" spans="1:4">
      <c r="A18" s="1713" t="s">
        <v>8755</v>
      </c>
      <c r="B18" s="1713"/>
      <c r="C18" s="1713"/>
      <c r="D18" s="1713"/>
    </row>
    <row r="19" spans="1:4">
      <c r="A19" s="1712" t="s">
        <v>3892</v>
      </c>
      <c r="B19" s="1712"/>
      <c r="C19" s="1712"/>
      <c r="D19" s="1712"/>
    </row>
    <row r="20" spans="1:4">
      <c r="A20" s="1713" t="s">
        <v>3</v>
      </c>
      <c r="B20" s="1713"/>
      <c r="C20" s="1713"/>
      <c r="D20" s="1713"/>
    </row>
    <row r="21" spans="1:4" ht="13.5" thickBot="1">
      <c r="A21" s="59"/>
      <c r="B21" s="59"/>
      <c r="C21"/>
      <c r="D21"/>
    </row>
    <row r="22" spans="1:4" ht="13.5" thickBot="1">
      <c r="A22" s="129" t="s">
        <v>162</v>
      </c>
      <c r="B22" s="129"/>
      <c r="C22" s="203">
        <v>2018</v>
      </c>
      <c r="D22" s="203">
        <v>2017</v>
      </c>
    </row>
    <row r="23" spans="1:4">
      <c r="A23" s="77" t="s">
        <v>204</v>
      </c>
      <c r="B23" s="77"/>
      <c r="C23" s="201">
        <v>95113954.290000007</v>
      </c>
      <c r="D23" s="201">
        <v>32755988.260000002</v>
      </c>
    </row>
    <row r="24" spans="1:4">
      <c r="A24" s="77" t="s">
        <v>205</v>
      </c>
      <c r="B24" s="77"/>
      <c r="C24" s="201">
        <v>51240.18</v>
      </c>
      <c r="D24" s="201">
        <v>7592095.8700000001</v>
      </c>
    </row>
    <row r="25" spans="1:4">
      <c r="A25" s="77" t="s">
        <v>206</v>
      </c>
      <c r="B25" s="77"/>
      <c r="C25" s="201">
        <v>145202289.08000001</v>
      </c>
      <c r="D25" s="201">
        <v>105922900.84999999</v>
      </c>
    </row>
    <row r="26" spans="1:4">
      <c r="A26" s="77" t="s">
        <v>207</v>
      </c>
      <c r="B26" s="77"/>
      <c r="C26" s="201">
        <v>37436406.159999996</v>
      </c>
      <c r="D26" s="201">
        <v>39072274.090000004</v>
      </c>
    </row>
    <row r="27" spans="1:4">
      <c r="A27" s="77" t="s">
        <v>208</v>
      </c>
      <c r="B27" s="77" t="s">
        <v>3144</v>
      </c>
      <c r="C27" s="201">
        <v>3034997794.9899998</v>
      </c>
      <c r="D27" s="201">
        <v>333601439.49000001</v>
      </c>
    </row>
    <row r="28" spans="1:4">
      <c r="A28" s="77" t="s">
        <v>209</v>
      </c>
      <c r="B28" s="77"/>
      <c r="C28" s="201">
        <v>51335742.649999999</v>
      </c>
      <c r="D28" s="201">
        <v>54458700.130000003</v>
      </c>
    </row>
    <row r="29" spans="1:4">
      <c r="A29" s="77" t="s">
        <v>210</v>
      </c>
      <c r="B29" s="77"/>
      <c r="C29" s="201">
        <v>68717464.140000001</v>
      </c>
      <c r="D29" s="201">
        <v>16001416.560000001</v>
      </c>
    </row>
    <row r="30" spans="1:4">
      <c r="A30" s="77" t="s">
        <v>211</v>
      </c>
      <c r="B30" s="77"/>
      <c r="C30" s="201">
        <v>492160295.88</v>
      </c>
      <c r="D30" s="201">
        <v>72206517.180000007</v>
      </c>
    </row>
    <row r="31" spans="1:4">
      <c r="A31" s="77" t="s">
        <v>212</v>
      </c>
      <c r="B31" s="77"/>
      <c r="C31" s="201">
        <v>44993603.549999997</v>
      </c>
      <c r="D31" s="201">
        <v>10141900.550000001</v>
      </c>
    </row>
    <row r="32" spans="1:4">
      <c r="A32" s="77" t="s">
        <v>213</v>
      </c>
      <c r="B32" s="77"/>
      <c r="C32" s="201">
        <v>0</v>
      </c>
      <c r="D32" s="201">
        <v>1088332.03</v>
      </c>
    </row>
    <row r="33" spans="1:4">
      <c r="A33" s="77" t="s">
        <v>214</v>
      </c>
      <c r="B33" s="77"/>
      <c r="C33" s="201">
        <v>570234470.13999999</v>
      </c>
      <c r="D33" s="201">
        <v>404673370.52999997</v>
      </c>
    </row>
    <row r="34" spans="1:4">
      <c r="A34" s="77" t="s">
        <v>215</v>
      </c>
      <c r="B34" s="77"/>
      <c r="C34" s="201">
        <v>108818433.47</v>
      </c>
      <c r="D34" s="201">
        <v>66959003.740000002</v>
      </c>
    </row>
    <row r="35" spans="1:4">
      <c r="A35" s="77" t="s">
        <v>216</v>
      </c>
      <c r="B35" s="77" t="s">
        <v>3144</v>
      </c>
      <c r="C35" s="201">
        <v>20814496706.560001</v>
      </c>
      <c r="D35" s="201">
        <v>212592702.86000001</v>
      </c>
    </row>
    <row r="36" spans="1:4">
      <c r="A36" s="77" t="s">
        <v>217</v>
      </c>
      <c r="B36" s="77"/>
      <c r="C36" s="201">
        <v>15330057.42</v>
      </c>
      <c r="D36" s="201">
        <v>7300406.8399999999</v>
      </c>
    </row>
    <row r="37" spans="1:4">
      <c r="A37" s="77" t="s">
        <v>218</v>
      </c>
      <c r="B37" s="77"/>
      <c r="C37" s="201">
        <v>176170081.24000001</v>
      </c>
      <c r="D37" s="201">
        <v>30495667.870000001</v>
      </c>
    </row>
    <row r="38" spans="1:4">
      <c r="A38" s="77" t="s">
        <v>219</v>
      </c>
      <c r="B38" s="77"/>
      <c r="C38" s="201">
        <v>15326808.26</v>
      </c>
      <c r="D38" s="201">
        <v>23904929.600000001</v>
      </c>
    </row>
    <row r="39" spans="1:4">
      <c r="A39" s="77" t="s">
        <v>220</v>
      </c>
      <c r="B39" s="77"/>
      <c r="C39" s="201">
        <v>6108742.29</v>
      </c>
      <c r="D39" s="201">
        <v>30867139.66</v>
      </c>
    </row>
    <row r="40" spans="1:4">
      <c r="A40" s="77" t="s">
        <v>3894</v>
      </c>
      <c r="B40" s="77"/>
      <c r="C40" s="201">
        <v>0</v>
      </c>
      <c r="D40" s="201">
        <v>272875.2</v>
      </c>
    </row>
    <row r="41" spans="1:4">
      <c r="A41" s="77" t="s">
        <v>221</v>
      </c>
      <c r="B41" s="77" t="s">
        <v>283</v>
      </c>
      <c r="C41" s="201">
        <v>31811441.649999999</v>
      </c>
      <c r="D41" s="201">
        <v>1275</v>
      </c>
    </row>
    <row r="42" spans="1:4">
      <c r="A42" s="77" t="s">
        <v>3149</v>
      </c>
      <c r="B42" s="77"/>
      <c r="C42" s="201">
        <v>565.07000000000005</v>
      </c>
      <c r="D42" s="201">
        <v>5407.43</v>
      </c>
    </row>
    <row r="43" spans="1:4">
      <c r="A43" s="77" t="s">
        <v>3150</v>
      </c>
      <c r="B43" s="77"/>
      <c r="C43" s="201">
        <v>37025451.18</v>
      </c>
      <c r="D43" s="201">
        <v>19707315.120000001</v>
      </c>
    </row>
    <row r="44" spans="1:4">
      <c r="A44" s="58" t="s">
        <v>3151</v>
      </c>
      <c r="B44" s="58" t="s">
        <v>3147</v>
      </c>
      <c r="C44" s="201">
        <v>478704023.14999998</v>
      </c>
      <c r="D44" s="201">
        <v>1305608029.3399999</v>
      </c>
    </row>
    <row r="45" spans="1:4" ht="13.5" thickBot="1">
      <c r="A45" s="58" t="s">
        <v>3152</v>
      </c>
      <c r="B45" s="58" t="s">
        <v>3147</v>
      </c>
      <c r="C45" s="201">
        <v>86203007.450000003</v>
      </c>
      <c r="D45" s="201">
        <v>12630375.550000001</v>
      </c>
    </row>
    <row r="46" spans="1:4" ht="13.5" thickBot="1">
      <c r="A46" s="130" t="s">
        <v>199</v>
      </c>
      <c r="B46" s="1294" t="s">
        <v>3156</v>
      </c>
      <c r="C46" s="204">
        <f>SUM(C23:C45)</f>
        <v>26310238578.800007</v>
      </c>
      <c r="D46" s="204">
        <f>SUM(D23:D45)</f>
        <v>2787860063.75</v>
      </c>
    </row>
    <row r="47" spans="1:4">
      <c r="A47" s="80" t="s">
        <v>160</v>
      </c>
      <c r="B47" s="80"/>
      <c r="C47"/>
      <c r="D47"/>
    </row>
    <row r="48" spans="1:4" ht="40.5" customHeight="1">
      <c r="A48" s="1709" t="s">
        <v>3871</v>
      </c>
      <c r="B48" s="1709"/>
      <c r="C48" s="1709"/>
      <c r="D48" s="1709"/>
    </row>
    <row r="49" spans="1:4" ht="4.5" customHeight="1">
      <c r="A49" s="131"/>
      <c r="B49" s="131"/>
      <c r="C49" s="131"/>
      <c r="D49" s="131"/>
    </row>
    <row r="50" spans="1:4" ht="51.75" customHeight="1">
      <c r="A50" s="1709" t="s">
        <v>8484</v>
      </c>
      <c r="B50" s="1709"/>
      <c r="C50" s="1709"/>
      <c r="D50" s="1709"/>
    </row>
    <row r="51" spans="1:4" ht="5.25" customHeight="1">
      <c r="A51" s="131"/>
      <c r="B51" s="131"/>
      <c r="C51" s="131"/>
      <c r="D51" s="131"/>
    </row>
    <row r="52" spans="1:4" ht="40.5" customHeight="1">
      <c r="A52" s="1709" t="s">
        <v>3887</v>
      </c>
      <c r="B52" s="1709"/>
      <c r="C52" s="1709"/>
      <c r="D52" s="1709"/>
    </row>
    <row r="53" spans="1:4" ht="3.75" customHeight="1">
      <c r="A53" s="131"/>
      <c r="B53" s="131"/>
      <c r="C53" s="131"/>
      <c r="D53" s="131"/>
    </row>
    <row r="54" spans="1:4" ht="61.5" customHeight="1">
      <c r="A54" s="1708" t="s">
        <v>8544</v>
      </c>
      <c r="B54" s="1708"/>
      <c r="C54" s="1708"/>
      <c r="D54" s="1708"/>
    </row>
  </sheetData>
  <mergeCells count="12">
    <mergeCell ref="A54:D54"/>
    <mergeCell ref="A52:D52"/>
    <mergeCell ref="A16:D16"/>
    <mergeCell ref="A1:D1"/>
    <mergeCell ref="A5:D5"/>
    <mergeCell ref="A6:D6"/>
    <mergeCell ref="A7:D7"/>
    <mergeCell ref="A18:D18"/>
    <mergeCell ref="A19:D19"/>
    <mergeCell ref="A20:D20"/>
    <mergeCell ref="A48:D48"/>
    <mergeCell ref="A50:D50"/>
  </mergeCells>
  <printOptions horizontalCentered="1"/>
  <pageMargins left="0.98425196850393704" right="0.98425196850393704" top="0.59055118110236227" bottom="0.39370078740157483" header="0.31496062992125984" footer="0.51181102362204722"/>
  <pageSetup scale="80" firstPageNumber="0" orientation="portrait" r:id="rId1"/>
  <headerFoot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19"/>
  <sheetViews>
    <sheetView zoomScale="90" zoomScaleNormal="90" zoomScalePageLayoutView="90" workbookViewId="0"/>
  </sheetViews>
  <sheetFormatPr baseColWidth="10" defaultColWidth="9.140625" defaultRowHeight="12.75"/>
  <cols>
    <col min="1" max="1" width="37" customWidth="1"/>
    <col min="2" max="2" width="20.140625" customWidth="1"/>
    <col min="3" max="3" width="3.28515625" customWidth="1"/>
    <col min="4" max="5" width="18.140625" customWidth="1"/>
    <col min="6" max="1025" width="9.140625" customWidth="1"/>
  </cols>
  <sheetData>
    <row r="1" spans="1:5" ht="15">
      <c r="A1" s="75" t="s">
        <v>202</v>
      </c>
    </row>
    <row r="2" spans="1:5" ht="15">
      <c r="A2" s="76" t="s">
        <v>8756</v>
      </c>
    </row>
    <row r="3" spans="1:5">
      <c r="A3" s="81"/>
      <c r="B3" s="81"/>
      <c r="C3" s="81"/>
      <c r="D3" s="81"/>
      <c r="E3" s="81"/>
    </row>
    <row r="4" spans="1:5" ht="155.25" customHeight="1">
      <c r="A4" s="1714" t="s">
        <v>8497</v>
      </c>
      <c r="B4" s="1714"/>
      <c r="C4" s="1714"/>
      <c r="D4" s="1714"/>
      <c r="E4" s="1714"/>
    </row>
    <row r="5" spans="1:5">
      <c r="A5" s="82"/>
      <c r="B5" s="82"/>
      <c r="C5" s="82"/>
      <c r="D5" s="82"/>
      <c r="E5" s="82"/>
    </row>
    <row r="6" spans="1:5" ht="15" customHeight="1">
      <c r="A6" s="1715" t="s">
        <v>223</v>
      </c>
      <c r="B6" s="1715"/>
      <c r="C6" s="1715"/>
      <c r="D6" s="1715"/>
      <c r="E6" s="1715"/>
    </row>
    <row r="7" spans="1:5" ht="15" customHeight="1">
      <c r="A7" s="1715" t="s">
        <v>224</v>
      </c>
      <c r="B7" s="1715"/>
      <c r="C7" s="1715"/>
      <c r="D7" s="1715"/>
      <c r="E7" s="1715"/>
    </row>
    <row r="8" spans="1:5" s="199" customFormat="1" ht="15" customHeight="1">
      <c r="A8" s="1716" t="s">
        <v>3893</v>
      </c>
      <c r="B8" s="1716"/>
      <c r="C8" s="1716"/>
      <c r="D8" s="1716"/>
      <c r="E8" s="1716"/>
    </row>
    <row r="9" spans="1:5" ht="15" customHeight="1">
      <c r="A9" s="1715" t="s">
        <v>3</v>
      </c>
      <c r="B9" s="1715"/>
      <c r="C9" s="1715"/>
      <c r="D9" s="1715"/>
      <c r="E9" s="1715"/>
    </row>
    <row r="10" spans="1:5" ht="13.5" thickBot="1">
      <c r="A10" s="1318"/>
      <c r="B10" s="1318"/>
      <c r="C10" s="1318"/>
      <c r="D10" s="1319"/>
      <c r="E10" s="1318"/>
    </row>
    <row r="11" spans="1:5" ht="15.75" customHeight="1">
      <c r="A11" s="1720" t="s">
        <v>225</v>
      </c>
      <c r="B11" s="1720"/>
      <c r="C11" s="1722" t="s">
        <v>3144</v>
      </c>
      <c r="D11" s="1718">
        <v>2018</v>
      </c>
      <c r="E11" s="1718">
        <v>2017</v>
      </c>
    </row>
    <row r="12" spans="1:5" ht="15.75" customHeight="1" thickBot="1">
      <c r="A12" s="1721"/>
      <c r="B12" s="1721"/>
      <c r="C12" s="1723"/>
      <c r="D12" s="1719"/>
      <c r="E12" s="1719"/>
    </row>
    <row r="13" spans="1:5" ht="15" customHeight="1">
      <c r="A13" s="97" t="s">
        <v>3154</v>
      </c>
      <c r="B13" s="97"/>
      <c r="C13" s="97"/>
      <c r="D13" s="201">
        <v>54607441467.519997</v>
      </c>
      <c r="E13" s="201">
        <v>74371905760.100006</v>
      </c>
    </row>
    <row r="14" spans="1:5" ht="15" customHeight="1" thickBot="1">
      <c r="A14" s="1322" t="s">
        <v>3153</v>
      </c>
      <c r="B14" s="1322"/>
      <c r="C14" s="1323"/>
      <c r="D14" s="1324">
        <v>62124796.859999999</v>
      </c>
      <c r="E14" s="1324">
        <v>7642550818.4899998</v>
      </c>
    </row>
    <row r="15" spans="1:5" ht="15.75" customHeight="1" thickBot="1">
      <c r="A15" s="1320" t="s">
        <v>199</v>
      </c>
      <c r="B15" s="1320"/>
      <c r="C15" s="1320"/>
      <c r="D15" s="1321">
        <f>SUM(D13:D14)</f>
        <v>54669566264.379997</v>
      </c>
      <c r="E15" s="1321">
        <f>SUM(E13:E14)</f>
        <v>82014456578.590012</v>
      </c>
    </row>
    <row r="16" spans="1:5" s="199" customFormat="1" ht="15.75" customHeight="1">
      <c r="A16" s="206"/>
      <c r="B16" s="206"/>
      <c r="C16" s="206"/>
      <c r="D16" s="205"/>
      <c r="E16" s="205"/>
    </row>
    <row r="17" spans="1:5">
      <c r="A17" s="80" t="s">
        <v>16</v>
      </c>
    </row>
    <row r="18" spans="1:5" ht="39.75" customHeight="1">
      <c r="A18" s="1717" t="s">
        <v>3831</v>
      </c>
      <c r="B18" s="1717"/>
      <c r="C18" s="1717"/>
      <c r="D18" s="1717"/>
      <c r="E18" s="1717"/>
    </row>
    <row r="19" spans="1:5" ht="15" customHeight="1">
      <c r="A19" s="83"/>
      <c r="B19" s="83"/>
      <c r="C19" s="83"/>
      <c r="D19" s="83"/>
      <c r="E19" s="83"/>
    </row>
  </sheetData>
  <mergeCells count="10">
    <mergeCell ref="A18:E18"/>
    <mergeCell ref="E11:E12"/>
    <mergeCell ref="D11:D12"/>
    <mergeCell ref="A11:B12"/>
    <mergeCell ref="C11:C12"/>
    <mergeCell ref="A4:E4"/>
    <mergeCell ref="A6:E6"/>
    <mergeCell ref="A7:E7"/>
    <mergeCell ref="A8:E8"/>
    <mergeCell ref="A9:E9"/>
  </mergeCells>
  <pageMargins left="0.98425196850393704" right="0.78740157480314965" top="0.98425196850393704" bottom="0.98425196850393704" header="0.51181102362204722" footer="0.51181102362204722"/>
  <pageSetup scale="85" firstPageNumber="0" orientation="portrait" r:id="rId1"/>
  <headerFoot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77"/>
  <sheetViews>
    <sheetView zoomScale="90" zoomScaleNormal="90" zoomScalePageLayoutView="90" workbookViewId="0">
      <selection activeCell="A22" sqref="A22"/>
    </sheetView>
  </sheetViews>
  <sheetFormatPr baseColWidth="10" defaultColWidth="9.140625" defaultRowHeight="12.75"/>
  <cols>
    <col min="1" max="1" width="58.7109375" customWidth="1"/>
    <col min="2" max="2" width="3.42578125" customWidth="1"/>
    <col min="3" max="4" width="17.42578125" customWidth="1"/>
    <col min="5" max="5" width="10.7109375" customWidth="1"/>
    <col min="6" max="6" width="16.140625" customWidth="1"/>
    <col min="7" max="7" width="12.140625" bestFit="1" customWidth="1"/>
    <col min="8" max="1024" width="10.7109375" customWidth="1"/>
    <col min="1025" max="1026" width="9.140625" customWidth="1"/>
  </cols>
  <sheetData>
    <row r="1" spans="1:8" ht="15" customHeight="1">
      <c r="A1" s="75" t="s">
        <v>222</v>
      </c>
      <c r="B1" s="75"/>
      <c r="C1" s="44"/>
      <c r="D1" s="44"/>
    </row>
    <row r="2" spans="1:8" ht="15">
      <c r="A2" s="84" t="s">
        <v>8757</v>
      </c>
      <c r="B2" s="84"/>
      <c r="C2" s="84"/>
      <c r="D2" s="84"/>
    </row>
    <row r="3" spans="1:8" ht="15" customHeight="1">
      <c r="A3" s="76"/>
      <c r="B3" s="76"/>
      <c r="C3" s="44"/>
      <c r="D3" s="44"/>
    </row>
    <row r="4" spans="1:8" ht="15" customHeight="1">
      <c r="A4" s="1713" t="s">
        <v>8757</v>
      </c>
      <c r="B4" s="1713"/>
      <c r="C4" s="1713"/>
      <c r="D4" s="1713"/>
    </row>
    <row r="5" spans="1:8" s="199" customFormat="1" ht="15" customHeight="1">
      <c r="A5" s="1716" t="s">
        <v>3893</v>
      </c>
      <c r="B5" s="1716"/>
      <c r="C5" s="1716"/>
      <c r="D5" s="1716"/>
      <c r="E5" s="336"/>
    </row>
    <row r="6" spans="1:8" ht="15" customHeight="1">
      <c r="A6" s="1713" t="s">
        <v>3</v>
      </c>
      <c r="B6" s="1713"/>
      <c r="C6" s="1713"/>
      <c r="D6" s="1713"/>
    </row>
    <row r="7" spans="1:8" ht="15" customHeight="1" thickBot="1">
      <c r="A7" s="59"/>
      <c r="B7" s="59"/>
      <c r="C7" s="44"/>
      <c r="D7" s="44"/>
    </row>
    <row r="8" spans="1:8" ht="15" customHeight="1" thickBot="1">
      <c r="A8" s="203" t="s">
        <v>162</v>
      </c>
      <c r="B8" s="203"/>
      <c r="C8" s="203">
        <v>2018</v>
      </c>
      <c r="D8" s="203">
        <v>2017</v>
      </c>
    </row>
    <row r="9" spans="1:8">
      <c r="A9" s="207" t="s">
        <v>227</v>
      </c>
      <c r="B9" s="207"/>
      <c r="C9" s="201">
        <v>0</v>
      </c>
      <c r="D9" s="201">
        <v>400000</v>
      </c>
      <c r="F9" s="85"/>
    </row>
    <row r="10" spans="1:8" ht="15" customHeight="1">
      <c r="A10" s="207" t="s">
        <v>228</v>
      </c>
      <c r="B10" s="207" t="s">
        <v>3144</v>
      </c>
      <c r="C10" s="201">
        <v>60860406.369999997</v>
      </c>
      <c r="D10" s="201">
        <v>42758019.060000002</v>
      </c>
      <c r="F10" s="85"/>
    </row>
    <row r="11" spans="1:8" ht="15" customHeight="1">
      <c r="A11" s="207" t="s">
        <v>229</v>
      </c>
      <c r="B11" s="207"/>
      <c r="C11" s="201">
        <v>3668310</v>
      </c>
      <c r="D11" s="201">
        <v>2512595</v>
      </c>
      <c r="F11" s="85"/>
    </row>
    <row r="12" spans="1:8" ht="15" customHeight="1">
      <c r="A12" s="207" t="s">
        <v>230</v>
      </c>
      <c r="B12" s="207"/>
      <c r="C12" s="201">
        <v>501143</v>
      </c>
      <c r="D12" s="201">
        <v>501143</v>
      </c>
      <c r="F12" s="85"/>
    </row>
    <row r="13" spans="1:8" ht="15" customHeight="1">
      <c r="A13" s="207" t="s">
        <v>231</v>
      </c>
      <c r="B13" s="207"/>
      <c r="C13" s="201">
        <v>275873719.49000001</v>
      </c>
      <c r="D13" s="201">
        <v>377097028.04000002</v>
      </c>
      <c r="F13" s="85"/>
    </row>
    <row r="14" spans="1:8" ht="15" customHeight="1">
      <c r="A14" s="207" t="s">
        <v>232</v>
      </c>
      <c r="B14" s="207"/>
      <c r="C14" s="201">
        <v>6100165.1500000004</v>
      </c>
      <c r="D14" s="201">
        <v>4840165.1500000004</v>
      </c>
      <c r="F14" s="85"/>
    </row>
    <row r="15" spans="1:8" ht="15" customHeight="1">
      <c r="A15" s="207" t="s">
        <v>233</v>
      </c>
      <c r="B15" s="207"/>
      <c r="C15" s="201">
        <v>3499634.41</v>
      </c>
      <c r="D15" s="201">
        <v>1309463</v>
      </c>
      <c r="F15" s="85"/>
    </row>
    <row r="16" spans="1:8" ht="15" customHeight="1">
      <c r="A16" s="207" t="s">
        <v>3155</v>
      </c>
      <c r="B16" s="207" t="s">
        <v>283</v>
      </c>
      <c r="C16" s="201">
        <v>4013034831.4099998</v>
      </c>
      <c r="D16" s="201">
        <v>3972794678.3600001</v>
      </c>
      <c r="F16" s="85"/>
      <c r="H16" s="337"/>
    </row>
    <row r="17" spans="1:6" ht="15" customHeight="1">
      <c r="A17" s="207" t="s">
        <v>234</v>
      </c>
      <c r="B17" s="207"/>
      <c r="C17" s="201">
        <v>14071150</v>
      </c>
      <c r="D17" s="201">
        <v>17231189</v>
      </c>
      <c r="F17" s="85"/>
    </row>
    <row r="18" spans="1:6" ht="15" customHeight="1">
      <c r="A18" s="207" t="s">
        <v>235</v>
      </c>
      <c r="B18" s="207"/>
      <c r="C18" s="201">
        <v>331110</v>
      </c>
      <c r="D18" s="201">
        <v>309770</v>
      </c>
      <c r="F18" s="85"/>
    </row>
    <row r="19" spans="1:6" ht="15" customHeight="1">
      <c r="A19" s="207" t="s">
        <v>236</v>
      </c>
      <c r="B19" s="207"/>
      <c r="C19" s="201">
        <v>11137544.300000001</v>
      </c>
      <c r="D19" s="201">
        <v>16970362.02</v>
      </c>
      <c r="F19" s="85"/>
    </row>
    <row r="20" spans="1:6" ht="15" customHeight="1">
      <c r="A20" s="207" t="s">
        <v>237</v>
      </c>
      <c r="B20" s="207"/>
      <c r="C20" s="201">
        <v>33668529.960000001</v>
      </c>
      <c r="D20" s="201">
        <v>15132008.23</v>
      </c>
      <c r="F20" s="85"/>
    </row>
    <row r="21" spans="1:6" ht="15" customHeight="1">
      <c r="A21" s="207" t="s">
        <v>238</v>
      </c>
      <c r="B21" s="207"/>
      <c r="C21" s="201">
        <v>12426949.630000001</v>
      </c>
      <c r="D21" s="201">
        <v>19885282.98</v>
      </c>
      <c r="F21" s="85"/>
    </row>
    <row r="22" spans="1:6" ht="15" customHeight="1">
      <c r="A22" s="207" t="s">
        <v>239</v>
      </c>
      <c r="B22" s="207"/>
      <c r="C22" s="201">
        <v>580500</v>
      </c>
      <c r="D22" s="201">
        <v>3487320.8</v>
      </c>
      <c r="F22" s="85"/>
    </row>
    <row r="23" spans="1:6" ht="15" customHeight="1">
      <c r="A23" s="207" t="s">
        <v>240</v>
      </c>
      <c r="B23" s="207"/>
      <c r="C23" s="201">
        <v>984010</v>
      </c>
      <c r="D23" s="201">
        <v>3826260.46</v>
      </c>
      <c r="F23" s="85"/>
    </row>
    <row r="24" spans="1:6" ht="15" customHeight="1">
      <c r="A24" s="207" t="s">
        <v>241</v>
      </c>
      <c r="B24" s="207"/>
      <c r="C24" s="201">
        <v>3499094</v>
      </c>
      <c r="D24" s="201">
        <v>3875799.22</v>
      </c>
      <c r="F24" s="85"/>
    </row>
    <row r="25" spans="1:6" ht="15" customHeight="1">
      <c r="A25" s="207" t="s">
        <v>242</v>
      </c>
      <c r="B25" s="207"/>
      <c r="C25" s="201">
        <v>2326798.59</v>
      </c>
      <c r="D25" s="201">
        <v>9591829.7599999998</v>
      </c>
      <c r="F25" s="85"/>
    </row>
    <row r="26" spans="1:6" ht="15" customHeight="1">
      <c r="A26" s="207" t="s">
        <v>243</v>
      </c>
      <c r="B26" s="207"/>
      <c r="C26" s="201">
        <v>2400000</v>
      </c>
      <c r="D26" s="201">
        <v>2152000</v>
      </c>
      <c r="F26" s="85"/>
    </row>
    <row r="27" spans="1:6" ht="15" customHeight="1">
      <c r="A27" s="207" t="s">
        <v>244</v>
      </c>
      <c r="B27" s="207"/>
      <c r="C27" s="201">
        <v>7340000</v>
      </c>
      <c r="D27" s="201">
        <v>11170000</v>
      </c>
      <c r="F27" s="85"/>
    </row>
    <row r="28" spans="1:6" ht="15" customHeight="1">
      <c r="A28" s="207" t="s">
        <v>3895</v>
      </c>
      <c r="B28" s="207"/>
      <c r="C28" s="201">
        <v>0</v>
      </c>
      <c r="D28" s="201">
        <v>1400</v>
      </c>
      <c r="F28" s="85"/>
    </row>
    <row r="29" spans="1:6" ht="15" customHeight="1">
      <c r="A29" s="207" t="s">
        <v>245</v>
      </c>
      <c r="B29" s="207"/>
      <c r="C29" s="201">
        <v>68369937.670000002</v>
      </c>
      <c r="D29" s="201">
        <v>92923909.030000001</v>
      </c>
      <c r="F29" s="85"/>
    </row>
    <row r="30" spans="1:6" ht="15" customHeight="1">
      <c r="A30" s="207" t="s">
        <v>246</v>
      </c>
      <c r="B30" s="207"/>
      <c r="C30" s="201">
        <v>1705075</v>
      </c>
      <c r="D30" s="201">
        <v>4298842</v>
      </c>
      <c r="F30" s="85"/>
    </row>
    <row r="31" spans="1:6" ht="15" customHeight="1">
      <c r="A31" s="207" t="s">
        <v>247</v>
      </c>
      <c r="B31" s="207"/>
      <c r="C31" s="201">
        <v>2310074.66</v>
      </c>
      <c r="D31" s="201">
        <v>17728962.489999998</v>
      </c>
      <c r="F31" s="85"/>
    </row>
    <row r="32" spans="1:6" ht="15" customHeight="1">
      <c r="A32" s="207" t="s">
        <v>248</v>
      </c>
      <c r="B32" s="207"/>
      <c r="C32" s="201">
        <v>757895310.72000003</v>
      </c>
      <c r="D32" s="201">
        <v>464305369.80000001</v>
      </c>
      <c r="F32" s="85"/>
    </row>
    <row r="33" spans="1:6" ht="15" customHeight="1">
      <c r="A33" s="207" t="s">
        <v>249</v>
      </c>
      <c r="B33" s="207"/>
      <c r="C33" s="201">
        <v>4215000</v>
      </c>
      <c r="D33" s="201">
        <v>15401000</v>
      </c>
      <c r="F33" s="85"/>
    </row>
    <row r="34" spans="1:6" ht="15" customHeight="1">
      <c r="A34" s="207" t="s">
        <v>250</v>
      </c>
      <c r="B34" s="207"/>
      <c r="C34" s="201">
        <v>1427759</v>
      </c>
      <c r="D34" s="201">
        <v>1347099</v>
      </c>
      <c r="F34" s="85"/>
    </row>
    <row r="35" spans="1:6" ht="15" customHeight="1">
      <c r="A35" s="1184" t="s">
        <v>251</v>
      </c>
      <c r="B35" s="1184"/>
      <c r="C35" s="1291">
        <v>155915</v>
      </c>
      <c r="D35" s="1291">
        <v>0</v>
      </c>
      <c r="F35" s="85"/>
    </row>
    <row r="36" spans="1:6" ht="15" customHeight="1">
      <c r="A36" s="1184" t="s">
        <v>252</v>
      </c>
      <c r="B36" s="1184"/>
      <c r="C36" s="1291">
        <v>1488873.82</v>
      </c>
      <c r="D36" s="1291">
        <v>2480455</v>
      </c>
      <c r="F36" s="85"/>
    </row>
    <row r="37" spans="1:6" ht="15" customHeight="1">
      <c r="A37" s="1184" t="s">
        <v>253</v>
      </c>
      <c r="B37" s="1184"/>
      <c r="C37" s="1291">
        <v>0</v>
      </c>
      <c r="D37" s="1291">
        <v>75820</v>
      </c>
      <c r="F37" s="85"/>
    </row>
    <row r="38" spans="1:6" ht="15" customHeight="1">
      <c r="A38" s="1184" t="s">
        <v>3158</v>
      </c>
      <c r="B38" s="1184" t="s">
        <v>3147</v>
      </c>
      <c r="C38" s="1291">
        <v>1435109545</v>
      </c>
      <c r="D38" s="1291">
        <v>1676423405</v>
      </c>
      <c r="F38" s="201"/>
    </row>
    <row r="39" spans="1:6" ht="15" customHeight="1">
      <c r="A39" s="1184" t="s">
        <v>3157</v>
      </c>
      <c r="B39" s="1184" t="s">
        <v>3156</v>
      </c>
      <c r="C39" s="1291">
        <v>259535888</v>
      </c>
      <c r="D39" s="1291">
        <v>218594438</v>
      </c>
      <c r="F39" s="85"/>
    </row>
    <row r="40" spans="1:6" ht="15" customHeight="1" thickBot="1">
      <c r="A40" s="1327" t="s">
        <v>3159</v>
      </c>
      <c r="B40" s="1327" t="s">
        <v>3156</v>
      </c>
      <c r="C40" s="1324">
        <v>1632865</v>
      </c>
      <c r="D40" s="1324">
        <v>1001570</v>
      </c>
      <c r="F40" s="85"/>
    </row>
    <row r="41" spans="1:6" ht="15" customHeight="1" thickBot="1">
      <c r="A41" s="1325" t="s">
        <v>199</v>
      </c>
      <c r="B41" s="1325"/>
      <c r="C41" s="1326">
        <f>SUM(C9:C40)</f>
        <v>6986150140.1800003</v>
      </c>
      <c r="D41" s="1326">
        <f>SUM(D9:D40)</f>
        <v>7000427184.4000006</v>
      </c>
    </row>
    <row r="42" spans="1:6" ht="15" customHeight="1" thickBot="1">
      <c r="A42" s="1328" t="s">
        <v>3160</v>
      </c>
      <c r="B42" s="1328" t="s">
        <v>3148</v>
      </c>
      <c r="C42" s="1329">
        <v>3269562912.0500002</v>
      </c>
      <c r="D42" s="1329">
        <v>1676489072.5999999</v>
      </c>
      <c r="F42" s="85"/>
    </row>
    <row r="43" spans="1:6" ht="15" customHeight="1" thickBot="1">
      <c r="A43" s="216" t="s">
        <v>3161</v>
      </c>
      <c r="B43" s="1328" t="s">
        <v>3531</v>
      </c>
      <c r="C43" s="228">
        <f>+C41-C42</f>
        <v>3716587228.1300001</v>
      </c>
      <c r="D43" s="228">
        <f>+D41-D42</f>
        <v>5323938111.8000011</v>
      </c>
      <c r="F43" s="85"/>
    </row>
    <row r="44" spans="1:6" ht="15" customHeight="1">
      <c r="A44" s="210"/>
      <c r="B44" s="1090"/>
      <c r="C44" s="211"/>
      <c r="D44" s="211"/>
      <c r="F44" s="85"/>
    </row>
    <row r="45" spans="1:6">
      <c r="A45" s="212" t="s">
        <v>160</v>
      </c>
      <c r="B45" s="209"/>
      <c r="C45" s="209"/>
      <c r="D45" s="209"/>
    </row>
    <row r="46" spans="1:6" s="41" customFormat="1" ht="162" customHeight="1">
      <c r="A46" s="1724" t="s">
        <v>8470</v>
      </c>
      <c r="B46" s="1725"/>
      <c r="C46" s="1725"/>
      <c r="D46" s="1725"/>
      <c r="E46" s="87"/>
    </row>
    <row r="47" spans="1:6" ht="9" customHeight="1">
      <c r="A47" s="77"/>
      <c r="B47" s="77"/>
      <c r="C47" s="77"/>
      <c r="D47" s="77"/>
      <c r="E47" s="87"/>
    </row>
    <row r="48" spans="1:6" ht="37.5" customHeight="1">
      <c r="A48" s="1709" t="s">
        <v>8548</v>
      </c>
      <c r="B48" s="1709"/>
      <c r="C48" s="1709"/>
      <c r="D48" s="1709"/>
    </row>
    <row r="49" spans="1:4" ht="15" customHeight="1">
      <c r="A49" s="77"/>
      <c r="B49" s="77"/>
      <c r="C49" s="77"/>
      <c r="D49" s="77"/>
    </row>
    <row r="50" spans="1:4" ht="68.25" customHeight="1">
      <c r="A50" s="1725" t="s">
        <v>8549</v>
      </c>
      <c r="B50" s="1725"/>
      <c r="C50" s="1725"/>
      <c r="D50" s="1725"/>
    </row>
    <row r="51" spans="1:4">
      <c r="A51" s="261" t="s">
        <v>254</v>
      </c>
      <c r="B51" s="261"/>
      <c r="C51" s="262"/>
      <c r="D51" s="201">
        <v>2027406855</v>
      </c>
    </row>
    <row r="52" spans="1:4">
      <c r="A52" s="261" t="s">
        <v>255</v>
      </c>
      <c r="B52" s="261"/>
      <c r="C52" s="262"/>
      <c r="D52" s="201">
        <v>105942795</v>
      </c>
    </row>
    <row r="53" spans="1:4">
      <c r="A53" s="261" t="s">
        <v>256</v>
      </c>
      <c r="B53" s="261"/>
      <c r="C53" s="262"/>
      <c r="D53" s="201">
        <v>-522332575</v>
      </c>
    </row>
    <row r="54" spans="1:4">
      <c r="A54" s="261" t="s">
        <v>257</v>
      </c>
      <c r="B54" s="261"/>
      <c r="C54" s="262"/>
      <c r="D54" s="201">
        <v>-175907530</v>
      </c>
    </row>
    <row r="55" spans="1:4" ht="13.5" thickBot="1">
      <c r="A55" s="263" t="s">
        <v>258</v>
      </c>
      <c r="B55" s="263"/>
      <c r="C55" s="262"/>
      <c r="D55" s="213">
        <f>SUM(D51:D54)</f>
        <v>1435109545</v>
      </c>
    </row>
    <row r="56" spans="1:4">
      <c r="A56" s="262"/>
      <c r="B56" s="262"/>
      <c r="C56" s="262"/>
      <c r="D56" s="264"/>
    </row>
    <row r="57" spans="1:4">
      <c r="A57" s="261" t="s">
        <v>8503</v>
      </c>
      <c r="B57" s="261"/>
      <c r="C57" s="262"/>
      <c r="D57" s="264"/>
    </row>
    <row r="58" spans="1:4">
      <c r="A58" s="262">
        <v>2018</v>
      </c>
      <c r="B58" s="262"/>
      <c r="C58" s="262"/>
      <c r="D58" s="201">
        <v>497525970</v>
      </c>
    </row>
    <row r="59" spans="1:4">
      <c r="A59" s="262">
        <v>2017</v>
      </c>
      <c r="B59" s="262"/>
      <c r="C59" s="262"/>
      <c r="D59" s="201">
        <v>110668045</v>
      </c>
    </row>
    <row r="60" spans="1:4">
      <c r="A60" s="265" t="s">
        <v>8504</v>
      </c>
      <c r="B60" s="265"/>
      <c r="C60" s="262"/>
      <c r="D60" s="201">
        <v>826915530</v>
      </c>
    </row>
    <row r="61" spans="1:4" ht="13.5" thickBot="1">
      <c r="A61" s="262"/>
      <c r="B61" s="262"/>
      <c r="C61" s="262"/>
      <c r="D61" s="213">
        <f>SUM(D57:D60)</f>
        <v>1435109545</v>
      </c>
    </row>
    <row r="62" spans="1:4">
      <c r="A62" s="262"/>
      <c r="B62" s="262"/>
      <c r="C62" s="262"/>
      <c r="D62" s="262"/>
    </row>
    <row r="63" spans="1:4" ht="25.5" customHeight="1">
      <c r="A63" s="1725" t="s">
        <v>8505</v>
      </c>
      <c r="B63" s="1725"/>
      <c r="C63" s="1725"/>
      <c r="D63" s="1725"/>
    </row>
    <row r="64" spans="1:4">
      <c r="A64" s="261" t="s">
        <v>254</v>
      </c>
      <c r="B64" s="261"/>
      <c r="C64" s="262"/>
      <c r="D64" s="201">
        <v>15346380020</v>
      </c>
    </row>
    <row r="65" spans="1:4">
      <c r="A65" s="261" t="s">
        <v>255</v>
      </c>
      <c r="B65" s="261"/>
      <c r="C65" s="262"/>
      <c r="D65" s="201">
        <v>686206290</v>
      </c>
    </row>
    <row r="66" spans="1:4">
      <c r="A66" s="261" t="s">
        <v>256</v>
      </c>
      <c r="B66" s="261"/>
      <c r="C66" s="262"/>
      <c r="D66" s="201">
        <v>-6304665935</v>
      </c>
    </row>
    <row r="67" spans="1:4">
      <c r="A67" s="261" t="s">
        <v>257</v>
      </c>
      <c r="B67" s="261"/>
      <c r="C67" s="262"/>
      <c r="D67" s="201">
        <v>-2253686460</v>
      </c>
    </row>
    <row r="68" spans="1:4" ht="13.5" thickBot="1">
      <c r="A68" s="263" t="s">
        <v>3623</v>
      </c>
      <c r="B68" s="263"/>
      <c r="C68" s="262"/>
      <c r="D68" s="213">
        <f>SUM(D64:D67)</f>
        <v>7474233915</v>
      </c>
    </row>
    <row r="69" spans="1:4">
      <c r="A69" s="262"/>
      <c r="B69" s="262"/>
      <c r="C69" s="262"/>
      <c r="D69" s="262"/>
    </row>
    <row r="70" spans="1:4" ht="24.75" customHeight="1">
      <c r="A70" s="1709" t="s">
        <v>8550</v>
      </c>
      <c r="B70" s="1709"/>
      <c r="C70" s="1709"/>
      <c r="D70" s="1709"/>
    </row>
    <row r="71" spans="1:4">
      <c r="A71" s="68"/>
      <c r="B71" s="68"/>
      <c r="C71" s="68"/>
      <c r="D71" s="68"/>
    </row>
    <row r="72" spans="1:4" ht="90" customHeight="1">
      <c r="A72" s="1709" t="s">
        <v>8506</v>
      </c>
      <c r="B72" s="1709"/>
      <c r="C72" s="1709"/>
      <c r="D72" s="1709"/>
    </row>
    <row r="73" spans="1:4">
      <c r="A73" s="86"/>
      <c r="B73" s="86"/>
      <c r="C73" s="86"/>
      <c r="D73" s="86"/>
    </row>
    <row r="74" spans="1:4" s="87" customFormat="1" ht="39" customHeight="1">
      <c r="A74" s="1709" t="s">
        <v>8507</v>
      </c>
      <c r="B74" s="1709"/>
      <c r="C74" s="1709"/>
      <c r="D74" s="1709"/>
    </row>
    <row r="75" spans="1:4" ht="63.75" customHeight="1">
      <c r="A75" s="1709" t="s">
        <v>8551</v>
      </c>
      <c r="B75" s="1709"/>
      <c r="C75" s="1709"/>
      <c r="D75" s="1709"/>
    </row>
    <row r="76" spans="1:4">
      <c r="A76" s="196"/>
      <c r="B76" s="196"/>
      <c r="C76" s="196"/>
      <c r="D76" s="196"/>
    </row>
    <row r="77" spans="1:4" ht="27" customHeight="1">
      <c r="A77" s="1726" t="s">
        <v>8559</v>
      </c>
      <c r="B77" s="1726"/>
      <c r="C77" s="1726"/>
      <c r="D77" s="1726"/>
    </row>
  </sheetData>
  <mergeCells count="12">
    <mergeCell ref="A75:D75"/>
    <mergeCell ref="A77:D77"/>
    <mergeCell ref="A50:D50"/>
    <mergeCell ref="A63:D63"/>
    <mergeCell ref="A70:D70"/>
    <mergeCell ref="A72:D72"/>
    <mergeCell ref="A74:D74"/>
    <mergeCell ref="A4:D4"/>
    <mergeCell ref="A6:D6"/>
    <mergeCell ref="A46:D46"/>
    <mergeCell ref="A48:D48"/>
    <mergeCell ref="A5:D5"/>
  </mergeCells>
  <pageMargins left="1.1811023622047245" right="0.98425196850393704" top="0.78740157480314965" bottom="0.59055118110236227" header="0.51181102362204722" footer="0.51181102362204722"/>
  <pageSetup scale="80" firstPageNumber="0" orientation="portrait" r:id="rId1"/>
  <headerFoot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L47"/>
  <sheetViews>
    <sheetView zoomScale="90" zoomScaleNormal="90" zoomScalePageLayoutView="90" workbookViewId="0">
      <selection activeCell="A21" sqref="A21"/>
    </sheetView>
  </sheetViews>
  <sheetFormatPr baseColWidth="10" defaultColWidth="9.140625" defaultRowHeight="12.75"/>
  <cols>
    <col min="1" max="1" width="65.7109375" customWidth="1"/>
    <col min="2" max="2" width="4.7109375" customWidth="1"/>
    <col min="3" max="4" width="17.7109375" customWidth="1"/>
    <col min="5" max="6" width="10.7109375" customWidth="1"/>
    <col min="7" max="7" width="14.7109375" bestFit="1" customWidth="1"/>
    <col min="8" max="1026" width="10.7109375" customWidth="1"/>
  </cols>
  <sheetData>
    <row r="1" spans="1:5" ht="15" customHeight="1">
      <c r="A1" s="95" t="s">
        <v>226</v>
      </c>
      <c r="B1" s="95"/>
      <c r="C1" s="3"/>
      <c r="D1" s="3"/>
    </row>
    <row r="2" spans="1:5" ht="15" customHeight="1">
      <c r="A2" s="80" t="s">
        <v>8758</v>
      </c>
      <c r="B2" s="80"/>
      <c r="C2" s="3"/>
      <c r="D2" s="3"/>
    </row>
    <row r="3" spans="1:5" ht="15" customHeight="1">
      <c r="A3" s="80"/>
      <c r="B3" s="80"/>
      <c r="C3" s="3"/>
      <c r="D3" s="3"/>
    </row>
    <row r="4" spans="1:5" ht="15" customHeight="1">
      <c r="A4" s="1713" t="s">
        <v>8758</v>
      </c>
      <c r="B4" s="1713"/>
      <c r="C4" s="1713"/>
      <c r="D4" s="1713"/>
    </row>
    <row r="5" spans="1:5" ht="15" customHeight="1">
      <c r="A5" s="1713" t="s">
        <v>260</v>
      </c>
      <c r="B5" s="1713"/>
      <c r="C5" s="1713"/>
      <c r="D5" s="1713"/>
    </row>
    <row r="6" spans="1:5" s="199" customFormat="1" ht="15" customHeight="1">
      <c r="A6" s="1716" t="s">
        <v>3893</v>
      </c>
      <c r="B6" s="1716"/>
      <c r="C6" s="1716"/>
      <c r="D6" s="1716"/>
      <c r="E6" s="336"/>
    </row>
    <row r="7" spans="1:5" ht="15" customHeight="1">
      <c r="A7" s="1713" t="s">
        <v>3</v>
      </c>
      <c r="B7" s="1713"/>
      <c r="C7" s="1713"/>
      <c r="D7" s="1713"/>
    </row>
    <row r="8" spans="1:5" ht="15" customHeight="1" thickBot="1">
      <c r="A8" s="59"/>
      <c r="B8" s="59"/>
      <c r="C8" s="3"/>
      <c r="D8" s="3"/>
    </row>
    <row r="9" spans="1:5" s="41" customFormat="1" ht="13.5" thickBot="1">
      <c r="A9" s="359" t="s">
        <v>162</v>
      </c>
      <c r="B9" s="293"/>
      <c r="C9" s="200">
        <v>2018</v>
      </c>
      <c r="D9" s="200">
        <v>2017</v>
      </c>
    </row>
    <row r="10" spans="1:5" s="41" customFormat="1">
      <c r="A10" s="77" t="s">
        <v>3857</v>
      </c>
      <c r="B10" s="77"/>
      <c r="C10" s="201">
        <v>44445</v>
      </c>
      <c r="D10" s="201">
        <v>44445</v>
      </c>
    </row>
    <row r="11" spans="1:5" s="41" customFormat="1">
      <c r="A11" s="93" t="s">
        <v>3858</v>
      </c>
      <c r="B11" s="93"/>
      <c r="C11" s="201">
        <v>566299.1</v>
      </c>
      <c r="D11" s="201">
        <v>689763.5</v>
      </c>
    </row>
    <row r="12" spans="1:5" s="41" customFormat="1">
      <c r="A12" s="93" t="s">
        <v>261</v>
      </c>
      <c r="B12" s="93"/>
      <c r="C12" s="201">
        <v>237471505.94999999</v>
      </c>
      <c r="D12" s="201">
        <v>266404019.22</v>
      </c>
    </row>
    <row r="13" spans="1:5" s="41" customFormat="1">
      <c r="A13" s="93" t="s">
        <v>262</v>
      </c>
      <c r="B13" s="93"/>
      <c r="C13" s="201">
        <v>44975343.329999998</v>
      </c>
      <c r="D13" s="201">
        <v>54721487.829999998</v>
      </c>
    </row>
    <row r="14" spans="1:5" s="41" customFormat="1">
      <c r="A14" s="93" t="s">
        <v>263</v>
      </c>
      <c r="B14" s="93"/>
      <c r="C14" s="201">
        <v>76798211.120000005</v>
      </c>
      <c r="D14" s="201">
        <v>19586516.329999998</v>
      </c>
    </row>
    <row r="15" spans="1:5" s="41" customFormat="1">
      <c r="A15" s="93" t="s">
        <v>264</v>
      </c>
      <c r="B15" s="93"/>
      <c r="C15" s="201">
        <v>10100499.880000001</v>
      </c>
      <c r="D15" s="201">
        <v>13804159.16</v>
      </c>
    </row>
    <row r="16" spans="1:5" s="41" customFormat="1" ht="13.5" thickBot="1">
      <c r="A16" s="1330" t="s">
        <v>3162</v>
      </c>
      <c r="B16" s="338" t="s">
        <v>3144</v>
      </c>
      <c r="C16" s="1291">
        <v>579667093.55999994</v>
      </c>
      <c r="D16" s="1291">
        <v>270756511.37</v>
      </c>
    </row>
    <row r="17" spans="1:5" s="41" customFormat="1" ht="13.5" thickBot="1">
      <c r="A17" s="70" t="s">
        <v>199</v>
      </c>
      <c r="B17" s="70"/>
      <c r="C17" s="1331">
        <f>SUM(C10:C16)</f>
        <v>949623397.93999994</v>
      </c>
      <c r="D17" s="1331">
        <f>SUM(D10:D16)</f>
        <v>626006902.41000009</v>
      </c>
    </row>
    <row r="18" spans="1:5" s="41" customFormat="1" ht="13.5" thickBot="1">
      <c r="A18" s="1333" t="s">
        <v>3163</v>
      </c>
      <c r="B18" s="1334" t="s">
        <v>283</v>
      </c>
      <c r="C18" s="1324">
        <v>295557319.00999999</v>
      </c>
      <c r="D18" s="1324">
        <v>60462445.020000003</v>
      </c>
    </row>
    <row r="19" spans="1:5" s="41" customFormat="1" ht="13.5" thickBot="1">
      <c r="A19" s="1332" t="s">
        <v>265</v>
      </c>
      <c r="B19" s="1332"/>
      <c r="C19" s="1321">
        <f>+C17-C18</f>
        <v>654066078.92999995</v>
      </c>
      <c r="D19" s="1321">
        <f>+D17-D18</f>
        <v>565544457.3900001</v>
      </c>
    </row>
    <row r="20" spans="1:5" ht="15" customHeight="1">
      <c r="A20" s="78"/>
      <c r="B20" s="78"/>
      <c r="C20" s="211"/>
      <c r="D20" s="211"/>
    </row>
    <row r="21" spans="1:5">
      <c r="A21" s="80" t="s">
        <v>16</v>
      </c>
      <c r="B21" s="80"/>
      <c r="C21" s="3"/>
      <c r="D21" s="3"/>
    </row>
    <row r="22" spans="1:5" ht="32.25" customHeight="1">
      <c r="A22" s="1725" t="s">
        <v>8766</v>
      </c>
      <c r="B22" s="1725"/>
      <c r="C22" s="1725"/>
      <c r="D22" s="1725"/>
    </row>
    <row r="23" spans="1:5" s="87" customFormat="1" ht="41.25" customHeight="1">
      <c r="A23" s="1709" t="s">
        <v>8498</v>
      </c>
      <c r="B23" s="1709"/>
      <c r="C23" s="1709"/>
      <c r="D23" s="1709"/>
    </row>
    <row r="24" spans="1:5">
      <c r="A24" s="3"/>
      <c r="B24" s="3"/>
      <c r="C24" s="3"/>
      <c r="D24" s="3"/>
    </row>
    <row r="25" spans="1:5">
      <c r="A25" s="95" t="s">
        <v>259</v>
      </c>
      <c r="B25" s="95"/>
      <c r="C25" s="3"/>
      <c r="D25" s="3"/>
    </row>
    <row r="26" spans="1:5">
      <c r="A26" s="80" t="s">
        <v>8759</v>
      </c>
      <c r="B26" s="80"/>
      <c r="C26" s="3"/>
      <c r="D26" s="3"/>
    </row>
    <row r="27" spans="1:5">
      <c r="A27" s="80"/>
      <c r="B27" s="80"/>
      <c r="C27" s="3"/>
      <c r="D27" s="3"/>
    </row>
    <row r="28" spans="1:5" ht="93" customHeight="1">
      <c r="A28" s="1709" t="s">
        <v>8760</v>
      </c>
      <c r="B28" s="1709"/>
      <c r="C28" s="1709"/>
      <c r="D28" s="1709"/>
    </row>
    <row r="29" spans="1:5">
      <c r="A29" s="80"/>
      <c r="B29" s="80"/>
      <c r="C29" s="3"/>
      <c r="D29" s="3"/>
    </row>
    <row r="30" spans="1:5">
      <c r="A30" s="1713" t="s">
        <v>8759</v>
      </c>
      <c r="B30" s="1713"/>
      <c r="C30" s="1713"/>
      <c r="D30" s="1713"/>
    </row>
    <row r="31" spans="1:5" s="199" customFormat="1">
      <c r="A31" s="1716" t="s">
        <v>3893</v>
      </c>
      <c r="B31" s="1716"/>
      <c r="C31" s="1716"/>
      <c r="D31" s="1716"/>
      <c r="E31" s="336"/>
    </row>
    <row r="32" spans="1:5">
      <c r="A32" s="1713" t="s">
        <v>3</v>
      </c>
      <c r="B32" s="1713"/>
      <c r="C32" s="1713"/>
      <c r="D32" s="1713"/>
    </row>
    <row r="33" spans="1:1026" ht="13.5" thickBot="1">
      <c r="A33" s="1445"/>
      <c r="B33" s="1445"/>
      <c r="C33" s="1172"/>
      <c r="D33" s="1172"/>
    </row>
    <row r="34" spans="1:1026" s="41" customFormat="1" ht="13.5" thickBot="1">
      <c r="A34" s="1447" t="s">
        <v>162</v>
      </c>
      <c r="B34" s="1447"/>
      <c r="C34" s="200">
        <v>2018</v>
      </c>
      <c r="D34" s="200">
        <v>2017</v>
      </c>
    </row>
    <row r="35" spans="1:1026" s="41" customFormat="1">
      <c r="A35" s="71" t="s">
        <v>8761</v>
      </c>
      <c r="B35" s="1509"/>
      <c r="C35" s="1510"/>
      <c r="D35" s="1510"/>
    </row>
    <row r="36" spans="1:1026" s="41" customFormat="1">
      <c r="A36" s="1446" t="s">
        <v>3830</v>
      </c>
      <c r="B36" s="1446" t="s">
        <v>3144</v>
      </c>
      <c r="C36" s="1291">
        <v>1840211922.75</v>
      </c>
      <c r="D36" s="1291">
        <v>1684961990.0799999</v>
      </c>
    </row>
    <row r="37" spans="1:1026" s="41" customFormat="1">
      <c r="A37" s="1512" t="s">
        <v>8762</v>
      </c>
      <c r="B37" s="1446"/>
      <c r="C37" s="1291"/>
      <c r="D37" s="1291"/>
    </row>
    <row r="38" spans="1:1026" s="41" customFormat="1">
      <c r="A38" s="1513" t="s">
        <v>292</v>
      </c>
      <c r="B38" s="1513"/>
      <c r="C38" s="1291">
        <v>3565162.3</v>
      </c>
      <c r="D38" s="1291">
        <v>1802840.05</v>
      </c>
    </row>
    <row r="39" spans="1:1026" s="41" customFormat="1">
      <c r="A39" s="1513" t="s">
        <v>3896</v>
      </c>
      <c r="B39" s="1513"/>
      <c r="C39" s="1291">
        <v>0</v>
      </c>
      <c r="D39" s="1291">
        <v>2671574</v>
      </c>
    </row>
    <row r="40" spans="1:1026" s="41" customFormat="1" ht="13.5" thickBot="1">
      <c r="A40" s="1448" t="s">
        <v>8763</v>
      </c>
      <c r="B40" s="1448" t="s">
        <v>283</v>
      </c>
      <c r="C40" s="1324">
        <v>564900000.00999999</v>
      </c>
      <c r="D40" s="1324">
        <v>272500000</v>
      </c>
    </row>
    <row r="41" spans="1:1026" s="41" customFormat="1" ht="13.5" thickBot="1">
      <c r="A41" s="1332" t="s">
        <v>199</v>
      </c>
      <c r="B41" s="1511" t="s">
        <v>3147</v>
      </c>
      <c r="C41" s="1351">
        <f>SUM(C36:C40)</f>
        <v>2408677085.0599999</v>
      </c>
      <c r="D41" s="1351">
        <f>SUM(D36:D40)</f>
        <v>1961936404.1299999</v>
      </c>
    </row>
    <row r="42" spans="1:1026">
      <c r="A42" s="78"/>
      <c r="B42" s="78"/>
      <c r="C42" s="79"/>
      <c r="D42" s="79"/>
    </row>
    <row r="43" spans="1:1026">
      <c r="A43" s="80" t="s">
        <v>160</v>
      </c>
      <c r="B43" s="88"/>
      <c r="C43" s="3"/>
      <c r="D43" s="3"/>
    </row>
    <row r="44" spans="1:1026" s="41" customFormat="1">
      <c r="A44" s="1709" t="s">
        <v>3829</v>
      </c>
      <c r="B44" s="1709"/>
      <c r="C44" s="1709"/>
      <c r="D44" s="1709"/>
    </row>
    <row r="45" spans="1:1026" s="41" customFormat="1" ht="7.5" customHeight="1">
      <c r="A45" s="305"/>
      <c r="B45" s="305"/>
      <c r="C45" s="305"/>
      <c r="D45" s="305"/>
    </row>
    <row r="46" spans="1:1026" ht="55.5" customHeight="1">
      <c r="A46" s="1725" t="s">
        <v>8765</v>
      </c>
      <c r="B46" s="1725"/>
      <c r="C46" s="1725"/>
      <c r="D46" s="1725"/>
      <c r="E46" s="338"/>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c r="KB46" s="41"/>
      <c r="KC46" s="41"/>
      <c r="KD46" s="41"/>
      <c r="KE46" s="41"/>
      <c r="KF46" s="41"/>
      <c r="KG46" s="41"/>
      <c r="KH46" s="41"/>
      <c r="KI46" s="41"/>
      <c r="KJ46" s="41"/>
      <c r="KK46" s="41"/>
      <c r="KL46" s="41"/>
      <c r="KM46" s="41"/>
      <c r="KN46" s="41"/>
      <c r="KO46" s="41"/>
      <c r="KP46" s="41"/>
      <c r="KQ46" s="41"/>
      <c r="KR46" s="41"/>
      <c r="KS46" s="41"/>
      <c r="KT46" s="41"/>
      <c r="KU46" s="41"/>
      <c r="KV46" s="41"/>
      <c r="KW46" s="41"/>
      <c r="KX46" s="41"/>
      <c r="KY46" s="41"/>
      <c r="KZ46" s="41"/>
      <c r="LA46" s="41"/>
      <c r="LB46" s="41"/>
      <c r="LC46" s="41"/>
      <c r="LD46" s="41"/>
      <c r="LE46" s="41"/>
      <c r="LF46" s="41"/>
      <c r="LG46" s="41"/>
      <c r="LH46" s="41"/>
      <c r="LI46" s="41"/>
      <c r="LJ46" s="41"/>
      <c r="LK46" s="41"/>
      <c r="LL46" s="41"/>
      <c r="LM46" s="41"/>
      <c r="LN46" s="41"/>
      <c r="LO46" s="41"/>
      <c r="LP46" s="41"/>
      <c r="LQ46" s="41"/>
      <c r="LR46" s="41"/>
      <c r="LS46" s="41"/>
      <c r="LT46" s="41"/>
      <c r="LU46" s="41"/>
      <c r="LV46" s="41"/>
      <c r="LW46" s="41"/>
      <c r="LX46" s="41"/>
      <c r="LY46" s="41"/>
      <c r="LZ46" s="41"/>
      <c r="MA46" s="41"/>
      <c r="MB46" s="41"/>
      <c r="MC46" s="41"/>
      <c r="MD46" s="41"/>
      <c r="ME46" s="41"/>
      <c r="MF46" s="41"/>
      <c r="MG46" s="41"/>
      <c r="MH46" s="41"/>
      <c r="MI46" s="41"/>
      <c r="MJ46" s="41"/>
      <c r="MK46" s="41"/>
      <c r="ML46" s="41"/>
      <c r="MM46" s="41"/>
      <c r="MN46" s="41"/>
      <c r="MO46" s="41"/>
      <c r="MP46" s="41"/>
      <c r="MQ46" s="41"/>
      <c r="MR46" s="41"/>
      <c r="MS46" s="41"/>
      <c r="MT46" s="41"/>
      <c r="MU46" s="41"/>
      <c r="MV46" s="41"/>
      <c r="MW46" s="41"/>
      <c r="MX46" s="41"/>
      <c r="MY46" s="41"/>
      <c r="MZ46" s="41"/>
      <c r="NA46" s="41"/>
      <c r="NB46" s="41"/>
      <c r="NC46" s="41"/>
      <c r="ND46" s="41"/>
      <c r="NE46" s="41"/>
      <c r="NF46" s="41"/>
      <c r="NG46" s="41"/>
      <c r="NH46" s="41"/>
      <c r="NI46" s="41"/>
      <c r="NJ46" s="41"/>
      <c r="NK46" s="41"/>
      <c r="NL46" s="41"/>
      <c r="NM46" s="41"/>
      <c r="NN46" s="41"/>
      <c r="NO46" s="41"/>
      <c r="NP46" s="41"/>
      <c r="NQ46" s="41"/>
      <c r="NR46" s="41"/>
      <c r="NS46" s="41"/>
      <c r="NT46" s="41"/>
      <c r="NU46" s="41"/>
      <c r="NV46" s="41"/>
      <c r="NW46" s="41"/>
      <c r="NX46" s="41"/>
      <c r="NY46" s="41"/>
      <c r="NZ46" s="41"/>
      <c r="OA46" s="41"/>
      <c r="OB46" s="41"/>
      <c r="OC46" s="41"/>
      <c r="OD46" s="41"/>
      <c r="OE46" s="41"/>
      <c r="OF46" s="41"/>
      <c r="OG46" s="41"/>
      <c r="OH46" s="41"/>
      <c r="OI46" s="41"/>
      <c r="OJ46" s="41"/>
      <c r="OK46" s="41"/>
      <c r="OL46" s="41"/>
      <c r="OM46" s="41"/>
      <c r="ON46" s="41"/>
      <c r="OO46" s="41"/>
      <c r="OP46" s="41"/>
      <c r="OQ46" s="41"/>
      <c r="OR46" s="41"/>
      <c r="OS46" s="41"/>
      <c r="OT46" s="41"/>
      <c r="OU46" s="41"/>
      <c r="OV46" s="41"/>
      <c r="OW46" s="41"/>
      <c r="OX46" s="41"/>
      <c r="OY46" s="41"/>
      <c r="OZ46" s="41"/>
      <c r="PA46" s="41"/>
      <c r="PB46" s="41"/>
      <c r="PC46" s="41"/>
      <c r="PD46" s="41"/>
      <c r="PE46" s="41"/>
      <c r="PF46" s="41"/>
      <c r="PG46" s="41"/>
      <c r="PH46" s="41"/>
      <c r="PI46" s="41"/>
      <c r="PJ46" s="41"/>
      <c r="PK46" s="41"/>
      <c r="PL46" s="41"/>
      <c r="PM46" s="41"/>
      <c r="PN46" s="41"/>
      <c r="PO46" s="41"/>
      <c r="PP46" s="41"/>
      <c r="PQ46" s="41"/>
      <c r="PR46" s="41"/>
      <c r="PS46" s="41"/>
      <c r="PT46" s="41"/>
      <c r="PU46" s="41"/>
      <c r="PV46" s="41"/>
      <c r="PW46" s="41"/>
      <c r="PX46" s="41"/>
      <c r="PY46" s="41"/>
      <c r="PZ46" s="41"/>
      <c r="QA46" s="41"/>
      <c r="QB46" s="41"/>
      <c r="QC46" s="41"/>
      <c r="QD46" s="41"/>
      <c r="QE46" s="41"/>
      <c r="QF46" s="41"/>
      <c r="QG46" s="41"/>
      <c r="QH46" s="41"/>
      <c r="QI46" s="41"/>
      <c r="QJ46" s="41"/>
      <c r="QK46" s="41"/>
      <c r="QL46" s="41"/>
      <c r="QM46" s="41"/>
      <c r="QN46" s="41"/>
      <c r="QO46" s="41"/>
      <c r="QP46" s="41"/>
      <c r="QQ46" s="41"/>
      <c r="QR46" s="41"/>
      <c r="QS46" s="41"/>
      <c r="QT46" s="41"/>
      <c r="QU46" s="41"/>
      <c r="QV46" s="41"/>
      <c r="QW46" s="41"/>
      <c r="QX46" s="41"/>
      <c r="QY46" s="41"/>
      <c r="QZ46" s="41"/>
      <c r="RA46" s="41"/>
      <c r="RB46" s="41"/>
      <c r="RC46" s="41"/>
      <c r="RD46" s="41"/>
      <c r="RE46" s="41"/>
      <c r="RF46" s="41"/>
      <c r="RG46" s="41"/>
      <c r="RH46" s="41"/>
      <c r="RI46" s="41"/>
      <c r="RJ46" s="41"/>
      <c r="RK46" s="41"/>
      <c r="RL46" s="41"/>
      <c r="RM46" s="41"/>
      <c r="RN46" s="41"/>
      <c r="RO46" s="41"/>
      <c r="RP46" s="41"/>
      <c r="RQ46" s="41"/>
      <c r="RR46" s="41"/>
      <c r="RS46" s="41"/>
      <c r="RT46" s="41"/>
      <c r="RU46" s="41"/>
      <c r="RV46" s="41"/>
      <c r="RW46" s="41"/>
      <c r="RX46" s="41"/>
      <c r="RY46" s="41"/>
      <c r="RZ46" s="41"/>
      <c r="SA46" s="41"/>
      <c r="SB46" s="41"/>
      <c r="SC46" s="41"/>
      <c r="SD46" s="41"/>
      <c r="SE46" s="41"/>
      <c r="SF46" s="41"/>
      <c r="SG46" s="41"/>
      <c r="SH46" s="41"/>
      <c r="SI46" s="41"/>
      <c r="SJ46" s="41"/>
      <c r="SK46" s="41"/>
      <c r="SL46" s="41"/>
      <c r="SM46" s="41"/>
      <c r="SN46" s="41"/>
      <c r="SO46" s="41"/>
      <c r="SP46" s="41"/>
      <c r="SQ46" s="41"/>
      <c r="SR46" s="41"/>
      <c r="SS46" s="41"/>
      <c r="ST46" s="41"/>
      <c r="SU46" s="41"/>
      <c r="SV46" s="41"/>
      <c r="SW46" s="41"/>
      <c r="SX46" s="41"/>
      <c r="SY46" s="41"/>
      <c r="SZ46" s="41"/>
      <c r="TA46" s="41"/>
      <c r="TB46" s="41"/>
      <c r="TC46" s="41"/>
      <c r="TD46" s="41"/>
      <c r="TE46" s="41"/>
      <c r="TF46" s="41"/>
      <c r="TG46" s="41"/>
      <c r="TH46" s="41"/>
      <c r="TI46" s="41"/>
      <c r="TJ46" s="41"/>
      <c r="TK46" s="41"/>
      <c r="TL46" s="41"/>
      <c r="TM46" s="41"/>
      <c r="TN46" s="41"/>
      <c r="TO46" s="41"/>
      <c r="TP46" s="41"/>
      <c r="TQ46" s="41"/>
      <c r="TR46" s="41"/>
      <c r="TS46" s="41"/>
      <c r="TT46" s="41"/>
      <c r="TU46" s="41"/>
      <c r="TV46" s="41"/>
      <c r="TW46" s="41"/>
      <c r="TX46" s="41"/>
      <c r="TY46" s="41"/>
      <c r="TZ46" s="41"/>
      <c r="UA46" s="41"/>
      <c r="UB46" s="41"/>
      <c r="UC46" s="41"/>
      <c r="UD46" s="41"/>
      <c r="UE46" s="41"/>
      <c r="UF46" s="41"/>
      <c r="UG46" s="41"/>
      <c r="UH46" s="41"/>
      <c r="UI46" s="41"/>
      <c r="UJ46" s="41"/>
      <c r="UK46" s="41"/>
      <c r="UL46" s="41"/>
      <c r="UM46" s="41"/>
      <c r="UN46" s="41"/>
      <c r="UO46" s="41"/>
      <c r="UP46" s="41"/>
      <c r="UQ46" s="41"/>
      <c r="UR46" s="41"/>
      <c r="US46" s="41"/>
      <c r="UT46" s="41"/>
      <c r="UU46" s="41"/>
      <c r="UV46" s="41"/>
      <c r="UW46" s="41"/>
      <c r="UX46" s="41"/>
      <c r="UY46" s="41"/>
      <c r="UZ46" s="41"/>
      <c r="VA46" s="41"/>
      <c r="VB46" s="41"/>
      <c r="VC46" s="41"/>
      <c r="VD46" s="41"/>
      <c r="VE46" s="41"/>
      <c r="VF46" s="41"/>
      <c r="VG46" s="41"/>
      <c r="VH46" s="41"/>
      <c r="VI46" s="41"/>
      <c r="VJ46" s="41"/>
      <c r="VK46" s="41"/>
      <c r="VL46" s="41"/>
      <c r="VM46" s="41"/>
      <c r="VN46" s="41"/>
      <c r="VO46" s="41"/>
      <c r="VP46" s="41"/>
      <c r="VQ46" s="41"/>
      <c r="VR46" s="41"/>
      <c r="VS46" s="41"/>
      <c r="VT46" s="41"/>
      <c r="VU46" s="41"/>
      <c r="VV46" s="41"/>
      <c r="VW46" s="41"/>
      <c r="VX46" s="41"/>
      <c r="VY46" s="41"/>
      <c r="VZ46" s="41"/>
      <c r="WA46" s="41"/>
      <c r="WB46" s="41"/>
      <c r="WC46" s="41"/>
      <c r="WD46" s="41"/>
      <c r="WE46" s="41"/>
      <c r="WF46" s="41"/>
      <c r="WG46" s="41"/>
      <c r="WH46" s="41"/>
      <c r="WI46" s="41"/>
      <c r="WJ46" s="41"/>
      <c r="WK46" s="41"/>
      <c r="WL46" s="41"/>
      <c r="WM46" s="41"/>
      <c r="WN46" s="41"/>
      <c r="WO46" s="41"/>
      <c r="WP46" s="41"/>
      <c r="WQ46" s="41"/>
      <c r="WR46" s="41"/>
      <c r="WS46" s="41"/>
      <c r="WT46" s="41"/>
      <c r="WU46" s="41"/>
      <c r="WV46" s="41"/>
      <c r="WW46" s="41"/>
      <c r="WX46" s="41"/>
      <c r="WY46" s="41"/>
      <c r="WZ46" s="41"/>
      <c r="XA46" s="41"/>
      <c r="XB46" s="41"/>
      <c r="XC46" s="41"/>
      <c r="XD46" s="41"/>
      <c r="XE46" s="41"/>
      <c r="XF46" s="41"/>
      <c r="XG46" s="41"/>
      <c r="XH46" s="41"/>
      <c r="XI46" s="41"/>
      <c r="XJ46" s="41"/>
      <c r="XK46" s="41"/>
      <c r="XL46" s="41"/>
      <c r="XM46" s="41"/>
      <c r="XN46" s="41"/>
      <c r="XO46" s="41"/>
      <c r="XP46" s="41"/>
      <c r="XQ46" s="41"/>
      <c r="XR46" s="41"/>
      <c r="XS46" s="41"/>
      <c r="XT46" s="41"/>
      <c r="XU46" s="41"/>
      <c r="XV46" s="41"/>
      <c r="XW46" s="41"/>
      <c r="XX46" s="41"/>
      <c r="XY46" s="41"/>
      <c r="XZ46" s="41"/>
      <c r="YA46" s="41"/>
      <c r="YB46" s="41"/>
      <c r="YC46" s="41"/>
      <c r="YD46" s="41"/>
      <c r="YE46" s="41"/>
      <c r="YF46" s="41"/>
      <c r="YG46" s="41"/>
      <c r="YH46" s="41"/>
      <c r="YI46" s="41"/>
      <c r="YJ46" s="41"/>
      <c r="YK46" s="41"/>
      <c r="YL46" s="41"/>
      <c r="YM46" s="41"/>
      <c r="YN46" s="41"/>
      <c r="YO46" s="41"/>
      <c r="YP46" s="41"/>
      <c r="YQ46" s="41"/>
      <c r="YR46" s="41"/>
      <c r="YS46" s="41"/>
      <c r="YT46" s="41"/>
      <c r="YU46" s="41"/>
      <c r="YV46" s="41"/>
      <c r="YW46" s="41"/>
      <c r="YX46" s="41"/>
      <c r="YY46" s="41"/>
      <c r="YZ46" s="41"/>
      <c r="ZA46" s="41"/>
      <c r="ZB46" s="41"/>
      <c r="ZC46" s="41"/>
      <c r="ZD46" s="41"/>
      <c r="ZE46" s="41"/>
      <c r="ZF46" s="41"/>
      <c r="ZG46" s="41"/>
      <c r="ZH46" s="41"/>
      <c r="ZI46" s="41"/>
      <c r="ZJ46" s="41"/>
      <c r="ZK46" s="41"/>
      <c r="ZL46" s="41"/>
      <c r="ZM46" s="41"/>
      <c r="ZN46" s="41"/>
      <c r="ZO46" s="41"/>
      <c r="ZP46" s="41"/>
      <c r="ZQ46" s="41"/>
      <c r="ZR46" s="41"/>
      <c r="ZS46" s="41"/>
      <c r="ZT46" s="41"/>
      <c r="ZU46" s="41"/>
      <c r="ZV46" s="41"/>
      <c r="ZW46" s="41"/>
      <c r="ZX46" s="41"/>
      <c r="ZY46" s="41"/>
      <c r="ZZ46" s="41"/>
      <c r="AAA46" s="41"/>
      <c r="AAB46" s="41"/>
      <c r="AAC46" s="41"/>
      <c r="AAD46" s="41"/>
      <c r="AAE46" s="41"/>
      <c r="AAF46" s="41"/>
      <c r="AAG46" s="41"/>
      <c r="AAH46" s="41"/>
      <c r="AAI46" s="41"/>
      <c r="AAJ46" s="41"/>
      <c r="AAK46" s="41"/>
      <c r="AAL46" s="41"/>
      <c r="AAM46" s="41"/>
      <c r="AAN46" s="41"/>
      <c r="AAO46" s="41"/>
      <c r="AAP46" s="41"/>
      <c r="AAQ46" s="41"/>
      <c r="AAR46" s="41"/>
      <c r="AAS46" s="41"/>
      <c r="AAT46" s="41"/>
      <c r="AAU46" s="41"/>
      <c r="AAV46" s="41"/>
      <c r="AAW46" s="41"/>
      <c r="AAX46" s="41"/>
      <c r="AAY46" s="41"/>
      <c r="AAZ46" s="41"/>
      <c r="ABA46" s="41"/>
      <c r="ABB46" s="41"/>
      <c r="ABC46" s="41"/>
      <c r="ABD46" s="41"/>
      <c r="ABE46" s="41"/>
      <c r="ABF46" s="41"/>
      <c r="ABG46" s="41"/>
      <c r="ABH46" s="41"/>
      <c r="ABI46" s="41"/>
      <c r="ABJ46" s="41"/>
      <c r="ABK46" s="41"/>
      <c r="ABL46" s="41"/>
      <c r="ABM46" s="41"/>
      <c r="ABN46" s="41"/>
      <c r="ABO46" s="41"/>
      <c r="ABP46" s="41"/>
      <c r="ABQ46" s="41"/>
      <c r="ABR46" s="41"/>
      <c r="ABS46" s="41"/>
      <c r="ABT46" s="41"/>
      <c r="ABU46" s="41"/>
      <c r="ABV46" s="41"/>
      <c r="ABW46" s="41"/>
      <c r="ABX46" s="41"/>
      <c r="ABY46" s="41"/>
      <c r="ABZ46" s="41"/>
      <c r="ACA46" s="41"/>
      <c r="ACB46" s="41"/>
      <c r="ACC46" s="41"/>
      <c r="ACD46" s="41"/>
      <c r="ACE46" s="41"/>
      <c r="ACF46" s="41"/>
      <c r="ACG46" s="41"/>
      <c r="ACH46" s="41"/>
      <c r="ACI46" s="41"/>
      <c r="ACJ46" s="41"/>
      <c r="ACK46" s="41"/>
      <c r="ACL46" s="41"/>
      <c r="ACM46" s="41"/>
      <c r="ACN46" s="41"/>
      <c r="ACO46" s="41"/>
      <c r="ACP46" s="41"/>
      <c r="ACQ46" s="41"/>
      <c r="ACR46" s="41"/>
      <c r="ACS46" s="41"/>
      <c r="ACT46" s="41"/>
      <c r="ACU46" s="41"/>
      <c r="ACV46" s="41"/>
      <c r="ACW46" s="41"/>
      <c r="ACX46" s="41"/>
      <c r="ACY46" s="41"/>
      <c r="ACZ46" s="41"/>
      <c r="ADA46" s="41"/>
      <c r="ADB46" s="41"/>
      <c r="ADC46" s="41"/>
      <c r="ADD46" s="41"/>
      <c r="ADE46" s="41"/>
      <c r="ADF46" s="41"/>
      <c r="ADG46" s="41"/>
      <c r="ADH46" s="41"/>
      <c r="ADI46" s="41"/>
      <c r="ADJ46" s="41"/>
      <c r="ADK46" s="41"/>
      <c r="ADL46" s="41"/>
      <c r="ADM46" s="41"/>
      <c r="ADN46" s="41"/>
      <c r="ADO46" s="41"/>
      <c r="ADP46" s="41"/>
      <c r="ADQ46" s="41"/>
      <c r="ADR46" s="41"/>
      <c r="ADS46" s="41"/>
      <c r="ADT46" s="41"/>
      <c r="ADU46" s="41"/>
      <c r="ADV46" s="41"/>
      <c r="ADW46" s="41"/>
      <c r="ADX46" s="41"/>
      <c r="ADY46" s="41"/>
      <c r="ADZ46" s="41"/>
      <c r="AEA46" s="41"/>
      <c r="AEB46" s="41"/>
      <c r="AEC46" s="41"/>
      <c r="AED46" s="41"/>
      <c r="AEE46" s="41"/>
      <c r="AEF46" s="41"/>
      <c r="AEG46" s="41"/>
      <c r="AEH46" s="41"/>
      <c r="AEI46" s="41"/>
      <c r="AEJ46" s="41"/>
      <c r="AEK46" s="41"/>
      <c r="AEL46" s="41"/>
      <c r="AEM46" s="41"/>
      <c r="AEN46" s="41"/>
      <c r="AEO46" s="41"/>
      <c r="AEP46" s="41"/>
      <c r="AEQ46" s="41"/>
      <c r="AER46" s="41"/>
      <c r="AES46" s="41"/>
      <c r="AET46" s="41"/>
      <c r="AEU46" s="41"/>
      <c r="AEV46" s="41"/>
      <c r="AEW46" s="41"/>
      <c r="AEX46" s="41"/>
      <c r="AEY46" s="41"/>
      <c r="AEZ46" s="41"/>
      <c r="AFA46" s="41"/>
      <c r="AFB46" s="41"/>
      <c r="AFC46" s="41"/>
      <c r="AFD46" s="41"/>
      <c r="AFE46" s="41"/>
      <c r="AFF46" s="41"/>
      <c r="AFG46" s="41"/>
      <c r="AFH46" s="41"/>
      <c r="AFI46" s="41"/>
      <c r="AFJ46" s="41"/>
      <c r="AFK46" s="41"/>
      <c r="AFL46" s="41"/>
      <c r="AFM46" s="41"/>
      <c r="AFN46" s="41"/>
      <c r="AFO46" s="41"/>
      <c r="AFP46" s="41"/>
      <c r="AFQ46" s="41"/>
      <c r="AFR46" s="41"/>
      <c r="AFS46" s="41"/>
      <c r="AFT46" s="41"/>
      <c r="AFU46" s="41"/>
      <c r="AFV46" s="41"/>
      <c r="AFW46" s="41"/>
      <c r="AFX46" s="41"/>
      <c r="AFY46" s="41"/>
      <c r="AFZ46" s="41"/>
      <c r="AGA46" s="41"/>
      <c r="AGB46" s="41"/>
      <c r="AGC46" s="41"/>
      <c r="AGD46" s="41"/>
      <c r="AGE46" s="41"/>
      <c r="AGF46" s="41"/>
      <c r="AGG46" s="41"/>
      <c r="AGH46" s="41"/>
      <c r="AGI46" s="41"/>
      <c r="AGJ46" s="41"/>
      <c r="AGK46" s="41"/>
      <c r="AGL46" s="41"/>
      <c r="AGM46" s="41"/>
      <c r="AGN46" s="41"/>
      <c r="AGO46" s="41"/>
      <c r="AGP46" s="41"/>
      <c r="AGQ46" s="41"/>
      <c r="AGR46" s="41"/>
      <c r="AGS46" s="41"/>
      <c r="AGT46" s="41"/>
      <c r="AGU46" s="41"/>
      <c r="AGV46" s="41"/>
      <c r="AGW46" s="41"/>
      <c r="AGX46" s="41"/>
      <c r="AGY46" s="41"/>
      <c r="AGZ46" s="41"/>
      <c r="AHA46" s="41"/>
      <c r="AHB46" s="41"/>
      <c r="AHC46" s="41"/>
      <c r="AHD46" s="41"/>
      <c r="AHE46" s="41"/>
      <c r="AHF46" s="41"/>
      <c r="AHG46" s="41"/>
      <c r="AHH46" s="41"/>
      <c r="AHI46" s="41"/>
      <c r="AHJ46" s="41"/>
      <c r="AHK46" s="41"/>
      <c r="AHL46" s="41"/>
      <c r="AHM46" s="41"/>
      <c r="AHN46" s="41"/>
      <c r="AHO46" s="41"/>
      <c r="AHP46" s="41"/>
      <c r="AHQ46" s="41"/>
      <c r="AHR46" s="41"/>
      <c r="AHS46" s="41"/>
      <c r="AHT46" s="41"/>
      <c r="AHU46" s="41"/>
      <c r="AHV46" s="41"/>
      <c r="AHW46" s="41"/>
      <c r="AHX46" s="41"/>
      <c r="AHY46" s="41"/>
      <c r="AHZ46" s="41"/>
      <c r="AIA46" s="41"/>
      <c r="AIB46" s="41"/>
      <c r="AIC46" s="41"/>
      <c r="AID46" s="41"/>
      <c r="AIE46" s="41"/>
      <c r="AIF46" s="41"/>
      <c r="AIG46" s="41"/>
      <c r="AIH46" s="41"/>
      <c r="AII46" s="41"/>
      <c r="AIJ46" s="41"/>
      <c r="AIK46" s="41"/>
      <c r="AIL46" s="41"/>
      <c r="AIM46" s="41"/>
      <c r="AIN46" s="41"/>
      <c r="AIO46" s="41"/>
      <c r="AIP46" s="41"/>
      <c r="AIQ46" s="41"/>
      <c r="AIR46" s="41"/>
      <c r="AIS46" s="41"/>
      <c r="AIT46" s="41"/>
      <c r="AIU46" s="41"/>
      <c r="AIV46" s="41"/>
      <c r="AIW46" s="41"/>
      <c r="AIX46" s="41"/>
      <c r="AIY46" s="41"/>
      <c r="AIZ46" s="41"/>
      <c r="AJA46" s="41"/>
      <c r="AJB46" s="41"/>
      <c r="AJC46" s="41"/>
      <c r="AJD46" s="41"/>
      <c r="AJE46" s="41"/>
      <c r="AJF46" s="41"/>
      <c r="AJG46" s="41"/>
      <c r="AJH46" s="41"/>
      <c r="AJI46" s="41"/>
      <c r="AJJ46" s="41"/>
      <c r="AJK46" s="41"/>
      <c r="AJL46" s="41"/>
      <c r="AJM46" s="41"/>
      <c r="AJN46" s="41"/>
      <c r="AJO46" s="41"/>
      <c r="AJP46" s="41"/>
      <c r="AJQ46" s="41"/>
      <c r="AJR46" s="41"/>
      <c r="AJS46" s="41"/>
      <c r="AJT46" s="41"/>
      <c r="AJU46" s="41"/>
      <c r="AJV46" s="41"/>
      <c r="AJW46" s="41"/>
      <c r="AJX46" s="41"/>
      <c r="AJY46" s="41"/>
      <c r="AJZ46" s="41"/>
      <c r="AKA46" s="41"/>
      <c r="AKB46" s="41"/>
      <c r="AKC46" s="41"/>
      <c r="AKD46" s="41"/>
      <c r="AKE46" s="41"/>
      <c r="AKF46" s="41"/>
      <c r="AKG46" s="41"/>
      <c r="AKH46" s="41"/>
      <c r="AKI46" s="41"/>
      <c r="AKJ46" s="41"/>
      <c r="AKK46" s="41"/>
      <c r="AKL46" s="41"/>
      <c r="AKM46" s="41"/>
      <c r="AKN46" s="41"/>
      <c r="AKO46" s="41"/>
      <c r="AKP46" s="41"/>
      <c r="AKQ46" s="41"/>
      <c r="AKR46" s="41"/>
      <c r="AKS46" s="41"/>
      <c r="AKT46" s="41"/>
      <c r="AKU46" s="41"/>
      <c r="AKV46" s="41"/>
      <c r="AKW46" s="41"/>
      <c r="AKX46" s="41"/>
      <c r="AKY46" s="41"/>
      <c r="AKZ46" s="41"/>
      <c r="ALA46" s="41"/>
      <c r="ALB46" s="41"/>
      <c r="ALC46" s="41"/>
      <c r="ALD46" s="41"/>
      <c r="ALE46" s="41"/>
      <c r="ALF46" s="41"/>
      <c r="ALG46" s="41"/>
      <c r="ALH46" s="41"/>
      <c r="ALI46" s="41"/>
      <c r="ALJ46" s="41"/>
      <c r="ALK46" s="41"/>
      <c r="ALL46" s="41"/>
      <c r="ALM46" s="41"/>
      <c r="ALN46" s="41"/>
      <c r="ALO46" s="41"/>
      <c r="ALP46" s="41"/>
      <c r="ALQ46" s="41"/>
      <c r="ALR46" s="41"/>
      <c r="ALS46" s="41"/>
      <c r="ALT46" s="41"/>
      <c r="ALU46" s="41"/>
      <c r="ALV46" s="41"/>
      <c r="ALW46" s="41"/>
      <c r="ALX46" s="41"/>
      <c r="ALY46" s="41"/>
      <c r="ALZ46" s="41"/>
      <c r="AMA46" s="41"/>
      <c r="AMB46" s="41"/>
      <c r="AMC46" s="41"/>
      <c r="AMD46" s="41"/>
      <c r="AME46" s="41"/>
      <c r="AMF46" s="41"/>
      <c r="AMG46" s="41"/>
      <c r="AMH46" s="41"/>
      <c r="AMI46" s="41"/>
      <c r="AMJ46" s="41"/>
      <c r="AMK46" s="41"/>
      <c r="AML46" s="41"/>
    </row>
    <row r="47" spans="1:1026" ht="27.75" customHeight="1">
      <c r="A47" s="1702" t="s">
        <v>8764</v>
      </c>
      <c r="B47" s="1703"/>
      <c r="C47" s="1703"/>
      <c r="D47" s="1703"/>
    </row>
  </sheetData>
  <mergeCells count="13">
    <mergeCell ref="A46:D46"/>
    <mergeCell ref="A4:D4"/>
    <mergeCell ref="A5:D5"/>
    <mergeCell ref="A7:D7"/>
    <mergeCell ref="A47:D47"/>
    <mergeCell ref="A23:D23"/>
    <mergeCell ref="A44:D44"/>
    <mergeCell ref="A28:D28"/>
    <mergeCell ref="A30:D30"/>
    <mergeCell ref="A32:D32"/>
    <mergeCell ref="A6:D6"/>
    <mergeCell ref="A31:D31"/>
    <mergeCell ref="A22:D22"/>
  </mergeCells>
  <pageMargins left="0.98425196850393704" right="0.98425196850393704" top="0.98425196850393704" bottom="1.1811023622047245" header="0.51181102362204722" footer="0.31496062992125984"/>
  <pageSetup scale="80" firstPageNumber="0" orientation="portrait" r:id="rId1"/>
  <headerFoot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L36"/>
  <sheetViews>
    <sheetView zoomScale="90" zoomScaleNormal="90" zoomScalePageLayoutView="90" workbookViewId="0"/>
  </sheetViews>
  <sheetFormatPr baseColWidth="10" defaultColWidth="9.140625" defaultRowHeight="12.75"/>
  <cols>
    <col min="1" max="1" width="17.42578125" style="41" customWidth="1"/>
    <col min="2" max="2" width="44.42578125" style="41" customWidth="1"/>
    <col min="3" max="3" width="3.42578125" style="41" customWidth="1"/>
    <col min="4" max="5" width="17.42578125" style="41" customWidth="1"/>
    <col min="6" max="1023" width="10.7109375" style="41" customWidth="1"/>
    <col min="1024" max="1026" width="9.140625" style="41" customWidth="1"/>
  </cols>
  <sheetData>
    <row r="1" spans="1:1026" ht="15">
      <c r="A1" s="63" t="s">
        <v>8767</v>
      </c>
      <c r="B1" s="89"/>
      <c r="C1" s="89"/>
      <c r="D1" s="90"/>
      <c r="E1" s="90"/>
    </row>
    <row r="2" spans="1:1026" ht="15">
      <c r="A2" s="1729" t="s">
        <v>8768</v>
      </c>
      <c r="B2" s="1729"/>
      <c r="C2" s="128"/>
      <c r="D2" s="90"/>
      <c r="E2" s="90"/>
    </row>
    <row r="3" spans="1:1026">
      <c r="A3" s="91"/>
      <c r="B3" s="91"/>
      <c r="C3" s="91"/>
      <c r="D3" s="91"/>
      <c r="E3" s="91"/>
    </row>
    <row r="4" spans="1:1026" s="199" customFormat="1" ht="51" customHeight="1">
      <c r="A4" s="1725" t="s">
        <v>8522</v>
      </c>
      <c r="B4" s="1725"/>
      <c r="C4" s="1725"/>
      <c r="D4" s="1725"/>
      <c r="E4" s="1725"/>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c r="CC4" s="198"/>
      <c r="CD4" s="198"/>
      <c r="CE4" s="198"/>
      <c r="CF4" s="198"/>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E4" s="198"/>
      <c r="DF4" s="198"/>
      <c r="DG4" s="198"/>
      <c r="DH4" s="198"/>
      <c r="DI4" s="198"/>
      <c r="DJ4" s="198"/>
      <c r="DK4" s="198"/>
      <c r="DL4" s="198"/>
      <c r="DM4" s="198"/>
      <c r="DN4" s="198"/>
      <c r="DO4" s="198"/>
      <c r="DP4" s="198"/>
      <c r="DQ4" s="198"/>
      <c r="DR4" s="198"/>
      <c r="DS4" s="198"/>
      <c r="DT4" s="198"/>
      <c r="DU4" s="198"/>
      <c r="DV4" s="198"/>
      <c r="DW4" s="198"/>
      <c r="DX4" s="198"/>
      <c r="DY4" s="198"/>
      <c r="DZ4" s="198"/>
      <c r="EA4" s="198"/>
      <c r="EB4" s="198"/>
      <c r="EC4" s="198"/>
      <c r="ED4" s="198"/>
      <c r="EE4" s="198"/>
      <c r="EF4" s="198"/>
      <c r="EG4" s="198"/>
      <c r="EH4" s="198"/>
      <c r="EI4" s="198"/>
      <c r="EJ4" s="198"/>
      <c r="EK4" s="198"/>
      <c r="EL4" s="198"/>
      <c r="EM4" s="198"/>
      <c r="EN4" s="198"/>
      <c r="EO4" s="198"/>
      <c r="EP4" s="198"/>
      <c r="EQ4" s="198"/>
      <c r="ER4" s="198"/>
      <c r="ES4" s="198"/>
      <c r="ET4" s="198"/>
      <c r="EU4" s="198"/>
      <c r="EV4" s="198"/>
      <c r="EW4" s="198"/>
      <c r="EX4" s="198"/>
      <c r="EY4" s="198"/>
      <c r="EZ4" s="198"/>
      <c r="FA4" s="198"/>
      <c r="FB4" s="198"/>
      <c r="FC4" s="198"/>
      <c r="FD4" s="198"/>
      <c r="FE4" s="198"/>
      <c r="FF4" s="198"/>
      <c r="FG4" s="198"/>
      <c r="FH4" s="198"/>
      <c r="FI4" s="198"/>
      <c r="FJ4" s="198"/>
      <c r="FK4" s="198"/>
      <c r="FL4" s="198"/>
      <c r="FM4" s="198"/>
      <c r="FN4" s="198"/>
      <c r="FO4" s="198"/>
      <c r="FP4" s="198"/>
      <c r="FQ4" s="198"/>
      <c r="FR4" s="198"/>
      <c r="FS4" s="198"/>
      <c r="FT4" s="198"/>
      <c r="FU4" s="198"/>
      <c r="FV4" s="198"/>
      <c r="FW4" s="198"/>
      <c r="FX4" s="198"/>
      <c r="FY4" s="198"/>
      <c r="FZ4" s="198"/>
      <c r="GA4" s="198"/>
      <c r="GB4" s="198"/>
      <c r="GC4" s="198"/>
      <c r="GD4" s="198"/>
      <c r="GE4" s="198"/>
      <c r="GF4" s="198"/>
      <c r="GG4" s="198"/>
      <c r="GH4" s="198"/>
      <c r="GI4" s="198"/>
      <c r="GJ4" s="198"/>
      <c r="GK4" s="198"/>
      <c r="GL4" s="198"/>
      <c r="GM4" s="198"/>
      <c r="GN4" s="198"/>
      <c r="GO4" s="198"/>
      <c r="GP4" s="198"/>
      <c r="GQ4" s="198"/>
      <c r="GR4" s="198"/>
      <c r="GS4" s="198"/>
      <c r="GT4" s="198"/>
      <c r="GU4" s="198"/>
      <c r="GV4" s="198"/>
      <c r="GW4" s="198"/>
      <c r="GX4" s="198"/>
      <c r="GY4" s="198"/>
      <c r="GZ4" s="198"/>
      <c r="HA4" s="198"/>
      <c r="HB4" s="198"/>
      <c r="HC4" s="198"/>
      <c r="HD4" s="198"/>
      <c r="HE4" s="198"/>
      <c r="HF4" s="198"/>
      <c r="HG4" s="198"/>
      <c r="HH4" s="198"/>
      <c r="HI4" s="198"/>
      <c r="HJ4" s="198"/>
      <c r="HK4" s="198"/>
      <c r="HL4" s="198"/>
      <c r="HM4" s="198"/>
      <c r="HN4" s="198"/>
      <c r="HO4" s="198"/>
      <c r="HP4" s="198"/>
      <c r="HQ4" s="198"/>
      <c r="HR4" s="198"/>
      <c r="HS4" s="198"/>
      <c r="HT4" s="198"/>
      <c r="HU4" s="198"/>
      <c r="HV4" s="198"/>
      <c r="HW4" s="198"/>
      <c r="HX4" s="198"/>
      <c r="HY4" s="198"/>
      <c r="HZ4" s="198"/>
      <c r="IA4" s="198"/>
      <c r="IB4" s="198"/>
      <c r="IC4" s="198"/>
      <c r="ID4" s="198"/>
      <c r="IE4" s="198"/>
      <c r="IF4" s="198"/>
      <c r="IG4" s="198"/>
      <c r="IH4" s="198"/>
      <c r="II4" s="198"/>
      <c r="IJ4" s="198"/>
      <c r="IK4" s="198"/>
      <c r="IL4" s="198"/>
      <c r="IM4" s="198"/>
      <c r="IN4" s="198"/>
      <c r="IO4" s="198"/>
      <c r="IP4" s="198"/>
      <c r="IQ4" s="198"/>
      <c r="IR4" s="198"/>
      <c r="IS4" s="198"/>
      <c r="IT4" s="198"/>
      <c r="IU4" s="198"/>
      <c r="IV4" s="198"/>
      <c r="IW4" s="198"/>
      <c r="IX4" s="198"/>
      <c r="IY4" s="198"/>
      <c r="IZ4" s="198"/>
      <c r="JA4" s="198"/>
      <c r="JB4" s="198"/>
      <c r="JC4" s="198"/>
      <c r="JD4" s="198"/>
      <c r="JE4" s="198"/>
      <c r="JF4" s="198"/>
      <c r="JG4" s="198"/>
      <c r="JH4" s="198"/>
      <c r="JI4" s="198"/>
      <c r="JJ4" s="198"/>
      <c r="JK4" s="198"/>
      <c r="JL4" s="198"/>
      <c r="JM4" s="198"/>
      <c r="JN4" s="198"/>
      <c r="JO4" s="198"/>
      <c r="JP4" s="198"/>
      <c r="JQ4" s="198"/>
      <c r="JR4" s="198"/>
      <c r="JS4" s="198"/>
      <c r="JT4" s="198"/>
      <c r="JU4" s="198"/>
      <c r="JV4" s="198"/>
      <c r="JW4" s="198"/>
      <c r="JX4" s="198"/>
      <c r="JY4" s="198"/>
      <c r="JZ4" s="198"/>
      <c r="KA4" s="198"/>
      <c r="KB4" s="198"/>
      <c r="KC4" s="198"/>
      <c r="KD4" s="198"/>
      <c r="KE4" s="198"/>
      <c r="KF4" s="198"/>
      <c r="KG4" s="198"/>
      <c r="KH4" s="198"/>
      <c r="KI4" s="198"/>
      <c r="KJ4" s="198"/>
      <c r="KK4" s="198"/>
      <c r="KL4" s="198"/>
      <c r="KM4" s="198"/>
      <c r="KN4" s="198"/>
      <c r="KO4" s="198"/>
      <c r="KP4" s="198"/>
      <c r="KQ4" s="198"/>
      <c r="KR4" s="198"/>
      <c r="KS4" s="198"/>
      <c r="KT4" s="198"/>
      <c r="KU4" s="198"/>
      <c r="KV4" s="198"/>
      <c r="KW4" s="198"/>
      <c r="KX4" s="198"/>
      <c r="KY4" s="198"/>
      <c r="KZ4" s="198"/>
      <c r="LA4" s="198"/>
      <c r="LB4" s="198"/>
      <c r="LC4" s="198"/>
      <c r="LD4" s="198"/>
      <c r="LE4" s="198"/>
      <c r="LF4" s="198"/>
      <c r="LG4" s="198"/>
      <c r="LH4" s="198"/>
      <c r="LI4" s="198"/>
      <c r="LJ4" s="198"/>
      <c r="LK4" s="198"/>
      <c r="LL4" s="198"/>
      <c r="LM4" s="198"/>
      <c r="LN4" s="198"/>
      <c r="LO4" s="198"/>
      <c r="LP4" s="198"/>
      <c r="LQ4" s="198"/>
      <c r="LR4" s="198"/>
      <c r="LS4" s="198"/>
      <c r="LT4" s="198"/>
      <c r="LU4" s="198"/>
      <c r="LV4" s="198"/>
      <c r="LW4" s="198"/>
      <c r="LX4" s="198"/>
      <c r="LY4" s="198"/>
      <c r="LZ4" s="198"/>
      <c r="MA4" s="198"/>
      <c r="MB4" s="198"/>
      <c r="MC4" s="198"/>
      <c r="MD4" s="198"/>
      <c r="ME4" s="198"/>
      <c r="MF4" s="198"/>
      <c r="MG4" s="198"/>
      <c r="MH4" s="198"/>
      <c r="MI4" s="198"/>
      <c r="MJ4" s="198"/>
      <c r="MK4" s="198"/>
      <c r="ML4" s="198"/>
      <c r="MM4" s="198"/>
      <c r="MN4" s="198"/>
      <c r="MO4" s="198"/>
      <c r="MP4" s="198"/>
      <c r="MQ4" s="198"/>
      <c r="MR4" s="198"/>
      <c r="MS4" s="198"/>
      <c r="MT4" s="198"/>
      <c r="MU4" s="198"/>
      <c r="MV4" s="198"/>
      <c r="MW4" s="198"/>
      <c r="MX4" s="198"/>
      <c r="MY4" s="198"/>
      <c r="MZ4" s="198"/>
      <c r="NA4" s="198"/>
      <c r="NB4" s="198"/>
      <c r="NC4" s="198"/>
      <c r="ND4" s="198"/>
      <c r="NE4" s="198"/>
      <c r="NF4" s="198"/>
      <c r="NG4" s="198"/>
      <c r="NH4" s="198"/>
      <c r="NI4" s="198"/>
      <c r="NJ4" s="198"/>
      <c r="NK4" s="198"/>
      <c r="NL4" s="198"/>
      <c r="NM4" s="198"/>
      <c r="NN4" s="198"/>
      <c r="NO4" s="198"/>
      <c r="NP4" s="198"/>
      <c r="NQ4" s="198"/>
      <c r="NR4" s="198"/>
      <c r="NS4" s="198"/>
      <c r="NT4" s="198"/>
      <c r="NU4" s="198"/>
      <c r="NV4" s="198"/>
      <c r="NW4" s="198"/>
      <c r="NX4" s="198"/>
      <c r="NY4" s="198"/>
      <c r="NZ4" s="198"/>
      <c r="OA4" s="198"/>
      <c r="OB4" s="198"/>
      <c r="OC4" s="198"/>
      <c r="OD4" s="198"/>
      <c r="OE4" s="198"/>
      <c r="OF4" s="198"/>
      <c r="OG4" s="198"/>
      <c r="OH4" s="198"/>
      <c r="OI4" s="198"/>
      <c r="OJ4" s="198"/>
      <c r="OK4" s="198"/>
      <c r="OL4" s="198"/>
      <c r="OM4" s="198"/>
      <c r="ON4" s="198"/>
      <c r="OO4" s="198"/>
      <c r="OP4" s="198"/>
      <c r="OQ4" s="198"/>
      <c r="OR4" s="198"/>
      <c r="OS4" s="198"/>
      <c r="OT4" s="198"/>
      <c r="OU4" s="198"/>
      <c r="OV4" s="198"/>
      <c r="OW4" s="198"/>
      <c r="OX4" s="198"/>
      <c r="OY4" s="198"/>
      <c r="OZ4" s="198"/>
      <c r="PA4" s="198"/>
      <c r="PB4" s="198"/>
      <c r="PC4" s="198"/>
      <c r="PD4" s="198"/>
      <c r="PE4" s="198"/>
      <c r="PF4" s="198"/>
      <c r="PG4" s="198"/>
      <c r="PH4" s="198"/>
      <c r="PI4" s="198"/>
      <c r="PJ4" s="198"/>
      <c r="PK4" s="198"/>
      <c r="PL4" s="198"/>
      <c r="PM4" s="198"/>
      <c r="PN4" s="198"/>
      <c r="PO4" s="198"/>
      <c r="PP4" s="198"/>
      <c r="PQ4" s="198"/>
      <c r="PR4" s="198"/>
      <c r="PS4" s="198"/>
      <c r="PT4" s="198"/>
      <c r="PU4" s="198"/>
      <c r="PV4" s="198"/>
      <c r="PW4" s="198"/>
      <c r="PX4" s="198"/>
      <c r="PY4" s="198"/>
      <c r="PZ4" s="198"/>
      <c r="QA4" s="198"/>
      <c r="QB4" s="198"/>
      <c r="QC4" s="198"/>
      <c r="QD4" s="198"/>
      <c r="QE4" s="198"/>
      <c r="QF4" s="198"/>
      <c r="QG4" s="198"/>
      <c r="QH4" s="198"/>
      <c r="QI4" s="198"/>
      <c r="QJ4" s="198"/>
      <c r="QK4" s="198"/>
      <c r="QL4" s="198"/>
      <c r="QM4" s="198"/>
      <c r="QN4" s="198"/>
      <c r="QO4" s="198"/>
      <c r="QP4" s="198"/>
      <c r="QQ4" s="198"/>
      <c r="QR4" s="198"/>
      <c r="QS4" s="198"/>
      <c r="QT4" s="198"/>
      <c r="QU4" s="198"/>
      <c r="QV4" s="198"/>
      <c r="QW4" s="198"/>
      <c r="QX4" s="198"/>
      <c r="QY4" s="198"/>
      <c r="QZ4" s="198"/>
      <c r="RA4" s="198"/>
      <c r="RB4" s="198"/>
      <c r="RC4" s="198"/>
      <c r="RD4" s="198"/>
      <c r="RE4" s="198"/>
      <c r="RF4" s="198"/>
      <c r="RG4" s="198"/>
      <c r="RH4" s="198"/>
      <c r="RI4" s="198"/>
      <c r="RJ4" s="198"/>
      <c r="RK4" s="198"/>
      <c r="RL4" s="198"/>
      <c r="RM4" s="198"/>
      <c r="RN4" s="198"/>
      <c r="RO4" s="198"/>
      <c r="RP4" s="198"/>
      <c r="RQ4" s="198"/>
      <c r="RR4" s="198"/>
      <c r="RS4" s="198"/>
      <c r="RT4" s="198"/>
      <c r="RU4" s="198"/>
      <c r="RV4" s="198"/>
      <c r="RW4" s="198"/>
      <c r="RX4" s="198"/>
      <c r="RY4" s="198"/>
      <c r="RZ4" s="198"/>
      <c r="SA4" s="198"/>
      <c r="SB4" s="198"/>
      <c r="SC4" s="198"/>
      <c r="SD4" s="198"/>
      <c r="SE4" s="198"/>
      <c r="SF4" s="198"/>
      <c r="SG4" s="198"/>
      <c r="SH4" s="198"/>
      <c r="SI4" s="198"/>
      <c r="SJ4" s="198"/>
      <c r="SK4" s="198"/>
      <c r="SL4" s="198"/>
      <c r="SM4" s="198"/>
      <c r="SN4" s="198"/>
      <c r="SO4" s="198"/>
      <c r="SP4" s="198"/>
      <c r="SQ4" s="198"/>
      <c r="SR4" s="198"/>
      <c r="SS4" s="198"/>
      <c r="ST4" s="198"/>
      <c r="SU4" s="198"/>
      <c r="SV4" s="198"/>
      <c r="SW4" s="198"/>
      <c r="SX4" s="198"/>
      <c r="SY4" s="198"/>
      <c r="SZ4" s="198"/>
      <c r="TA4" s="198"/>
      <c r="TB4" s="198"/>
      <c r="TC4" s="198"/>
      <c r="TD4" s="198"/>
      <c r="TE4" s="198"/>
      <c r="TF4" s="198"/>
      <c r="TG4" s="198"/>
      <c r="TH4" s="198"/>
      <c r="TI4" s="198"/>
      <c r="TJ4" s="198"/>
      <c r="TK4" s="198"/>
      <c r="TL4" s="198"/>
      <c r="TM4" s="198"/>
      <c r="TN4" s="198"/>
      <c r="TO4" s="198"/>
      <c r="TP4" s="198"/>
      <c r="TQ4" s="198"/>
      <c r="TR4" s="198"/>
      <c r="TS4" s="198"/>
      <c r="TT4" s="198"/>
      <c r="TU4" s="198"/>
      <c r="TV4" s="198"/>
      <c r="TW4" s="198"/>
      <c r="TX4" s="198"/>
      <c r="TY4" s="198"/>
      <c r="TZ4" s="198"/>
      <c r="UA4" s="198"/>
      <c r="UB4" s="198"/>
      <c r="UC4" s="198"/>
      <c r="UD4" s="198"/>
      <c r="UE4" s="198"/>
      <c r="UF4" s="198"/>
      <c r="UG4" s="198"/>
      <c r="UH4" s="198"/>
      <c r="UI4" s="198"/>
      <c r="UJ4" s="198"/>
      <c r="UK4" s="198"/>
      <c r="UL4" s="198"/>
      <c r="UM4" s="198"/>
      <c r="UN4" s="198"/>
      <c r="UO4" s="198"/>
      <c r="UP4" s="198"/>
      <c r="UQ4" s="198"/>
      <c r="UR4" s="198"/>
      <c r="US4" s="198"/>
      <c r="UT4" s="198"/>
      <c r="UU4" s="198"/>
      <c r="UV4" s="198"/>
      <c r="UW4" s="198"/>
      <c r="UX4" s="198"/>
      <c r="UY4" s="198"/>
      <c r="UZ4" s="198"/>
      <c r="VA4" s="198"/>
      <c r="VB4" s="198"/>
      <c r="VC4" s="198"/>
      <c r="VD4" s="198"/>
      <c r="VE4" s="198"/>
      <c r="VF4" s="198"/>
      <c r="VG4" s="198"/>
      <c r="VH4" s="198"/>
      <c r="VI4" s="198"/>
      <c r="VJ4" s="198"/>
      <c r="VK4" s="198"/>
      <c r="VL4" s="198"/>
      <c r="VM4" s="198"/>
      <c r="VN4" s="198"/>
      <c r="VO4" s="198"/>
      <c r="VP4" s="198"/>
      <c r="VQ4" s="198"/>
      <c r="VR4" s="198"/>
      <c r="VS4" s="198"/>
      <c r="VT4" s="198"/>
      <c r="VU4" s="198"/>
      <c r="VV4" s="198"/>
      <c r="VW4" s="198"/>
      <c r="VX4" s="198"/>
      <c r="VY4" s="198"/>
      <c r="VZ4" s="198"/>
      <c r="WA4" s="198"/>
      <c r="WB4" s="198"/>
      <c r="WC4" s="198"/>
      <c r="WD4" s="198"/>
      <c r="WE4" s="198"/>
      <c r="WF4" s="198"/>
      <c r="WG4" s="198"/>
      <c r="WH4" s="198"/>
      <c r="WI4" s="198"/>
      <c r="WJ4" s="198"/>
      <c r="WK4" s="198"/>
      <c r="WL4" s="198"/>
      <c r="WM4" s="198"/>
      <c r="WN4" s="198"/>
      <c r="WO4" s="198"/>
      <c r="WP4" s="198"/>
      <c r="WQ4" s="198"/>
      <c r="WR4" s="198"/>
      <c r="WS4" s="198"/>
      <c r="WT4" s="198"/>
      <c r="WU4" s="198"/>
      <c r="WV4" s="198"/>
      <c r="WW4" s="198"/>
      <c r="WX4" s="198"/>
      <c r="WY4" s="198"/>
      <c r="WZ4" s="198"/>
      <c r="XA4" s="198"/>
      <c r="XB4" s="198"/>
      <c r="XC4" s="198"/>
      <c r="XD4" s="198"/>
      <c r="XE4" s="198"/>
      <c r="XF4" s="198"/>
      <c r="XG4" s="198"/>
      <c r="XH4" s="198"/>
      <c r="XI4" s="198"/>
      <c r="XJ4" s="198"/>
      <c r="XK4" s="198"/>
      <c r="XL4" s="198"/>
      <c r="XM4" s="198"/>
      <c r="XN4" s="198"/>
      <c r="XO4" s="198"/>
      <c r="XP4" s="198"/>
      <c r="XQ4" s="198"/>
      <c r="XR4" s="198"/>
      <c r="XS4" s="198"/>
      <c r="XT4" s="198"/>
      <c r="XU4" s="198"/>
      <c r="XV4" s="198"/>
      <c r="XW4" s="198"/>
      <c r="XX4" s="198"/>
      <c r="XY4" s="198"/>
      <c r="XZ4" s="198"/>
      <c r="YA4" s="198"/>
      <c r="YB4" s="198"/>
      <c r="YC4" s="198"/>
      <c r="YD4" s="198"/>
      <c r="YE4" s="198"/>
      <c r="YF4" s="198"/>
      <c r="YG4" s="198"/>
      <c r="YH4" s="198"/>
      <c r="YI4" s="198"/>
      <c r="YJ4" s="198"/>
      <c r="YK4" s="198"/>
      <c r="YL4" s="198"/>
      <c r="YM4" s="198"/>
      <c r="YN4" s="198"/>
      <c r="YO4" s="198"/>
      <c r="YP4" s="198"/>
      <c r="YQ4" s="198"/>
      <c r="YR4" s="198"/>
      <c r="YS4" s="198"/>
      <c r="YT4" s="198"/>
      <c r="YU4" s="198"/>
      <c r="YV4" s="198"/>
      <c r="YW4" s="198"/>
      <c r="YX4" s="198"/>
      <c r="YY4" s="198"/>
      <c r="YZ4" s="198"/>
      <c r="ZA4" s="198"/>
      <c r="ZB4" s="198"/>
      <c r="ZC4" s="198"/>
      <c r="ZD4" s="198"/>
      <c r="ZE4" s="198"/>
      <c r="ZF4" s="198"/>
      <c r="ZG4" s="198"/>
      <c r="ZH4" s="198"/>
      <c r="ZI4" s="198"/>
      <c r="ZJ4" s="198"/>
      <c r="ZK4" s="198"/>
      <c r="ZL4" s="198"/>
      <c r="ZM4" s="198"/>
      <c r="ZN4" s="198"/>
      <c r="ZO4" s="198"/>
      <c r="ZP4" s="198"/>
      <c r="ZQ4" s="198"/>
      <c r="ZR4" s="198"/>
      <c r="ZS4" s="198"/>
      <c r="ZT4" s="198"/>
      <c r="ZU4" s="198"/>
      <c r="ZV4" s="198"/>
      <c r="ZW4" s="198"/>
      <c r="ZX4" s="198"/>
      <c r="ZY4" s="198"/>
      <c r="ZZ4" s="198"/>
      <c r="AAA4" s="198"/>
      <c r="AAB4" s="198"/>
      <c r="AAC4" s="198"/>
      <c r="AAD4" s="198"/>
      <c r="AAE4" s="198"/>
      <c r="AAF4" s="198"/>
      <c r="AAG4" s="198"/>
      <c r="AAH4" s="198"/>
      <c r="AAI4" s="198"/>
      <c r="AAJ4" s="198"/>
      <c r="AAK4" s="198"/>
      <c r="AAL4" s="198"/>
      <c r="AAM4" s="198"/>
      <c r="AAN4" s="198"/>
      <c r="AAO4" s="198"/>
      <c r="AAP4" s="198"/>
      <c r="AAQ4" s="198"/>
      <c r="AAR4" s="198"/>
      <c r="AAS4" s="198"/>
      <c r="AAT4" s="198"/>
      <c r="AAU4" s="198"/>
      <c r="AAV4" s="198"/>
      <c r="AAW4" s="198"/>
      <c r="AAX4" s="198"/>
      <c r="AAY4" s="198"/>
      <c r="AAZ4" s="198"/>
      <c r="ABA4" s="198"/>
      <c r="ABB4" s="198"/>
      <c r="ABC4" s="198"/>
      <c r="ABD4" s="198"/>
      <c r="ABE4" s="198"/>
      <c r="ABF4" s="198"/>
      <c r="ABG4" s="198"/>
      <c r="ABH4" s="198"/>
      <c r="ABI4" s="198"/>
      <c r="ABJ4" s="198"/>
      <c r="ABK4" s="198"/>
      <c r="ABL4" s="198"/>
      <c r="ABM4" s="198"/>
      <c r="ABN4" s="198"/>
      <c r="ABO4" s="198"/>
      <c r="ABP4" s="198"/>
      <c r="ABQ4" s="198"/>
      <c r="ABR4" s="198"/>
      <c r="ABS4" s="198"/>
      <c r="ABT4" s="198"/>
      <c r="ABU4" s="198"/>
      <c r="ABV4" s="198"/>
      <c r="ABW4" s="198"/>
      <c r="ABX4" s="198"/>
      <c r="ABY4" s="198"/>
      <c r="ABZ4" s="198"/>
      <c r="ACA4" s="198"/>
      <c r="ACB4" s="198"/>
      <c r="ACC4" s="198"/>
      <c r="ACD4" s="198"/>
      <c r="ACE4" s="198"/>
      <c r="ACF4" s="198"/>
      <c r="ACG4" s="198"/>
      <c r="ACH4" s="198"/>
      <c r="ACI4" s="198"/>
      <c r="ACJ4" s="198"/>
      <c r="ACK4" s="198"/>
      <c r="ACL4" s="198"/>
      <c r="ACM4" s="198"/>
      <c r="ACN4" s="198"/>
      <c r="ACO4" s="198"/>
      <c r="ACP4" s="198"/>
      <c r="ACQ4" s="198"/>
      <c r="ACR4" s="198"/>
      <c r="ACS4" s="198"/>
      <c r="ACT4" s="198"/>
      <c r="ACU4" s="198"/>
      <c r="ACV4" s="198"/>
      <c r="ACW4" s="198"/>
      <c r="ACX4" s="198"/>
      <c r="ACY4" s="198"/>
      <c r="ACZ4" s="198"/>
      <c r="ADA4" s="198"/>
      <c r="ADB4" s="198"/>
      <c r="ADC4" s="198"/>
      <c r="ADD4" s="198"/>
      <c r="ADE4" s="198"/>
      <c r="ADF4" s="198"/>
      <c r="ADG4" s="198"/>
      <c r="ADH4" s="198"/>
      <c r="ADI4" s="198"/>
      <c r="ADJ4" s="198"/>
      <c r="ADK4" s="198"/>
      <c r="ADL4" s="198"/>
      <c r="ADM4" s="198"/>
      <c r="ADN4" s="198"/>
      <c r="ADO4" s="198"/>
      <c r="ADP4" s="198"/>
      <c r="ADQ4" s="198"/>
      <c r="ADR4" s="198"/>
      <c r="ADS4" s="198"/>
      <c r="ADT4" s="198"/>
      <c r="ADU4" s="198"/>
      <c r="ADV4" s="198"/>
      <c r="ADW4" s="198"/>
      <c r="ADX4" s="198"/>
      <c r="ADY4" s="198"/>
      <c r="ADZ4" s="198"/>
      <c r="AEA4" s="198"/>
      <c r="AEB4" s="198"/>
      <c r="AEC4" s="198"/>
      <c r="AED4" s="198"/>
      <c r="AEE4" s="198"/>
      <c r="AEF4" s="198"/>
      <c r="AEG4" s="198"/>
      <c r="AEH4" s="198"/>
      <c r="AEI4" s="198"/>
      <c r="AEJ4" s="198"/>
      <c r="AEK4" s="198"/>
      <c r="AEL4" s="198"/>
      <c r="AEM4" s="198"/>
      <c r="AEN4" s="198"/>
      <c r="AEO4" s="198"/>
      <c r="AEP4" s="198"/>
      <c r="AEQ4" s="198"/>
      <c r="AER4" s="198"/>
      <c r="AES4" s="198"/>
      <c r="AET4" s="198"/>
      <c r="AEU4" s="198"/>
      <c r="AEV4" s="198"/>
      <c r="AEW4" s="198"/>
      <c r="AEX4" s="198"/>
      <c r="AEY4" s="198"/>
      <c r="AEZ4" s="198"/>
      <c r="AFA4" s="198"/>
      <c r="AFB4" s="198"/>
      <c r="AFC4" s="198"/>
      <c r="AFD4" s="198"/>
      <c r="AFE4" s="198"/>
      <c r="AFF4" s="198"/>
      <c r="AFG4" s="198"/>
      <c r="AFH4" s="198"/>
      <c r="AFI4" s="198"/>
      <c r="AFJ4" s="198"/>
      <c r="AFK4" s="198"/>
      <c r="AFL4" s="198"/>
      <c r="AFM4" s="198"/>
      <c r="AFN4" s="198"/>
      <c r="AFO4" s="198"/>
      <c r="AFP4" s="198"/>
      <c r="AFQ4" s="198"/>
      <c r="AFR4" s="198"/>
      <c r="AFS4" s="198"/>
      <c r="AFT4" s="198"/>
      <c r="AFU4" s="198"/>
      <c r="AFV4" s="198"/>
      <c r="AFW4" s="198"/>
      <c r="AFX4" s="198"/>
      <c r="AFY4" s="198"/>
      <c r="AFZ4" s="198"/>
      <c r="AGA4" s="198"/>
      <c r="AGB4" s="198"/>
      <c r="AGC4" s="198"/>
      <c r="AGD4" s="198"/>
      <c r="AGE4" s="198"/>
      <c r="AGF4" s="198"/>
      <c r="AGG4" s="198"/>
      <c r="AGH4" s="198"/>
      <c r="AGI4" s="198"/>
      <c r="AGJ4" s="198"/>
      <c r="AGK4" s="198"/>
      <c r="AGL4" s="198"/>
      <c r="AGM4" s="198"/>
      <c r="AGN4" s="198"/>
      <c r="AGO4" s="198"/>
      <c r="AGP4" s="198"/>
      <c r="AGQ4" s="198"/>
      <c r="AGR4" s="198"/>
      <c r="AGS4" s="198"/>
      <c r="AGT4" s="198"/>
      <c r="AGU4" s="198"/>
      <c r="AGV4" s="198"/>
      <c r="AGW4" s="198"/>
      <c r="AGX4" s="198"/>
      <c r="AGY4" s="198"/>
      <c r="AGZ4" s="198"/>
      <c r="AHA4" s="198"/>
      <c r="AHB4" s="198"/>
      <c r="AHC4" s="198"/>
      <c r="AHD4" s="198"/>
      <c r="AHE4" s="198"/>
      <c r="AHF4" s="198"/>
      <c r="AHG4" s="198"/>
      <c r="AHH4" s="198"/>
      <c r="AHI4" s="198"/>
      <c r="AHJ4" s="198"/>
      <c r="AHK4" s="198"/>
      <c r="AHL4" s="198"/>
      <c r="AHM4" s="198"/>
      <c r="AHN4" s="198"/>
      <c r="AHO4" s="198"/>
      <c r="AHP4" s="198"/>
      <c r="AHQ4" s="198"/>
      <c r="AHR4" s="198"/>
      <c r="AHS4" s="198"/>
      <c r="AHT4" s="198"/>
      <c r="AHU4" s="198"/>
      <c r="AHV4" s="198"/>
      <c r="AHW4" s="198"/>
      <c r="AHX4" s="198"/>
      <c r="AHY4" s="198"/>
      <c r="AHZ4" s="198"/>
      <c r="AIA4" s="198"/>
      <c r="AIB4" s="198"/>
      <c r="AIC4" s="198"/>
      <c r="AID4" s="198"/>
      <c r="AIE4" s="198"/>
      <c r="AIF4" s="198"/>
      <c r="AIG4" s="198"/>
      <c r="AIH4" s="198"/>
      <c r="AII4" s="198"/>
      <c r="AIJ4" s="198"/>
      <c r="AIK4" s="198"/>
      <c r="AIL4" s="198"/>
      <c r="AIM4" s="198"/>
      <c r="AIN4" s="198"/>
      <c r="AIO4" s="198"/>
      <c r="AIP4" s="198"/>
      <c r="AIQ4" s="198"/>
      <c r="AIR4" s="198"/>
      <c r="AIS4" s="198"/>
      <c r="AIT4" s="198"/>
      <c r="AIU4" s="198"/>
      <c r="AIV4" s="198"/>
      <c r="AIW4" s="198"/>
      <c r="AIX4" s="198"/>
      <c r="AIY4" s="198"/>
      <c r="AIZ4" s="198"/>
      <c r="AJA4" s="198"/>
      <c r="AJB4" s="198"/>
      <c r="AJC4" s="198"/>
      <c r="AJD4" s="198"/>
      <c r="AJE4" s="198"/>
      <c r="AJF4" s="198"/>
      <c r="AJG4" s="198"/>
      <c r="AJH4" s="198"/>
      <c r="AJI4" s="198"/>
      <c r="AJJ4" s="198"/>
      <c r="AJK4" s="198"/>
      <c r="AJL4" s="198"/>
      <c r="AJM4" s="198"/>
      <c r="AJN4" s="198"/>
      <c r="AJO4" s="198"/>
      <c r="AJP4" s="198"/>
      <c r="AJQ4" s="198"/>
      <c r="AJR4" s="198"/>
      <c r="AJS4" s="198"/>
      <c r="AJT4" s="198"/>
      <c r="AJU4" s="198"/>
      <c r="AJV4" s="198"/>
      <c r="AJW4" s="198"/>
      <c r="AJX4" s="198"/>
      <c r="AJY4" s="198"/>
      <c r="AJZ4" s="198"/>
      <c r="AKA4" s="198"/>
      <c r="AKB4" s="198"/>
      <c r="AKC4" s="198"/>
      <c r="AKD4" s="198"/>
      <c r="AKE4" s="198"/>
      <c r="AKF4" s="198"/>
      <c r="AKG4" s="198"/>
      <c r="AKH4" s="198"/>
      <c r="AKI4" s="198"/>
      <c r="AKJ4" s="198"/>
      <c r="AKK4" s="198"/>
      <c r="AKL4" s="198"/>
      <c r="AKM4" s="198"/>
      <c r="AKN4" s="198"/>
      <c r="AKO4" s="198"/>
      <c r="AKP4" s="198"/>
      <c r="AKQ4" s="198"/>
      <c r="AKR4" s="198"/>
      <c r="AKS4" s="198"/>
      <c r="AKT4" s="198"/>
      <c r="AKU4" s="198"/>
      <c r="AKV4" s="198"/>
      <c r="AKW4" s="198"/>
      <c r="AKX4" s="198"/>
      <c r="AKY4" s="198"/>
      <c r="AKZ4" s="198"/>
      <c r="ALA4" s="198"/>
      <c r="ALB4" s="198"/>
      <c r="ALC4" s="198"/>
      <c r="ALD4" s="198"/>
      <c r="ALE4" s="198"/>
      <c r="ALF4" s="198"/>
      <c r="ALG4" s="198"/>
      <c r="ALH4" s="198"/>
      <c r="ALI4" s="198"/>
      <c r="ALJ4" s="198"/>
      <c r="ALK4" s="198"/>
      <c r="ALL4" s="198"/>
      <c r="ALM4" s="198"/>
      <c r="ALN4" s="198"/>
      <c r="ALO4" s="198"/>
      <c r="ALP4" s="198"/>
      <c r="ALQ4" s="198"/>
      <c r="ALR4" s="198"/>
      <c r="ALS4" s="198"/>
      <c r="ALT4" s="198"/>
      <c r="ALU4" s="198"/>
      <c r="ALV4" s="198"/>
      <c r="ALW4" s="198"/>
      <c r="ALX4" s="198"/>
      <c r="ALY4" s="198"/>
      <c r="ALZ4" s="198"/>
      <c r="AMA4" s="198"/>
      <c r="AMB4" s="198"/>
      <c r="AMC4" s="198"/>
      <c r="AMD4" s="198"/>
      <c r="AME4" s="198"/>
      <c r="AMF4" s="198"/>
      <c r="AMG4" s="198"/>
      <c r="AMH4" s="198"/>
      <c r="AMI4" s="198"/>
      <c r="AMJ4" s="198"/>
      <c r="AMK4" s="198"/>
      <c r="AML4" s="198"/>
    </row>
    <row r="5" spans="1:1026" s="90" customFormat="1">
      <c r="A5" s="64"/>
      <c r="B5" s="64"/>
      <c r="C5" s="125"/>
    </row>
    <row r="6" spans="1:1026">
      <c r="A6" s="1711" t="s">
        <v>8769</v>
      </c>
      <c r="B6" s="1711"/>
      <c r="C6" s="1711"/>
      <c r="D6" s="1711"/>
      <c r="E6" s="1711"/>
    </row>
    <row r="7" spans="1:1026" s="199" customFormat="1">
      <c r="A7" s="1716" t="s">
        <v>3893</v>
      </c>
      <c r="B7" s="1716"/>
      <c r="C7" s="1716"/>
      <c r="D7" s="1716"/>
      <c r="E7" s="1716"/>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c r="FL7" s="198"/>
      <c r="FM7" s="198"/>
      <c r="FN7" s="198"/>
      <c r="FO7" s="198"/>
      <c r="FP7" s="198"/>
      <c r="FQ7" s="198"/>
      <c r="FR7" s="198"/>
      <c r="FS7" s="198"/>
      <c r="FT7" s="198"/>
      <c r="FU7" s="198"/>
      <c r="FV7" s="198"/>
      <c r="FW7" s="198"/>
      <c r="FX7" s="198"/>
      <c r="FY7" s="198"/>
      <c r="FZ7" s="198"/>
      <c r="GA7" s="198"/>
      <c r="GB7" s="198"/>
      <c r="GC7" s="198"/>
      <c r="GD7" s="198"/>
      <c r="GE7" s="198"/>
      <c r="GF7" s="198"/>
      <c r="GG7" s="198"/>
      <c r="GH7" s="198"/>
      <c r="GI7" s="198"/>
      <c r="GJ7" s="198"/>
      <c r="GK7" s="198"/>
      <c r="GL7" s="198"/>
      <c r="GM7" s="198"/>
      <c r="GN7" s="198"/>
      <c r="GO7" s="198"/>
      <c r="GP7" s="198"/>
      <c r="GQ7" s="198"/>
      <c r="GR7" s="198"/>
      <c r="GS7" s="198"/>
      <c r="GT7" s="198"/>
      <c r="GU7" s="198"/>
      <c r="GV7" s="198"/>
      <c r="GW7" s="198"/>
      <c r="GX7" s="198"/>
      <c r="GY7" s="198"/>
      <c r="GZ7" s="198"/>
      <c r="HA7" s="198"/>
      <c r="HB7" s="198"/>
      <c r="HC7" s="198"/>
      <c r="HD7" s="198"/>
      <c r="HE7" s="198"/>
      <c r="HF7" s="198"/>
      <c r="HG7" s="198"/>
      <c r="HH7" s="198"/>
      <c r="HI7" s="198"/>
      <c r="HJ7" s="198"/>
      <c r="HK7" s="198"/>
      <c r="HL7" s="198"/>
      <c r="HM7" s="198"/>
      <c r="HN7" s="198"/>
      <c r="HO7" s="198"/>
      <c r="HP7" s="198"/>
      <c r="HQ7" s="198"/>
      <c r="HR7" s="198"/>
      <c r="HS7" s="198"/>
      <c r="HT7" s="198"/>
      <c r="HU7" s="198"/>
      <c r="HV7" s="198"/>
      <c r="HW7" s="198"/>
      <c r="HX7" s="198"/>
      <c r="HY7" s="198"/>
      <c r="HZ7" s="198"/>
      <c r="IA7" s="198"/>
      <c r="IB7" s="198"/>
      <c r="IC7" s="198"/>
      <c r="ID7" s="198"/>
      <c r="IE7" s="198"/>
      <c r="IF7" s="198"/>
      <c r="IG7" s="198"/>
      <c r="IH7" s="198"/>
      <c r="II7" s="198"/>
      <c r="IJ7" s="198"/>
      <c r="IK7" s="198"/>
      <c r="IL7" s="198"/>
      <c r="IM7" s="198"/>
      <c r="IN7" s="198"/>
      <c r="IO7" s="198"/>
      <c r="IP7" s="198"/>
      <c r="IQ7" s="198"/>
      <c r="IR7" s="198"/>
      <c r="IS7" s="198"/>
      <c r="IT7" s="198"/>
      <c r="IU7" s="198"/>
      <c r="IV7" s="198"/>
      <c r="IW7" s="198"/>
      <c r="IX7" s="198"/>
      <c r="IY7" s="198"/>
      <c r="IZ7" s="198"/>
      <c r="JA7" s="198"/>
      <c r="JB7" s="198"/>
      <c r="JC7" s="198"/>
      <c r="JD7" s="198"/>
      <c r="JE7" s="198"/>
      <c r="JF7" s="198"/>
      <c r="JG7" s="198"/>
      <c r="JH7" s="198"/>
      <c r="JI7" s="198"/>
      <c r="JJ7" s="198"/>
      <c r="JK7" s="198"/>
      <c r="JL7" s="198"/>
      <c r="JM7" s="198"/>
      <c r="JN7" s="198"/>
      <c r="JO7" s="198"/>
      <c r="JP7" s="198"/>
      <c r="JQ7" s="198"/>
      <c r="JR7" s="198"/>
      <c r="JS7" s="198"/>
      <c r="JT7" s="198"/>
      <c r="JU7" s="198"/>
      <c r="JV7" s="198"/>
      <c r="JW7" s="198"/>
      <c r="JX7" s="198"/>
      <c r="JY7" s="198"/>
      <c r="JZ7" s="198"/>
      <c r="KA7" s="198"/>
      <c r="KB7" s="198"/>
      <c r="KC7" s="198"/>
      <c r="KD7" s="198"/>
      <c r="KE7" s="198"/>
      <c r="KF7" s="198"/>
      <c r="KG7" s="198"/>
      <c r="KH7" s="198"/>
      <c r="KI7" s="198"/>
      <c r="KJ7" s="198"/>
      <c r="KK7" s="198"/>
      <c r="KL7" s="198"/>
      <c r="KM7" s="198"/>
      <c r="KN7" s="198"/>
      <c r="KO7" s="198"/>
      <c r="KP7" s="198"/>
      <c r="KQ7" s="198"/>
      <c r="KR7" s="198"/>
      <c r="KS7" s="198"/>
      <c r="KT7" s="198"/>
      <c r="KU7" s="198"/>
      <c r="KV7" s="198"/>
      <c r="KW7" s="198"/>
      <c r="KX7" s="198"/>
      <c r="KY7" s="198"/>
      <c r="KZ7" s="198"/>
      <c r="LA7" s="198"/>
      <c r="LB7" s="198"/>
      <c r="LC7" s="198"/>
      <c r="LD7" s="198"/>
      <c r="LE7" s="198"/>
      <c r="LF7" s="198"/>
      <c r="LG7" s="198"/>
      <c r="LH7" s="198"/>
      <c r="LI7" s="198"/>
      <c r="LJ7" s="198"/>
      <c r="LK7" s="198"/>
      <c r="LL7" s="198"/>
      <c r="LM7" s="198"/>
      <c r="LN7" s="198"/>
      <c r="LO7" s="198"/>
      <c r="LP7" s="198"/>
      <c r="LQ7" s="198"/>
      <c r="LR7" s="198"/>
      <c r="LS7" s="198"/>
      <c r="LT7" s="198"/>
      <c r="LU7" s="198"/>
      <c r="LV7" s="198"/>
      <c r="LW7" s="198"/>
      <c r="LX7" s="198"/>
      <c r="LY7" s="198"/>
      <c r="LZ7" s="198"/>
      <c r="MA7" s="198"/>
      <c r="MB7" s="198"/>
      <c r="MC7" s="198"/>
      <c r="MD7" s="198"/>
      <c r="ME7" s="198"/>
      <c r="MF7" s="198"/>
      <c r="MG7" s="198"/>
      <c r="MH7" s="198"/>
      <c r="MI7" s="198"/>
      <c r="MJ7" s="198"/>
      <c r="MK7" s="198"/>
      <c r="ML7" s="198"/>
      <c r="MM7" s="198"/>
      <c r="MN7" s="198"/>
      <c r="MO7" s="198"/>
      <c r="MP7" s="198"/>
      <c r="MQ7" s="198"/>
      <c r="MR7" s="198"/>
      <c r="MS7" s="198"/>
      <c r="MT7" s="198"/>
      <c r="MU7" s="198"/>
      <c r="MV7" s="198"/>
      <c r="MW7" s="198"/>
      <c r="MX7" s="198"/>
      <c r="MY7" s="198"/>
      <c r="MZ7" s="198"/>
      <c r="NA7" s="198"/>
      <c r="NB7" s="198"/>
      <c r="NC7" s="198"/>
      <c r="ND7" s="198"/>
      <c r="NE7" s="198"/>
      <c r="NF7" s="198"/>
      <c r="NG7" s="198"/>
      <c r="NH7" s="198"/>
      <c r="NI7" s="198"/>
      <c r="NJ7" s="198"/>
      <c r="NK7" s="198"/>
      <c r="NL7" s="198"/>
      <c r="NM7" s="198"/>
      <c r="NN7" s="198"/>
      <c r="NO7" s="198"/>
      <c r="NP7" s="198"/>
      <c r="NQ7" s="198"/>
      <c r="NR7" s="198"/>
      <c r="NS7" s="198"/>
      <c r="NT7" s="198"/>
      <c r="NU7" s="198"/>
      <c r="NV7" s="198"/>
      <c r="NW7" s="198"/>
      <c r="NX7" s="198"/>
      <c r="NY7" s="198"/>
      <c r="NZ7" s="198"/>
      <c r="OA7" s="198"/>
      <c r="OB7" s="198"/>
      <c r="OC7" s="198"/>
      <c r="OD7" s="198"/>
      <c r="OE7" s="198"/>
      <c r="OF7" s="198"/>
      <c r="OG7" s="198"/>
      <c r="OH7" s="198"/>
      <c r="OI7" s="198"/>
      <c r="OJ7" s="198"/>
      <c r="OK7" s="198"/>
      <c r="OL7" s="198"/>
      <c r="OM7" s="198"/>
      <c r="ON7" s="198"/>
      <c r="OO7" s="198"/>
      <c r="OP7" s="198"/>
      <c r="OQ7" s="198"/>
      <c r="OR7" s="198"/>
      <c r="OS7" s="198"/>
      <c r="OT7" s="198"/>
      <c r="OU7" s="198"/>
      <c r="OV7" s="198"/>
      <c r="OW7" s="198"/>
      <c r="OX7" s="198"/>
      <c r="OY7" s="198"/>
      <c r="OZ7" s="198"/>
      <c r="PA7" s="198"/>
      <c r="PB7" s="198"/>
      <c r="PC7" s="198"/>
      <c r="PD7" s="198"/>
      <c r="PE7" s="198"/>
      <c r="PF7" s="198"/>
      <c r="PG7" s="198"/>
      <c r="PH7" s="198"/>
      <c r="PI7" s="198"/>
      <c r="PJ7" s="198"/>
      <c r="PK7" s="198"/>
      <c r="PL7" s="198"/>
      <c r="PM7" s="198"/>
      <c r="PN7" s="198"/>
      <c r="PO7" s="198"/>
      <c r="PP7" s="198"/>
      <c r="PQ7" s="198"/>
      <c r="PR7" s="198"/>
      <c r="PS7" s="198"/>
      <c r="PT7" s="198"/>
      <c r="PU7" s="198"/>
      <c r="PV7" s="198"/>
      <c r="PW7" s="198"/>
      <c r="PX7" s="198"/>
      <c r="PY7" s="198"/>
      <c r="PZ7" s="198"/>
      <c r="QA7" s="198"/>
      <c r="QB7" s="198"/>
      <c r="QC7" s="198"/>
      <c r="QD7" s="198"/>
      <c r="QE7" s="198"/>
      <c r="QF7" s="198"/>
      <c r="QG7" s="198"/>
      <c r="QH7" s="198"/>
      <c r="QI7" s="198"/>
      <c r="QJ7" s="198"/>
      <c r="QK7" s="198"/>
      <c r="QL7" s="198"/>
      <c r="QM7" s="198"/>
      <c r="QN7" s="198"/>
      <c r="QO7" s="198"/>
      <c r="QP7" s="198"/>
      <c r="QQ7" s="198"/>
      <c r="QR7" s="198"/>
      <c r="QS7" s="198"/>
      <c r="QT7" s="198"/>
      <c r="QU7" s="198"/>
      <c r="QV7" s="198"/>
      <c r="QW7" s="198"/>
      <c r="QX7" s="198"/>
      <c r="QY7" s="198"/>
      <c r="QZ7" s="198"/>
      <c r="RA7" s="198"/>
      <c r="RB7" s="198"/>
      <c r="RC7" s="198"/>
      <c r="RD7" s="198"/>
      <c r="RE7" s="198"/>
      <c r="RF7" s="198"/>
      <c r="RG7" s="198"/>
      <c r="RH7" s="198"/>
      <c r="RI7" s="198"/>
      <c r="RJ7" s="198"/>
      <c r="RK7" s="198"/>
      <c r="RL7" s="198"/>
      <c r="RM7" s="198"/>
      <c r="RN7" s="198"/>
      <c r="RO7" s="198"/>
      <c r="RP7" s="198"/>
      <c r="RQ7" s="198"/>
      <c r="RR7" s="198"/>
      <c r="RS7" s="198"/>
      <c r="RT7" s="198"/>
      <c r="RU7" s="198"/>
      <c r="RV7" s="198"/>
      <c r="RW7" s="198"/>
      <c r="RX7" s="198"/>
      <c r="RY7" s="198"/>
      <c r="RZ7" s="198"/>
      <c r="SA7" s="198"/>
      <c r="SB7" s="198"/>
      <c r="SC7" s="198"/>
      <c r="SD7" s="198"/>
      <c r="SE7" s="198"/>
      <c r="SF7" s="198"/>
      <c r="SG7" s="198"/>
      <c r="SH7" s="198"/>
      <c r="SI7" s="198"/>
      <c r="SJ7" s="198"/>
      <c r="SK7" s="198"/>
      <c r="SL7" s="198"/>
      <c r="SM7" s="198"/>
      <c r="SN7" s="198"/>
      <c r="SO7" s="198"/>
      <c r="SP7" s="198"/>
      <c r="SQ7" s="198"/>
      <c r="SR7" s="198"/>
      <c r="SS7" s="198"/>
      <c r="ST7" s="198"/>
      <c r="SU7" s="198"/>
      <c r="SV7" s="198"/>
      <c r="SW7" s="198"/>
      <c r="SX7" s="198"/>
      <c r="SY7" s="198"/>
      <c r="SZ7" s="198"/>
      <c r="TA7" s="198"/>
      <c r="TB7" s="198"/>
      <c r="TC7" s="198"/>
      <c r="TD7" s="198"/>
      <c r="TE7" s="198"/>
      <c r="TF7" s="198"/>
      <c r="TG7" s="198"/>
      <c r="TH7" s="198"/>
      <c r="TI7" s="198"/>
      <c r="TJ7" s="198"/>
      <c r="TK7" s="198"/>
      <c r="TL7" s="198"/>
      <c r="TM7" s="198"/>
      <c r="TN7" s="198"/>
      <c r="TO7" s="198"/>
      <c r="TP7" s="198"/>
      <c r="TQ7" s="198"/>
      <c r="TR7" s="198"/>
      <c r="TS7" s="198"/>
      <c r="TT7" s="198"/>
      <c r="TU7" s="198"/>
      <c r="TV7" s="198"/>
      <c r="TW7" s="198"/>
      <c r="TX7" s="198"/>
      <c r="TY7" s="198"/>
      <c r="TZ7" s="198"/>
      <c r="UA7" s="198"/>
      <c r="UB7" s="198"/>
      <c r="UC7" s="198"/>
      <c r="UD7" s="198"/>
      <c r="UE7" s="198"/>
      <c r="UF7" s="198"/>
      <c r="UG7" s="198"/>
      <c r="UH7" s="198"/>
      <c r="UI7" s="198"/>
      <c r="UJ7" s="198"/>
      <c r="UK7" s="198"/>
      <c r="UL7" s="198"/>
      <c r="UM7" s="198"/>
      <c r="UN7" s="198"/>
      <c r="UO7" s="198"/>
      <c r="UP7" s="198"/>
      <c r="UQ7" s="198"/>
      <c r="UR7" s="198"/>
      <c r="US7" s="198"/>
      <c r="UT7" s="198"/>
      <c r="UU7" s="198"/>
      <c r="UV7" s="198"/>
      <c r="UW7" s="198"/>
      <c r="UX7" s="198"/>
      <c r="UY7" s="198"/>
      <c r="UZ7" s="198"/>
      <c r="VA7" s="198"/>
      <c r="VB7" s="198"/>
      <c r="VC7" s="198"/>
      <c r="VD7" s="198"/>
      <c r="VE7" s="198"/>
      <c r="VF7" s="198"/>
      <c r="VG7" s="198"/>
      <c r="VH7" s="198"/>
      <c r="VI7" s="198"/>
      <c r="VJ7" s="198"/>
      <c r="VK7" s="198"/>
      <c r="VL7" s="198"/>
      <c r="VM7" s="198"/>
      <c r="VN7" s="198"/>
      <c r="VO7" s="198"/>
      <c r="VP7" s="198"/>
      <c r="VQ7" s="198"/>
      <c r="VR7" s="198"/>
      <c r="VS7" s="198"/>
      <c r="VT7" s="198"/>
      <c r="VU7" s="198"/>
      <c r="VV7" s="198"/>
      <c r="VW7" s="198"/>
      <c r="VX7" s="198"/>
      <c r="VY7" s="198"/>
      <c r="VZ7" s="198"/>
      <c r="WA7" s="198"/>
      <c r="WB7" s="198"/>
      <c r="WC7" s="198"/>
      <c r="WD7" s="198"/>
      <c r="WE7" s="198"/>
      <c r="WF7" s="198"/>
      <c r="WG7" s="198"/>
      <c r="WH7" s="198"/>
      <c r="WI7" s="198"/>
      <c r="WJ7" s="198"/>
      <c r="WK7" s="198"/>
      <c r="WL7" s="198"/>
      <c r="WM7" s="198"/>
      <c r="WN7" s="198"/>
      <c r="WO7" s="198"/>
      <c r="WP7" s="198"/>
      <c r="WQ7" s="198"/>
      <c r="WR7" s="198"/>
      <c r="WS7" s="198"/>
      <c r="WT7" s="198"/>
      <c r="WU7" s="198"/>
      <c r="WV7" s="198"/>
      <c r="WW7" s="198"/>
      <c r="WX7" s="198"/>
      <c r="WY7" s="198"/>
      <c r="WZ7" s="198"/>
      <c r="XA7" s="198"/>
      <c r="XB7" s="198"/>
      <c r="XC7" s="198"/>
      <c r="XD7" s="198"/>
      <c r="XE7" s="198"/>
      <c r="XF7" s="198"/>
      <c r="XG7" s="198"/>
      <c r="XH7" s="198"/>
      <c r="XI7" s="198"/>
      <c r="XJ7" s="198"/>
      <c r="XK7" s="198"/>
      <c r="XL7" s="198"/>
      <c r="XM7" s="198"/>
      <c r="XN7" s="198"/>
      <c r="XO7" s="198"/>
      <c r="XP7" s="198"/>
      <c r="XQ7" s="198"/>
      <c r="XR7" s="198"/>
      <c r="XS7" s="198"/>
      <c r="XT7" s="198"/>
      <c r="XU7" s="198"/>
      <c r="XV7" s="198"/>
      <c r="XW7" s="198"/>
      <c r="XX7" s="198"/>
      <c r="XY7" s="198"/>
      <c r="XZ7" s="198"/>
      <c r="YA7" s="198"/>
      <c r="YB7" s="198"/>
      <c r="YC7" s="198"/>
      <c r="YD7" s="198"/>
      <c r="YE7" s="198"/>
      <c r="YF7" s="198"/>
      <c r="YG7" s="198"/>
      <c r="YH7" s="198"/>
      <c r="YI7" s="198"/>
      <c r="YJ7" s="198"/>
      <c r="YK7" s="198"/>
      <c r="YL7" s="198"/>
      <c r="YM7" s="198"/>
      <c r="YN7" s="198"/>
      <c r="YO7" s="198"/>
      <c r="YP7" s="198"/>
      <c r="YQ7" s="198"/>
      <c r="YR7" s="198"/>
      <c r="YS7" s="198"/>
      <c r="YT7" s="198"/>
      <c r="YU7" s="198"/>
      <c r="YV7" s="198"/>
      <c r="YW7" s="198"/>
      <c r="YX7" s="198"/>
      <c r="YY7" s="198"/>
      <c r="YZ7" s="198"/>
      <c r="ZA7" s="198"/>
      <c r="ZB7" s="198"/>
      <c r="ZC7" s="198"/>
      <c r="ZD7" s="198"/>
      <c r="ZE7" s="198"/>
      <c r="ZF7" s="198"/>
      <c r="ZG7" s="198"/>
      <c r="ZH7" s="198"/>
      <c r="ZI7" s="198"/>
      <c r="ZJ7" s="198"/>
      <c r="ZK7" s="198"/>
      <c r="ZL7" s="198"/>
      <c r="ZM7" s="198"/>
      <c r="ZN7" s="198"/>
      <c r="ZO7" s="198"/>
      <c r="ZP7" s="198"/>
      <c r="ZQ7" s="198"/>
      <c r="ZR7" s="198"/>
      <c r="ZS7" s="198"/>
      <c r="ZT7" s="198"/>
      <c r="ZU7" s="198"/>
      <c r="ZV7" s="198"/>
      <c r="ZW7" s="198"/>
      <c r="ZX7" s="198"/>
      <c r="ZY7" s="198"/>
      <c r="ZZ7" s="198"/>
      <c r="AAA7" s="198"/>
      <c r="AAB7" s="198"/>
      <c r="AAC7" s="198"/>
      <c r="AAD7" s="198"/>
      <c r="AAE7" s="198"/>
      <c r="AAF7" s="198"/>
      <c r="AAG7" s="198"/>
      <c r="AAH7" s="198"/>
      <c r="AAI7" s="198"/>
      <c r="AAJ7" s="198"/>
      <c r="AAK7" s="198"/>
      <c r="AAL7" s="198"/>
      <c r="AAM7" s="198"/>
      <c r="AAN7" s="198"/>
      <c r="AAO7" s="198"/>
      <c r="AAP7" s="198"/>
      <c r="AAQ7" s="198"/>
      <c r="AAR7" s="198"/>
      <c r="AAS7" s="198"/>
      <c r="AAT7" s="198"/>
      <c r="AAU7" s="198"/>
      <c r="AAV7" s="198"/>
      <c r="AAW7" s="198"/>
      <c r="AAX7" s="198"/>
      <c r="AAY7" s="198"/>
      <c r="AAZ7" s="198"/>
      <c r="ABA7" s="198"/>
      <c r="ABB7" s="198"/>
      <c r="ABC7" s="198"/>
      <c r="ABD7" s="198"/>
      <c r="ABE7" s="198"/>
      <c r="ABF7" s="198"/>
      <c r="ABG7" s="198"/>
      <c r="ABH7" s="198"/>
      <c r="ABI7" s="198"/>
      <c r="ABJ7" s="198"/>
      <c r="ABK7" s="198"/>
      <c r="ABL7" s="198"/>
      <c r="ABM7" s="198"/>
      <c r="ABN7" s="198"/>
      <c r="ABO7" s="198"/>
      <c r="ABP7" s="198"/>
      <c r="ABQ7" s="198"/>
      <c r="ABR7" s="198"/>
      <c r="ABS7" s="198"/>
      <c r="ABT7" s="198"/>
      <c r="ABU7" s="198"/>
      <c r="ABV7" s="198"/>
      <c r="ABW7" s="198"/>
      <c r="ABX7" s="198"/>
      <c r="ABY7" s="198"/>
      <c r="ABZ7" s="198"/>
      <c r="ACA7" s="198"/>
      <c r="ACB7" s="198"/>
      <c r="ACC7" s="198"/>
      <c r="ACD7" s="198"/>
      <c r="ACE7" s="198"/>
      <c r="ACF7" s="198"/>
      <c r="ACG7" s="198"/>
      <c r="ACH7" s="198"/>
      <c r="ACI7" s="198"/>
      <c r="ACJ7" s="198"/>
      <c r="ACK7" s="198"/>
      <c r="ACL7" s="198"/>
      <c r="ACM7" s="198"/>
      <c r="ACN7" s="198"/>
      <c r="ACO7" s="198"/>
      <c r="ACP7" s="198"/>
      <c r="ACQ7" s="198"/>
      <c r="ACR7" s="198"/>
      <c r="ACS7" s="198"/>
      <c r="ACT7" s="198"/>
      <c r="ACU7" s="198"/>
      <c r="ACV7" s="198"/>
      <c r="ACW7" s="198"/>
      <c r="ACX7" s="198"/>
      <c r="ACY7" s="198"/>
      <c r="ACZ7" s="198"/>
      <c r="ADA7" s="198"/>
      <c r="ADB7" s="198"/>
      <c r="ADC7" s="198"/>
      <c r="ADD7" s="198"/>
      <c r="ADE7" s="198"/>
      <c r="ADF7" s="198"/>
      <c r="ADG7" s="198"/>
      <c r="ADH7" s="198"/>
      <c r="ADI7" s="198"/>
      <c r="ADJ7" s="198"/>
      <c r="ADK7" s="198"/>
      <c r="ADL7" s="198"/>
      <c r="ADM7" s="198"/>
      <c r="ADN7" s="198"/>
      <c r="ADO7" s="198"/>
      <c r="ADP7" s="198"/>
      <c r="ADQ7" s="198"/>
      <c r="ADR7" s="198"/>
      <c r="ADS7" s="198"/>
      <c r="ADT7" s="198"/>
      <c r="ADU7" s="198"/>
      <c r="ADV7" s="198"/>
      <c r="ADW7" s="198"/>
      <c r="ADX7" s="198"/>
      <c r="ADY7" s="198"/>
      <c r="ADZ7" s="198"/>
      <c r="AEA7" s="198"/>
      <c r="AEB7" s="198"/>
      <c r="AEC7" s="198"/>
      <c r="AED7" s="198"/>
      <c r="AEE7" s="198"/>
      <c r="AEF7" s="198"/>
      <c r="AEG7" s="198"/>
      <c r="AEH7" s="198"/>
      <c r="AEI7" s="198"/>
      <c r="AEJ7" s="198"/>
      <c r="AEK7" s="198"/>
      <c r="AEL7" s="198"/>
      <c r="AEM7" s="198"/>
      <c r="AEN7" s="198"/>
      <c r="AEO7" s="198"/>
      <c r="AEP7" s="198"/>
      <c r="AEQ7" s="198"/>
      <c r="AER7" s="198"/>
      <c r="AES7" s="198"/>
      <c r="AET7" s="198"/>
      <c r="AEU7" s="198"/>
      <c r="AEV7" s="198"/>
      <c r="AEW7" s="198"/>
      <c r="AEX7" s="198"/>
      <c r="AEY7" s="198"/>
      <c r="AEZ7" s="198"/>
      <c r="AFA7" s="198"/>
      <c r="AFB7" s="198"/>
      <c r="AFC7" s="198"/>
      <c r="AFD7" s="198"/>
      <c r="AFE7" s="198"/>
      <c r="AFF7" s="198"/>
      <c r="AFG7" s="198"/>
      <c r="AFH7" s="198"/>
      <c r="AFI7" s="198"/>
      <c r="AFJ7" s="198"/>
      <c r="AFK7" s="198"/>
      <c r="AFL7" s="198"/>
      <c r="AFM7" s="198"/>
      <c r="AFN7" s="198"/>
      <c r="AFO7" s="198"/>
      <c r="AFP7" s="198"/>
      <c r="AFQ7" s="198"/>
      <c r="AFR7" s="198"/>
      <c r="AFS7" s="198"/>
      <c r="AFT7" s="198"/>
      <c r="AFU7" s="198"/>
      <c r="AFV7" s="198"/>
      <c r="AFW7" s="198"/>
      <c r="AFX7" s="198"/>
      <c r="AFY7" s="198"/>
      <c r="AFZ7" s="198"/>
      <c r="AGA7" s="198"/>
      <c r="AGB7" s="198"/>
      <c r="AGC7" s="198"/>
      <c r="AGD7" s="198"/>
      <c r="AGE7" s="198"/>
      <c r="AGF7" s="198"/>
      <c r="AGG7" s="198"/>
      <c r="AGH7" s="198"/>
      <c r="AGI7" s="198"/>
      <c r="AGJ7" s="198"/>
      <c r="AGK7" s="198"/>
      <c r="AGL7" s="198"/>
      <c r="AGM7" s="198"/>
      <c r="AGN7" s="198"/>
      <c r="AGO7" s="198"/>
      <c r="AGP7" s="198"/>
      <c r="AGQ7" s="198"/>
      <c r="AGR7" s="198"/>
      <c r="AGS7" s="198"/>
      <c r="AGT7" s="198"/>
      <c r="AGU7" s="198"/>
      <c r="AGV7" s="198"/>
      <c r="AGW7" s="198"/>
      <c r="AGX7" s="198"/>
      <c r="AGY7" s="198"/>
      <c r="AGZ7" s="198"/>
      <c r="AHA7" s="198"/>
      <c r="AHB7" s="198"/>
      <c r="AHC7" s="198"/>
      <c r="AHD7" s="198"/>
      <c r="AHE7" s="198"/>
      <c r="AHF7" s="198"/>
      <c r="AHG7" s="198"/>
      <c r="AHH7" s="198"/>
      <c r="AHI7" s="198"/>
      <c r="AHJ7" s="198"/>
      <c r="AHK7" s="198"/>
      <c r="AHL7" s="198"/>
      <c r="AHM7" s="198"/>
      <c r="AHN7" s="198"/>
      <c r="AHO7" s="198"/>
      <c r="AHP7" s="198"/>
      <c r="AHQ7" s="198"/>
      <c r="AHR7" s="198"/>
      <c r="AHS7" s="198"/>
      <c r="AHT7" s="198"/>
      <c r="AHU7" s="198"/>
      <c r="AHV7" s="198"/>
      <c r="AHW7" s="198"/>
      <c r="AHX7" s="198"/>
      <c r="AHY7" s="198"/>
      <c r="AHZ7" s="198"/>
      <c r="AIA7" s="198"/>
      <c r="AIB7" s="198"/>
      <c r="AIC7" s="198"/>
      <c r="AID7" s="198"/>
      <c r="AIE7" s="198"/>
      <c r="AIF7" s="198"/>
      <c r="AIG7" s="198"/>
      <c r="AIH7" s="198"/>
      <c r="AII7" s="198"/>
      <c r="AIJ7" s="198"/>
      <c r="AIK7" s="198"/>
      <c r="AIL7" s="198"/>
      <c r="AIM7" s="198"/>
      <c r="AIN7" s="198"/>
      <c r="AIO7" s="198"/>
      <c r="AIP7" s="198"/>
      <c r="AIQ7" s="198"/>
      <c r="AIR7" s="198"/>
      <c r="AIS7" s="198"/>
      <c r="AIT7" s="198"/>
      <c r="AIU7" s="198"/>
      <c r="AIV7" s="198"/>
      <c r="AIW7" s="198"/>
      <c r="AIX7" s="198"/>
      <c r="AIY7" s="198"/>
      <c r="AIZ7" s="198"/>
      <c r="AJA7" s="198"/>
      <c r="AJB7" s="198"/>
      <c r="AJC7" s="198"/>
      <c r="AJD7" s="198"/>
      <c r="AJE7" s="198"/>
      <c r="AJF7" s="198"/>
      <c r="AJG7" s="198"/>
      <c r="AJH7" s="198"/>
      <c r="AJI7" s="198"/>
      <c r="AJJ7" s="198"/>
      <c r="AJK7" s="198"/>
      <c r="AJL7" s="198"/>
      <c r="AJM7" s="198"/>
      <c r="AJN7" s="198"/>
      <c r="AJO7" s="198"/>
      <c r="AJP7" s="198"/>
      <c r="AJQ7" s="198"/>
      <c r="AJR7" s="198"/>
      <c r="AJS7" s="198"/>
      <c r="AJT7" s="198"/>
      <c r="AJU7" s="198"/>
      <c r="AJV7" s="198"/>
      <c r="AJW7" s="198"/>
      <c r="AJX7" s="198"/>
      <c r="AJY7" s="198"/>
      <c r="AJZ7" s="198"/>
      <c r="AKA7" s="198"/>
      <c r="AKB7" s="198"/>
      <c r="AKC7" s="198"/>
      <c r="AKD7" s="198"/>
      <c r="AKE7" s="198"/>
      <c r="AKF7" s="198"/>
      <c r="AKG7" s="198"/>
      <c r="AKH7" s="198"/>
      <c r="AKI7" s="198"/>
      <c r="AKJ7" s="198"/>
      <c r="AKK7" s="198"/>
      <c r="AKL7" s="198"/>
      <c r="AKM7" s="198"/>
      <c r="AKN7" s="198"/>
      <c r="AKO7" s="198"/>
      <c r="AKP7" s="198"/>
      <c r="AKQ7" s="198"/>
      <c r="AKR7" s="198"/>
      <c r="AKS7" s="198"/>
      <c r="AKT7" s="198"/>
      <c r="AKU7" s="198"/>
      <c r="AKV7" s="198"/>
      <c r="AKW7" s="198"/>
      <c r="AKX7" s="198"/>
      <c r="AKY7" s="198"/>
      <c r="AKZ7" s="198"/>
      <c r="ALA7" s="198"/>
      <c r="ALB7" s="198"/>
      <c r="ALC7" s="198"/>
      <c r="ALD7" s="198"/>
      <c r="ALE7" s="198"/>
      <c r="ALF7" s="198"/>
      <c r="ALG7" s="198"/>
      <c r="ALH7" s="198"/>
      <c r="ALI7" s="198"/>
      <c r="ALJ7" s="198"/>
      <c r="ALK7" s="198"/>
      <c r="ALL7" s="198"/>
      <c r="ALM7" s="198"/>
      <c r="ALN7" s="198"/>
      <c r="ALO7" s="198"/>
      <c r="ALP7" s="198"/>
      <c r="ALQ7" s="198"/>
      <c r="ALR7" s="198"/>
      <c r="ALS7" s="198"/>
      <c r="ALT7" s="198"/>
      <c r="ALU7" s="198"/>
      <c r="ALV7" s="198"/>
      <c r="ALW7" s="198"/>
      <c r="ALX7" s="198"/>
      <c r="ALY7" s="198"/>
      <c r="ALZ7" s="198"/>
      <c r="AMA7" s="198"/>
      <c r="AMB7" s="198"/>
      <c r="AMC7" s="198"/>
      <c r="AMD7" s="198"/>
      <c r="AME7" s="198"/>
      <c r="AMF7" s="198"/>
      <c r="AMG7" s="198"/>
      <c r="AMH7" s="198"/>
      <c r="AMI7" s="198"/>
      <c r="AMJ7" s="198"/>
      <c r="AMK7" s="198"/>
      <c r="AML7" s="198"/>
    </row>
    <row r="8" spans="1:1026">
      <c r="A8" s="1711" t="s">
        <v>3</v>
      </c>
      <c r="B8" s="1711"/>
      <c r="C8" s="1711"/>
      <c r="D8" s="1711"/>
      <c r="E8" s="1711"/>
    </row>
    <row r="9" spans="1:1026" ht="13.5" thickBot="1">
      <c r="A9" s="64"/>
      <c r="B9" s="64"/>
      <c r="C9" s="125"/>
      <c r="D9" s="90"/>
      <c r="E9" s="90"/>
    </row>
    <row r="10" spans="1:1026" ht="13.5" customHeight="1" thickBot="1">
      <c r="A10" s="66" t="s">
        <v>269</v>
      </c>
      <c r="B10" s="66" t="s">
        <v>270</v>
      </c>
      <c r="C10" s="127"/>
      <c r="D10" s="200">
        <v>2018</v>
      </c>
      <c r="E10" s="200">
        <v>2017</v>
      </c>
    </row>
    <row r="11" spans="1:1026" ht="13.5" customHeight="1">
      <c r="A11" s="92" t="s">
        <v>271</v>
      </c>
      <c r="B11" s="77" t="s">
        <v>272</v>
      </c>
      <c r="C11" s="77"/>
      <c r="D11" s="201">
        <v>68490194.569999993</v>
      </c>
      <c r="E11" s="201">
        <v>103893950.93000001</v>
      </c>
    </row>
    <row r="12" spans="1:1026" ht="13.5" customHeight="1">
      <c r="A12" s="92" t="s">
        <v>273</v>
      </c>
      <c r="B12" s="77" t="s">
        <v>274</v>
      </c>
      <c r="C12" s="77"/>
      <c r="D12" s="201">
        <v>1951482</v>
      </c>
      <c r="E12" s="201">
        <v>2593848</v>
      </c>
    </row>
    <row r="13" spans="1:1026" ht="13.5" customHeight="1">
      <c r="A13" s="92" t="s">
        <v>275</v>
      </c>
      <c r="B13" s="77" t="s">
        <v>276</v>
      </c>
      <c r="C13" s="77"/>
      <c r="D13" s="201">
        <v>68979256.689999998</v>
      </c>
      <c r="E13" s="201">
        <v>84537585.269999996</v>
      </c>
    </row>
    <row r="14" spans="1:1026" ht="13.5" customHeight="1">
      <c r="A14" s="92" t="s">
        <v>277</v>
      </c>
      <c r="B14" s="77" t="s">
        <v>278</v>
      </c>
      <c r="C14" s="77"/>
      <c r="D14" s="201">
        <v>335847530.45999998</v>
      </c>
      <c r="E14" s="201">
        <v>342969554.64999998</v>
      </c>
    </row>
    <row r="15" spans="1:1026" ht="13.5" customHeight="1">
      <c r="A15" s="92" t="s">
        <v>279</v>
      </c>
      <c r="B15" s="77" t="s">
        <v>3164</v>
      </c>
      <c r="C15" s="77"/>
      <c r="D15" s="201">
        <v>370000</v>
      </c>
      <c r="E15" s="201">
        <v>616750</v>
      </c>
    </row>
    <row r="16" spans="1:1026" ht="13.5" customHeight="1">
      <c r="A16" s="102" t="s">
        <v>8770</v>
      </c>
      <c r="B16" s="1296" t="s">
        <v>8809</v>
      </c>
      <c r="C16" s="1296"/>
      <c r="D16" s="1291">
        <v>100190</v>
      </c>
      <c r="E16" s="1291">
        <v>0</v>
      </c>
    </row>
    <row r="17" spans="1:1026" ht="13.5" customHeight="1" thickBot="1">
      <c r="A17" s="1334" t="s">
        <v>280</v>
      </c>
      <c r="B17" s="1333" t="s">
        <v>281</v>
      </c>
      <c r="C17" s="1333"/>
      <c r="D17" s="1324">
        <v>138084709.06</v>
      </c>
      <c r="E17" s="1324">
        <v>177163954.28999999</v>
      </c>
    </row>
    <row r="18" spans="1:1026" ht="13.5" customHeight="1" thickBot="1">
      <c r="A18" s="70" t="s">
        <v>199</v>
      </c>
      <c r="B18" s="1337"/>
      <c r="C18" s="1337"/>
      <c r="D18" s="1331">
        <f>SUM(D11:D17)</f>
        <v>613823362.77999997</v>
      </c>
      <c r="E18" s="1331">
        <f>SUM(E11:E17)</f>
        <v>711775643.13999999</v>
      </c>
    </row>
    <row r="19" spans="1:1026" ht="13.5" customHeight="1" thickBot="1">
      <c r="A19" s="1727" t="s">
        <v>282</v>
      </c>
      <c r="B19" s="1727"/>
      <c r="C19" s="1336"/>
      <c r="D19" s="1324">
        <v>13533000</v>
      </c>
      <c r="E19" s="1324">
        <v>12199000</v>
      </c>
    </row>
    <row r="20" spans="1:1026" ht="13.5" customHeight="1" thickBot="1">
      <c r="A20" s="1332" t="s">
        <v>8552</v>
      </c>
      <c r="B20" s="1335"/>
      <c r="C20" s="1335"/>
      <c r="D20" s="1321">
        <f>+D18-D19</f>
        <v>600290362.77999997</v>
      </c>
      <c r="E20" s="1321">
        <f>+E18-E19</f>
        <v>699576643.13999999</v>
      </c>
    </row>
    <row r="21" spans="1:1026">
      <c r="A21" s="71"/>
      <c r="B21" s="72"/>
      <c r="C21" s="72"/>
      <c r="D21" s="205"/>
      <c r="E21" s="205"/>
    </row>
    <row r="22" spans="1:1026" ht="15" customHeight="1">
      <c r="A22" s="1728" t="s">
        <v>8499</v>
      </c>
      <c r="B22" s="1728"/>
      <c r="C22" s="1728"/>
      <c r="D22" s="1728"/>
      <c r="E22" s="1728"/>
    </row>
    <row r="23" spans="1:1026">
      <c r="A23" s="93"/>
      <c r="B23" s="93"/>
      <c r="C23" s="93"/>
      <c r="D23" s="93"/>
      <c r="E23" s="93"/>
    </row>
    <row r="24" spans="1:1026">
      <c r="A24" s="1711" t="s">
        <v>284</v>
      </c>
      <c r="B24" s="1711"/>
      <c r="C24" s="1711"/>
      <c r="D24" s="1711"/>
      <c r="E24" s="1711"/>
    </row>
    <row r="25" spans="1:1026">
      <c r="A25" s="1716" t="s">
        <v>3893</v>
      </c>
      <c r="B25" s="1716"/>
      <c r="C25" s="1716"/>
      <c r="D25" s="1716"/>
      <c r="E25" s="1716"/>
    </row>
    <row r="26" spans="1:1026">
      <c r="A26" s="1711" t="s">
        <v>3</v>
      </c>
      <c r="B26" s="1711"/>
      <c r="C26" s="1711"/>
      <c r="D26" s="1711"/>
      <c r="E26" s="1711"/>
    </row>
    <row r="27" spans="1:1026">
      <c r="A27" s="93"/>
      <c r="B27" s="93"/>
      <c r="C27" s="93"/>
      <c r="D27" s="93"/>
      <c r="E27" s="93"/>
    </row>
    <row r="28" spans="1:1026" ht="13.5" customHeight="1">
      <c r="A28" s="1730" t="s">
        <v>162</v>
      </c>
      <c r="B28" s="1730"/>
      <c r="C28" s="127"/>
      <c r="D28" s="200">
        <v>2018</v>
      </c>
      <c r="E28" s="200">
        <v>2017</v>
      </c>
    </row>
    <row r="29" spans="1:1026" ht="13.5" customHeight="1">
      <c r="A29" s="1731" t="s">
        <v>285</v>
      </c>
      <c r="B29" s="1731"/>
      <c r="C29" s="126"/>
      <c r="D29" s="201">
        <v>2240000</v>
      </c>
      <c r="E29" s="201">
        <v>2795000</v>
      </c>
    </row>
    <row r="30" spans="1:1026" ht="13.5" customHeight="1">
      <c r="A30" s="1728" t="s">
        <v>286</v>
      </c>
      <c r="B30" s="1728"/>
      <c r="C30" s="1297"/>
      <c r="D30" s="1291">
        <v>2260000</v>
      </c>
      <c r="E30" s="1291">
        <v>2370000</v>
      </c>
    </row>
    <row r="31" spans="1:1026" ht="13.5" customHeight="1">
      <c r="A31" s="1728" t="s">
        <v>287</v>
      </c>
      <c r="B31" s="1728"/>
      <c r="C31" s="1297"/>
      <c r="D31" s="1291">
        <v>33000</v>
      </c>
      <c r="E31" s="1291">
        <v>34000</v>
      </c>
    </row>
    <row r="32" spans="1:1026" s="1" customFormat="1" ht="13.5" customHeight="1" thickBot="1">
      <c r="A32" s="1727" t="s">
        <v>288</v>
      </c>
      <c r="B32" s="1727"/>
      <c r="C32" s="1336"/>
      <c r="D32" s="1324">
        <v>9000000</v>
      </c>
      <c r="E32" s="1324">
        <v>7000000</v>
      </c>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c r="JD32" s="73"/>
      <c r="JE32" s="73"/>
      <c r="JF32" s="73"/>
      <c r="JG32" s="73"/>
      <c r="JH32" s="73"/>
      <c r="JI32" s="73"/>
      <c r="JJ32" s="73"/>
      <c r="JK32" s="73"/>
      <c r="JL32" s="73"/>
      <c r="JM32" s="73"/>
      <c r="JN32" s="73"/>
      <c r="JO32" s="73"/>
      <c r="JP32" s="73"/>
      <c r="JQ32" s="73"/>
      <c r="JR32" s="73"/>
      <c r="JS32" s="73"/>
      <c r="JT32" s="73"/>
      <c r="JU32" s="73"/>
      <c r="JV32" s="73"/>
      <c r="JW32" s="73"/>
      <c r="JX32" s="73"/>
      <c r="JY32" s="73"/>
      <c r="JZ32" s="73"/>
      <c r="KA32" s="73"/>
      <c r="KB32" s="73"/>
      <c r="KC32" s="73"/>
      <c r="KD32" s="73"/>
      <c r="KE32" s="73"/>
      <c r="KF32" s="73"/>
      <c r="KG32" s="73"/>
      <c r="KH32" s="73"/>
      <c r="KI32" s="73"/>
      <c r="KJ32" s="73"/>
      <c r="KK32" s="73"/>
      <c r="KL32" s="73"/>
      <c r="KM32" s="73"/>
      <c r="KN32" s="73"/>
      <c r="KO32" s="73"/>
      <c r="KP32" s="73"/>
      <c r="KQ32" s="73"/>
      <c r="KR32" s="73"/>
      <c r="KS32" s="73"/>
      <c r="KT32" s="73"/>
      <c r="KU32" s="73"/>
      <c r="KV32" s="73"/>
      <c r="KW32" s="73"/>
      <c r="KX32" s="73"/>
      <c r="KY32" s="73"/>
      <c r="KZ32" s="73"/>
      <c r="LA32" s="73"/>
      <c r="LB32" s="73"/>
      <c r="LC32" s="73"/>
      <c r="LD32" s="73"/>
      <c r="LE32" s="73"/>
      <c r="LF32" s="73"/>
      <c r="LG32" s="73"/>
      <c r="LH32" s="73"/>
      <c r="LI32" s="73"/>
      <c r="LJ32" s="73"/>
      <c r="LK32" s="73"/>
      <c r="LL32" s="73"/>
      <c r="LM32" s="73"/>
      <c r="LN32" s="73"/>
      <c r="LO32" s="73"/>
      <c r="LP32" s="73"/>
      <c r="LQ32" s="73"/>
      <c r="LR32" s="73"/>
      <c r="LS32" s="73"/>
      <c r="LT32" s="73"/>
      <c r="LU32" s="73"/>
      <c r="LV32" s="73"/>
      <c r="LW32" s="73"/>
      <c r="LX32" s="73"/>
      <c r="LY32" s="73"/>
      <c r="LZ32" s="73"/>
      <c r="MA32" s="73"/>
      <c r="MB32" s="73"/>
      <c r="MC32" s="73"/>
      <c r="MD32" s="73"/>
      <c r="ME32" s="73"/>
      <c r="MF32" s="73"/>
      <c r="MG32" s="73"/>
      <c r="MH32" s="73"/>
      <c r="MI32" s="73"/>
      <c r="MJ32" s="73"/>
      <c r="MK32" s="73"/>
      <c r="ML32" s="73"/>
      <c r="MM32" s="73"/>
      <c r="MN32" s="73"/>
      <c r="MO32" s="73"/>
      <c r="MP32" s="73"/>
      <c r="MQ32" s="73"/>
      <c r="MR32" s="73"/>
      <c r="MS32" s="73"/>
      <c r="MT32" s="73"/>
      <c r="MU32" s="73"/>
      <c r="MV32" s="73"/>
      <c r="MW32" s="73"/>
      <c r="MX32" s="73"/>
      <c r="MY32" s="73"/>
      <c r="MZ32" s="73"/>
      <c r="NA32" s="73"/>
      <c r="NB32" s="73"/>
      <c r="NC32" s="73"/>
      <c r="ND32" s="73"/>
      <c r="NE32" s="73"/>
      <c r="NF32" s="73"/>
      <c r="NG32" s="73"/>
      <c r="NH32" s="73"/>
      <c r="NI32" s="73"/>
      <c r="NJ32" s="73"/>
      <c r="NK32" s="73"/>
      <c r="NL32" s="73"/>
      <c r="NM32" s="73"/>
      <c r="NN32" s="73"/>
      <c r="NO32" s="73"/>
      <c r="NP32" s="73"/>
      <c r="NQ32" s="73"/>
      <c r="NR32" s="73"/>
      <c r="NS32" s="73"/>
      <c r="NT32" s="73"/>
      <c r="NU32" s="73"/>
      <c r="NV32" s="73"/>
      <c r="NW32" s="73"/>
      <c r="NX32" s="73"/>
      <c r="NY32" s="73"/>
      <c r="NZ32" s="73"/>
      <c r="OA32" s="73"/>
      <c r="OB32" s="73"/>
      <c r="OC32" s="73"/>
      <c r="OD32" s="73"/>
      <c r="OE32" s="73"/>
      <c r="OF32" s="73"/>
      <c r="OG32" s="73"/>
      <c r="OH32" s="73"/>
      <c r="OI32" s="73"/>
      <c r="OJ32" s="73"/>
      <c r="OK32" s="73"/>
      <c r="OL32" s="73"/>
      <c r="OM32" s="73"/>
      <c r="ON32" s="73"/>
      <c r="OO32" s="73"/>
      <c r="OP32" s="73"/>
      <c r="OQ32" s="73"/>
      <c r="OR32" s="73"/>
      <c r="OS32" s="73"/>
      <c r="OT32" s="73"/>
      <c r="OU32" s="73"/>
      <c r="OV32" s="73"/>
      <c r="OW32" s="73"/>
      <c r="OX32" s="73"/>
      <c r="OY32" s="73"/>
      <c r="OZ32" s="73"/>
      <c r="PA32" s="73"/>
      <c r="PB32" s="73"/>
      <c r="PC32" s="73"/>
      <c r="PD32" s="73"/>
      <c r="PE32" s="73"/>
      <c r="PF32" s="73"/>
      <c r="PG32" s="73"/>
      <c r="PH32" s="73"/>
      <c r="PI32" s="73"/>
      <c r="PJ32" s="73"/>
      <c r="PK32" s="73"/>
      <c r="PL32" s="73"/>
      <c r="PM32" s="73"/>
      <c r="PN32" s="73"/>
      <c r="PO32" s="73"/>
      <c r="PP32" s="73"/>
      <c r="PQ32" s="73"/>
      <c r="PR32" s="73"/>
      <c r="PS32" s="73"/>
      <c r="PT32" s="73"/>
      <c r="PU32" s="73"/>
      <c r="PV32" s="73"/>
      <c r="PW32" s="73"/>
      <c r="PX32" s="73"/>
      <c r="PY32" s="73"/>
      <c r="PZ32" s="73"/>
      <c r="QA32" s="73"/>
      <c r="QB32" s="73"/>
      <c r="QC32" s="73"/>
      <c r="QD32" s="73"/>
      <c r="QE32" s="73"/>
      <c r="QF32" s="73"/>
      <c r="QG32" s="73"/>
      <c r="QH32" s="73"/>
      <c r="QI32" s="73"/>
      <c r="QJ32" s="73"/>
      <c r="QK32" s="73"/>
      <c r="QL32" s="73"/>
      <c r="QM32" s="73"/>
      <c r="QN32" s="73"/>
      <c r="QO32" s="73"/>
      <c r="QP32" s="73"/>
      <c r="QQ32" s="73"/>
      <c r="QR32" s="73"/>
      <c r="QS32" s="73"/>
      <c r="QT32" s="73"/>
      <c r="QU32" s="73"/>
      <c r="QV32" s="73"/>
      <c r="QW32" s="73"/>
      <c r="QX32" s="73"/>
      <c r="QY32" s="73"/>
      <c r="QZ32" s="73"/>
      <c r="RA32" s="73"/>
      <c r="RB32" s="73"/>
      <c r="RC32" s="73"/>
      <c r="RD32" s="73"/>
      <c r="RE32" s="73"/>
      <c r="RF32" s="73"/>
      <c r="RG32" s="73"/>
      <c r="RH32" s="73"/>
      <c r="RI32" s="73"/>
      <c r="RJ32" s="73"/>
      <c r="RK32" s="73"/>
      <c r="RL32" s="73"/>
      <c r="RM32" s="73"/>
      <c r="RN32" s="73"/>
      <c r="RO32" s="73"/>
      <c r="RP32" s="73"/>
      <c r="RQ32" s="73"/>
      <c r="RR32" s="73"/>
      <c r="RS32" s="73"/>
      <c r="RT32" s="73"/>
      <c r="RU32" s="73"/>
      <c r="RV32" s="73"/>
      <c r="RW32" s="73"/>
      <c r="RX32" s="73"/>
      <c r="RY32" s="73"/>
      <c r="RZ32" s="73"/>
      <c r="SA32" s="73"/>
      <c r="SB32" s="73"/>
      <c r="SC32" s="73"/>
      <c r="SD32" s="73"/>
      <c r="SE32" s="73"/>
      <c r="SF32" s="73"/>
      <c r="SG32" s="73"/>
      <c r="SH32" s="73"/>
      <c r="SI32" s="73"/>
      <c r="SJ32" s="73"/>
      <c r="SK32" s="73"/>
      <c r="SL32" s="73"/>
      <c r="SM32" s="73"/>
      <c r="SN32" s="73"/>
      <c r="SO32" s="73"/>
      <c r="SP32" s="73"/>
      <c r="SQ32" s="73"/>
      <c r="SR32" s="73"/>
      <c r="SS32" s="73"/>
      <c r="ST32" s="73"/>
      <c r="SU32" s="73"/>
      <c r="SV32" s="73"/>
      <c r="SW32" s="73"/>
      <c r="SX32" s="73"/>
      <c r="SY32" s="73"/>
      <c r="SZ32" s="73"/>
      <c r="TA32" s="73"/>
      <c r="TB32" s="73"/>
      <c r="TC32" s="73"/>
      <c r="TD32" s="73"/>
      <c r="TE32" s="73"/>
      <c r="TF32" s="73"/>
      <c r="TG32" s="73"/>
      <c r="TH32" s="73"/>
      <c r="TI32" s="73"/>
      <c r="TJ32" s="73"/>
      <c r="TK32" s="73"/>
      <c r="TL32" s="73"/>
      <c r="TM32" s="73"/>
      <c r="TN32" s="73"/>
      <c r="TO32" s="73"/>
      <c r="TP32" s="73"/>
      <c r="TQ32" s="73"/>
      <c r="TR32" s="73"/>
      <c r="TS32" s="73"/>
      <c r="TT32" s="73"/>
      <c r="TU32" s="73"/>
      <c r="TV32" s="73"/>
      <c r="TW32" s="73"/>
      <c r="TX32" s="73"/>
      <c r="TY32" s="73"/>
      <c r="TZ32" s="73"/>
      <c r="UA32" s="73"/>
      <c r="UB32" s="73"/>
      <c r="UC32" s="73"/>
      <c r="UD32" s="73"/>
      <c r="UE32" s="73"/>
      <c r="UF32" s="73"/>
      <c r="UG32" s="73"/>
      <c r="UH32" s="73"/>
      <c r="UI32" s="73"/>
      <c r="UJ32" s="73"/>
      <c r="UK32" s="73"/>
      <c r="UL32" s="73"/>
      <c r="UM32" s="73"/>
      <c r="UN32" s="73"/>
      <c r="UO32" s="73"/>
      <c r="UP32" s="73"/>
      <c r="UQ32" s="73"/>
      <c r="UR32" s="73"/>
      <c r="US32" s="73"/>
      <c r="UT32" s="73"/>
      <c r="UU32" s="73"/>
      <c r="UV32" s="73"/>
      <c r="UW32" s="73"/>
      <c r="UX32" s="73"/>
      <c r="UY32" s="73"/>
      <c r="UZ32" s="73"/>
      <c r="VA32" s="73"/>
      <c r="VB32" s="73"/>
      <c r="VC32" s="73"/>
      <c r="VD32" s="73"/>
      <c r="VE32" s="73"/>
      <c r="VF32" s="73"/>
      <c r="VG32" s="73"/>
      <c r="VH32" s="73"/>
      <c r="VI32" s="73"/>
      <c r="VJ32" s="73"/>
      <c r="VK32" s="73"/>
      <c r="VL32" s="73"/>
      <c r="VM32" s="73"/>
      <c r="VN32" s="73"/>
      <c r="VO32" s="73"/>
      <c r="VP32" s="73"/>
      <c r="VQ32" s="73"/>
      <c r="VR32" s="73"/>
      <c r="VS32" s="73"/>
      <c r="VT32" s="73"/>
      <c r="VU32" s="73"/>
      <c r="VV32" s="73"/>
      <c r="VW32" s="73"/>
      <c r="VX32" s="73"/>
      <c r="VY32" s="73"/>
      <c r="VZ32" s="73"/>
      <c r="WA32" s="73"/>
      <c r="WB32" s="73"/>
      <c r="WC32" s="73"/>
      <c r="WD32" s="73"/>
      <c r="WE32" s="73"/>
      <c r="WF32" s="73"/>
      <c r="WG32" s="73"/>
      <c r="WH32" s="73"/>
      <c r="WI32" s="73"/>
      <c r="WJ32" s="73"/>
      <c r="WK32" s="73"/>
      <c r="WL32" s="73"/>
      <c r="WM32" s="73"/>
      <c r="WN32" s="73"/>
      <c r="WO32" s="73"/>
      <c r="WP32" s="73"/>
      <c r="WQ32" s="73"/>
      <c r="WR32" s="73"/>
      <c r="WS32" s="73"/>
      <c r="WT32" s="73"/>
      <c r="WU32" s="73"/>
      <c r="WV32" s="73"/>
      <c r="WW32" s="73"/>
      <c r="WX32" s="73"/>
      <c r="WY32" s="73"/>
      <c r="WZ32" s="73"/>
      <c r="XA32" s="73"/>
      <c r="XB32" s="73"/>
      <c r="XC32" s="73"/>
      <c r="XD32" s="73"/>
      <c r="XE32" s="73"/>
      <c r="XF32" s="73"/>
      <c r="XG32" s="73"/>
      <c r="XH32" s="73"/>
      <c r="XI32" s="73"/>
      <c r="XJ32" s="73"/>
      <c r="XK32" s="73"/>
      <c r="XL32" s="73"/>
      <c r="XM32" s="73"/>
      <c r="XN32" s="73"/>
      <c r="XO32" s="73"/>
      <c r="XP32" s="73"/>
      <c r="XQ32" s="73"/>
      <c r="XR32" s="73"/>
      <c r="XS32" s="73"/>
      <c r="XT32" s="73"/>
      <c r="XU32" s="73"/>
      <c r="XV32" s="73"/>
      <c r="XW32" s="73"/>
      <c r="XX32" s="73"/>
      <c r="XY32" s="73"/>
      <c r="XZ32" s="73"/>
      <c r="YA32" s="73"/>
      <c r="YB32" s="73"/>
      <c r="YC32" s="73"/>
      <c r="YD32" s="73"/>
      <c r="YE32" s="73"/>
      <c r="YF32" s="73"/>
      <c r="YG32" s="73"/>
      <c r="YH32" s="73"/>
      <c r="YI32" s="73"/>
      <c r="YJ32" s="73"/>
      <c r="YK32" s="73"/>
      <c r="YL32" s="73"/>
      <c r="YM32" s="73"/>
      <c r="YN32" s="73"/>
      <c r="YO32" s="73"/>
      <c r="YP32" s="73"/>
      <c r="YQ32" s="73"/>
      <c r="YR32" s="73"/>
      <c r="YS32" s="73"/>
      <c r="YT32" s="73"/>
      <c r="YU32" s="73"/>
      <c r="YV32" s="73"/>
      <c r="YW32" s="73"/>
      <c r="YX32" s="73"/>
      <c r="YY32" s="73"/>
      <c r="YZ32" s="73"/>
      <c r="ZA32" s="73"/>
      <c r="ZB32" s="73"/>
      <c r="ZC32" s="73"/>
      <c r="ZD32" s="73"/>
      <c r="ZE32" s="73"/>
      <c r="ZF32" s="73"/>
      <c r="ZG32" s="73"/>
      <c r="ZH32" s="73"/>
      <c r="ZI32" s="73"/>
      <c r="ZJ32" s="73"/>
      <c r="ZK32" s="73"/>
      <c r="ZL32" s="73"/>
      <c r="ZM32" s="73"/>
      <c r="ZN32" s="73"/>
      <c r="ZO32" s="73"/>
      <c r="ZP32" s="73"/>
      <c r="ZQ32" s="73"/>
      <c r="ZR32" s="73"/>
      <c r="ZS32" s="73"/>
      <c r="ZT32" s="73"/>
      <c r="ZU32" s="73"/>
      <c r="ZV32" s="73"/>
      <c r="ZW32" s="73"/>
      <c r="ZX32" s="73"/>
      <c r="ZY32" s="73"/>
      <c r="ZZ32" s="73"/>
      <c r="AAA32" s="73"/>
      <c r="AAB32" s="73"/>
      <c r="AAC32" s="73"/>
      <c r="AAD32" s="73"/>
      <c r="AAE32" s="73"/>
      <c r="AAF32" s="73"/>
      <c r="AAG32" s="73"/>
      <c r="AAH32" s="73"/>
      <c r="AAI32" s="73"/>
      <c r="AAJ32" s="73"/>
      <c r="AAK32" s="73"/>
      <c r="AAL32" s="73"/>
      <c r="AAM32" s="73"/>
      <c r="AAN32" s="73"/>
      <c r="AAO32" s="73"/>
      <c r="AAP32" s="73"/>
      <c r="AAQ32" s="73"/>
      <c r="AAR32" s="73"/>
      <c r="AAS32" s="73"/>
      <c r="AAT32" s="73"/>
      <c r="AAU32" s="73"/>
      <c r="AAV32" s="73"/>
      <c r="AAW32" s="73"/>
      <c r="AAX32" s="73"/>
      <c r="AAY32" s="73"/>
      <c r="AAZ32" s="73"/>
      <c r="ABA32" s="73"/>
      <c r="ABB32" s="73"/>
      <c r="ABC32" s="73"/>
      <c r="ABD32" s="73"/>
      <c r="ABE32" s="73"/>
      <c r="ABF32" s="73"/>
      <c r="ABG32" s="73"/>
      <c r="ABH32" s="73"/>
      <c r="ABI32" s="73"/>
      <c r="ABJ32" s="73"/>
      <c r="ABK32" s="73"/>
      <c r="ABL32" s="73"/>
      <c r="ABM32" s="73"/>
      <c r="ABN32" s="73"/>
      <c r="ABO32" s="73"/>
      <c r="ABP32" s="73"/>
      <c r="ABQ32" s="73"/>
      <c r="ABR32" s="73"/>
      <c r="ABS32" s="73"/>
      <c r="ABT32" s="73"/>
      <c r="ABU32" s="73"/>
      <c r="ABV32" s="73"/>
      <c r="ABW32" s="73"/>
      <c r="ABX32" s="73"/>
      <c r="ABY32" s="73"/>
      <c r="ABZ32" s="73"/>
      <c r="ACA32" s="73"/>
      <c r="ACB32" s="73"/>
      <c r="ACC32" s="73"/>
      <c r="ACD32" s="73"/>
      <c r="ACE32" s="73"/>
      <c r="ACF32" s="73"/>
      <c r="ACG32" s="73"/>
      <c r="ACH32" s="73"/>
      <c r="ACI32" s="73"/>
      <c r="ACJ32" s="73"/>
      <c r="ACK32" s="73"/>
      <c r="ACL32" s="73"/>
      <c r="ACM32" s="73"/>
      <c r="ACN32" s="73"/>
      <c r="ACO32" s="73"/>
      <c r="ACP32" s="73"/>
      <c r="ACQ32" s="73"/>
      <c r="ACR32" s="73"/>
      <c r="ACS32" s="73"/>
      <c r="ACT32" s="73"/>
      <c r="ACU32" s="73"/>
      <c r="ACV32" s="73"/>
      <c r="ACW32" s="73"/>
      <c r="ACX32" s="73"/>
      <c r="ACY32" s="73"/>
      <c r="ACZ32" s="73"/>
      <c r="ADA32" s="73"/>
      <c r="ADB32" s="73"/>
      <c r="ADC32" s="73"/>
      <c r="ADD32" s="73"/>
      <c r="ADE32" s="73"/>
      <c r="ADF32" s="73"/>
      <c r="ADG32" s="73"/>
      <c r="ADH32" s="73"/>
      <c r="ADI32" s="73"/>
      <c r="ADJ32" s="73"/>
      <c r="ADK32" s="73"/>
      <c r="ADL32" s="73"/>
      <c r="ADM32" s="73"/>
      <c r="ADN32" s="73"/>
      <c r="ADO32" s="73"/>
      <c r="ADP32" s="73"/>
      <c r="ADQ32" s="73"/>
      <c r="ADR32" s="73"/>
      <c r="ADS32" s="73"/>
      <c r="ADT32" s="73"/>
      <c r="ADU32" s="73"/>
      <c r="ADV32" s="73"/>
      <c r="ADW32" s="73"/>
      <c r="ADX32" s="73"/>
      <c r="ADY32" s="73"/>
      <c r="ADZ32" s="73"/>
      <c r="AEA32" s="73"/>
      <c r="AEB32" s="73"/>
      <c r="AEC32" s="73"/>
      <c r="AED32" s="73"/>
      <c r="AEE32" s="73"/>
      <c r="AEF32" s="73"/>
      <c r="AEG32" s="73"/>
      <c r="AEH32" s="73"/>
      <c r="AEI32" s="73"/>
      <c r="AEJ32" s="73"/>
      <c r="AEK32" s="73"/>
      <c r="AEL32" s="73"/>
      <c r="AEM32" s="73"/>
      <c r="AEN32" s="73"/>
      <c r="AEO32" s="73"/>
      <c r="AEP32" s="73"/>
      <c r="AEQ32" s="73"/>
      <c r="AER32" s="73"/>
      <c r="AES32" s="73"/>
      <c r="AET32" s="73"/>
      <c r="AEU32" s="73"/>
      <c r="AEV32" s="73"/>
      <c r="AEW32" s="73"/>
      <c r="AEX32" s="73"/>
      <c r="AEY32" s="73"/>
      <c r="AEZ32" s="73"/>
      <c r="AFA32" s="73"/>
      <c r="AFB32" s="73"/>
      <c r="AFC32" s="73"/>
      <c r="AFD32" s="73"/>
      <c r="AFE32" s="73"/>
      <c r="AFF32" s="73"/>
      <c r="AFG32" s="73"/>
      <c r="AFH32" s="73"/>
      <c r="AFI32" s="73"/>
      <c r="AFJ32" s="73"/>
      <c r="AFK32" s="73"/>
      <c r="AFL32" s="73"/>
      <c r="AFM32" s="73"/>
      <c r="AFN32" s="73"/>
      <c r="AFO32" s="73"/>
      <c r="AFP32" s="73"/>
      <c r="AFQ32" s="73"/>
      <c r="AFR32" s="73"/>
      <c r="AFS32" s="73"/>
      <c r="AFT32" s="73"/>
      <c r="AFU32" s="73"/>
      <c r="AFV32" s="73"/>
      <c r="AFW32" s="73"/>
      <c r="AFX32" s="73"/>
      <c r="AFY32" s="73"/>
      <c r="AFZ32" s="73"/>
      <c r="AGA32" s="73"/>
      <c r="AGB32" s="73"/>
      <c r="AGC32" s="73"/>
      <c r="AGD32" s="73"/>
      <c r="AGE32" s="73"/>
      <c r="AGF32" s="73"/>
      <c r="AGG32" s="73"/>
      <c r="AGH32" s="73"/>
      <c r="AGI32" s="73"/>
      <c r="AGJ32" s="73"/>
      <c r="AGK32" s="73"/>
      <c r="AGL32" s="73"/>
      <c r="AGM32" s="73"/>
      <c r="AGN32" s="73"/>
      <c r="AGO32" s="73"/>
      <c r="AGP32" s="73"/>
      <c r="AGQ32" s="73"/>
      <c r="AGR32" s="73"/>
      <c r="AGS32" s="73"/>
      <c r="AGT32" s="73"/>
      <c r="AGU32" s="73"/>
      <c r="AGV32" s="73"/>
      <c r="AGW32" s="73"/>
      <c r="AGX32" s="73"/>
      <c r="AGY32" s="73"/>
      <c r="AGZ32" s="73"/>
      <c r="AHA32" s="73"/>
      <c r="AHB32" s="73"/>
      <c r="AHC32" s="73"/>
      <c r="AHD32" s="73"/>
      <c r="AHE32" s="73"/>
      <c r="AHF32" s="73"/>
      <c r="AHG32" s="73"/>
      <c r="AHH32" s="73"/>
      <c r="AHI32" s="73"/>
      <c r="AHJ32" s="73"/>
      <c r="AHK32" s="73"/>
      <c r="AHL32" s="73"/>
      <c r="AHM32" s="73"/>
      <c r="AHN32" s="73"/>
      <c r="AHO32" s="73"/>
      <c r="AHP32" s="73"/>
      <c r="AHQ32" s="73"/>
      <c r="AHR32" s="73"/>
      <c r="AHS32" s="73"/>
      <c r="AHT32" s="73"/>
      <c r="AHU32" s="73"/>
      <c r="AHV32" s="73"/>
      <c r="AHW32" s="73"/>
      <c r="AHX32" s="73"/>
      <c r="AHY32" s="73"/>
      <c r="AHZ32" s="73"/>
      <c r="AIA32" s="73"/>
      <c r="AIB32" s="73"/>
      <c r="AIC32" s="73"/>
      <c r="AID32" s="73"/>
      <c r="AIE32" s="73"/>
      <c r="AIF32" s="73"/>
      <c r="AIG32" s="73"/>
      <c r="AIH32" s="73"/>
      <c r="AII32" s="73"/>
      <c r="AIJ32" s="73"/>
      <c r="AIK32" s="73"/>
      <c r="AIL32" s="73"/>
      <c r="AIM32" s="73"/>
      <c r="AIN32" s="73"/>
      <c r="AIO32" s="73"/>
      <c r="AIP32" s="73"/>
      <c r="AIQ32" s="73"/>
      <c r="AIR32" s="73"/>
      <c r="AIS32" s="73"/>
      <c r="AIT32" s="73"/>
      <c r="AIU32" s="73"/>
      <c r="AIV32" s="73"/>
      <c r="AIW32" s="73"/>
      <c r="AIX32" s="73"/>
      <c r="AIY32" s="73"/>
      <c r="AIZ32" s="73"/>
      <c r="AJA32" s="73"/>
      <c r="AJB32" s="73"/>
      <c r="AJC32" s="73"/>
      <c r="AJD32" s="73"/>
      <c r="AJE32" s="73"/>
      <c r="AJF32" s="73"/>
      <c r="AJG32" s="73"/>
      <c r="AJH32" s="73"/>
      <c r="AJI32" s="73"/>
      <c r="AJJ32" s="73"/>
      <c r="AJK32" s="73"/>
      <c r="AJL32" s="73"/>
      <c r="AJM32" s="73"/>
      <c r="AJN32" s="73"/>
      <c r="AJO32" s="73"/>
      <c r="AJP32" s="73"/>
      <c r="AJQ32" s="73"/>
      <c r="AJR32" s="73"/>
      <c r="AJS32" s="73"/>
      <c r="AJT32" s="73"/>
      <c r="AJU32" s="73"/>
      <c r="AJV32" s="73"/>
      <c r="AJW32" s="73"/>
      <c r="AJX32" s="73"/>
      <c r="AJY32" s="73"/>
      <c r="AJZ32" s="73"/>
      <c r="AKA32" s="73"/>
      <c r="AKB32" s="73"/>
      <c r="AKC32" s="73"/>
      <c r="AKD32" s="73"/>
      <c r="AKE32" s="73"/>
      <c r="AKF32" s="73"/>
      <c r="AKG32" s="73"/>
      <c r="AKH32" s="73"/>
      <c r="AKI32" s="73"/>
      <c r="AKJ32" s="73"/>
      <c r="AKK32" s="73"/>
      <c r="AKL32" s="73"/>
      <c r="AKM32" s="73"/>
      <c r="AKN32" s="73"/>
      <c r="AKO32" s="73"/>
      <c r="AKP32" s="73"/>
      <c r="AKQ32" s="73"/>
      <c r="AKR32" s="73"/>
      <c r="AKS32" s="73"/>
      <c r="AKT32" s="73"/>
      <c r="AKU32" s="73"/>
      <c r="AKV32" s="73"/>
      <c r="AKW32" s="73"/>
      <c r="AKX32" s="73"/>
      <c r="AKY32" s="73"/>
      <c r="AKZ32" s="73"/>
      <c r="ALA32" s="73"/>
      <c r="ALB32" s="73"/>
      <c r="ALC32" s="73"/>
      <c r="ALD32" s="73"/>
      <c r="ALE32" s="73"/>
      <c r="ALF32" s="73"/>
      <c r="ALG32" s="73"/>
      <c r="ALH32" s="73"/>
      <c r="ALI32" s="73"/>
      <c r="ALJ32" s="73"/>
      <c r="ALK32" s="73"/>
      <c r="ALL32" s="73"/>
      <c r="ALM32" s="73"/>
      <c r="ALN32" s="73"/>
      <c r="ALO32" s="73"/>
      <c r="ALP32" s="73"/>
      <c r="ALQ32" s="73"/>
      <c r="ALR32" s="73"/>
      <c r="ALS32" s="73"/>
      <c r="ALT32" s="73"/>
      <c r="ALU32" s="73"/>
      <c r="ALV32" s="73"/>
      <c r="ALW32" s="73"/>
      <c r="ALX32" s="73"/>
      <c r="ALY32" s="73"/>
      <c r="ALZ32" s="73"/>
      <c r="AMA32" s="73"/>
      <c r="AMB32" s="73"/>
      <c r="AMC32" s="73"/>
      <c r="AMD32" s="73"/>
      <c r="AME32" s="73"/>
      <c r="AMF32" s="73"/>
      <c r="AMG32" s="73"/>
      <c r="AMH32" s="73"/>
      <c r="AMI32" s="73"/>
      <c r="AMJ32" s="73"/>
      <c r="AMK32" s="73"/>
      <c r="AML32" s="73"/>
    </row>
    <row r="33" spans="1:1026" s="1" customFormat="1" ht="13.5" customHeight="1" thickBot="1">
      <c r="A33" s="70" t="s">
        <v>199</v>
      </c>
      <c r="B33" s="1336"/>
      <c r="C33" s="1336"/>
      <c r="D33" s="1321">
        <f>SUM(D29:D32)</f>
        <v>13533000</v>
      </c>
      <c r="E33" s="1321">
        <f>SUM(E29:E32)</f>
        <v>12199000</v>
      </c>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3"/>
      <c r="IW33" s="73"/>
      <c r="IX33" s="73"/>
      <c r="IY33" s="73"/>
      <c r="IZ33" s="73"/>
      <c r="JA33" s="73"/>
      <c r="JB33" s="73"/>
      <c r="JC33" s="73"/>
      <c r="JD33" s="73"/>
      <c r="JE33" s="73"/>
      <c r="JF33" s="73"/>
      <c r="JG33" s="73"/>
      <c r="JH33" s="73"/>
      <c r="JI33" s="73"/>
      <c r="JJ33" s="73"/>
      <c r="JK33" s="73"/>
      <c r="JL33" s="73"/>
      <c r="JM33" s="73"/>
      <c r="JN33" s="73"/>
      <c r="JO33" s="73"/>
      <c r="JP33" s="73"/>
      <c r="JQ33" s="73"/>
      <c r="JR33" s="73"/>
      <c r="JS33" s="73"/>
      <c r="JT33" s="73"/>
      <c r="JU33" s="73"/>
      <c r="JV33" s="73"/>
      <c r="JW33" s="73"/>
      <c r="JX33" s="73"/>
      <c r="JY33" s="73"/>
      <c r="JZ33" s="73"/>
      <c r="KA33" s="73"/>
      <c r="KB33" s="73"/>
      <c r="KC33" s="73"/>
      <c r="KD33" s="73"/>
      <c r="KE33" s="73"/>
      <c r="KF33" s="73"/>
      <c r="KG33" s="73"/>
      <c r="KH33" s="73"/>
      <c r="KI33" s="73"/>
      <c r="KJ33" s="73"/>
      <c r="KK33" s="73"/>
      <c r="KL33" s="73"/>
      <c r="KM33" s="73"/>
      <c r="KN33" s="73"/>
      <c r="KO33" s="73"/>
      <c r="KP33" s="73"/>
      <c r="KQ33" s="73"/>
      <c r="KR33" s="73"/>
      <c r="KS33" s="73"/>
      <c r="KT33" s="73"/>
      <c r="KU33" s="73"/>
      <c r="KV33" s="73"/>
      <c r="KW33" s="73"/>
      <c r="KX33" s="73"/>
      <c r="KY33" s="73"/>
      <c r="KZ33" s="73"/>
      <c r="LA33" s="73"/>
      <c r="LB33" s="73"/>
      <c r="LC33" s="73"/>
      <c r="LD33" s="73"/>
      <c r="LE33" s="73"/>
      <c r="LF33" s="73"/>
      <c r="LG33" s="73"/>
      <c r="LH33" s="73"/>
      <c r="LI33" s="73"/>
      <c r="LJ33" s="73"/>
      <c r="LK33" s="73"/>
      <c r="LL33" s="73"/>
      <c r="LM33" s="73"/>
      <c r="LN33" s="73"/>
      <c r="LO33" s="73"/>
      <c r="LP33" s="73"/>
      <c r="LQ33" s="73"/>
      <c r="LR33" s="73"/>
      <c r="LS33" s="73"/>
      <c r="LT33" s="73"/>
      <c r="LU33" s="73"/>
      <c r="LV33" s="73"/>
      <c r="LW33" s="73"/>
      <c r="LX33" s="73"/>
      <c r="LY33" s="73"/>
      <c r="LZ33" s="73"/>
      <c r="MA33" s="73"/>
      <c r="MB33" s="73"/>
      <c r="MC33" s="73"/>
      <c r="MD33" s="73"/>
      <c r="ME33" s="73"/>
      <c r="MF33" s="73"/>
      <c r="MG33" s="73"/>
      <c r="MH33" s="73"/>
      <c r="MI33" s="73"/>
      <c r="MJ33" s="73"/>
      <c r="MK33" s="73"/>
      <c r="ML33" s="73"/>
      <c r="MM33" s="73"/>
      <c r="MN33" s="73"/>
      <c r="MO33" s="73"/>
      <c r="MP33" s="73"/>
      <c r="MQ33" s="73"/>
      <c r="MR33" s="73"/>
      <c r="MS33" s="73"/>
      <c r="MT33" s="73"/>
      <c r="MU33" s="73"/>
      <c r="MV33" s="73"/>
      <c r="MW33" s="73"/>
      <c r="MX33" s="73"/>
      <c r="MY33" s="73"/>
      <c r="MZ33" s="73"/>
      <c r="NA33" s="73"/>
      <c r="NB33" s="73"/>
      <c r="NC33" s="73"/>
      <c r="ND33" s="73"/>
      <c r="NE33" s="73"/>
      <c r="NF33" s="73"/>
      <c r="NG33" s="73"/>
      <c r="NH33" s="73"/>
      <c r="NI33" s="73"/>
      <c r="NJ33" s="73"/>
      <c r="NK33" s="73"/>
      <c r="NL33" s="73"/>
      <c r="NM33" s="73"/>
      <c r="NN33" s="73"/>
      <c r="NO33" s="73"/>
      <c r="NP33" s="73"/>
      <c r="NQ33" s="73"/>
      <c r="NR33" s="73"/>
      <c r="NS33" s="73"/>
      <c r="NT33" s="73"/>
      <c r="NU33" s="73"/>
      <c r="NV33" s="73"/>
      <c r="NW33" s="73"/>
      <c r="NX33" s="73"/>
      <c r="NY33" s="73"/>
      <c r="NZ33" s="73"/>
      <c r="OA33" s="73"/>
      <c r="OB33" s="73"/>
      <c r="OC33" s="73"/>
      <c r="OD33" s="73"/>
      <c r="OE33" s="73"/>
      <c r="OF33" s="73"/>
      <c r="OG33" s="73"/>
      <c r="OH33" s="73"/>
      <c r="OI33" s="73"/>
      <c r="OJ33" s="73"/>
      <c r="OK33" s="73"/>
      <c r="OL33" s="73"/>
      <c r="OM33" s="73"/>
      <c r="ON33" s="73"/>
      <c r="OO33" s="73"/>
      <c r="OP33" s="73"/>
      <c r="OQ33" s="73"/>
      <c r="OR33" s="73"/>
      <c r="OS33" s="73"/>
      <c r="OT33" s="73"/>
      <c r="OU33" s="73"/>
      <c r="OV33" s="73"/>
      <c r="OW33" s="73"/>
      <c r="OX33" s="73"/>
      <c r="OY33" s="73"/>
      <c r="OZ33" s="73"/>
      <c r="PA33" s="73"/>
      <c r="PB33" s="73"/>
      <c r="PC33" s="73"/>
      <c r="PD33" s="73"/>
      <c r="PE33" s="73"/>
      <c r="PF33" s="73"/>
      <c r="PG33" s="73"/>
      <c r="PH33" s="73"/>
      <c r="PI33" s="73"/>
      <c r="PJ33" s="73"/>
      <c r="PK33" s="73"/>
      <c r="PL33" s="73"/>
      <c r="PM33" s="73"/>
      <c r="PN33" s="73"/>
      <c r="PO33" s="73"/>
      <c r="PP33" s="73"/>
      <c r="PQ33" s="73"/>
      <c r="PR33" s="73"/>
      <c r="PS33" s="73"/>
      <c r="PT33" s="73"/>
      <c r="PU33" s="73"/>
      <c r="PV33" s="73"/>
      <c r="PW33" s="73"/>
      <c r="PX33" s="73"/>
      <c r="PY33" s="73"/>
      <c r="PZ33" s="73"/>
      <c r="QA33" s="73"/>
      <c r="QB33" s="73"/>
      <c r="QC33" s="73"/>
      <c r="QD33" s="73"/>
      <c r="QE33" s="73"/>
      <c r="QF33" s="73"/>
      <c r="QG33" s="73"/>
      <c r="QH33" s="73"/>
      <c r="QI33" s="73"/>
      <c r="QJ33" s="73"/>
      <c r="QK33" s="73"/>
      <c r="QL33" s="73"/>
      <c r="QM33" s="73"/>
      <c r="QN33" s="73"/>
      <c r="QO33" s="73"/>
      <c r="QP33" s="73"/>
      <c r="QQ33" s="73"/>
      <c r="QR33" s="73"/>
      <c r="QS33" s="73"/>
      <c r="QT33" s="73"/>
      <c r="QU33" s="73"/>
      <c r="QV33" s="73"/>
      <c r="QW33" s="73"/>
      <c r="QX33" s="73"/>
      <c r="QY33" s="73"/>
      <c r="QZ33" s="73"/>
      <c r="RA33" s="73"/>
      <c r="RB33" s="73"/>
      <c r="RC33" s="73"/>
      <c r="RD33" s="73"/>
      <c r="RE33" s="73"/>
      <c r="RF33" s="73"/>
      <c r="RG33" s="73"/>
      <c r="RH33" s="73"/>
      <c r="RI33" s="73"/>
      <c r="RJ33" s="73"/>
      <c r="RK33" s="73"/>
      <c r="RL33" s="73"/>
      <c r="RM33" s="73"/>
      <c r="RN33" s="73"/>
      <c r="RO33" s="73"/>
      <c r="RP33" s="73"/>
      <c r="RQ33" s="73"/>
      <c r="RR33" s="73"/>
      <c r="RS33" s="73"/>
      <c r="RT33" s="73"/>
      <c r="RU33" s="73"/>
      <c r="RV33" s="73"/>
      <c r="RW33" s="73"/>
      <c r="RX33" s="73"/>
      <c r="RY33" s="73"/>
      <c r="RZ33" s="73"/>
      <c r="SA33" s="73"/>
      <c r="SB33" s="73"/>
      <c r="SC33" s="73"/>
      <c r="SD33" s="73"/>
      <c r="SE33" s="73"/>
      <c r="SF33" s="73"/>
      <c r="SG33" s="73"/>
      <c r="SH33" s="73"/>
      <c r="SI33" s="73"/>
      <c r="SJ33" s="73"/>
      <c r="SK33" s="73"/>
      <c r="SL33" s="73"/>
      <c r="SM33" s="73"/>
      <c r="SN33" s="73"/>
      <c r="SO33" s="73"/>
      <c r="SP33" s="73"/>
      <c r="SQ33" s="73"/>
      <c r="SR33" s="73"/>
      <c r="SS33" s="73"/>
      <c r="ST33" s="73"/>
      <c r="SU33" s="73"/>
      <c r="SV33" s="73"/>
      <c r="SW33" s="73"/>
      <c r="SX33" s="73"/>
      <c r="SY33" s="73"/>
      <c r="SZ33" s="73"/>
      <c r="TA33" s="73"/>
      <c r="TB33" s="73"/>
      <c r="TC33" s="73"/>
      <c r="TD33" s="73"/>
      <c r="TE33" s="73"/>
      <c r="TF33" s="73"/>
      <c r="TG33" s="73"/>
      <c r="TH33" s="73"/>
      <c r="TI33" s="73"/>
      <c r="TJ33" s="73"/>
      <c r="TK33" s="73"/>
      <c r="TL33" s="73"/>
      <c r="TM33" s="73"/>
      <c r="TN33" s="73"/>
      <c r="TO33" s="73"/>
      <c r="TP33" s="73"/>
      <c r="TQ33" s="73"/>
      <c r="TR33" s="73"/>
      <c r="TS33" s="73"/>
      <c r="TT33" s="73"/>
      <c r="TU33" s="73"/>
      <c r="TV33" s="73"/>
      <c r="TW33" s="73"/>
      <c r="TX33" s="73"/>
      <c r="TY33" s="73"/>
      <c r="TZ33" s="73"/>
      <c r="UA33" s="73"/>
      <c r="UB33" s="73"/>
      <c r="UC33" s="73"/>
      <c r="UD33" s="73"/>
      <c r="UE33" s="73"/>
      <c r="UF33" s="73"/>
      <c r="UG33" s="73"/>
      <c r="UH33" s="73"/>
      <c r="UI33" s="73"/>
      <c r="UJ33" s="73"/>
      <c r="UK33" s="73"/>
      <c r="UL33" s="73"/>
      <c r="UM33" s="73"/>
      <c r="UN33" s="73"/>
      <c r="UO33" s="73"/>
      <c r="UP33" s="73"/>
      <c r="UQ33" s="73"/>
      <c r="UR33" s="73"/>
      <c r="US33" s="73"/>
      <c r="UT33" s="73"/>
      <c r="UU33" s="73"/>
      <c r="UV33" s="73"/>
      <c r="UW33" s="73"/>
      <c r="UX33" s="73"/>
      <c r="UY33" s="73"/>
      <c r="UZ33" s="73"/>
      <c r="VA33" s="73"/>
      <c r="VB33" s="73"/>
      <c r="VC33" s="73"/>
      <c r="VD33" s="73"/>
      <c r="VE33" s="73"/>
      <c r="VF33" s="73"/>
      <c r="VG33" s="73"/>
      <c r="VH33" s="73"/>
      <c r="VI33" s="73"/>
      <c r="VJ33" s="73"/>
      <c r="VK33" s="73"/>
      <c r="VL33" s="73"/>
      <c r="VM33" s="73"/>
      <c r="VN33" s="73"/>
      <c r="VO33" s="73"/>
      <c r="VP33" s="73"/>
      <c r="VQ33" s="73"/>
      <c r="VR33" s="73"/>
      <c r="VS33" s="73"/>
      <c r="VT33" s="73"/>
      <c r="VU33" s="73"/>
      <c r="VV33" s="73"/>
      <c r="VW33" s="73"/>
      <c r="VX33" s="73"/>
      <c r="VY33" s="73"/>
      <c r="VZ33" s="73"/>
      <c r="WA33" s="73"/>
      <c r="WB33" s="73"/>
      <c r="WC33" s="73"/>
      <c r="WD33" s="73"/>
      <c r="WE33" s="73"/>
      <c r="WF33" s="73"/>
      <c r="WG33" s="73"/>
      <c r="WH33" s="73"/>
      <c r="WI33" s="73"/>
      <c r="WJ33" s="73"/>
      <c r="WK33" s="73"/>
      <c r="WL33" s="73"/>
      <c r="WM33" s="73"/>
      <c r="WN33" s="73"/>
      <c r="WO33" s="73"/>
      <c r="WP33" s="73"/>
      <c r="WQ33" s="73"/>
      <c r="WR33" s="73"/>
      <c r="WS33" s="73"/>
      <c r="WT33" s="73"/>
      <c r="WU33" s="73"/>
      <c r="WV33" s="73"/>
      <c r="WW33" s="73"/>
      <c r="WX33" s="73"/>
      <c r="WY33" s="73"/>
      <c r="WZ33" s="73"/>
      <c r="XA33" s="73"/>
      <c r="XB33" s="73"/>
      <c r="XC33" s="73"/>
      <c r="XD33" s="73"/>
      <c r="XE33" s="73"/>
      <c r="XF33" s="73"/>
      <c r="XG33" s="73"/>
      <c r="XH33" s="73"/>
      <c r="XI33" s="73"/>
      <c r="XJ33" s="73"/>
      <c r="XK33" s="73"/>
      <c r="XL33" s="73"/>
      <c r="XM33" s="73"/>
      <c r="XN33" s="73"/>
      <c r="XO33" s="73"/>
      <c r="XP33" s="73"/>
      <c r="XQ33" s="73"/>
      <c r="XR33" s="73"/>
      <c r="XS33" s="73"/>
      <c r="XT33" s="73"/>
      <c r="XU33" s="73"/>
      <c r="XV33" s="73"/>
      <c r="XW33" s="73"/>
      <c r="XX33" s="73"/>
      <c r="XY33" s="73"/>
      <c r="XZ33" s="73"/>
      <c r="YA33" s="73"/>
      <c r="YB33" s="73"/>
      <c r="YC33" s="73"/>
      <c r="YD33" s="73"/>
      <c r="YE33" s="73"/>
      <c r="YF33" s="73"/>
      <c r="YG33" s="73"/>
      <c r="YH33" s="73"/>
      <c r="YI33" s="73"/>
      <c r="YJ33" s="73"/>
      <c r="YK33" s="73"/>
      <c r="YL33" s="73"/>
      <c r="YM33" s="73"/>
      <c r="YN33" s="73"/>
      <c r="YO33" s="73"/>
      <c r="YP33" s="73"/>
      <c r="YQ33" s="73"/>
      <c r="YR33" s="73"/>
      <c r="YS33" s="73"/>
      <c r="YT33" s="73"/>
      <c r="YU33" s="73"/>
      <c r="YV33" s="73"/>
      <c r="YW33" s="73"/>
      <c r="YX33" s="73"/>
      <c r="YY33" s="73"/>
      <c r="YZ33" s="73"/>
      <c r="ZA33" s="73"/>
      <c r="ZB33" s="73"/>
      <c r="ZC33" s="73"/>
      <c r="ZD33" s="73"/>
      <c r="ZE33" s="73"/>
      <c r="ZF33" s="73"/>
      <c r="ZG33" s="73"/>
      <c r="ZH33" s="73"/>
      <c r="ZI33" s="73"/>
      <c r="ZJ33" s="73"/>
      <c r="ZK33" s="73"/>
      <c r="ZL33" s="73"/>
      <c r="ZM33" s="73"/>
      <c r="ZN33" s="73"/>
      <c r="ZO33" s="73"/>
      <c r="ZP33" s="73"/>
      <c r="ZQ33" s="73"/>
      <c r="ZR33" s="73"/>
      <c r="ZS33" s="73"/>
      <c r="ZT33" s="73"/>
      <c r="ZU33" s="73"/>
      <c r="ZV33" s="73"/>
      <c r="ZW33" s="73"/>
      <c r="ZX33" s="73"/>
      <c r="ZY33" s="73"/>
      <c r="ZZ33" s="73"/>
      <c r="AAA33" s="73"/>
      <c r="AAB33" s="73"/>
      <c r="AAC33" s="73"/>
      <c r="AAD33" s="73"/>
      <c r="AAE33" s="73"/>
      <c r="AAF33" s="73"/>
      <c r="AAG33" s="73"/>
      <c r="AAH33" s="73"/>
      <c r="AAI33" s="73"/>
      <c r="AAJ33" s="73"/>
      <c r="AAK33" s="73"/>
      <c r="AAL33" s="73"/>
      <c r="AAM33" s="73"/>
      <c r="AAN33" s="73"/>
      <c r="AAO33" s="73"/>
      <c r="AAP33" s="73"/>
      <c r="AAQ33" s="73"/>
      <c r="AAR33" s="73"/>
      <c r="AAS33" s="73"/>
      <c r="AAT33" s="73"/>
      <c r="AAU33" s="73"/>
      <c r="AAV33" s="73"/>
      <c r="AAW33" s="73"/>
      <c r="AAX33" s="73"/>
      <c r="AAY33" s="73"/>
      <c r="AAZ33" s="73"/>
      <c r="ABA33" s="73"/>
      <c r="ABB33" s="73"/>
      <c r="ABC33" s="73"/>
      <c r="ABD33" s="73"/>
      <c r="ABE33" s="73"/>
      <c r="ABF33" s="73"/>
      <c r="ABG33" s="73"/>
      <c r="ABH33" s="73"/>
      <c r="ABI33" s="73"/>
      <c r="ABJ33" s="73"/>
      <c r="ABK33" s="73"/>
      <c r="ABL33" s="73"/>
      <c r="ABM33" s="73"/>
      <c r="ABN33" s="73"/>
      <c r="ABO33" s="73"/>
      <c r="ABP33" s="73"/>
      <c r="ABQ33" s="73"/>
      <c r="ABR33" s="73"/>
      <c r="ABS33" s="73"/>
      <c r="ABT33" s="73"/>
      <c r="ABU33" s="73"/>
      <c r="ABV33" s="73"/>
      <c r="ABW33" s="73"/>
      <c r="ABX33" s="73"/>
      <c r="ABY33" s="73"/>
      <c r="ABZ33" s="73"/>
      <c r="ACA33" s="73"/>
      <c r="ACB33" s="73"/>
      <c r="ACC33" s="73"/>
      <c r="ACD33" s="73"/>
      <c r="ACE33" s="73"/>
      <c r="ACF33" s="73"/>
      <c r="ACG33" s="73"/>
      <c r="ACH33" s="73"/>
      <c r="ACI33" s="73"/>
      <c r="ACJ33" s="73"/>
      <c r="ACK33" s="73"/>
      <c r="ACL33" s="73"/>
      <c r="ACM33" s="73"/>
      <c r="ACN33" s="73"/>
      <c r="ACO33" s="73"/>
      <c r="ACP33" s="73"/>
      <c r="ACQ33" s="73"/>
      <c r="ACR33" s="73"/>
      <c r="ACS33" s="73"/>
      <c r="ACT33" s="73"/>
      <c r="ACU33" s="73"/>
      <c r="ACV33" s="73"/>
      <c r="ACW33" s="73"/>
      <c r="ACX33" s="73"/>
      <c r="ACY33" s="73"/>
      <c r="ACZ33" s="73"/>
      <c r="ADA33" s="73"/>
      <c r="ADB33" s="73"/>
      <c r="ADC33" s="73"/>
      <c r="ADD33" s="73"/>
      <c r="ADE33" s="73"/>
      <c r="ADF33" s="73"/>
      <c r="ADG33" s="73"/>
      <c r="ADH33" s="73"/>
      <c r="ADI33" s="73"/>
      <c r="ADJ33" s="73"/>
      <c r="ADK33" s="73"/>
      <c r="ADL33" s="73"/>
      <c r="ADM33" s="73"/>
      <c r="ADN33" s="73"/>
      <c r="ADO33" s="73"/>
      <c r="ADP33" s="73"/>
      <c r="ADQ33" s="73"/>
      <c r="ADR33" s="73"/>
      <c r="ADS33" s="73"/>
      <c r="ADT33" s="73"/>
      <c r="ADU33" s="73"/>
      <c r="ADV33" s="73"/>
      <c r="ADW33" s="73"/>
      <c r="ADX33" s="73"/>
      <c r="ADY33" s="73"/>
      <c r="ADZ33" s="73"/>
      <c r="AEA33" s="73"/>
      <c r="AEB33" s="73"/>
      <c r="AEC33" s="73"/>
      <c r="AED33" s="73"/>
      <c r="AEE33" s="73"/>
      <c r="AEF33" s="73"/>
      <c r="AEG33" s="73"/>
      <c r="AEH33" s="73"/>
      <c r="AEI33" s="73"/>
      <c r="AEJ33" s="73"/>
      <c r="AEK33" s="73"/>
      <c r="AEL33" s="73"/>
      <c r="AEM33" s="73"/>
      <c r="AEN33" s="73"/>
      <c r="AEO33" s="73"/>
      <c r="AEP33" s="73"/>
      <c r="AEQ33" s="73"/>
      <c r="AER33" s="73"/>
      <c r="AES33" s="73"/>
      <c r="AET33" s="73"/>
      <c r="AEU33" s="73"/>
      <c r="AEV33" s="73"/>
      <c r="AEW33" s="73"/>
      <c r="AEX33" s="73"/>
      <c r="AEY33" s="73"/>
      <c r="AEZ33" s="73"/>
      <c r="AFA33" s="73"/>
      <c r="AFB33" s="73"/>
      <c r="AFC33" s="73"/>
      <c r="AFD33" s="73"/>
      <c r="AFE33" s="73"/>
      <c r="AFF33" s="73"/>
      <c r="AFG33" s="73"/>
      <c r="AFH33" s="73"/>
      <c r="AFI33" s="73"/>
      <c r="AFJ33" s="73"/>
      <c r="AFK33" s="73"/>
      <c r="AFL33" s="73"/>
      <c r="AFM33" s="73"/>
      <c r="AFN33" s="73"/>
      <c r="AFO33" s="73"/>
      <c r="AFP33" s="73"/>
      <c r="AFQ33" s="73"/>
      <c r="AFR33" s="73"/>
      <c r="AFS33" s="73"/>
      <c r="AFT33" s="73"/>
      <c r="AFU33" s="73"/>
      <c r="AFV33" s="73"/>
      <c r="AFW33" s="73"/>
      <c r="AFX33" s="73"/>
      <c r="AFY33" s="73"/>
      <c r="AFZ33" s="73"/>
      <c r="AGA33" s="73"/>
      <c r="AGB33" s="73"/>
      <c r="AGC33" s="73"/>
      <c r="AGD33" s="73"/>
      <c r="AGE33" s="73"/>
      <c r="AGF33" s="73"/>
      <c r="AGG33" s="73"/>
      <c r="AGH33" s="73"/>
      <c r="AGI33" s="73"/>
      <c r="AGJ33" s="73"/>
      <c r="AGK33" s="73"/>
      <c r="AGL33" s="73"/>
      <c r="AGM33" s="73"/>
      <c r="AGN33" s="73"/>
      <c r="AGO33" s="73"/>
      <c r="AGP33" s="73"/>
      <c r="AGQ33" s="73"/>
      <c r="AGR33" s="73"/>
      <c r="AGS33" s="73"/>
      <c r="AGT33" s="73"/>
      <c r="AGU33" s="73"/>
      <c r="AGV33" s="73"/>
      <c r="AGW33" s="73"/>
      <c r="AGX33" s="73"/>
      <c r="AGY33" s="73"/>
      <c r="AGZ33" s="73"/>
      <c r="AHA33" s="73"/>
      <c r="AHB33" s="73"/>
      <c r="AHC33" s="73"/>
      <c r="AHD33" s="73"/>
      <c r="AHE33" s="73"/>
      <c r="AHF33" s="73"/>
      <c r="AHG33" s="73"/>
      <c r="AHH33" s="73"/>
      <c r="AHI33" s="73"/>
      <c r="AHJ33" s="73"/>
      <c r="AHK33" s="73"/>
      <c r="AHL33" s="73"/>
      <c r="AHM33" s="73"/>
      <c r="AHN33" s="73"/>
      <c r="AHO33" s="73"/>
      <c r="AHP33" s="73"/>
      <c r="AHQ33" s="73"/>
      <c r="AHR33" s="73"/>
      <c r="AHS33" s="73"/>
      <c r="AHT33" s="73"/>
      <c r="AHU33" s="73"/>
      <c r="AHV33" s="73"/>
      <c r="AHW33" s="73"/>
      <c r="AHX33" s="73"/>
      <c r="AHY33" s="73"/>
      <c r="AHZ33" s="73"/>
      <c r="AIA33" s="73"/>
      <c r="AIB33" s="73"/>
      <c r="AIC33" s="73"/>
      <c r="AID33" s="73"/>
      <c r="AIE33" s="73"/>
      <c r="AIF33" s="73"/>
      <c r="AIG33" s="73"/>
      <c r="AIH33" s="73"/>
      <c r="AII33" s="73"/>
      <c r="AIJ33" s="73"/>
      <c r="AIK33" s="73"/>
      <c r="AIL33" s="73"/>
      <c r="AIM33" s="73"/>
      <c r="AIN33" s="73"/>
      <c r="AIO33" s="73"/>
      <c r="AIP33" s="73"/>
      <c r="AIQ33" s="73"/>
      <c r="AIR33" s="73"/>
      <c r="AIS33" s="73"/>
      <c r="AIT33" s="73"/>
      <c r="AIU33" s="73"/>
      <c r="AIV33" s="73"/>
      <c r="AIW33" s="73"/>
      <c r="AIX33" s="73"/>
      <c r="AIY33" s="73"/>
      <c r="AIZ33" s="73"/>
      <c r="AJA33" s="73"/>
      <c r="AJB33" s="73"/>
      <c r="AJC33" s="73"/>
      <c r="AJD33" s="73"/>
      <c r="AJE33" s="73"/>
      <c r="AJF33" s="73"/>
      <c r="AJG33" s="73"/>
      <c r="AJH33" s="73"/>
      <c r="AJI33" s="73"/>
      <c r="AJJ33" s="73"/>
      <c r="AJK33" s="73"/>
      <c r="AJL33" s="73"/>
      <c r="AJM33" s="73"/>
      <c r="AJN33" s="73"/>
      <c r="AJO33" s="73"/>
      <c r="AJP33" s="73"/>
      <c r="AJQ33" s="73"/>
      <c r="AJR33" s="73"/>
      <c r="AJS33" s="73"/>
      <c r="AJT33" s="73"/>
      <c r="AJU33" s="73"/>
      <c r="AJV33" s="73"/>
      <c r="AJW33" s="73"/>
      <c r="AJX33" s="73"/>
      <c r="AJY33" s="73"/>
      <c r="AJZ33" s="73"/>
      <c r="AKA33" s="73"/>
      <c r="AKB33" s="73"/>
      <c r="AKC33" s="73"/>
      <c r="AKD33" s="73"/>
      <c r="AKE33" s="73"/>
      <c r="AKF33" s="73"/>
      <c r="AKG33" s="73"/>
      <c r="AKH33" s="73"/>
      <c r="AKI33" s="73"/>
      <c r="AKJ33" s="73"/>
      <c r="AKK33" s="73"/>
      <c r="AKL33" s="73"/>
      <c r="AKM33" s="73"/>
      <c r="AKN33" s="73"/>
      <c r="AKO33" s="73"/>
      <c r="AKP33" s="73"/>
      <c r="AKQ33" s="73"/>
      <c r="AKR33" s="73"/>
      <c r="AKS33" s="73"/>
      <c r="AKT33" s="73"/>
      <c r="AKU33" s="73"/>
      <c r="AKV33" s="73"/>
      <c r="AKW33" s="73"/>
      <c r="AKX33" s="73"/>
      <c r="AKY33" s="73"/>
      <c r="AKZ33" s="73"/>
      <c r="ALA33" s="73"/>
      <c r="ALB33" s="73"/>
      <c r="ALC33" s="73"/>
      <c r="ALD33" s="73"/>
      <c r="ALE33" s="73"/>
      <c r="ALF33" s="73"/>
      <c r="ALG33" s="73"/>
      <c r="ALH33" s="73"/>
      <c r="ALI33" s="73"/>
      <c r="ALJ33" s="73"/>
      <c r="ALK33" s="73"/>
      <c r="ALL33" s="73"/>
      <c r="ALM33" s="73"/>
      <c r="ALN33" s="73"/>
      <c r="ALO33" s="73"/>
      <c r="ALP33" s="73"/>
      <c r="ALQ33" s="73"/>
      <c r="ALR33" s="73"/>
      <c r="ALS33" s="73"/>
      <c r="ALT33" s="73"/>
      <c r="ALU33" s="73"/>
      <c r="ALV33" s="73"/>
      <c r="ALW33" s="73"/>
      <c r="ALX33" s="73"/>
      <c r="ALY33" s="73"/>
      <c r="ALZ33" s="73"/>
      <c r="AMA33" s="73"/>
      <c r="AMB33" s="73"/>
      <c r="AMC33" s="73"/>
      <c r="AMD33" s="73"/>
      <c r="AME33" s="73"/>
      <c r="AMF33" s="73"/>
      <c r="AMG33" s="73"/>
      <c r="AMH33" s="73"/>
      <c r="AMI33" s="73"/>
      <c r="AMJ33" s="73"/>
      <c r="AMK33" s="73"/>
      <c r="AML33" s="73"/>
    </row>
    <row r="34" spans="1:1026" s="1" customFormat="1">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c r="JD34" s="73"/>
      <c r="JE34" s="73"/>
      <c r="JF34" s="73"/>
      <c r="JG34" s="73"/>
      <c r="JH34" s="73"/>
      <c r="JI34" s="73"/>
      <c r="JJ34" s="73"/>
      <c r="JK34" s="73"/>
      <c r="JL34" s="73"/>
      <c r="JM34" s="73"/>
      <c r="JN34" s="73"/>
      <c r="JO34" s="73"/>
      <c r="JP34" s="73"/>
      <c r="JQ34" s="73"/>
      <c r="JR34" s="73"/>
      <c r="JS34" s="73"/>
      <c r="JT34" s="73"/>
      <c r="JU34" s="73"/>
      <c r="JV34" s="73"/>
      <c r="JW34" s="73"/>
      <c r="JX34" s="73"/>
      <c r="JY34" s="73"/>
      <c r="JZ34" s="73"/>
      <c r="KA34" s="73"/>
      <c r="KB34" s="73"/>
      <c r="KC34" s="73"/>
      <c r="KD34" s="73"/>
      <c r="KE34" s="73"/>
      <c r="KF34" s="73"/>
      <c r="KG34" s="73"/>
      <c r="KH34" s="73"/>
      <c r="KI34" s="73"/>
      <c r="KJ34" s="73"/>
      <c r="KK34" s="73"/>
      <c r="KL34" s="73"/>
      <c r="KM34" s="73"/>
      <c r="KN34" s="73"/>
      <c r="KO34" s="73"/>
      <c r="KP34" s="73"/>
      <c r="KQ34" s="73"/>
      <c r="KR34" s="73"/>
      <c r="KS34" s="73"/>
      <c r="KT34" s="73"/>
      <c r="KU34" s="73"/>
      <c r="KV34" s="73"/>
      <c r="KW34" s="73"/>
      <c r="KX34" s="73"/>
      <c r="KY34" s="73"/>
      <c r="KZ34" s="73"/>
      <c r="LA34" s="73"/>
      <c r="LB34" s="73"/>
      <c r="LC34" s="73"/>
      <c r="LD34" s="73"/>
      <c r="LE34" s="73"/>
      <c r="LF34" s="73"/>
      <c r="LG34" s="73"/>
      <c r="LH34" s="73"/>
      <c r="LI34" s="73"/>
      <c r="LJ34" s="73"/>
      <c r="LK34" s="73"/>
      <c r="LL34" s="73"/>
      <c r="LM34" s="73"/>
      <c r="LN34" s="73"/>
      <c r="LO34" s="73"/>
      <c r="LP34" s="73"/>
      <c r="LQ34" s="73"/>
      <c r="LR34" s="73"/>
      <c r="LS34" s="73"/>
      <c r="LT34" s="73"/>
      <c r="LU34" s="73"/>
      <c r="LV34" s="73"/>
      <c r="LW34" s="73"/>
      <c r="LX34" s="73"/>
      <c r="LY34" s="73"/>
      <c r="LZ34" s="73"/>
      <c r="MA34" s="73"/>
      <c r="MB34" s="73"/>
      <c r="MC34" s="73"/>
      <c r="MD34" s="73"/>
      <c r="ME34" s="73"/>
      <c r="MF34" s="73"/>
      <c r="MG34" s="73"/>
      <c r="MH34" s="73"/>
      <c r="MI34" s="73"/>
      <c r="MJ34" s="73"/>
      <c r="MK34" s="73"/>
      <c r="ML34" s="73"/>
      <c r="MM34" s="73"/>
      <c r="MN34" s="73"/>
      <c r="MO34" s="73"/>
      <c r="MP34" s="73"/>
      <c r="MQ34" s="73"/>
      <c r="MR34" s="73"/>
      <c r="MS34" s="73"/>
      <c r="MT34" s="73"/>
      <c r="MU34" s="73"/>
      <c r="MV34" s="73"/>
      <c r="MW34" s="73"/>
      <c r="MX34" s="73"/>
      <c r="MY34" s="73"/>
      <c r="MZ34" s="73"/>
      <c r="NA34" s="73"/>
      <c r="NB34" s="73"/>
      <c r="NC34" s="73"/>
      <c r="ND34" s="73"/>
      <c r="NE34" s="73"/>
      <c r="NF34" s="73"/>
      <c r="NG34" s="73"/>
      <c r="NH34" s="73"/>
      <c r="NI34" s="73"/>
      <c r="NJ34" s="73"/>
      <c r="NK34" s="73"/>
      <c r="NL34" s="73"/>
      <c r="NM34" s="73"/>
      <c r="NN34" s="73"/>
      <c r="NO34" s="73"/>
      <c r="NP34" s="73"/>
      <c r="NQ34" s="73"/>
      <c r="NR34" s="73"/>
      <c r="NS34" s="73"/>
      <c r="NT34" s="73"/>
      <c r="NU34" s="73"/>
      <c r="NV34" s="73"/>
      <c r="NW34" s="73"/>
      <c r="NX34" s="73"/>
      <c r="NY34" s="73"/>
      <c r="NZ34" s="73"/>
      <c r="OA34" s="73"/>
      <c r="OB34" s="73"/>
      <c r="OC34" s="73"/>
      <c r="OD34" s="73"/>
      <c r="OE34" s="73"/>
      <c r="OF34" s="73"/>
      <c r="OG34" s="73"/>
      <c r="OH34" s="73"/>
      <c r="OI34" s="73"/>
      <c r="OJ34" s="73"/>
      <c r="OK34" s="73"/>
      <c r="OL34" s="73"/>
      <c r="OM34" s="73"/>
      <c r="ON34" s="73"/>
      <c r="OO34" s="73"/>
      <c r="OP34" s="73"/>
      <c r="OQ34" s="73"/>
      <c r="OR34" s="73"/>
      <c r="OS34" s="73"/>
      <c r="OT34" s="73"/>
      <c r="OU34" s="73"/>
      <c r="OV34" s="73"/>
      <c r="OW34" s="73"/>
      <c r="OX34" s="73"/>
      <c r="OY34" s="73"/>
      <c r="OZ34" s="73"/>
      <c r="PA34" s="73"/>
      <c r="PB34" s="73"/>
      <c r="PC34" s="73"/>
      <c r="PD34" s="73"/>
      <c r="PE34" s="73"/>
      <c r="PF34" s="73"/>
      <c r="PG34" s="73"/>
      <c r="PH34" s="73"/>
      <c r="PI34" s="73"/>
      <c r="PJ34" s="73"/>
      <c r="PK34" s="73"/>
      <c r="PL34" s="73"/>
      <c r="PM34" s="73"/>
      <c r="PN34" s="73"/>
      <c r="PO34" s="73"/>
      <c r="PP34" s="73"/>
      <c r="PQ34" s="73"/>
      <c r="PR34" s="73"/>
      <c r="PS34" s="73"/>
      <c r="PT34" s="73"/>
      <c r="PU34" s="73"/>
      <c r="PV34" s="73"/>
      <c r="PW34" s="73"/>
      <c r="PX34" s="73"/>
      <c r="PY34" s="73"/>
      <c r="PZ34" s="73"/>
      <c r="QA34" s="73"/>
      <c r="QB34" s="73"/>
      <c r="QC34" s="73"/>
      <c r="QD34" s="73"/>
      <c r="QE34" s="73"/>
      <c r="QF34" s="73"/>
      <c r="QG34" s="73"/>
      <c r="QH34" s="73"/>
      <c r="QI34" s="73"/>
      <c r="QJ34" s="73"/>
      <c r="QK34" s="73"/>
      <c r="QL34" s="73"/>
      <c r="QM34" s="73"/>
      <c r="QN34" s="73"/>
      <c r="QO34" s="73"/>
      <c r="QP34" s="73"/>
      <c r="QQ34" s="73"/>
      <c r="QR34" s="73"/>
      <c r="QS34" s="73"/>
      <c r="QT34" s="73"/>
      <c r="QU34" s="73"/>
      <c r="QV34" s="73"/>
      <c r="QW34" s="73"/>
      <c r="QX34" s="73"/>
      <c r="QY34" s="73"/>
      <c r="QZ34" s="73"/>
      <c r="RA34" s="73"/>
      <c r="RB34" s="73"/>
      <c r="RC34" s="73"/>
      <c r="RD34" s="73"/>
      <c r="RE34" s="73"/>
      <c r="RF34" s="73"/>
      <c r="RG34" s="73"/>
      <c r="RH34" s="73"/>
      <c r="RI34" s="73"/>
      <c r="RJ34" s="73"/>
      <c r="RK34" s="73"/>
      <c r="RL34" s="73"/>
      <c r="RM34" s="73"/>
      <c r="RN34" s="73"/>
      <c r="RO34" s="73"/>
      <c r="RP34" s="73"/>
      <c r="RQ34" s="73"/>
      <c r="RR34" s="73"/>
      <c r="RS34" s="73"/>
      <c r="RT34" s="73"/>
      <c r="RU34" s="73"/>
      <c r="RV34" s="73"/>
      <c r="RW34" s="73"/>
      <c r="RX34" s="73"/>
      <c r="RY34" s="73"/>
      <c r="RZ34" s="73"/>
      <c r="SA34" s="73"/>
      <c r="SB34" s="73"/>
      <c r="SC34" s="73"/>
      <c r="SD34" s="73"/>
      <c r="SE34" s="73"/>
      <c r="SF34" s="73"/>
      <c r="SG34" s="73"/>
      <c r="SH34" s="73"/>
      <c r="SI34" s="73"/>
      <c r="SJ34" s="73"/>
      <c r="SK34" s="73"/>
      <c r="SL34" s="73"/>
      <c r="SM34" s="73"/>
      <c r="SN34" s="73"/>
      <c r="SO34" s="73"/>
      <c r="SP34" s="73"/>
      <c r="SQ34" s="73"/>
      <c r="SR34" s="73"/>
      <c r="SS34" s="73"/>
      <c r="ST34" s="73"/>
      <c r="SU34" s="73"/>
      <c r="SV34" s="73"/>
      <c r="SW34" s="73"/>
      <c r="SX34" s="73"/>
      <c r="SY34" s="73"/>
      <c r="SZ34" s="73"/>
      <c r="TA34" s="73"/>
      <c r="TB34" s="73"/>
      <c r="TC34" s="73"/>
      <c r="TD34" s="73"/>
      <c r="TE34" s="73"/>
      <c r="TF34" s="73"/>
      <c r="TG34" s="73"/>
      <c r="TH34" s="73"/>
      <c r="TI34" s="73"/>
      <c r="TJ34" s="73"/>
      <c r="TK34" s="73"/>
      <c r="TL34" s="73"/>
      <c r="TM34" s="73"/>
      <c r="TN34" s="73"/>
      <c r="TO34" s="73"/>
      <c r="TP34" s="73"/>
      <c r="TQ34" s="73"/>
      <c r="TR34" s="73"/>
      <c r="TS34" s="73"/>
      <c r="TT34" s="73"/>
      <c r="TU34" s="73"/>
      <c r="TV34" s="73"/>
      <c r="TW34" s="73"/>
      <c r="TX34" s="73"/>
      <c r="TY34" s="73"/>
      <c r="TZ34" s="73"/>
      <c r="UA34" s="73"/>
      <c r="UB34" s="73"/>
      <c r="UC34" s="73"/>
      <c r="UD34" s="73"/>
      <c r="UE34" s="73"/>
      <c r="UF34" s="73"/>
      <c r="UG34" s="73"/>
      <c r="UH34" s="73"/>
      <c r="UI34" s="73"/>
      <c r="UJ34" s="73"/>
      <c r="UK34" s="73"/>
      <c r="UL34" s="73"/>
      <c r="UM34" s="73"/>
      <c r="UN34" s="73"/>
      <c r="UO34" s="73"/>
      <c r="UP34" s="73"/>
      <c r="UQ34" s="73"/>
      <c r="UR34" s="73"/>
      <c r="US34" s="73"/>
      <c r="UT34" s="73"/>
      <c r="UU34" s="73"/>
      <c r="UV34" s="73"/>
      <c r="UW34" s="73"/>
      <c r="UX34" s="73"/>
      <c r="UY34" s="73"/>
      <c r="UZ34" s="73"/>
      <c r="VA34" s="73"/>
      <c r="VB34" s="73"/>
      <c r="VC34" s="73"/>
      <c r="VD34" s="73"/>
      <c r="VE34" s="73"/>
      <c r="VF34" s="73"/>
      <c r="VG34" s="73"/>
      <c r="VH34" s="73"/>
      <c r="VI34" s="73"/>
      <c r="VJ34" s="73"/>
      <c r="VK34" s="73"/>
      <c r="VL34" s="73"/>
      <c r="VM34" s="73"/>
      <c r="VN34" s="73"/>
      <c r="VO34" s="73"/>
      <c r="VP34" s="73"/>
      <c r="VQ34" s="73"/>
      <c r="VR34" s="73"/>
      <c r="VS34" s="73"/>
      <c r="VT34" s="73"/>
      <c r="VU34" s="73"/>
      <c r="VV34" s="73"/>
      <c r="VW34" s="73"/>
      <c r="VX34" s="73"/>
      <c r="VY34" s="73"/>
      <c r="VZ34" s="73"/>
      <c r="WA34" s="73"/>
      <c r="WB34" s="73"/>
      <c r="WC34" s="73"/>
      <c r="WD34" s="73"/>
      <c r="WE34" s="73"/>
      <c r="WF34" s="73"/>
      <c r="WG34" s="73"/>
      <c r="WH34" s="73"/>
      <c r="WI34" s="73"/>
      <c r="WJ34" s="73"/>
      <c r="WK34" s="73"/>
      <c r="WL34" s="73"/>
      <c r="WM34" s="73"/>
      <c r="WN34" s="73"/>
      <c r="WO34" s="73"/>
      <c r="WP34" s="73"/>
      <c r="WQ34" s="73"/>
      <c r="WR34" s="73"/>
      <c r="WS34" s="73"/>
      <c r="WT34" s="73"/>
      <c r="WU34" s="73"/>
      <c r="WV34" s="73"/>
      <c r="WW34" s="73"/>
      <c r="WX34" s="73"/>
      <c r="WY34" s="73"/>
      <c r="WZ34" s="73"/>
      <c r="XA34" s="73"/>
      <c r="XB34" s="73"/>
      <c r="XC34" s="73"/>
      <c r="XD34" s="73"/>
      <c r="XE34" s="73"/>
      <c r="XF34" s="73"/>
      <c r="XG34" s="73"/>
      <c r="XH34" s="73"/>
      <c r="XI34" s="73"/>
      <c r="XJ34" s="73"/>
      <c r="XK34" s="73"/>
      <c r="XL34" s="73"/>
      <c r="XM34" s="73"/>
      <c r="XN34" s="73"/>
      <c r="XO34" s="73"/>
      <c r="XP34" s="73"/>
      <c r="XQ34" s="73"/>
      <c r="XR34" s="73"/>
      <c r="XS34" s="73"/>
      <c r="XT34" s="73"/>
      <c r="XU34" s="73"/>
      <c r="XV34" s="73"/>
      <c r="XW34" s="73"/>
      <c r="XX34" s="73"/>
      <c r="XY34" s="73"/>
      <c r="XZ34" s="73"/>
      <c r="YA34" s="73"/>
      <c r="YB34" s="73"/>
      <c r="YC34" s="73"/>
      <c r="YD34" s="73"/>
      <c r="YE34" s="73"/>
      <c r="YF34" s="73"/>
      <c r="YG34" s="73"/>
      <c r="YH34" s="73"/>
      <c r="YI34" s="73"/>
      <c r="YJ34" s="73"/>
      <c r="YK34" s="73"/>
      <c r="YL34" s="73"/>
      <c r="YM34" s="73"/>
      <c r="YN34" s="73"/>
      <c r="YO34" s="73"/>
      <c r="YP34" s="73"/>
      <c r="YQ34" s="73"/>
      <c r="YR34" s="73"/>
      <c r="YS34" s="73"/>
      <c r="YT34" s="73"/>
      <c r="YU34" s="73"/>
      <c r="YV34" s="73"/>
      <c r="YW34" s="73"/>
      <c r="YX34" s="73"/>
      <c r="YY34" s="73"/>
      <c r="YZ34" s="73"/>
      <c r="ZA34" s="73"/>
      <c r="ZB34" s="73"/>
      <c r="ZC34" s="73"/>
      <c r="ZD34" s="73"/>
      <c r="ZE34" s="73"/>
      <c r="ZF34" s="73"/>
      <c r="ZG34" s="73"/>
      <c r="ZH34" s="73"/>
      <c r="ZI34" s="73"/>
      <c r="ZJ34" s="73"/>
      <c r="ZK34" s="73"/>
      <c r="ZL34" s="73"/>
      <c r="ZM34" s="73"/>
      <c r="ZN34" s="73"/>
      <c r="ZO34" s="73"/>
      <c r="ZP34" s="73"/>
      <c r="ZQ34" s="73"/>
      <c r="ZR34" s="73"/>
      <c r="ZS34" s="73"/>
      <c r="ZT34" s="73"/>
      <c r="ZU34" s="73"/>
      <c r="ZV34" s="73"/>
      <c r="ZW34" s="73"/>
      <c r="ZX34" s="73"/>
      <c r="ZY34" s="73"/>
      <c r="ZZ34" s="73"/>
      <c r="AAA34" s="73"/>
      <c r="AAB34" s="73"/>
      <c r="AAC34" s="73"/>
      <c r="AAD34" s="73"/>
      <c r="AAE34" s="73"/>
      <c r="AAF34" s="73"/>
      <c r="AAG34" s="73"/>
      <c r="AAH34" s="73"/>
      <c r="AAI34" s="73"/>
      <c r="AAJ34" s="73"/>
      <c r="AAK34" s="73"/>
      <c r="AAL34" s="73"/>
      <c r="AAM34" s="73"/>
      <c r="AAN34" s="73"/>
      <c r="AAO34" s="73"/>
      <c r="AAP34" s="73"/>
      <c r="AAQ34" s="73"/>
      <c r="AAR34" s="73"/>
      <c r="AAS34" s="73"/>
      <c r="AAT34" s="73"/>
      <c r="AAU34" s="73"/>
      <c r="AAV34" s="73"/>
      <c r="AAW34" s="73"/>
      <c r="AAX34" s="73"/>
      <c r="AAY34" s="73"/>
      <c r="AAZ34" s="73"/>
      <c r="ABA34" s="73"/>
      <c r="ABB34" s="73"/>
      <c r="ABC34" s="73"/>
      <c r="ABD34" s="73"/>
      <c r="ABE34" s="73"/>
      <c r="ABF34" s="73"/>
      <c r="ABG34" s="73"/>
      <c r="ABH34" s="73"/>
      <c r="ABI34" s="73"/>
      <c r="ABJ34" s="73"/>
      <c r="ABK34" s="73"/>
      <c r="ABL34" s="73"/>
      <c r="ABM34" s="73"/>
      <c r="ABN34" s="73"/>
      <c r="ABO34" s="73"/>
      <c r="ABP34" s="73"/>
      <c r="ABQ34" s="73"/>
      <c r="ABR34" s="73"/>
      <c r="ABS34" s="73"/>
      <c r="ABT34" s="73"/>
      <c r="ABU34" s="73"/>
      <c r="ABV34" s="73"/>
      <c r="ABW34" s="73"/>
      <c r="ABX34" s="73"/>
      <c r="ABY34" s="73"/>
      <c r="ABZ34" s="73"/>
      <c r="ACA34" s="73"/>
      <c r="ACB34" s="73"/>
      <c r="ACC34" s="73"/>
      <c r="ACD34" s="73"/>
      <c r="ACE34" s="73"/>
      <c r="ACF34" s="73"/>
      <c r="ACG34" s="73"/>
      <c r="ACH34" s="73"/>
      <c r="ACI34" s="73"/>
      <c r="ACJ34" s="73"/>
      <c r="ACK34" s="73"/>
      <c r="ACL34" s="73"/>
      <c r="ACM34" s="73"/>
      <c r="ACN34" s="73"/>
      <c r="ACO34" s="73"/>
      <c r="ACP34" s="73"/>
      <c r="ACQ34" s="73"/>
      <c r="ACR34" s="73"/>
      <c r="ACS34" s="73"/>
      <c r="ACT34" s="73"/>
      <c r="ACU34" s="73"/>
      <c r="ACV34" s="73"/>
      <c r="ACW34" s="73"/>
      <c r="ACX34" s="73"/>
      <c r="ACY34" s="73"/>
      <c r="ACZ34" s="73"/>
      <c r="ADA34" s="73"/>
      <c r="ADB34" s="73"/>
      <c r="ADC34" s="73"/>
      <c r="ADD34" s="73"/>
      <c r="ADE34" s="73"/>
      <c r="ADF34" s="73"/>
      <c r="ADG34" s="73"/>
      <c r="ADH34" s="73"/>
      <c r="ADI34" s="73"/>
      <c r="ADJ34" s="73"/>
      <c r="ADK34" s="73"/>
      <c r="ADL34" s="73"/>
      <c r="ADM34" s="73"/>
      <c r="ADN34" s="73"/>
      <c r="ADO34" s="73"/>
      <c r="ADP34" s="73"/>
      <c r="ADQ34" s="73"/>
      <c r="ADR34" s="73"/>
      <c r="ADS34" s="73"/>
      <c r="ADT34" s="73"/>
      <c r="ADU34" s="73"/>
      <c r="ADV34" s="73"/>
      <c r="ADW34" s="73"/>
      <c r="ADX34" s="73"/>
      <c r="ADY34" s="73"/>
      <c r="ADZ34" s="73"/>
      <c r="AEA34" s="73"/>
      <c r="AEB34" s="73"/>
      <c r="AEC34" s="73"/>
      <c r="AED34" s="73"/>
      <c r="AEE34" s="73"/>
      <c r="AEF34" s="73"/>
      <c r="AEG34" s="73"/>
      <c r="AEH34" s="73"/>
      <c r="AEI34" s="73"/>
      <c r="AEJ34" s="73"/>
      <c r="AEK34" s="73"/>
      <c r="AEL34" s="73"/>
      <c r="AEM34" s="73"/>
      <c r="AEN34" s="73"/>
      <c r="AEO34" s="73"/>
      <c r="AEP34" s="73"/>
      <c r="AEQ34" s="73"/>
      <c r="AER34" s="73"/>
      <c r="AES34" s="73"/>
      <c r="AET34" s="73"/>
      <c r="AEU34" s="73"/>
      <c r="AEV34" s="73"/>
      <c r="AEW34" s="73"/>
      <c r="AEX34" s="73"/>
      <c r="AEY34" s="73"/>
      <c r="AEZ34" s="73"/>
      <c r="AFA34" s="73"/>
      <c r="AFB34" s="73"/>
      <c r="AFC34" s="73"/>
      <c r="AFD34" s="73"/>
      <c r="AFE34" s="73"/>
      <c r="AFF34" s="73"/>
      <c r="AFG34" s="73"/>
      <c r="AFH34" s="73"/>
      <c r="AFI34" s="73"/>
      <c r="AFJ34" s="73"/>
      <c r="AFK34" s="73"/>
      <c r="AFL34" s="73"/>
      <c r="AFM34" s="73"/>
      <c r="AFN34" s="73"/>
      <c r="AFO34" s="73"/>
      <c r="AFP34" s="73"/>
      <c r="AFQ34" s="73"/>
      <c r="AFR34" s="73"/>
      <c r="AFS34" s="73"/>
      <c r="AFT34" s="73"/>
      <c r="AFU34" s="73"/>
      <c r="AFV34" s="73"/>
      <c r="AFW34" s="73"/>
      <c r="AFX34" s="73"/>
      <c r="AFY34" s="73"/>
      <c r="AFZ34" s="73"/>
      <c r="AGA34" s="73"/>
      <c r="AGB34" s="73"/>
      <c r="AGC34" s="73"/>
      <c r="AGD34" s="73"/>
      <c r="AGE34" s="73"/>
      <c r="AGF34" s="73"/>
      <c r="AGG34" s="73"/>
      <c r="AGH34" s="73"/>
      <c r="AGI34" s="73"/>
      <c r="AGJ34" s="73"/>
      <c r="AGK34" s="73"/>
      <c r="AGL34" s="73"/>
      <c r="AGM34" s="73"/>
      <c r="AGN34" s="73"/>
      <c r="AGO34" s="73"/>
      <c r="AGP34" s="73"/>
      <c r="AGQ34" s="73"/>
      <c r="AGR34" s="73"/>
      <c r="AGS34" s="73"/>
      <c r="AGT34" s="73"/>
      <c r="AGU34" s="73"/>
      <c r="AGV34" s="73"/>
      <c r="AGW34" s="73"/>
      <c r="AGX34" s="73"/>
      <c r="AGY34" s="73"/>
      <c r="AGZ34" s="73"/>
      <c r="AHA34" s="73"/>
      <c r="AHB34" s="73"/>
      <c r="AHC34" s="73"/>
      <c r="AHD34" s="73"/>
      <c r="AHE34" s="73"/>
      <c r="AHF34" s="73"/>
      <c r="AHG34" s="73"/>
      <c r="AHH34" s="73"/>
      <c r="AHI34" s="73"/>
      <c r="AHJ34" s="73"/>
      <c r="AHK34" s="73"/>
      <c r="AHL34" s="73"/>
      <c r="AHM34" s="73"/>
      <c r="AHN34" s="73"/>
      <c r="AHO34" s="73"/>
      <c r="AHP34" s="73"/>
      <c r="AHQ34" s="73"/>
      <c r="AHR34" s="73"/>
      <c r="AHS34" s="73"/>
      <c r="AHT34" s="73"/>
      <c r="AHU34" s="73"/>
      <c r="AHV34" s="73"/>
      <c r="AHW34" s="73"/>
      <c r="AHX34" s="73"/>
      <c r="AHY34" s="73"/>
      <c r="AHZ34" s="73"/>
      <c r="AIA34" s="73"/>
      <c r="AIB34" s="73"/>
      <c r="AIC34" s="73"/>
      <c r="AID34" s="73"/>
      <c r="AIE34" s="73"/>
      <c r="AIF34" s="73"/>
      <c r="AIG34" s="73"/>
      <c r="AIH34" s="73"/>
      <c r="AII34" s="73"/>
      <c r="AIJ34" s="73"/>
      <c r="AIK34" s="73"/>
      <c r="AIL34" s="73"/>
      <c r="AIM34" s="73"/>
      <c r="AIN34" s="73"/>
      <c r="AIO34" s="73"/>
      <c r="AIP34" s="73"/>
      <c r="AIQ34" s="73"/>
      <c r="AIR34" s="73"/>
      <c r="AIS34" s="73"/>
      <c r="AIT34" s="73"/>
      <c r="AIU34" s="73"/>
      <c r="AIV34" s="73"/>
      <c r="AIW34" s="73"/>
      <c r="AIX34" s="73"/>
      <c r="AIY34" s="73"/>
      <c r="AIZ34" s="73"/>
      <c r="AJA34" s="73"/>
      <c r="AJB34" s="73"/>
      <c r="AJC34" s="73"/>
      <c r="AJD34" s="73"/>
      <c r="AJE34" s="73"/>
      <c r="AJF34" s="73"/>
      <c r="AJG34" s="73"/>
      <c r="AJH34" s="73"/>
      <c r="AJI34" s="73"/>
      <c r="AJJ34" s="73"/>
      <c r="AJK34" s="73"/>
      <c r="AJL34" s="73"/>
      <c r="AJM34" s="73"/>
      <c r="AJN34" s="73"/>
      <c r="AJO34" s="73"/>
      <c r="AJP34" s="73"/>
      <c r="AJQ34" s="73"/>
      <c r="AJR34" s="73"/>
      <c r="AJS34" s="73"/>
      <c r="AJT34" s="73"/>
      <c r="AJU34" s="73"/>
      <c r="AJV34" s="73"/>
      <c r="AJW34" s="73"/>
      <c r="AJX34" s="73"/>
      <c r="AJY34" s="73"/>
      <c r="AJZ34" s="73"/>
      <c r="AKA34" s="73"/>
      <c r="AKB34" s="73"/>
      <c r="AKC34" s="73"/>
      <c r="AKD34" s="73"/>
      <c r="AKE34" s="73"/>
      <c r="AKF34" s="73"/>
      <c r="AKG34" s="73"/>
      <c r="AKH34" s="73"/>
      <c r="AKI34" s="73"/>
      <c r="AKJ34" s="73"/>
      <c r="AKK34" s="73"/>
      <c r="AKL34" s="73"/>
      <c r="AKM34" s="73"/>
      <c r="AKN34" s="73"/>
      <c r="AKO34" s="73"/>
      <c r="AKP34" s="73"/>
      <c r="AKQ34" s="73"/>
      <c r="AKR34" s="73"/>
      <c r="AKS34" s="73"/>
      <c r="AKT34" s="73"/>
      <c r="AKU34" s="73"/>
      <c r="AKV34" s="73"/>
      <c r="AKW34" s="73"/>
      <c r="AKX34" s="73"/>
      <c r="AKY34" s="73"/>
      <c r="AKZ34" s="73"/>
      <c r="ALA34" s="73"/>
      <c r="ALB34" s="73"/>
      <c r="ALC34" s="73"/>
      <c r="ALD34" s="73"/>
      <c r="ALE34" s="73"/>
      <c r="ALF34" s="73"/>
      <c r="ALG34" s="73"/>
      <c r="ALH34" s="73"/>
      <c r="ALI34" s="73"/>
      <c r="ALJ34" s="73"/>
      <c r="ALK34" s="73"/>
      <c r="ALL34" s="73"/>
      <c r="ALM34" s="73"/>
      <c r="ALN34" s="73"/>
      <c r="ALO34" s="73"/>
      <c r="ALP34" s="73"/>
      <c r="ALQ34" s="73"/>
      <c r="ALR34" s="73"/>
      <c r="ALS34" s="73"/>
      <c r="ALT34" s="73"/>
      <c r="ALU34" s="73"/>
      <c r="ALV34" s="73"/>
      <c r="ALW34" s="73"/>
      <c r="ALX34" s="73"/>
      <c r="ALY34" s="73"/>
      <c r="ALZ34" s="73"/>
      <c r="AMA34" s="73"/>
      <c r="AMB34" s="73"/>
      <c r="AMC34" s="73"/>
      <c r="AMD34" s="73"/>
      <c r="AME34" s="73"/>
      <c r="AMF34" s="73"/>
      <c r="AMG34" s="73"/>
      <c r="AMH34" s="73"/>
      <c r="AMI34" s="73"/>
      <c r="AMJ34" s="73"/>
      <c r="AMK34" s="73"/>
      <c r="AML34" s="73"/>
    </row>
    <row r="35" spans="1:1026" s="1" customForma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c r="JD35" s="73"/>
      <c r="JE35" s="73"/>
      <c r="JF35" s="73"/>
      <c r="JG35" s="73"/>
      <c r="JH35" s="73"/>
      <c r="JI35" s="73"/>
      <c r="JJ35" s="73"/>
      <c r="JK35" s="73"/>
      <c r="JL35" s="73"/>
      <c r="JM35" s="73"/>
      <c r="JN35" s="73"/>
      <c r="JO35" s="73"/>
      <c r="JP35" s="73"/>
      <c r="JQ35" s="73"/>
      <c r="JR35" s="73"/>
      <c r="JS35" s="73"/>
      <c r="JT35" s="73"/>
      <c r="JU35" s="73"/>
      <c r="JV35" s="73"/>
      <c r="JW35" s="73"/>
      <c r="JX35" s="73"/>
      <c r="JY35" s="73"/>
      <c r="JZ35" s="73"/>
      <c r="KA35" s="73"/>
      <c r="KB35" s="73"/>
      <c r="KC35" s="73"/>
      <c r="KD35" s="73"/>
      <c r="KE35" s="73"/>
      <c r="KF35" s="73"/>
      <c r="KG35" s="73"/>
      <c r="KH35" s="73"/>
      <c r="KI35" s="73"/>
      <c r="KJ35" s="73"/>
      <c r="KK35" s="73"/>
      <c r="KL35" s="73"/>
      <c r="KM35" s="73"/>
      <c r="KN35" s="73"/>
      <c r="KO35" s="73"/>
      <c r="KP35" s="73"/>
      <c r="KQ35" s="73"/>
      <c r="KR35" s="73"/>
      <c r="KS35" s="73"/>
      <c r="KT35" s="73"/>
      <c r="KU35" s="73"/>
      <c r="KV35" s="73"/>
      <c r="KW35" s="73"/>
      <c r="KX35" s="73"/>
      <c r="KY35" s="73"/>
      <c r="KZ35" s="73"/>
      <c r="LA35" s="73"/>
      <c r="LB35" s="73"/>
      <c r="LC35" s="73"/>
      <c r="LD35" s="73"/>
      <c r="LE35" s="73"/>
      <c r="LF35" s="73"/>
      <c r="LG35" s="73"/>
      <c r="LH35" s="73"/>
      <c r="LI35" s="73"/>
      <c r="LJ35" s="73"/>
      <c r="LK35" s="73"/>
      <c r="LL35" s="73"/>
      <c r="LM35" s="73"/>
      <c r="LN35" s="73"/>
      <c r="LO35" s="73"/>
      <c r="LP35" s="73"/>
      <c r="LQ35" s="73"/>
      <c r="LR35" s="73"/>
      <c r="LS35" s="73"/>
      <c r="LT35" s="73"/>
      <c r="LU35" s="73"/>
      <c r="LV35" s="73"/>
      <c r="LW35" s="73"/>
      <c r="LX35" s="73"/>
      <c r="LY35" s="73"/>
      <c r="LZ35" s="73"/>
      <c r="MA35" s="73"/>
      <c r="MB35" s="73"/>
      <c r="MC35" s="73"/>
      <c r="MD35" s="73"/>
      <c r="ME35" s="73"/>
      <c r="MF35" s="73"/>
      <c r="MG35" s="73"/>
      <c r="MH35" s="73"/>
      <c r="MI35" s="73"/>
      <c r="MJ35" s="73"/>
      <c r="MK35" s="73"/>
      <c r="ML35" s="73"/>
      <c r="MM35" s="73"/>
      <c r="MN35" s="73"/>
      <c r="MO35" s="73"/>
      <c r="MP35" s="73"/>
      <c r="MQ35" s="73"/>
      <c r="MR35" s="73"/>
      <c r="MS35" s="73"/>
      <c r="MT35" s="73"/>
      <c r="MU35" s="73"/>
      <c r="MV35" s="73"/>
      <c r="MW35" s="73"/>
      <c r="MX35" s="73"/>
      <c r="MY35" s="73"/>
      <c r="MZ35" s="73"/>
      <c r="NA35" s="73"/>
      <c r="NB35" s="73"/>
      <c r="NC35" s="73"/>
      <c r="ND35" s="73"/>
      <c r="NE35" s="73"/>
      <c r="NF35" s="73"/>
      <c r="NG35" s="73"/>
      <c r="NH35" s="73"/>
      <c r="NI35" s="73"/>
      <c r="NJ35" s="73"/>
      <c r="NK35" s="73"/>
      <c r="NL35" s="73"/>
      <c r="NM35" s="73"/>
      <c r="NN35" s="73"/>
      <c r="NO35" s="73"/>
      <c r="NP35" s="73"/>
      <c r="NQ35" s="73"/>
      <c r="NR35" s="73"/>
      <c r="NS35" s="73"/>
      <c r="NT35" s="73"/>
      <c r="NU35" s="73"/>
      <c r="NV35" s="73"/>
      <c r="NW35" s="73"/>
      <c r="NX35" s="73"/>
      <c r="NY35" s="73"/>
      <c r="NZ35" s="73"/>
      <c r="OA35" s="73"/>
      <c r="OB35" s="73"/>
      <c r="OC35" s="73"/>
      <c r="OD35" s="73"/>
      <c r="OE35" s="73"/>
      <c r="OF35" s="73"/>
      <c r="OG35" s="73"/>
      <c r="OH35" s="73"/>
      <c r="OI35" s="73"/>
      <c r="OJ35" s="73"/>
      <c r="OK35" s="73"/>
      <c r="OL35" s="73"/>
      <c r="OM35" s="73"/>
      <c r="ON35" s="73"/>
      <c r="OO35" s="73"/>
      <c r="OP35" s="73"/>
      <c r="OQ35" s="73"/>
      <c r="OR35" s="73"/>
      <c r="OS35" s="73"/>
      <c r="OT35" s="73"/>
      <c r="OU35" s="73"/>
      <c r="OV35" s="73"/>
      <c r="OW35" s="73"/>
      <c r="OX35" s="73"/>
      <c r="OY35" s="73"/>
      <c r="OZ35" s="73"/>
      <c r="PA35" s="73"/>
      <c r="PB35" s="73"/>
      <c r="PC35" s="73"/>
      <c r="PD35" s="73"/>
      <c r="PE35" s="73"/>
      <c r="PF35" s="73"/>
      <c r="PG35" s="73"/>
      <c r="PH35" s="73"/>
      <c r="PI35" s="73"/>
      <c r="PJ35" s="73"/>
      <c r="PK35" s="73"/>
      <c r="PL35" s="73"/>
      <c r="PM35" s="73"/>
      <c r="PN35" s="73"/>
      <c r="PO35" s="73"/>
      <c r="PP35" s="73"/>
      <c r="PQ35" s="73"/>
      <c r="PR35" s="73"/>
      <c r="PS35" s="73"/>
      <c r="PT35" s="73"/>
      <c r="PU35" s="73"/>
      <c r="PV35" s="73"/>
      <c r="PW35" s="73"/>
      <c r="PX35" s="73"/>
      <c r="PY35" s="73"/>
      <c r="PZ35" s="73"/>
      <c r="QA35" s="73"/>
      <c r="QB35" s="73"/>
      <c r="QC35" s="73"/>
      <c r="QD35" s="73"/>
      <c r="QE35" s="73"/>
      <c r="QF35" s="73"/>
      <c r="QG35" s="73"/>
      <c r="QH35" s="73"/>
      <c r="QI35" s="73"/>
      <c r="QJ35" s="73"/>
      <c r="QK35" s="73"/>
      <c r="QL35" s="73"/>
      <c r="QM35" s="73"/>
      <c r="QN35" s="73"/>
      <c r="QO35" s="73"/>
      <c r="QP35" s="73"/>
      <c r="QQ35" s="73"/>
      <c r="QR35" s="73"/>
      <c r="QS35" s="73"/>
      <c r="QT35" s="73"/>
      <c r="QU35" s="73"/>
      <c r="QV35" s="73"/>
      <c r="QW35" s="73"/>
      <c r="QX35" s="73"/>
      <c r="QY35" s="73"/>
      <c r="QZ35" s="73"/>
      <c r="RA35" s="73"/>
      <c r="RB35" s="73"/>
      <c r="RC35" s="73"/>
      <c r="RD35" s="73"/>
      <c r="RE35" s="73"/>
      <c r="RF35" s="73"/>
      <c r="RG35" s="73"/>
      <c r="RH35" s="73"/>
      <c r="RI35" s="73"/>
      <c r="RJ35" s="73"/>
      <c r="RK35" s="73"/>
      <c r="RL35" s="73"/>
      <c r="RM35" s="73"/>
      <c r="RN35" s="73"/>
      <c r="RO35" s="73"/>
      <c r="RP35" s="73"/>
      <c r="RQ35" s="73"/>
      <c r="RR35" s="73"/>
      <c r="RS35" s="73"/>
      <c r="RT35" s="73"/>
      <c r="RU35" s="73"/>
      <c r="RV35" s="73"/>
      <c r="RW35" s="73"/>
      <c r="RX35" s="73"/>
      <c r="RY35" s="73"/>
      <c r="RZ35" s="73"/>
      <c r="SA35" s="73"/>
      <c r="SB35" s="73"/>
      <c r="SC35" s="73"/>
      <c r="SD35" s="73"/>
      <c r="SE35" s="73"/>
      <c r="SF35" s="73"/>
      <c r="SG35" s="73"/>
      <c r="SH35" s="73"/>
      <c r="SI35" s="73"/>
      <c r="SJ35" s="73"/>
      <c r="SK35" s="73"/>
      <c r="SL35" s="73"/>
      <c r="SM35" s="73"/>
      <c r="SN35" s="73"/>
      <c r="SO35" s="73"/>
      <c r="SP35" s="73"/>
      <c r="SQ35" s="73"/>
      <c r="SR35" s="73"/>
      <c r="SS35" s="73"/>
      <c r="ST35" s="73"/>
      <c r="SU35" s="73"/>
      <c r="SV35" s="73"/>
      <c r="SW35" s="73"/>
      <c r="SX35" s="73"/>
      <c r="SY35" s="73"/>
      <c r="SZ35" s="73"/>
      <c r="TA35" s="73"/>
      <c r="TB35" s="73"/>
      <c r="TC35" s="73"/>
      <c r="TD35" s="73"/>
      <c r="TE35" s="73"/>
      <c r="TF35" s="73"/>
      <c r="TG35" s="73"/>
      <c r="TH35" s="73"/>
      <c r="TI35" s="73"/>
      <c r="TJ35" s="73"/>
      <c r="TK35" s="73"/>
      <c r="TL35" s="73"/>
      <c r="TM35" s="73"/>
      <c r="TN35" s="73"/>
      <c r="TO35" s="73"/>
      <c r="TP35" s="73"/>
      <c r="TQ35" s="73"/>
      <c r="TR35" s="73"/>
      <c r="TS35" s="73"/>
      <c r="TT35" s="73"/>
      <c r="TU35" s="73"/>
      <c r="TV35" s="73"/>
      <c r="TW35" s="73"/>
      <c r="TX35" s="73"/>
      <c r="TY35" s="73"/>
      <c r="TZ35" s="73"/>
      <c r="UA35" s="73"/>
      <c r="UB35" s="73"/>
      <c r="UC35" s="73"/>
      <c r="UD35" s="73"/>
      <c r="UE35" s="73"/>
      <c r="UF35" s="73"/>
      <c r="UG35" s="73"/>
      <c r="UH35" s="73"/>
      <c r="UI35" s="73"/>
      <c r="UJ35" s="73"/>
      <c r="UK35" s="73"/>
      <c r="UL35" s="73"/>
      <c r="UM35" s="73"/>
      <c r="UN35" s="73"/>
      <c r="UO35" s="73"/>
      <c r="UP35" s="73"/>
      <c r="UQ35" s="73"/>
      <c r="UR35" s="73"/>
      <c r="US35" s="73"/>
      <c r="UT35" s="73"/>
      <c r="UU35" s="73"/>
      <c r="UV35" s="73"/>
      <c r="UW35" s="73"/>
      <c r="UX35" s="73"/>
      <c r="UY35" s="73"/>
      <c r="UZ35" s="73"/>
      <c r="VA35" s="73"/>
      <c r="VB35" s="73"/>
      <c r="VC35" s="73"/>
      <c r="VD35" s="73"/>
      <c r="VE35" s="73"/>
      <c r="VF35" s="73"/>
      <c r="VG35" s="73"/>
      <c r="VH35" s="73"/>
      <c r="VI35" s="73"/>
      <c r="VJ35" s="73"/>
      <c r="VK35" s="73"/>
      <c r="VL35" s="73"/>
      <c r="VM35" s="73"/>
      <c r="VN35" s="73"/>
      <c r="VO35" s="73"/>
      <c r="VP35" s="73"/>
      <c r="VQ35" s="73"/>
      <c r="VR35" s="73"/>
      <c r="VS35" s="73"/>
      <c r="VT35" s="73"/>
      <c r="VU35" s="73"/>
      <c r="VV35" s="73"/>
      <c r="VW35" s="73"/>
      <c r="VX35" s="73"/>
      <c r="VY35" s="73"/>
      <c r="VZ35" s="73"/>
      <c r="WA35" s="73"/>
      <c r="WB35" s="73"/>
      <c r="WC35" s="73"/>
      <c r="WD35" s="73"/>
      <c r="WE35" s="73"/>
      <c r="WF35" s="73"/>
      <c r="WG35" s="73"/>
      <c r="WH35" s="73"/>
      <c r="WI35" s="73"/>
      <c r="WJ35" s="73"/>
      <c r="WK35" s="73"/>
      <c r="WL35" s="73"/>
      <c r="WM35" s="73"/>
      <c r="WN35" s="73"/>
      <c r="WO35" s="73"/>
      <c r="WP35" s="73"/>
      <c r="WQ35" s="73"/>
      <c r="WR35" s="73"/>
      <c r="WS35" s="73"/>
      <c r="WT35" s="73"/>
      <c r="WU35" s="73"/>
      <c r="WV35" s="73"/>
      <c r="WW35" s="73"/>
      <c r="WX35" s="73"/>
      <c r="WY35" s="73"/>
      <c r="WZ35" s="73"/>
      <c r="XA35" s="73"/>
      <c r="XB35" s="73"/>
      <c r="XC35" s="73"/>
      <c r="XD35" s="73"/>
      <c r="XE35" s="73"/>
      <c r="XF35" s="73"/>
      <c r="XG35" s="73"/>
      <c r="XH35" s="73"/>
      <c r="XI35" s="73"/>
      <c r="XJ35" s="73"/>
      <c r="XK35" s="73"/>
      <c r="XL35" s="73"/>
      <c r="XM35" s="73"/>
      <c r="XN35" s="73"/>
      <c r="XO35" s="73"/>
      <c r="XP35" s="73"/>
      <c r="XQ35" s="73"/>
      <c r="XR35" s="73"/>
      <c r="XS35" s="73"/>
      <c r="XT35" s="73"/>
      <c r="XU35" s="73"/>
      <c r="XV35" s="73"/>
      <c r="XW35" s="73"/>
      <c r="XX35" s="73"/>
      <c r="XY35" s="73"/>
      <c r="XZ35" s="73"/>
      <c r="YA35" s="73"/>
      <c r="YB35" s="73"/>
      <c r="YC35" s="73"/>
      <c r="YD35" s="73"/>
      <c r="YE35" s="73"/>
      <c r="YF35" s="73"/>
      <c r="YG35" s="73"/>
      <c r="YH35" s="73"/>
      <c r="YI35" s="73"/>
      <c r="YJ35" s="73"/>
      <c r="YK35" s="73"/>
      <c r="YL35" s="73"/>
      <c r="YM35" s="73"/>
      <c r="YN35" s="73"/>
      <c r="YO35" s="73"/>
      <c r="YP35" s="73"/>
      <c r="YQ35" s="73"/>
      <c r="YR35" s="73"/>
      <c r="YS35" s="73"/>
      <c r="YT35" s="73"/>
      <c r="YU35" s="73"/>
      <c r="YV35" s="73"/>
      <c r="YW35" s="73"/>
      <c r="YX35" s="73"/>
      <c r="YY35" s="73"/>
      <c r="YZ35" s="73"/>
      <c r="ZA35" s="73"/>
      <c r="ZB35" s="73"/>
      <c r="ZC35" s="73"/>
      <c r="ZD35" s="73"/>
      <c r="ZE35" s="73"/>
      <c r="ZF35" s="73"/>
      <c r="ZG35" s="73"/>
      <c r="ZH35" s="73"/>
      <c r="ZI35" s="73"/>
      <c r="ZJ35" s="73"/>
      <c r="ZK35" s="73"/>
      <c r="ZL35" s="73"/>
      <c r="ZM35" s="73"/>
      <c r="ZN35" s="73"/>
      <c r="ZO35" s="73"/>
      <c r="ZP35" s="73"/>
      <c r="ZQ35" s="73"/>
      <c r="ZR35" s="73"/>
      <c r="ZS35" s="73"/>
      <c r="ZT35" s="73"/>
      <c r="ZU35" s="73"/>
      <c r="ZV35" s="73"/>
      <c r="ZW35" s="73"/>
      <c r="ZX35" s="73"/>
      <c r="ZY35" s="73"/>
      <c r="ZZ35" s="73"/>
      <c r="AAA35" s="73"/>
      <c r="AAB35" s="73"/>
      <c r="AAC35" s="73"/>
      <c r="AAD35" s="73"/>
      <c r="AAE35" s="73"/>
      <c r="AAF35" s="73"/>
      <c r="AAG35" s="73"/>
      <c r="AAH35" s="73"/>
      <c r="AAI35" s="73"/>
      <c r="AAJ35" s="73"/>
      <c r="AAK35" s="73"/>
      <c r="AAL35" s="73"/>
      <c r="AAM35" s="73"/>
      <c r="AAN35" s="73"/>
      <c r="AAO35" s="73"/>
      <c r="AAP35" s="73"/>
      <c r="AAQ35" s="73"/>
      <c r="AAR35" s="73"/>
      <c r="AAS35" s="73"/>
      <c r="AAT35" s="73"/>
      <c r="AAU35" s="73"/>
      <c r="AAV35" s="73"/>
      <c r="AAW35" s="73"/>
      <c r="AAX35" s="73"/>
      <c r="AAY35" s="73"/>
      <c r="AAZ35" s="73"/>
      <c r="ABA35" s="73"/>
      <c r="ABB35" s="73"/>
      <c r="ABC35" s="73"/>
      <c r="ABD35" s="73"/>
      <c r="ABE35" s="73"/>
      <c r="ABF35" s="73"/>
      <c r="ABG35" s="73"/>
      <c r="ABH35" s="73"/>
      <c r="ABI35" s="73"/>
      <c r="ABJ35" s="73"/>
      <c r="ABK35" s="73"/>
      <c r="ABL35" s="73"/>
      <c r="ABM35" s="73"/>
      <c r="ABN35" s="73"/>
      <c r="ABO35" s="73"/>
      <c r="ABP35" s="73"/>
      <c r="ABQ35" s="73"/>
      <c r="ABR35" s="73"/>
      <c r="ABS35" s="73"/>
      <c r="ABT35" s="73"/>
      <c r="ABU35" s="73"/>
      <c r="ABV35" s="73"/>
      <c r="ABW35" s="73"/>
      <c r="ABX35" s="73"/>
      <c r="ABY35" s="73"/>
      <c r="ABZ35" s="73"/>
      <c r="ACA35" s="73"/>
      <c r="ACB35" s="73"/>
      <c r="ACC35" s="73"/>
      <c r="ACD35" s="73"/>
      <c r="ACE35" s="73"/>
      <c r="ACF35" s="73"/>
      <c r="ACG35" s="73"/>
      <c r="ACH35" s="73"/>
      <c r="ACI35" s="73"/>
      <c r="ACJ35" s="73"/>
      <c r="ACK35" s="73"/>
      <c r="ACL35" s="73"/>
      <c r="ACM35" s="73"/>
      <c r="ACN35" s="73"/>
      <c r="ACO35" s="73"/>
      <c r="ACP35" s="73"/>
      <c r="ACQ35" s="73"/>
      <c r="ACR35" s="73"/>
      <c r="ACS35" s="73"/>
      <c r="ACT35" s="73"/>
      <c r="ACU35" s="73"/>
      <c r="ACV35" s="73"/>
      <c r="ACW35" s="73"/>
      <c r="ACX35" s="73"/>
      <c r="ACY35" s="73"/>
      <c r="ACZ35" s="73"/>
      <c r="ADA35" s="73"/>
      <c r="ADB35" s="73"/>
      <c r="ADC35" s="73"/>
      <c r="ADD35" s="73"/>
      <c r="ADE35" s="73"/>
      <c r="ADF35" s="73"/>
      <c r="ADG35" s="73"/>
      <c r="ADH35" s="73"/>
      <c r="ADI35" s="73"/>
      <c r="ADJ35" s="73"/>
      <c r="ADK35" s="73"/>
      <c r="ADL35" s="73"/>
      <c r="ADM35" s="73"/>
      <c r="ADN35" s="73"/>
      <c r="ADO35" s="73"/>
      <c r="ADP35" s="73"/>
      <c r="ADQ35" s="73"/>
      <c r="ADR35" s="73"/>
      <c r="ADS35" s="73"/>
      <c r="ADT35" s="73"/>
      <c r="ADU35" s="73"/>
      <c r="ADV35" s="73"/>
      <c r="ADW35" s="73"/>
      <c r="ADX35" s="73"/>
      <c r="ADY35" s="73"/>
      <c r="ADZ35" s="73"/>
      <c r="AEA35" s="73"/>
      <c r="AEB35" s="73"/>
      <c r="AEC35" s="73"/>
      <c r="AED35" s="73"/>
      <c r="AEE35" s="73"/>
      <c r="AEF35" s="73"/>
      <c r="AEG35" s="73"/>
      <c r="AEH35" s="73"/>
      <c r="AEI35" s="73"/>
      <c r="AEJ35" s="73"/>
      <c r="AEK35" s="73"/>
      <c r="AEL35" s="73"/>
      <c r="AEM35" s="73"/>
      <c r="AEN35" s="73"/>
      <c r="AEO35" s="73"/>
      <c r="AEP35" s="73"/>
      <c r="AEQ35" s="73"/>
      <c r="AER35" s="73"/>
      <c r="AES35" s="73"/>
      <c r="AET35" s="73"/>
      <c r="AEU35" s="73"/>
      <c r="AEV35" s="73"/>
      <c r="AEW35" s="73"/>
      <c r="AEX35" s="73"/>
      <c r="AEY35" s="73"/>
      <c r="AEZ35" s="73"/>
      <c r="AFA35" s="73"/>
      <c r="AFB35" s="73"/>
      <c r="AFC35" s="73"/>
      <c r="AFD35" s="73"/>
      <c r="AFE35" s="73"/>
      <c r="AFF35" s="73"/>
      <c r="AFG35" s="73"/>
      <c r="AFH35" s="73"/>
      <c r="AFI35" s="73"/>
      <c r="AFJ35" s="73"/>
      <c r="AFK35" s="73"/>
      <c r="AFL35" s="73"/>
      <c r="AFM35" s="73"/>
      <c r="AFN35" s="73"/>
      <c r="AFO35" s="73"/>
      <c r="AFP35" s="73"/>
      <c r="AFQ35" s="73"/>
      <c r="AFR35" s="73"/>
      <c r="AFS35" s="73"/>
      <c r="AFT35" s="73"/>
      <c r="AFU35" s="73"/>
      <c r="AFV35" s="73"/>
      <c r="AFW35" s="73"/>
      <c r="AFX35" s="73"/>
      <c r="AFY35" s="73"/>
      <c r="AFZ35" s="73"/>
      <c r="AGA35" s="73"/>
      <c r="AGB35" s="73"/>
      <c r="AGC35" s="73"/>
      <c r="AGD35" s="73"/>
      <c r="AGE35" s="73"/>
      <c r="AGF35" s="73"/>
      <c r="AGG35" s="73"/>
      <c r="AGH35" s="73"/>
      <c r="AGI35" s="73"/>
      <c r="AGJ35" s="73"/>
      <c r="AGK35" s="73"/>
      <c r="AGL35" s="73"/>
      <c r="AGM35" s="73"/>
      <c r="AGN35" s="73"/>
      <c r="AGO35" s="73"/>
      <c r="AGP35" s="73"/>
      <c r="AGQ35" s="73"/>
      <c r="AGR35" s="73"/>
      <c r="AGS35" s="73"/>
      <c r="AGT35" s="73"/>
      <c r="AGU35" s="73"/>
      <c r="AGV35" s="73"/>
      <c r="AGW35" s="73"/>
      <c r="AGX35" s="73"/>
      <c r="AGY35" s="73"/>
      <c r="AGZ35" s="73"/>
      <c r="AHA35" s="73"/>
      <c r="AHB35" s="73"/>
      <c r="AHC35" s="73"/>
      <c r="AHD35" s="73"/>
      <c r="AHE35" s="73"/>
      <c r="AHF35" s="73"/>
      <c r="AHG35" s="73"/>
      <c r="AHH35" s="73"/>
      <c r="AHI35" s="73"/>
      <c r="AHJ35" s="73"/>
      <c r="AHK35" s="73"/>
      <c r="AHL35" s="73"/>
      <c r="AHM35" s="73"/>
      <c r="AHN35" s="73"/>
      <c r="AHO35" s="73"/>
      <c r="AHP35" s="73"/>
      <c r="AHQ35" s="73"/>
      <c r="AHR35" s="73"/>
      <c r="AHS35" s="73"/>
      <c r="AHT35" s="73"/>
      <c r="AHU35" s="73"/>
      <c r="AHV35" s="73"/>
      <c r="AHW35" s="73"/>
      <c r="AHX35" s="73"/>
      <c r="AHY35" s="73"/>
      <c r="AHZ35" s="73"/>
      <c r="AIA35" s="73"/>
      <c r="AIB35" s="73"/>
      <c r="AIC35" s="73"/>
      <c r="AID35" s="73"/>
      <c r="AIE35" s="73"/>
      <c r="AIF35" s="73"/>
      <c r="AIG35" s="73"/>
      <c r="AIH35" s="73"/>
      <c r="AII35" s="73"/>
      <c r="AIJ35" s="73"/>
      <c r="AIK35" s="73"/>
      <c r="AIL35" s="73"/>
      <c r="AIM35" s="73"/>
      <c r="AIN35" s="73"/>
      <c r="AIO35" s="73"/>
      <c r="AIP35" s="73"/>
      <c r="AIQ35" s="73"/>
      <c r="AIR35" s="73"/>
      <c r="AIS35" s="73"/>
      <c r="AIT35" s="73"/>
      <c r="AIU35" s="73"/>
      <c r="AIV35" s="73"/>
      <c r="AIW35" s="73"/>
      <c r="AIX35" s="73"/>
      <c r="AIY35" s="73"/>
      <c r="AIZ35" s="73"/>
      <c r="AJA35" s="73"/>
      <c r="AJB35" s="73"/>
      <c r="AJC35" s="73"/>
      <c r="AJD35" s="73"/>
      <c r="AJE35" s="73"/>
      <c r="AJF35" s="73"/>
      <c r="AJG35" s="73"/>
      <c r="AJH35" s="73"/>
      <c r="AJI35" s="73"/>
      <c r="AJJ35" s="73"/>
      <c r="AJK35" s="73"/>
      <c r="AJL35" s="73"/>
      <c r="AJM35" s="73"/>
      <c r="AJN35" s="73"/>
      <c r="AJO35" s="73"/>
      <c r="AJP35" s="73"/>
      <c r="AJQ35" s="73"/>
      <c r="AJR35" s="73"/>
      <c r="AJS35" s="73"/>
      <c r="AJT35" s="73"/>
      <c r="AJU35" s="73"/>
      <c r="AJV35" s="73"/>
      <c r="AJW35" s="73"/>
      <c r="AJX35" s="73"/>
      <c r="AJY35" s="73"/>
      <c r="AJZ35" s="73"/>
      <c r="AKA35" s="73"/>
      <c r="AKB35" s="73"/>
      <c r="AKC35" s="73"/>
      <c r="AKD35" s="73"/>
      <c r="AKE35" s="73"/>
      <c r="AKF35" s="73"/>
      <c r="AKG35" s="73"/>
      <c r="AKH35" s="73"/>
      <c r="AKI35" s="73"/>
      <c r="AKJ35" s="73"/>
      <c r="AKK35" s="73"/>
      <c r="AKL35" s="73"/>
      <c r="AKM35" s="73"/>
      <c r="AKN35" s="73"/>
      <c r="AKO35" s="73"/>
      <c r="AKP35" s="73"/>
      <c r="AKQ35" s="73"/>
      <c r="AKR35" s="73"/>
      <c r="AKS35" s="73"/>
      <c r="AKT35" s="73"/>
      <c r="AKU35" s="73"/>
      <c r="AKV35" s="73"/>
      <c r="AKW35" s="73"/>
      <c r="AKX35" s="73"/>
      <c r="AKY35" s="73"/>
      <c r="AKZ35" s="73"/>
      <c r="ALA35" s="73"/>
      <c r="ALB35" s="73"/>
      <c r="ALC35" s="73"/>
      <c r="ALD35" s="73"/>
      <c r="ALE35" s="73"/>
      <c r="ALF35" s="73"/>
      <c r="ALG35" s="73"/>
      <c r="ALH35" s="73"/>
      <c r="ALI35" s="73"/>
      <c r="ALJ35" s="73"/>
      <c r="ALK35" s="73"/>
      <c r="ALL35" s="73"/>
      <c r="ALM35" s="73"/>
      <c r="ALN35" s="73"/>
      <c r="ALO35" s="73"/>
      <c r="ALP35" s="73"/>
      <c r="ALQ35" s="73"/>
      <c r="ALR35" s="73"/>
      <c r="ALS35" s="73"/>
      <c r="ALT35" s="73"/>
      <c r="ALU35" s="73"/>
      <c r="ALV35" s="73"/>
      <c r="ALW35" s="73"/>
      <c r="ALX35" s="73"/>
      <c r="ALY35" s="73"/>
      <c r="ALZ35" s="73"/>
      <c r="AMA35" s="73"/>
      <c r="AMB35" s="73"/>
      <c r="AMC35" s="73"/>
      <c r="AMD35" s="73"/>
      <c r="AME35" s="73"/>
      <c r="AMF35" s="73"/>
      <c r="AMG35" s="73"/>
      <c r="AMH35" s="73"/>
      <c r="AMI35" s="73"/>
      <c r="AMJ35" s="73"/>
      <c r="AMK35" s="73"/>
      <c r="AML35" s="73"/>
    </row>
    <row r="36" spans="1:1026" ht="15">
      <c r="A36" s="75"/>
      <c r="B36" s="75"/>
      <c r="C36"/>
      <c r="D36"/>
    </row>
  </sheetData>
  <mergeCells count="15">
    <mergeCell ref="A30:B30"/>
    <mergeCell ref="A31:B31"/>
    <mergeCell ref="A32:B32"/>
    <mergeCell ref="A24:E24"/>
    <mergeCell ref="A25:E25"/>
    <mergeCell ref="A26:E26"/>
    <mergeCell ref="A28:B28"/>
    <mergeCell ref="A29:B29"/>
    <mergeCell ref="A19:B19"/>
    <mergeCell ref="A22:E22"/>
    <mergeCell ref="A2:B2"/>
    <mergeCell ref="A4:E4"/>
    <mergeCell ref="A6:E6"/>
    <mergeCell ref="A7:E7"/>
    <mergeCell ref="A8:E8"/>
  </mergeCells>
  <pageMargins left="0.98425196850393704" right="0.98425196850393704" top="0.98425196850393704" bottom="0.98425196850393704" header="0.51181102362204722" footer="0.51181102362204722"/>
  <pageSetup scale="80" firstPageNumber="0" orientation="portrait" r:id="rId1"/>
  <headerFoot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122"/>
  <sheetViews>
    <sheetView workbookViewId="0">
      <selection activeCell="J74" sqref="J74"/>
    </sheetView>
  </sheetViews>
  <sheetFormatPr baseColWidth="10" defaultColWidth="10.85546875" defaultRowHeight="12.75"/>
  <cols>
    <col min="1" max="1" width="17" style="3" customWidth="1"/>
    <col min="2" max="2" width="10.85546875" style="3"/>
    <col min="3" max="3" width="12.7109375" style="3" customWidth="1"/>
    <col min="4" max="4" width="2.28515625" style="3" customWidth="1"/>
    <col min="5" max="5" width="16" style="3" bestFit="1" customWidth="1"/>
    <col min="6" max="6" width="3.28515625" style="1181" customWidth="1"/>
    <col min="7" max="8" width="17.42578125" style="3" bestFit="1" customWidth="1"/>
    <col min="9" max="16384" width="10.85546875" style="3"/>
  </cols>
  <sheetData>
    <row r="1" spans="1:8">
      <c r="A1" s="648" t="s">
        <v>8774</v>
      </c>
      <c r="B1" s="649"/>
      <c r="C1" s="649"/>
      <c r="D1" s="649"/>
      <c r="E1" s="649"/>
      <c r="F1" s="650"/>
      <c r="G1" s="649"/>
      <c r="H1" s="649"/>
    </row>
    <row r="2" spans="1:8">
      <c r="A2" s="648" t="s">
        <v>3827</v>
      </c>
      <c r="B2" s="649"/>
      <c r="C2" s="649"/>
      <c r="D2" s="649"/>
      <c r="E2" s="649"/>
      <c r="F2" s="650"/>
      <c r="G2" s="649"/>
      <c r="H2" s="649"/>
    </row>
    <row r="3" spans="1:8">
      <c r="A3" s="649"/>
      <c r="B3" s="649"/>
      <c r="C3" s="649"/>
      <c r="D3" s="649"/>
      <c r="E3" s="649"/>
      <c r="F3" s="650"/>
      <c r="G3" s="649"/>
      <c r="H3" s="649"/>
    </row>
    <row r="4" spans="1:8">
      <c r="A4" s="1712" t="s">
        <v>3827</v>
      </c>
      <c r="B4" s="1712"/>
      <c r="C4" s="1712"/>
      <c r="D4" s="1712"/>
      <c r="E4" s="1712"/>
      <c r="F4" s="1712"/>
      <c r="G4" s="1712"/>
      <c r="H4" s="1712"/>
    </row>
    <row r="5" spans="1:8">
      <c r="A5" s="1712" t="s">
        <v>3892</v>
      </c>
      <c r="B5" s="1712"/>
      <c r="C5" s="1712"/>
      <c r="D5" s="1712"/>
      <c r="E5" s="1712"/>
      <c r="F5" s="1712"/>
      <c r="G5" s="1712"/>
      <c r="H5" s="1712"/>
    </row>
    <row r="6" spans="1:8">
      <c r="A6" s="1746" t="s">
        <v>3</v>
      </c>
      <c r="B6" s="1746"/>
      <c r="C6" s="1746"/>
      <c r="D6" s="1746"/>
      <c r="E6" s="1746"/>
      <c r="F6" s="1746"/>
      <c r="G6" s="1746"/>
      <c r="H6" s="1746"/>
    </row>
    <row r="7" spans="1:8" ht="13.5" thickBot="1">
      <c r="A7" s="1357"/>
      <c r="B7" s="1357"/>
      <c r="C7" s="1357"/>
      <c r="D7" s="1358"/>
      <c r="E7" s="1358"/>
      <c r="F7" s="1359"/>
      <c r="G7" s="1358"/>
      <c r="H7" s="1358"/>
    </row>
    <row r="8" spans="1:8" ht="13.5" thickBot="1">
      <c r="A8" s="1346" t="s">
        <v>8486</v>
      </c>
      <c r="B8" s="1347"/>
      <c r="C8" s="1347"/>
      <c r="D8" s="1347"/>
      <c r="E8" s="1347"/>
      <c r="F8" s="1348"/>
      <c r="G8" s="1349" t="s">
        <v>8485</v>
      </c>
      <c r="H8" s="1349" t="s">
        <v>4344</v>
      </c>
    </row>
    <row r="9" spans="1:8">
      <c r="A9" s="1160" t="s">
        <v>3165</v>
      </c>
      <c r="B9" s="1161"/>
      <c r="C9" s="1162"/>
      <c r="D9" s="649"/>
      <c r="E9" s="649"/>
      <c r="F9" s="650"/>
      <c r="G9" s="649"/>
      <c r="H9" s="649"/>
    </row>
    <row r="10" spans="1:8">
      <c r="A10" s="1163" t="s">
        <v>3166</v>
      </c>
      <c r="B10" s="649"/>
      <c r="C10" s="649"/>
      <c r="D10" s="649"/>
      <c r="E10" s="649"/>
      <c r="F10" s="650"/>
      <c r="G10" s="1162">
        <v>5520844797.6999998</v>
      </c>
      <c r="H10" s="1162">
        <v>4274690202.52</v>
      </c>
    </row>
    <row r="11" spans="1:8">
      <c r="A11" s="1163" t="s">
        <v>3167</v>
      </c>
      <c r="B11" s="649"/>
      <c r="C11" s="649"/>
      <c r="D11" s="649"/>
      <c r="E11" s="649"/>
      <c r="F11" s="650"/>
      <c r="G11" s="1162">
        <v>561966471.62</v>
      </c>
      <c r="H11" s="1162">
        <v>340110340.29000002</v>
      </c>
    </row>
    <row r="12" spans="1:8">
      <c r="A12" s="1163" t="s">
        <v>3168</v>
      </c>
      <c r="B12" s="649"/>
      <c r="C12" s="649"/>
      <c r="D12" s="649"/>
      <c r="E12" s="649"/>
      <c r="F12" s="650"/>
      <c r="G12" s="1162">
        <v>1425117070.0599999</v>
      </c>
      <c r="H12" s="1162">
        <v>1127441988.1099999</v>
      </c>
    </row>
    <row r="13" spans="1:8">
      <c r="A13" s="1164" t="s">
        <v>3169</v>
      </c>
      <c r="B13" s="649"/>
      <c r="C13" s="649"/>
      <c r="D13" s="649"/>
      <c r="E13" s="649"/>
      <c r="F13" s="650"/>
      <c r="G13" s="1165">
        <v>896379551.79999995</v>
      </c>
      <c r="H13" s="1165">
        <v>589517304.65999997</v>
      </c>
    </row>
    <row r="14" spans="1:8">
      <c r="A14" s="1164" t="s">
        <v>3170</v>
      </c>
      <c r="B14" s="649"/>
      <c r="C14" s="649"/>
      <c r="D14" s="649"/>
      <c r="E14" s="649"/>
      <c r="F14" s="650"/>
      <c r="G14" s="1165">
        <v>42051872023.809998</v>
      </c>
      <c r="H14" s="1165">
        <v>37475131163.870003</v>
      </c>
    </row>
    <row r="15" spans="1:8">
      <c r="A15" s="1163" t="s">
        <v>378</v>
      </c>
      <c r="B15" s="649"/>
      <c r="C15" s="649"/>
      <c r="D15" s="649"/>
      <c r="E15" s="649"/>
      <c r="F15" s="650"/>
      <c r="G15" s="1162">
        <v>20663939788.349998</v>
      </c>
      <c r="H15" s="1162">
        <v>17855608360.939999</v>
      </c>
    </row>
    <row r="16" spans="1:8">
      <c r="A16" s="1164" t="s">
        <v>3171</v>
      </c>
      <c r="B16" s="649"/>
      <c r="C16" s="649"/>
      <c r="D16" s="649"/>
      <c r="E16" s="649"/>
      <c r="F16" s="650"/>
      <c r="G16" s="1165">
        <v>6923399077.9499998</v>
      </c>
      <c r="H16" s="1165">
        <v>5911134060.4200001</v>
      </c>
    </row>
    <row r="17" spans="1:8">
      <c r="A17" s="1163" t="s">
        <v>379</v>
      </c>
      <c r="B17" s="649"/>
      <c r="C17" s="649"/>
      <c r="D17" s="649"/>
      <c r="E17" s="649"/>
      <c r="F17" s="650"/>
      <c r="G17" s="1162">
        <v>6999437375.9399996</v>
      </c>
      <c r="H17" s="1162">
        <v>5785921049.2299995</v>
      </c>
    </row>
    <row r="18" spans="1:8">
      <c r="A18" s="1166" t="s">
        <v>3172</v>
      </c>
      <c r="B18" s="649"/>
      <c r="C18" s="649"/>
      <c r="D18" s="649"/>
      <c r="E18" s="649"/>
      <c r="F18" s="650"/>
      <c r="G18" s="1167">
        <v>2945836653.7199998</v>
      </c>
      <c r="H18" s="1167">
        <v>2465788017.7199998</v>
      </c>
    </row>
    <row r="19" spans="1:8">
      <c r="A19" s="1164" t="s">
        <v>380</v>
      </c>
      <c r="B19" s="649"/>
      <c r="C19" s="649"/>
      <c r="D19" s="649"/>
      <c r="E19" s="649"/>
      <c r="F19" s="650"/>
      <c r="G19" s="1165">
        <v>2109485722.0999999</v>
      </c>
      <c r="H19" s="1165">
        <v>2149385004.5700002</v>
      </c>
    </row>
    <row r="20" spans="1:8">
      <c r="A20" s="1163" t="s">
        <v>3173</v>
      </c>
      <c r="B20" s="649"/>
      <c r="C20" s="649"/>
      <c r="D20" s="649"/>
      <c r="E20" s="649"/>
      <c r="F20" s="650"/>
      <c r="G20" s="1162">
        <v>298008810.55000001</v>
      </c>
      <c r="H20" s="1162">
        <v>381377897.55000001</v>
      </c>
    </row>
    <row r="21" spans="1:8">
      <c r="A21" s="1164" t="s">
        <v>3174</v>
      </c>
      <c r="B21" s="649"/>
      <c r="C21" s="649"/>
      <c r="D21" s="649"/>
      <c r="E21" s="649"/>
      <c r="F21" s="650"/>
      <c r="G21" s="1165">
        <v>1033566816.8</v>
      </c>
      <c r="H21" s="1165">
        <v>854595183</v>
      </c>
    </row>
    <row r="22" spans="1:8">
      <c r="A22" s="1163" t="s">
        <v>381</v>
      </c>
      <c r="B22" s="649"/>
      <c r="C22" s="649"/>
      <c r="D22" s="649"/>
      <c r="E22" s="649"/>
      <c r="F22" s="650"/>
      <c r="G22" s="1162">
        <v>168459732.19999999</v>
      </c>
      <c r="H22" s="1162">
        <v>164379723.05000001</v>
      </c>
    </row>
    <row r="23" spans="1:8">
      <c r="A23" s="1163" t="s">
        <v>3175</v>
      </c>
      <c r="B23" s="649"/>
      <c r="C23" s="649"/>
      <c r="D23" s="649"/>
      <c r="E23" s="649"/>
      <c r="F23" s="650"/>
      <c r="G23" s="1162">
        <v>516987818.19</v>
      </c>
      <c r="H23" s="1162">
        <v>518704992.98000002</v>
      </c>
    </row>
    <row r="24" spans="1:8">
      <c r="A24" s="1163" t="s">
        <v>3176</v>
      </c>
      <c r="B24" s="649"/>
      <c r="C24" s="649"/>
      <c r="D24" s="649"/>
      <c r="E24" s="649"/>
      <c r="F24" s="650"/>
      <c r="G24" s="1162">
        <v>272796901.72000003</v>
      </c>
      <c r="H24" s="1162">
        <v>296389127.68000001</v>
      </c>
    </row>
    <row r="25" spans="1:8">
      <c r="A25" s="1163" t="s">
        <v>3177</v>
      </c>
      <c r="B25" s="649"/>
      <c r="C25" s="649"/>
      <c r="D25" s="649"/>
      <c r="E25" s="649"/>
      <c r="F25" s="650"/>
      <c r="G25" s="1162">
        <v>2213721736.2800002</v>
      </c>
      <c r="H25" s="1162">
        <v>1728596942.79</v>
      </c>
    </row>
    <row r="26" spans="1:8">
      <c r="A26" s="1163" t="s">
        <v>3178</v>
      </c>
      <c r="B26" s="649"/>
      <c r="C26" s="649"/>
      <c r="D26" s="649"/>
      <c r="E26" s="649"/>
      <c r="F26" s="650"/>
      <c r="G26" s="1162">
        <v>346731400</v>
      </c>
      <c r="H26" s="1162">
        <v>321754950</v>
      </c>
    </row>
    <row r="27" spans="1:8">
      <c r="A27" s="1163" t="s">
        <v>3179</v>
      </c>
      <c r="B27" s="649"/>
      <c r="C27" s="649"/>
      <c r="D27" s="649"/>
      <c r="E27" s="649"/>
      <c r="F27" s="650"/>
      <c r="G27" s="1162">
        <v>22956260667.009998</v>
      </c>
      <c r="H27" s="1162">
        <v>21337139567.950001</v>
      </c>
    </row>
    <row r="28" spans="1:8">
      <c r="A28" s="1164" t="s">
        <v>3180</v>
      </c>
      <c r="B28" s="649"/>
      <c r="C28" s="649"/>
      <c r="D28" s="649"/>
      <c r="E28" s="649"/>
      <c r="F28" s="650"/>
      <c r="G28" s="1165">
        <v>151437284.94</v>
      </c>
      <c r="H28" s="1165">
        <v>151074614.94</v>
      </c>
    </row>
    <row r="29" spans="1:8">
      <c r="A29" s="1164" t="s">
        <v>2529</v>
      </c>
      <c r="B29" s="649"/>
      <c r="C29" s="649"/>
      <c r="D29" s="649"/>
      <c r="E29" s="649"/>
      <c r="F29" s="650"/>
      <c r="G29" s="1165">
        <v>711557066.51999998</v>
      </c>
      <c r="H29" s="1165">
        <v>673401914.45000005</v>
      </c>
    </row>
    <row r="30" spans="1:8">
      <c r="A30" s="1163" t="s">
        <v>3181</v>
      </c>
      <c r="B30" s="649"/>
      <c r="C30" s="649"/>
      <c r="D30" s="649"/>
      <c r="E30" s="649"/>
      <c r="F30" s="650"/>
      <c r="G30" s="1162">
        <v>24214074.690000001</v>
      </c>
      <c r="H30" s="1162">
        <v>24391366.09</v>
      </c>
    </row>
    <row r="31" spans="1:8">
      <c r="A31" s="1163" t="s">
        <v>388</v>
      </c>
      <c r="B31" s="649"/>
      <c r="C31" s="649"/>
      <c r="D31" s="649"/>
      <c r="E31" s="649"/>
      <c r="F31" s="650"/>
      <c r="G31" s="1162">
        <v>7950266816.4200001</v>
      </c>
      <c r="H31" s="1162">
        <v>6881505047.4700003</v>
      </c>
    </row>
    <row r="32" spans="1:8">
      <c r="A32" s="1514" t="s">
        <v>3182</v>
      </c>
      <c r="B32" s="360"/>
      <c r="C32" s="360"/>
      <c r="D32" s="360"/>
      <c r="E32" s="360"/>
      <c r="F32" s="1515"/>
      <c r="G32" s="1516">
        <f>SUM(G10:G31)</f>
        <v>126742287658.37001</v>
      </c>
      <c r="H32" s="1516">
        <f>SUM(H10:H31)</f>
        <v>111308038820.27998</v>
      </c>
    </row>
    <row r="33" spans="1:8" ht="13.5" thickBot="1">
      <c r="A33" s="1747" t="s">
        <v>3872</v>
      </c>
      <c r="B33" s="1747"/>
      <c r="C33" s="1747"/>
      <c r="D33" s="1747"/>
      <c r="E33" s="1747"/>
      <c r="F33" s="1353"/>
      <c r="G33" s="1354">
        <v>-67515868428.089996</v>
      </c>
      <c r="H33" s="1354">
        <v>-59503554777.639999</v>
      </c>
    </row>
    <row r="34" spans="1:8" ht="13.5" thickBot="1">
      <c r="A34" s="1355" t="s">
        <v>8771</v>
      </c>
      <c r="B34" s="1347"/>
      <c r="C34" s="1347"/>
      <c r="D34" s="1347"/>
      <c r="E34" s="1347"/>
      <c r="F34" s="1348"/>
      <c r="G34" s="1356">
        <f>+G32+G33</f>
        <v>59226419230.280014</v>
      </c>
      <c r="H34" s="1356">
        <f>+H32+H33</f>
        <v>51804484042.639984</v>
      </c>
    </row>
    <row r="35" spans="1:8">
      <c r="A35" s="1514" t="s">
        <v>382</v>
      </c>
      <c r="B35" s="360"/>
      <c r="C35" s="360"/>
      <c r="D35" s="360"/>
      <c r="E35" s="360"/>
      <c r="F35" s="1515"/>
      <c r="G35" s="1516">
        <v>3520611826.3299999</v>
      </c>
      <c r="H35" s="1516">
        <v>3304964233.8800006</v>
      </c>
    </row>
    <row r="36" spans="1:8" ht="13.5" thickBot="1">
      <c r="A36" s="1362" t="s">
        <v>3528</v>
      </c>
      <c r="B36" s="1358"/>
      <c r="C36" s="1358"/>
      <c r="D36" s="1358"/>
      <c r="E36" s="1358"/>
      <c r="F36" s="1359"/>
      <c r="G36" s="1354">
        <v>-2383602541.1300001</v>
      </c>
      <c r="H36" s="1354">
        <v>-2261200010.79</v>
      </c>
    </row>
    <row r="37" spans="1:8" ht="13.5" thickBot="1">
      <c r="A37" s="1360" t="s">
        <v>3266</v>
      </c>
      <c r="B37" s="1358"/>
      <c r="C37" s="1358"/>
      <c r="D37" s="1358"/>
      <c r="E37" s="1358"/>
      <c r="F37" s="1359"/>
      <c r="G37" s="1361">
        <f>+G35+G36</f>
        <v>1137009285.1999998</v>
      </c>
      <c r="H37" s="1361">
        <f>+H35+H36</f>
        <v>1043764223.0900006</v>
      </c>
    </row>
    <row r="38" spans="1:8">
      <c r="A38" s="1517" t="s">
        <v>383</v>
      </c>
      <c r="B38" s="1518"/>
      <c r="C38" s="1518"/>
      <c r="D38" s="1518"/>
      <c r="E38" s="1518"/>
      <c r="F38" s="1525" t="s">
        <v>3144</v>
      </c>
      <c r="G38" s="1520">
        <v>108426405130.5</v>
      </c>
      <c r="H38" s="1520">
        <v>58174256359.449989</v>
      </c>
    </row>
    <row r="39" spans="1:8" ht="13.5" thickBot="1">
      <c r="A39" s="1365" t="s">
        <v>3545</v>
      </c>
      <c r="B39" s="1358"/>
      <c r="C39" s="1358"/>
      <c r="D39" s="1358"/>
      <c r="E39" s="1358"/>
      <c r="F39" s="1359"/>
      <c r="G39" s="1366">
        <v>-9748303111.4500008</v>
      </c>
      <c r="H39" s="1366">
        <v>-8139516917.6099997</v>
      </c>
    </row>
    <row r="40" spans="1:8" ht="13.5" thickBot="1">
      <c r="A40" s="1355" t="s">
        <v>3407</v>
      </c>
      <c r="B40" s="1347"/>
      <c r="C40" s="1347"/>
      <c r="D40" s="1347"/>
      <c r="E40" s="1347"/>
      <c r="F40" s="1348"/>
      <c r="G40" s="1356">
        <f>+G38+G39</f>
        <v>98678102019.050003</v>
      </c>
      <c r="H40" s="1356">
        <f>+H38+H39</f>
        <v>50034739441.839989</v>
      </c>
    </row>
    <row r="41" spans="1:8" ht="13.5" thickBot="1">
      <c r="A41" s="1367" t="s">
        <v>5</v>
      </c>
      <c r="B41" s="1358"/>
      <c r="C41" s="1358"/>
      <c r="D41" s="1358"/>
      <c r="E41" s="1358"/>
      <c r="F41" s="1359"/>
      <c r="G41" s="1368">
        <v>9038925046.4899998</v>
      </c>
      <c r="H41" s="1368">
        <v>8661194369.7599983</v>
      </c>
    </row>
    <row r="42" spans="1:8" s="1168" customFormat="1" ht="13.5" thickBot="1">
      <c r="A42" s="1355" t="s">
        <v>74</v>
      </c>
      <c r="B42" s="1347"/>
      <c r="C42" s="1347"/>
      <c r="D42" s="1347"/>
      <c r="E42" s="1347"/>
      <c r="F42" s="1348" t="s">
        <v>283</v>
      </c>
      <c r="G42" s="1356">
        <v>20754449680.150002</v>
      </c>
      <c r="H42" s="1356">
        <v>12963552157.799999</v>
      </c>
    </row>
    <row r="43" spans="1:8" s="1168" customFormat="1">
      <c r="A43" s="1521" t="s">
        <v>3441</v>
      </c>
      <c r="B43" s="1518"/>
      <c r="C43" s="1518"/>
      <c r="D43" s="1518"/>
      <c r="E43" s="1518"/>
      <c r="F43" s="1519"/>
      <c r="G43" s="1522">
        <v>3096414424.6500001</v>
      </c>
      <c r="H43" s="1522">
        <v>2829263925.0599999</v>
      </c>
    </row>
    <row r="44" spans="1:8" s="1168" customFormat="1" ht="13.5" thickBot="1">
      <c r="A44" s="1373" t="s">
        <v>3442</v>
      </c>
      <c r="B44" s="1358"/>
      <c r="C44" s="1358"/>
      <c r="D44" s="1358"/>
      <c r="E44" s="1358"/>
      <c r="F44" s="1359"/>
      <c r="G44" s="1374">
        <v>-2871401974.02</v>
      </c>
      <c r="H44" s="1374">
        <v>-2696227080.1999998</v>
      </c>
    </row>
    <row r="45" spans="1:8" s="1168" customFormat="1" ht="13.5" thickBot="1">
      <c r="A45" s="1367" t="s">
        <v>3443</v>
      </c>
      <c r="B45" s="1369"/>
      <c r="C45" s="1369"/>
      <c r="D45" s="1369"/>
      <c r="E45" s="1369"/>
      <c r="F45" s="1370"/>
      <c r="G45" s="1368">
        <f>+G43+G44</f>
        <v>225012450.63000011</v>
      </c>
      <c r="H45" s="1368">
        <f>+H43+H44</f>
        <v>133036844.86000013</v>
      </c>
    </row>
    <row r="46" spans="1:8" s="1168" customFormat="1" ht="13.5" thickBot="1">
      <c r="A46" s="1355"/>
      <c r="B46" s="1523"/>
      <c r="C46" s="1523"/>
      <c r="D46" s="1523"/>
      <c r="E46" s="1523"/>
      <c r="F46" s="1524"/>
      <c r="G46" s="1356"/>
      <c r="H46" s="1356"/>
    </row>
    <row r="47" spans="1:8" s="1168" customFormat="1" ht="13.5" thickBot="1">
      <c r="A47" s="1355" t="s">
        <v>8772</v>
      </c>
      <c r="B47" s="1523"/>
      <c r="C47" s="1523"/>
      <c r="D47" s="1523"/>
      <c r="E47" s="1523"/>
      <c r="F47" s="1524"/>
      <c r="G47" s="1356">
        <f>+G34+G37+G40+G41+G42+G45</f>
        <v>189059917711.80002</v>
      </c>
      <c r="H47" s="1356">
        <f>+H34+H37+H40+H41+H42+H45</f>
        <v>124640771079.98997</v>
      </c>
    </row>
    <row r="48" spans="1:8">
      <c r="A48" s="648" t="s">
        <v>160</v>
      </c>
      <c r="B48" s="649"/>
      <c r="C48" s="649"/>
      <c r="D48" s="649"/>
      <c r="E48" s="649"/>
      <c r="F48" s="650"/>
      <c r="G48" s="649"/>
      <c r="H48" s="649"/>
    </row>
    <row r="49" spans="1:8" s="1168" customFormat="1" ht="111.75" customHeight="1">
      <c r="A49" s="1749" t="s">
        <v>8773</v>
      </c>
      <c r="B49" s="1749"/>
      <c r="C49" s="1749"/>
      <c r="D49" s="1749"/>
      <c r="E49" s="1749"/>
      <c r="F49" s="1749"/>
      <c r="G49" s="1749"/>
      <c r="H49" s="1749"/>
    </row>
    <row r="50" spans="1:8" s="1168" customFormat="1">
      <c r="A50" s="649"/>
      <c r="B50" s="649"/>
      <c r="C50" s="649"/>
      <c r="D50" s="649"/>
      <c r="E50" s="649"/>
      <c r="F50" s="650"/>
      <c r="G50" s="649"/>
      <c r="H50" s="649"/>
    </row>
    <row r="51" spans="1:8" s="1168" customFormat="1">
      <c r="A51" s="649"/>
      <c r="B51" s="649"/>
      <c r="C51" s="649"/>
      <c r="D51" s="649"/>
      <c r="E51" s="649"/>
      <c r="F51" s="650"/>
      <c r="G51" s="649"/>
      <c r="H51" s="649"/>
    </row>
    <row r="52" spans="1:8" s="1168" customFormat="1">
      <c r="A52" s="649"/>
      <c r="B52" s="649"/>
      <c r="C52" s="649"/>
      <c r="D52" s="649"/>
      <c r="E52" s="649"/>
      <c r="F52" s="650"/>
      <c r="G52" s="649"/>
      <c r="H52" s="649"/>
    </row>
    <row r="53" spans="1:8" s="1168" customFormat="1">
      <c r="A53" s="649"/>
      <c r="B53" s="649"/>
      <c r="C53" s="649"/>
      <c r="D53" s="649"/>
      <c r="E53" s="649"/>
      <c r="F53" s="650"/>
      <c r="G53" s="649"/>
      <c r="H53" s="649"/>
    </row>
    <row r="54" spans="1:8" s="1168" customFormat="1">
      <c r="A54" s="649"/>
      <c r="B54" s="649"/>
      <c r="C54" s="649"/>
      <c r="D54" s="649"/>
      <c r="E54" s="649"/>
      <c r="F54" s="650"/>
      <c r="G54" s="649"/>
      <c r="H54" s="649"/>
    </row>
    <row r="55" spans="1:8" s="1168" customFormat="1">
      <c r="A55" s="649"/>
      <c r="B55" s="649"/>
      <c r="C55" s="649"/>
      <c r="D55" s="649"/>
      <c r="E55" s="649"/>
      <c r="F55" s="650"/>
      <c r="G55" s="649"/>
      <c r="H55" s="649"/>
    </row>
    <row r="56" spans="1:8" s="1168" customFormat="1">
      <c r="A56" s="649"/>
      <c r="B56" s="649"/>
      <c r="C56" s="649"/>
      <c r="D56" s="649"/>
      <c r="E56" s="649"/>
      <c r="F56" s="650"/>
      <c r="G56" s="649"/>
      <c r="H56" s="649"/>
    </row>
    <row r="57" spans="1:8" s="1168" customFormat="1">
      <c r="A57" s="649"/>
      <c r="B57" s="649"/>
      <c r="C57" s="649"/>
      <c r="D57" s="649"/>
      <c r="E57" s="649"/>
      <c r="F57" s="650"/>
      <c r="G57" s="649"/>
      <c r="H57" s="649"/>
    </row>
    <row r="58" spans="1:8" s="1168" customFormat="1">
      <c r="A58" s="1750" t="s">
        <v>3459</v>
      </c>
      <c r="B58" s="1750"/>
      <c r="C58" s="1750"/>
      <c r="D58" s="1750"/>
      <c r="E58" s="1750"/>
      <c r="F58" s="1750"/>
      <c r="G58" s="1750"/>
      <c r="H58" s="1750"/>
    </row>
    <row r="59" spans="1:8" s="1168" customFormat="1">
      <c r="A59" s="1169"/>
      <c r="B59" s="1170"/>
      <c r="C59" s="1170"/>
      <c r="D59" s="1170"/>
      <c r="E59" s="649"/>
      <c r="F59" s="650"/>
      <c r="G59" s="649"/>
      <c r="H59" s="649"/>
    </row>
    <row r="60" spans="1:8" s="1168" customFormat="1">
      <c r="A60" s="1748" t="s">
        <v>8553</v>
      </c>
      <c r="B60" s="1748"/>
      <c r="C60" s="1748"/>
      <c r="D60" s="1748"/>
      <c r="E60" s="1748"/>
      <c r="F60" s="1748"/>
      <c r="G60" s="1748"/>
      <c r="H60" s="1748"/>
    </row>
    <row r="61" spans="1:8">
      <c r="A61" s="1748"/>
      <c r="B61" s="1748"/>
      <c r="C61" s="1748"/>
      <c r="D61" s="1748"/>
      <c r="E61" s="1748"/>
      <c r="F61" s="1748"/>
      <c r="G61" s="1748"/>
      <c r="H61" s="1748"/>
    </row>
    <row r="62" spans="1:8" ht="12.75" customHeight="1">
      <c r="A62" s="1748"/>
      <c r="B62" s="1748"/>
      <c r="C62" s="1748"/>
      <c r="D62" s="1748"/>
      <c r="E62" s="1748"/>
      <c r="F62" s="1748"/>
      <c r="G62" s="1748"/>
      <c r="H62" s="1748"/>
    </row>
    <row r="63" spans="1:8" ht="12.75" customHeight="1">
      <c r="A63" s="1449"/>
      <c r="B63" s="1449"/>
      <c r="C63" s="1449"/>
      <c r="D63" s="1449"/>
      <c r="E63" s="1449"/>
      <c r="F63" s="1449"/>
      <c r="G63" s="1449"/>
      <c r="H63" s="1449"/>
    </row>
    <row r="64" spans="1:8">
      <c r="A64" s="1748" t="s">
        <v>4011</v>
      </c>
      <c r="B64" s="1748"/>
      <c r="C64" s="1748"/>
      <c r="D64" s="1748"/>
      <c r="E64" s="1748"/>
      <c r="F64" s="1748"/>
      <c r="G64" s="1748"/>
      <c r="H64" s="1748"/>
    </row>
    <row r="65" spans="1:8">
      <c r="A65" s="1748"/>
      <c r="B65" s="1748"/>
      <c r="C65" s="1748"/>
      <c r="D65" s="1748"/>
      <c r="E65" s="1748"/>
      <c r="F65" s="1748"/>
      <c r="G65" s="1748"/>
      <c r="H65" s="1748"/>
    </row>
    <row r="66" spans="1:8" ht="15.75" customHeight="1">
      <c r="A66" s="1748"/>
      <c r="B66" s="1748"/>
      <c r="C66" s="1748"/>
      <c r="D66" s="1748"/>
      <c r="E66" s="1748"/>
      <c r="F66" s="1748"/>
      <c r="G66" s="1748"/>
      <c r="H66" s="1748"/>
    </row>
    <row r="67" spans="1:8">
      <c r="A67" s="1169"/>
      <c r="B67" s="1169"/>
      <c r="C67" s="1169"/>
      <c r="D67" s="1169"/>
      <c r="E67" s="1169"/>
      <c r="F67" s="1171"/>
      <c r="G67" s="1169"/>
      <c r="H67" s="1169"/>
    </row>
    <row r="68" spans="1:8">
      <c r="A68" s="1752" t="s">
        <v>3460</v>
      </c>
      <c r="B68" s="1752"/>
      <c r="C68" s="1752"/>
      <c r="D68" s="1752"/>
      <c r="E68" s="1752"/>
      <c r="F68" s="1752"/>
      <c r="G68" s="1752"/>
      <c r="H68" s="1752"/>
    </row>
    <row r="69" spans="1:8">
      <c r="A69" s="1752" t="s">
        <v>3461</v>
      </c>
      <c r="B69" s="1752"/>
      <c r="C69" s="1752"/>
      <c r="D69" s="1752"/>
      <c r="E69" s="1752"/>
      <c r="F69" s="1752"/>
      <c r="G69" s="1752"/>
      <c r="H69" s="1752"/>
    </row>
    <row r="70" spans="1:8">
      <c r="A70" s="1751" t="s">
        <v>4012</v>
      </c>
      <c r="B70" s="1751"/>
      <c r="C70" s="1751"/>
      <c r="D70" s="1751"/>
      <c r="E70" s="1751"/>
      <c r="F70" s="1751"/>
      <c r="G70" s="1751"/>
      <c r="H70" s="1751"/>
    </row>
    <row r="71" spans="1:8" s="1172" customFormat="1">
      <c r="A71" s="1746" t="s">
        <v>3</v>
      </c>
      <c r="B71" s="1746"/>
      <c r="C71" s="1746"/>
      <c r="D71" s="1746"/>
      <c r="E71" s="1746"/>
      <c r="F71" s="1746"/>
      <c r="G71" s="1746"/>
      <c r="H71" s="1746"/>
    </row>
    <row r="72" spans="1:8" s="1172" customFormat="1" ht="13.5" thickBot="1">
      <c r="A72" s="649"/>
      <c r="B72" s="1345"/>
      <c r="C72" s="1345"/>
      <c r="D72" s="1345"/>
      <c r="E72" s="1345"/>
      <c r="F72" s="1345"/>
      <c r="G72" s="1345"/>
      <c r="H72" s="649"/>
    </row>
    <row r="73" spans="1:8" ht="13.5" thickBot="1">
      <c r="A73" s="649"/>
      <c r="B73" s="1753" t="s">
        <v>3462</v>
      </c>
      <c r="C73" s="1753"/>
      <c r="D73" s="1754" t="s">
        <v>513</v>
      </c>
      <c r="E73" s="1754"/>
      <c r="F73" s="1450"/>
      <c r="G73" s="1344" t="s">
        <v>512</v>
      </c>
      <c r="H73" s="649"/>
    </row>
    <row r="74" spans="1:8">
      <c r="A74" s="649"/>
      <c r="B74" s="1741" t="s">
        <v>3170</v>
      </c>
      <c r="C74" s="1741"/>
      <c r="D74" s="1173"/>
      <c r="E74" s="1174">
        <v>323164415.83999985</v>
      </c>
      <c r="F74" s="1175"/>
      <c r="G74" s="1176">
        <f t="shared" ref="G74:G89" si="0">+E74/$E$90</f>
        <v>0.54615715055146963</v>
      </c>
      <c r="H74" s="649"/>
    </row>
    <row r="75" spans="1:8">
      <c r="A75" s="649"/>
      <c r="B75" s="1741" t="s">
        <v>4013</v>
      </c>
      <c r="C75" s="1741"/>
      <c r="D75" s="1177"/>
      <c r="E75" s="1178">
        <v>93839919.569999978</v>
      </c>
      <c r="F75" s="1175"/>
      <c r="G75" s="1176">
        <f t="shared" si="0"/>
        <v>0.15859216104320423</v>
      </c>
      <c r="H75" s="649"/>
    </row>
    <row r="76" spans="1:8">
      <c r="A76" s="649"/>
      <c r="B76" s="1741" t="s">
        <v>3171</v>
      </c>
      <c r="C76" s="1741"/>
      <c r="D76" s="1177"/>
      <c r="E76" s="1178">
        <v>40837380.859999992</v>
      </c>
      <c r="F76" s="1175"/>
      <c r="G76" s="1176">
        <f t="shared" si="0"/>
        <v>6.9016347324345709E-2</v>
      </c>
      <c r="H76" s="649"/>
    </row>
    <row r="77" spans="1:8">
      <c r="A77" s="649"/>
      <c r="B77" s="1741" t="s">
        <v>3166</v>
      </c>
      <c r="C77" s="1741"/>
      <c r="D77" s="1177"/>
      <c r="E77" s="1178">
        <v>34796253</v>
      </c>
      <c r="F77" s="1175"/>
      <c r="G77" s="1176">
        <f t="shared" si="0"/>
        <v>5.880666761824762E-2</v>
      </c>
      <c r="H77" s="649"/>
    </row>
    <row r="78" spans="1:8">
      <c r="A78" s="649"/>
      <c r="B78" s="1741" t="s">
        <v>379</v>
      </c>
      <c r="C78" s="1741"/>
      <c r="D78" s="1179"/>
      <c r="E78" s="1179">
        <v>22094697.16</v>
      </c>
      <c r="F78" s="1180"/>
      <c r="G78" s="1176">
        <f t="shared" si="0"/>
        <v>3.7340673204495883E-2</v>
      </c>
      <c r="H78" s="651"/>
    </row>
    <row r="79" spans="1:8">
      <c r="A79" s="649"/>
      <c r="B79" s="1741" t="s">
        <v>8856</v>
      </c>
      <c r="C79" s="1741"/>
      <c r="D79" s="1179"/>
      <c r="E79" s="1179">
        <v>12083453.030000001</v>
      </c>
      <c r="F79" s="1180"/>
      <c r="G79" s="1176">
        <f t="shared" si="0"/>
        <v>2.0421382900507049E-2</v>
      </c>
      <c r="H79" s="649"/>
    </row>
    <row r="80" spans="1:8">
      <c r="A80" s="649"/>
      <c r="B80" s="1741" t="s">
        <v>4014</v>
      </c>
      <c r="C80" s="1741"/>
      <c r="D80" s="1179"/>
      <c r="E80" s="1179">
        <v>11138100.43</v>
      </c>
      <c r="F80" s="1180"/>
      <c r="G80" s="1176">
        <f t="shared" si="0"/>
        <v>1.8823709836966379E-2</v>
      </c>
      <c r="H80" s="649"/>
    </row>
    <row r="81" spans="1:1025">
      <c r="A81" s="649"/>
      <c r="B81" s="1741" t="s">
        <v>3169</v>
      </c>
      <c r="C81" s="1741"/>
      <c r="D81" s="1179"/>
      <c r="E81" s="1179">
        <v>10788121.949999999</v>
      </c>
      <c r="F81" s="1180"/>
      <c r="G81" s="1176">
        <f t="shared" si="0"/>
        <v>1.823223614734527E-2</v>
      </c>
      <c r="H81" s="649"/>
    </row>
    <row r="82" spans="1:1025">
      <c r="A82" s="649"/>
      <c r="B82" s="1741" t="s">
        <v>8469</v>
      </c>
      <c r="C82" s="1741"/>
      <c r="D82" s="1179"/>
      <c r="E82" s="1179">
        <v>10601078.050000001</v>
      </c>
      <c r="F82" s="1180"/>
      <c r="G82" s="1176">
        <f t="shared" si="0"/>
        <v>1.7916126580682427E-2</v>
      </c>
      <c r="H82" s="649"/>
    </row>
    <row r="83" spans="1:1025">
      <c r="A83" s="649"/>
      <c r="B83" s="1741" t="s">
        <v>4015</v>
      </c>
      <c r="C83" s="1741"/>
      <c r="D83" s="1179"/>
      <c r="E83" s="1179">
        <v>9011297.9800000004</v>
      </c>
      <c r="F83" s="1180"/>
      <c r="G83" s="1176">
        <f t="shared" si="0"/>
        <v>1.5229352571923368E-2</v>
      </c>
      <c r="H83" s="649"/>
    </row>
    <row r="84" spans="1:1025">
      <c r="A84" s="649"/>
      <c r="B84" s="1741" t="s">
        <v>3177</v>
      </c>
      <c r="C84" s="1741"/>
      <c r="D84" s="1179"/>
      <c r="E84" s="1179">
        <v>8591546.1699999999</v>
      </c>
      <c r="F84" s="1180"/>
      <c r="G84" s="1176">
        <f t="shared" si="0"/>
        <v>1.4519959949308861E-2</v>
      </c>
      <c r="H84" s="649"/>
    </row>
    <row r="85" spans="1:1025">
      <c r="A85" s="649"/>
      <c r="B85" s="1741" t="s">
        <v>388</v>
      </c>
      <c r="C85" s="1741"/>
      <c r="D85" s="1179"/>
      <c r="E85" s="1179">
        <v>8064175.7799999993</v>
      </c>
      <c r="F85" s="1180"/>
      <c r="G85" s="1176">
        <f t="shared" si="0"/>
        <v>1.3628688833524192E-2</v>
      </c>
      <c r="H85" s="649"/>
    </row>
    <row r="86" spans="1:1025">
      <c r="A86" s="649"/>
      <c r="B86" s="1741" t="s">
        <v>3174</v>
      </c>
      <c r="C86" s="1741"/>
      <c r="D86" s="1179"/>
      <c r="E86" s="1179">
        <v>4025000</v>
      </c>
      <c r="F86" s="1180"/>
      <c r="G86" s="1176">
        <f t="shared" si="0"/>
        <v>6.8023656789553367E-3</v>
      </c>
      <c r="H86" s="649"/>
    </row>
    <row r="87" spans="1:1025">
      <c r="A87" s="649"/>
      <c r="B87" s="1741" t="s">
        <v>4016</v>
      </c>
      <c r="C87" s="1741"/>
      <c r="D87" s="1179"/>
      <c r="E87" s="1179">
        <v>2049098.97</v>
      </c>
      <c r="F87" s="1180"/>
      <c r="G87" s="1176">
        <f t="shared" si="0"/>
        <v>3.4630361506362063E-3</v>
      </c>
      <c r="H87" s="649"/>
    </row>
    <row r="88" spans="1:1025">
      <c r="A88" s="649"/>
      <c r="B88" s="1741" t="s">
        <v>3180</v>
      </c>
      <c r="C88" s="1741"/>
      <c r="D88" s="1179"/>
      <c r="E88" s="1179">
        <v>400000</v>
      </c>
      <c r="F88" s="1180"/>
      <c r="G88" s="1176">
        <f t="shared" si="0"/>
        <v>6.7601149604525079E-4</v>
      </c>
      <c r="H88" s="649"/>
    </row>
    <row r="89" spans="1:1025" ht="13.5" thickBot="1">
      <c r="A89" s="649"/>
      <c r="B89" s="1742" t="s">
        <v>4017</v>
      </c>
      <c r="C89" s="1742"/>
      <c r="D89" s="1341"/>
      <c r="E89" s="1341">
        <v>221375</v>
      </c>
      <c r="F89" s="1342"/>
      <c r="G89" s="1343">
        <f t="shared" si="0"/>
        <v>3.741301123425435E-4</v>
      </c>
      <c r="H89" s="649"/>
    </row>
    <row r="90" spans="1:1025" ht="13.5" thickBot="1">
      <c r="A90" s="649"/>
      <c r="B90" s="1743" t="s">
        <v>88</v>
      </c>
      <c r="C90" s="1743"/>
      <c r="D90" s="1338"/>
      <c r="E90" s="1338">
        <f>SUM(E74:E89)</f>
        <v>591705913.78999984</v>
      </c>
      <c r="F90" s="1339"/>
      <c r="G90" s="1340">
        <f>SUM(G74:G89)</f>
        <v>1</v>
      </c>
      <c r="H90" s="649"/>
    </row>
    <row r="91" spans="1:1025">
      <c r="A91" s="649"/>
      <c r="B91" s="649"/>
      <c r="C91" s="649"/>
      <c r="D91" s="649"/>
      <c r="E91" s="649"/>
      <c r="F91" s="650"/>
      <c r="G91" s="649"/>
      <c r="H91" s="649"/>
    </row>
    <row r="92" spans="1:1025" s="199" customFormat="1" ht="12.75" customHeight="1">
      <c r="A92" s="1725" t="s">
        <v>8775</v>
      </c>
      <c r="B92" s="1725"/>
      <c r="C92" s="1725"/>
      <c r="D92" s="1725"/>
      <c r="E92" s="1725"/>
      <c r="F92" s="1725"/>
      <c r="G92" s="1725"/>
      <c r="H92" s="1725"/>
      <c r="I92" s="655"/>
      <c r="J92" s="656"/>
      <c r="K92" s="653"/>
      <c r="L92" s="653"/>
      <c r="M92" s="653"/>
      <c r="N92" s="653"/>
      <c r="O92" s="653"/>
      <c r="P92" s="653"/>
      <c r="Q92" s="653"/>
      <c r="R92" s="653"/>
      <c r="S92" s="653"/>
      <c r="T92" s="653"/>
      <c r="U92" s="653"/>
      <c r="V92" s="653"/>
      <c r="W92" s="653"/>
      <c r="X92" s="653"/>
      <c r="Y92" s="653"/>
      <c r="Z92" s="653"/>
      <c r="AA92" s="653"/>
      <c r="AB92" s="653"/>
      <c r="AC92" s="653"/>
      <c r="AD92" s="653"/>
      <c r="AE92" s="653"/>
      <c r="AF92" s="653"/>
      <c r="AG92" s="653"/>
      <c r="AH92" s="653"/>
      <c r="AI92" s="653"/>
      <c r="AJ92" s="653"/>
      <c r="AK92" s="653"/>
      <c r="AL92" s="653"/>
      <c r="AM92" s="653"/>
      <c r="AN92" s="653"/>
      <c r="AO92" s="653"/>
      <c r="AP92" s="653"/>
      <c r="AQ92" s="653"/>
      <c r="AR92" s="653"/>
      <c r="AS92" s="653"/>
      <c r="AT92" s="653"/>
      <c r="AU92" s="653"/>
      <c r="AV92" s="653"/>
      <c r="AW92" s="653"/>
      <c r="AX92" s="653"/>
      <c r="AY92" s="653"/>
      <c r="AZ92" s="653"/>
      <c r="BA92" s="653"/>
      <c r="BB92" s="653"/>
      <c r="BC92" s="653"/>
      <c r="BD92" s="653"/>
      <c r="BE92" s="653"/>
      <c r="BF92" s="653"/>
      <c r="BG92" s="653"/>
      <c r="BH92" s="653"/>
      <c r="BI92" s="653"/>
      <c r="BJ92" s="653"/>
      <c r="BK92" s="653"/>
      <c r="BL92" s="653"/>
      <c r="BM92" s="653"/>
      <c r="BN92" s="653"/>
      <c r="BO92" s="653"/>
      <c r="BP92" s="653"/>
      <c r="BQ92" s="653"/>
      <c r="BR92" s="653"/>
      <c r="BS92" s="653"/>
      <c r="BT92" s="653"/>
      <c r="BU92" s="653"/>
      <c r="BV92" s="653"/>
      <c r="BW92" s="653"/>
      <c r="BX92" s="653"/>
      <c r="BY92" s="653"/>
      <c r="BZ92" s="653"/>
      <c r="CA92" s="653"/>
      <c r="CB92" s="653"/>
      <c r="CC92" s="653"/>
      <c r="CD92" s="653"/>
      <c r="CE92" s="653"/>
      <c r="CF92" s="653"/>
      <c r="CG92" s="653"/>
      <c r="CH92" s="653"/>
      <c r="CI92" s="653"/>
      <c r="CJ92" s="653"/>
      <c r="CK92" s="653"/>
      <c r="CL92" s="653"/>
      <c r="CM92" s="653"/>
      <c r="CN92" s="653"/>
      <c r="CO92" s="653"/>
      <c r="CP92" s="653"/>
      <c r="CQ92" s="653"/>
      <c r="CR92" s="653"/>
      <c r="CS92" s="653"/>
      <c r="CT92" s="653"/>
      <c r="CU92" s="653"/>
      <c r="CV92" s="653"/>
      <c r="CW92" s="653"/>
      <c r="CX92" s="653"/>
      <c r="CY92" s="653"/>
      <c r="CZ92" s="653"/>
      <c r="DA92" s="653"/>
      <c r="DB92" s="653"/>
      <c r="DC92" s="653"/>
      <c r="DD92" s="653"/>
      <c r="DE92" s="653"/>
      <c r="DF92" s="653"/>
      <c r="DG92" s="653"/>
      <c r="DH92" s="653"/>
      <c r="DI92" s="653"/>
      <c r="DJ92" s="653"/>
      <c r="DK92" s="653"/>
      <c r="DL92" s="653"/>
      <c r="DM92" s="653"/>
      <c r="DN92" s="653"/>
      <c r="DO92" s="653"/>
      <c r="DP92" s="653"/>
      <c r="DQ92" s="653"/>
      <c r="DR92" s="653"/>
      <c r="DS92" s="653"/>
      <c r="DT92" s="653"/>
      <c r="DU92" s="653"/>
      <c r="DV92" s="653"/>
      <c r="DW92" s="653"/>
      <c r="DX92" s="653"/>
      <c r="DY92" s="653"/>
      <c r="DZ92" s="653"/>
      <c r="EA92" s="653"/>
      <c r="EB92" s="653"/>
      <c r="EC92" s="653"/>
      <c r="ED92" s="653"/>
      <c r="EE92" s="653"/>
      <c r="EF92" s="653"/>
      <c r="EG92" s="653"/>
      <c r="EH92" s="653"/>
      <c r="EI92" s="653"/>
      <c r="EJ92" s="653"/>
      <c r="EK92" s="653"/>
      <c r="EL92" s="653"/>
      <c r="EM92" s="653"/>
      <c r="EN92" s="653"/>
      <c r="EO92" s="653"/>
      <c r="EP92" s="653"/>
      <c r="EQ92" s="653"/>
      <c r="ER92" s="653"/>
      <c r="ES92" s="653"/>
      <c r="ET92" s="653"/>
      <c r="EU92" s="653"/>
      <c r="EV92" s="653"/>
      <c r="EW92" s="653"/>
      <c r="EX92" s="653"/>
      <c r="EY92" s="653"/>
      <c r="EZ92" s="653"/>
      <c r="FA92" s="653"/>
      <c r="FB92" s="653"/>
      <c r="FC92" s="653"/>
      <c r="FD92" s="653"/>
      <c r="FE92" s="653"/>
      <c r="FF92" s="653"/>
      <c r="FG92" s="653"/>
      <c r="FH92" s="653"/>
      <c r="FI92" s="653"/>
      <c r="FJ92" s="653"/>
      <c r="FK92" s="653"/>
      <c r="FL92" s="653"/>
      <c r="FM92" s="653"/>
      <c r="FN92" s="653"/>
      <c r="FO92" s="653"/>
      <c r="FP92" s="653"/>
      <c r="FQ92" s="653"/>
      <c r="FR92" s="653"/>
      <c r="FS92" s="653"/>
      <c r="FT92" s="653"/>
      <c r="FU92" s="653"/>
      <c r="FV92" s="653"/>
      <c r="FW92" s="653"/>
      <c r="FX92" s="653"/>
      <c r="FY92" s="653"/>
      <c r="FZ92" s="653"/>
      <c r="GA92" s="653"/>
      <c r="GB92" s="653"/>
      <c r="GC92" s="653"/>
      <c r="GD92" s="653"/>
      <c r="GE92" s="653"/>
      <c r="GF92" s="653"/>
      <c r="GG92" s="653"/>
      <c r="GH92" s="653"/>
      <c r="GI92" s="653"/>
      <c r="GJ92" s="653"/>
      <c r="GK92" s="653"/>
      <c r="GL92" s="653"/>
      <c r="GM92" s="653"/>
      <c r="GN92" s="653"/>
      <c r="GO92" s="653"/>
      <c r="GP92" s="653"/>
      <c r="GQ92" s="653"/>
      <c r="GR92" s="653"/>
      <c r="GS92" s="653"/>
      <c r="GT92" s="653"/>
      <c r="GU92" s="653"/>
      <c r="GV92" s="653"/>
      <c r="GW92" s="653"/>
      <c r="GX92" s="653"/>
      <c r="GY92" s="653"/>
      <c r="GZ92" s="653"/>
      <c r="HA92" s="653"/>
      <c r="HB92" s="653"/>
      <c r="HC92" s="653"/>
      <c r="HD92" s="653"/>
      <c r="HE92" s="653"/>
      <c r="HF92" s="653"/>
      <c r="HG92" s="653"/>
      <c r="HH92" s="653"/>
      <c r="HI92" s="653"/>
      <c r="HJ92" s="653"/>
      <c r="HK92" s="653"/>
      <c r="HL92" s="653"/>
      <c r="HM92" s="653"/>
      <c r="HN92" s="653"/>
      <c r="HO92" s="653"/>
      <c r="HP92" s="653"/>
      <c r="HQ92" s="653"/>
      <c r="HR92" s="653"/>
      <c r="HS92" s="653"/>
      <c r="HT92" s="653"/>
      <c r="HU92" s="653"/>
      <c r="HV92" s="653"/>
      <c r="HW92" s="653"/>
      <c r="HX92" s="653"/>
      <c r="HY92" s="653"/>
      <c r="HZ92" s="653"/>
      <c r="IA92" s="653"/>
      <c r="IB92" s="653"/>
      <c r="IC92" s="653"/>
      <c r="ID92" s="653"/>
      <c r="IE92" s="653"/>
      <c r="IF92" s="653"/>
      <c r="IG92" s="653"/>
      <c r="IH92" s="653"/>
      <c r="II92" s="653"/>
      <c r="IJ92" s="653"/>
      <c r="IK92" s="653"/>
      <c r="IL92" s="653"/>
      <c r="IM92" s="653"/>
      <c r="IN92" s="653"/>
      <c r="IO92" s="653"/>
      <c r="IP92" s="653"/>
      <c r="IQ92" s="653"/>
      <c r="IR92" s="653"/>
      <c r="IS92" s="653"/>
      <c r="IT92" s="653"/>
      <c r="IU92" s="653"/>
      <c r="IV92" s="653"/>
      <c r="IW92" s="653"/>
      <c r="IX92" s="653"/>
      <c r="IY92" s="653"/>
      <c r="IZ92" s="653"/>
      <c r="JA92" s="653"/>
      <c r="JB92" s="653"/>
      <c r="JC92" s="653"/>
      <c r="JD92" s="653"/>
      <c r="JE92" s="653"/>
      <c r="JF92" s="653"/>
      <c r="JG92" s="653"/>
      <c r="JH92" s="653"/>
      <c r="JI92" s="653"/>
      <c r="JJ92" s="653"/>
      <c r="JK92" s="653"/>
      <c r="JL92" s="653"/>
      <c r="JM92" s="653"/>
      <c r="JN92" s="653"/>
      <c r="JO92" s="653"/>
      <c r="JP92" s="653"/>
      <c r="JQ92" s="653"/>
      <c r="JR92" s="653"/>
      <c r="JS92" s="653"/>
      <c r="JT92" s="653"/>
      <c r="JU92" s="653"/>
      <c r="JV92" s="653"/>
      <c r="JW92" s="653"/>
      <c r="JX92" s="653"/>
      <c r="JY92" s="653"/>
      <c r="JZ92" s="653"/>
      <c r="KA92" s="653"/>
      <c r="KB92" s="653"/>
      <c r="KC92" s="653"/>
      <c r="KD92" s="653"/>
      <c r="KE92" s="653"/>
      <c r="KF92" s="653"/>
      <c r="KG92" s="653"/>
      <c r="KH92" s="653"/>
      <c r="KI92" s="653"/>
      <c r="KJ92" s="653"/>
      <c r="KK92" s="653"/>
      <c r="KL92" s="653"/>
      <c r="KM92" s="653"/>
      <c r="KN92" s="653"/>
      <c r="KO92" s="653"/>
      <c r="KP92" s="653"/>
      <c r="KQ92" s="653"/>
      <c r="KR92" s="653"/>
      <c r="KS92" s="653"/>
      <c r="KT92" s="653"/>
      <c r="KU92" s="653"/>
      <c r="KV92" s="653"/>
      <c r="KW92" s="653"/>
      <c r="KX92" s="653"/>
      <c r="KY92" s="653"/>
      <c r="KZ92" s="653"/>
      <c r="LA92" s="653"/>
      <c r="LB92" s="653"/>
      <c r="LC92" s="653"/>
      <c r="LD92" s="653"/>
      <c r="LE92" s="653"/>
      <c r="LF92" s="653"/>
      <c r="LG92" s="653"/>
      <c r="LH92" s="653"/>
      <c r="LI92" s="653"/>
      <c r="LJ92" s="653"/>
      <c r="LK92" s="653"/>
      <c r="LL92" s="653"/>
      <c r="LM92" s="653"/>
      <c r="LN92" s="653"/>
      <c r="LO92" s="653"/>
      <c r="LP92" s="653"/>
      <c r="LQ92" s="653"/>
      <c r="LR92" s="653"/>
      <c r="LS92" s="653"/>
      <c r="LT92" s="653"/>
      <c r="LU92" s="653"/>
      <c r="LV92" s="653"/>
      <c r="LW92" s="653"/>
      <c r="LX92" s="653"/>
      <c r="LY92" s="653"/>
      <c r="LZ92" s="653"/>
      <c r="MA92" s="653"/>
      <c r="MB92" s="653"/>
      <c r="MC92" s="653"/>
      <c r="MD92" s="653"/>
      <c r="ME92" s="653"/>
      <c r="MF92" s="653"/>
      <c r="MG92" s="653"/>
      <c r="MH92" s="653"/>
      <c r="MI92" s="653"/>
      <c r="MJ92" s="653"/>
      <c r="MK92" s="653"/>
      <c r="ML92" s="653"/>
      <c r="MM92" s="653"/>
      <c r="MN92" s="653"/>
      <c r="MO92" s="653"/>
      <c r="MP92" s="653"/>
      <c r="MQ92" s="653"/>
      <c r="MR92" s="653"/>
      <c r="MS92" s="653"/>
      <c r="MT92" s="653"/>
      <c r="MU92" s="653"/>
      <c r="MV92" s="653"/>
      <c r="MW92" s="653"/>
      <c r="MX92" s="653"/>
      <c r="MY92" s="653"/>
      <c r="MZ92" s="653"/>
      <c r="NA92" s="653"/>
      <c r="NB92" s="653"/>
      <c r="NC92" s="653"/>
      <c r="ND92" s="653"/>
      <c r="NE92" s="653"/>
      <c r="NF92" s="653"/>
      <c r="NG92" s="653"/>
      <c r="NH92" s="653"/>
      <c r="NI92" s="653"/>
      <c r="NJ92" s="653"/>
      <c r="NK92" s="653"/>
      <c r="NL92" s="653"/>
      <c r="NM92" s="653"/>
      <c r="NN92" s="653"/>
      <c r="NO92" s="653"/>
      <c r="NP92" s="653"/>
      <c r="NQ92" s="653"/>
      <c r="NR92" s="653"/>
      <c r="NS92" s="653"/>
      <c r="NT92" s="653"/>
      <c r="NU92" s="653"/>
      <c r="NV92" s="653"/>
      <c r="NW92" s="653"/>
      <c r="NX92" s="653"/>
      <c r="NY92" s="653"/>
      <c r="NZ92" s="653"/>
      <c r="OA92" s="653"/>
      <c r="OB92" s="653"/>
      <c r="OC92" s="653"/>
      <c r="OD92" s="653"/>
      <c r="OE92" s="653"/>
      <c r="OF92" s="653"/>
      <c r="OG92" s="653"/>
      <c r="OH92" s="653"/>
      <c r="OI92" s="653"/>
      <c r="OJ92" s="653"/>
      <c r="OK92" s="653"/>
      <c r="OL92" s="653"/>
      <c r="OM92" s="653"/>
      <c r="ON92" s="653"/>
      <c r="OO92" s="653"/>
      <c r="OP92" s="653"/>
      <c r="OQ92" s="653"/>
      <c r="OR92" s="653"/>
      <c r="OS92" s="653"/>
      <c r="OT92" s="653"/>
      <c r="OU92" s="653"/>
      <c r="OV92" s="653"/>
      <c r="OW92" s="653"/>
      <c r="OX92" s="653"/>
      <c r="OY92" s="653"/>
      <c r="OZ92" s="653"/>
      <c r="PA92" s="653"/>
      <c r="PB92" s="653"/>
      <c r="PC92" s="653"/>
      <c r="PD92" s="653"/>
      <c r="PE92" s="653"/>
      <c r="PF92" s="653"/>
      <c r="PG92" s="653"/>
      <c r="PH92" s="653"/>
      <c r="PI92" s="653"/>
      <c r="PJ92" s="653"/>
      <c r="PK92" s="653"/>
      <c r="PL92" s="653"/>
      <c r="PM92" s="653"/>
      <c r="PN92" s="653"/>
      <c r="PO92" s="653"/>
      <c r="PP92" s="653"/>
      <c r="PQ92" s="653"/>
      <c r="PR92" s="653"/>
      <c r="PS92" s="653"/>
      <c r="PT92" s="653"/>
      <c r="PU92" s="653"/>
      <c r="PV92" s="653"/>
      <c r="PW92" s="653"/>
      <c r="PX92" s="653"/>
      <c r="PY92" s="653"/>
      <c r="PZ92" s="653"/>
      <c r="QA92" s="653"/>
      <c r="QB92" s="653"/>
      <c r="QC92" s="653"/>
      <c r="QD92" s="653"/>
      <c r="QE92" s="653"/>
      <c r="QF92" s="653"/>
      <c r="QG92" s="653"/>
      <c r="QH92" s="653"/>
      <c r="QI92" s="653"/>
      <c r="QJ92" s="653"/>
      <c r="QK92" s="653"/>
      <c r="QL92" s="653"/>
      <c r="QM92" s="653"/>
      <c r="QN92" s="653"/>
      <c r="QO92" s="653"/>
      <c r="QP92" s="653"/>
      <c r="QQ92" s="653"/>
      <c r="QR92" s="653"/>
      <c r="QS92" s="653"/>
      <c r="QT92" s="653"/>
      <c r="QU92" s="653"/>
      <c r="QV92" s="653"/>
      <c r="QW92" s="653"/>
      <c r="QX92" s="653"/>
      <c r="QY92" s="653"/>
      <c r="QZ92" s="653"/>
      <c r="RA92" s="653"/>
      <c r="RB92" s="653"/>
      <c r="RC92" s="653"/>
      <c r="RD92" s="653"/>
      <c r="RE92" s="653"/>
      <c r="RF92" s="653"/>
      <c r="RG92" s="653"/>
      <c r="RH92" s="653"/>
      <c r="RI92" s="653"/>
      <c r="RJ92" s="653"/>
      <c r="RK92" s="653"/>
      <c r="RL92" s="653"/>
      <c r="RM92" s="653"/>
      <c r="RN92" s="653"/>
      <c r="RO92" s="653"/>
      <c r="RP92" s="653"/>
      <c r="RQ92" s="653"/>
      <c r="RR92" s="653"/>
      <c r="RS92" s="653"/>
      <c r="RT92" s="653"/>
      <c r="RU92" s="653"/>
      <c r="RV92" s="653"/>
      <c r="RW92" s="653"/>
      <c r="RX92" s="653"/>
      <c r="RY92" s="653"/>
      <c r="RZ92" s="653"/>
      <c r="SA92" s="653"/>
      <c r="SB92" s="653"/>
      <c r="SC92" s="653"/>
      <c r="SD92" s="653"/>
      <c r="SE92" s="653"/>
      <c r="SF92" s="653"/>
      <c r="SG92" s="653"/>
      <c r="SH92" s="653"/>
      <c r="SI92" s="653"/>
      <c r="SJ92" s="653"/>
      <c r="SK92" s="653"/>
      <c r="SL92" s="653"/>
      <c r="SM92" s="653"/>
      <c r="SN92" s="653"/>
      <c r="SO92" s="653"/>
      <c r="SP92" s="653"/>
      <c r="SQ92" s="653"/>
      <c r="SR92" s="653"/>
      <c r="SS92" s="653"/>
      <c r="ST92" s="653"/>
      <c r="SU92" s="653"/>
      <c r="SV92" s="653"/>
      <c r="SW92" s="653"/>
      <c r="SX92" s="653"/>
      <c r="SY92" s="653"/>
      <c r="SZ92" s="653"/>
      <c r="TA92" s="653"/>
      <c r="TB92" s="653"/>
      <c r="TC92" s="653"/>
      <c r="TD92" s="653"/>
      <c r="TE92" s="653"/>
      <c r="TF92" s="653"/>
      <c r="TG92" s="653"/>
      <c r="TH92" s="653"/>
      <c r="TI92" s="653"/>
      <c r="TJ92" s="653"/>
      <c r="TK92" s="653"/>
      <c r="TL92" s="653"/>
      <c r="TM92" s="653"/>
      <c r="TN92" s="653"/>
      <c r="TO92" s="653"/>
      <c r="TP92" s="653"/>
      <c r="TQ92" s="653"/>
      <c r="TR92" s="653"/>
      <c r="TS92" s="653"/>
      <c r="TT92" s="653"/>
      <c r="TU92" s="653"/>
      <c r="TV92" s="653"/>
      <c r="TW92" s="653"/>
      <c r="TX92" s="653"/>
      <c r="TY92" s="653"/>
      <c r="TZ92" s="653"/>
      <c r="UA92" s="653"/>
      <c r="UB92" s="653"/>
      <c r="UC92" s="653"/>
      <c r="UD92" s="653"/>
      <c r="UE92" s="653"/>
      <c r="UF92" s="653"/>
      <c r="UG92" s="653"/>
      <c r="UH92" s="653"/>
      <c r="UI92" s="653"/>
      <c r="UJ92" s="653"/>
      <c r="UK92" s="653"/>
      <c r="UL92" s="653"/>
      <c r="UM92" s="653"/>
      <c r="UN92" s="653"/>
      <c r="UO92" s="653"/>
      <c r="UP92" s="653"/>
      <c r="UQ92" s="653"/>
      <c r="UR92" s="653"/>
      <c r="US92" s="653"/>
      <c r="UT92" s="653"/>
      <c r="UU92" s="653"/>
      <c r="UV92" s="653"/>
      <c r="UW92" s="653"/>
      <c r="UX92" s="653"/>
      <c r="UY92" s="653"/>
      <c r="UZ92" s="653"/>
      <c r="VA92" s="653"/>
      <c r="VB92" s="653"/>
      <c r="VC92" s="653"/>
      <c r="VD92" s="653"/>
      <c r="VE92" s="653"/>
      <c r="VF92" s="653"/>
      <c r="VG92" s="653"/>
      <c r="VH92" s="653"/>
      <c r="VI92" s="653"/>
      <c r="VJ92" s="653"/>
      <c r="VK92" s="653"/>
      <c r="VL92" s="653"/>
      <c r="VM92" s="653"/>
      <c r="VN92" s="653"/>
      <c r="VO92" s="653"/>
      <c r="VP92" s="653"/>
      <c r="VQ92" s="653"/>
      <c r="VR92" s="653"/>
      <c r="VS92" s="653"/>
      <c r="VT92" s="653"/>
      <c r="VU92" s="653"/>
      <c r="VV92" s="653"/>
      <c r="VW92" s="653"/>
      <c r="VX92" s="653"/>
      <c r="VY92" s="653"/>
      <c r="VZ92" s="653"/>
      <c r="WA92" s="653"/>
      <c r="WB92" s="653"/>
      <c r="WC92" s="653"/>
      <c r="WD92" s="653"/>
      <c r="WE92" s="653"/>
      <c r="WF92" s="653"/>
      <c r="WG92" s="653"/>
      <c r="WH92" s="653"/>
      <c r="WI92" s="653"/>
      <c r="WJ92" s="653"/>
      <c r="WK92" s="653"/>
      <c r="WL92" s="653"/>
      <c r="WM92" s="653"/>
      <c r="WN92" s="653"/>
      <c r="WO92" s="653"/>
      <c r="WP92" s="653"/>
      <c r="WQ92" s="653"/>
      <c r="WR92" s="653"/>
      <c r="WS92" s="653"/>
      <c r="WT92" s="653"/>
      <c r="WU92" s="653"/>
      <c r="WV92" s="653"/>
      <c r="WW92" s="653"/>
      <c r="WX92" s="653"/>
      <c r="WY92" s="653"/>
      <c r="WZ92" s="653"/>
      <c r="XA92" s="653"/>
      <c r="XB92" s="653"/>
      <c r="XC92" s="653"/>
      <c r="XD92" s="653"/>
      <c r="XE92" s="653"/>
      <c r="XF92" s="653"/>
      <c r="XG92" s="653"/>
      <c r="XH92" s="653"/>
      <c r="XI92" s="653"/>
      <c r="XJ92" s="653"/>
      <c r="XK92" s="653"/>
      <c r="XL92" s="653"/>
      <c r="XM92" s="653"/>
      <c r="XN92" s="653"/>
      <c r="XO92" s="653"/>
      <c r="XP92" s="653"/>
      <c r="XQ92" s="653"/>
      <c r="XR92" s="653"/>
      <c r="XS92" s="653"/>
      <c r="XT92" s="653"/>
      <c r="XU92" s="653"/>
      <c r="XV92" s="653"/>
      <c r="XW92" s="653"/>
      <c r="XX92" s="653"/>
      <c r="XY92" s="653"/>
      <c r="XZ92" s="653"/>
      <c r="YA92" s="653"/>
      <c r="YB92" s="653"/>
      <c r="YC92" s="653"/>
      <c r="YD92" s="653"/>
      <c r="YE92" s="653"/>
      <c r="YF92" s="653"/>
      <c r="YG92" s="653"/>
      <c r="YH92" s="653"/>
      <c r="YI92" s="653"/>
      <c r="YJ92" s="653"/>
      <c r="YK92" s="653"/>
      <c r="YL92" s="653"/>
      <c r="YM92" s="653"/>
      <c r="YN92" s="653"/>
      <c r="YO92" s="653"/>
      <c r="YP92" s="653"/>
      <c r="YQ92" s="653"/>
      <c r="YR92" s="653"/>
      <c r="YS92" s="653"/>
      <c r="YT92" s="653"/>
      <c r="YU92" s="653"/>
      <c r="YV92" s="653"/>
      <c r="YW92" s="653"/>
      <c r="YX92" s="653"/>
      <c r="YY92" s="653"/>
      <c r="YZ92" s="653"/>
      <c r="ZA92" s="653"/>
      <c r="ZB92" s="653"/>
      <c r="ZC92" s="653"/>
      <c r="ZD92" s="653"/>
      <c r="ZE92" s="653"/>
      <c r="ZF92" s="653"/>
      <c r="ZG92" s="653"/>
      <c r="ZH92" s="653"/>
      <c r="ZI92" s="653"/>
      <c r="ZJ92" s="653"/>
      <c r="ZK92" s="653"/>
      <c r="ZL92" s="653"/>
      <c r="ZM92" s="653"/>
      <c r="ZN92" s="653"/>
      <c r="ZO92" s="653"/>
      <c r="ZP92" s="653"/>
      <c r="ZQ92" s="653"/>
      <c r="ZR92" s="653"/>
      <c r="ZS92" s="653"/>
      <c r="ZT92" s="653"/>
      <c r="ZU92" s="653"/>
      <c r="ZV92" s="653"/>
      <c r="ZW92" s="653"/>
      <c r="ZX92" s="653"/>
      <c r="ZY92" s="653"/>
      <c r="ZZ92" s="653"/>
      <c r="AAA92" s="653"/>
      <c r="AAB92" s="653"/>
      <c r="AAC92" s="653"/>
      <c r="AAD92" s="653"/>
      <c r="AAE92" s="653"/>
      <c r="AAF92" s="653"/>
      <c r="AAG92" s="653"/>
      <c r="AAH92" s="653"/>
      <c r="AAI92" s="653"/>
      <c r="AAJ92" s="653"/>
      <c r="AAK92" s="653"/>
      <c r="AAL92" s="653"/>
      <c r="AAM92" s="653"/>
      <c r="AAN92" s="653"/>
      <c r="AAO92" s="653"/>
      <c r="AAP92" s="653"/>
      <c r="AAQ92" s="653"/>
      <c r="AAR92" s="653"/>
      <c r="AAS92" s="653"/>
      <c r="AAT92" s="653"/>
      <c r="AAU92" s="653"/>
      <c r="AAV92" s="653"/>
      <c r="AAW92" s="653"/>
      <c r="AAX92" s="653"/>
      <c r="AAY92" s="653"/>
      <c r="AAZ92" s="653"/>
      <c r="ABA92" s="653"/>
      <c r="ABB92" s="653"/>
      <c r="ABC92" s="653"/>
      <c r="ABD92" s="653"/>
      <c r="ABE92" s="653"/>
      <c r="ABF92" s="653"/>
      <c r="ABG92" s="653"/>
      <c r="ABH92" s="653"/>
      <c r="ABI92" s="653"/>
      <c r="ABJ92" s="653"/>
      <c r="ABK92" s="653"/>
      <c r="ABL92" s="653"/>
      <c r="ABM92" s="653"/>
      <c r="ABN92" s="653"/>
      <c r="ABO92" s="653"/>
      <c r="ABP92" s="653"/>
      <c r="ABQ92" s="653"/>
      <c r="ABR92" s="653"/>
      <c r="ABS92" s="653"/>
      <c r="ABT92" s="653"/>
      <c r="ABU92" s="653"/>
      <c r="ABV92" s="653"/>
      <c r="ABW92" s="653"/>
      <c r="ABX92" s="653"/>
      <c r="ABY92" s="653"/>
      <c r="ABZ92" s="653"/>
      <c r="ACA92" s="653"/>
      <c r="ACB92" s="653"/>
      <c r="ACC92" s="653"/>
      <c r="ACD92" s="653"/>
      <c r="ACE92" s="653"/>
      <c r="ACF92" s="653"/>
      <c r="ACG92" s="653"/>
      <c r="ACH92" s="653"/>
      <c r="ACI92" s="653"/>
      <c r="ACJ92" s="653"/>
      <c r="ACK92" s="653"/>
      <c r="ACL92" s="653"/>
      <c r="ACM92" s="653"/>
      <c r="ACN92" s="653"/>
      <c r="ACO92" s="653"/>
      <c r="ACP92" s="653"/>
      <c r="ACQ92" s="653"/>
      <c r="ACR92" s="653"/>
      <c r="ACS92" s="653"/>
      <c r="ACT92" s="653"/>
      <c r="ACU92" s="653"/>
      <c r="ACV92" s="653"/>
      <c r="ACW92" s="653"/>
      <c r="ACX92" s="653"/>
      <c r="ACY92" s="653"/>
      <c r="ACZ92" s="653"/>
      <c r="ADA92" s="653"/>
      <c r="ADB92" s="653"/>
      <c r="ADC92" s="653"/>
      <c r="ADD92" s="653"/>
      <c r="ADE92" s="653"/>
      <c r="ADF92" s="653"/>
      <c r="ADG92" s="653"/>
      <c r="ADH92" s="653"/>
      <c r="ADI92" s="653"/>
      <c r="ADJ92" s="653"/>
      <c r="ADK92" s="653"/>
      <c r="ADL92" s="653"/>
      <c r="ADM92" s="653"/>
      <c r="ADN92" s="653"/>
      <c r="ADO92" s="653"/>
      <c r="ADP92" s="653"/>
      <c r="ADQ92" s="653"/>
      <c r="ADR92" s="653"/>
      <c r="ADS92" s="653"/>
      <c r="ADT92" s="653"/>
      <c r="ADU92" s="653"/>
      <c r="ADV92" s="653"/>
      <c r="ADW92" s="653"/>
      <c r="ADX92" s="653"/>
      <c r="ADY92" s="653"/>
      <c r="ADZ92" s="653"/>
      <c r="AEA92" s="653"/>
      <c r="AEB92" s="653"/>
      <c r="AEC92" s="653"/>
      <c r="AED92" s="653"/>
      <c r="AEE92" s="653"/>
      <c r="AEF92" s="653"/>
      <c r="AEG92" s="653"/>
      <c r="AEH92" s="653"/>
      <c r="AEI92" s="653"/>
      <c r="AEJ92" s="653"/>
      <c r="AEK92" s="653"/>
      <c r="AEL92" s="653"/>
      <c r="AEM92" s="653"/>
      <c r="AEN92" s="653"/>
      <c r="AEO92" s="653"/>
      <c r="AEP92" s="653"/>
      <c r="AEQ92" s="653"/>
      <c r="AER92" s="653"/>
      <c r="AES92" s="653"/>
      <c r="AET92" s="653"/>
      <c r="AEU92" s="653"/>
      <c r="AEV92" s="653"/>
      <c r="AEW92" s="653"/>
      <c r="AEX92" s="653"/>
      <c r="AEY92" s="653"/>
      <c r="AEZ92" s="653"/>
      <c r="AFA92" s="653"/>
      <c r="AFB92" s="653"/>
      <c r="AFC92" s="653"/>
      <c r="AFD92" s="653"/>
      <c r="AFE92" s="653"/>
      <c r="AFF92" s="653"/>
      <c r="AFG92" s="653"/>
      <c r="AFH92" s="653"/>
      <c r="AFI92" s="653"/>
      <c r="AFJ92" s="653"/>
      <c r="AFK92" s="653"/>
      <c r="AFL92" s="653"/>
      <c r="AFM92" s="653"/>
      <c r="AFN92" s="653"/>
      <c r="AFO92" s="653"/>
      <c r="AFP92" s="653"/>
      <c r="AFQ92" s="653"/>
      <c r="AFR92" s="653"/>
      <c r="AFS92" s="653"/>
      <c r="AFT92" s="653"/>
      <c r="AFU92" s="653"/>
      <c r="AFV92" s="653"/>
      <c r="AFW92" s="653"/>
      <c r="AFX92" s="653"/>
      <c r="AFY92" s="653"/>
      <c r="AFZ92" s="653"/>
      <c r="AGA92" s="653"/>
      <c r="AGB92" s="653"/>
      <c r="AGC92" s="653"/>
      <c r="AGD92" s="653"/>
      <c r="AGE92" s="653"/>
      <c r="AGF92" s="653"/>
      <c r="AGG92" s="653"/>
      <c r="AGH92" s="653"/>
      <c r="AGI92" s="653"/>
      <c r="AGJ92" s="653"/>
      <c r="AGK92" s="653"/>
      <c r="AGL92" s="653"/>
      <c r="AGM92" s="653"/>
      <c r="AGN92" s="653"/>
      <c r="AGO92" s="653"/>
      <c r="AGP92" s="653"/>
      <c r="AGQ92" s="653"/>
      <c r="AGR92" s="653"/>
      <c r="AGS92" s="653"/>
      <c r="AGT92" s="653"/>
      <c r="AGU92" s="653"/>
      <c r="AGV92" s="653"/>
      <c r="AGW92" s="653"/>
      <c r="AGX92" s="653"/>
      <c r="AGY92" s="653"/>
      <c r="AGZ92" s="653"/>
      <c r="AHA92" s="653"/>
      <c r="AHB92" s="653"/>
      <c r="AHC92" s="653"/>
      <c r="AHD92" s="653"/>
      <c r="AHE92" s="653"/>
      <c r="AHF92" s="653"/>
      <c r="AHG92" s="653"/>
      <c r="AHH92" s="653"/>
      <c r="AHI92" s="653"/>
      <c r="AHJ92" s="653"/>
      <c r="AHK92" s="653"/>
      <c r="AHL92" s="653"/>
      <c r="AHM92" s="653"/>
      <c r="AHN92" s="653"/>
      <c r="AHO92" s="653"/>
      <c r="AHP92" s="653"/>
      <c r="AHQ92" s="653"/>
      <c r="AHR92" s="653"/>
      <c r="AHS92" s="653"/>
      <c r="AHT92" s="653"/>
      <c r="AHU92" s="653"/>
      <c r="AHV92" s="653"/>
      <c r="AHW92" s="653"/>
      <c r="AHX92" s="653"/>
      <c r="AHY92" s="653"/>
      <c r="AHZ92" s="653"/>
      <c r="AIA92" s="653"/>
      <c r="AIB92" s="653"/>
      <c r="AIC92" s="653"/>
      <c r="AID92" s="653"/>
      <c r="AIE92" s="653"/>
      <c r="AIF92" s="653"/>
      <c r="AIG92" s="653"/>
      <c r="AIH92" s="653"/>
      <c r="AII92" s="653"/>
      <c r="AIJ92" s="653"/>
      <c r="AIK92" s="653"/>
      <c r="AIL92" s="653"/>
      <c r="AIM92" s="653"/>
      <c r="AIN92" s="653"/>
      <c r="AIO92" s="653"/>
      <c r="AIP92" s="653"/>
      <c r="AIQ92" s="653"/>
      <c r="AIR92" s="653"/>
      <c r="AIS92" s="653"/>
      <c r="AIT92" s="653"/>
      <c r="AIU92" s="653"/>
      <c r="AIV92" s="653"/>
      <c r="AIW92" s="653"/>
      <c r="AIX92" s="653"/>
      <c r="AIY92" s="653"/>
      <c r="AIZ92" s="653"/>
      <c r="AJA92" s="653"/>
      <c r="AJB92" s="653"/>
      <c r="AJC92" s="653"/>
      <c r="AJD92" s="653"/>
      <c r="AJE92" s="653"/>
      <c r="AJF92" s="653"/>
      <c r="AJG92" s="653"/>
      <c r="AJH92" s="653"/>
      <c r="AJI92" s="653"/>
      <c r="AJJ92" s="653"/>
      <c r="AJK92" s="653"/>
      <c r="AJL92" s="653"/>
      <c r="AJM92" s="653"/>
      <c r="AJN92" s="653"/>
      <c r="AJO92" s="653"/>
      <c r="AJP92" s="653"/>
      <c r="AJQ92" s="653"/>
      <c r="AJR92" s="653"/>
      <c r="AJS92" s="653"/>
      <c r="AJT92" s="653"/>
      <c r="AJU92" s="653"/>
      <c r="AJV92" s="653"/>
      <c r="AJW92" s="653"/>
      <c r="AJX92" s="653"/>
      <c r="AJY92" s="653"/>
      <c r="AJZ92" s="653"/>
      <c r="AKA92" s="653"/>
      <c r="AKB92" s="653"/>
      <c r="AKC92" s="653"/>
      <c r="AKD92" s="653"/>
      <c r="AKE92" s="653"/>
      <c r="AKF92" s="653"/>
      <c r="AKG92" s="653"/>
      <c r="AKH92" s="653"/>
      <c r="AKI92" s="653"/>
      <c r="AKJ92" s="653"/>
      <c r="AKK92" s="653"/>
      <c r="AKL92" s="653"/>
      <c r="AKM92" s="653"/>
      <c r="AKN92" s="653"/>
      <c r="AKO92" s="653"/>
      <c r="AKP92" s="653"/>
      <c r="AKQ92" s="653"/>
      <c r="AKR92" s="653"/>
      <c r="AKS92" s="653"/>
      <c r="AKT92" s="653"/>
      <c r="AKU92" s="653"/>
      <c r="AKV92" s="653"/>
      <c r="AKW92" s="653"/>
      <c r="AKX92" s="653"/>
      <c r="AKY92" s="653"/>
      <c r="AKZ92" s="653"/>
      <c r="ALA92" s="653"/>
      <c r="ALB92" s="653"/>
      <c r="ALC92" s="653"/>
      <c r="ALD92" s="653"/>
      <c r="ALE92" s="653"/>
      <c r="ALF92" s="653"/>
      <c r="ALG92" s="653"/>
      <c r="ALH92" s="653"/>
      <c r="ALI92" s="653"/>
      <c r="ALJ92" s="653"/>
      <c r="ALK92" s="653"/>
      <c r="ALL92" s="653"/>
      <c r="ALM92" s="653"/>
      <c r="ALN92" s="653"/>
      <c r="ALO92" s="653"/>
      <c r="ALP92" s="653"/>
      <c r="ALQ92" s="653"/>
      <c r="ALR92" s="653"/>
      <c r="ALS92" s="653"/>
      <c r="ALT92" s="653"/>
      <c r="ALU92" s="653"/>
      <c r="ALV92" s="653"/>
      <c r="ALW92" s="653"/>
      <c r="ALX92" s="653"/>
      <c r="ALY92" s="653"/>
      <c r="ALZ92" s="653"/>
      <c r="AMA92" s="653"/>
      <c r="AMB92" s="653"/>
      <c r="AMC92" s="653"/>
      <c r="AMD92" s="653"/>
      <c r="AME92" s="653"/>
      <c r="AMF92" s="653"/>
      <c r="AMG92" s="653"/>
      <c r="AMH92" s="653"/>
      <c r="AMI92" s="653"/>
      <c r="AMJ92" s="653"/>
      <c r="AMK92" s="653"/>
    </row>
    <row r="93" spans="1:1025" s="199" customFormat="1" ht="28.5" customHeight="1">
      <c r="A93" s="1725"/>
      <c r="B93" s="1725"/>
      <c r="C93" s="1725"/>
      <c r="D93" s="1725"/>
      <c r="E93" s="1725"/>
      <c r="F93" s="1725"/>
      <c r="G93" s="1725"/>
      <c r="H93" s="1725"/>
      <c r="I93" s="655"/>
      <c r="J93" s="656"/>
      <c r="K93" s="653"/>
      <c r="L93" s="653"/>
      <c r="M93" s="653"/>
      <c r="N93" s="653"/>
      <c r="O93" s="653"/>
      <c r="P93" s="653"/>
      <c r="Q93" s="653"/>
      <c r="R93" s="653"/>
      <c r="S93" s="653"/>
      <c r="T93" s="653"/>
      <c r="U93" s="653"/>
      <c r="V93" s="653"/>
      <c r="W93" s="653"/>
      <c r="X93" s="653"/>
      <c r="Y93" s="653"/>
      <c r="Z93" s="653"/>
      <c r="AA93" s="653"/>
      <c r="AB93" s="653"/>
      <c r="AC93" s="653"/>
      <c r="AD93" s="653"/>
      <c r="AE93" s="653"/>
      <c r="AF93" s="653"/>
      <c r="AG93" s="653"/>
      <c r="AH93" s="653"/>
      <c r="AI93" s="653"/>
      <c r="AJ93" s="653"/>
      <c r="AK93" s="653"/>
      <c r="AL93" s="653"/>
      <c r="AM93" s="653"/>
      <c r="AN93" s="653"/>
      <c r="AO93" s="653"/>
      <c r="AP93" s="653"/>
      <c r="AQ93" s="653"/>
      <c r="AR93" s="653"/>
      <c r="AS93" s="653"/>
      <c r="AT93" s="653"/>
      <c r="AU93" s="653"/>
      <c r="AV93" s="653"/>
      <c r="AW93" s="653"/>
      <c r="AX93" s="653"/>
      <c r="AY93" s="653"/>
      <c r="AZ93" s="653"/>
      <c r="BA93" s="653"/>
      <c r="BB93" s="653"/>
      <c r="BC93" s="653"/>
      <c r="BD93" s="653"/>
      <c r="BE93" s="653"/>
      <c r="BF93" s="653"/>
      <c r="BG93" s="653"/>
      <c r="BH93" s="653"/>
      <c r="BI93" s="653"/>
      <c r="BJ93" s="653"/>
      <c r="BK93" s="653"/>
      <c r="BL93" s="653"/>
      <c r="BM93" s="653"/>
      <c r="BN93" s="653"/>
      <c r="BO93" s="653"/>
      <c r="BP93" s="653"/>
      <c r="BQ93" s="653"/>
      <c r="BR93" s="653"/>
      <c r="BS93" s="653"/>
      <c r="BT93" s="653"/>
      <c r="BU93" s="653"/>
      <c r="BV93" s="653"/>
      <c r="BW93" s="653"/>
      <c r="BX93" s="653"/>
      <c r="BY93" s="653"/>
      <c r="BZ93" s="653"/>
      <c r="CA93" s="653"/>
      <c r="CB93" s="653"/>
      <c r="CC93" s="653"/>
      <c r="CD93" s="653"/>
      <c r="CE93" s="653"/>
      <c r="CF93" s="653"/>
      <c r="CG93" s="653"/>
      <c r="CH93" s="653"/>
      <c r="CI93" s="653"/>
      <c r="CJ93" s="653"/>
      <c r="CK93" s="653"/>
      <c r="CL93" s="653"/>
      <c r="CM93" s="653"/>
      <c r="CN93" s="653"/>
      <c r="CO93" s="653"/>
      <c r="CP93" s="653"/>
      <c r="CQ93" s="653"/>
      <c r="CR93" s="653"/>
      <c r="CS93" s="653"/>
      <c r="CT93" s="653"/>
      <c r="CU93" s="653"/>
      <c r="CV93" s="653"/>
      <c r="CW93" s="653"/>
      <c r="CX93" s="653"/>
      <c r="CY93" s="653"/>
      <c r="CZ93" s="653"/>
      <c r="DA93" s="653"/>
      <c r="DB93" s="653"/>
      <c r="DC93" s="653"/>
      <c r="DD93" s="653"/>
      <c r="DE93" s="653"/>
      <c r="DF93" s="653"/>
      <c r="DG93" s="653"/>
      <c r="DH93" s="653"/>
      <c r="DI93" s="653"/>
      <c r="DJ93" s="653"/>
      <c r="DK93" s="653"/>
      <c r="DL93" s="653"/>
      <c r="DM93" s="653"/>
      <c r="DN93" s="653"/>
      <c r="DO93" s="653"/>
      <c r="DP93" s="653"/>
      <c r="DQ93" s="653"/>
      <c r="DR93" s="653"/>
      <c r="DS93" s="653"/>
      <c r="DT93" s="653"/>
      <c r="DU93" s="653"/>
      <c r="DV93" s="653"/>
      <c r="DW93" s="653"/>
      <c r="DX93" s="653"/>
      <c r="DY93" s="653"/>
      <c r="DZ93" s="653"/>
      <c r="EA93" s="653"/>
      <c r="EB93" s="653"/>
      <c r="EC93" s="653"/>
      <c r="ED93" s="653"/>
      <c r="EE93" s="653"/>
      <c r="EF93" s="653"/>
      <c r="EG93" s="653"/>
      <c r="EH93" s="653"/>
      <c r="EI93" s="653"/>
      <c r="EJ93" s="653"/>
      <c r="EK93" s="653"/>
      <c r="EL93" s="653"/>
      <c r="EM93" s="653"/>
      <c r="EN93" s="653"/>
      <c r="EO93" s="653"/>
      <c r="EP93" s="653"/>
      <c r="EQ93" s="653"/>
      <c r="ER93" s="653"/>
      <c r="ES93" s="653"/>
      <c r="ET93" s="653"/>
      <c r="EU93" s="653"/>
      <c r="EV93" s="653"/>
      <c r="EW93" s="653"/>
      <c r="EX93" s="653"/>
      <c r="EY93" s="653"/>
      <c r="EZ93" s="653"/>
      <c r="FA93" s="653"/>
      <c r="FB93" s="653"/>
      <c r="FC93" s="653"/>
      <c r="FD93" s="653"/>
      <c r="FE93" s="653"/>
      <c r="FF93" s="653"/>
      <c r="FG93" s="653"/>
      <c r="FH93" s="653"/>
      <c r="FI93" s="653"/>
      <c r="FJ93" s="653"/>
      <c r="FK93" s="653"/>
      <c r="FL93" s="653"/>
      <c r="FM93" s="653"/>
      <c r="FN93" s="653"/>
      <c r="FO93" s="653"/>
      <c r="FP93" s="653"/>
      <c r="FQ93" s="653"/>
      <c r="FR93" s="653"/>
      <c r="FS93" s="653"/>
      <c r="FT93" s="653"/>
      <c r="FU93" s="653"/>
      <c r="FV93" s="653"/>
      <c r="FW93" s="653"/>
      <c r="FX93" s="653"/>
      <c r="FY93" s="653"/>
      <c r="FZ93" s="653"/>
      <c r="GA93" s="653"/>
      <c r="GB93" s="653"/>
      <c r="GC93" s="653"/>
      <c r="GD93" s="653"/>
      <c r="GE93" s="653"/>
      <c r="GF93" s="653"/>
      <c r="GG93" s="653"/>
      <c r="GH93" s="653"/>
      <c r="GI93" s="653"/>
      <c r="GJ93" s="653"/>
      <c r="GK93" s="653"/>
      <c r="GL93" s="653"/>
      <c r="GM93" s="653"/>
      <c r="GN93" s="653"/>
      <c r="GO93" s="653"/>
      <c r="GP93" s="653"/>
      <c r="GQ93" s="653"/>
      <c r="GR93" s="653"/>
      <c r="GS93" s="653"/>
      <c r="GT93" s="653"/>
      <c r="GU93" s="653"/>
      <c r="GV93" s="653"/>
      <c r="GW93" s="653"/>
      <c r="GX93" s="653"/>
      <c r="GY93" s="653"/>
      <c r="GZ93" s="653"/>
      <c r="HA93" s="653"/>
      <c r="HB93" s="653"/>
      <c r="HC93" s="653"/>
      <c r="HD93" s="653"/>
      <c r="HE93" s="653"/>
      <c r="HF93" s="653"/>
      <c r="HG93" s="653"/>
      <c r="HH93" s="653"/>
      <c r="HI93" s="653"/>
      <c r="HJ93" s="653"/>
      <c r="HK93" s="653"/>
      <c r="HL93" s="653"/>
      <c r="HM93" s="653"/>
      <c r="HN93" s="653"/>
      <c r="HO93" s="653"/>
      <c r="HP93" s="653"/>
      <c r="HQ93" s="653"/>
      <c r="HR93" s="653"/>
      <c r="HS93" s="653"/>
      <c r="HT93" s="653"/>
      <c r="HU93" s="653"/>
      <c r="HV93" s="653"/>
      <c r="HW93" s="653"/>
      <c r="HX93" s="653"/>
      <c r="HY93" s="653"/>
      <c r="HZ93" s="653"/>
      <c r="IA93" s="653"/>
      <c r="IB93" s="653"/>
      <c r="IC93" s="653"/>
      <c r="ID93" s="653"/>
      <c r="IE93" s="653"/>
      <c r="IF93" s="653"/>
      <c r="IG93" s="653"/>
      <c r="IH93" s="653"/>
      <c r="II93" s="653"/>
      <c r="IJ93" s="653"/>
      <c r="IK93" s="653"/>
      <c r="IL93" s="653"/>
      <c r="IM93" s="653"/>
      <c r="IN93" s="653"/>
      <c r="IO93" s="653"/>
      <c r="IP93" s="653"/>
      <c r="IQ93" s="653"/>
      <c r="IR93" s="653"/>
      <c r="IS93" s="653"/>
      <c r="IT93" s="653"/>
      <c r="IU93" s="653"/>
      <c r="IV93" s="653"/>
      <c r="IW93" s="653"/>
      <c r="IX93" s="653"/>
      <c r="IY93" s="653"/>
      <c r="IZ93" s="653"/>
      <c r="JA93" s="653"/>
      <c r="JB93" s="653"/>
      <c r="JC93" s="653"/>
      <c r="JD93" s="653"/>
      <c r="JE93" s="653"/>
      <c r="JF93" s="653"/>
      <c r="JG93" s="653"/>
      <c r="JH93" s="653"/>
      <c r="JI93" s="653"/>
      <c r="JJ93" s="653"/>
      <c r="JK93" s="653"/>
      <c r="JL93" s="653"/>
      <c r="JM93" s="653"/>
      <c r="JN93" s="653"/>
      <c r="JO93" s="653"/>
      <c r="JP93" s="653"/>
      <c r="JQ93" s="653"/>
      <c r="JR93" s="653"/>
      <c r="JS93" s="653"/>
      <c r="JT93" s="653"/>
      <c r="JU93" s="653"/>
      <c r="JV93" s="653"/>
      <c r="JW93" s="653"/>
      <c r="JX93" s="653"/>
      <c r="JY93" s="653"/>
      <c r="JZ93" s="653"/>
      <c r="KA93" s="653"/>
      <c r="KB93" s="653"/>
      <c r="KC93" s="653"/>
      <c r="KD93" s="653"/>
      <c r="KE93" s="653"/>
      <c r="KF93" s="653"/>
      <c r="KG93" s="653"/>
      <c r="KH93" s="653"/>
      <c r="KI93" s="653"/>
      <c r="KJ93" s="653"/>
      <c r="KK93" s="653"/>
      <c r="KL93" s="653"/>
      <c r="KM93" s="653"/>
      <c r="KN93" s="653"/>
      <c r="KO93" s="653"/>
      <c r="KP93" s="653"/>
      <c r="KQ93" s="653"/>
      <c r="KR93" s="653"/>
      <c r="KS93" s="653"/>
      <c r="KT93" s="653"/>
      <c r="KU93" s="653"/>
      <c r="KV93" s="653"/>
      <c r="KW93" s="653"/>
      <c r="KX93" s="653"/>
      <c r="KY93" s="653"/>
      <c r="KZ93" s="653"/>
      <c r="LA93" s="653"/>
      <c r="LB93" s="653"/>
      <c r="LC93" s="653"/>
      <c r="LD93" s="653"/>
      <c r="LE93" s="653"/>
      <c r="LF93" s="653"/>
      <c r="LG93" s="653"/>
      <c r="LH93" s="653"/>
      <c r="LI93" s="653"/>
      <c r="LJ93" s="653"/>
      <c r="LK93" s="653"/>
      <c r="LL93" s="653"/>
      <c r="LM93" s="653"/>
      <c r="LN93" s="653"/>
      <c r="LO93" s="653"/>
      <c r="LP93" s="653"/>
      <c r="LQ93" s="653"/>
      <c r="LR93" s="653"/>
      <c r="LS93" s="653"/>
      <c r="LT93" s="653"/>
      <c r="LU93" s="653"/>
      <c r="LV93" s="653"/>
      <c r="LW93" s="653"/>
      <c r="LX93" s="653"/>
      <c r="LY93" s="653"/>
      <c r="LZ93" s="653"/>
      <c r="MA93" s="653"/>
      <c r="MB93" s="653"/>
      <c r="MC93" s="653"/>
      <c r="MD93" s="653"/>
      <c r="ME93" s="653"/>
      <c r="MF93" s="653"/>
      <c r="MG93" s="653"/>
      <c r="MH93" s="653"/>
      <c r="MI93" s="653"/>
      <c r="MJ93" s="653"/>
      <c r="MK93" s="653"/>
      <c r="ML93" s="653"/>
      <c r="MM93" s="653"/>
      <c r="MN93" s="653"/>
      <c r="MO93" s="653"/>
      <c r="MP93" s="653"/>
      <c r="MQ93" s="653"/>
      <c r="MR93" s="653"/>
      <c r="MS93" s="653"/>
      <c r="MT93" s="653"/>
      <c r="MU93" s="653"/>
      <c r="MV93" s="653"/>
      <c r="MW93" s="653"/>
      <c r="MX93" s="653"/>
      <c r="MY93" s="653"/>
      <c r="MZ93" s="653"/>
      <c r="NA93" s="653"/>
      <c r="NB93" s="653"/>
      <c r="NC93" s="653"/>
      <c r="ND93" s="653"/>
      <c r="NE93" s="653"/>
      <c r="NF93" s="653"/>
      <c r="NG93" s="653"/>
      <c r="NH93" s="653"/>
      <c r="NI93" s="653"/>
      <c r="NJ93" s="653"/>
      <c r="NK93" s="653"/>
      <c r="NL93" s="653"/>
      <c r="NM93" s="653"/>
      <c r="NN93" s="653"/>
      <c r="NO93" s="653"/>
      <c r="NP93" s="653"/>
      <c r="NQ93" s="653"/>
      <c r="NR93" s="653"/>
      <c r="NS93" s="653"/>
      <c r="NT93" s="653"/>
      <c r="NU93" s="653"/>
      <c r="NV93" s="653"/>
      <c r="NW93" s="653"/>
      <c r="NX93" s="653"/>
      <c r="NY93" s="653"/>
      <c r="NZ93" s="653"/>
      <c r="OA93" s="653"/>
      <c r="OB93" s="653"/>
      <c r="OC93" s="653"/>
      <c r="OD93" s="653"/>
      <c r="OE93" s="653"/>
      <c r="OF93" s="653"/>
      <c r="OG93" s="653"/>
      <c r="OH93" s="653"/>
      <c r="OI93" s="653"/>
      <c r="OJ93" s="653"/>
      <c r="OK93" s="653"/>
      <c r="OL93" s="653"/>
      <c r="OM93" s="653"/>
      <c r="ON93" s="653"/>
      <c r="OO93" s="653"/>
      <c r="OP93" s="653"/>
      <c r="OQ93" s="653"/>
      <c r="OR93" s="653"/>
      <c r="OS93" s="653"/>
      <c r="OT93" s="653"/>
      <c r="OU93" s="653"/>
      <c r="OV93" s="653"/>
      <c r="OW93" s="653"/>
      <c r="OX93" s="653"/>
      <c r="OY93" s="653"/>
      <c r="OZ93" s="653"/>
      <c r="PA93" s="653"/>
      <c r="PB93" s="653"/>
      <c r="PC93" s="653"/>
      <c r="PD93" s="653"/>
      <c r="PE93" s="653"/>
      <c r="PF93" s="653"/>
      <c r="PG93" s="653"/>
      <c r="PH93" s="653"/>
      <c r="PI93" s="653"/>
      <c r="PJ93" s="653"/>
      <c r="PK93" s="653"/>
      <c r="PL93" s="653"/>
      <c r="PM93" s="653"/>
      <c r="PN93" s="653"/>
      <c r="PO93" s="653"/>
      <c r="PP93" s="653"/>
      <c r="PQ93" s="653"/>
      <c r="PR93" s="653"/>
      <c r="PS93" s="653"/>
      <c r="PT93" s="653"/>
      <c r="PU93" s="653"/>
      <c r="PV93" s="653"/>
      <c r="PW93" s="653"/>
      <c r="PX93" s="653"/>
      <c r="PY93" s="653"/>
      <c r="PZ93" s="653"/>
      <c r="QA93" s="653"/>
      <c r="QB93" s="653"/>
      <c r="QC93" s="653"/>
      <c r="QD93" s="653"/>
      <c r="QE93" s="653"/>
      <c r="QF93" s="653"/>
      <c r="QG93" s="653"/>
      <c r="QH93" s="653"/>
      <c r="QI93" s="653"/>
      <c r="QJ93" s="653"/>
      <c r="QK93" s="653"/>
      <c r="QL93" s="653"/>
      <c r="QM93" s="653"/>
      <c r="QN93" s="653"/>
      <c r="QO93" s="653"/>
      <c r="QP93" s="653"/>
      <c r="QQ93" s="653"/>
      <c r="QR93" s="653"/>
      <c r="QS93" s="653"/>
      <c r="QT93" s="653"/>
      <c r="QU93" s="653"/>
      <c r="QV93" s="653"/>
      <c r="QW93" s="653"/>
      <c r="QX93" s="653"/>
      <c r="QY93" s="653"/>
      <c r="QZ93" s="653"/>
      <c r="RA93" s="653"/>
      <c r="RB93" s="653"/>
      <c r="RC93" s="653"/>
      <c r="RD93" s="653"/>
      <c r="RE93" s="653"/>
      <c r="RF93" s="653"/>
      <c r="RG93" s="653"/>
      <c r="RH93" s="653"/>
      <c r="RI93" s="653"/>
      <c r="RJ93" s="653"/>
      <c r="RK93" s="653"/>
      <c r="RL93" s="653"/>
      <c r="RM93" s="653"/>
      <c r="RN93" s="653"/>
      <c r="RO93" s="653"/>
      <c r="RP93" s="653"/>
      <c r="RQ93" s="653"/>
      <c r="RR93" s="653"/>
      <c r="RS93" s="653"/>
      <c r="RT93" s="653"/>
      <c r="RU93" s="653"/>
      <c r="RV93" s="653"/>
      <c r="RW93" s="653"/>
      <c r="RX93" s="653"/>
      <c r="RY93" s="653"/>
      <c r="RZ93" s="653"/>
      <c r="SA93" s="653"/>
      <c r="SB93" s="653"/>
      <c r="SC93" s="653"/>
      <c r="SD93" s="653"/>
      <c r="SE93" s="653"/>
      <c r="SF93" s="653"/>
      <c r="SG93" s="653"/>
      <c r="SH93" s="653"/>
      <c r="SI93" s="653"/>
      <c r="SJ93" s="653"/>
      <c r="SK93" s="653"/>
      <c r="SL93" s="653"/>
      <c r="SM93" s="653"/>
      <c r="SN93" s="653"/>
      <c r="SO93" s="653"/>
      <c r="SP93" s="653"/>
      <c r="SQ93" s="653"/>
      <c r="SR93" s="653"/>
      <c r="SS93" s="653"/>
      <c r="ST93" s="653"/>
      <c r="SU93" s="653"/>
      <c r="SV93" s="653"/>
      <c r="SW93" s="653"/>
      <c r="SX93" s="653"/>
      <c r="SY93" s="653"/>
      <c r="SZ93" s="653"/>
      <c r="TA93" s="653"/>
      <c r="TB93" s="653"/>
      <c r="TC93" s="653"/>
      <c r="TD93" s="653"/>
      <c r="TE93" s="653"/>
      <c r="TF93" s="653"/>
      <c r="TG93" s="653"/>
      <c r="TH93" s="653"/>
      <c r="TI93" s="653"/>
      <c r="TJ93" s="653"/>
      <c r="TK93" s="653"/>
      <c r="TL93" s="653"/>
      <c r="TM93" s="653"/>
      <c r="TN93" s="653"/>
      <c r="TO93" s="653"/>
      <c r="TP93" s="653"/>
      <c r="TQ93" s="653"/>
      <c r="TR93" s="653"/>
      <c r="TS93" s="653"/>
      <c r="TT93" s="653"/>
      <c r="TU93" s="653"/>
      <c r="TV93" s="653"/>
      <c r="TW93" s="653"/>
      <c r="TX93" s="653"/>
      <c r="TY93" s="653"/>
      <c r="TZ93" s="653"/>
      <c r="UA93" s="653"/>
      <c r="UB93" s="653"/>
      <c r="UC93" s="653"/>
      <c r="UD93" s="653"/>
      <c r="UE93" s="653"/>
      <c r="UF93" s="653"/>
      <c r="UG93" s="653"/>
      <c r="UH93" s="653"/>
      <c r="UI93" s="653"/>
      <c r="UJ93" s="653"/>
      <c r="UK93" s="653"/>
      <c r="UL93" s="653"/>
      <c r="UM93" s="653"/>
      <c r="UN93" s="653"/>
      <c r="UO93" s="653"/>
      <c r="UP93" s="653"/>
      <c r="UQ93" s="653"/>
      <c r="UR93" s="653"/>
      <c r="US93" s="653"/>
      <c r="UT93" s="653"/>
      <c r="UU93" s="653"/>
      <c r="UV93" s="653"/>
      <c r="UW93" s="653"/>
      <c r="UX93" s="653"/>
      <c r="UY93" s="653"/>
      <c r="UZ93" s="653"/>
      <c r="VA93" s="653"/>
      <c r="VB93" s="653"/>
      <c r="VC93" s="653"/>
      <c r="VD93" s="653"/>
      <c r="VE93" s="653"/>
      <c r="VF93" s="653"/>
      <c r="VG93" s="653"/>
      <c r="VH93" s="653"/>
      <c r="VI93" s="653"/>
      <c r="VJ93" s="653"/>
      <c r="VK93" s="653"/>
      <c r="VL93" s="653"/>
      <c r="VM93" s="653"/>
      <c r="VN93" s="653"/>
      <c r="VO93" s="653"/>
      <c r="VP93" s="653"/>
      <c r="VQ93" s="653"/>
      <c r="VR93" s="653"/>
      <c r="VS93" s="653"/>
      <c r="VT93" s="653"/>
      <c r="VU93" s="653"/>
      <c r="VV93" s="653"/>
      <c r="VW93" s="653"/>
      <c r="VX93" s="653"/>
      <c r="VY93" s="653"/>
      <c r="VZ93" s="653"/>
      <c r="WA93" s="653"/>
      <c r="WB93" s="653"/>
      <c r="WC93" s="653"/>
      <c r="WD93" s="653"/>
      <c r="WE93" s="653"/>
      <c r="WF93" s="653"/>
      <c r="WG93" s="653"/>
      <c r="WH93" s="653"/>
      <c r="WI93" s="653"/>
      <c r="WJ93" s="653"/>
      <c r="WK93" s="653"/>
      <c r="WL93" s="653"/>
      <c r="WM93" s="653"/>
      <c r="WN93" s="653"/>
      <c r="WO93" s="653"/>
      <c r="WP93" s="653"/>
      <c r="WQ93" s="653"/>
      <c r="WR93" s="653"/>
      <c r="WS93" s="653"/>
      <c r="WT93" s="653"/>
      <c r="WU93" s="653"/>
      <c r="WV93" s="653"/>
      <c r="WW93" s="653"/>
      <c r="WX93" s="653"/>
      <c r="WY93" s="653"/>
      <c r="WZ93" s="653"/>
      <c r="XA93" s="653"/>
      <c r="XB93" s="653"/>
      <c r="XC93" s="653"/>
      <c r="XD93" s="653"/>
      <c r="XE93" s="653"/>
      <c r="XF93" s="653"/>
      <c r="XG93" s="653"/>
      <c r="XH93" s="653"/>
      <c r="XI93" s="653"/>
      <c r="XJ93" s="653"/>
      <c r="XK93" s="653"/>
      <c r="XL93" s="653"/>
      <c r="XM93" s="653"/>
      <c r="XN93" s="653"/>
      <c r="XO93" s="653"/>
      <c r="XP93" s="653"/>
      <c r="XQ93" s="653"/>
      <c r="XR93" s="653"/>
      <c r="XS93" s="653"/>
      <c r="XT93" s="653"/>
      <c r="XU93" s="653"/>
      <c r="XV93" s="653"/>
      <c r="XW93" s="653"/>
      <c r="XX93" s="653"/>
      <c r="XY93" s="653"/>
      <c r="XZ93" s="653"/>
      <c r="YA93" s="653"/>
      <c r="YB93" s="653"/>
      <c r="YC93" s="653"/>
      <c r="YD93" s="653"/>
      <c r="YE93" s="653"/>
      <c r="YF93" s="653"/>
      <c r="YG93" s="653"/>
      <c r="YH93" s="653"/>
      <c r="YI93" s="653"/>
      <c r="YJ93" s="653"/>
      <c r="YK93" s="653"/>
      <c r="YL93" s="653"/>
      <c r="YM93" s="653"/>
      <c r="YN93" s="653"/>
      <c r="YO93" s="653"/>
      <c r="YP93" s="653"/>
      <c r="YQ93" s="653"/>
      <c r="YR93" s="653"/>
      <c r="YS93" s="653"/>
      <c r="YT93" s="653"/>
      <c r="YU93" s="653"/>
      <c r="YV93" s="653"/>
      <c r="YW93" s="653"/>
      <c r="YX93" s="653"/>
      <c r="YY93" s="653"/>
      <c r="YZ93" s="653"/>
      <c r="ZA93" s="653"/>
      <c r="ZB93" s="653"/>
      <c r="ZC93" s="653"/>
      <c r="ZD93" s="653"/>
      <c r="ZE93" s="653"/>
      <c r="ZF93" s="653"/>
      <c r="ZG93" s="653"/>
      <c r="ZH93" s="653"/>
      <c r="ZI93" s="653"/>
      <c r="ZJ93" s="653"/>
      <c r="ZK93" s="653"/>
      <c r="ZL93" s="653"/>
      <c r="ZM93" s="653"/>
      <c r="ZN93" s="653"/>
      <c r="ZO93" s="653"/>
      <c r="ZP93" s="653"/>
      <c r="ZQ93" s="653"/>
      <c r="ZR93" s="653"/>
      <c r="ZS93" s="653"/>
      <c r="ZT93" s="653"/>
      <c r="ZU93" s="653"/>
      <c r="ZV93" s="653"/>
      <c r="ZW93" s="653"/>
      <c r="ZX93" s="653"/>
      <c r="ZY93" s="653"/>
      <c r="ZZ93" s="653"/>
      <c r="AAA93" s="653"/>
      <c r="AAB93" s="653"/>
      <c r="AAC93" s="653"/>
      <c r="AAD93" s="653"/>
      <c r="AAE93" s="653"/>
      <c r="AAF93" s="653"/>
      <c r="AAG93" s="653"/>
      <c r="AAH93" s="653"/>
      <c r="AAI93" s="653"/>
      <c r="AAJ93" s="653"/>
      <c r="AAK93" s="653"/>
      <c r="AAL93" s="653"/>
      <c r="AAM93" s="653"/>
      <c r="AAN93" s="653"/>
      <c r="AAO93" s="653"/>
      <c r="AAP93" s="653"/>
      <c r="AAQ93" s="653"/>
      <c r="AAR93" s="653"/>
      <c r="AAS93" s="653"/>
      <c r="AAT93" s="653"/>
      <c r="AAU93" s="653"/>
      <c r="AAV93" s="653"/>
      <c r="AAW93" s="653"/>
      <c r="AAX93" s="653"/>
      <c r="AAY93" s="653"/>
      <c r="AAZ93" s="653"/>
      <c r="ABA93" s="653"/>
      <c r="ABB93" s="653"/>
      <c r="ABC93" s="653"/>
      <c r="ABD93" s="653"/>
      <c r="ABE93" s="653"/>
      <c r="ABF93" s="653"/>
      <c r="ABG93" s="653"/>
      <c r="ABH93" s="653"/>
      <c r="ABI93" s="653"/>
      <c r="ABJ93" s="653"/>
      <c r="ABK93" s="653"/>
      <c r="ABL93" s="653"/>
      <c r="ABM93" s="653"/>
      <c r="ABN93" s="653"/>
      <c r="ABO93" s="653"/>
      <c r="ABP93" s="653"/>
      <c r="ABQ93" s="653"/>
      <c r="ABR93" s="653"/>
      <c r="ABS93" s="653"/>
      <c r="ABT93" s="653"/>
      <c r="ABU93" s="653"/>
      <c r="ABV93" s="653"/>
      <c r="ABW93" s="653"/>
      <c r="ABX93" s="653"/>
      <c r="ABY93" s="653"/>
      <c r="ABZ93" s="653"/>
      <c r="ACA93" s="653"/>
      <c r="ACB93" s="653"/>
      <c r="ACC93" s="653"/>
      <c r="ACD93" s="653"/>
      <c r="ACE93" s="653"/>
      <c r="ACF93" s="653"/>
      <c r="ACG93" s="653"/>
      <c r="ACH93" s="653"/>
      <c r="ACI93" s="653"/>
      <c r="ACJ93" s="653"/>
      <c r="ACK93" s="653"/>
      <c r="ACL93" s="653"/>
      <c r="ACM93" s="653"/>
      <c r="ACN93" s="653"/>
      <c r="ACO93" s="653"/>
      <c r="ACP93" s="653"/>
      <c r="ACQ93" s="653"/>
      <c r="ACR93" s="653"/>
      <c r="ACS93" s="653"/>
      <c r="ACT93" s="653"/>
      <c r="ACU93" s="653"/>
      <c r="ACV93" s="653"/>
      <c r="ACW93" s="653"/>
      <c r="ACX93" s="653"/>
      <c r="ACY93" s="653"/>
      <c r="ACZ93" s="653"/>
      <c r="ADA93" s="653"/>
      <c r="ADB93" s="653"/>
      <c r="ADC93" s="653"/>
      <c r="ADD93" s="653"/>
      <c r="ADE93" s="653"/>
      <c r="ADF93" s="653"/>
      <c r="ADG93" s="653"/>
      <c r="ADH93" s="653"/>
      <c r="ADI93" s="653"/>
      <c r="ADJ93" s="653"/>
      <c r="ADK93" s="653"/>
      <c r="ADL93" s="653"/>
      <c r="ADM93" s="653"/>
      <c r="ADN93" s="653"/>
      <c r="ADO93" s="653"/>
      <c r="ADP93" s="653"/>
      <c r="ADQ93" s="653"/>
      <c r="ADR93" s="653"/>
      <c r="ADS93" s="653"/>
      <c r="ADT93" s="653"/>
      <c r="ADU93" s="653"/>
      <c r="ADV93" s="653"/>
      <c r="ADW93" s="653"/>
      <c r="ADX93" s="653"/>
      <c r="ADY93" s="653"/>
      <c r="ADZ93" s="653"/>
      <c r="AEA93" s="653"/>
      <c r="AEB93" s="653"/>
      <c r="AEC93" s="653"/>
      <c r="AED93" s="653"/>
      <c r="AEE93" s="653"/>
      <c r="AEF93" s="653"/>
      <c r="AEG93" s="653"/>
      <c r="AEH93" s="653"/>
      <c r="AEI93" s="653"/>
      <c r="AEJ93" s="653"/>
      <c r="AEK93" s="653"/>
      <c r="AEL93" s="653"/>
      <c r="AEM93" s="653"/>
      <c r="AEN93" s="653"/>
      <c r="AEO93" s="653"/>
      <c r="AEP93" s="653"/>
      <c r="AEQ93" s="653"/>
      <c r="AER93" s="653"/>
      <c r="AES93" s="653"/>
      <c r="AET93" s="653"/>
      <c r="AEU93" s="653"/>
      <c r="AEV93" s="653"/>
      <c r="AEW93" s="653"/>
      <c r="AEX93" s="653"/>
      <c r="AEY93" s="653"/>
      <c r="AEZ93" s="653"/>
      <c r="AFA93" s="653"/>
      <c r="AFB93" s="653"/>
      <c r="AFC93" s="653"/>
      <c r="AFD93" s="653"/>
      <c r="AFE93" s="653"/>
      <c r="AFF93" s="653"/>
      <c r="AFG93" s="653"/>
      <c r="AFH93" s="653"/>
      <c r="AFI93" s="653"/>
      <c r="AFJ93" s="653"/>
      <c r="AFK93" s="653"/>
      <c r="AFL93" s="653"/>
      <c r="AFM93" s="653"/>
      <c r="AFN93" s="653"/>
      <c r="AFO93" s="653"/>
      <c r="AFP93" s="653"/>
      <c r="AFQ93" s="653"/>
      <c r="AFR93" s="653"/>
      <c r="AFS93" s="653"/>
      <c r="AFT93" s="653"/>
      <c r="AFU93" s="653"/>
      <c r="AFV93" s="653"/>
      <c r="AFW93" s="653"/>
      <c r="AFX93" s="653"/>
      <c r="AFY93" s="653"/>
      <c r="AFZ93" s="653"/>
      <c r="AGA93" s="653"/>
      <c r="AGB93" s="653"/>
      <c r="AGC93" s="653"/>
      <c r="AGD93" s="653"/>
      <c r="AGE93" s="653"/>
      <c r="AGF93" s="653"/>
      <c r="AGG93" s="653"/>
      <c r="AGH93" s="653"/>
      <c r="AGI93" s="653"/>
      <c r="AGJ93" s="653"/>
      <c r="AGK93" s="653"/>
      <c r="AGL93" s="653"/>
      <c r="AGM93" s="653"/>
      <c r="AGN93" s="653"/>
      <c r="AGO93" s="653"/>
      <c r="AGP93" s="653"/>
      <c r="AGQ93" s="653"/>
      <c r="AGR93" s="653"/>
      <c r="AGS93" s="653"/>
      <c r="AGT93" s="653"/>
      <c r="AGU93" s="653"/>
      <c r="AGV93" s="653"/>
      <c r="AGW93" s="653"/>
      <c r="AGX93" s="653"/>
      <c r="AGY93" s="653"/>
      <c r="AGZ93" s="653"/>
      <c r="AHA93" s="653"/>
      <c r="AHB93" s="653"/>
      <c r="AHC93" s="653"/>
      <c r="AHD93" s="653"/>
      <c r="AHE93" s="653"/>
      <c r="AHF93" s="653"/>
      <c r="AHG93" s="653"/>
      <c r="AHH93" s="653"/>
      <c r="AHI93" s="653"/>
      <c r="AHJ93" s="653"/>
      <c r="AHK93" s="653"/>
      <c r="AHL93" s="653"/>
      <c r="AHM93" s="653"/>
      <c r="AHN93" s="653"/>
      <c r="AHO93" s="653"/>
      <c r="AHP93" s="653"/>
      <c r="AHQ93" s="653"/>
      <c r="AHR93" s="653"/>
      <c r="AHS93" s="653"/>
      <c r="AHT93" s="653"/>
      <c r="AHU93" s="653"/>
      <c r="AHV93" s="653"/>
      <c r="AHW93" s="653"/>
      <c r="AHX93" s="653"/>
      <c r="AHY93" s="653"/>
      <c r="AHZ93" s="653"/>
      <c r="AIA93" s="653"/>
      <c r="AIB93" s="653"/>
      <c r="AIC93" s="653"/>
      <c r="AID93" s="653"/>
      <c r="AIE93" s="653"/>
      <c r="AIF93" s="653"/>
      <c r="AIG93" s="653"/>
      <c r="AIH93" s="653"/>
      <c r="AII93" s="653"/>
      <c r="AIJ93" s="653"/>
      <c r="AIK93" s="653"/>
      <c r="AIL93" s="653"/>
      <c r="AIM93" s="653"/>
      <c r="AIN93" s="653"/>
      <c r="AIO93" s="653"/>
      <c r="AIP93" s="653"/>
      <c r="AIQ93" s="653"/>
      <c r="AIR93" s="653"/>
      <c r="AIS93" s="653"/>
      <c r="AIT93" s="653"/>
      <c r="AIU93" s="653"/>
      <c r="AIV93" s="653"/>
      <c r="AIW93" s="653"/>
      <c r="AIX93" s="653"/>
      <c r="AIY93" s="653"/>
      <c r="AIZ93" s="653"/>
      <c r="AJA93" s="653"/>
      <c r="AJB93" s="653"/>
      <c r="AJC93" s="653"/>
      <c r="AJD93" s="653"/>
      <c r="AJE93" s="653"/>
      <c r="AJF93" s="653"/>
      <c r="AJG93" s="653"/>
      <c r="AJH93" s="653"/>
      <c r="AJI93" s="653"/>
      <c r="AJJ93" s="653"/>
      <c r="AJK93" s="653"/>
      <c r="AJL93" s="653"/>
      <c r="AJM93" s="653"/>
      <c r="AJN93" s="653"/>
      <c r="AJO93" s="653"/>
      <c r="AJP93" s="653"/>
      <c r="AJQ93" s="653"/>
      <c r="AJR93" s="653"/>
      <c r="AJS93" s="653"/>
      <c r="AJT93" s="653"/>
      <c r="AJU93" s="653"/>
      <c r="AJV93" s="653"/>
      <c r="AJW93" s="653"/>
      <c r="AJX93" s="653"/>
      <c r="AJY93" s="653"/>
      <c r="AJZ93" s="653"/>
      <c r="AKA93" s="653"/>
      <c r="AKB93" s="653"/>
      <c r="AKC93" s="653"/>
      <c r="AKD93" s="653"/>
      <c r="AKE93" s="653"/>
      <c r="AKF93" s="653"/>
      <c r="AKG93" s="653"/>
      <c r="AKH93" s="653"/>
      <c r="AKI93" s="653"/>
      <c r="AKJ93" s="653"/>
      <c r="AKK93" s="653"/>
      <c r="AKL93" s="653"/>
      <c r="AKM93" s="653"/>
      <c r="AKN93" s="653"/>
      <c r="AKO93" s="653"/>
      <c r="AKP93" s="653"/>
      <c r="AKQ93" s="653"/>
      <c r="AKR93" s="653"/>
      <c r="AKS93" s="653"/>
      <c r="AKT93" s="653"/>
      <c r="AKU93" s="653"/>
      <c r="AKV93" s="653"/>
      <c r="AKW93" s="653"/>
      <c r="AKX93" s="653"/>
      <c r="AKY93" s="653"/>
      <c r="AKZ93" s="653"/>
      <c r="ALA93" s="653"/>
      <c r="ALB93" s="653"/>
      <c r="ALC93" s="653"/>
      <c r="ALD93" s="653"/>
      <c r="ALE93" s="653"/>
      <c r="ALF93" s="653"/>
      <c r="ALG93" s="653"/>
      <c r="ALH93" s="653"/>
      <c r="ALI93" s="653"/>
      <c r="ALJ93" s="653"/>
      <c r="ALK93" s="653"/>
      <c r="ALL93" s="653"/>
      <c r="ALM93" s="653"/>
      <c r="ALN93" s="653"/>
      <c r="ALO93" s="653"/>
      <c r="ALP93" s="653"/>
      <c r="ALQ93" s="653"/>
      <c r="ALR93" s="653"/>
      <c r="ALS93" s="653"/>
      <c r="ALT93" s="653"/>
      <c r="ALU93" s="653"/>
      <c r="ALV93" s="653"/>
      <c r="ALW93" s="653"/>
      <c r="ALX93" s="653"/>
      <c r="ALY93" s="653"/>
      <c r="ALZ93" s="653"/>
      <c r="AMA93" s="653"/>
      <c r="AMB93" s="653"/>
      <c r="AMC93" s="653"/>
      <c r="AMD93" s="653"/>
      <c r="AME93" s="653"/>
      <c r="AMF93" s="653"/>
      <c r="AMG93" s="653"/>
      <c r="AMH93" s="653"/>
      <c r="AMI93" s="653"/>
      <c r="AMJ93" s="653"/>
      <c r="AMK93" s="653"/>
    </row>
    <row r="94" spans="1:1025" s="199" customFormat="1">
      <c r="A94" s="1526"/>
      <c r="B94" s="1526"/>
      <c r="C94" s="1526"/>
      <c r="D94" s="1526"/>
      <c r="E94" s="1526"/>
      <c r="F94" s="1527"/>
      <c r="G94" s="1526"/>
      <c r="H94" s="1526"/>
      <c r="I94" s="655"/>
      <c r="J94" s="656"/>
      <c r="K94" s="653"/>
      <c r="L94" s="653"/>
      <c r="M94" s="653"/>
      <c r="N94" s="653"/>
      <c r="O94" s="653"/>
      <c r="P94" s="653"/>
      <c r="Q94" s="653"/>
      <c r="R94" s="653"/>
      <c r="S94" s="653"/>
      <c r="T94" s="653"/>
      <c r="U94" s="653"/>
      <c r="V94" s="653"/>
      <c r="W94" s="653"/>
      <c r="X94" s="653"/>
      <c r="Y94" s="653"/>
      <c r="Z94" s="653"/>
      <c r="AA94" s="653"/>
      <c r="AB94" s="653"/>
      <c r="AC94" s="653"/>
      <c r="AD94" s="653"/>
      <c r="AE94" s="653"/>
      <c r="AF94" s="653"/>
      <c r="AG94" s="653"/>
      <c r="AH94" s="653"/>
      <c r="AI94" s="653"/>
      <c r="AJ94" s="653"/>
      <c r="AK94" s="653"/>
      <c r="AL94" s="653"/>
      <c r="AM94" s="653"/>
      <c r="AN94" s="653"/>
      <c r="AO94" s="653"/>
      <c r="AP94" s="653"/>
      <c r="AQ94" s="653"/>
      <c r="AR94" s="653"/>
      <c r="AS94" s="653"/>
      <c r="AT94" s="653"/>
      <c r="AU94" s="653"/>
      <c r="AV94" s="653"/>
      <c r="AW94" s="653"/>
      <c r="AX94" s="653"/>
      <c r="AY94" s="653"/>
      <c r="AZ94" s="653"/>
      <c r="BA94" s="653"/>
      <c r="BB94" s="653"/>
      <c r="BC94" s="653"/>
      <c r="BD94" s="653"/>
      <c r="BE94" s="653"/>
      <c r="BF94" s="653"/>
      <c r="BG94" s="653"/>
      <c r="BH94" s="653"/>
      <c r="BI94" s="653"/>
      <c r="BJ94" s="653"/>
      <c r="BK94" s="653"/>
      <c r="BL94" s="653"/>
      <c r="BM94" s="653"/>
      <c r="BN94" s="653"/>
      <c r="BO94" s="653"/>
      <c r="BP94" s="653"/>
      <c r="BQ94" s="653"/>
      <c r="BR94" s="653"/>
      <c r="BS94" s="653"/>
      <c r="BT94" s="653"/>
      <c r="BU94" s="653"/>
      <c r="BV94" s="653"/>
      <c r="BW94" s="653"/>
      <c r="BX94" s="653"/>
      <c r="BY94" s="653"/>
      <c r="BZ94" s="653"/>
      <c r="CA94" s="653"/>
      <c r="CB94" s="653"/>
      <c r="CC94" s="653"/>
      <c r="CD94" s="653"/>
      <c r="CE94" s="653"/>
      <c r="CF94" s="653"/>
      <c r="CG94" s="653"/>
      <c r="CH94" s="653"/>
      <c r="CI94" s="653"/>
      <c r="CJ94" s="653"/>
      <c r="CK94" s="653"/>
      <c r="CL94" s="653"/>
      <c r="CM94" s="653"/>
      <c r="CN94" s="653"/>
      <c r="CO94" s="653"/>
      <c r="CP94" s="653"/>
      <c r="CQ94" s="653"/>
      <c r="CR94" s="653"/>
      <c r="CS94" s="653"/>
      <c r="CT94" s="653"/>
      <c r="CU94" s="653"/>
      <c r="CV94" s="653"/>
      <c r="CW94" s="653"/>
      <c r="CX94" s="653"/>
      <c r="CY94" s="653"/>
      <c r="CZ94" s="653"/>
      <c r="DA94" s="653"/>
      <c r="DB94" s="653"/>
      <c r="DC94" s="653"/>
      <c r="DD94" s="653"/>
      <c r="DE94" s="653"/>
      <c r="DF94" s="653"/>
      <c r="DG94" s="653"/>
      <c r="DH94" s="653"/>
      <c r="DI94" s="653"/>
      <c r="DJ94" s="653"/>
      <c r="DK94" s="653"/>
      <c r="DL94" s="653"/>
      <c r="DM94" s="653"/>
      <c r="DN94" s="653"/>
      <c r="DO94" s="653"/>
      <c r="DP94" s="653"/>
      <c r="DQ94" s="653"/>
      <c r="DR94" s="653"/>
      <c r="DS94" s="653"/>
      <c r="DT94" s="653"/>
      <c r="DU94" s="653"/>
      <c r="DV94" s="653"/>
      <c r="DW94" s="653"/>
      <c r="DX94" s="653"/>
      <c r="DY94" s="653"/>
      <c r="DZ94" s="653"/>
      <c r="EA94" s="653"/>
      <c r="EB94" s="653"/>
      <c r="EC94" s="653"/>
      <c r="ED94" s="653"/>
      <c r="EE94" s="653"/>
      <c r="EF94" s="653"/>
      <c r="EG94" s="653"/>
      <c r="EH94" s="653"/>
      <c r="EI94" s="653"/>
      <c r="EJ94" s="653"/>
      <c r="EK94" s="653"/>
      <c r="EL94" s="653"/>
      <c r="EM94" s="653"/>
      <c r="EN94" s="653"/>
      <c r="EO94" s="653"/>
      <c r="EP94" s="653"/>
      <c r="EQ94" s="653"/>
      <c r="ER94" s="653"/>
      <c r="ES94" s="653"/>
      <c r="ET94" s="653"/>
      <c r="EU94" s="653"/>
      <c r="EV94" s="653"/>
      <c r="EW94" s="653"/>
      <c r="EX94" s="653"/>
      <c r="EY94" s="653"/>
      <c r="EZ94" s="653"/>
      <c r="FA94" s="653"/>
      <c r="FB94" s="653"/>
      <c r="FC94" s="653"/>
      <c r="FD94" s="653"/>
      <c r="FE94" s="653"/>
      <c r="FF94" s="653"/>
      <c r="FG94" s="653"/>
      <c r="FH94" s="653"/>
      <c r="FI94" s="653"/>
      <c r="FJ94" s="653"/>
      <c r="FK94" s="653"/>
      <c r="FL94" s="653"/>
      <c r="FM94" s="653"/>
      <c r="FN94" s="653"/>
      <c r="FO94" s="653"/>
      <c r="FP94" s="653"/>
      <c r="FQ94" s="653"/>
      <c r="FR94" s="653"/>
      <c r="FS94" s="653"/>
      <c r="FT94" s="653"/>
      <c r="FU94" s="653"/>
      <c r="FV94" s="653"/>
      <c r="FW94" s="653"/>
      <c r="FX94" s="653"/>
      <c r="FY94" s="653"/>
      <c r="FZ94" s="653"/>
      <c r="GA94" s="653"/>
      <c r="GB94" s="653"/>
      <c r="GC94" s="653"/>
      <c r="GD94" s="653"/>
      <c r="GE94" s="653"/>
      <c r="GF94" s="653"/>
      <c r="GG94" s="653"/>
      <c r="GH94" s="653"/>
      <c r="GI94" s="653"/>
      <c r="GJ94" s="653"/>
      <c r="GK94" s="653"/>
      <c r="GL94" s="653"/>
      <c r="GM94" s="653"/>
      <c r="GN94" s="653"/>
      <c r="GO94" s="653"/>
      <c r="GP94" s="653"/>
      <c r="GQ94" s="653"/>
      <c r="GR94" s="653"/>
      <c r="GS94" s="653"/>
      <c r="GT94" s="653"/>
      <c r="GU94" s="653"/>
      <c r="GV94" s="653"/>
      <c r="GW94" s="653"/>
      <c r="GX94" s="653"/>
      <c r="GY94" s="653"/>
      <c r="GZ94" s="653"/>
      <c r="HA94" s="653"/>
      <c r="HB94" s="653"/>
      <c r="HC94" s="653"/>
      <c r="HD94" s="653"/>
      <c r="HE94" s="653"/>
      <c r="HF94" s="653"/>
      <c r="HG94" s="653"/>
      <c r="HH94" s="653"/>
      <c r="HI94" s="653"/>
      <c r="HJ94" s="653"/>
      <c r="HK94" s="653"/>
      <c r="HL94" s="653"/>
      <c r="HM94" s="653"/>
      <c r="HN94" s="653"/>
      <c r="HO94" s="653"/>
      <c r="HP94" s="653"/>
      <c r="HQ94" s="653"/>
      <c r="HR94" s="653"/>
      <c r="HS94" s="653"/>
      <c r="HT94" s="653"/>
      <c r="HU94" s="653"/>
      <c r="HV94" s="653"/>
      <c r="HW94" s="653"/>
      <c r="HX94" s="653"/>
      <c r="HY94" s="653"/>
      <c r="HZ94" s="653"/>
      <c r="IA94" s="653"/>
      <c r="IB94" s="653"/>
      <c r="IC94" s="653"/>
      <c r="ID94" s="653"/>
      <c r="IE94" s="653"/>
      <c r="IF94" s="653"/>
      <c r="IG94" s="653"/>
      <c r="IH94" s="653"/>
      <c r="II94" s="653"/>
      <c r="IJ94" s="653"/>
      <c r="IK94" s="653"/>
      <c r="IL94" s="653"/>
      <c r="IM94" s="653"/>
      <c r="IN94" s="653"/>
      <c r="IO94" s="653"/>
      <c r="IP94" s="653"/>
      <c r="IQ94" s="653"/>
      <c r="IR94" s="653"/>
      <c r="IS94" s="653"/>
      <c r="IT94" s="653"/>
      <c r="IU94" s="653"/>
      <c r="IV94" s="653"/>
      <c r="IW94" s="653"/>
      <c r="IX94" s="653"/>
      <c r="IY94" s="653"/>
      <c r="IZ94" s="653"/>
      <c r="JA94" s="653"/>
      <c r="JB94" s="653"/>
      <c r="JC94" s="653"/>
      <c r="JD94" s="653"/>
      <c r="JE94" s="653"/>
      <c r="JF94" s="653"/>
      <c r="JG94" s="653"/>
      <c r="JH94" s="653"/>
      <c r="JI94" s="653"/>
      <c r="JJ94" s="653"/>
      <c r="JK94" s="653"/>
      <c r="JL94" s="653"/>
      <c r="JM94" s="653"/>
      <c r="JN94" s="653"/>
      <c r="JO94" s="653"/>
      <c r="JP94" s="653"/>
      <c r="JQ94" s="653"/>
      <c r="JR94" s="653"/>
      <c r="JS94" s="653"/>
      <c r="JT94" s="653"/>
      <c r="JU94" s="653"/>
      <c r="JV94" s="653"/>
      <c r="JW94" s="653"/>
      <c r="JX94" s="653"/>
      <c r="JY94" s="653"/>
      <c r="JZ94" s="653"/>
      <c r="KA94" s="653"/>
      <c r="KB94" s="653"/>
      <c r="KC94" s="653"/>
      <c r="KD94" s="653"/>
      <c r="KE94" s="653"/>
      <c r="KF94" s="653"/>
      <c r="KG94" s="653"/>
      <c r="KH94" s="653"/>
      <c r="KI94" s="653"/>
      <c r="KJ94" s="653"/>
      <c r="KK94" s="653"/>
      <c r="KL94" s="653"/>
      <c r="KM94" s="653"/>
      <c r="KN94" s="653"/>
      <c r="KO94" s="653"/>
      <c r="KP94" s="653"/>
      <c r="KQ94" s="653"/>
      <c r="KR94" s="653"/>
      <c r="KS94" s="653"/>
      <c r="KT94" s="653"/>
      <c r="KU94" s="653"/>
      <c r="KV94" s="653"/>
      <c r="KW94" s="653"/>
      <c r="KX94" s="653"/>
      <c r="KY94" s="653"/>
      <c r="KZ94" s="653"/>
      <c r="LA94" s="653"/>
      <c r="LB94" s="653"/>
      <c r="LC94" s="653"/>
      <c r="LD94" s="653"/>
      <c r="LE94" s="653"/>
      <c r="LF94" s="653"/>
      <c r="LG94" s="653"/>
      <c r="LH94" s="653"/>
      <c r="LI94" s="653"/>
      <c r="LJ94" s="653"/>
      <c r="LK94" s="653"/>
      <c r="LL94" s="653"/>
      <c r="LM94" s="653"/>
      <c r="LN94" s="653"/>
      <c r="LO94" s="653"/>
      <c r="LP94" s="653"/>
      <c r="LQ94" s="653"/>
      <c r="LR94" s="653"/>
      <c r="LS94" s="653"/>
      <c r="LT94" s="653"/>
      <c r="LU94" s="653"/>
      <c r="LV94" s="653"/>
      <c r="LW94" s="653"/>
      <c r="LX94" s="653"/>
      <c r="LY94" s="653"/>
      <c r="LZ94" s="653"/>
      <c r="MA94" s="653"/>
      <c r="MB94" s="653"/>
      <c r="MC94" s="653"/>
      <c r="MD94" s="653"/>
      <c r="ME94" s="653"/>
      <c r="MF94" s="653"/>
      <c r="MG94" s="653"/>
      <c r="MH94" s="653"/>
      <c r="MI94" s="653"/>
      <c r="MJ94" s="653"/>
      <c r="MK94" s="653"/>
      <c r="ML94" s="653"/>
      <c r="MM94" s="653"/>
      <c r="MN94" s="653"/>
      <c r="MO94" s="653"/>
      <c r="MP94" s="653"/>
      <c r="MQ94" s="653"/>
      <c r="MR94" s="653"/>
      <c r="MS94" s="653"/>
      <c r="MT94" s="653"/>
      <c r="MU94" s="653"/>
      <c r="MV94" s="653"/>
      <c r="MW94" s="653"/>
      <c r="MX94" s="653"/>
      <c r="MY94" s="653"/>
      <c r="MZ94" s="653"/>
      <c r="NA94" s="653"/>
      <c r="NB94" s="653"/>
      <c r="NC94" s="653"/>
      <c r="ND94" s="653"/>
      <c r="NE94" s="653"/>
      <c r="NF94" s="653"/>
      <c r="NG94" s="653"/>
      <c r="NH94" s="653"/>
      <c r="NI94" s="653"/>
      <c r="NJ94" s="653"/>
      <c r="NK94" s="653"/>
      <c r="NL94" s="653"/>
      <c r="NM94" s="653"/>
      <c r="NN94" s="653"/>
      <c r="NO94" s="653"/>
      <c r="NP94" s="653"/>
      <c r="NQ94" s="653"/>
      <c r="NR94" s="653"/>
      <c r="NS94" s="653"/>
      <c r="NT94" s="653"/>
      <c r="NU94" s="653"/>
      <c r="NV94" s="653"/>
      <c r="NW94" s="653"/>
      <c r="NX94" s="653"/>
      <c r="NY94" s="653"/>
      <c r="NZ94" s="653"/>
      <c r="OA94" s="653"/>
      <c r="OB94" s="653"/>
      <c r="OC94" s="653"/>
      <c r="OD94" s="653"/>
      <c r="OE94" s="653"/>
      <c r="OF94" s="653"/>
      <c r="OG94" s="653"/>
      <c r="OH94" s="653"/>
      <c r="OI94" s="653"/>
      <c r="OJ94" s="653"/>
      <c r="OK94" s="653"/>
      <c r="OL94" s="653"/>
      <c r="OM94" s="653"/>
      <c r="ON94" s="653"/>
      <c r="OO94" s="653"/>
      <c r="OP94" s="653"/>
      <c r="OQ94" s="653"/>
      <c r="OR94" s="653"/>
      <c r="OS94" s="653"/>
      <c r="OT94" s="653"/>
      <c r="OU94" s="653"/>
      <c r="OV94" s="653"/>
      <c r="OW94" s="653"/>
      <c r="OX94" s="653"/>
      <c r="OY94" s="653"/>
      <c r="OZ94" s="653"/>
      <c r="PA94" s="653"/>
      <c r="PB94" s="653"/>
      <c r="PC94" s="653"/>
      <c r="PD94" s="653"/>
      <c r="PE94" s="653"/>
      <c r="PF94" s="653"/>
      <c r="PG94" s="653"/>
      <c r="PH94" s="653"/>
      <c r="PI94" s="653"/>
      <c r="PJ94" s="653"/>
      <c r="PK94" s="653"/>
      <c r="PL94" s="653"/>
      <c r="PM94" s="653"/>
      <c r="PN94" s="653"/>
      <c r="PO94" s="653"/>
      <c r="PP94" s="653"/>
      <c r="PQ94" s="653"/>
      <c r="PR94" s="653"/>
      <c r="PS94" s="653"/>
      <c r="PT94" s="653"/>
      <c r="PU94" s="653"/>
      <c r="PV94" s="653"/>
      <c r="PW94" s="653"/>
      <c r="PX94" s="653"/>
      <c r="PY94" s="653"/>
      <c r="PZ94" s="653"/>
      <c r="QA94" s="653"/>
      <c r="QB94" s="653"/>
      <c r="QC94" s="653"/>
      <c r="QD94" s="653"/>
      <c r="QE94" s="653"/>
      <c r="QF94" s="653"/>
      <c r="QG94" s="653"/>
      <c r="QH94" s="653"/>
      <c r="QI94" s="653"/>
      <c r="QJ94" s="653"/>
      <c r="QK94" s="653"/>
      <c r="QL94" s="653"/>
      <c r="QM94" s="653"/>
      <c r="QN94" s="653"/>
      <c r="QO94" s="653"/>
      <c r="QP94" s="653"/>
      <c r="QQ94" s="653"/>
      <c r="QR94" s="653"/>
      <c r="QS94" s="653"/>
      <c r="QT94" s="653"/>
      <c r="QU94" s="653"/>
      <c r="QV94" s="653"/>
      <c r="QW94" s="653"/>
      <c r="QX94" s="653"/>
      <c r="QY94" s="653"/>
      <c r="QZ94" s="653"/>
      <c r="RA94" s="653"/>
      <c r="RB94" s="653"/>
      <c r="RC94" s="653"/>
      <c r="RD94" s="653"/>
      <c r="RE94" s="653"/>
      <c r="RF94" s="653"/>
      <c r="RG94" s="653"/>
      <c r="RH94" s="653"/>
      <c r="RI94" s="653"/>
      <c r="RJ94" s="653"/>
      <c r="RK94" s="653"/>
      <c r="RL94" s="653"/>
      <c r="RM94" s="653"/>
      <c r="RN94" s="653"/>
      <c r="RO94" s="653"/>
      <c r="RP94" s="653"/>
      <c r="RQ94" s="653"/>
      <c r="RR94" s="653"/>
      <c r="RS94" s="653"/>
      <c r="RT94" s="653"/>
      <c r="RU94" s="653"/>
      <c r="RV94" s="653"/>
      <c r="RW94" s="653"/>
      <c r="RX94" s="653"/>
      <c r="RY94" s="653"/>
      <c r="RZ94" s="653"/>
      <c r="SA94" s="653"/>
      <c r="SB94" s="653"/>
      <c r="SC94" s="653"/>
      <c r="SD94" s="653"/>
      <c r="SE94" s="653"/>
      <c r="SF94" s="653"/>
      <c r="SG94" s="653"/>
      <c r="SH94" s="653"/>
      <c r="SI94" s="653"/>
      <c r="SJ94" s="653"/>
      <c r="SK94" s="653"/>
      <c r="SL94" s="653"/>
      <c r="SM94" s="653"/>
      <c r="SN94" s="653"/>
      <c r="SO94" s="653"/>
      <c r="SP94" s="653"/>
      <c r="SQ94" s="653"/>
      <c r="SR94" s="653"/>
      <c r="SS94" s="653"/>
      <c r="ST94" s="653"/>
      <c r="SU94" s="653"/>
      <c r="SV94" s="653"/>
      <c r="SW94" s="653"/>
      <c r="SX94" s="653"/>
      <c r="SY94" s="653"/>
      <c r="SZ94" s="653"/>
      <c r="TA94" s="653"/>
      <c r="TB94" s="653"/>
      <c r="TC94" s="653"/>
      <c r="TD94" s="653"/>
      <c r="TE94" s="653"/>
      <c r="TF94" s="653"/>
      <c r="TG94" s="653"/>
      <c r="TH94" s="653"/>
      <c r="TI94" s="653"/>
      <c r="TJ94" s="653"/>
      <c r="TK94" s="653"/>
      <c r="TL94" s="653"/>
      <c r="TM94" s="653"/>
      <c r="TN94" s="653"/>
      <c r="TO94" s="653"/>
      <c r="TP94" s="653"/>
      <c r="TQ94" s="653"/>
      <c r="TR94" s="653"/>
      <c r="TS94" s="653"/>
      <c r="TT94" s="653"/>
      <c r="TU94" s="653"/>
      <c r="TV94" s="653"/>
      <c r="TW94" s="653"/>
      <c r="TX94" s="653"/>
      <c r="TY94" s="653"/>
      <c r="TZ94" s="653"/>
      <c r="UA94" s="653"/>
      <c r="UB94" s="653"/>
      <c r="UC94" s="653"/>
      <c r="UD94" s="653"/>
      <c r="UE94" s="653"/>
      <c r="UF94" s="653"/>
      <c r="UG94" s="653"/>
      <c r="UH94" s="653"/>
      <c r="UI94" s="653"/>
      <c r="UJ94" s="653"/>
      <c r="UK94" s="653"/>
      <c r="UL94" s="653"/>
      <c r="UM94" s="653"/>
      <c r="UN94" s="653"/>
      <c r="UO94" s="653"/>
      <c r="UP94" s="653"/>
      <c r="UQ94" s="653"/>
      <c r="UR94" s="653"/>
      <c r="US94" s="653"/>
      <c r="UT94" s="653"/>
      <c r="UU94" s="653"/>
      <c r="UV94" s="653"/>
      <c r="UW94" s="653"/>
      <c r="UX94" s="653"/>
      <c r="UY94" s="653"/>
      <c r="UZ94" s="653"/>
      <c r="VA94" s="653"/>
      <c r="VB94" s="653"/>
      <c r="VC94" s="653"/>
      <c r="VD94" s="653"/>
      <c r="VE94" s="653"/>
      <c r="VF94" s="653"/>
      <c r="VG94" s="653"/>
      <c r="VH94" s="653"/>
      <c r="VI94" s="653"/>
      <c r="VJ94" s="653"/>
      <c r="VK94" s="653"/>
      <c r="VL94" s="653"/>
      <c r="VM94" s="653"/>
      <c r="VN94" s="653"/>
      <c r="VO94" s="653"/>
      <c r="VP94" s="653"/>
      <c r="VQ94" s="653"/>
      <c r="VR94" s="653"/>
      <c r="VS94" s="653"/>
      <c r="VT94" s="653"/>
      <c r="VU94" s="653"/>
      <c r="VV94" s="653"/>
      <c r="VW94" s="653"/>
      <c r="VX94" s="653"/>
      <c r="VY94" s="653"/>
      <c r="VZ94" s="653"/>
      <c r="WA94" s="653"/>
      <c r="WB94" s="653"/>
      <c r="WC94" s="653"/>
      <c r="WD94" s="653"/>
      <c r="WE94" s="653"/>
      <c r="WF94" s="653"/>
      <c r="WG94" s="653"/>
      <c r="WH94" s="653"/>
      <c r="WI94" s="653"/>
      <c r="WJ94" s="653"/>
      <c r="WK94" s="653"/>
      <c r="WL94" s="653"/>
      <c r="WM94" s="653"/>
      <c r="WN94" s="653"/>
      <c r="WO94" s="653"/>
      <c r="WP94" s="653"/>
      <c r="WQ94" s="653"/>
      <c r="WR94" s="653"/>
      <c r="WS94" s="653"/>
      <c r="WT94" s="653"/>
      <c r="WU94" s="653"/>
      <c r="WV94" s="653"/>
      <c r="WW94" s="653"/>
      <c r="WX94" s="653"/>
      <c r="WY94" s="653"/>
      <c r="WZ94" s="653"/>
      <c r="XA94" s="653"/>
      <c r="XB94" s="653"/>
      <c r="XC94" s="653"/>
      <c r="XD94" s="653"/>
      <c r="XE94" s="653"/>
      <c r="XF94" s="653"/>
      <c r="XG94" s="653"/>
      <c r="XH94" s="653"/>
      <c r="XI94" s="653"/>
      <c r="XJ94" s="653"/>
      <c r="XK94" s="653"/>
      <c r="XL94" s="653"/>
      <c r="XM94" s="653"/>
      <c r="XN94" s="653"/>
      <c r="XO94" s="653"/>
      <c r="XP94" s="653"/>
      <c r="XQ94" s="653"/>
      <c r="XR94" s="653"/>
      <c r="XS94" s="653"/>
      <c r="XT94" s="653"/>
      <c r="XU94" s="653"/>
      <c r="XV94" s="653"/>
      <c r="XW94" s="653"/>
      <c r="XX94" s="653"/>
      <c r="XY94" s="653"/>
      <c r="XZ94" s="653"/>
      <c r="YA94" s="653"/>
      <c r="YB94" s="653"/>
      <c r="YC94" s="653"/>
      <c r="YD94" s="653"/>
      <c r="YE94" s="653"/>
      <c r="YF94" s="653"/>
      <c r="YG94" s="653"/>
      <c r="YH94" s="653"/>
      <c r="YI94" s="653"/>
      <c r="YJ94" s="653"/>
      <c r="YK94" s="653"/>
      <c r="YL94" s="653"/>
      <c r="YM94" s="653"/>
      <c r="YN94" s="653"/>
      <c r="YO94" s="653"/>
      <c r="YP94" s="653"/>
      <c r="YQ94" s="653"/>
      <c r="YR94" s="653"/>
      <c r="YS94" s="653"/>
      <c r="YT94" s="653"/>
      <c r="YU94" s="653"/>
      <c r="YV94" s="653"/>
      <c r="YW94" s="653"/>
      <c r="YX94" s="653"/>
      <c r="YY94" s="653"/>
      <c r="YZ94" s="653"/>
      <c r="ZA94" s="653"/>
      <c r="ZB94" s="653"/>
      <c r="ZC94" s="653"/>
      <c r="ZD94" s="653"/>
      <c r="ZE94" s="653"/>
      <c r="ZF94" s="653"/>
      <c r="ZG94" s="653"/>
      <c r="ZH94" s="653"/>
      <c r="ZI94" s="653"/>
      <c r="ZJ94" s="653"/>
      <c r="ZK94" s="653"/>
      <c r="ZL94" s="653"/>
      <c r="ZM94" s="653"/>
      <c r="ZN94" s="653"/>
      <c r="ZO94" s="653"/>
      <c r="ZP94" s="653"/>
      <c r="ZQ94" s="653"/>
      <c r="ZR94" s="653"/>
      <c r="ZS94" s="653"/>
      <c r="ZT94" s="653"/>
      <c r="ZU94" s="653"/>
      <c r="ZV94" s="653"/>
      <c r="ZW94" s="653"/>
      <c r="ZX94" s="653"/>
      <c r="ZY94" s="653"/>
      <c r="ZZ94" s="653"/>
      <c r="AAA94" s="653"/>
      <c r="AAB94" s="653"/>
      <c r="AAC94" s="653"/>
      <c r="AAD94" s="653"/>
      <c r="AAE94" s="653"/>
      <c r="AAF94" s="653"/>
      <c r="AAG94" s="653"/>
      <c r="AAH94" s="653"/>
      <c r="AAI94" s="653"/>
      <c r="AAJ94" s="653"/>
      <c r="AAK94" s="653"/>
      <c r="AAL94" s="653"/>
      <c r="AAM94" s="653"/>
      <c r="AAN94" s="653"/>
      <c r="AAO94" s="653"/>
      <c r="AAP94" s="653"/>
      <c r="AAQ94" s="653"/>
      <c r="AAR94" s="653"/>
      <c r="AAS94" s="653"/>
      <c r="AAT94" s="653"/>
      <c r="AAU94" s="653"/>
      <c r="AAV94" s="653"/>
      <c r="AAW94" s="653"/>
      <c r="AAX94" s="653"/>
      <c r="AAY94" s="653"/>
      <c r="AAZ94" s="653"/>
      <c r="ABA94" s="653"/>
      <c r="ABB94" s="653"/>
      <c r="ABC94" s="653"/>
      <c r="ABD94" s="653"/>
      <c r="ABE94" s="653"/>
      <c r="ABF94" s="653"/>
      <c r="ABG94" s="653"/>
      <c r="ABH94" s="653"/>
      <c r="ABI94" s="653"/>
      <c r="ABJ94" s="653"/>
      <c r="ABK94" s="653"/>
      <c r="ABL94" s="653"/>
      <c r="ABM94" s="653"/>
      <c r="ABN94" s="653"/>
      <c r="ABO94" s="653"/>
      <c r="ABP94" s="653"/>
      <c r="ABQ94" s="653"/>
      <c r="ABR94" s="653"/>
      <c r="ABS94" s="653"/>
      <c r="ABT94" s="653"/>
      <c r="ABU94" s="653"/>
      <c r="ABV94" s="653"/>
      <c r="ABW94" s="653"/>
      <c r="ABX94" s="653"/>
      <c r="ABY94" s="653"/>
      <c r="ABZ94" s="653"/>
      <c r="ACA94" s="653"/>
      <c r="ACB94" s="653"/>
      <c r="ACC94" s="653"/>
      <c r="ACD94" s="653"/>
      <c r="ACE94" s="653"/>
      <c r="ACF94" s="653"/>
      <c r="ACG94" s="653"/>
      <c r="ACH94" s="653"/>
      <c r="ACI94" s="653"/>
      <c r="ACJ94" s="653"/>
      <c r="ACK94" s="653"/>
      <c r="ACL94" s="653"/>
      <c r="ACM94" s="653"/>
      <c r="ACN94" s="653"/>
      <c r="ACO94" s="653"/>
      <c r="ACP94" s="653"/>
      <c r="ACQ94" s="653"/>
      <c r="ACR94" s="653"/>
      <c r="ACS94" s="653"/>
      <c r="ACT94" s="653"/>
      <c r="ACU94" s="653"/>
      <c r="ACV94" s="653"/>
      <c r="ACW94" s="653"/>
      <c r="ACX94" s="653"/>
      <c r="ACY94" s="653"/>
      <c r="ACZ94" s="653"/>
      <c r="ADA94" s="653"/>
      <c r="ADB94" s="653"/>
      <c r="ADC94" s="653"/>
      <c r="ADD94" s="653"/>
      <c r="ADE94" s="653"/>
      <c r="ADF94" s="653"/>
      <c r="ADG94" s="653"/>
      <c r="ADH94" s="653"/>
      <c r="ADI94" s="653"/>
      <c r="ADJ94" s="653"/>
      <c r="ADK94" s="653"/>
      <c r="ADL94" s="653"/>
      <c r="ADM94" s="653"/>
      <c r="ADN94" s="653"/>
      <c r="ADO94" s="653"/>
      <c r="ADP94" s="653"/>
      <c r="ADQ94" s="653"/>
      <c r="ADR94" s="653"/>
      <c r="ADS94" s="653"/>
      <c r="ADT94" s="653"/>
      <c r="ADU94" s="653"/>
      <c r="ADV94" s="653"/>
      <c r="ADW94" s="653"/>
      <c r="ADX94" s="653"/>
      <c r="ADY94" s="653"/>
      <c r="ADZ94" s="653"/>
      <c r="AEA94" s="653"/>
      <c r="AEB94" s="653"/>
      <c r="AEC94" s="653"/>
      <c r="AED94" s="653"/>
      <c r="AEE94" s="653"/>
      <c r="AEF94" s="653"/>
      <c r="AEG94" s="653"/>
      <c r="AEH94" s="653"/>
      <c r="AEI94" s="653"/>
      <c r="AEJ94" s="653"/>
      <c r="AEK94" s="653"/>
      <c r="AEL94" s="653"/>
      <c r="AEM94" s="653"/>
      <c r="AEN94" s="653"/>
      <c r="AEO94" s="653"/>
      <c r="AEP94" s="653"/>
      <c r="AEQ94" s="653"/>
      <c r="AER94" s="653"/>
      <c r="AES94" s="653"/>
      <c r="AET94" s="653"/>
      <c r="AEU94" s="653"/>
      <c r="AEV94" s="653"/>
      <c r="AEW94" s="653"/>
      <c r="AEX94" s="653"/>
      <c r="AEY94" s="653"/>
      <c r="AEZ94" s="653"/>
      <c r="AFA94" s="653"/>
      <c r="AFB94" s="653"/>
      <c r="AFC94" s="653"/>
      <c r="AFD94" s="653"/>
      <c r="AFE94" s="653"/>
      <c r="AFF94" s="653"/>
      <c r="AFG94" s="653"/>
      <c r="AFH94" s="653"/>
      <c r="AFI94" s="653"/>
      <c r="AFJ94" s="653"/>
      <c r="AFK94" s="653"/>
      <c r="AFL94" s="653"/>
      <c r="AFM94" s="653"/>
      <c r="AFN94" s="653"/>
      <c r="AFO94" s="653"/>
      <c r="AFP94" s="653"/>
      <c r="AFQ94" s="653"/>
      <c r="AFR94" s="653"/>
      <c r="AFS94" s="653"/>
      <c r="AFT94" s="653"/>
      <c r="AFU94" s="653"/>
      <c r="AFV94" s="653"/>
      <c r="AFW94" s="653"/>
      <c r="AFX94" s="653"/>
      <c r="AFY94" s="653"/>
      <c r="AFZ94" s="653"/>
      <c r="AGA94" s="653"/>
      <c r="AGB94" s="653"/>
      <c r="AGC94" s="653"/>
      <c r="AGD94" s="653"/>
      <c r="AGE94" s="653"/>
      <c r="AGF94" s="653"/>
      <c r="AGG94" s="653"/>
      <c r="AGH94" s="653"/>
      <c r="AGI94" s="653"/>
      <c r="AGJ94" s="653"/>
      <c r="AGK94" s="653"/>
      <c r="AGL94" s="653"/>
      <c r="AGM94" s="653"/>
      <c r="AGN94" s="653"/>
      <c r="AGO94" s="653"/>
      <c r="AGP94" s="653"/>
      <c r="AGQ94" s="653"/>
      <c r="AGR94" s="653"/>
      <c r="AGS94" s="653"/>
      <c r="AGT94" s="653"/>
      <c r="AGU94" s="653"/>
      <c r="AGV94" s="653"/>
      <c r="AGW94" s="653"/>
      <c r="AGX94" s="653"/>
      <c r="AGY94" s="653"/>
      <c r="AGZ94" s="653"/>
      <c r="AHA94" s="653"/>
      <c r="AHB94" s="653"/>
      <c r="AHC94" s="653"/>
      <c r="AHD94" s="653"/>
      <c r="AHE94" s="653"/>
      <c r="AHF94" s="653"/>
      <c r="AHG94" s="653"/>
      <c r="AHH94" s="653"/>
      <c r="AHI94" s="653"/>
      <c r="AHJ94" s="653"/>
      <c r="AHK94" s="653"/>
      <c r="AHL94" s="653"/>
      <c r="AHM94" s="653"/>
      <c r="AHN94" s="653"/>
      <c r="AHO94" s="653"/>
      <c r="AHP94" s="653"/>
      <c r="AHQ94" s="653"/>
      <c r="AHR94" s="653"/>
      <c r="AHS94" s="653"/>
      <c r="AHT94" s="653"/>
      <c r="AHU94" s="653"/>
      <c r="AHV94" s="653"/>
      <c r="AHW94" s="653"/>
      <c r="AHX94" s="653"/>
      <c r="AHY94" s="653"/>
      <c r="AHZ94" s="653"/>
      <c r="AIA94" s="653"/>
      <c r="AIB94" s="653"/>
      <c r="AIC94" s="653"/>
      <c r="AID94" s="653"/>
      <c r="AIE94" s="653"/>
      <c r="AIF94" s="653"/>
      <c r="AIG94" s="653"/>
      <c r="AIH94" s="653"/>
      <c r="AII94" s="653"/>
      <c r="AIJ94" s="653"/>
      <c r="AIK94" s="653"/>
      <c r="AIL94" s="653"/>
      <c r="AIM94" s="653"/>
      <c r="AIN94" s="653"/>
      <c r="AIO94" s="653"/>
      <c r="AIP94" s="653"/>
      <c r="AIQ94" s="653"/>
      <c r="AIR94" s="653"/>
      <c r="AIS94" s="653"/>
      <c r="AIT94" s="653"/>
      <c r="AIU94" s="653"/>
      <c r="AIV94" s="653"/>
      <c r="AIW94" s="653"/>
      <c r="AIX94" s="653"/>
      <c r="AIY94" s="653"/>
      <c r="AIZ94" s="653"/>
      <c r="AJA94" s="653"/>
      <c r="AJB94" s="653"/>
      <c r="AJC94" s="653"/>
      <c r="AJD94" s="653"/>
      <c r="AJE94" s="653"/>
      <c r="AJF94" s="653"/>
      <c r="AJG94" s="653"/>
      <c r="AJH94" s="653"/>
      <c r="AJI94" s="653"/>
      <c r="AJJ94" s="653"/>
      <c r="AJK94" s="653"/>
      <c r="AJL94" s="653"/>
      <c r="AJM94" s="653"/>
      <c r="AJN94" s="653"/>
      <c r="AJO94" s="653"/>
      <c r="AJP94" s="653"/>
      <c r="AJQ94" s="653"/>
      <c r="AJR94" s="653"/>
      <c r="AJS94" s="653"/>
      <c r="AJT94" s="653"/>
      <c r="AJU94" s="653"/>
      <c r="AJV94" s="653"/>
      <c r="AJW94" s="653"/>
      <c r="AJX94" s="653"/>
      <c r="AJY94" s="653"/>
      <c r="AJZ94" s="653"/>
      <c r="AKA94" s="653"/>
      <c r="AKB94" s="653"/>
      <c r="AKC94" s="653"/>
      <c r="AKD94" s="653"/>
      <c r="AKE94" s="653"/>
      <c r="AKF94" s="653"/>
      <c r="AKG94" s="653"/>
      <c r="AKH94" s="653"/>
      <c r="AKI94" s="653"/>
      <c r="AKJ94" s="653"/>
      <c r="AKK94" s="653"/>
      <c r="AKL94" s="653"/>
      <c r="AKM94" s="653"/>
      <c r="AKN94" s="653"/>
      <c r="AKO94" s="653"/>
      <c r="AKP94" s="653"/>
      <c r="AKQ94" s="653"/>
      <c r="AKR94" s="653"/>
      <c r="AKS94" s="653"/>
      <c r="AKT94" s="653"/>
      <c r="AKU94" s="653"/>
      <c r="AKV94" s="653"/>
      <c r="AKW94" s="653"/>
      <c r="AKX94" s="653"/>
      <c r="AKY94" s="653"/>
      <c r="AKZ94" s="653"/>
      <c r="ALA94" s="653"/>
      <c r="ALB94" s="653"/>
      <c r="ALC94" s="653"/>
      <c r="ALD94" s="653"/>
      <c r="ALE94" s="653"/>
      <c r="ALF94" s="653"/>
      <c r="ALG94" s="653"/>
      <c r="ALH94" s="653"/>
      <c r="ALI94" s="653"/>
      <c r="ALJ94" s="653"/>
      <c r="ALK94" s="653"/>
      <c r="ALL94" s="653"/>
      <c r="ALM94" s="653"/>
      <c r="ALN94" s="653"/>
      <c r="ALO94" s="653"/>
      <c r="ALP94" s="653"/>
      <c r="ALQ94" s="653"/>
      <c r="ALR94" s="653"/>
      <c r="ALS94" s="653"/>
      <c r="ALT94" s="653"/>
      <c r="ALU94" s="653"/>
      <c r="ALV94" s="653"/>
      <c r="ALW94" s="653"/>
      <c r="ALX94" s="653"/>
      <c r="ALY94" s="653"/>
      <c r="ALZ94" s="653"/>
      <c r="AMA94" s="653"/>
      <c r="AMB94" s="653"/>
      <c r="AMC94" s="653"/>
      <c r="AMD94" s="653"/>
      <c r="AME94" s="653"/>
      <c r="AMF94" s="653"/>
      <c r="AMG94" s="653"/>
      <c r="AMH94" s="653"/>
      <c r="AMI94" s="653"/>
      <c r="AMJ94" s="653"/>
      <c r="AMK94" s="653"/>
    </row>
    <row r="95" spans="1:1025" s="199" customFormat="1">
      <c r="A95" s="1734" t="s">
        <v>3463</v>
      </c>
      <c r="B95" s="1734"/>
      <c r="C95" s="1734"/>
      <c r="D95" s="1734"/>
      <c r="E95" s="1734"/>
      <c r="F95" s="1734"/>
      <c r="G95" s="1734"/>
      <c r="H95" s="1734"/>
      <c r="I95" s="655"/>
      <c r="J95" s="656"/>
      <c r="K95" s="653"/>
      <c r="L95" s="653"/>
      <c r="M95" s="653"/>
      <c r="N95" s="653"/>
      <c r="O95" s="653"/>
      <c r="P95" s="653"/>
      <c r="Q95" s="653"/>
      <c r="R95" s="653"/>
      <c r="S95" s="653"/>
      <c r="T95" s="653"/>
      <c r="U95" s="653"/>
      <c r="V95" s="653"/>
      <c r="W95" s="653"/>
      <c r="X95" s="653"/>
      <c r="Y95" s="653"/>
      <c r="Z95" s="653"/>
      <c r="AA95" s="653"/>
      <c r="AB95" s="653"/>
      <c r="AC95" s="653"/>
      <c r="AD95" s="653"/>
      <c r="AE95" s="653"/>
      <c r="AF95" s="653"/>
      <c r="AG95" s="653"/>
      <c r="AH95" s="653"/>
      <c r="AI95" s="653"/>
      <c r="AJ95" s="653"/>
      <c r="AK95" s="653"/>
      <c r="AL95" s="653"/>
      <c r="AM95" s="653"/>
      <c r="AN95" s="653"/>
      <c r="AO95" s="653"/>
      <c r="AP95" s="653"/>
      <c r="AQ95" s="653"/>
      <c r="AR95" s="653"/>
      <c r="AS95" s="653"/>
      <c r="AT95" s="653"/>
      <c r="AU95" s="653"/>
      <c r="AV95" s="653"/>
      <c r="AW95" s="653"/>
      <c r="AX95" s="653"/>
      <c r="AY95" s="653"/>
      <c r="AZ95" s="653"/>
      <c r="BA95" s="653"/>
      <c r="BB95" s="653"/>
      <c r="BC95" s="653"/>
      <c r="BD95" s="653"/>
      <c r="BE95" s="653"/>
      <c r="BF95" s="653"/>
      <c r="BG95" s="653"/>
      <c r="BH95" s="653"/>
      <c r="BI95" s="653"/>
      <c r="BJ95" s="653"/>
      <c r="BK95" s="653"/>
      <c r="BL95" s="653"/>
      <c r="BM95" s="653"/>
      <c r="BN95" s="653"/>
      <c r="BO95" s="653"/>
      <c r="BP95" s="653"/>
      <c r="BQ95" s="653"/>
      <c r="BR95" s="653"/>
      <c r="BS95" s="653"/>
      <c r="BT95" s="653"/>
      <c r="BU95" s="653"/>
      <c r="BV95" s="653"/>
      <c r="BW95" s="653"/>
      <c r="BX95" s="653"/>
      <c r="BY95" s="653"/>
      <c r="BZ95" s="653"/>
      <c r="CA95" s="653"/>
      <c r="CB95" s="653"/>
      <c r="CC95" s="653"/>
      <c r="CD95" s="653"/>
      <c r="CE95" s="653"/>
      <c r="CF95" s="653"/>
      <c r="CG95" s="653"/>
      <c r="CH95" s="653"/>
      <c r="CI95" s="653"/>
      <c r="CJ95" s="653"/>
      <c r="CK95" s="653"/>
      <c r="CL95" s="653"/>
      <c r="CM95" s="653"/>
      <c r="CN95" s="653"/>
      <c r="CO95" s="653"/>
      <c r="CP95" s="653"/>
      <c r="CQ95" s="653"/>
      <c r="CR95" s="653"/>
      <c r="CS95" s="653"/>
      <c r="CT95" s="653"/>
      <c r="CU95" s="653"/>
      <c r="CV95" s="653"/>
      <c r="CW95" s="653"/>
      <c r="CX95" s="653"/>
      <c r="CY95" s="653"/>
      <c r="CZ95" s="653"/>
      <c r="DA95" s="653"/>
      <c r="DB95" s="653"/>
      <c r="DC95" s="653"/>
      <c r="DD95" s="653"/>
      <c r="DE95" s="653"/>
      <c r="DF95" s="653"/>
      <c r="DG95" s="653"/>
      <c r="DH95" s="653"/>
      <c r="DI95" s="653"/>
      <c r="DJ95" s="653"/>
      <c r="DK95" s="653"/>
      <c r="DL95" s="653"/>
      <c r="DM95" s="653"/>
      <c r="DN95" s="653"/>
      <c r="DO95" s="653"/>
      <c r="DP95" s="653"/>
      <c r="DQ95" s="653"/>
      <c r="DR95" s="653"/>
      <c r="DS95" s="653"/>
      <c r="DT95" s="653"/>
      <c r="DU95" s="653"/>
      <c r="DV95" s="653"/>
      <c r="DW95" s="653"/>
      <c r="DX95" s="653"/>
      <c r="DY95" s="653"/>
      <c r="DZ95" s="653"/>
      <c r="EA95" s="653"/>
      <c r="EB95" s="653"/>
      <c r="EC95" s="653"/>
      <c r="ED95" s="653"/>
      <c r="EE95" s="653"/>
      <c r="EF95" s="653"/>
      <c r="EG95" s="653"/>
      <c r="EH95" s="653"/>
      <c r="EI95" s="653"/>
      <c r="EJ95" s="653"/>
      <c r="EK95" s="653"/>
      <c r="EL95" s="653"/>
      <c r="EM95" s="653"/>
      <c r="EN95" s="653"/>
      <c r="EO95" s="653"/>
      <c r="EP95" s="653"/>
      <c r="EQ95" s="653"/>
      <c r="ER95" s="653"/>
      <c r="ES95" s="653"/>
      <c r="ET95" s="653"/>
      <c r="EU95" s="653"/>
      <c r="EV95" s="653"/>
      <c r="EW95" s="653"/>
      <c r="EX95" s="653"/>
      <c r="EY95" s="653"/>
      <c r="EZ95" s="653"/>
      <c r="FA95" s="653"/>
      <c r="FB95" s="653"/>
      <c r="FC95" s="653"/>
      <c r="FD95" s="653"/>
      <c r="FE95" s="653"/>
      <c r="FF95" s="653"/>
      <c r="FG95" s="653"/>
      <c r="FH95" s="653"/>
      <c r="FI95" s="653"/>
      <c r="FJ95" s="653"/>
      <c r="FK95" s="653"/>
      <c r="FL95" s="653"/>
      <c r="FM95" s="653"/>
      <c r="FN95" s="653"/>
      <c r="FO95" s="653"/>
      <c r="FP95" s="653"/>
      <c r="FQ95" s="653"/>
      <c r="FR95" s="653"/>
      <c r="FS95" s="653"/>
      <c r="FT95" s="653"/>
      <c r="FU95" s="653"/>
      <c r="FV95" s="653"/>
      <c r="FW95" s="653"/>
      <c r="FX95" s="653"/>
      <c r="FY95" s="653"/>
      <c r="FZ95" s="653"/>
      <c r="GA95" s="653"/>
      <c r="GB95" s="653"/>
      <c r="GC95" s="653"/>
      <c r="GD95" s="653"/>
      <c r="GE95" s="653"/>
      <c r="GF95" s="653"/>
      <c r="GG95" s="653"/>
      <c r="GH95" s="653"/>
      <c r="GI95" s="653"/>
      <c r="GJ95" s="653"/>
      <c r="GK95" s="653"/>
      <c r="GL95" s="653"/>
      <c r="GM95" s="653"/>
      <c r="GN95" s="653"/>
      <c r="GO95" s="653"/>
      <c r="GP95" s="653"/>
      <c r="GQ95" s="653"/>
      <c r="GR95" s="653"/>
      <c r="GS95" s="653"/>
      <c r="GT95" s="653"/>
      <c r="GU95" s="653"/>
      <c r="GV95" s="653"/>
      <c r="GW95" s="653"/>
      <c r="GX95" s="653"/>
      <c r="GY95" s="653"/>
      <c r="GZ95" s="653"/>
      <c r="HA95" s="653"/>
      <c r="HB95" s="653"/>
      <c r="HC95" s="653"/>
      <c r="HD95" s="653"/>
      <c r="HE95" s="653"/>
      <c r="HF95" s="653"/>
      <c r="HG95" s="653"/>
      <c r="HH95" s="653"/>
      <c r="HI95" s="653"/>
      <c r="HJ95" s="653"/>
      <c r="HK95" s="653"/>
      <c r="HL95" s="653"/>
      <c r="HM95" s="653"/>
      <c r="HN95" s="653"/>
      <c r="HO95" s="653"/>
      <c r="HP95" s="653"/>
      <c r="HQ95" s="653"/>
      <c r="HR95" s="653"/>
      <c r="HS95" s="653"/>
      <c r="HT95" s="653"/>
      <c r="HU95" s="653"/>
      <c r="HV95" s="653"/>
      <c r="HW95" s="653"/>
      <c r="HX95" s="653"/>
      <c r="HY95" s="653"/>
      <c r="HZ95" s="653"/>
      <c r="IA95" s="653"/>
      <c r="IB95" s="653"/>
      <c r="IC95" s="653"/>
      <c r="ID95" s="653"/>
      <c r="IE95" s="653"/>
      <c r="IF95" s="653"/>
      <c r="IG95" s="653"/>
      <c r="IH95" s="653"/>
      <c r="II95" s="653"/>
      <c r="IJ95" s="653"/>
      <c r="IK95" s="653"/>
      <c r="IL95" s="653"/>
      <c r="IM95" s="653"/>
      <c r="IN95" s="653"/>
      <c r="IO95" s="653"/>
      <c r="IP95" s="653"/>
      <c r="IQ95" s="653"/>
      <c r="IR95" s="653"/>
      <c r="IS95" s="653"/>
      <c r="IT95" s="653"/>
      <c r="IU95" s="653"/>
      <c r="IV95" s="653"/>
      <c r="IW95" s="653"/>
      <c r="IX95" s="653"/>
      <c r="IY95" s="653"/>
      <c r="IZ95" s="653"/>
      <c r="JA95" s="653"/>
      <c r="JB95" s="653"/>
      <c r="JC95" s="653"/>
      <c r="JD95" s="653"/>
      <c r="JE95" s="653"/>
      <c r="JF95" s="653"/>
      <c r="JG95" s="653"/>
      <c r="JH95" s="653"/>
      <c r="JI95" s="653"/>
      <c r="JJ95" s="653"/>
      <c r="JK95" s="653"/>
      <c r="JL95" s="653"/>
      <c r="JM95" s="653"/>
      <c r="JN95" s="653"/>
      <c r="JO95" s="653"/>
      <c r="JP95" s="653"/>
      <c r="JQ95" s="653"/>
      <c r="JR95" s="653"/>
      <c r="JS95" s="653"/>
      <c r="JT95" s="653"/>
      <c r="JU95" s="653"/>
      <c r="JV95" s="653"/>
      <c r="JW95" s="653"/>
      <c r="JX95" s="653"/>
      <c r="JY95" s="653"/>
      <c r="JZ95" s="653"/>
      <c r="KA95" s="653"/>
      <c r="KB95" s="653"/>
      <c r="KC95" s="653"/>
      <c r="KD95" s="653"/>
      <c r="KE95" s="653"/>
      <c r="KF95" s="653"/>
      <c r="KG95" s="653"/>
      <c r="KH95" s="653"/>
      <c r="KI95" s="653"/>
      <c r="KJ95" s="653"/>
      <c r="KK95" s="653"/>
      <c r="KL95" s="653"/>
      <c r="KM95" s="653"/>
      <c r="KN95" s="653"/>
      <c r="KO95" s="653"/>
      <c r="KP95" s="653"/>
      <c r="KQ95" s="653"/>
      <c r="KR95" s="653"/>
      <c r="KS95" s="653"/>
      <c r="KT95" s="653"/>
      <c r="KU95" s="653"/>
      <c r="KV95" s="653"/>
      <c r="KW95" s="653"/>
      <c r="KX95" s="653"/>
      <c r="KY95" s="653"/>
      <c r="KZ95" s="653"/>
      <c r="LA95" s="653"/>
      <c r="LB95" s="653"/>
      <c r="LC95" s="653"/>
      <c r="LD95" s="653"/>
      <c r="LE95" s="653"/>
      <c r="LF95" s="653"/>
      <c r="LG95" s="653"/>
      <c r="LH95" s="653"/>
      <c r="LI95" s="653"/>
      <c r="LJ95" s="653"/>
      <c r="LK95" s="653"/>
      <c r="LL95" s="653"/>
      <c r="LM95" s="653"/>
      <c r="LN95" s="653"/>
      <c r="LO95" s="653"/>
      <c r="LP95" s="653"/>
      <c r="LQ95" s="653"/>
      <c r="LR95" s="653"/>
      <c r="LS95" s="653"/>
      <c r="LT95" s="653"/>
      <c r="LU95" s="653"/>
      <c r="LV95" s="653"/>
      <c r="LW95" s="653"/>
      <c r="LX95" s="653"/>
      <c r="LY95" s="653"/>
      <c r="LZ95" s="653"/>
      <c r="MA95" s="653"/>
      <c r="MB95" s="653"/>
      <c r="MC95" s="653"/>
      <c r="MD95" s="653"/>
      <c r="ME95" s="653"/>
      <c r="MF95" s="653"/>
      <c r="MG95" s="653"/>
      <c r="MH95" s="653"/>
      <c r="MI95" s="653"/>
      <c r="MJ95" s="653"/>
      <c r="MK95" s="653"/>
      <c r="ML95" s="653"/>
      <c r="MM95" s="653"/>
      <c r="MN95" s="653"/>
      <c r="MO95" s="653"/>
      <c r="MP95" s="653"/>
      <c r="MQ95" s="653"/>
      <c r="MR95" s="653"/>
      <c r="MS95" s="653"/>
      <c r="MT95" s="653"/>
      <c r="MU95" s="653"/>
      <c r="MV95" s="653"/>
      <c r="MW95" s="653"/>
      <c r="MX95" s="653"/>
      <c r="MY95" s="653"/>
      <c r="MZ95" s="653"/>
      <c r="NA95" s="653"/>
      <c r="NB95" s="653"/>
      <c r="NC95" s="653"/>
      <c r="ND95" s="653"/>
      <c r="NE95" s="653"/>
      <c r="NF95" s="653"/>
      <c r="NG95" s="653"/>
      <c r="NH95" s="653"/>
      <c r="NI95" s="653"/>
      <c r="NJ95" s="653"/>
      <c r="NK95" s="653"/>
      <c r="NL95" s="653"/>
      <c r="NM95" s="653"/>
      <c r="NN95" s="653"/>
      <c r="NO95" s="653"/>
      <c r="NP95" s="653"/>
      <c r="NQ95" s="653"/>
      <c r="NR95" s="653"/>
      <c r="NS95" s="653"/>
      <c r="NT95" s="653"/>
      <c r="NU95" s="653"/>
      <c r="NV95" s="653"/>
      <c r="NW95" s="653"/>
      <c r="NX95" s="653"/>
      <c r="NY95" s="653"/>
      <c r="NZ95" s="653"/>
      <c r="OA95" s="653"/>
      <c r="OB95" s="653"/>
      <c r="OC95" s="653"/>
      <c r="OD95" s="653"/>
      <c r="OE95" s="653"/>
      <c r="OF95" s="653"/>
      <c r="OG95" s="653"/>
      <c r="OH95" s="653"/>
      <c r="OI95" s="653"/>
      <c r="OJ95" s="653"/>
      <c r="OK95" s="653"/>
      <c r="OL95" s="653"/>
      <c r="OM95" s="653"/>
      <c r="ON95" s="653"/>
      <c r="OO95" s="653"/>
      <c r="OP95" s="653"/>
      <c r="OQ95" s="653"/>
      <c r="OR95" s="653"/>
      <c r="OS95" s="653"/>
      <c r="OT95" s="653"/>
      <c r="OU95" s="653"/>
      <c r="OV95" s="653"/>
      <c r="OW95" s="653"/>
      <c r="OX95" s="653"/>
      <c r="OY95" s="653"/>
      <c r="OZ95" s="653"/>
      <c r="PA95" s="653"/>
      <c r="PB95" s="653"/>
      <c r="PC95" s="653"/>
      <c r="PD95" s="653"/>
      <c r="PE95" s="653"/>
      <c r="PF95" s="653"/>
      <c r="PG95" s="653"/>
      <c r="PH95" s="653"/>
      <c r="PI95" s="653"/>
      <c r="PJ95" s="653"/>
      <c r="PK95" s="653"/>
      <c r="PL95" s="653"/>
      <c r="PM95" s="653"/>
      <c r="PN95" s="653"/>
      <c r="PO95" s="653"/>
      <c r="PP95" s="653"/>
      <c r="PQ95" s="653"/>
      <c r="PR95" s="653"/>
      <c r="PS95" s="653"/>
      <c r="PT95" s="653"/>
      <c r="PU95" s="653"/>
      <c r="PV95" s="653"/>
      <c r="PW95" s="653"/>
      <c r="PX95" s="653"/>
      <c r="PY95" s="653"/>
      <c r="PZ95" s="653"/>
      <c r="QA95" s="653"/>
      <c r="QB95" s="653"/>
      <c r="QC95" s="653"/>
      <c r="QD95" s="653"/>
      <c r="QE95" s="653"/>
      <c r="QF95" s="653"/>
      <c r="QG95" s="653"/>
      <c r="QH95" s="653"/>
      <c r="QI95" s="653"/>
      <c r="QJ95" s="653"/>
      <c r="QK95" s="653"/>
      <c r="QL95" s="653"/>
      <c r="QM95" s="653"/>
      <c r="QN95" s="653"/>
      <c r="QO95" s="653"/>
      <c r="QP95" s="653"/>
      <c r="QQ95" s="653"/>
      <c r="QR95" s="653"/>
      <c r="QS95" s="653"/>
      <c r="QT95" s="653"/>
      <c r="QU95" s="653"/>
      <c r="QV95" s="653"/>
      <c r="QW95" s="653"/>
      <c r="QX95" s="653"/>
      <c r="QY95" s="653"/>
      <c r="QZ95" s="653"/>
      <c r="RA95" s="653"/>
      <c r="RB95" s="653"/>
      <c r="RC95" s="653"/>
      <c r="RD95" s="653"/>
      <c r="RE95" s="653"/>
      <c r="RF95" s="653"/>
      <c r="RG95" s="653"/>
      <c r="RH95" s="653"/>
      <c r="RI95" s="653"/>
      <c r="RJ95" s="653"/>
      <c r="RK95" s="653"/>
      <c r="RL95" s="653"/>
      <c r="RM95" s="653"/>
      <c r="RN95" s="653"/>
      <c r="RO95" s="653"/>
      <c r="RP95" s="653"/>
      <c r="RQ95" s="653"/>
      <c r="RR95" s="653"/>
      <c r="RS95" s="653"/>
      <c r="RT95" s="653"/>
      <c r="RU95" s="653"/>
      <c r="RV95" s="653"/>
      <c r="RW95" s="653"/>
      <c r="RX95" s="653"/>
      <c r="RY95" s="653"/>
      <c r="RZ95" s="653"/>
      <c r="SA95" s="653"/>
      <c r="SB95" s="653"/>
      <c r="SC95" s="653"/>
      <c r="SD95" s="653"/>
      <c r="SE95" s="653"/>
      <c r="SF95" s="653"/>
      <c r="SG95" s="653"/>
      <c r="SH95" s="653"/>
      <c r="SI95" s="653"/>
      <c r="SJ95" s="653"/>
      <c r="SK95" s="653"/>
      <c r="SL95" s="653"/>
      <c r="SM95" s="653"/>
      <c r="SN95" s="653"/>
      <c r="SO95" s="653"/>
      <c r="SP95" s="653"/>
      <c r="SQ95" s="653"/>
      <c r="SR95" s="653"/>
      <c r="SS95" s="653"/>
      <c r="ST95" s="653"/>
      <c r="SU95" s="653"/>
      <c r="SV95" s="653"/>
      <c r="SW95" s="653"/>
      <c r="SX95" s="653"/>
      <c r="SY95" s="653"/>
      <c r="SZ95" s="653"/>
      <c r="TA95" s="653"/>
      <c r="TB95" s="653"/>
      <c r="TC95" s="653"/>
      <c r="TD95" s="653"/>
      <c r="TE95" s="653"/>
      <c r="TF95" s="653"/>
      <c r="TG95" s="653"/>
      <c r="TH95" s="653"/>
      <c r="TI95" s="653"/>
      <c r="TJ95" s="653"/>
      <c r="TK95" s="653"/>
      <c r="TL95" s="653"/>
      <c r="TM95" s="653"/>
      <c r="TN95" s="653"/>
      <c r="TO95" s="653"/>
      <c r="TP95" s="653"/>
      <c r="TQ95" s="653"/>
      <c r="TR95" s="653"/>
      <c r="TS95" s="653"/>
      <c r="TT95" s="653"/>
      <c r="TU95" s="653"/>
      <c r="TV95" s="653"/>
      <c r="TW95" s="653"/>
      <c r="TX95" s="653"/>
      <c r="TY95" s="653"/>
      <c r="TZ95" s="653"/>
      <c r="UA95" s="653"/>
      <c r="UB95" s="653"/>
      <c r="UC95" s="653"/>
      <c r="UD95" s="653"/>
      <c r="UE95" s="653"/>
      <c r="UF95" s="653"/>
      <c r="UG95" s="653"/>
      <c r="UH95" s="653"/>
      <c r="UI95" s="653"/>
      <c r="UJ95" s="653"/>
      <c r="UK95" s="653"/>
      <c r="UL95" s="653"/>
      <c r="UM95" s="653"/>
      <c r="UN95" s="653"/>
      <c r="UO95" s="653"/>
      <c r="UP95" s="653"/>
      <c r="UQ95" s="653"/>
      <c r="UR95" s="653"/>
      <c r="US95" s="653"/>
      <c r="UT95" s="653"/>
      <c r="UU95" s="653"/>
      <c r="UV95" s="653"/>
      <c r="UW95" s="653"/>
      <c r="UX95" s="653"/>
      <c r="UY95" s="653"/>
      <c r="UZ95" s="653"/>
      <c r="VA95" s="653"/>
      <c r="VB95" s="653"/>
      <c r="VC95" s="653"/>
      <c r="VD95" s="653"/>
      <c r="VE95" s="653"/>
      <c r="VF95" s="653"/>
      <c r="VG95" s="653"/>
      <c r="VH95" s="653"/>
      <c r="VI95" s="653"/>
      <c r="VJ95" s="653"/>
      <c r="VK95" s="653"/>
      <c r="VL95" s="653"/>
      <c r="VM95" s="653"/>
      <c r="VN95" s="653"/>
      <c r="VO95" s="653"/>
      <c r="VP95" s="653"/>
      <c r="VQ95" s="653"/>
      <c r="VR95" s="653"/>
      <c r="VS95" s="653"/>
      <c r="VT95" s="653"/>
      <c r="VU95" s="653"/>
      <c r="VV95" s="653"/>
      <c r="VW95" s="653"/>
      <c r="VX95" s="653"/>
      <c r="VY95" s="653"/>
      <c r="VZ95" s="653"/>
      <c r="WA95" s="653"/>
      <c r="WB95" s="653"/>
      <c r="WC95" s="653"/>
      <c r="WD95" s="653"/>
      <c r="WE95" s="653"/>
      <c r="WF95" s="653"/>
      <c r="WG95" s="653"/>
      <c r="WH95" s="653"/>
      <c r="WI95" s="653"/>
      <c r="WJ95" s="653"/>
      <c r="WK95" s="653"/>
      <c r="WL95" s="653"/>
      <c r="WM95" s="653"/>
      <c r="WN95" s="653"/>
      <c r="WO95" s="653"/>
      <c r="WP95" s="653"/>
      <c r="WQ95" s="653"/>
      <c r="WR95" s="653"/>
      <c r="WS95" s="653"/>
      <c r="WT95" s="653"/>
      <c r="WU95" s="653"/>
      <c r="WV95" s="653"/>
      <c r="WW95" s="653"/>
      <c r="WX95" s="653"/>
      <c r="WY95" s="653"/>
      <c r="WZ95" s="653"/>
      <c r="XA95" s="653"/>
      <c r="XB95" s="653"/>
      <c r="XC95" s="653"/>
      <c r="XD95" s="653"/>
      <c r="XE95" s="653"/>
      <c r="XF95" s="653"/>
      <c r="XG95" s="653"/>
      <c r="XH95" s="653"/>
      <c r="XI95" s="653"/>
      <c r="XJ95" s="653"/>
      <c r="XK95" s="653"/>
      <c r="XL95" s="653"/>
      <c r="XM95" s="653"/>
      <c r="XN95" s="653"/>
      <c r="XO95" s="653"/>
      <c r="XP95" s="653"/>
      <c r="XQ95" s="653"/>
      <c r="XR95" s="653"/>
      <c r="XS95" s="653"/>
      <c r="XT95" s="653"/>
      <c r="XU95" s="653"/>
      <c r="XV95" s="653"/>
      <c r="XW95" s="653"/>
      <c r="XX95" s="653"/>
      <c r="XY95" s="653"/>
      <c r="XZ95" s="653"/>
      <c r="YA95" s="653"/>
      <c r="YB95" s="653"/>
      <c r="YC95" s="653"/>
      <c r="YD95" s="653"/>
      <c r="YE95" s="653"/>
      <c r="YF95" s="653"/>
      <c r="YG95" s="653"/>
      <c r="YH95" s="653"/>
      <c r="YI95" s="653"/>
      <c r="YJ95" s="653"/>
      <c r="YK95" s="653"/>
      <c r="YL95" s="653"/>
      <c r="YM95" s="653"/>
      <c r="YN95" s="653"/>
      <c r="YO95" s="653"/>
      <c r="YP95" s="653"/>
      <c r="YQ95" s="653"/>
      <c r="YR95" s="653"/>
      <c r="YS95" s="653"/>
      <c r="YT95" s="653"/>
      <c r="YU95" s="653"/>
      <c r="YV95" s="653"/>
      <c r="YW95" s="653"/>
      <c r="YX95" s="653"/>
      <c r="YY95" s="653"/>
      <c r="YZ95" s="653"/>
      <c r="ZA95" s="653"/>
      <c r="ZB95" s="653"/>
      <c r="ZC95" s="653"/>
      <c r="ZD95" s="653"/>
      <c r="ZE95" s="653"/>
      <c r="ZF95" s="653"/>
      <c r="ZG95" s="653"/>
      <c r="ZH95" s="653"/>
      <c r="ZI95" s="653"/>
      <c r="ZJ95" s="653"/>
      <c r="ZK95" s="653"/>
      <c r="ZL95" s="653"/>
      <c r="ZM95" s="653"/>
      <c r="ZN95" s="653"/>
      <c r="ZO95" s="653"/>
      <c r="ZP95" s="653"/>
      <c r="ZQ95" s="653"/>
      <c r="ZR95" s="653"/>
      <c r="ZS95" s="653"/>
      <c r="ZT95" s="653"/>
      <c r="ZU95" s="653"/>
      <c r="ZV95" s="653"/>
      <c r="ZW95" s="653"/>
      <c r="ZX95" s="653"/>
      <c r="ZY95" s="653"/>
      <c r="ZZ95" s="653"/>
      <c r="AAA95" s="653"/>
      <c r="AAB95" s="653"/>
      <c r="AAC95" s="653"/>
      <c r="AAD95" s="653"/>
      <c r="AAE95" s="653"/>
      <c r="AAF95" s="653"/>
      <c r="AAG95" s="653"/>
      <c r="AAH95" s="653"/>
      <c r="AAI95" s="653"/>
      <c r="AAJ95" s="653"/>
      <c r="AAK95" s="653"/>
      <c r="AAL95" s="653"/>
      <c r="AAM95" s="653"/>
      <c r="AAN95" s="653"/>
      <c r="AAO95" s="653"/>
      <c r="AAP95" s="653"/>
      <c r="AAQ95" s="653"/>
      <c r="AAR95" s="653"/>
      <c r="AAS95" s="653"/>
      <c r="AAT95" s="653"/>
      <c r="AAU95" s="653"/>
      <c r="AAV95" s="653"/>
      <c r="AAW95" s="653"/>
      <c r="AAX95" s="653"/>
      <c r="AAY95" s="653"/>
      <c r="AAZ95" s="653"/>
      <c r="ABA95" s="653"/>
      <c r="ABB95" s="653"/>
      <c r="ABC95" s="653"/>
      <c r="ABD95" s="653"/>
      <c r="ABE95" s="653"/>
      <c r="ABF95" s="653"/>
      <c r="ABG95" s="653"/>
      <c r="ABH95" s="653"/>
      <c r="ABI95" s="653"/>
      <c r="ABJ95" s="653"/>
      <c r="ABK95" s="653"/>
      <c r="ABL95" s="653"/>
      <c r="ABM95" s="653"/>
      <c r="ABN95" s="653"/>
      <c r="ABO95" s="653"/>
      <c r="ABP95" s="653"/>
      <c r="ABQ95" s="653"/>
      <c r="ABR95" s="653"/>
      <c r="ABS95" s="653"/>
      <c r="ABT95" s="653"/>
      <c r="ABU95" s="653"/>
      <c r="ABV95" s="653"/>
      <c r="ABW95" s="653"/>
      <c r="ABX95" s="653"/>
      <c r="ABY95" s="653"/>
      <c r="ABZ95" s="653"/>
      <c r="ACA95" s="653"/>
      <c r="ACB95" s="653"/>
      <c r="ACC95" s="653"/>
      <c r="ACD95" s="653"/>
      <c r="ACE95" s="653"/>
      <c r="ACF95" s="653"/>
      <c r="ACG95" s="653"/>
      <c r="ACH95" s="653"/>
      <c r="ACI95" s="653"/>
      <c r="ACJ95" s="653"/>
      <c r="ACK95" s="653"/>
      <c r="ACL95" s="653"/>
      <c r="ACM95" s="653"/>
      <c r="ACN95" s="653"/>
      <c r="ACO95" s="653"/>
      <c r="ACP95" s="653"/>
      <c r="ACQ95" s="653"/>
      <c r="ACR95" s="653"/>
      <c r="ACS95" s="653"/>
      <c r="ACT95" s="653"/>
      <c r="ACU95" s="653"/>
      <c r="ACV95" s="653"/>
      <c r="ACW95" s="653"/>
      <c r="ACX95" s="653"/>
      <c r="ACY95" s="653"/>
      <c r="ACZ95" s="653"/>
      <c r="ADA95" s="653"/>
      <c r="ADB95" s="653"/>
      <c r="ADC95" s="653"/>
      <c r="ADD95" s="653"/>
      <c r="ADE95" s="653"/>
      <c r="ADF95" s="653"/>
      <c r="ADG95" s="653"/>
      <c r="ADH95" s="653"/>
      <c r="ADI95" s="653"/>
      <c r="ADJ95" s="653"/>
      <c r="ADK95" s="653"/>
      <c r="ADL95" s="653"/>
      <c r="ADM95" s="653"/>
      <c r="ADN95" s="653"/>
      <c r="ADO95" s="653"/>
      <c r="ADP95" s="653"/>
      <c r="ADQ95" s="653"/>
      <c r="ADR95" s="653"/>
      <c r="ADS95" s="653"/>
      <c r="ADT95" s="653"/>
      <c r="ADU95" s="653"/>
      <c r="ADV95" s="653"/>
      <c r="ADW95" s="653"/>
      <c r="ADX95" s="653"/>
      <c r="ADY95" s="653"/>
      <c r="ADZ95" s="653"/>
      <c r="AEA95" s="653"/>
      <c r="AEB95" s="653"/>
      <c r="AEC95" s="653"/>
      <c r="AED95" s="653"/>
      <c r="AEE95" s="653"/>
      <c r="AEF95" s="653"/>
      <c r="AEG95" s="653"/>
      <c r="AEH95" s="653"/>
      <c r="AEI95" s="653"/>
      <c r="AEJ95" s="653"/>
      <c r="AEK95" s="653"/>
      <c r="AEL95" s="653"/>
      <c r="AEM95" s="653"/>
      <c r="AEN95" s="653"/>
      <c r="AEO95" s="653"/>
      <c r="AEP95" s="653"/>
      <c r="AEQ95" s="653"/>
      <c r="AER95" s="653"/>
      <c r="AES95" s="653"/>
      <c r="AET95" s="653"/>
      <c r="AEU95" s="653"/>
      <c r="AEV95" s="653"/>
      <c r="AEW95" s="653"/>
      <c r="AEX95" s="653"/>
      <c r="AEY95" s="653"/>
      <c r="AEZ95" s="653"/>
      <c r="AFA95" s="653"/>
      <c r="AFB95" s="653"/>
      <c r="AFC95" s="653"/>
      <c r="AFD95" s="653"/>
      <c r="AFE95" s="653"/>
      <c r="AFF95" s="653"/>
      <c r="AFG95" s="653"/>
      <c r="AFH95" s="653"/>
      <c r="AFI95" s="653"/>
      <c r="AFJ95" s="653"/>
      <c r="AFK95" s="653"/>
      <c r="AFL95" s="653"/>
      <c r="AFM95" s="653"/>
      <c r="AFN95" s="653"/>
      <c r="AFO95" s="653"/>
      <c r="AFP95" s="653"/>
      <c r="AFQ95" s="653"/>
      <c r="AFR95" s="653"/>
      <c r="AFS95" s="653"/>
      <c r="AFT95" s="653"/>
      <c r="AFU95" s="653"/>
      <c r="AFV95" s="653"/>
      <c r="AFW95" s="653"/>
      <c r="AFX95" s="653"/>
      <c r="AFY95" s="653"/>
      <c r="AFZ95" s="653"/>
      <c r="AGA95" s="653"/>
      <c r="AGB95" s="653"/>
      <c r="AGC95" s="653"/>
      <c r="AGD95" s="653"/>
      <c r="AGE95" s="653"/>
      <c r="AGF95" s="653"/>
      <c r="AGG95" s="653"/>
      <c r="AGH95" s="653"/>
      <c r="AGI95" s="653"/>
      <c r="AGJ95" s="653"/>
      <c r="AGK95" s="653"/>
      <c r="AGL95" s="653"/>
      <c r="AGM95" s="653"/>
      <c r="AGN95" s="653"/>
      <c r="AGO95" s="653"/>
      <c r="AGP95" s="653"/>
      <c r="AGQ95" s="653"/>
      <c r="AGR95" s="653"/>
      <c r="AGS95" s="653"/>
      <c r="AGT95" s="653"/>
      <c r="AGU95" s="653"/>
      <c r="AGV95" s="653"/>
      <c r="AGW95" s="653"/>
      <c r="AGX95" s="653"/>
      <c r="AGY95" s="653"/>
      <c r="AGZ95" s="653"/>
      <c r="AHA95" s="653"/>
      <c r="AHB95" s="653"/>
      <c r="AHC95" s="653"/>
      <c r="AHD95" s="653"/>
      <c r="AHE95" s="653"/>
      <c r="AHF95" s="653"/>
      <c r="AHG95" s="653"/>
      <c r="AHH95" s="653"/>
      <c r="AHI95" s="653"/>
      <c r="AHJ95" s="653"/>
      <c r="AHK95" s="653"/>
      <c r="AHL95" s="653"/>
      <c r="AHM95" s="653"/>
      <c r="AHN95" s="653"/>
      <c r="AHO95" s="653"/>
      <c r="AHP95" s="653"/>
      <c r="AHQ95" s="653"/>
      <c r="AHR95" s="653"/>
      <c r="AHS95" s="653"/>
      <c r="AHT95" s="653"/>
      <c r="AHU95" s="653"/>
      <c r="AHV95" s="653"/>
      <c r="AHW95" s="653"/>
      <c r="AHX95" s="653"/>
      <c r="AHY95" s="653"/>
      <c r="AHZ95" s="653"/>
      <c r="AIA95" s="653"/>
      <c r="AIB95" s="653"/>
      <c r="AIC95" s="653"/>
      <c r="AID95" s="653"/>
      <c r="AIE95" s="653"/>
      <c r="AIF95" s="653"/>
      <c r="AIG95" s="653"/>
      <c r="AIH95" s="653"/>
      <c r="AII95" s="653"/>
      <c r="AIJ95" s="653"/>
      <c r="AIK95" s="653"/>
      <c r="AIL95" s="653"/>
      <c r="AIM95" s="653"/>
      <c r="AIN95" s="653"/>
      <c r="AIO95" s="653"/>
      <c r="AIP95" s="653"/>
      <c r="AIQ95" s="653"/>
      <c r="AIR95" s="653"/>
      <c r="AIS95" s="653"/>
      <c r="AIT95" s="653"/>
      <c r="AIU95" s="653"/>
      <c r="AIV95" s="653"/>
      <c r="AIW95" s="653"/>
      <c r="AIX95" s="653"/>
      <c r="AIY95" s="653"/>
      <c r="AIZ95" s="653"/>
      <c r="AJA95" s="653"/>
      <c r="AJB95" s="653"/>
      <c r="AJC95" s="653"/>
      <c r="AJD95" s="653"/>
      <c r="AJE95" s="653"/>
      <c r="AJF95" s="653"/>
      <c r="AJG95" s="653"/>
      <c r="AJH95" s="653"/>
      <c r="AJI95" s="653"/>
      <c r="AJJ95" s="653"/>
      <c r="AJK95" s="653"/>
      <c r="AJL95" s="653"/>
      <c r="AJM95" s="653"/>
      <c r="AJN95" s="653"/>
      <c r="AJO95" s="653"/>
      <c r="AJP95" s="653"/>
      <c r="AJQ95" s="653"/>
      <c r="AJR95" s="653"/>
      <c r="AJS95" s="653"/>
      <c r="AJT95" s="653"/>
      <c r="AJU95" s="653"/>
      <c r="AJV95" s="653"/>
      <c r="AJW95" s="653"/>
      <c r="AJX95" s="653"/>
      <c r="AJY95" s="653"/>
      <c r="AJZ95" s="653"/>
      <c r="AKA95" s="653"/>
      <c r="AKB95" s="653"/>
      <c r="AKC95" s="653"/>
      <c r="AKD95" s="653"/>
      <c r="AKE95" s="653"/>
      <c r="AKF95" s="653"/>
      <c r="AKG95" s="653"/>
      <c r="AKH95" s="653"/>
      <c r="AKI95" s="653"/>
      <c r="AKJ95" s="653"/>
      <c r="AKK95" s="653"/>
      <c r="AKL95" s="653"/>
      <c r="AKM95" s="653"/>
      <c r="AKN95" s="653"/>
      <c r="AKO95" s="653"/>
      <c r="AKP95" s="653"/>
      <c r="AKQ95" s="653"/>
      <c r="AKR95" s="653"/>
      <c r="AKS95" s="653"/>
      <c r="AKT95" s="653"/>
      <c r="AKU95" s="653"/>
      <c r="AKV95" s="653"/>
      <c r="AKW95" s="653"/>
      <c r="AKX95" s="653"/>
      <c r="AKY95" s="653"/>
      <c r="AKZ95" s="653"/>
      <c r="ALA95" s="653"/>
      <c r="ALB95" s="653"/>
      <c r="ALC95" s="653"/>
      <c r="ALD95" s="653"/>
      <c r="ALE95" s="653"/>
      <c r="ALF95" s="653"/>
      <c r="ALG95" s="653"/>
      <c r="ALH95" s="653"/>
      <c r="ALI95" s="653"/>
      <c r="ALJ95" s="653"/>
      <c r="ALK95" s="653"/>
      <c r="ALL95" s="653"/>
      <c r="ALM95" s="653"/>
      <c r="ALN95" s="653"/>
      <c r="ALO95" s="653"/>
      <c r="ALP95" s="653"/>
      <c r="ALQ95" s="653"/>
      <c r="ALR95" s="653"/>
      <c r="ALS95" s="653"/>
      <c r="ALT95" s="653"/>
      <c r="ALU95" s="653"/>
      <c r="ALV95" s="653"/>
      <c r="ALW95" s="653"/>
      <c r="ALX95" s="653"/>
      <c r="ALY95" s="653"/>
      <c r="ALZ95" s="653"/>
      <c r="AMA95" s="653"/>
      <c r="AMB95" s="653"/>
      <c r="AMC95" s="653"/>
      <c r="AMD95" s="653"/>
      <c r="AME95" s="653"/>
      <c r="AMF95" s="653"/>
      <c r="AMG95" s="653"/>
      <c r="AMH95" s="653"/>
      <c r="AMI95" s="653"/>
      <c r="AMJ95" s="653"/>
      <c r="AMK95" s="653"/>
    </row>
    <row r="96" spans="1:1025" s="199" customFormat="1">
      <c r="A96" s="1734" t="s">
        <v>3464</v>
      </c>
      <c r="B96" s="1734"/>
      <c r="C96" s="1734"/>
      <c r="D96" s="1734"/>
      <c r="E96" s="1734"/>
      <c r="F96" s="1734"/>
      <c r="G96" s="1734"/>
      <c r="H96" s="1734"/>
      <c r="I96" s="655"/>
      <c r="J96" s="656"/>
      <c r="K96" s="653"/>
      <c r="L96" s="653"/>
      <c r="M96" s="653"/>
      <c r="N96" s="653"/>
      <c r="O96" s="653"/>
      <c r="P96" s="653"/>
      <c r="Q96" s="653"/>
      <c r="R96" s="653"/>
      <c r="S96" s="653"/>
      <c r="T96" s="653"/>
      <c r="U96" s="653"/>
      <c r="V96" s="653"/>
      <c r="W96" s="653"/>
      <c r="X96" s="653"/>
      <c r="Y96" s="653"/>
      <c r="Z96" s="653"/>
      <c r="AA96" s="653"/>
      <c r="AB96" s="653"/>
      <c r="AC96" s="653"/>
      <c r="AD96" s="653"/>
      <c r="AE96" s="653"/>
      <c r="AF96" s="653"/>
      <c r="AG96" s="653"/>
      <c r="AH96" s="653"/>
      <c r="AI96" s="653"/>
      <c r="AJ96" s="653"/>
      <c r="AK96" s="653"/>
      <c r="AL96" s="653"/>
      <c r="AM96" s="653"/>
      <c r="AN96" s="653"/>
      <c r="AO96" s="653"/>
      <c r="AP96" s="653"/>
      <c r="AQ96" s="653"/>
      <c r="AR96" s="653"/>
      <c r="AS96" s="653"/>
      <c r="AT96" s="653"/>
      <c r="AU96" s="653"/>
      <c r="AV96" s="653"/>
      <c r="AW96" s="653"/>
      <c r="AX96" s="653"/>
      <c r="AY96" s="653"/>
      <c r="AZ96" s="653"/>
      <c r="BA96" s="653"/>
      <c r="BB96" s="653"/>
      <c r="BC96" s="653"/>
      <c r="BD96" s="653"/>
      <c r="BE96" s="653"/>
      <c r="BF96" s="653"/>
      <c r="BG96" s="653"/>
      <c r="BH96" s="653"/>
      <c r="BI96" s="653"/>
      <c r="BJ96" s="653"/>
      <c r="BK96" s="653"/>
      <c r="BL96" s="653"/>
      <c r="BM96" s="653"/>
      <c r="BN96" s="653"/>
      <c r="BO96" s="653"/>
      <c r="BP96" s="653"/>
      <c r="BQ96" s="653"/>
      <c r="BR96" s="653"/>
      <c r="BS96" s="653"/>
      <c r="BT96" s="653"/>
      <c r="BU96" s="653"/>
      <c r="BV96" s="653"/>
      <c r="BW96" s="653"/>
      <c r="BX96" s="653"/>
      <c r="BY96" s="653"/>
      <c r="BZ96" s="653"/>
      <c r="CA96" s="653"/>
      <c r="CB96" s="653"/>
      <c r="CC96" s="653"/>
      <c r="CD96" s="653"/>
      <c r="CE96" s="653"/>
      <c r="CF96" s="653"/>
      <c r="CG96" s="653"/>
      <c r="CH96" s="653"/>
      <c r="CI96" s="653"/>
      <c r="CJ96" s="653"/>
      <c r="CK96" s="653"/>
      <c r="CL96" s="653"/>
      <c r="CM96" s="653"/>
      <c r="CN96" s="653"/>
      <c r="CO96" s="653"/>
      <c r="CP96" s="653"/>
      <c r="CQ96" s="653"/>
      <c r="CR96" s="653"/>
      <c r="CS96" s="653"/>
      <c r="CT96" s="653"/>
      <c r="CU96" s="653"/>
      <c r="CV96" s="653"/>
      <c r="CW96" s="653"/>
      <c r="CX96" s="653"/>
      <c r="CY96" s="653"/>
      <c r="CZ96" s="653"/>
      <c r="DA96" s="653"/>
      <c r="DB96" s="653"/>
      <c r="DC96" s="653"/>
      <c r="DD96" s="653"/>
      <c r="DE96" s="653"/>
      <c r="DF96" s="653"/>
      <c r="DG96" s="653"/>
      <c r="DH96" s="653"/>
      <c r="DI96" s="653"/>
      <c r="DJ96" s="653"/>
      <c r="DK96" s="653"/>
      <c r="DL96" s="653"/>
      <c r="DM96" s="653"/>
      <c r="DN96" s="653"/>
      <c r="DO96" s="653"/>
      <c r="DP96" s="653"/>
      <c r="DQ96" s="653"/>
      <c r="DR96" s="653"/>
      <c r="DS96" s="653"/>
      <c r="DT96" s="653"/>
      <c r="DU96" s="653"/>
      <c r="DV96" s="653"/>
      <c r="DW96" s="653"/>
      <c r="DX96" s="653"/>
      <c r="DY96" s="653"/>
      <c r="DZ96" s="653"/>
      <c r="EA96" s="653"/>
      <c r="EB96" s="653"/>
      <c r="EC96" s="653"/>
      <c r="ED96" s="653"/>
      <c r="EE96" s="653"/>
      <c r="EF96" s="653"/>
      <c r="EG96" s="653"/>
      <c r="EH96" s="653"/>
      <c r="EI96" s="653"/>
      <c r="EJ96" s="653"/>
      <c r="EK96" s="653"/>
      <c r="EL96" s="653"/>
      <c r="EM96" s="653"/>
      <c r="EN96" s="653"/>
      <c r="EO96" s="653"/>
      <c r="EP96" s="653"/>
      <c r="EQ96" s="653"/>
      <c r="ER96" s="653"/>
      <c r="ES96" s="653"/>
      <c r="ET96" s="653"/>
      <c r="EU96" s="653"/>
      <c r="EV96" s="653"/>
      <c r="EW96" s="653"/>
      <c r="EX96" s="653"/>
      <c r="EY96" s="653"/>
      <c r="EZ96" s="653"/>
      <c r="FA96" s="653"/>
      <c r="FB96" s="653"/>
      <c r="FC96" s="653"/>
      <c r="FD96" s="653"/>
      <c r="FE96" s="653"/>
      <c r="FF96" s="653"/>
      <c r="FG96" s="653"/>
      <c r="FH96" s="653"/>
      <c r="FI96" s="653"/>
      <c r="FJ96" s="653"/>
      <c r="FK96" s="653"/>
      <c r="FL96" s="653"/>
      <c r="FM96" s="653"/>
      <c r="FN96" s="653"/>
      <c r="FO96" s="653"/>
      <c r="FP96" s="653"/>
      <c r="FQ96" s="653"/>
      <c r="FR96" s="653"/>
      <c r="FS96" s="653"/>
      <c r="FT96" s="653"/>
      <c r="FU96" s="653"/>
      <c r="FV96" s="653"/>
      <c r="FW96" s="653"/>
      <c r="FX96" s="653"/>
      <c r="FY96" s="653"/>
      <c r="FZ96" s="653"/>
      <c r="GA96" s="653"/>
      <c r="GB96" s="653"/>
      <c r="GC96" s="653"/>
      <c r="GD96" s="653"/>
      <c r="GE96" s="653"/>
      <c r="GF96" s="653"/>
      <c r="GG96" s="653"/>
      <c r="GH96" s="653"/>
      <c r="GI96" s="653"/>
      <c r="GJ96" s="653"/>
      <c r="GK96" s="653"/>
      <c r="GL96" s="653"/>
      <c r="GM96" s="653"/>
      <c r="GN96" s="653"/>
      <c r="GO96" s="653"/>
      <c r="GP96" s="653"/>
      <c r="GQ96" s="653"/>
      <c r="GR96" s="653"/>
      <c r="GS96" s="653"/>
      <c r="GT96" s="653"/>
      <c r="GU96" s="653"/>
      <c r="GV96" s="653"/>
      <c r="GW96" s="653"/>
      <c r="GX96" s="653"/>
      <c r="GY96" s="653"/>
      <c r="GZ96" s="653"/>
      <c r="HA96" s="653"/>
      <c r="HB96" s="653"/>
      <c r="HC96" s="653"/>
      <c r="HD96" s="653"/>
      <c r="HE96" s="653"/>
      <c r="HF96" s="653"/>
      <c r="HG96" s="653"/>
      <c r="HH96" s="653"/>
      <c r="HI96" s="653"/>
      <c r="HJ96" s="653"/>
      <c r="HK96" s="653"/>
      <c r="HL96" s="653"/>
      <c r="HM96" s="653"/>
      <c r="HN96" s="653"/>
      <c r="HO96" s="653"/>
      <c r="HP96" s="653"/>
      <c r="HQ96" s="653"/>
      <c r="HR96" s="653"/>
      <c r="HS96" s="653"/>
      <c r="HT96" s="653"/>
      <c r="HU96" s="653"/>
      <c r="HV96" s="653"/>
      <c r="HW96" s="653"/>
      <c r="HX96" s="653"/>
      <c r="HY96" s="653"/>
      <c r="HZ96" s="653"/>
      <c r="IA96" s="653"/>
      <c r="IB96" s="653"/>
      <c r="IC96" s="653"/>
      <c r="ID96" s="653"/>
      <c r="IE96" s="653"/>
      <c r="IF96" s="653"/>
      <c r="IG96" s="653"/>
      <c r="IH96" s="653"/>
      <c r="II96" s="653"/>
      <c r="IJ96" s="653"/>
      <c r="IK96" s="653"/>
      <c r="IL96" s="653"/>
      <c r="IM96" s="653"/>
      <c r="IN96" s="653"/>
      <c r="IO96" s="653"/>
      <c r="IP96" s="653"/>
      <c r="IQ96" s="653"/>
      <c r="IR96" s="653"/>
      <c r="IS96" s="653"/>
      <c r="IT96" s="653"/>
      <c r="IU96" s="653"/>
      <c r="IV96" s="653"/>
      <c r="IW96" s="653"/>
      <c r="IX96" s="653"/>
      <c r="IY96" s="653"/>
      <c r="IZ96" s="653"/>
      <c r="JA96" s="653"/>
      <c r="JB96" s="653"/>
      <c r="JC96" s="653"/>
      <c r="JD96" s="653"/>
      <c r="JE96" s="653"/>
      <c r="JF96" s="653"/>
      <c r="JG96" s="653"/>
      <c r="JH96" s="653"/>
      <c r="JI96" s="653"/>
      <c r="JJ96" s="653"/>
      <c r="JK96" s="653"/>
      <c r="JL96" s="653"/>
      <c r="JM96" s="653"/>
      <c r="JN96" s="653"/>
      <c r="JO96" s="653"/>
      <c r="JP96" s="653"/>
      <c r="JQ96" s="653"/>
      <c r="JR96" s="653"/>
      <c r="JS96" s="653"/>
      <c r="JT96" s="653"/>
      <c r="JU96" s="653"/>
      <c r="JV96" s="653"/>
      <c r="JW96" s="653"/>
      <c r="JX96" s="653"/>
      <c r="JY96" s="653"/>
      <c r="JZ96" s="653"/>
      <c r="KA96" s="653"/>
      <c r="KB96" s="653"/>
      <c r="KC96" s="653"/>
      <c r="KD96" s="653"/>
      <c r="KE96" s="653"/>
      <c r="KF96" s="653"/>
      <c r="KG96" s="653"/>
      <c r="KH96" s="653"/>
      <c r="KI96" s="653"/>
      <c r="KJ96" s="653"/>
      <c r="KK96" s="653"/>
      <c r="KL96" s="653"/>
      <c r="KM96" s="653"/>
      <c r="KN96" s="653"/>
      <c r="KO96" s="653"/>
      <c r="KP96" s="653"/>
      <c r="KQ96" s="653"/>
      <c r="KR96" s="653"/>
      <c r="KS96" s="653"/>
      <c r="KT96" s="653"/>
      <c r="KU96" s="653"/>
      <c r="KV96" s="653"/>
      <c r="KW96" s="653"/>
      <c r="KX96" s="653"/>
      <c r="KY96" s="653"/>
      <c r="KZ96" s="653"/>
      <c r="LA96" s="653"/>
      <c r="LB96" s="653"/>
      <c r="LC96" s="653"/>
      <c r="LD96" s="653"/>
      <c r="LE96" s="653"/>
      <c r="LF96" s="653"/>
      <c r="LG96" s="653"/>
      <c r="LH96" s="653"/>
      <c r="LI96" s="653"/>
      <c r="LJ96" s="653"/>
      <c r="LK96" s="653"/>
      <c r="LL96" s="653"/>
      <c r="LM96" s="653"/>
      <c r="LN96" s="653"/>
      <c r="LO96" s="653"/>
      <c r="LP96" s="653"/>
      <c r="LQ96" s="653"/>
      <c r="LR96" s="653"/>
      <c r="LS96" s="653"/>
      <c r="LT96" s="653"/>
      <c r="LU96" s="653"/>
      <c r="LV96" s="653"/>
      <c r="LW96" s="653"/>
      <c r="LX96" s="653"/>
      <c r="LY96" s="653"/>
      <c r="LZ96" s="653"/>
      <c r="MA96" s="653"/>
      <c r="MB96" s="653"/>
      <c r="MC96" s="653"/>
      <c r="MD96" s="653"/>
      <c r="ME96" s="653"/>
      <c r="MF96" s="653"/>
      <c r="MG96" s="653"/>
      <c r="MH96" s="653"/>
      <c r="MI96" s="653"/>
      <c r="MJ96" s="653"/>
      <c r="MK96" s="653"/>
      <c r="ML96" s="653"/>
      <c r="MM96" s="653"/>
      <c r="MN96" s="653"/>
      <c r="MO96" s="653"/>
      <c r="MP96" s="653"/>
      <c r="MQ96" s="653"/>
      <c r="MR96" s="653"/>
      <c r="MS96" s="653"/>
      <c r="MT96" s="653"/>
      <c r="MU96" s="653"/>
      <c r="MV96" s="653"/>
      <c r="MW96" s="653"/>
      <c r="MX96" s="653"/>
      <c r="MY96" s="653"/>
      <c r="MZ96" s="653"/>
      <c r="NA96" s="653"/>
      <c r="NB96" s="653"/>
      <c r="NC96" s="653"/>
      <c r="ND96" s="653"/>
      <c r="NE96" s="653"/>
      <c r="NF96" s="653"/>
      <c r="NG96" s="653"/>
      <c r="NH96" s="653"/>
      <c r="NI96" s="653"/>
      <c r="NJ96" s="653"/>
      <c r="NK96" s="653"/>
      <c r="NL96" s="653"/>
      <c r="NM96" s="653"/>
      <c r="NN96" s="653"/>
      <c r="NO96" s="653"/>
      <c r="NP96" s="653"/>
      <c r="NQ96" s="653"/>
      <c r="NR96" s="653"/>
      <c r="NS96" s="653"/>
      <c r="NT96" s="653"/>
      <c r="NU96" s="653"/>
      <c r="NV96" s="653"/>
      <c r="NW96" s="653"/>
      <c r="NX96" s="653"/>
      <c r="NY96" s="653"/>
      <c r="NZ96" s="653"/>
      <c r="OA96" s="653"/>
      <c r="OB96" s="653"/>
      <c r="OC96" s="653"/>
      <c r="OD96" s="653"/>
      <c r="OE96" s="653"/>
      <c r="OF96" s="653"/>
      <c r="OG96" s="653"/>
      <c r="OH96" s="653"/>
      <c r="OI96" s="653"/>
      <c r="OJ96" s="653"/>
      <c r="OK96" s="653"/>
      <c r="OL96" s="653"/>
      <c r="OM96" s="653"/>
      <c r="ON96" s="653"/>
      <c r="OO96" s="653"/>
      <c r="OP96" s="653"/>
      <c r="OQ96" s="653"/>
      <c r="OR96" s="653"/>
      <c r="OS96" s="653"/>
      <c r="OT96" s="653"/>
      <c r="OU96" s="653"/>
      <c r="OV96" s="653"/>
      <c r="OW96" s="653"/>
      <c r="OX96" s="653"/>
      <c r="OY96" s="653"/>
      <c r="OZ96" s="653"/>
      <c r="PA96" s="653"/>
      <c r="PB96" s="653"/>
      <c r="PC96" s="653"/>
      <c r="PD96" s="653"/>
      <c r="PE96" s="653"/>
      <c r="PF96" s="653"/>
      <c r="PG96" s="653"/>
      <c r="PH96" s="653"/>
      <c r="PI96" s="653"/>
      <c r="PJ96" s="653"/>
      <c r="PK96" s="653"/>
      <c r="PL96" s="653"/>
      <c r="PM96" s="653"/>
      <c r="PN96" s="653"/>
      <c r="PO96" s="653"/>
      <c r="PP96" s="653"/>
      <c r="PQ96" s="653"/>
      <c r="PR96" s="653"/>
      <c r="PS96" s="653"/>
      <c r="PT96" s="653"/>
      <c r="PU96" s="653"/>
      <c r="PV96" s="653"/>
      <c r="PW96" s="653"/>
      <c r="PX96" s="653"/>
      <c r="PY96" s="653"/>
      <c r="PZ96" s="653"/>
      <c r="QA96" s="653"/>
      <c r="QB96" s="653"/>
      <c r="QC96" s="653"/>
      <c r="QD96" s="653"/>
      <c r="QE96" s="653"/>
      <c r="QF96" s="653"/>
      <c r="QG96" s="653"/>
      <c r="QH96" s="653"/>
      <c r="QI96" s="653"/>
      <c r="QJ96" s="653"/>
      <c r="QK96" s="653"/>
      <c r="QL96" s="653"/>
      <c r="QM96" s="653"/>
      <c r="QN96" s="653"/>
      <c r="QO96" s="653"/>
      <c r="QP96" s="653"/>
      <c r="QQ96" s="653"/>
      <c r="QR96" s="653"/>
      <c r="QS96" s="653"/>
      <c r="QT96" s="653"/>
      <c r="QU96" s="653"/>
      <c r="QV96" s="653"/>
      <c r="QW96" s="653"/>
      <c r="QX96" s="653"/>
      <c r="QY96" s="653"/>
      <c r="QZ96" s="653"/>
      <c r="RA96" s="653"/>
      <c r="RB96" s="653"/>
      <c r="RC96" s="653"/>
      <c r="RD96" s="653"/>
      <c r="RE96" s="653"/>
      <c r="RF96" s="653"/>
      <c r="RG96" s="653"/>
      <c r="RH96" s="653"/>
      <c r="RI96" s="653"/>
      <c r="RJ96" s="653"/>
      <c r="RK96" s="653"/>
      <c r="RL96" s="653"/>
      <c r="RM96" s="653"/>
      <c r="RN96" s="653"/>
      <c r="RO96" s="653"/>
      <c r="RP96" s="653"/>
      <c r="RQ96" s="653"/>
      <c r="RR96" s="653"/>
      <c r="RS96" s="653"/>
      <c r="RT96" s="653"/>
      <c r="RU96" s="653"/>
      <c r="RV96" s="653"/>
      <c r="RW96" s="653"/>
      <c r="RX96" s="653"/>
      <c r="RY96" s="653"/>
      <c r="RZ96" s="653"/>
      <c r="SA96" s="653"/>
      <c r="SB96" s="653"/>
      <c r="SC96" s="653"/>
      <c r="SD96" s="653"/>
      <c r="SE96" s="653"/>
      <c r="SF96" s="653"/>
      <c r="SG96" s="653"/>
      <c r="SH96" s="653"/>
      <c r="SI96" s="653"/>
      <c r="SJ96" s="653"/>
      <c r="SK96" s="653"/>
      <c r="SL96" s="653"/>
      <c r="SM96" s="653"/>
      <c r="SN96" s="653"/>
      <c r="SO96" s="653"/>
      <c r="SP96" s="653"/>
      <c r="SQ96" s="653"/>
      <c r="SR96" s="653"/>
      <c r="SS96" s="653"/>
      <c r="ST96" s="653"/>
      <c r="SU96" s="653"/>
      <c r="SV96" s="653"/>
      <c r="SW96" s="653"/>
      <c r="SX96" s="653"/>
      <c r="SY96" s="653"/>
      <c r="SZ96" s="653"/>
      <c r="TA96" s="653"/>
      <c r="TB96" s="653"/>
      <c r="TC96" s="653"/>
      <c r="TD96" s="653"/>
      <c r="TE96" s="653"/>
      <c r="TF96" s="653"/>
      <c r="TG96" s="653"/>
      <c r="TH96" s="653"/>
      <c r="TI96" s="653"/>
      <c r="TJ96" s="653"/>
      <c r="TK96" s="653"/>
      <c r="TL96" s="653"/>
      <c r="TM96" s="653"/>
      <c r="TN96" s="653"/>
      <c r="TO96" s="653"/>
      <c r="TP96" s="653"/>
      <c r="TQ96" s="653"/>
      <c r="TR96" s="653"/>
      <c r="TS96" s="653"/>
      <c r="TT96" s="653"/>
      <c r="TU96" s="653"/>
      <c r="TV96" s="653"/>
      <c r="TW96" s="653"/>
      <c r="TX96" s="653"/>
      <c r="TY96" s="653"/>
      <c r="TZ96" s="653"/>
      <c r="UA96" s="653"/>
      <c r="UB96" s="653"/>
      <c r="UC96" s="653"/>
      <c r="UD96" s="653"/>
      <c r="UE96" s="653"/>
      <c r="UF96" s="653"/>
      <c r="UG96" s="653"/>
      <c r="UH96" s="653"/>
      <c r="UI96" s="653"/>
      <c r="UJ96" s="653"/>
      <c r="UK96" s="653"/>
      <c r="UL96" s="653"/>
      <c r="UM96" s="653"/>
      <c r="UN96" s="653"/>
      <c r="UO96" s="653"/>
      <c r="UP96" s="653"/>
      <c r="UQ96" s="653"/>
      <c r="UR96" s="653"/>
      <c r="US96" s="653"/>
      <c r="UT96" s="653"/>
      <c r="UU96" s="653"/>
      <c r="UV96" s="653"/>
      <c r="UW96" s="653"/>
      <c r="UX96" s="653"/>
      <c r="UY96" s="653"/>
      <c r="UZ96" s="653"/>
      <c r="VA96" s="653"/>
      <c r="VB96" s="653"/>
      <c r="VC96" s="653"/>
      <c r="VD96" s="653"/>
      <c r="VE96" s="653"/>
      <c r="VF96" s="653"/>
      <c r="VG96" s="653"/>
      <c r="VH96" s="653"/>
      <c r="VI96" s="653"/>
      <c r="VJ96" s="653"/>
      <c r="VK96" s="653"/>
      <c r="VL96" s="653"/>
      <c r="VM96" s="653"/>
      <c r="VN96" s="653"/>
      <c r="VO96" s="653"/>
      <c r="VP96" s="653"/>
      <c r="VQ96" s="653"/>
      <c r="VR96" s="653"/>
      <c r="VS96" s="653"/>
      <c r="VT96" s="653"/>
      <c r="VU96" s="653"/>
      <c r="VV96" s="653"/>
      <c r="VW96" s="653"/>
      <c r="VX96" s="653"/>
      <c r="VY96" s="653"/>
      <c r="VZ96" s="653"/>
      <c r="WA96" s="653"/>
      <c r="WB96" s="653"/>
      <c r="WC96" s="653"/>
      <c r="WD96" s="653"/>
      <c r="WE96" s="653"/>
      <c r="WF96" s="653"/>
      <c r="WG96" s="653"/>
      <c r="WH96" s="653"/>
      <c r="WI96" s="653"/>
      <c r="WJ96" s="653"/>
      <c r="WK96" s="653"/>
      <c r="WL96" s="653"/>
      <c r="WM96" s="653"/>
      <c r="WN96" s="653"/>
      <c r="WO96" s="653"/>
      <c r="WP96" s="653"/>
      <c r="WQ96" s="653"/>
      <c r="WR96" s="653"/>
      <c r="WS96" s="653"/>
      <c r="WT96" s="653"/>
      <c r="WU96" s="653"/>
      <c r="WV96" s="653"/>
      <c r="WW96" s="653"/>
      <c r="WX96" s="653"/>
      <c r="WY96" s="653"/>
      <c r="WZ96" s="653"/>
      <c r="XA96" s="653"/>
      <c r="XB96" s="653"/>
      <c r="XC96" s="653"/>
      <c r="XD96" s="653"/>
      <c r="XE96" s="653"/>
      <c r="XF96" s="653"/>
      <c r="XG96" s="653"/>
      <c r="XH96" s="653"/>
      <c r="XI96" s="653"/>
      <c r="XJ96" s="653"/>
      <c r="XK96" s="653"/>
      <c r="XL96" s="653"/>
      <c r="XM96" s="653"/>
      <c r="XN96" s="653"/>
      <c r="XO96" s="653"/>
      <c r="XP96" s="653"/>
      <c r="XQ96" s="653"/>
      <c r="XR96" s="653"/>
      <c r="XS96" s="653"/>
      <c r="XT96" s="653"/>
      <c r="XU96" s="653"/>
      <c r="XV96" s="653"/>
      <c r="XW96" s="653"/>
      <c r="XX96" s="653"/>
      <c r="XY96" s="653"/>
      <c r="XZ96" s="653"/>
      <c r="YA96" s="653"/>
      <c r="YB96" s="653"/>
      <c r="YC96" s="653"/>
      <c r="YD96" s="653"/>
      <c r="YE96" s="653"/>
      <c r="YF96" s="653"/>
      <c r="YG96" s="653"/>
      <c r="YH96" s="653"/>
      <c r="YI96" s="653"/>
      <c r="YJ96" s="653"/>
      <c r="YK96" s="653"/>
      <c r="YL96" s="653"/>
      <c r="YM96" s="653"/>
      <c r="YN96" s="653"/>
      <c r="YO96" s="653"/>
      <c r="YP96" s="653"/>
      <c r="YQ96" s="653"/>
      <c r="YR96" s="653"/>
      <c r="YS96" s="653"/>
      <c r="YT96" s="653"/>
      <c r="YU96" s="653"/>
      <c r="YV96" s="653"/>
      <c r="YW96" s="653"/>
      <c r="YX96" s="653"/>
      <c r="YY96" s="653"/>
      <c r="YZ96" s="653"/>
      <c r="ZA96" s="653"/>
      <c r="ZB96" s="653"/>
      <c r="ZC96" s="653"/>
      <c r="ZD96" s="653"/>
      <c r="ZE96" s="653"/>
      <c r="ZF96" s="653"/>
      <c r="ZG96" s="653"/>
      <c r="ZH96" s="653"/>
      <c r="ZI96" s="653"/>
      <c r="ZJ96" s="653"/>
      <c r="ZK96" s="653"/>
      <c r="ZL96" s="653"/>
      <c r="ZM96" s="653"/>
      <c r="ZN96" s="653"/>
      <c r="ZO96" s="653"/>
      <c r="ZP96" s="653"/>
      <c r="ZQ96" s="653"/>
      <c r="ZR96" s="653"/>
      <c r="ZS96" s="653"/>
      <c r="ZT96" s="653"/>
      <c r="ZU96" s="653"/>
      <c r="ZV96" s="653"/>
      <c r="ZW96" s="653"/>
      <c r="ZX96" s="653"/>
      <c r="ZY96" s="653"/>
      <c r="ZZ96" s="653"/>
      <c r="AAA96" s="653"/>
      <c r="AAB96" s="653"/>
      <c r="AAC96" s="653"/>
      <c r="AAD96" s="653"/>
      <c r="AAE96" s="653"/>
      <c r="AAF96" s="653"/>
      <c r="AAG96" s="653"/>
      <c r="AAH96" s="653"/>
      <c r="AAI96" s="653"/>
      <c r="AAJ96" s="653"/>
      <c r="AAK96" s="653"/>
      <c r="AAL96" s="653"/>
      <c r="AAM96" s="653"/>
      <c r="AAN96" s="653"/>
      <c r="AAO96" s="653"/>
      <c r="AAP96" s="653"/>
      <c r="AAQ96" s="653"/>
      <c r="AAR96" s="653"/>
      <c r="AAS96" s="653"/>
      <c r="AAT96" s="653"/>
      <c r="AAU96" s="653"/>
      <c r="AAV96" s="653"/>
      <c r="AAW96" s="653"/>
      <c r="AAX96" s="653"/>
      <c r="AAY96" s="653"/>
      <c r="AAZ96" s="653"/>
      <c r="ABA96" s="653"/>
      <c r="ABB96" s="653"/>
      <c r="ABC96" s="653"/>
      <c r="ABD96" s="653"/>
      <c r="ABE96" s="653"/>
      <c r="ABF96" s="653"/>
      <c r="ABG96" s="653"/>
      <c r="ABH96" s="653"/>
      <c r="ABI96" s="653"/>
      <c r="ABJ96" s="653"/>
      <c r="ABK96" s="653"/>
      <c r="ABL96" s="653"/>
      <c r="ABM96" s="653"/>
      <c r="ABN96" s="653"/>
      <c r="ABO96" s="653"/>
      <c r="ABP96" s="653"/>
      <c r="ABQ96" s="653"/>
      <c r="ABR96" s="653"/>
      <c r="ABS96" s="653"/>
      <c r="ABT96" s="653"/>
      <c r="ABU96" s="653"/>
      <c r="ABV96" s="653"/>
      <c r="ABW96" s="653"/>
      <c r="ABX96" s="653"/>
      <c r="ABY96" s="653"/>
      <c r="ABZ96" s="653"/>
      <c r="ACA96" s="653"/>
      <c r="ACB96" s="653"/>
      <c r="ACC96" s="653"/>
      <c r="ACD96" s="653"/>
      <c r="ACE96" s="653"/>
      <c r="ACF96" s="653"/>
      <c r="ACG96" s="653"/>
      <c r="ACH96" s="653"/>
      <c r="ACI96" s="653"/>
      <c r="ACJ96" s="653"/>
      <c r="ACK96" s="653"/>
      <c r="ACL96" s="653"/>
      <c r="ACM96" s="653"/>
      <c r="ACN96" s="653"/>
      <c r="ACO96" s="653"/>
      <c r="ACP96" s="653"/>
      <c r="ACQ96" s="653"/>
      <c r="ACR96" s="653"/>
      <c r="ACS96" s="653"/>
      <c r="ACT96" s="653"/>
      <c r="ACU96" s="653"/>
      <c r="ACV96" s="653"/>
      <c r="ACW96" s="653"/>
      <c r="ACX96" s="653"/>
      <c r="ACY96" s="653"/>
      <c r="ACZ96" s="653"/>
      <c r="ADA96" s="653"/>
      <c r="ADB96" s="653"/>
      <c r="ADC96" s="653"/>
      <c r="ADD96" s="653"/>
      <c r="ADE96" s="653"/>
      <c r="ADF96" s="653"/>
      <c r="ADG96" s="653"/>
      <c r="ADH96" s="653"/>
      <c r="ADI96" s="653"/>
      <c r="ADJ96" s="653"/>
      <c r="ADK96" s="653"/>
      <c r="ADL96" s="653"/>
      <c r="ADM96" s="653"/>
      <c r="ADN96" s="653"/>
      <c r="ADO96" s="653"/>
      <c r="ADP96" s="653"/>
      <c r="ADQ96" s="653"/>
      <c r="ADR96" s="653"/>
      <c r="ADS96" s="653"/>
      <c r="ADT96" s="653"/>
      <c r="ADU96" s="653"/>
      <c r="ADV96" s="653"/>
      <c r="ADW96" s="653"/>
      <c r="ADX96" s="653"/>
      <c r="ADY96" s="653"/>
      <c r="ADZ96" s="653"/>
      <c r="AEA96" s="653"/>
      <c r="AEB96" s="653"/>
      <c r="AEC96" s="653"/>
      <c r="AED96" s="653"/>
      <c r="AEE96" s="653"/>
      <c r="AEF96" s="653"/>
      <c r="AEG96" s="653"/>
      <c r="AEH96" s="653"/>
      <c r="AEI96" s="653"/>
      <c r="AEJ96" s="653"/>
      <c r="AEK96" s="653"/>
      <c r="AEL96" s="653"/>
      <c r="AEM96" s="653"/>
      <c r="AEN96" s="653"/>
      <c r="AEO96" s="653"/>
      <c r="AEP96" s="653"/>
      <c r="AEQ96" s="653"/>
      <c r="AER96" s="653"/>
      <c r="AES96" s="653"/>
      <c r="AET96" s="653"/>
      <c r="AEU96" s="653"/>
      <c r="AEV96" s="653"/>
      <c r="AEW96" s="653"/>
      <c r="AEX96" s="653"/>
      <c r="AEY96" s="653"/>
      <c r="AEZ96" s="653"/>
      <c r="AFA96" s="653"/>
      <c r="AFB96" s="653"/>
      <c r="AFC96" s="653"/>
      <c r="AFD96" s="653"/>
      <c r="AFE96" s="653"/>
      <c r="AFF96" s="653"/>
      <c r="AFG96" s="653"/>
      <c r="AFH96" s="653"/>
      <c r="AFI96" s="653"/>
      <c r="AFJ96" s="653"/>
      <c r="AFK96" s="653"/>
      <c r="AFL96" s="653"/>
      <c r="AFM96" s="653"/>
      <c r="AFN96" s="653"/>
      <c r="AFO96" s="653"/>
      <c r="AFP96" s="653"/>
      <c r="AFQ96" s="653"/>
      <c r="AFR96" s="653"/>
      <c r="AFS96" s="653"/>
      <c r="AFT96" s="653"/>
      <c r="AFU96" s="653"/>
      <c r="AFV96" s="653"/>
      <c r="AFW96" s="653"/>
      <c r="AFX96" s="653"/>
      <c r="AFY96" s="653"/>
      <c r="AFZ96" s="653"/>
      <c r="AGA96" s="653"/>
      <c r="AGB96" s="653"/>
      <c r="AGC96" s="653"/>
      <c r="AGD96" s="653"/>
      <c r="AGE96" s="653"/>
      <c r="AGF96" s="653"/>
      <c r="AGG96" s="653"/>
      <c r="AGH96" s="653"/>
      <c r="AGI96" s="653"/>
      <c r="AGJ96" s="653"/>
      <c r="AGK96" s="653"/>
      <c r="AGL96" s="653"/>
      <c r="AGM96" s="653"/>
      <c r="AGN96" s="653"/>
      <c r="AGO96" s="653"/>
      <c r="AGP96" s="653"/>
      <c r="AGQ96" s="653"/>
      <c r="AGR96" s="653"/>
      <c r="AGS96" s="653"/>
      <c r="AGT96" s="653"/>
      <c r="AGU96" s="653"/>
      <c r="AGV96" s="653"/>
      <c r="AGW96" s="653"/>
      <c r="AGX96" s="653"/>
      <c r="AGY96" s="653"/>
      <c r="AGZ96" s="653"/>
      <c r="AHA96" s="653"/>
      <c r="AHB96" s="653"/>
      <c r="AHC96" s="653"/>
      <c r="AHD96" s="653"/>
      <c r="AHE96" s="653"/>
      <c r="AHF96" s="653"/>
      <c r="AHG96" s="653"/>
      <c r="AHH96" s="653"/>
      <c r="AHI96" s="653"/>
      <c r="AHJ96" s="653"/>
      <c r="AHK96" s="653"/>
      <c r="AHL96" s="653"/>
      <c r="AHM96" s="653"/>
      <c r="AHN96" s="653"/>
      <c r="AHO96" s="653"/>
      <c r="AHP96" s="653"/>
      <c r="AHQ96" s="653"/>
      <c r="AHR96" s="653"/>
      <c r="AHS96" s="653"/>
      <c r="AHT96" s="653"/>
      <c r="AHU96" s="653"/>
      <c r="AHV96" s="653"/>
      <c r="AHW96" s="653"/>
      <c r="AHX96" s="653"/>
      <c r="AHY96" s="653"/>
      <c r="AHZ96" s="653"/>
      <c r="AIA96" s="653"/>
      <c r="AIB96" s="653"/>
      <c r="AIC96" s="653"/>
      <c r="AID96" s="653"/>
      <c r="AIE96" s="653"/>
      <c r="AIF96" s="653"/>
      <c r="AIG96" s="653"/>
      <c r="AIH96" s="653"/>
      <c r="AII96" s="653"/>
      <c r="AIJ96" s="653"/>
      <c r="AIK96" s="653"/>
      <c r="AIL96" s="653"/>
      <c r="AIM96" s="653"/>
      <c r="AIN96" s="653"/>
      <c r="AIO96" s="653"/>
      <c r="AIP96" s="653"/>
      <c r="AIQ96" s="653"/>
      <c r="AIR96" s="653"/>
      <c r="AIS96" s="653"/>
      <c r="AIT96" s="653"/>
      <c r="AIU96" s="653"/>
      <c r="AIV96" s="653"/>
      <c r="AIW96" s="653"/>
      <c r="AIX96" s="653"/>
      <c r="AIY96" s="653"/>
      <c r="AIZ96" s="653"/>
      <c r="AJA96" s="653"/>
      <c r="AJB96" s="653"/>
      <c r="AJC96" s="653"/>
      <c r="AJD96" s="653"/>
      <c r="AJE96" s="653"/>
      <c r="AJF96" s="653"/>
      <c r="AJG96" s="653"/>
      <c r="AJH96" s="653"/>
      <c r="AJI96" s="653"/>
      <c r="AJJ96" s="653"/>
      <c r="AJK96" s="653"/>
      <c r="AJL96" s="653"/>
      <c r="AJM96" s="653"/>
      <c r="AJN96" s="653"/>
      <c r="AJO96" s="653"/>
      <c r="AJP96" s="653"/>
      <c r="AJQ96" s="653"/>
      <c r="AJR96" s="653"/>
      <c r="AJS96" s="653"/>
      <c r="AJT96" s="653"/>
      <c r="AJU96" s="653"/>
      <c r="AJV96" s="653"/>
      <c r="AJW96" s="653"/>
      <c r="AJX96" s="653"/>
      <c r="AJY96" s="653"/>
      <c r="AJZ96" s="653"/>
      <c r="AKA96" s="653"/>
      <c r="AKB96" s="653"/>
      <c r="AKC96" s="653"/>
      <c r="AKD96" s="653"/>
      <c r="AKE96" s="653"/>
      <c r="AKF96" s="653"/>
      <c r="AKG96" s="653"/>
      <c r="AKH96" s="653"/>
      <c r="AKI96" s="653"/>
      <c r="AKJ96" s="653"/>
      <c r="AKK96" s="653"/>
      <c r="AKL96" s="653"/>
      <c r="AKM96" s="653"/>
      <c r="AKN96" s="653"/>
      <c r="AKO96" s="653"/>
      <c r="AKP96" s="653"/>
      <c r="AKQ96" s="653"/>
      <c r="AKR96" s="653"/>
      <c r="AKS96" s="653"/>
      <c r="AKT96" s="653"/>
      <c r="AKU96" s="653"/>
      <c r="AKV96" s="653"/>
      <c r="AKW96" s="653"/>
      <c r="AKX96" s="653"/>
      <c r="AKY96" s="653"/>
      <c r="AKZ96" s="653"/>
      <c r="ALA96" s="653"/>
      <c r="ALB96" s="653"/>
      <c r="ALC96" s="653"/>
      <c r="ALD96" s="653"/>
      <c r="ALE96" s="653"/>
      <c r="ALF96" s="653"/>
      <c r="ALG96" s="653"/>
      <c r="ALH96" s="653"/>
      <c r="ALI96" s="653"/>
      <c r="ALJ96" s="653"/>
      <c r="ALK96" s="653"/>
      <c r="ALL96" s="653"/>
      <c r="ALM96" s="653"/>
      <c r="ALN96" s="653"/>
      <c r="ALO96" s="653"/>
      <c r="ALP96" s="653"/>
      <c r="ALQ96" s="653"/>
      <c r="ALR96" s="653"/>
      <c r="ALS96" s="653"/>
      <c r="ALT96" s="653"/>
      <c r="ALU96" s="653"/>
      <c r="ALV96" s="653"/>
      <c r="ALW96" s="653"/>
      <c r="ALX96" s="653"/>
      <c r="ALY96" s="653"/>
      <c r="ALZ96" s="653"/>
      <c r="AMA96" s="653"/>
      <c r="AMB96" s="653"/>
      <c r="AMC96" s="653"/>
      <c r="AMD96" s="653"/>
      <c r="AME96" s="653"/>
      <c r="AMF96" s="653"/>
      <c r="AMG96" s="653"/>
      <c r="AMH96" s="653"/>
      <c r="AMI96" s="653"/>
      <c r="AMJ96" s="653"/>
      <c r="AMK96" s="653"/>
    </row>
    <row r="97" spans="1:1025" s="199" customFormat="1">
      <c r="A97" s="1734" t="s">
        <v>4086</v>
      </c>
      <c r="B97" s="1734"/>
      <c r="C97" s="1734"/>
      <c r="D97" s="1734"/>
      <c r="E97" s="1734"/>
      <c r="F97" s="1734"/>
      <c r="G97" s="1734"/>
      <c r="H97" s="1734"/>
      <c r="I97" s="655"/>
      <c r="J97" s="656"/>
      <c r="K97" s="653"/>
      <c r="L97" s="653"/>
      <c r="M97" s="653"/>
      <c r="N97" s="653"/>
      <c r="O97" s="653"/>
      <c r="P97" s="653"/>
      <c r="Q97" s="653"/>
      <c r="R97" s="653"/>
      <c r="S97" s="653"/>
      <c r="T97" s="653"/>
      <c r="U97" s="653"/>
      <c r="V97" s="653"/>
      <c r="W97" s="653"/>
      <c r="X97" s="653"/>
      <c r="Y97" s="653"/>
      <c r="Z97" s="653"/>
      <c r="AA97" s="653"/>
      <c r="AB97" s="653"/>
      <c r="AC97" s="653"/>
      <c r="AD97" s="653"/>
      <c r="AE97" s="653"/>
      <c r="AF97" s="653"/>
      <c r="AG97" s="653"/>
      <c r="AH97" s="653"/>
      <c r="AI97" s="653"/>
      <c r="AJ97" s="653"/>
      <c r="AK97" s="653"/>
      <c r="AL97" s="653"/>
      <c r="AM97" s="653"/>
      <c r="AN97" s="653"/>
      <c r="AO97" s="653"/>
      <c r="AP97" s="653"/>
      <c r="AQ97" s="653"/>
      <c r="AR97" s="653"/>
      <c r="AS97" s="653"/>
      <c r="AT97" s="653"/>
      <c r="AU97" s="653"/>
      <c r="AV97" s="653"/>
      <c r="AW97" s="653"/>
      <c r="AX97" s="653"/>
      <c r="AY97" s="653"/>
      <c r="AZ97" s="653"/>
      <c r="BA97" s="653"/>
      <c r="BB97" s="653"/>
      <c r="BC97" s="653"/>
      <c r="BD97" s="653"/>
      <c r="BE97" s="653"/>
      <c r="BF97" s="653"/>
      <c r="BG97" s="653"/>
      <c r="BH97" s="653"/>
      <c r="BI97" s="653"/>
      <c r="BJ97" s="653"/>
      <c r="BK97" s="653"/>
      <c r="BL97" s="653"/>
      <c r="BM97" s="653"/>
      <c r="BN97" s="653"/>
      <c r="BO97" s="653"/>
      <c r="BP97" s="653"/>
      <c r="BQ97" s="653"/>
      <c r="BR97" s="653"/>
      <c r="BS97" s="653"/>
      <c r="BT97" s="653"/>
      <c r="BU97" s="653"/>
      <c r="BV97" s="653"/>
      <c r="BW97" s="653"/>
      <c r="BX97" s="653"/>
      <c r="BY97" s="653"/>
      <c r="BZ97" s="653"/>
      <c r="CA97" s="653"/>
      <c r="CB97" s="653"/>
      <c r="CC97" s="653"/>
      <c r="CD97" s="653"/>
      <c r="CE97" s="653"/>
      <c r="CF97" s="653"/>
      <c r="CG97" s="653"/>
      <c r="CH97" s="653"/>
      <c r="CI97" s="653"/>
      <c r="CJ97" s="653"/>
      <c r="CK97" s="653"/>
      <c r="CL97" s="653"/>
      <c r="CM97" s="653"/>
      <c r="CN97" s="653"/>
      <c r="CO97" s="653"/>
      <c r="CP97" s="653"/>
      <c r="CQ97" s="653"/>
      <c r="CR97" s="653"/>
      <c r="CS97" s="653"/>
      <c r="CT97" s="653"/>
      <c r="CU97" s="653"/>
      <c r="CV97" s="653"/>
      <c r="CW97" s="653"/>
      <c r="CX97" s="653"/>
      <c r="CY97" s="653"/>
      <c r="CZ97" s="653"/>
      <c r="DA97" s="653"/>
      <c r="DB97" s="653"/>
      <c r="DC97" s="653"/>
      <c r="DD97" s="653"/>
      <c r="DE97" s="653"/>
      <c r="DF97" s="653"/>
      <c r="DG97" s="653"/>
      <c r="DH97" s="653"/>
      <c r="DI97" s="653"/>
      <c r="DJ97" s="653"/>
      <c r="DK97" s="653"/>
      <c r="DL97" s="653"/>
      <c r="DM97" s="653"/>
      <c r="DN97" s="653"/>
      <c r="DO97" s="653"/>
      <c r="DP97" s="653"/>
      <c r="DQ97" s="653"/>
      <c r="DR97" s="653"/>
      <c r="DS97" s="653"/>
      <c r="DT97" s="653"/>
      <c r="DU97" s="653"/>
      <c r="DV97" s="653"/>
      <c r="DW97" s="653"/>
      <c r="DX97" s="653"/>
      <c r="DY97" s="653"/>
      <c r="DZ97" s="653"/>
      <c r="EA97" s="653"/>
      <c r="EB97" s="653"/>
      <c r="EC97" s="653"/>
      <c r="ED97" s="653"/>
      <c r="EE97" s="653"/>
      <c r="EF97" s="653"/>
      <c r="EG97" s="653"/>
      <c r="EH97" s="653"/>
      <c r="EI97" s="653"/>
      <c r="EJ97" s="653"/>
      <c r="EK97" s="653"/>
      <c r="EL97" s="653"/>
      <c r="EM97" s="653"/>
      <c r="EN97" s="653"/>
      <c r="EO97" s="653"/>
      <c r="EP97" s="653"/>
      <c r="EQ97" s="653"/>
      <c r="ER97" s="653"/>
      <c r="ES97" s="653"/>
      <c r="ET97" s="653"/>
      <c r="EU97" s="653"/>
      <c r="EV97" s="653"/>
      <c r="EW97" s="653"/>
      <c r="EX97" s="653"/>
      <c r="EY97" s="653"/>
      <c r="EZ97" s="653"/>
      <c r="FA97" s="653"/>
      <c r="FB97" s="653"/>
      <c r="FC97" s="653"/>
      <c r="FD97" s="653"/>
      <c r="FE97" s="653"/>
      <c r="FF97" s="653"/>
      <c r="FG97" s="653"/>
      <c r="FH97" s="653"/>
      <c r="FI97" s="653"/>
      <c r="FJ97" s="653"/>
      <c r="FK97" s="653"/>
      <c r="FL97" s="653"/>
      <c r="FM97" s="653"/>
      <c r="FN97" s="653"/>
      <c r="FO97" s="653"/>
      <c r="FP97" s="653"/>
      <c r="FQ97" s="653"/>
      <c r="FR97" s="653"/>
      <c r="FS97" s="653"/>
      <c r="FT97" s="653"/>
      <c r="FU97" s="653"/>
      <c r="FV97" s="653"/>
      <c r="FW97" s="653"/>
      <c r="FX97" s="653"/>
      <c r="FY97" s="653"/>
      <c r="FZ97" s="653"/>
      <c r="GA97" s="653"/>
      <c r="GB97" s="653"/>
      <c r="GC97" s="653"/>
      <c r="GD97" s="653"/>
      <c r="GE97" s="653"/>
      <c r="GF97" s="653"/>
      <c r="GG97" s="653"/>
      <c r="GH97" s="653"/>
      <c r="GI97" s="653"/>
      <c r="GJ97" s="653"/>
      <c r="GK97" s="653"/>
      <c r="GL97" s="653"/>
      <c r="GM97" s="653"/>
      <c r="GN97" s="653"/>
      <c r="GO97" s="653"/>
      <c r="GP97" s="653"/>
      <c r="GQ97" s="653"/>
      <c r="GR97" s="653"/>
      <c r="GS97" s="653"/>
      <c r="GT97" s="653"/>
      <c r="GU97" s="653"/>
      <c r="GV97" s="653"/>
      <c r="GW97" s="653"/>
      <c r="GX97" s="653"/>
      <c r="GY97" s="653"/>
      <c r="GZ97" s="653"/>
      <c r="HA97" s="653"/>
      <c r="HB97" s="653"/>
      <c r="HC97" s="653"/>
      <c r="HD97" s="653"/>
      <c r="HE97" s="653"/>
      <c r="HF97" s="653"/>
      <c r="HG97" s="653"/>
      <c r="HH97" s="653"/>
      <c r="HI97" s="653"/>
      <c r="HJ97" s="653"/>
      <c r="HK97" s="653"/>
      <c r="HL97" s="653"/>
      <c r="HM97" s="653"/>
      <c r="HN97" s="653"/>
      <c r="HO97" s="653"/>
      <c r="HP97" s="653"/>
      <c r="HQ97" s="653"/>
      <c r="HR97" s="653"/>
      <c r="HS97" s="653"/>
      <c r="HT97" s="653"/>
      <c r="HU97" s="653"/>
      <c r="HV97" s="653"/>
      <c r="HW97" s="653"/>
      <c r="HX97" s="653"/>
      <c r="HY97" s="653"/>
      <c r="HZ97" s="653"/>
      <c r="IA97" s="653"/>
      <c r="IB97" s="653"/>
      <c r="IC97" s="653"/>
      <c r="ID97" s="653"/>
      <c r="IE97" s="653"/>
      <c r="IF97" s="653"/>
      <c r="IG97" s="653"/>
      <c r="IH97" s="653"/>
      <c r="II97" s="653"/>
      <c r="IJ97" s="653"/>
      <c r="IK97" s="653"/>
      <c r="IL97" s="653"/>
      <c r="IM97" s="653"/>
      <c r="IN97" s="653"/>
      <c r="IO97" s="653"/>
      <c r="IP97" s="653"/>
      <c r="IQ97" s="653"/>
      <c r="IR97" s="653"/>
      <c r="IS97" s="653"/>
      <c r="IT97" s="653"/>
      <c r="IU97" s="653"/>
      <c r="IV97" s="653"/>
      <c r="IW97" s="653"/>
      <c r="IX97" s="653"/>
      <c r="IY97" s="653"/>
      <c r="IZ97" s="653"/>
      <c r="JA97" s="653"/>
      <c r="JB97" s="653"/>
      <c r="JC97" s="653"/>
      <c r="JD97" s="653"/>
      <c r="JE97" s="653"/>
      <c r="JF97" s="653"/>
      <c r="JG97" s="653"/>
      <c r="JH97" s="653"/>
      <c r="JI97" s="653"/>
      <c r="JJ97" s="653"/>
      <c r="JK97" s="653"/>
      <c r="JL97" s="653"/>
      <c r="JM97" s="653"/>
      <c r="JN97" s="653"/>
      <c r="JO97" s="653"/>
      <c r="JP97" s="653"/>
      <c r="JQ97" s="653"/>
      <c r="JR97" s="653"/>
      <c r="JS97" s="653"/>
      <c r="JT97" s="653"/>
      <c r="JU97" s="653"/>
      <c r="JV97" s="653"/>
      <c r="JW97" s="653"/>
      <c r="JX97" s="653"/>
      <c r="JY97" s="653"/>
      <c r="JZ97" s="653"/>
      <c r="KA97" s="653"/>
      <c r="KB97" s="653"/>
      <c r="KC97" s="653"/>
      <c r="KD97" s="653"/>
      <c r="KE97" s="653"/>
      <c r="KF97" s="653"/>
      <c r="KG97" s="653"/>
      <c r="KH97" s="653"/>
      <c r="KI97" s="653"/>
      <c r="KJ97" s="653"/>
      <c r="KK97" s="653"/>
      <c r="KL97" s="653"/>
      <c r="KM97" s="653"/>
      <c r="KN97" s="653"/>
      <c r="KO97" s="653"/>
      <c r="KP97" s="653"/>
      <c r="KQ97" s="653"/>
      <c r="KR97" s="653"/>
      <c r="KS97" s="653"/>
      <c r="KT97" s="653"/>
      <c r="KU97" s="653"/>
      <c r="KV97" s="653"/>
      <c r="KW97" s="653"/>
      <c r="KX97" s="653"/>
      <c r="KY97" s="653"/>
      <c r="KZ97" s="653"/>
      <c r="LA97" s="653"/>
      <c r="LB97" s="653"/>
      <c r="LC97" s="653"/>
      <c r="LD97" s="653"/>
      <c r="LE97" s="653"/>
      <c r="LF97" s="653"/>
      <c r="LG97" s="653"/>
      <c r="LH97" s="653"/>
      <c r="LI97" s="653"/>
      <c r="LJ97" s="653"/>
      <c r="LK97" s="653"/>
      <c r="LL97" s="653"/>
      <c r="LM97" s="653"/>
      <c r="LN97" s="653"/>
      <c r="LO97" s="653"/>
      <c r="LP97" s="653"/>
      <c r="LQ97" s="653"/>
      <c r="LR97" s="653"/>
      <c r="LS97" s="653"/>
      <c r="LT97" s="653"/>
      <c r="LU97" s="653"/>
      <c r="LV97" s="653"/>
      <c r="LW97" s="653"/>
      <c r="LX97" s="653"/>
      <c r="LY97" s="653"/>
      <c r="LZ97" s="653"/>
      <c r="MA97" s="653"/>
      <c r="MB97" s="653"/>
      <c r="MC97" s="653"/>
      <c r="MD97" s="653"/>
      <c r="ME97" s="653"/>
      <c r="MF97" s="653"/>
      <c r="MG97" s="653"/>
      <c r="MH97" s="653"/>
      <c r="MI97" s="653"/>
      <c r="MJ97" s="653"/>
      <c r="MK97" s="653"/>
      <c r="ML97" s="653"/>
      <c r="MM97" s="653"/>
      <c r="MN97" s="653"/>
      <c r="MO97" s="653"/>
      <c r="MP97" s="653"/>
      <c r="MQ97" s="653"/>
      <c r="MR97" s="653"/>
      <c r="MS97" s="653"/>
      <c r="MT97" s="653"/>
      <c r="MU97" s="653"/>
      <c r="MV97" s="653"/>
      <c r="MW97" s="653"/>
      <c r="MX97" s="653"/>
      <c r="MY97" s="653"/>
      <c r="MZ97" s="653"/>
      <c r="NA97" s="653"/>
      <c r="NB97" s="653"/>
      <c r="NC97" s="653"/>
      <c r="ND97" s="653"/>
      <c r="NE97" s="653"/>
      <c r="NF97" s="653"/>
      <c r="NG97" s="653"/>
      <c r="NH97" s="653"/>
      <c r="NI97" s="653"/>
      <c r="NJ97" s="653"/>
      <c r="NK97" s="653"/>
      <c r="NL97" s="653"/>
      <c r="NM97" s="653"/>
      <c r="NN97" s="653"/>
      <c r="NO97" s="653"/>
      <c r="NP97" s="653"/>
      <c r="NQ97" s="653"/>
      <c r="NR97" s="653"/>
      <c r="NS97" s="653"/>
      <c r="NT97" s="653"/>
      <c r="NU97" s="653"/>
      <c r="NV97" s="653"/>
      <c r="NW97" s="653"/>
      <c r="NX97" s="653"/>
      <c r="NY97" s="653"/>
      <c r="NZ97" s="653"/>
      <c r="OA97" s="653"/>
      <c r="OB97" s="653"/>
      <c r="OC97" s="653"/>
      <c r="OD97" s="653"/>
      <c r="OE97" s="653"/>
      <c r="OF97" s="653"/>
      <c r="OG97" s="653"/>
      <c r="OH97" s="653"/>
      <c r="OI97" s="653"/>
      <c r="OJ97" s="653"/>
      <c r="OK97" s="653"/>
      <c r="OL97" s="653"/>
      <c r="OM97" s="653"/>
      <c r="ON97" s="653"/>
      <c r="OO97" s="653"/>
      <c r="OP97" s="653"/>
      <c r="OQ97" s="653"/>
      <c r="OR97" s="653"/>
      <c r="OS97" s="653"/>
      <c r="OT97" s="653"/>
      <c r="OU97" s="653"/>
      <c r="OV97" s="653"/>
      <c r="OW97" s="653"/>
      <c r="OX97" s="653"/>
      <c r="OY97" s="653"/>
      <c r="OZ97" s="653"/>
      <c r="PA97" s="653"/>
      <c r="PB97" s="653"/>
      <c r="PC97" s="653"/>
      <c r="PD97" s="653"/>
      <c r="PE97" s="653"/>
      <c r="PF97" s="653"/>
      <c r="PG97" s="653"/>
      <c r="PH97" s="653"/>
      <c r="PI97" s="653"/>
      <c r="PJ97" s="653"/>
      <c r="PK97" s="653"/>
      <c r="PL97" s="653"/>
      <c r="PM97" s="653"/>
      <c r="PN97" s="653"/>
      <c r="PO97" s="653"/>
      <c r="PP97" s="653"/>
      <c r="PQ97" s="653"/>
      <c r="PR97" s="653"/>
      <c r="PS97" s="653"/>
      <c r="PT97" s="653"/>
      <c r="PU97" s="653"/>
      <c r="PV97" s="653"/>
      <c r="PW97" s="653"/>
      <c r="PX97" s="653"/>
      <c r="PY97" s="653"/>
      <c r="PZ97" s="653"/>
      <c r="QA97" s="653"/>
      <c r="QB97" s="653"/>
      <c r="QC97" s="653"/>
      <c r="QD97" s="653"/>
      <c r="QE97" s="653"/>
      <c r="QF97" s="653"/>
      <c r="QG97" s="653"/>
      <c r="QH97" s="653"/>
      <c r="QI97" s="653"/>
      <c r="QJ97" s="653"/>
      <c r="QK97" s="653"/>
      <c r="QL97" s="653"/>
      <c r="QM97" s="653"/>
      <c r="QN97" s="653"/>
      <c r="QO97" s="653"/>
      <c r="QP97" s="653"/>
      <c r="QQ97" s="653"/>
      <c r="QR97" s="653"/>
      <c r="QS97" s="653"/>
      <c r="QT97" s="653"/>
      <c r="QU97" s="653"/>
      <c r="QV97" s="653"/>
      <c r="QW97" s="653"/>
      <c r="QX97" s="653"/>
      <c r="QY97" s="653"/>
      <c r="QZ97" s="653"/>
      <c r="RA97" s="653"/>
      <c r="RB97" s="653"/>
      <c r="RC97" s="653"/>
      <c r="RD97" s="653"/>
      <c r="RE97" s="653"/>
      <c r="RF97" s="653"/>
      <c r="RG97" s="653"/>
      <c r="RH97" s="653"/>
      <c r="RI97" s="653"/>
      <c r="RJ97" s="653"/>
      <c r="RK97" s="653"/>
      <c r="RL97" s="653"/>
      <c r="RM97" s="653"/>
      <c r="RN97" s="653"/>
      <c r="RO97" s="653"/>
      <c r="RP97" s="653"/>
      <c r="RQ97" s="653"/>
      <c r="RR97" s="653"/>
      <c r="RS97" s="653"/>
      <c r="RT97" s="653"/>
      <c r="RU97" s="653"/>
      <c r="RV97" s="653"/>
      <c r="RW97" s="653"/>
      <c r="RX97" s="653"/>
      <c r="RY97" s="653"/>
      <c r="RZ97" s="653"/>
      <c r="SA97" s="653"/>
      <c r="SB97" s="653"/>
      <c r="SC97" s="653"/>
      <c r="SD97" s="653"/>
      <c r="SE97" s="653"/>
      <c r="SF97" s="653"/>
      <c r="SG97" s="653"/>
      <c r="SH97" s="653"/>
      <c r="SI97" s="653"/>
      <c r="SJ97" s="653"/>
      <c r="SK97" s="653"/>
      <c r="SL97" s="653"/>
      <c r="SM97" s="653"/>
      <c r="SN97" s="653"/>
      <c r="SO97" s="653"/>
      <c r="SP97" s="653"/>
      <c r="SQ97" s="653"/>
      <c r="SR97" s="653"/>
      <c r="SS97" s="653"/>
      <c r="ST97" s="653"/>
      <c r="SU97" s="653"/>
      <c r="SV97" s="653"/>
      <c r="SW97" s="653"/>
      <c r="SX97" s="653"/>
      <c r="SY97" s="653"/>
      <c r="SZ97" s="653"/>
      <c r="TA97" s="653"/>
      <c r="TB97" s="653"/>
      <c r="TC97" s="653"/>
      <c r="TD97" s="653"/>
      <c r="TE97" s="653"/>
      <c r="TF97" s="653"/>
      <c r="TG97" s="653"/>
      <c r="TH97" s="653"/>
      <c r="TI97" s="653"/>
      <c r="TJ97" s="653"/>
      <c r="TK97" s="653"/>
      <c r="TL97" s="653"/>
      <c r="TM97" s="653"/>
      <c r="TN97" s="653"/>
      <c r="TO97" s="653"/>
      <c r="TP97" s="653"/>
      <c r="TQ97" s="653"/>
      <c r="TR97" s="653"/>
      <c r="TS97" s="653"/>
      <c r="TT97" s="653"/>
      <c r="TU97" s="653"/>
      <c r="TV97" s="653"/>
      <c r="TW97" s="653"/>
      <c r="TX97" s="653"/>
      <c r="TY97" s="653"/>
      <c r="TZ97" s="653"/>
      <c r="UA97" s="653"/>
      <c r="UB97" s="653"/>
      <c r="UC97" s="653"/>
      <c r="UD97" s="653"/>
      <c r="UE97" s="653"/>
      <c r="UF97" s="653"/>
      <c r="UG97" s="653"/>
      <c r="UH97" s="653"/>
      <c r="UI97" s="653"/>
      <c r="UJ97" s="653"/>
      <c r="UK97" s="653"/>
      <c r="UL97" s="653"/>
      <c r="UM97" s="653"/>
      <c r="UN97" s="653"/>
      <c r="UO97" s="653"/>
      <c r="UP97" s="653"/>
      <c r="UQ97" s="653"/>
      <c r="UR97" s="653"/>
      <c r="US97" s="653"/>
      <c r="UT97" s="653"/>
      <c r="UU97" s="653"/>
      <c r="UV97" s="653"/>
      <c r="UW97" s="653"/>
      <c r="UX97" s="653"/>
      <c r="UY97" s="653"/>
      <c r="UZ97" s="653"/>
      <c r="VA97" s="653"/>
      <c r="VB97" s="653"/>
      <c r="VC97" s="653"/>
      <c r="VD97" s="653"/>
      <c r="VE97" s="653"/>
      <c r="VF97" s="653"/>
      <c r="VG97" s="653"/>
      <c r="VH97" s="653"/>
      <c r="VI97" s="653"/>
      <c r="VJ97" s="653"/>
      <c r="VK97" s="653"/>
      <c r="VL97" s="653"/>
      <c r="VM97" s="653"/>
      <c r="VN97" s="653"/>
      <c r="VO97" s="653"/>
      <c r="VP97" s="653"/>
      <c r="VQ97" s="653"/>
      <c r="VR97" s="653"/>
      <c r="VS97" s="653"/>
      <c r="VT97" s="653"/>
      <c r="VU97" s="653"/>
      <c r="VV97" s="653"/>
      <c r="VW97" s="653"/>
      <c r="VX97" s="653"/>
      <c r="VY97" s="653"/>
      <c r="VZ97" s="653"/>
      <c r="WA97" s="653"/>
      <c r="WB97" s="653"/>
      <c r="WC97" s="653"/>
      <c r="WD97" s="653"/>
      <c r="WE97" s="653"/>
      <c r="WF97" s="653"/>
      <c r="WG97" s="653"/>
      <c r="WH97" s="653"/>
      <c r="WI97" s="653"/>
      <c r="WJ97" s="653"/>
      <c r="WK97" s="653"/>
      <c r="WL97" s="653"/>
      <c r="WM97" s="653"/>
      <c r="WN97" s="653"/>
      <c r="WO97" s="653"/>
      <c r="WP97" s="653"/>
      <c r="WQ97" s="653"/>
      <c r="WR97" s="653"/>
      <c r="WS97" s="653"/>
      <c r="WT97" s="653"/>
      <c r="WU97" s="653"/>
      <c r="WV97" s="653"/>
      <c r="WW97" s="653"/>
      <c r="WX97" s="653"/>
      <c r="WY97" s="653"/>
      <c r="WZ97" s="653"/>
      <c r="XA97" s="653"/>
      <c r="XB97" s="653"/>
      <c r="XC97" s="653"/>
      <c r="XD97" s="653"/>
      <c r="XE97" s="653"/>
      <c r="XF97" s="653"/>
      <c r="XG97" s="653"/>
      <c r="XH97" s="653"/>
      <c r="XI97" s="653"/>
      <c r="XJ97" s="653"/>
      <c r="XK97" s="653"/>
      <c r="XL97" s="653"/>
      <c r="XM97" s="653"/>
      <c r="XN97" s="653"/>
      <c r="XO97" s="653"/>
      <c r="XP97" s="653"/>
      <c r="XQ97" s="653"/>
      <c r="XR97" s="653"/>
      <c r="XS97" s="653"/>
      <c r="XT97" s="653"/>
      <c r="XU97" s="653"/>
      <c r="XV97" s="653"/>
      <c r="XW97" s="653"/>
      <c r="XX97" s="653"/>
      <c r="XY97" s="653"/>
      <c r="XZ97" s="653"/>
      <c r="YA97" s="653"/>
      <c r="YB97" s="653"/>
      <c r="YC97" s="653"/>
      <c r="YD97" s="653"/>
      <c r="YE97" s="653"/>
      <c r="YF97" s="653"/>
      <c r="YG97" s="653"/>
      <c r="YH97" s="653"/>
      <c r="YI97" s="653"/>
      <c r="YJ97" s="653"/>
      <c r="YK97" s="653"/>
      <c r="YL97" s="653"/>
      <c r="YM97" s="653"/>
      <c r="YN97" s="653"/>
      <c r="YO97" s="653"/>
      <c r="YP97" s="653"/>
      <c r="YQ97" s="653"/>
      <c r="YR97" s="653"/>
      <c r="YS97" s="653"/>
      <c r="YT97" s="653"/>
      <c r="YU97" s="653"/>
      <c r="YV97" s="653"/>
      <c r="YW97" s="653"/>
      <c r="YX97" s="653"/>
      <c r="YY97" s="653"/>
      <c r="YZ97" s="653"/>
      <c r="ZA97" s="653"/>
      <c r="ZB97" s="653"/>
      <c r="ZC97" s="653"/>
      <c r="ZD97" s="653"/>
      <c r="ZE97" s="653"/>
      <c r="ZF97" s="653"/>
      <c r="ZG97" s="653"/>
      <c r="ZH97" s="653"/>
      <c r="ZI97" s="653"/>
      <c r="ZJ97" s="653"/>
      <c r="ZK97" s="653"/>
      <c r="ZL97" s="653"/>
      <c r="ZM97" s="653"/>
      <c r="ZN97" s="653"/>
      <c r="ZO97" s="653"/>
      <c r="ZP97" s="653"/>
      <c r="ZQ97" s="653"/>
      <c r="ZR97" s="653"/>
      <c r="ZS97" s="653"/>
      <c r="ZT97" s="653"/>
      <c r="ZU97" s="653"/>
      <c r="ZV97" s="653"/>
      <c r="ZW97" s="653"/>
      <c r="ZX97" s="653"/>
      <c r="ZY97" s="653"/>
      <c r="ZZ97" s="653"/>
      <c r="AAA97" s="653"/>
      <c r="AAB97" s="653"/>
      <c r="AAC97" s="653"/>
      <c r="AAD97" s="653"/>
      <c r="AAE97" s="653"/>
      <c r="AAF97" s="653"/>
      <c r="AAG97" s="653"/>
      <c r="AAH97" s="653"/>
      <c r="AAI97" s="653"/>
      <c r="AAJ97" s="653"/>
      <c r="AAK97" s="653"/>
      <c r="AAL97" s="653"/>
      <c r="AAM97" s="653"/>
      <c r="AAN97" s="653"/>
      <c r="AAO97" s="653"/>
      <c r="AAP97" s="653"/>
      <c r="AAQ97" s="653"/>
      <c r="AAR97" s="653"/>
      <c r="AAS97" s="653"/>
      <c r="AAT97" s="653"/>
      <c r="AAU97" s="653"/>
      <c r="AAV97" s="653"/>
      <c r="AAW97" s="653"/>
      <c r="AAX97" s="653"/>
      <c r="AAY97" s="653"/>
      <c r="AAZ97" s="653"/>
      <c r="ABA97" s="653"/>
      <c r="ABB97" s="653"/>
      <c r="ABC97" s="653"/>
      <c r="ABD97" s="653"/>
      <c r="ABE97" s="653"/>
      <c r="ABF97" s="653"/>
      <c r="ABG97" s="653"/>
      <c r="ABH97" s="653"/>
      <c r="ABI97" s="653"/>
      <c r="ABJ97" s="653"/>
      <c r="ABK97" s="653"/>
      <c r="ABL97" s="653"/>
      <c r="ABM97" s="653"/>
      <c r="ABN97" s="653"/>
      <c r="ABO97" s="653"/>
      <c r="ABP97" s="653"/>
      <c r="ABQ97" s="653"/>
      <c r="ABR97" s="653"/>
      <c r="ABS97" s="653"/>
      <c r="ABT97" s="653"/>
      <c r="ABU97" s="653"/>
      <c r="ABV97" s="653"/>
      <c r="ABW97" s="653"/>
      <c r="ABX97" s="653"/>
      <c r="ABY97" s="653"/>
      <c r="ABZ97" s="653"/>
      <c r="ACA97" s="653"/>
      <c r="ACB97" s="653"/>
      <c r="ACC97" s="653"/>
      <c r="ACD97" s="653"/>
      <c r="ACE97" s="653"/>
      <c r="ACF97" s="653"/>
      <c r="ACG97" s="653"/>
      <c r="ACH97" s="653"/>
      <c r="ACI97" s="653"/>
      <c r="ACJ97" s="653"/>
      <c r="ACK97" s="653"/>
      <c r="ACL97" s="653"/>
      <c r="ACM97" s="653"/>
      <c r="ACN97" s="653"/>
      <c r="ACO97" s="653"/>
      <c r="ACP97" s="653"/>
      <c r="ACQ97" s="653"/>
      <c r="ACR97" s="653"/>
      <c r="ACS97" s="653"/>
      <c r="ACT97" s="653"/>
      <c r="ACU97" s="653"/>
      <c r="ACV97" s="653"/>
      <c r="ACW97" s="653"/>
      <c r="ACX97" s="653"/>
      <c r="ACY97" s="653"/>
      <c r="ACZ97" s="653"/>
      <c r="ADA97" s="653"/>
      <c r="ADB97" s="653"/>
      <c r="ADC97" s="653"/>
      <c r="ADD97" s="653"/>
      <c r="ADE97" s="653"/>
      <c r="ADF97" s="653"/>
      <c r="ADG97" s="653"/>
      <c r="ADH97" s="653"/>
      <c r="ADI97" s="653"/>
      <c r="ADJ97" s="653"/>
      <c r="ADK97" s="653"/>
      <c r="ADL97" s="653"/>
      <c r="ADM97" s="653"/>
      <c r="ADN97" s="653"/>
      <c r="ADO97" s="653"/>
      <c r="ADP97" s="653"/>
      <c r="ADQ97" s="653"/>
      <c r="ADR97" s="653"/>
      <c r="ADS97" s="653"/>
      <c r="ADT97" s="653"/>
      <c r="ADU97" s="653"/>
      <c r="ADV97" s="653"/>
      <c r="ADW97" s="653"/>
      <c r="ADX97" s="653"/>
      <c r="ADY97" s="653"/>
      <c r="ADZ97" s="653"/>
      <c r="AEA97" s="653"/>
      <c r="AEB97" s="653"/>
      <c r="AEC97" s="653"/>
      <c r="AED97" s="653"/>
      <c r="AEE97" s="653"/>
      <c r="AEF97" s="653"/>
      <c r="AEG97" s="653"/>
      <c r="AEH97" s="653"/>
      <c r="AEI97" s="653"/>
      <c r="AEJ97" s="653"/>
      <c r="AEK97" s="653"/>
      <c r="AEL97" s="653"/>
      <c r="AEM97" s="653"/>
      <c r="AEN97" s="653"/>
      <c r="AEO97" s="653"/>
      <c r="AEP97" s="653"/>
      <c r="AEQ97" s="653"/>
      <c r="AER97" s="653"/>
      <c r="AES97" s="653"/>
      <c r="AET97" s="653"/>
      <c r="AEU97" s="653"/>
      <c r="AEV97" s="653"/>
      <c r="AEW97" s="653"/>
      <c r="AEX97" s="653"/>
      <c r="AEY97" s="653"/>
      <c r="AEZ97" s="653"/>
      <c r="AFA97" s="653"/>
      <c r="AFB97" s="653"/>
      <c r="AFC97" s="653"/>
      <c r="AFD97" s="653"/>
      <c r="AFE97" s="653"/>
      <c r="AFF97" s="653"/>
      <c r="AFG97" s="653"/>
      <c r="AFH97" s="653"/>
      <c r="AFI97" s="653"/>
      <c r="AFJ97" s="653"/>
      <c r="AFK97" s="653"/>
      <c r="AFL97" s="653"/>
      <c r="AFM97" s="653"/>
      <c r="AFN97" s="653"/>
      <c r="AFO97" s="653"/>
      <c r="AFP97" s="653"/>
      <c r="AFQ97" s="653"/>
      <c r="AFR97" s="653"/>
      <c r="AFS97" s="653"/>
      <c r="AFT97" s="653"/>
      <c r="AFU97" s="653"/>
      <c r="AFV97" s="653"/>
      <c r="AFW97" s="653"/>
      <c r="AFX97" s="653"/>
      <c r="AFY97" s="653"/>
      <c r="AFZ97" s="653"/>
      <c r="AGA97" s="653"/>
      <c r="AGB97" s="653"/>
      <c r="AGC97" s="653"/>
      <c r="AGD97" s="653"/>
      <c r="AGE97" s="653"/>
      <c r="AGF97" s="653"/>
      <c r="AGG97" s="653"/>
      <c r="AGH97" s="653"/>
      <c r="AGI97" s="653"/>
      <c r="AGJ97" s="653"/>
      <c r="AGK97" s="653"/>
      <c r="AGL97" s="653"/>
      <c r="AGM97" s="653"/>
      <c r="AGN97" s="653"/>
      <c r="AGO97" s="653"/>
      <c r="AGP97" s="653"/>
      <c r="AGQ97" s="653"/>
      <c r="AGR97" s="653"/>
      <c r="AGS97" s="653"/>
      <c r="AGT97" s="653"/>
      <c r="AGU97" s="653"/>
      <c r="AGV97" s="653"/>
      <c r="AGW97" s="653"/>
      <c r="AGX97" s="653"/>
      <c r="AGY97" s="653"/>
      <c r="AGZ97" s="653"/>
      <c r="AHA97" s="653"/>
      <c r="AHB97" s="653"/>
      <c r="AHC97" s="653"/>
      <c r="AHD97" s="653"/>
      <c r="AHE97" s="653"/>
      <c r="AHF97" s="653"/>
      <c r="AHG97" s="653"/>
      <c r="AHH97" s="653"/>
      <c r="AHI97" s="653"/>
      <c r="AHJ97" s="653"/>
      <c r="AHK97" s="653"/>
      <c r="AHL97" s="653"/>
      <c r="AHM97" s="653"/>
      <c r="AHN97" s="653"/>
      <c r="AHO97" s="653"/>
      <c r="AHP97" s="653"/>
      <c r="AHQ97" s="653"/>
      <c r="AHR97" s="653"/>
      <c r="AHS97" s="653"/>
      <c r="AHT97" s="653"/>
      <c r="AHU97" s="653"/>
      <c r="AHV97" s="653"/>
      <c r="AHW97" s="653"/>
      <c r="AHX97" s="653"/>
      <c r="AHY97" s="653"/>
      <c r="AHZ97" s="653"/>
      <c r="AIA97" s="653"/>
      <c r="AIB97" s="653"/>
      <c r="AIC97" s="653"/>
      <c r="AID97" s="653"/>
      <c r="AIE97" s="653"/>
      <c r="AIF97" s="653"/>
      <c r="AIG97" s="653"/>
      <c r="AIH97" s="653"/>
      <c r="AII97" s="653"/>
      <c r="AIJ97" s="653"/>
      <c r="AIK97" s="653"/>
      <c r="AIL97" s="653"/>
      <c r="AIM97" s="653"/>
      <c r="AIN97" s="653"/>
      <c r="AIO97" s="653"/>
      <c r="AIP97" s="653"/>
      <c r="AIQ97" s="653"/>
      <c r="AIR97" s="653"/>
      <c r="AIS97" s="653"/>
      <c r="AIT97" s="653"/>
      <c r="AIU97" s="653"/>
      <c r="AIV97" s="653"/>
      <c r="AIW97" s="653"/>
      <c r="AIX97" s="653"/>
      <c r="AIY97" s="653"/>
      <c r="AIZ97" s="653"/>
      <c r="AJA97" s="653"/>
      <c r="AJB97" s="653"/>
      <c r="AJC97" s="653"/>
      <c r="AJD97" s="653"/>
      <c r="AJE97" s="653"/>
      <c r="AJF97" s="653"/>
      <c r="AJG97" s="653"/>
      <c r="AJH97" s="653"/>
      <c r="AJI97" s="653"/>
      <c r="AJJ97" s="653"/>
      <c r="AJK97" s="653"/>
      <c r="AJL97" s="653"/>
      <c r="AJM97" s="653"/>
      <c r="AJN97" s="653"/>
      <c r="AJO97" s="653"/>
      <c r="AJP97" s="653"/>
      <c r="AJQ97" s="653"/>
      <c r="AJR97" s="653"/>
      <c r="AJS97" s="653"/>
      <c r="AJT97" s="653"/>
      <c r="AJU97" s="653"/>
      <c r="AJV97" s="653"/>
      <c r="AJW97" s="653"/>
      <c r="AJX97" s="653"/>
      <c r="AJY97" s="653"/>
      <c r="AJZ97" s="653"/>
      <c r="AKA97" s="653"/>
      <c r="AKB97" s="653"/>
      <c r="AKC97" s="653"/>
      <c r="AKD97" s="653"/>
      <c r="AKE97" s="653"/>
      <c r="AKF97" s="653"/>
      <c r="AKG97" s="653"/>
      <c r="AKH97" s="653"/>
      <c r="AKI97" s="653"/>
      <c r="AKJ97" s="653"/>
      <c r="AKK97" s="653"/>
      <c r="AKL97" s="653"/>
      <c r="AKM97" s="653"/>
      <c r="AKN97" s="653"/>
      <c r="AKO97" s="653"/>
      <c r="AKP97" s="653"/>
      <c r="AKQ97" s="653"/>
      <c r="AKR97" s="653"/>
      <c r="AKS97" s="653"/>
      <c r="AKT97" s="653"/>
      <c r="AKU97" s="653"/>
      <c r="AKV97" s="653"/>
      <c r="AKW97" s="653"/>
      <c r="AKX97" s="653"/>
      <c r="AKY97" s="653"/>
      <c r="AKZ97" s="653"/>
      <c r="ALA97" s="653"/>
      <c r="ALB97" s="653"/>
      <c r="ALC97" s="653"/>
      <c r="ALD97" s="653"/>
      <c r="ALE97" s="653"/>
      <c r="ALF97" s="653"/>
      <c r="ALG97" s="653"/>
      <c r="ALH97" s="653"/>
      <c r="ALI97" s="653"/>
      <c r="ALJ97" s="653"/>
      <c r="ALK97" s="653"/>
      <c r="ALL97" s="653"/>
      <c r="ALM97" s="653"/>
      <c r="ALN97" s="653"/>
      <c r="ALO97" s="653"/>
      <c r="ALP97" s="653"/>
      <c r="ALQ97" s="653"/>
      <c r="ALR97" s="653"/>
      <c r="ALS97" s="653"/>
      <c r="ALT97" s="653"/>
      <c r="ALU97" s="653"/>
      <c r="ALV97" s="653"/>
      <c r="ALW97" s="653"/>
      <c r="ALX97" s="653"/>
      <c r="ALY97" s="653"/>
      <c r="ALZ97" s="653"/>
      <c r="AMA97" s="653"/>
      <c r="AMB97" s="653"/>
      <c r="AMC97" s="653"/>
      <c r="AMD97" s="653"/>
      <c r="AME97" s="653"/>
      <c r="AMF97" s="653"/>
      <c r="AMG97" s="653"/>
      <c r="AMH97" s="653"/>
      <c r="AMI97" s="653"/>
      <c r="AMJ97" s="653"/>
      <c r="AMK97" s="653"/>
    </row>
    <row r="98" spans="1:1025" s="199" customFormat="1">
      <c r="A98" s="1734" t="s">
        <v>3</v>
      </c>
      <c r="B98" s="1734"/>
      <c r="C98" s="1734"/>
      <c r="D98" s="1734"/>
      <c r="E98" s="1734"/>
      <c r="F98" s="1734"/>
      <c r="G98" s="1734"/>
      <c r="H98" s="1734"/>
      <c r="I98" s="655"/>
      <c r="J98" s="656"/>
      <c r="K98" s="653"/>
      <c r="L98" s="653"/>
      <c r="M98" s="653"/>
      <c r="N98" s="653"/>
      <c r="O98" s="653"/>
      <c r="P98" s="653"/>
      <c r="Q98" s="653"/>
      <c r="R98" s="653"/>
      <c r="S98" s="653"/>
      <c r="T98" s="653"/>
      <c r="U98" s="653"/>
      <c r="V98" s="653"/>
      <c r="W98" s="653"/>
      <c r="X98" s="653"/>
      <c r="Y98" s="653"/>
      <c r="Z98" s="653"/>
      <c r="AA98" s="653"/>
      <c r="AB98" s="653"/>
      <c r="AC98" s="653"/>
      <c r="AD98" s="653"/>
      <c r="AE98" s="653"/>
      <c r="AF98" s="653"/>
      <c r="AG98" s="653"/>
      <c r="AH98" s="653"/>
      <c r="AI98" s="653"/>
      <c r="AJ98" s="653"/>
      <c r="AK98" s="653"/>
      <c r="AL98" s="653"/>
      <c r="AM98" s="653"/>
      <c r="AN98" s="653"/>
      <c r="AO98" s="653"/>
      <c r="AP98" s="653"/>
      <c r="AQ98" s="653"/>
      <c r="AR98" s="653"/>
      <c r="AS98" s="653"/>
      <c r="AT98" s="653"/>
      <c r="AU98" s="653"/>
      <c r="AV98" s="653"/>
      <c r="AW98" s="653"/>
      <c r="AX98" s="653"/>
      <c r="AY98" s="653"/>
      <c r="AZ98" s="653"/>
      <c r="BA98" s="653"/>
      <c r="BB98" s="653"/>
      <c r="BC98" s="653"/>
      <c r="BD98" s="653"/>
      <c r="BE98" s="653"/>
      <c r="BF98" s="653"/>
      <c r="BG98" s="653"/>
      <c r="BH98" s="653"/>
      <c r="BI98" s="653"/>
      <c r="BJ98" s="653"/>
      <c r="BK98" s="653"/>
      <c r="BL98" s="653"/>
      <c r="BM98" s="653"/>
      <c r="BN98" s="653"/>
      <c r="BO98" s="653"/>
      <c r="BP98" s="653"/>
      <c r="BQ98" s="653"/>
      <c r="BR98" s="653"/>
      <c r="BS98" s="653"/>
      <c r="BT98" s="653"/>
      <c r="BU98" s="653"/>
      <c r="BV98" s="653"/>
      <c r="BW98" s="653"/>
      <c r="BX98" s="653"/>
      <c r="BY98" s="653"/>
      <c r="BZ98" s="653"/>
      <c r="CA98" s="653"/>
      <c r="CB98" s="653"/>
      <c r="CC98" s="653"/>
      <c r="CD98" s="653"/>
      <c r="CE98" s="653"/>
      <c r="CF98" s="653"/>
      <c r="CG98" s="653"/>
      <c r="CH98" s="653"/>
      <c r="CI98" s="653"/>
      <c r="CJ98" s="653"/>
      <c r="CK98" s="653"/>
      <c r="CL98" s="653"/>
      <c r="CM98" s="653"/>
      <c r="CN98" s="653"/>
      <c r="CO98" s="653"/>
      <c r="CP98" s="653"/>
      <c r="CQ98" s="653"/>
      <c r="CR98" s="653"/>
      <c r="CS98" s="653"/>
      <c r="CT98" s="653"/>
      <c r="CU98" s="653"/>
      <c r="CV98" s="653"/>
      <c r="CW98" s="653"/>
      <c r="CX98" s="653"/>
      <c r="CY98" s="653"/>
      <c r="CZ98" s="653"/>
      <c r="DA98" s="653"/>
      <c r="DB98" s="653"/>
      <c r="DC98" s="653"/>
      <c r="DD98" s="653"/>
      <c r="DE98" s="653"/>
      <c r="DF98" s="653"/>
      <c r="DG98" s="653"/>
      <c r="DH98" s="653"/>
      <c r="DI98" s="653"/>
      <c r="DJ98" s="653"/>
      <c r="DK98" s="653"/>
      <c r="DL98" s="653"/>
      <c r="DM98" s="653"/>
      <c r="DN98" s="653"/>
      <c r="DO98" s="653"/>
      <c r="DP98" s="653"/>
      <c r="DQ98" s="653"/>
      <c r="DR98" s="653"/>
      <c r="DS98" s="653"/>
      <c r="DT98" s="653"/>
      <c r="DU98" s="653"/>
      <c r="DV98" s="653"/>
      <c r="DW98" s="653"/>
      <c r="DX98" s="653"/>
      <c r="DY98" s="653"/>
      <c r="DZ98" s="653"/>
      <c r="EA98" s="653"/>
      <c r="EB98" s="653"/>
      <c r="EC98" s="653"/>
      <c r="ED98" s="653"/>
      <c r="EE98" s="653"/>
      <c r="EF98" s="653"/>
      <c r="EG98" s="653"/>
      <c r="EH98" s="653"/>
      <c r="EI98" s="653"/>
      <c r="EJ98" s="653"/>
      <c r="EK98" s="653"/>
      <c r="EL98" s="653"/>
      <c r="EM98" s="653"/>
      <c r="EN98" s="653"/>
      <c r="EO98" s="653"/>
      <c r="EP98" s="653"/>
      <c r="EQ98" s="653"/>
      <c r="ER98" s="653"/>
      <c r="ES98" s="653"/>
      <c r="ET98" s="653"/>
      <c r="EU98" s="653"/>
      <c r="EV98" s="653"/>
      <c r="EW98" s="653"/>
      <c r="EX98" s="653"/>
      <c r="EY98" s="653"/>
      <c r="EZ98" s="653"/>
      <c r="FA98" s="653"/>
      <c r="FB98" s="653"/>
      <c r="FC98" s="653"/>
      <c r="FD98" s="653"/>
      <c r="FE98" s="653"/>
      <c r="FF98" s="653"/>
      <c r="FG98" s="653"/>
      <c r="FH98" s="653"/>
      <c r="FI98" s="653"/>
      <c r="FJ98" s="653"/>
      <c r="FK98" s="653"/>
      <c r="FL98" s="653"/>
      <c r="FM98" s="653"/>
      <c r="FN98" s="653"/>
      <c r="FO98" s="653"/>
      <c r="FP98" s="653"/>
      <c r="FQ98" s="653"/>
      <c r="FR98" s="653"/>
      <c r="FS98" s="653"/>
      <c r="FT98" s="653"/>
      <c r="FU98" s="653"/>
      <c r="FV98" s="653"/>
      <c r="FW98" s="653"/>
      <c r="FX98" s="653"/>
      <c r="FY98" s="653"/>
      <c r="FZ98" s="653"/>
      <c r="GA98" s="653"/>
      <c r="GB98" s="653"/>
      <c r="GC98" s="653"/>
      <c r="GD98" s="653"/>
      <c r="GE98" s="653"/>
      <c r="GF98" s="653"/>
      <c r="GG98" s="653"/>
      <c r="GH98" s="653"/>
      <c r="GI98" s="653"/>
      <c r="GJ98" s="653"/>
      <c r="GK98" s="653"/>
      <c r="GL98" s="653"/>
      <c r="GM98" s="653"/>
      <c r="GN98" s="653"/>
      <c r="GO98" s="653"/>
      <c r="GP98" s="653"/>
      <c r="GQ98" s="653"/>
      <c r="GR98" s="653"/>
      <c r="GS98" s="653"/>
      <c r="GT98" s="653"/>
      <c r="GU98" s="653"/>
      <c r="GV98" s="653"/>
      <c r="GW98" s="653"/>
      <c r="GX98" s="653"/>
      <c r="GY98" s="653"/>
      <c r="GZ98" s="653"/>
      <c r="HA98" s="653"/>
      <c r="HB98" s="653"/>
      <c r="HC98" s="653"/>
      <c r="HD98" s="653"/>
      <c r="HE98" s="653"/>
      <c r="HF98" s="653"/>
      <c r="HG98" s="653"/>
      <c r="HH98" s="653"/>
      <c r="HI98" s="653"/>
      <c r="HJ98" s="653"/>
      <c r="HK98" s="653"/>
      <c r="HL98" s="653"/>
      <c r="HM98" s="653"/>
      <c r="HN98" s="653"/>
      <c r="HO98" s="653"/>
      <c r="HP98" s="653"/>
      <c r="HQ98" s="653"/>
      <c r="HR98" s="653"/>
      <c r="HS98" s="653"/>
      <c r="HT98" s="653"/>
      <c r="HU98" s="653"/>
      <c r="HV98" s="653"/>
      <c r="HW98" s="653"/>
      <c r="HX98" s="653"/>
      <c r="HY98" s="653"/>
      <c r="HZ98" s="653"/>
      <c r="IA98" s="653"/>
      <c r="IB98" s="653"/>
      <c r="IC98" s="653"/>
      <c r="ID98" s="653"/>
      <c r="IE98" s="653"/>
      <c r="IF98" s="653"/>
      <c r="IG98" s="653"/>
      <c r="IH98" s="653"/>
      <c r="II98" s="653"/>
      <c r="IJ98" s="653"/>
      <c r="IK98" s="653"/>
      <c r="IL98" s="653"/>
      <c r="IM98" s="653"/>
      <c r="IN98" s="653"/>
      <c r="IO98" s="653"/>
      <c r="IP98" s="653"/>
      <c r="IQ98" s="653"/>
      <c r="IR98" s="653"/>
      <c r="IS98" s="653"/>
      <c r="IT98" s="653"/>
      <c r="IU98" s="653"/>
      <c r="IV98" s="653"/>
      <c r="IW98" s="653"/>
      <c r="IX98" s="653"/>
      <c r="IY98" s="653"/>
      <c r="IZ98" s="653"/>
      <c r="JA98" s="653"/>
      <c r="JB98" s="653"/>
      <c r="JC98" s="653"/>
      <c r="JD98" s="653"/>
      <c r="JE98" s="653"/>
      <c r="JF98" s="653"/>
      <c r="JG98" s="653"/>
      <c r="JH98" s="653"/>
      <c r="JI98" s="653"/>
      <c r="JJ98" s="653"/>
      <c r="JK98" s="653"/>
      <c r="JL98" s="653"/>
      <c r="JM98" s="653"/>
      <c r="JN98" s="653"/>
      <c r="JO98" s="653"/>
      <c r="JP98" s="653"/>
      <c r="JQ98" s="653"/>
      <c r="JR98" s="653"/>
      <c r="JS98" s="653"/>
      <c r="JT98" s="653"/>
      <c r="JU98" s="653"/>
      <c r="JV98" s="653"/>
      <c r="JW98" s="653"/>
      <c r="JX98" s="653"/>
      <c r="JY98" s="653"/>
      <c r="JZ98" s="653"/>
      <c r="KA98" s="653"/>
      <c r="KB98" s="653"/>
      <c r="KC98" s="653"/>
      <c r="KD98" s="653"/>
      <c r="KE98" s="653"/>
      <c r="KF98" s="653"/>
      <c r="KG98" s="653"/>
      <c r="KH98" s="653"/>
      <c r="KI98" s="653"/>
      <c r="KJ98" s="653"/>
      <c r="KK98" s="653"/>
      <c r="KL98" s="653"/>
      <c r="KM98" s="653"/>
      <c r="KN98" s="653"/>
      <c r="KO98" s="653"/>
      <c r="KP98" s="653"/>
      <c r="KQ98" s="653"/>
      <c r="KR98" s="653"/>
      <c r="KS98" s="653"/>
      <c r="KT98" s="653"/>
      <c r="KU98" s="653"/>
      <c r="KV98" s="653"/>
      <c r="KW98" s="653"/>
      <c r="KX98" s="653"/>
      <c r="KY98" s="653"/>
      <c r="KZ98" s="653"/>
      <c r="LA98" s="653"/>
      <c r="LB98" s="653"/>
      <c r="LC98" s="653"/>
      <c r="LD98" s="653"/>
      <c r="LE98" s="653"/>
      <c r="LF98" s="653"/>
      <c r="LG98" s="653"/>
      <c r="LH98" s="653"/>
      <c r="LI98" s="653"/>
      <c r="LJ98" s="653"/>
      <c r="LK98" s="653"/>
      <c r="LL98" s="653"/>
      <c r="LM98" s="653"/>
      <c r="LN98" s="653"/>
      <c r="LO98" s="653"/>
      <c r="LP98" s="653"/>
      <c r="LQ98" s="653"/>
      <c r="LR98" s="653"/>
      <c r="LS98" s="653"/>
      <c r="LT98" s="653"/>
      <c r="LU98" s="653"/>
      <c r="LV98" s="653"/>
      <c r="LW98" s="653"/>
      <c r="LX98" s="653"/>
      <c r="LY98" s="653"/>
      <c r="LZ98" s="653"/>
      <c r="MA98" s="653"/>
      <c r="MB98" s="653"/>
      <c r="MC98" s="653"/>
      <c r="MD98" s="653"/>
      <c r="ME98" s="653"/>
      <c r="MF98" s="653"/>
      <c r="MG98" s="653"/>
      <c r="MH98" s="653"/>
      <c r="MI98" s="653"/>
      <c r="MJ98" s="653"/>
      <c r="MK98" s="653"/>
      <c r="ML98" s="653"/>
      <c r="MM98" s="653"/>
      <c r="MN98" s="653"/>
      <c r="MO98" s="653"/>
      <c r="MP98" s="653"/>
      <c r="MQ98" s="653"/>
      <c r="MR98" s="653"/>
      <c r="MS98" s="653"/>
      <c r="MT98" s="653"/>
      <c r="MU98" s="653"/>
      <c r="MV98" s="653"/>
      <c r="MW98" s="653"/>
      <c r="MX98" s="653"/>
      <c r="MY98" s="653"/>
      <c r="MZ98" s="653"/>
      <c r="NA98" s="653"/>
      <c r="NB98" s="653"/>
      <c r="NC98" s="653"/>
      <c r="ND98" s="653"/>
      <c r="NE98" s="653"/>
      <c r="NF98" s="653"/>
      <c r="NG98" s="653"/>
      <c r="NH98" s="653"/>
      <c r="NI98" s="653"/>
      <c r="NJ98" s="653"/>
      <c r="NK98" s="653"/>
      <c r="NL98" s="653"/>
      <c r="NM98" s="653"/>
      <c r="NN98" s="653"/>
      <c r="NO98" s="653"/>
      <c r="NP98" s="653"/>
      <c r="NQ98" s="653"/>
      <c r="NR98" s="653"/>
      <c r="NS98" s="653"/>
      <c r="NT98" s="653"/>
      <c r="NU98" s="653"/>
      <c r="NV98" s="653"/>
      <c r="NW98" s="653"/>
      <c r="NX98" s="653"/>
      <c r="NY98" s="653"/>
      <c r="NZ98" s="653"/>
      <c r="OA98" s="653"/>
      <c r="OB98" s="653"/>
      <c r="OC98" s="653"/>
      <c r="OD98" s="653"/>
      <c r="OE98" s="653"/>
      <c r="OF98" s="653"/>
      <c r="OG98" s="653"/>
      <c r="OH98" s="653"/>
      <c r="OI98" s="653"/>
      <c r="OJ98" s="653"/>
      <c r="OK98" s="653"/>
      <c r="OL98" s="653"/>
      <c r="OM98" s="653"/>
      <c r="ON98" s="653"/>
      <c r="OO98" s="653"/>
      <c r="OP98" s="653"/>
      <c r="OQ98" s="653"/>
      <c r="OR98" s="653"/>
      <c r="OS98" s="653"/>
      <c r="OT98" s="653"/>
      <c r="OU98" s="653"/>
      <c r="OV98" s="653"/>
      <c r="OW98" s="653"/>
      <c r="OX98" s="653"/>
      <c r="OY98" s="653"/>
      <c r="OZ98" s="653"/>
      <c r="PA98" s="653"/>
      <c r="PB98" s="653"/>
      <c r="PC98" s="653"/>
      <c r="PD98" s="653"/>
      <c r="PE98" s="653"/>
      <c r="PF98" s="653"/>
      <c r="PG98" s="653"/>
      <c r="PH98" s="653"/>
      <c r="PI98" s="653"/>
      <c r="PJ98" s="653"/>
      <c r="PK98" s="653"/>
      <c r="PL98" s="653"/>
      <c r="PM98" s="653"/>
      <c r="PN98" s="653"/>
      <c r="PO98" s="653"/>
      <c r="PP98" s="653"/>
      <c r="PQ98" s="653"/>
      <c r="PR98" s="653"/>
      <c r="PS98" s="653"/>
      <c r="PT98" s="653"/>
      <c r="PU98" s="653"/>
      <c r="PV98" s="653"/>
      <c r="PW98" s="653"/>
      <c r="PX98" s="653"/>
      <c r="PY98" s="653"/>
      <c r="PZ98" s="653"/>
      <c r="QA98" s="653"/>
      <c r="QB98" s="653"/>
      <c r="QC98" s="653"/>
      <c r="QD98" s="653"/>
      <c r="QE98" s="653"/>
      <c r="QF98" s="653"/>
      <c r="QG98" s="653"/>
      <c r="QH98" s="653"/>
      <c r="QI98" s="653"/>
      <c r="QJ98" s="653"/>
      <c r="QK98" s="653"/>
      <c r="QL98" s="653"/>
      <c r="QM98" s="653"/>
      <c r="QN98" s="653"/>
      <c r="QO98" s="653"/>
      <c r="QP98" s="653"/>
      <c r="QQ98" s="653"/>
      <c r="QR98" s="653"/>
      <c r="QS98" s="653"/>
      <c r="QT98" s="653"/>
      <c r="QU98" s="653"/>
      <c r="QV98" s="653"/>
      <c r="QW98" s="653"/>
      <c r="QX98" s="653"/>
      <c r="QY98" s="653"/>
      <c r="QZ98" s="653"/>
      <c r="RA98" s="653"/>
      <c r="RB98" s="653"/>
      <c r="RC98" s="653"/>
      <c r="RD98" s="653"/>
      <c r="RE98" s="653"/>
      <c r="RF98" s="653"/>
      <c r="RG98" s="653"/>
      <c r="RH98" s="653"/>
      <c r="RI98" s="653"/>
      <c r="RJ98" s="653"/>
      <c r="RK98" s="653"/>
      <c r="RL98" s="653"/>
      <c r="RM98" s="653"/>
      <c r="RN98" s="653"/>
      <c r="RO98" s="653"/>
      <c r="RP98" s="653"/>
      <c r="RQ98" s="653"/>
      <c r="RR98" s="653"/>
      <c r="RS98" s="653"/>
      <c r="RT98" s="653"/>
      <c r="RU98" s="653"/>
      <c r="RV98" s="653"/>
      <c r="RW98" s="653"/>
      <c r="RX98" s="653"/>
      <c r="RY98" s="653"/>
      <c r="RZ98" s="653"/>
      <c r="SA98" s="653"/>
      <c r="SB98" s="653"/>
      <c r="SC98" s="653"/>
      <c r="SD98" s="653"/>
      <c r="SE98" s="653"/>
      <c r="SF98" s="653"/>
      <c r="SG98" s="653"/>
      <c r="SH98" s="653"/>
      <c r="SI98" s="653"/>
      <c r="SJ98" s="653"/>
      <c r="SK98" s="653"/>
      <c r="SL98" s="653"/>
      <c r="SM98" s="653"/>
      <c r="SN98" s="653"/>
      <c r="SO98" s="653"/>
      <c r="SP98" s="653"/>
      <c r="SQ98" s="653"/>
      <c r="SR98" s="653"/>
      <c r="SS98" s="653"/>
      <c r="ST98" s="653"/>
      <c r="SU98" s="653"/>
      <c r="SV98" s="653"/>
      <c r="SW98" s="653"/>
      <c r="SX98" s="653"/>
      <c r="SY98" s="653"/>
      <c r="SZ98" s="653"/>
      <c r="TA98" s="653"/>
      <c r="TB98" s="653"/>
      <c r="TC98" s="653"/>
      <c r="TD98" s="653"/>
      <c r="TE98" s="653"/>
      <c r="TF98" s="653"/>
      <c r="TG98" s="653"/>
      <c r="TH98" s="653"/>
      <c r="TI98" s="653"/>
      <c r="TJ98" s="653"/>
      <c r="TK98" s="653"/>
      <c r="TL98" s="653"/>
      <c r="TM98" s="653"/>
      <c r="TN98" s="653"/>
      <c r="TO98" s="653"/>
      <c r="TP98" s="653"/>
      <c r="TQ98" s="653"/>
      <c r="TR98" s="653"/>
      <c r="TS98" s="653"/>
      <c r="TT98" s="653"/>
      <c r="TU98" s="653"/>
      <c r="TV98" s="653"/>
      <c r="TW98" s="653"/>
      <c r="TX98" s="653"/>
      <c r="TY98" s="653"/>
      <c r="TZ98" s="653"/>
      <c r="UA98" s="653"/>
      <c r="UB98" s="653"/>
      <c r="UC98" s="653"/>
      <c r="UD98" s="653"/>
      <c r="UE98" s="653"/>
      <c r="UF98" s="653"/>
      <c r="UG98" s="653"/>
      <c r="UH98" s="653"/>
      <c r="UI98" s="653"/>
      <c r="UJ98" s="653"/>
      <c r="UK98" s="653"/>
      <c r="UL98" s="653"/>
      <c r="UM98" s="653"/>
      <c r="UN98" s="653"/>
      <c r="UO98" s="653"/>
      <c r="UP98" s="653"/>
      <c r="UQ98" s="653"/>
      <c r="UR98" s="653"/>
      <c r="US98" s="653"/>
      <c r="UT98" s="653"/>
      <c r="UU98" s="653"/>
      <c r="UV98" s="653"/>
      <c r="UW98" s="653"/>
      <c r="UX98" s="653"/>
      <c r="UY98" s="653"/>
      <c r="UZ98" s="653"/>
      <c r="VA98" s="653"/>
      <c r="VB98" s="653"/>
      <c r="VC98" s="653"/>
      <c r="VD98" s="653"/>
      <c r="VE98" s="653"/>
      <c r="VF98" s="653"/>
      <c r="VG98" s="653"/>
      <c r="VH98" s="653"/>
      <c r="VI98" s="653"/>
      <c r="VJ98" s="653"/>
      <c r="VK98" s="653"/>
      <c r="VL98" s="653"/>
      <c r="VM98" s="653"/>
      <c r="VN98" s="653"/>
      <c r="VO98" s="653"/>
      <c r="VP98" s="653"/>
      <c r="VQ98" s="653"/>
      <c r="VR98" s="653"/>
      <c r="VS98" s="653"/>
      <c r="VT98" s="653"/>
      <c r="VU98" s="653"/>
      <c r="VV98" s="653"/>
      <c r="VW98" s="653"/>
      <c r="VX98" s="653"/>
      <c r="VY98" s="653"/>
      <c r="VZ98" s="653"/>
      <c r="WA98" s="653"/>
      <c r="WB98" s="653"/>
      <c r="WC98" s="653"/>
      <c r="WD98" s="653"/>
      <c r="WE98" s="653"/>
      <c r="WF98" s="653"/>
      <c r="WG98" s="653"/>
      <c r="WH98" s="653"/>
      <c r="WI98" s="653"/>
      <c r="WJ98" s="653"/>
      <c r="WK98" s="653"/>
      <c r="WL98" s="653"/>
      <c r="WM98" s="653"/>
      <c r="WN98" s="653"/>
      <c r="WO98" s="653"/>
      <c r="WP98" s="653"/>
      <c r="WQ98" s="653"/>
      <c r="WR98" s="653"/>
      <c r="WS98" s="653"/>
      <c r="WT98" s="653"/>
      <c r="WU98" s="653"/>
      <c r="WV98" s="653"/>
      <c r="WW98" s="653"/>
      <c r="WX98" s="653"/>
      <c r="WY98" s="653"/>
      <c r="WZ98" s="653"/>
      <c r="XA98" s="653"/>
      <c r="XB98" s="653"/>
      <c r="XC98" s="653"/>
      <c r="XD98" s="653"/>
      <c r="XE98" s="653"/>
      <c r="XF98" s="653"/>
      <c r="XG98" s="653"/>
      <c r="XH98" s="653"/>
      <c r="XI98" s="653"/>
      <c r="XJ98" s="653"/>
      <c r="XK98" s="653"/>
      <c r="XL98" s="653"/>
      <c r="XM98" s="653"/>
      <c r="XN98" s="653"/>
      <c r="XO98" s="653"/>
      <c r="XP98" s="653"/>
      <c r="XQ98" s="653"/>
      <c r="XR98" s="653"/>
      <c r="XS98" s="653"/>
      <c r="XT98" s="653"/>
      <c r="XU98" s="653"/>
      <c r="XV98" s="653"/>
      <c r="XW98" s="653"/>
      <c r="XX98" s="653"/>
      <c r="XY98" s="653"/>
      <c r="XZ98" s="653"/>
      <c r="YA98" s="653"/>
      <c r="YB98" s="653"/>
      <c r="YC98" s="653"/>
      <c r="YD98" s="653"/>
      <c r="YE98" s="653"/>
      <c r="YF98" s="653"/>
      <c r="YG98" s="653"/>
      <c r="YH98" s="653"/>
      <c r="YI98" s="653"/>
      <c r="YJ98" s="653"/>
      <c r="YK98" s="653"/>
      <c r="YL98" s="653"/>
      <c r="YM98" s="653"/>
      <c r="YN98" s="653"/>
      <c r="YO98" s="653"/>
      <c r="YP98" s="653"/>
      <c r="YQ98" s="653"/>
      <c r="YR98" s="653"/>
      <c r="YS98" s="653"/>
      <c r="YT98" s="653"/>
      <c r="YU98" s="653"/>
      <c r="YV98" s="653"/>
      <c r="YW98" s="653"/>
      <c r="YX98" s="653"/>
      <c r="YY98" s="653"/>
      <c r="YZ98" s="653"/>
      <c r="ZA98" s="653"/>
      <c r="ZB98" s="653"/>
      <c r="ZC98" s="653"/>
      <c r="ZD98" s="653"/>
      <c r="ZE98" s="653"/>
      <c r="ZF98" s="653"/>
      <c r="ZG98" s="653"/>
      <c r="ZH98" s="653"/>
      <c r="ZI98" s="653"/>
      <c r="ZJ98" s="653"/>
      <c r="ZK98" s="653"/>
      <c r="ZL98" s="653"/>
      <c r="ZM98" s="653"/>
      <c r="ZN98" s="653"/>
      <c r="ZO98" s="653"/>
      <c r="ZP98" s="653"/>
      <c r="ZQ98" s="653"/>
      <c r="ZR98" s="653"/>
      <c r="ZS98" s="653"/>
      <c r="ZT98" s="653"/>
      <c r="ZU98" s="653"/>
      <c r="ZV98" s="653"/>
      <c r="ZW98" s="653"/>
      <c r="ZX98" s="653"/>
      <c r="ZY98" s="653"/>
      <c r="ZZ98" s="653"/>
      <c r="AAA98" s="653"/>
      <c r="AAB98" s="653"/>
      <c r="AAC98" s="653"/>
      <c r="AAD98" s="653"/>
      <c r="AAE98" s="653"/>
      <c r="AAF98" s="653"/>
      <c r="AAG98" s="653"/>
      <c r="AAH98" s="653"/>
      <c r="AAI98" s="653"/>
      <c r="AAJ98" s="653"/>
      <c r="AAK98" s="653"/>
      <c r="AAL98" s="653"/>
      <c r="AAM98" s="653"/>
      <c r="AAN98" s="653"/>
      <c r="AAO98" s="653"/>
      <c r="AAP98" s="653"/>
      <c r="AAQ98" s="653"/>
      <c r="AAR98" s="653"/>
      <c r="AAS98" s="653"/>
      <c r="AAT98" s="653"/>
      <c r="AAU98" s="653"/>
      <c r="AAV98" s="653"/>
      <c r="AAW98" s="653"/>
      <c r="AAX98" s="653"/>
      <c r="AAY98" s="653"/>
      <c r="AAZ98" s="653"/>
      <c r="ABA98" s="653"/>
      <c r="ABB98" s="653"/>
      <c r="ABC98" s="653"/>
      <c r="ABD98" s="653"/>
      <c r="ABE98" s="653"/>
      <c r="ABF98" s="653"/>
      <c r="ABG98" s="653"/>
      <c r="ABH98" s="653"/>
      <c r="ABI98" s="653"/>
      <c r="ABJ98" s="653"/>
      <c r="ABK98" s="653"/>
      <c r="ABL98" s="653"/>
      <c r="ABM98" s="653"/>
      <c r="ABN98" s="653"/>
      <c r="ABO98" s="653"/>
      <c r="ABP98" s="653"/>
      <c r="ABQ98" s="653"/>
      <c r="ABR98" s="653"/>
      <c r="ABS98" s="653"/>
      <c r="ABT98" s="653"/>
      <c r="ABU98" s="653"/>
      <c r="ABV98" s="653"/>
      <c r="ABW98" s="653"/>
      <c r="ABX98" s="653"/>
      <c r="ABY98" s="653"/>
      <c r="ABZ98" s="653"/>
      <c r="ACA98" s="653"/>
      <c r="ACB98" s="653"/>
      <c r="ACC98" s="653"/>
      <c r="ACD98" s="653"/>
      <c r="ACE98" s="653"/>
      <c r="ACF98" s="653"/>
      <c r="ACG98" s="653"/>
      <c r="ACH98" s="653"/>
      <c r="ACI98" s="653"/>
      <c r="ACJ98" s="653"/>
      <c r="ACK98" s="653"/>
      <c r="ACL98" s="653"/>
      <c r="ACM98" s="653"/>
      <c r="ACN98" s="653"/>
      <c r="ACO98" s="653"/>
      <c r="ACP98" s="653"/>
      <c r="ACQ98" s="653"/>
      <c r="ACR98" s="653"/>
      <c r="ACS98" s="653"/>
      <c r="ACT98" s="653"/>
      <c r="ACU98" s="653"/>
      <c r="ACV98" s="653"/>
      <c r="ACW98" s="653"/>
      <c r="ACX98" s="653"/>
      <c r="ACY98" s="653"/>
      <c r="ACZ98" s="653"/>
      <c r="ADA98" s="653"/>
      <c r="ADB98" s="653"/>
      <c r="ADC98" s="653"/>
      <c r="ADD98" s="653"/>
      <c r="ADE98" s="653"/>
      <c r="ADF98" s="653"/>
      <c r="ADG98" s="653"/>
      <c r="ADH98" s="653"/>
      <c r="ADI98" s="653"/>
      <c r="ADJ98" s="653"/>
      <c r="ADK98" s="653"/>
      <c r="ADL98" s="653"/>
      <c r="ADM98" s="653"/>
      <c r="ADN98" s="653"/>
      <c r="ADO98" s="653"/>
      <c r="ADP98" s="653"/>
      <c r="ADQ98" s="653"/>
      <c r="ADR98" s="653"/>
      <c r="ADS98" s="653"/>
      <c r="ADT98" s="653"/>
      <c r="ADU98" s="653"/>
      <c r="ADV98" s="653"/>
      <c r="ADW98" s="653"/>
      <c r="ADX98" s="653"/>
      <c r="ADY98" s="653"/>
      <c r="ADZ98" s="653"/>
      <c r="AEA98" s="653"/>
      <c r="AEB98" s="653"/>
      <c r="AEC98" s="653"/>
      <c r="AED98" s="653"/>
      <c r="AEE98" s="653"/>
      <c r="AEF98" s="653"/>
      <c r="AEG98" s="653"/>
      <c r="AEH98" s="653"/>
      <c r="AEI98" s="653"/>
      <c r="AEJ98" s="653"/>
      <c r="AEK98" s="653"/>
      <c r="AEL98" s="653"/>
      <c r="AEM98" s="653"/>
      <c r="AEN98" s="653"/>
      <c r="AEO98" s="653"/>
      <c r="AEP98" s="653"/>
      <c r="AEQ98" s="653"/>
      <c r="AER98" s="653"/>
      <c r="AES98" s="653"/>
      <c r="AET98" s="653"/>
      <c r="AEU98" s="653"/>
      <c r="AEV98" s="653"/>
      <c r="AEW98" s="653"/>
      <c r="AEX98" s="653"/>
      <c r="AEY98" s="653"/>
      <c r="AEZ98" s="653"/>
      <c r="AFA98" s="653"/>
      <c r="AFB98" s="653"/>
      <c r="AFC98" s="653"/>
      <c r="AFD98" s="653"/>
      <c r="AFE98" s="653"/>
      <c r="AFF98" s="653"/>
      <c r="AFG98" s="653"/>
      <c r="AFH98" s="653"/>
      <c r="AFI98" s="653"/>
      <c r="AFJ98" s="653"/>
      <c r="AFK98" s="653"/>
      <c r="AFL98" s="653"/>
      <c r="AFM98" s="653"/>
      <c r="AFN98" s="653"/>
      <c r="AFO98" s="653"/>
      <c r="AFP98" s="653"/>
      <c r="AFQ98" s="653"/>
      <c r="AFR98" s="653"/>
      <c r="AFS98" s="653"/>
      <c r="AFT98" s="653"/>
      <c r="AFU98" s="653"/>
      <c r="AFV98" s="653"/>
      <c r="AFW98" s="653"/>
      <c r="AFX98" s="653"/>
      <c r="AFY98" s="653"/>
      <c r="AFZ98" s="653"/>
      <c r="AGA98" s="653"/>
      <c r="AGB98" s="653"/>
      <c r="AGC98" s="653"/>
      <c r="AGD98" s="653"/>
      <c r="AGE98" s="653"/>
      <c r="AGF98" s="653"/>
      <c r="AGG98" s="653"/>
      <c r="AGH98" s="653"/>
      <c r="AGI98" s="653"/>
      <c r="AGJ98" s="653"/>
      <c r="AGK98" s="653"/>
      <c r="AGL98" s="653"/>
      <c r="AGM98" s="653"/>
      <c r="AGN98" s="653"/>
      <c r="AGO98" s="653"/>
      <c r="AGP98" s="653"/>
      <c r="AGQ98" s="653"/>
      <c r="AGR98" s="653"/>
      <c r="AGS98" s="653"/>
      <c r="AGT98" s="653"/>
      <c r="AGU98" s="653"/>
      <c r="AGV98" s="653"/>
      <c r="AGW98" s="653"/>
      <c r="AGX98" s="653"/>
      <c r="AGY98" s="653"/>
      <c r="AGZ98" s="653"/>
      <c r="AHA98" s="653"/>
      <c r="AHB98" s="653"/>
      <c r="AHC98" s="653"/>
      <c r="AHD98" s="653"/>
      <c r="AHE98" s="653"/>
      <c r="AHF98" s="653"/>
      <c r="AHG98" s="653"/>
      <c r="AHH98" s="653"/>
      <c r="AHI98" s="653"/>
      <c r="AHJ98" s="653"/>
      <c r="AHK98" s="653"/>
      <c r="AHL98" s="653"/>
      <c r="AHM98" s="653"/>
      <c r="AHN98" s="653"/>
      <c r="AHO98" s="653"/>
      <c r="AHP98" s="653"/>
      <c r="AHQ98" s="653"/>
      <c r="AHR98" s="653"/>
      <c r="AHS98" s="653"/>
      <c r="AHT98" s="653"/>
      <c r="AHU98" s="653"/>
      <c r="AHV98" s="653"/>
      <c r="AHW98" s="653"/>
      <c r="AHX98" s="653"/>
      <c r="AHY98" s="653"/>
      <c r="AHZ98" s="653"/>
      <c r="AIA98" s="653"/>
      <c r="AIB98" s="653"/>
      <c r="AIC98" s="653"/>
      <c r="AID98" s="653"/>
      <c r="AIE98" s="653"/>
      <c r="AIF98" s="653"/>
      <c r="AIG98" s="653"/>
      <c r="AIH98" s="653"/>
      <c r="AII98" s="653"/>
      <c r="AIJ98" s="653"/>
      <c r="AIK98" s="653"/>
      <c r="AIL98" s="653"/>
      <c r="AIM98" s="653"/>
      <c r="AIN98" s="653"/>
      <c r="AIO98" s="653"/>
      <c r="AIP98" s="653"/>
      <c r="AIQ98" s="653"/>
      <c r="AIR98" s="653"/>
      <c r="AIS98" s="653"/>
      <c r="AIT98" s="653"/>
      <c r="AIU98" s="653"/>
      <c r="AIV98" s="653"/>
      <c r="AIW98" s="653"/>
      <c r="AIX98" s="653"/>
      <c r="AIY98" s="653"/>
      <c r="AIZ98" s="653"/>
      <c r="AJA98" s="653"/>
      <c r="AJB98" s="653"/>
      <c r="AJC98" s="653"/>
      <c r="AJD98" s="653"/>
      <c r="AJE98" s="653"/>
      <c r="AJF98" s="653"/>
      <c r="AJG98" s="653"/>
      <c r="AJH98" s="653"/>
      <c r="AJI98" s="653"/>
      <c r="AJJ98" s="653"/>
      <c r="AJK98" s="653"/>
      <c r="AJL98" s="653"/>
      <c r="AJM98" s="653"/>
      <c r="AJN98" s="653"/>
      <c r="AJO98" s="653"/>
      <c r="AJP98" s="653"/>
      <c r="AJQ98" s="653"/>
      <c r="AJR98" s="653"/>
      <c r="AJS98" s="653"/>
      <c r="AJT98" s="653"/>
      <c r="AJU98" s="653"/>
      <c r="AJV98" s="653"/>
      <c r="AJW98" s="653"/>
      <c r="AJX98" s="653"/>
      <c r="AJY98" s="653"/>
      <c r="AJZ98" s="653"/>
      <c r="AKA98" s="653"/>
      <c r="AKB98" s="653"/>
      <c r="AKC98" s="653"/>
      <c r="AKD98" s="653"/>
      <c r="AKE98" s="653"/>
      <c r="AKF98" s="653"/>
      <c r="AKG98" s="653"/>
      <c r="AKH98" s="653"/>
      <c r="AKI98" s="653"/>
      <c r="AKJ98" s="653"/>
      <c r="AKK98" s="653"/>
      <c r="AKL98" s="653"/>
      <c r="AKM98" s="653"/>
      <c r="AKN98" s="653"/>
      <c r="AKO98" s="653"/>
      <c r="AKP98" s="653"/>
      <c r="AKQ98" s="653"/>
      <c r="AKR98" s="653"/>
      <c r="AKS98" s="653"/>
      <c r="AKT98" s="653"/>
      <c r="AKU98" s="653"/>
      <c r="AKV98" s="653"/>
      <c r="AKW98" s="653"/>
      <c r="AKX98" s="653"/>
      <c r="AKY98" s="653"/>
      <c r="AKZ98" s="653"/>
      <c r="ALA98" s="653"/>
      <c r="ALB98" s="653"/>
      <c r="ALC98" s="653"/>
      <c r="ALD98" s="653"/>
      <c r="ALE98" s="653"/>
      <c r="ALF98" s="653"/>
      <c r="ALG98" s="653"/>
      <c r="ALH98" s="653"/>
      <c r="ALI98" s="653"/>
      <c r="ALJ98" s="653"/>
      <c r="ALK98" s="653"/>
      <c r="ALL98" s="653"/>
      <c r="ALM98" s="653"/>
      <c r="ALN98" s="653"/>
      <c r="ALO98" s="653"/>
      <c r="ALP98" s="653"/>
      <c r="ALQ98" s="653"/>
      <c r="ALR98" s="653"/>
      <c r="ALS98" s="653"/>
      <c r="ALT98" s="653"/>
      <c r="ALU98" s="653"/>
      <c r="ALV98" s="653"/>
      <c r="ALW98" s="653"/>
      <c r="ALX98" s="653"/>
      <c r="ALY98" s="653"/>
      <c r="ALZ98" s="653"/>
      <c r="AMA98" s="653"/>
      <c r="AMB98" s="653"/>
      <c r="AMC98" s="653"/>
      <c r="AMD98" s="653"/>
      <c r="AME98" s="653"/>
      <c r="AMF98" s="653"/>
      <c r="AMG98" s="653"/>
      <c r="AMH98" s="653"/>
      <c r="AMI98" s="653"/>
      <c r="AMJ98" s="653"/>
      <c r="AMK98" s="653"/>
    </row>
    <row r="99" spans="1:1025" s="199" customFormat="1" ht="13.5" thickBot="1">
      <c r="A99" s="1526"/>
      <c r="B99" s="1528"/>
      <c r="C99" s="1529"/>
      <c r="D99" s="1529"/>
      <c r="E99" s="1529"/>
      <c r="F99" s="1530"/>
      <c r="G99" s="1528"/>
      <c r="H99" s="1526"/>
      <c r="I99" s="655"/>
      <c r="J99" s="656"/>
      <c r="K99" s="653"/>
      <c r="L99" s="653"/>
      <c r="M99" s="653"/>
      <c r="N99" s="653"/>
      <c r="O99" s="653"/>
      <c r="P99" s="653"/>
      <c r="Q99" s="653"/>
      <c r="R99" s="653"/>
      <c r="S99" s="653"/>
      <c r="T99" s="653"/>
      <c r="U99" s="653"/>
      <c r="V99" s="653"/>
      <c r="W99" s="653"/>
      <c r="X99" s="653"/>
      <c r="Y99" s="653"/>
      <c r="Z99" s="653"/>
      <c r="AA99" s="653"/>
      <c r="AB99" s="653"/>
      <c r="AC99" s="653"/>
      <c r="AD99" s="653"/>
      <c r="AE99" s="653"/>
      <c r="AF99" s="653"/>
      <c r="AG99" s="653"/>
      <c r="AH99" s="653"/>
      <c r="AI99" s="653"/>
      <c r="AJ99" s="653"/>
      <c r="AK99" s="653"/>
      <c r="AL99" s="653"/>
      <c r="AM99" s="653"/>
      <c r="AN99" s="653"/>
      <c r="AO99" s="653"/>
      <c r="AP99" s="653"/>
      <c r="AQ99" s="653"/>
      <c r="AR99" s="653"/>
      <c r="AS99" s="653"/>
      <c r="AT99" s="653"/>
      <c r="AU99" s="653"/>
      <c r="AV99" s="653"/>
      <c r="AW99" s="653"/>
      <c r="AX99" s="653"/>
      <c r="AY99" s="653"/>
      <c r="AZ99" s="653"/>
      <c r="BA99" s="653"/>
      <c r="BB99" s="653"/>
      <c r="BC99" s="653"/>
      <c r="BD99" s="653"/>
      <c r="BE99" s="653"/>
      <c r="BF99" s="653"/>
      <c r="BG99" s="653"/>
      <c r="BH99" s="653"/>
      <c r="BI99" s="653"/>
      <c r="BJ99" s="653"/>
      <c r="BK99" s="653"/>
      <c r="BL99" s="653"/>
      <c r="BM99" s="653"/>
      <c r="BN99" s="653"/>
      <c r="BO99" s="653"/>
      <c r="BP99" s="653"/>
      <c r="BQ99" s="653"/>
      <c r="BR99" s="653"/>
      <c r="BS99" s="653"/>
      <c r="BT99" s="653"/>
      <c r="BU99" s="653"/>
      <c r="BV99" s="653"/>
      <c r="BW99" s="653"/>
      <c r="BX99" s="653"/>
      <c r="BY99" s="653"/>
      <c r="BZ99" s="653"/>
      <c r="CA99" s="653"/>
      <c r="CB99" s="653"/>
      <c r="CC99" s="653"/>
      <c r="CD99" s="653"/>
      <c r="CE99" s="653"/>
      <c r="CF99" s="653"/>
      <c r="CG99" s="653"/>
      <c r="CH99" s="653"/>
      <c r="CI99" s="653"/>
      <c r="CJ99" s="653"/>
      <c r="CK99" s="653"/>
      <c r="CL99" s="653"/>
      <c r="CM99" s="653"/>
      <c r="CN99" s="653"/>
      <c r="CO99" s="653"/>
      <c r="CP99" s="653"/>
      <c r="CQ99" s="653"/>
      <c r="CR99" s="653"/>
      <c r="CS99" s="653"/>
      <c r="CT99" s="653"/>
      <c r="CU99" s="653"/>
      <c r="CV99" s="653"/>
      <c r="CW99" s="653"/>
      <c r="CX99" s="653"/>
      <c r="CY99" s="653"/>
      <c r="CZ99" s="653"/>
      <c r="DA99" s="653"/>
      <c r="DB99" s="653"/>
      <c r="DC99" s="653"/>
      <c r="DD99" s="653"/>
      <c r="DE99" s="653"/>
      <c r="DF99" s="653"/>
      <c r="DG99" s="653"/>
      <c r="DH99" s="653"/>
      <c r="DI99" s="653"/>
      <c r="DJ99" s="653"/>
      <c r="DK99" s="653"/>
      <c r="DL99" s="653"/>
      <c r="DM99" s="653"/>
      <c r="DN99" s="653"/>
      <c r="DO99" s="653"/>
      <c r="DP99" s="653"/>
      <c r="DQ99" s="653"/>
      <c r="DR99" s="653"/>
      <c r="DS99" s="653"/>
      <c r="DT99" s="653"/>
      <c r="DU99" s="653"/>
      <c r="DV99" s="653"/>
      <c r="DW99" s="653"/>
      <c r="DX99" s="653"/>
      <c r="DY99" s="653"/>
      <c r="DZ99" s="653"/>
      <c r="EA99" s="653"/>
      <c r="EB99" s="653"/>
      <c r="EC99" s="653"/>
      <c r="ED99" s="653"/>
      <c r="EE99" s="653"/>
      <c r="EF99" s="653"/>
      <c r="EG99" s="653"/>
      <c r="EH99" s="653"/>
      <c r="EI99" s="653"/>
      <c r="EJ99" s="653"/>
      <c r="EK99" s="653"/>
      <c r="EL99" s="653"/>
      <c r="EM99" s="653"/>
      <c r="EN99" s="653"/>
      <c r="EO99" s="653"/>
      <c r="EP99" s="653"/>
      <c r="EQ99" s="653"/>
      <c r="ER99" s="653"/>
      <c r="ES99" s="653"/>
      <c r="ET99" s="653"/>
      <c r="EU99" s="653"/>
      <c r="EV99" s="653"/>
      <c r="EW99" s="653"/>
      <c r="EX99" s="653"/>
      <c r="EY99" s="653"/>
      <c r="EZ99" s="653"/>
      <c r="FA99" s="653"/>
      <c r="FB99" s="653"/>
      <c r="FC99" s="653"/>
      <c r="FD99" s="653"/>
      <c r="FE99" s="653"/>
      <c r="FF99" s="653"/>
      <c r="FG99" s="653"/>
      <c r="FH99" s="653"/>
      <c r="FI99" s="653"/>
      <c r="FJ99" s="653"/>
      <c r="FK99" s="653"/>
      <c r="FL99" s="653"/>
      <c r="FM99" s="653"/>
      <c r="FN99" s="653"/>
      <c r="FO99" s="653"/>
      <c r="FP99" s="653"/>
      <c r="FQ99" s="653"/>
      <c r="FR99" s="653"/>
      <c r="FS99" s="653"/>
      <c r="FT99" s="653"/>
      <c r="FU99" s="653"/>
      <c r="FV99" s="653"/>
      <c r="FW99" s="653"/>
      <c r="FX99" s="653"/>
      <c r="FY99" s="653"/>
      <c r="FZ99" s="653"/>
      <c r="GA99" s="653"/>
      <c r="GB99" s="653"/>
      <c r="GC99" s="653"/>
      <c r="GD99" s="653"/>
      <c r="GE99" s="653"/>
      <c r="GF99" s="653"/>
      <c r="GG99" s="653"/>
      <c r="GH99" s="653"/>
      <c r="GI99" s="653"/>
      <c r="GJ99" s="653"/>
      <c r="GK99" s="653"/>
      <c r="GL99" s="653"/>
      <c r="GM99" s="653"/>
      <c r="GN99" s="653"/>
      <c r="GO99" s="653"/>
      <c r="GP99" s="653"/>
      <c r="GQ99" s="653"/>
      <c r="GR99" s="653"/>
      <c r="GS99" s="653"/>
      <c r="GT99" s="653"/>
      <c r="GU99" s="653"/>
      <c r="GV99" s="653"/>
      <c r="GW99" s="653"/>
      <c r="GX99" s="653"/>
      <c r="GY99" s="653"/>
      <c r="GZ99" s="653"/>
      <c r="HA99" s="653"/>
      <c r="HB99" s="653"/>
      <c r="HC99" s="653"/>
      <c r="HD99" s="653"/>
      <c r="HE99" s="653"/>
      <c r="HF99" s="653"/>
      <c r="HG99" s="653"/>
      <c r="HH99" s="653"/>
      <c r="HI99" s="653"/>
      <c r="HJ99" s="653"/>
      <c r="HK99" s="653"/>
      <c r="HL99" s="653"/>
      <c r="HM99" s="653"/>
      <c r="HN99" s="653"/>
      <c r="HO99" s="653"/>
      <c r="HP99" s="653"/>
      <c r="HQ99" s="653"/>
      <c r="HR99" s="653"/>
      <c r="HS99" s="653"/>
      <c r="HT99" s="653"/>
      <c r="HU99" s="653"/>
      <c r="HV99" s="653"/>
      <c r="HW99" s="653"/>
      <c r="HX99" s="653"/>
      <c r="HY99" s="653"/>
      <c r="HZ99" s="653"/>
      <c r="IA99" s="653"/>
      <c r="IB99" s="653"/>
      <c r="IC99" s="653"/>
      <c r="ID99" s="653"/>
      <c r="IE99" s="653"/>
      <c r="IF99" s="653"/>
      <c r="IG99" s="653"/>
      <c r="IH99" s="653"/>
      <c r="II99" s="653"/>
      <c r="IJ99" s="653"/>
      <c r="IK99" s="653"/>
      <c r="IL99" s="653"/>
      <c r="IM99" s="653"/>
      <c r="IN99" s="653"/>
      <c r="IO99" s="653"/>
      <c r="IP99" s="653"/>
      <c r="IQ99" s="653"/>
      <c r="IR99" s="653"/>
      <c r="IS99" s="653"/>
      <c r="IT99" s="653"/>
      <c r="IU99" s="653"/>
      <c r="IV99" s="653"/>
      <c r="IW99" s="653"/>
      <c r="IX99" s="653"/>
      <c r="IY99" s="653"/>
      <c r="IZ99" s="653"/>
      <c r="JA99" s="653"/>
      <c r="JB99" s="653"/>
      <c r="JC99" s="653"/>
      <c r="JD99" s="653"/>
      <c r="JE99" s="653"/>
      <c r="JF99" s="653"/>
      <c r="JG99" s="653"/>
      <c r="JH99" s="653"/>
      <c r="JI99" s="653"/>
      <c r="JJ99" s="653"/>
      <c r="JK99" s="653"/>
      <c r="JL99" s="653"/>
      <c r="JM99" s="653"/>
      <c r="JN99" s="653"/>
      <c r="JO99" s="653"/>
      <c r="JP99" s="653"/>
      <c r="JQ99" s="653"/>
      <c r="JR99" s="653"/>
      <c r="JS99" s="653"/>
      <c r="JT99" s="653"/>
      <c r="JU99" s="653"/>
      <c r="JV99" s="653"/>
      <c r="JW99" s="653"/>
      <c r="JX99" s="653"/>
      <c r="JY99" s="653"/>
      <c r="JZ99" s="653"/>
      <c r="KA99" s="653"/>
      <c r="KB99" s="653"/>
      <c r="KC99" s="653"/>
      <c r="KD99" s="653"/>
      <c r="KE99" s="653"/>
      <c r="KF99" s="653"/>
      <c r="KG99" s="653"/>
      <c r="KH99" s="653"/>
      <c r="KI99" s="653"/>
      <c r="KJ99" s="653"/>
      <c r="KK99" s="653"/>
      <c r="KL99" s="653"/>
      <c r="KM99" s="653"/>
      <c r="KN99" s="653"/>
      <c r="KO99" s="653"/>
      <c r="KP99" s="653"/>
      <c r="KQ99" s="653"/>
      <c r="KR99" s="653"/>
      <c r="KS99" s="653"/>
      <c r="KT99" s="653"/>
      <c r="KU99" s="653"/>
      <c r="KV99" s="653"/>
      <c r="KW99" s="653"/>
      <c r="KX99" s="653"/>
      <c r="KY99" s="653"/>
      <c r="KZ99" s="653"/>
      <c r="LA99" s="653"/>
      <c r="LB99" s="653"/>
      <c r="LC99" s="653"/>
      <c r="LD99" s="653"/>
      <c r="LE99" s="653"/>
      <c r="LF99" s="653"/>
      <c r="LG99" s="653"/>
      <c r="LH99" s="653"/>
      <c r="LI99" s="653"/>
      <c r="LJ99" s="653"/>
      <c r="LK99" s="653"/>
      <c r="LL99" s="653"/>
      <c r="LM99" s="653"/>
      <c r="LN99" s="653"/>
      <c r="LO99" s="653"/>
      <c r="LP99" s="653"/>
      <c r="LQ99" s="653"/>
      <c r="LR99" s="653"/>
      <c r="LS99" s="653"/>
      <c r="LT99" s="653"/>
      <c r="LU99" s="653"/>
      <c r="LV99" s="653"/>
      <c r="LW99" s="653"/>
      <c r="LX99" s="653"/>
      <c r="LY99" s="653"/>
      <c r="LZ99" s="653"/>
      <c r="MA99" s="653"/>
      <c r="MB99" s="653"/>
      <c r="MC99" s="653"/>
      <c r="MD99" s="653"/>
      <c r="ME99" s="653"/>
      <c r="MF99" s="653"/>
      <c r="MG99" s="653"/>
      <c r="MH99" s="653"/>
      <c r="MI99" s="653"/>
      <c r="MJ99" s="653"/>
      <c r="MK99" s="653"/>
      <c r="ML99" s="653"/>
      <c r="MM99" s="653"/>
      <c r="MN99" s="653"/>
      <c r="MO99" s="653"/>
      <c r="MP99" s="653"/>
      <c r="MQ99" s="653"/>
      <c r="MR99" s="653"/>
      <c r="MS99" s="653"/>
      <c r="MT99" s="653"/>
      <c r="MU99" s="653"/>
      <c r="MV99" s="653"/>
      <c r="MW99" s="653"/>
      <c r="MX99" s="653"/>
      <c r="MY99" s="653"/>
      <c r="MZ99" s="653"/>
      <c r="NA99" s="653"/>
      <c r="NB99" s="653"/>
      <c r="NC99" s="653"/>
      <c r="ND99" s="653"/>
      <c r="NE99" s="653"/>
      <c r="NF99" s="653"/>
      <c r="NG99" s="653"/>
      <c r="NH99" s="653"/>
      <c r="NI99" s="653"/>
      <c r="NJ99" s="653"/>
      <c r="NK99" s="653"/>
      <c r="NL99" s="653"/>
      <c r="NM99" s="653"/>
      <c r="NN99" s="653"/>
      <c r="NO99" s="653"/>
      <c r="NP99" s="653"/>
      <c r="NQ99" s="653"/>
      <c r="NR99" s="653"/>
      <c r="NS99" s="653"/>
      <c r="NT99" s="653"/>
      <c r="NU99" s="653"/>
      <c r="NV99" s="653"/>
      <c r="NW99" s="653"/>
      <c r="NX99" s="653"/>
      <c r="NY99" s="653"/>
      <c r="NZ99" s="653"/>
      <c r="OA99" s="653"/>
      <c r="OB99" s="653"/>
      <c r="OC99" s="653"/>
      <c r="OD99" s="653"/>
      <c r="OE99" s="653"/>
      <c r="OF99" s="653"/>
      <c r="OG99" s="653"/>
      <c r="OH99" s="653"/>
      <c r="OI99" s="653"/>
      <c r="OJ99" s="653"/>
      <c r="OK99" s="653"/>
      <c r="OL99" s="653"/>
      <c r="OM99" s="653"/>
      <c r="ON99" s="653"/>
      <c r="OO99" s="653"/>
      <c r="OP99" s="653"/>
      <c r="OQ99" s="653"/>
      <c r="OR99" s="653"/>
      <c r="OS99" s="653"/>
      <c r="OT99" s="653"/>
      <c r="OU99" s="653"/>
      <c r="OV99" s="653"/>
      <c r="OW99" s="653"/>
      <c r="OX99" s="653"/>
      <c r="OY99" s="653"/>
      <c r="OZ99" s="653"/>
      <c r="PA99" s="653"/>
      <c r="PB99" s="653"/>
      <c r="PC99" s="653"/>
      <c r="PD99" s="653"/>
      <c r="PE99" s="653"/>
      <c r="PF99" s="653"/>
      <c r="PG99" s="653"/>
      <c r="PH99" s="653"/>
      <c r="PI99" s="653"/>
      <c r="PJ99" s="653"/>
      <c r="PK99" s="653"/>
      <c r="PL99" s="653"/>
      <c r="PM99" s="653"/>
      <c r="PN99" s="653"/>
      <c r="PO99" s="653"/>
      <c r="PP99" s="653"/>
      <c r="PQ99" s="653"/>
      <c r="PR99" s="653"/>
      <c r="PS99" s="653"/>
      <c r="PT99" s="653"/>
      <c r="PU99" s="653"/>
      <c r="PV99" s="653"/>
      <c r="PW99" s="653"/>
      <c r="PX99" s="653"/>
      <c r="PY99" s="653"/>
      <c r="PZ99" s="653"/>
      <c r="QA99" s="653"/>
      <c r="QB99" s="653"/>
      <c r="QC99" s="653"/>
      <c r="QD99" s="653"/>
      <c r="QE99" s="653"/>
      <c r="QF99" s="653"/>
      <c r="QG99" s="653"/>
      <c r="QH99" s="653"/>
      <c r="QI99" s="653"/>
      <c r="QJ99" s="653"/>
      <c r="QK99" s="653"/>
      <c r="QL99" s="653"/>
      <c r="QM99" s="653"/>
      <c r="QN99" s="653"/>
      <c r="QO99" s="653"/>
      <c r="QP99" s="653"/>
      <c r="QQ99" s="653"/>
      <c r="QR99" s="653"/>
      <c r="QS99" s="653"/>
      <c r="QT99" s="653"/>
      <c r="QU99" s="653"/>
      <c r="QV99" s="653"/>
      <c r="QW99" s="653"/>
      <c r="QX99" s="653"/>
      <c r="QY99" s="653"/>
      <c r="QZ99" s="653"/>
      <c r="RA99" s="653"/>
      <c r="RB99" s="653"/>
      <c r="RC99" s="653"/>
      <c r="RD99" s="653"/>
      <c r="RE99" s="653"/>
      <c r="RF99" s="653"/>
      <c r="RG99" s="653"/>
      <c r="RH99" s="653"/>
      <c r="RI99" s="653"/>
      <c r="RJ99" s="653"/>
      <c r="RK99" s="653"/>
      <c r="RL99" s="653"/>
      <c r="RM99" s="653"/>
      <c r="RN99" s="653"/>
      <c r="RO99" s="653"/>
      <c r="RP99" s="653"/>
      <c r="RQ99" s="653"/>
      <c r="RR99" s="653"/>
      <c r="RS99" s="653"/>
      <c r="RT99" s="653"/>
      <c r="RU99" s="653"/>
      <c r="RV99" s="653"/>
      <c r="RW99" s="653"/>
      <c r="RX99" s="653"/>
      <c r="RY99" s="653"/>
      <c r="RZ99" s="653"/>
      <c r="SA99" s="653"/>
      <c r="SB99" s="653"/>
      <c r="SC99" s="653"/>
      <c r="SD99" s="653"/>
      <c r="SE99" s="653"/>
      <c r="SF99" s="653"/>
      <c r="SG99" s="653"/>
      <c r="SH99" s="653"/>
      <c r="SI99" s="653"/>
      <c r="SJ99" s="653"/>
      <c r="SK99" s="653"/>
      <c r="SL99" s="653"/>
      <c r="SM99" s="653"/>
      <c r="SN99" s="653"/>
      <c r="SO99" s="653"/>
      <c r="SP99" s="653"/>
      <c r="SQ99" s="653"/>
      <c r="SR99" s="653"/>
      <c r="SS99" s="653"/>
      <c r="ST99" s="653"/>
      <c r="SU99" s="653"/>
      <c r="SV99" s="653"/>
      <c r="SW99" s="653"/>
      <c r="SX99" s="653"/>
      <c r="SY99" s="653"/>
      <c r="SZ99" s="653"/>
      <c r="TA99" s="653"/>
      <c r="TB99" s="653"/>
      <c r="TC99" s="653"/>
      <c r="TD99" s="653"/>
      <c r="TE99" s="653"/>
      <c r="TF99" s="653"/>
      <c r="TG99" s="653"/>
      <c r="TH99" s="653"/>
      <c r="TI99" s="653"/>
      <c r="TJ99" s="653"/>
      <c r="TK99" s="653"/>
      <c r="TL99" s="653"/>
      <c r="TM99" s="653"/>
      <c r="TN99" s="653"/>
      <c r="TO99" s="653"/>
      <c r="TP99" s="653"/>
      <c r="TQ99" s="653"/>
      <c r="TR99" s="653"/>
      <c r="TS99" s="653"/>
      <c r="TT99" s="653"/>
      <c r="TU99" s="653"/>
      <c r="TV99" s="653"/>
      <c r="TW99" s="653"/>
      <c r="TX99" s="653"/>
      <c r="TY99" s="653"/>
      <c r="TZ99" s="653"/>
      <c r="UA99" s="653"/>
      <c r="UB99" s="653"/>
      <c r="UC99" s="653"/>
      <c r="UD99" s="653"/>
      <c r="UE99" s="653"/>
      <c r="UF99" s="653"/>
      <c r="UG99" s="653"/>
      <c r="UH99" s="653"/>
      <c r="UI99" s="653"/>
      <c r="UJ99" s="653"/>
      <c r="UK99" s="653"/>
      <c r="UL99" s="653"/>
      <c r="UM99" s="653"/>
      <c r="UN99" s="653"/>
      <c r="UO99" s="653"/>
      <c r="UP99" s="653"/>
      <c r="UQ99" s="653"/>
      <c r="UR99" s="653"/>
      <c r="US99" s="653"/>
      <c r="UT99" s="653"/>
      <c r="UU99" s="653"/>
      <c r="UV99" s="653"/>
      <c r="UW99" s="653"/>
      <c r="UX99" s="653"/>
      <c r="UY99" s="653"/>
      <c r="UZ99" s="653"/>
      <c r="VA99" s="653"/>
      <c r="VB99" s="653"/>
      <c r="VC99" s="653"/>
      <c r="VD99" s="653"/>
      <c r="VE99" s="653"/>
      <c r="VF99" s="653"/>
      <c r="VG99" s="653"/>
      <c r="VH99" s="653"/>
      <c r="VI99" s="653"/>
      <c r="VJ99" s="653"/>
      <c r="VK99" s="653"/>
      <c r="VL99" s="653"/>
      <c r="VM99" s="653"/>
      <c r="VN99" s="653"/>
      <c r="VO99" s="653"/>
      <c r="VP99" s="653"/>
      <c r="VQ99" s="653"/>
      <c r="VR99" s="653"/>
      <c r="VS99" s="653"/>
      <c r="VT99" s="653"/>
      <c r="VU99" s="653"/>
      <c r="VV99" s="653"/>
      <c r="VW99" s="653"/>
      <c r="VX99" s="653"/>
      <c r="VY99" s="653"/>
      <c r="VZ99" s="653"/>
      <c r="WA99" s="653"/>
      <c r="WB99" s="653"/>
      <c r="WC99" s="653"/>
      <c r="WD99" s="653"/>
      <c r="WE99" s="653"/>
      <c r="WF99" s="653"/>
      <c r="WG99" s="653"/>
      <c r="WH99" s="653"/>
      <c r="WI99" s="653"/>
      <c r="WJ99" s="653"/>
      <c r="WK99" s="653"/>
      <c r="WL99" s="653"/>
      <c r="WM99" s="653"/>
      <c r="WN99" s="653"/>
      <c r="WO99" s="653"/>
      <c r="WP99" s="653"/>
      <c r="WQ99" s="653"/>
      <c r="WR99" s="653"/>
      <c r="WS99" s="653"/>
      <c r="WT99" s="653"/>
      <c r="WU99" s="653"/>
      <c r="WV99" s="653"/>
      <c r="WW99" s="653"/>
      <c r="WX99" s="653"/>
      <c r="WY99" s="653"/>
      <c r="WZ99" s="653"/>
      <c r="XA99" s="653"/>
      <c r="XB99" s="653"/>
      <c r="XC99" s="653"/>
      <c r="XD99" s="653"/>
      <c r="XE99" s="653"/>
      <c r="XF99" s="653"/>
      <c r="XG99" s="653"/>
      <c r="XH99" s="653"/>
      <c r="XI99" s="653"/>
      <c r="XJ99" s="653"/>
      <c r="XK99" s="653"/>
      <c r="XL99" s="653"/>
      <c r="XM99" s="653"/>
      <c r="XN99" s="653"/>
      <c r="XO99" s="653"/>
      <c r="XP99" s="653"/>
      <c r="XQ99" s="653"/>
      <c r="XR99" s="653"/>
      <c r="XS99" s="653"/>
      <c r="XT99" s="653"/>
      <c r="XU99" s="653"/>
      <c r="XV99" s="653"/>
      <c r="XW99" s="653"/>
      <c r="XX99" s="653"/>
      <c r="XY99" s="653"/>
      <c r="XZ99" s="653"/>
      <c r="YA99" s="653"/>
      <c r="YB99" s="653"/>
      <c r="YC99" s="653"/>
      <c r="YD99" s="653"/>
      <c r="YE99" s="653"/>
      <c r="YF99" s="653"/>
      <c r="YG99" s="653"/>
      <c r="YH99" s="653"/>
      <c r="YI99" s="653"/>
      <c r="YJ99" s="653"/>
      <c r="YK99" s="653"/>
      <c r="YL99" s="653"/>
      <c r="YM99" s="653"/>
      <c r="YN99" s="653"/>
      <c r="YO99" s="653"/>
      <c r="YP99" s="653"/>
      <c r="YQ99" s="653"/>
      <c r="YR99" s="653"/>
      <c r="YS99" s="653"/>
      <c r="YT99" s="653"/>
      <c r="YU99" s="653"/>
      <c r="YV99" s="653"/>
      <c r="YW99" s="653"/>
      <c r="YX99" s="653"/>
      <c r="YY99" s="653"/>
      <c r="YZ99" s="653"/>
      <c r="ZA99" s="653"/>
      <c r="ZB99" s="653"/>
      <c r="ZC99" s="653"/>
      <c r="ZD99" s="653"/>
      <c r="ZE99" s="653"/>
      <c r="ZF99" s="653"/>
      <c r="ZG99" s="653"/>
      <c r="ZH99" s="653"/>
      <c r="ZI99" s="653"/>
      <c r="ZJ99" s="653"/>
      <c r="ZK99" s="653"/>
      <c r="ZL99" s="653"/>
      <c r="ZM99" s="653"/>
      <c r="ZN99" s="653"/>
      <c r="ZO99" s="653"/>
      <c r="ZP99" s="653"/>
      <c r="ZQ99" s="653"/>
      <c r="ZR99" s="653"/>
      <c r="ZS99" s="653"/>
      <c r="ZT99" s="653"/>
      <c r="ZU99" s="653"/>
      <c r="ZV99" s="653"/>
      <c r="ZW99" s="653"/>
      <c r="ZX99" s="653"/>
      <c r="ZY99" s="653"/>
      <c r="ZZ99" s="653"/>
      <c r="AAA99" s="653"/>
      <c r="AAB99" s="653"/>
      <c r="AAC99" s="653"/>
      <c r="AAD99" s="653"/>
      <c r="AAE99" s="653"/>
      <c r="AAF99" s="653"/>
      <c r="AAG99" s="653"/>
      <c r="AAH99" s="653"/>
      <c r="AAI99" s="653"/>
      <c r="AAJ99" s="653"/>
      <c r="AAK99" s="653"/>
      <c r="AAL99" s="653"/>
      <c r="AAM99" s="653"/>
      <c r="AAN99" s="653"/>
      <c r="AAO99" s="653"/>
      <c r="AAP99" s="653"/>
      <c r="AAQ99" s="653"/>
      <c r="AAR99" s="653"/>
      <c r="AAS99" s="653"/>
      <c r="AAT99" s="653"/>
      <c r="AAU99" s="653"/>
      <c r="AAV99" s="653"/>
      <c r="AAW99" s="653"/>
      <c r="AAX99" s="653"/>
      <c r="AAY99" s="653"/>
      <c r="AAZ99" s="653"/>
      <c r="ABA99" s="653"/>
      <c r="ABB99" s="653"/>
      <c r="ABC99" s="653"/>
      <c r="ABD99" s="653"/>
      <c r="ABE99" s="653"/>
      <c r="ABF99" s="653"/>
      <c r="ABG99" s="653"/>
      <c r="ABH99" s="653"/>
      <c r="ABI99" s="653"/>
      <c r="ABJ99" s="653"/>
      <c r="ABK99" s="653"/>
      <c r="ABL99" s="653"/>
      <c r="ABM99" s="653"/>
      <c r="ABN99" s="653"/>
      <c r="ABO99" s="653"/>
      <c r="ABP99" s="653"/>
      <c r="ABQ99" s="653"/>
      <c r="ABR99" s="653"/>
      <c r="ABS99" s="653"/>
      <c r="ABT99" s="653"/>
      <c r="ABU99" s="653"/>
      <c r="ABV99" s="653"/>
      <c r="ABW99" s="653"/>
      <c r="ABX99" s="653"/>
      <c r="ABY99" s="653"/>
      <c r="ABZ99" s="653"/>
      <c r="ACA99" s="653"/>
      <c r="ACB99" s="653"/>
      <c r="ACC99" s="653"/>
      <c r="ACD99" s="653"/>
      <c r="ACE99" s="653"/>
      <c r="ACF99" s="653"/>
      <c r="ACG99" s="653"/>
      <c r="ACH99" s="653"/>
      <c r="ACI99" s="653"/>
      <c r="ACJ99" s="653"/>
      <c r="ACK99" s="653"/>
      <c r="ACL99" s="653"/>
      <c r="ACM99" s="653"/>
      <c r="ACN99" s="653"/>
      <c r="ACO99" s="653"/>
      <c r="ACP99" s="653"/>
      <c r="ACQ99" s="653"/>
      <c r="ACR99" s="653"/>
      <c r="ACS99" s="653"/>
      <c r="ACT99" s="653"/>
      <c r="ACU99" s="653"/>
      <c r="ACV99" s="653"/>
      <c r="ACW99" s="653"/>
      <c r="ACX99" s="653"/>
      <c r="ACY99" s="653"/>
      <c r="ACZ99" s="653"/>
      <c r="ADA99" s="653"/>
      <c r="ADB99" s="653"/>
      <c r="ADC99" s="653"/>
      <c r="ADD99" s="653"/>
      <c r="ADE99" s="653"/>
      <c r="ADF99" s="653"/>
      <c r="ADG99" s="653"/>
      <c r="ADH99" s="653"/>
      <c r="ADI99" s="653"/>
      <c r="ADJ99" s="653"/>
      <c r="ADK99" s="653"/>
      <c r="ADL99" s="653"/>
      <c r="ADM99" s="653"/>
      <c r="ADN99" s="653"/>
      <c r="ADO99" s="653"/>
      <c r="ADP99" s="653"/>
      <c r="ADQ99" s="653"/>
      <c r="ADR99" s="653"/>
      <c r="ADS99" s="653"/>
      <c r="ADT99" s="653"/>
      <c r="ADU99" s="653"/>
      <c r="ADV99" s="653"/>
      <c r="ADW99" s="653"/>
      <c r="ADX99" s="653"/>
      <c r="ADY99" s="653"/>
      <c r="ADZ99" s="653"/>
      <c r="AEA99" s="653"/>
      <c r="AEB99" s="653"/>
      <c r="AEC99" s="653"/>
      <c r="AED99" s="653"/>
      <c r="AEE99" s="653"/>
      <c r="AEF99" s="653"/>
      <c r="AEG99" s="653"/>
      <c r="AEH99" s="653"/>
      <c r="AEI99" s="653"/>
      <c r="AEJ99" s="653"/>
      <c r="AEK99" s="653"/>
      <c r="AEL99" s="653"/>
      <c r="AEM99" s="653"/>
      <c r="AEN99" s="653"/>
      <c r="AEO99" s="653"/>
      <c r="AEP99" s="653"/>
      <c r="AEQ99" s="653"/>
      <c r="AER99" s="653"/>
      <c r="AES99" s="653"/>
      <c r="AET99" s="653"/>
      <c r="AEU99" s="653"/>
      <c r="AEV99" s="653"/>
      <c r="AEW99" s="653"/>
      <c r="AEX99" s="653"/>
      <c r="AEY99" s="653"/>
      <c r="AEZ99" s="653"/>
      <c r="AFA99" s="653"/>
      <c r="AFB99" s="653"/>
      <c r="AFC99" s="653"/>
      <c r="AFD99" s="653"/>
      <c r="AFE99" s="653"/>
      <c r="AFF99" s="653"/>
      <c r="AFG99" s="653"/>
      <c r="AFH99" s="653"/>
      <c r="AFI99" s="653"/>
      <c r="AFJ99" s="653"/>
      <c r="AFK99" s="653"/>
      <c r="AFL99" s="653"/>
      <c r="AFM99" s="653"/>
      <c r="AFN99" s="653"/>
      <c r="AFO99" s="653"/>
      <c r="AFP99" s="653"/>
      <c r="AFQ99" s="653"/>
      <c r="AFR99" s="653"/>
      <c r="AFS99" s="653"/>
      <c r="AFT99" s="653"/>
      <c r="AFU99" s="653"/>
      <c r="AFV99" s="653"/>
      <c r="AFW99" s="653"/>
      <c r="AFX99" s="653"/>
      <c r="AFY99" s="653"/>
      <c r="AFZ99" s="653"/>
      <c r="AGA99" s="653"/>
      <c r="AGB99" s="653"/>
      <c r="AGC99" s="653"/>
      <c r="AGD99" s="653"/>
      <c r="AGE99" s="653"/>
      <c r="AGF99" s="653"/>
      <c r="AGG99" s="653"/>
      <c r="AGH99" s="653"/>
      <c r="AGI99" s="653"/>
      <c r="AGJ99" s="653"/>
      <c r="AGK99" s="653"/>
      <c r="AGL99" s="653"/>
      <c r="AGM99" s="653"/>
      <c r="AGN99" s="653"/>
      <c r="AGO99" s="653"/>
      <c r="AGP99" s="653"/>
      <c r="AGQ99" s="653"/>
      <c r="AGR99" s="653"/>
      <c r="AGS99" s="653"/>
      <c r="AGT99" s="653"/>
      <c r="AGU99" s="653"/>
      <c r="AGV99" s="653"/>
      <c r="AGW99" s="653"/>
      <c r="AGX99" s="653"/>
      <c r="AGY99" s="653"/>
      <c r="AGZ99" s="653"/>
      <c r="AHA99" s="653"/>
      <c r="AHB99" s="653"/>
      <c r="AHC99" s="653"/>
      <c r="AHD99" s="653"/>
      <c r="AHE99" s="653"/>
      <c r="AHF99" s="653"/>
      <c r="AHG99" s="653"/>
      <c r="AHH99" s="653"/>
      <c r="AHI99" s="653"/>
      <c r="AHJ99" s="653"/>
      <c r="AHK99" s="653"/>
      <c r="AHL99" s="653"/>
      <c r="AHM99" s="653"/>
      <c r="AHN99" s="653"/>
      <c r="AHO99" s="653"/>
      <c r="AHP99" s="653"/>
      <c r="AHQ99" s="653"/>
      <c r="AHR99" s="653"/>
      <c r="AHS99" s="653"/>
      <c r="AHT99" s="653"/>
      <c r="AHU99" s="653"/>
      <c r="AHV99" s="653"/>
      <c r="AHW99" s="653"/>
      <c r="AHX99" s="653"/>
      <c r="AHY99" s="653"/>
      <c r="AHZ99" s="653"/>
      <c r="AIA99" s="653"/>
      <c r="AIB99" s="653"/>
      <c r="AIC99" s="653"/>
      <c r="AID99" s="653"/>
      <c r="AIE99" s="653"/>
      <c r="AIF99" s="653"/>
      <c r="AIG99" s="653"/>
      <c r="AIH99" s="653"/>
      <c r="AII99" s="653"/>
      <c r="AIJ99" s="653"/>
      <c r="AIK99" s="653"/>
      <c r="AIL99" s="653"/>
      <c r="AIM99" s="653"/>
      <c r="AIN99" s="653"/>
      <c r="AIO99" s="653"/>
      <c r="AIP99" s="653"/>
      <c r="AIQ99" s="653"/>
      <c r="AIR99" s="653"/>
      <c r="AIS99" s="653"/>
      <c r="AIT99" s="653"/>
      <c r="AIU99" s="653"/>
      <c r="AIV99" s="653"/>
      <c r="AIW99" s="653"/>
      <c r="AIX99" s="653"/>
      <c r="AIY99" s="653"/>
      <c r="AIZ99" s="653"/>
      <c r="AJA99" s="653"/>
      <c r="AJB99" s="653"/>
      <c r="AJC99" s="653"/>
      <c r="AJD99" s="653"/>
      <c r="AJE99" s="653"/>
      <c r="AJF99" s="653"/>
      <c r="AJG99" s="653"/>
      <c r="AJH99" s="653"/>
      <c r="AJI99" s="653"/>
      <c r="AJJ99" s="653"/>
      <c r="AJK99" s="653"/>
      <c r="AJL99" s="653"/>
      <c r="AJM99" s="653"/>
      <c r="AJN99" s="653"/>
      <c r="AJO99" s="653"/>
      <c r="AJP99" s="653"/>
      <c r="AJQ99" s="653"/>
      <c r="AJR99" s="653"/>
      <c r="AJS99" s="653"/>
      <c r="AJT99" s="653"/>
      <c r="AJU99" s="653"/>
      <c r="AJV99" s="653"/>
      <c r="AJW99" s="653"/>
      <c r="AJX99" s="653"/>
      <c r="AJY99" s="653"/>
      <c r="AJZ99" s="653"/>
      <c r="AKA99" s="653"/>
      <c r="AKB99" s="653"/>
      <c r="AKC99" s="653"/>
      <c r="AKD99" s="653"/>
      <c r="AKE99" s="653"/>
      <c r="AKF99" s="653"/>
      <c r="AKG99" s="653"/>
      <c r="AKH99" s="653"/>
      <c r="AKI99" s="653"/>
      <c r="AKJ99" s="653"/>
      <c r="AKK99" s="653"/>
      <c r="AKL99" s="653"/>
      <c r="AKM99" s="653"/>
      <c r="AKN99" s="653"/>
      <c r="AKO99" s="653"/>
      <c r="AKP99" s="653"/>
      <c r="AKQ99" s="653"/>
      <c r="AKR99" s="653"/>
      <c r="AKS99" s="653"/>
      <c r="AKT99" s="653"/>
      <c r="AKU99" s="653"/>
      <c r="AKV99" s="653"/>
      <c r="AKW99" s="653"/>
      <c r="AKX99" s="653"/>
      <c r="AKY99" s="653"/>
      <c r="AKZ99" s="653"/>
      <c r="ALA99" s="653"/>
      <c r="ALB99" s="653"/>
      <c r="ALC99" s="653"/>
      <c r="ALD99" s="653"/>
      <c r="ALE99" s="653"/>
      <c r="ALF99" s="653"/>
      <c r="ALG99" s="653"/>
      <c r="ALH99" s="653"/>
      <c r="ALI99" s="653"/>
      <c r="ALJ99" s="653"/>
      <c r="ALK99" s="653"/>
      <c r="ALL99" s="653"/>
      <c r="ALM99" s="653"/>
      <c r="ALN99" s="653"/>
      <c r="ALO99" s="653"/>
      <c r="ALP99" s="653"/>
      <c r="ALQ99" s="653"/>
      <c r="ALR99" s="653"/>
      <c r="ALS99" s="653"/>
      <c r="ALT99" s="653"/>
      <c r="ALU99" s="653"/>
      <c r="ALV99" s="653"/>
      <c r="ALW99" s="653"/>
      <c r="ALX99" s="653"/>
      <c r="ALY99" s="653"/>
      <c r="ALZ99" s="653"/>
      <c r="AMA99" s="653"/>
      <c r="AMB99" s="653"/>
      <c r="AMC99" s="653"/>
      <c r="AMD99" s="653"/>
      <c r="AME99" s="653"/>
      <c r="AMF99" s="653"/>
      <c r="AMG99" s="653"/>
      <c r="AMH99" s="653"/>
      <c r="AMI99" s="653"/>
      <c r="AMJ99" s="653"/>
      <c r="AMK99" s="653"/>
    </row>
    <row r="100" spans="1:1025" s="199" customFormat="1" ht="13.5" thickBot="1">
      <c r="A100" s="1526"/>
      <c r="B100" s="1740" t="s">
        <v>3465</v>
      </c>
      <c r="C100" s="1740"/>
      <c r="D100" s="1739" t="s">
        <v>513</v>
      </c>
      <c r="E100" s="1739"/>
      <c r="F100" s="1531"/>
      <c r="G100" s="1532" t="s">
        <v>512</v>
      </c>
      <c r="H100" s="1526"/>
      <c r="I100" s="655"/>
      <c r="J100" s="656"/>
      <c r="K100" s="653"/>
      <c r="L100" s="653"/>
      <c r="M100" s="653"/>
      <c r="N100" s="653"/>
      <c r="O100" s="653"/>
      <c r="P100" s="653"/>
      <c r="Q100" s="653"/>
      <c r="R100" s="653"/>
      <c r="S100" s="653"/>
      <c r="T100" s="653"/>
      <c r="U100" s="653"/>
      <c r="V100" s="653"/>
      <c r="W100" s="653"/>
      <c r="X100" s="653"/>
      <c r="Y100" s="653"/>
      <c r="Z100" s="653"/>
      <c r="AA100" s="653"/>
      <c r="AB100" s="653"/>
      <c r="AC100" s="653"/>
      <c r="AD100" s="653"/>
      <c r="AE100" s="653"/>
      <c r="AF100" s="653"/>
      <c r="AG100" s="653"/>
      <c r="AH100" s="653"/>
      <c r="AI100" s="653"/>
      <c r="AJ100" s="653"/>
      <c r="AK100" s="653"/>
      <c r="AL100" s="653"/>
      <c r="AM100" s="653"/>
      <c r="AN100" s="653"/>
      <c r="AO100" s="653"/>
      <c r="AP100" s="653"/>
      <c r="AQ100" s="653"/>
      <c r="AR100" s="653"/>
      <c r="AS100" s="653"/>
      <c r="AT100" s="653"/>
      <c r="AU100" s="653"/>
      <c r="AV100" s="653"/>
      <c r="AW100" s="653"/>
      <c r="AX100" s="653"/>
      <c r="AY100" s="653"/>
      <c r="AZ100" s="653"/>
      <c r="BA100" s="653"/>
      <c r="BB100" s="653"/>
      <c r="BC100" s="653"/>
      <c r="BD100" s="653"/>
      <c r="BE100" s="653"/>
      <c r="BF100" s="653"/>
      <c r="BG100" s="653"/>
      <c r="BH100" s="653"/>
      <c r="BI100" s="653"/>
      <c r="BJ100" s="653"/>
      <c r="BK100" s="653"/>
      <c r="BL100" s="653"/>
      <c r="BM100" s="653"/>
      <c r="BN100" s="653"/>
      <c r="BO100" s="653"/>
      <c r="BP100" s="653"/>
      <c r="BQ100" s="653"/>
      <c r="BR100" s="653"/>
      <c r="BS100" s="653"/>
      <c r="BT100" s="653"/>
      <c r="BU100" s="653"/>
      <c r="BV100" s="653"/>
      <c r="BW100" s="653"/>
      <c r="BX100" s="653"/>
      <c r="BY100" s="653"/>
      <c r="BZ100" s="653"/>
      <c r="CA100" s="653"/>
      <c r="CB100" s="653"/>
      <c r="CC100" s="653"/>
      <c r="CD100" s="653"/>
      <c r="CE100" s="653"/>
      <c r="CF100" s="653"/>
      <c r="CG100" s="653"/>
      <c r="CH100" s="653"/>
      <c r="CI100" s="653"/>
      <c r="CJ100" s="653"/>
      <c r="CK100" s="653"/>
      <c r="CL100" s="653"/>
      <c r="CM100" s="653"/>
      <c r="CN100" s="653"/>
      <c r="CO100" s="653"/>
      <c r="CP100" s="653"/>
      <c r="CQ100" s="653"/>
      <c r="CR100" s="653"/>
      <c r="CS100" s="653"/>
      <c r="CT100" s="653"/>
      <c r="CU100" s="653"/>
      <c r="CV100" s="653"/>
      <c r="CW100" s="653"/>
      <c r="CX100" s="653"/>
      <c r="CY100" s="653"/>
      <c r="CZ100" s="653"/>
      <c r="DA100" s="653"/>
      <c r="DB100" s="653"/>
      <c r="DC100" s="653"/>
      <c r="DD100" s="653"/>
      <c r="DE100" s="653"/>
      <c r="DF100" s="653"/>
      <c r="DG100" s="653"/>
      <c r="DH100" s="653"/>
      <c r="DI100" s="653"/>
      <c r="DJ100" s="653"/>
      <c r="DK100" s="653"/>
      <c r="DL100" s="653"/>
      <c r="DM100" s="653"/>
      <c r="DN100" s="653"/>
      <c r="DO100" s="653"/>
      <c r="DP100" s="653"/>
      <c r="DQ100" s="653"/>
      <c r="DR100" s="653"/>
      <c r="DS100" s="653"/>
      <c r="DT100" s="653"/>
      <c r="DU100" s="653"/>
      <c r="DV100" s="653"/>
      <c r="DW100" s="653"/>
      <c r="DX100" s="653"/>
      <c r="DY100" s="653"/>
      <c r="DZ100" s="653"/>
      <c r="EA100" s="653"/>
      <c r="EB100" s="653"/>
      <c r="EC100" s="653"/>
      <c r="ED100" s="653"/>
      <c r="EE100" s="653"/>
      <c r="EF100" s="653"/>
      <c r="EG100" s="653"/>
      <c r="EH100" s="653"/>
      <c r="EI100" s="653"/>
      <c r="EJ100" s="653"/>
      <c r="EK100" s="653"/>
      <c r="EL100" s="653"/>
      <c r="EM100" s="653"/>
      <c r="EN100" s="653"/>
      <c r="EO100" s="653"/>
      <c r="EP100" s="653"/>
      <c r="EQ100" s="653"/>
      <c r="ER100" s="653"/>
      <c r="ES100" s="653"/>
      <c r="ET100" s="653"/>
      <c r="EU100" s="653"/>
      <c r="EV100" s="653"/>
      <c r="EW100" s="653"/>
      <c r="EX100" s="653"/>
      <c r="EY100" s="653"/>
      <c r="EZ100" s="653"/>
      <c r="FA100" s="653"/>
      <c r="FB100" s="653"/>
      <c r="FC100" s="653"/>
      <c r="FD100" s="653"/>
      <c r="FE100" s="653"/>
      <c r="FF100" s="653"/>
      <c r="FG100" s="653"/>
      <c r="FH100" s="653"/>
      <c r="FI100" s="653"/>
      <c r="FJ100" s="653"/>
      <c r="FK100" s="653"/>
      <c r="FL100" s="653"/>
      <c r="FM100" s="653"/>
      <c r="FN100" s="653"/>
      <c r="FO100" s="653"/>
      <c r="FP100" s="653"/>
      <c r="FQ100" s="653"/>
      <c r="FR100" s="653"/>
      <c r="FS100" s="653"/>
      <c r="FT100" s="653"/>
      <c r="FU100" s="653"/>
      <c r="FV100" s="653"/>
      <c r="FW100" s="653"/>
      <c r="FX100" s="653"/>
      <c r="FY100" s="653"/>
      <c r="FZ100" s="653"/>
      <c r="GA100" s="653"/>
      <c r="GB100" s="653"/>
      <c r="GC100" s="653"/>
      <c r="GD100" s="653"/>
      <c r="GE100" s="653"/>
      <c r="GF100" s="653"/>
      <c r="GG100" s="653"/>
      <c r="GH100" s="653"/>
      <c r="GI100" s="653"/>
      <c r="GJ100" s="653"/>
      <c r="GK100" s="653"/>
      <c r="GL100" s="653"/>
      <c r="GM100" s="653"/>
      <c r="GN100" s="653"/>
      <c r="GO100" s="653"/>
      <c r="GP100" s="653"/>
      <c r="GQ100" s="653"/>
      <c r="GR100" s="653"/>
      <c r="GS100" s="653"/>
      <c r="GT100" s="653"/>
      <c r="GU100" s="653"/>
      <c r="GV100" s="653"/>
      <c r="GW100" s="653"/>
      <c r="GX100" s="653"/>
      <c r="GY100" s="653"/>
      <c r="GZ100" s="653"/>
      <c r="HA100" s="653"/>
      <c r="HB100" s="653"/>
      <c r="HC100" s="653"/>
      <c r="HD100" s="653"/>
      <c r="HE100" s="653"/>
      <c r="HF100" s="653"/>
      <c r="HG100" s="653"/>
      <c r="HH100" s="653"/>
      <c r="HI100" s="653"/>
      <c r="HJ100" s="653"/>
      <c r="HK100" s="653"/>
      <c r="HL100" s="653"/>
      <c r="HM100" s="653"/>
      <c r="HN100" s="653"/>
      <c r="HO100" s="653"/>
      <c r="HP100" s="653"/>
      <c r="HQ100" s="653"/>
      <c r="HR100" s="653"/>
      <c r="HS100" s="653"/>
      <c r="HT100" s="653"/>
      <c r="HU100" s="653"/>
      <c r="HV100" s="653"/>
      <c r="HW100" s="653"/>
      <c r="HX100" s="653"/>
      <c r="HY100" s="653"/>
      <c r="HZ100" s="653"/>
      <c r="IA100" s="653"/>
      <c r="IB100" s="653"/>
      <c r="IC100" s="653"/>
      <c r="ID100" s="653"/>
      <c r="IE100" s="653"/>
      <c r="IF100" s="653"/>
      <c r="IG100" s="653"/>
      <c r="IH100" s="653"/>
      <c r="II100" s="653"/>
      <c r="IJ100" s="653"/>
      <c r="IK100" s="653"/>
      <c r="IL100" s="653"/>
      <c r="IM100" s="653"/>
      <c r="IN100" s="653"/>
      <c r="IO100" s="653"/>
      <c r="IP100" s="653"/>
      <c r="IQ100" s="653"/>
      <c r="IR100" s="653"/>
      <c r="IS100" s="653"/>
      <c r="IT100" s="653"/>
      <c r="IU100" s="653"/>
      <c r="IV100" s="653"/>
      <c r="IW100" s="653"/>
      <c r="IX100" s="653"/>
      <c r="IY100" s="653"/>
      <c r="IZ100" s="653"/>
      <c r="JA100" s="653"/>
      <c r="JB100" s="653"/>
      <c r="JC100" s="653"/>
      <c r="JD100" s="653"/>
      <c r="JE100" s="653"/>
      <c r="JF100" s="653"/>
      <c r="JG100" s="653"/>
      <c r="JH100" s="653"/>
      <c r="JI100" s="653"/>
      <c r="JJ100" s="653"/>
      <c r="JK100" s="653"/>
      <c r="JL100" s="653"/>
      <c r="JM100" s="653"/>
      <c r="JN100" s="653"/>
      <c r="JO100" s="653"/>
      <c r="JP100" s="653"/>
      <c r="JQ100" s="653"/>
      <c r="JR100" s="653"/>
      <c r="JS100" s="653"/>
      <c r="JT100" s="653"/>
      <c r="JU100" s="653"/>
      <c r="JV100" s="653"/>
      <c r="JW100" s="653"/>
      <c r="JX100" s="653"/>
      <c r="JY100" s="653"/>
      <c r="JZ100" s="653"/>
      <c r="KA100" s="653"/>
      <c r="KB100" s="653"/>
      <c r="KC100" s="653"/>
      <c r="KD100" s="653"/>
      <c r="KE100" s="653"/>
      <c r="KF100" s="653"/>
      <c r="KG100" s="653"/>
      <c r="KH100" s="653"/>
      <c r="KI100" s="653"/>
      <c r="KJ100" s="653"/>
      <c r="KK100" s="653"/>
      <c r="KL100" s="653"/>
      <c r="KM100" s="653"/>
      <c r="KN100" s="653"/>
      <c r="KO100" s="653"/>
      <c r="KP100" s="653"/>
      <c r="KQ100" s="653"/>
      <c r="KR100" s="653"/>
      <c r="KS100" s="653"/>
      <c r="KT100" s="653"/>
      <c r="KU100" s="653"/>
      <c r="KV100" s="653"/>
      <c r="KW100" s="653"/>
      <c r="KX100" s="653"/>
      <c r="KY100" s="653"/>
      <c r="KZ100" s="653"/>
      <c r="LA100" s="653"/>
      <c r="LB100" s="653"/>
      <c r="LC100" s="653"/>
      <c r="LD100" s="653"/>
      <c r="LE100" s="653"/>
      <c r="LF100" s="653"/>
      <c r="LG100" s="653"/>
      <c r="LH100" s="653"/>
      <c r="LI100" s="653"/>
      <c r="LJ100" s="653"/>
      <c r="LK100" s="653"/>
      <c r="LL100" s="653"/>
      <c r="LM100" s="653"/>
      <c r="LN100" s="653"/>
      <c r="LO100" s="653"/>
      <c r="LP100" s="653"/>
      <c r="LQ100" s="653"/>
      <c r="LR100" s="653"/>
      <c r="LS100" s="653"/>
      <c r="LT100" s="653"/>
      <c r="LU100" s="653"/>
      <c r="LV100" s="653"/>
      <c r="LW100" s="653"/>
      <c r="LX100" s="653"/>
      <c r="LY100" s="653"/>
      <c r="LZ100" s="653"/>
      <c r="MA100" s="653"/>
      <c r="MB100" s="653"/>
      <c r="MC100" s="653"/>
      <c r="MD100" s="653"/>
      <c r="ME100" s="653"/>
      <c r="MF100" s="653"/>
      <c r="MG100" s="653"/>
      <c r="MH100" s="653"/>
      <c r="MI100" s="653"/>
      <c r="MJ100" s="653"/>
      <c r="MK100" s="653"/>
      <c r="ML100" s="653"/>
      <c r="MM100" s="653"/>
      <c r="MN100" s="653"/>
      <c r="MO100" s="653"/>
      <c r="MP100" s="653"/>
      <c r="MQ100" s="653"/>
      <c r="MR100" s="653"/>
      <c r="MS100" s="653"/>
      <c r="MT100" s="653"/>
      <c r="MU100" s="653"/>
      <c r="MV100" s="653"/>
      <c r="MW100" s="653"/>
      <c r="MX100" s="653"/>
      <c r="MY100" s="653"/>
      <c r="MZ100" s="653"/>
      <c r="NA100" s="653"/>
      <c r="NB100" s="653"/>
      <c r="NC100" s="653"/>
      <c r="ND100" s="653"/>
      <c r="NE100" s="653"/>
      <c r="NF100" s="653"/>
      <c r="NG100" s="653"/>
      <c r="NH100" s="653"/>
      <c r="NI100" s="653"/>
      <c r="NJ100" s="653"/>
      <c r="NK100" s="653"/>
      <c r="NL100" s="653"/>
      <c r="NM100" s="653"/>
      <c r="NN100" s="653"/>
      <c r="NO100" s="653"/>
      <c r="NP100" s="653"/>
      <c r="NQ100" s="653"/>
      <c r="NR100" s="653"/>
      <c r="NS100" s="653"/>
      <c r="NT100" s="653"/>
      <c r="NU100" s="653"/>
      <c r="NV100" s="653"/>
      <c r="NW100" s="653"/>
      <c r="NX100" s="653"/>
      <c r="NY100" s="653"/>
      <c r="NZ100" s="653"/>
      <c r="OA100" s="653"/>
      <c r="OB100" s="653"/>
      <c r="OC100" s="653"/>
      <c r="OD100" s="653"/>
      <c r="OE100" s="653"/>
      <c r="OF100" s="653"/>
      <c r="OG100" s="653"/>
      <c r="OH100" s="653"/>
      <c r="OI100" s="653"/>
      <c r="OJ100" s="653"/>
      <c r="OK100" s="653"/>
      <c r="OL100" s="653"/>
      <c r="OM100" s="653"/>
      <c r="ON100" s="653"/>
      <c r="OO100" s="653"/>
      <c r="OP100" s="653"/>
      <c r="OQ100" s="653"/>
      <c r="OR100" s="653"/>
      <c r="OS100" s="653"/>
      <c r="OT100" s="653"/>
      <c r="OU100" s="653"/>
      <c r="OV100" s="653"/>
      <c r="OW100" s="653"/>
      <c r="OX100" s="653"/>
      <c r="OY100" s="653"/>
      <c r="OZ100" s="653"/>
      <c r="PA100" s="653"/>
      <c r="PB100" s="653"/>
      <c r="PC100" s="653"/>
      <c r="PD100" s="653"/>
      <c r="PE100" s="653"/>
      <c r="PF100" s="653"/>
      <c r="PG100" s="653"/>
      <c r="PH100" s="653"/>
      <c r="PI100" s="653"/>
      <c r="PJ100" s="653"/>
      <c r="PK100" s="653"/>
      <c r="PL100" s="653"/>
      <c r="PM100" s="653"/>
      <c r="PN100" s="653"/>
      <c r="PO100" s="653"/>
      <c r="PP100" s="653"/>
      <c r="PQ100" s="653"/>
      <c r="PR100" s="653"/>
      <c r="PS100" s="653"/>
      <c r="PT100" s="653"/>
      <c r="PU100" s="653"/>
      <c r="PV100" s="653"/>
      <c r="PW100" s="653"/>
      <c r="PX100" s="653"/>
      <c r="PY100" s="653"/>
      <c r="PZ100" s="653"/>
      <c r="QA100" s="653"/>
      <c r="QB100" s="653"/>
      <c r="QC100" s="653"/>
      <c r="QD100" s="653"/>
      <c r="QE100" s="653"/>
      <c r="QF100" s="653"/>
      <c r="QG100" s="653"/>
      <c r="QH100" s="653"/>
      <c r="QI100" s="653"/>
      <c r="QJ100" s="653"/>
      <c r="QK100" s="653"/>
      <c r="QL100" s="653"/>
      <c r="QM100" s="653"/>
      <c r="QN100" s="653"/>
      <c r="QO100" s="653"/>
      <c r="QP100" s="653"/>
      <c r="QQ100" s="653"/>
      <c r="QR100" s="653"/>
      <c r="QS100" s="653"/>
      <c r="QT100" s="653"/>
      <c r="QU100" s="653"/>
      <c r="QV100" s="653"/>
      <c r="QW100" s="653"/>
      <c r="QX100" s="653"/>
      <c r="QY100" s="653"/>
      <c r="QZ100" s="653"/>
      <c r="RA100" s="653"/>
      <c r="RB100" s="653"/>
      <c r="RC100" s="653"/>
      <c r="RD100" s="653"/>
      <c r="RE100" s="653"/>
      <c r="RF100" s="653"/>
      <c r="RG100" s="653"/>
      <c r="RH100" s="653"/>
      <c r="RI100" s="653"/>
      <c r="RJ100" s="653"/>
      <c r="RK100" s="653"/>
      <c r="RL100" s="653"/>
      <c r="RM100" s="653"/>
      <c r="RN100" s="653"/>
      <c r="RO100" s="653"/>
      <c r="RP100" s="653"/>
      <c r="RQ100" s="653"/>
      <c r="RR100" s="653"/>
      <c r="RS100" s="653"/>
      <c r="RT100" s="653"/>
      <c r="RU100" s="653"/>
      <c r="RV100" s="653"/>
      <c r="RW100" s="653"/>
      <c r="RX100" s="653"/>
      <c r="RY100" s="653"/>
      <c r="RZ100" s="653"/>
      <c r="SA100" s="653"/>
      <c r="SB100" s="653"/>
      <c r="SC100" s="653"/>
      <c r="SD100" s="653"/>
      <c r="SE100" s="653"/>
      <c r="SF100" s="653"/>
      <c r="SG100" s="653"/>
      <c r="SH100" s="653"/>
      <c r="SI100" s="653"/>
      <c r="SJ100" s="653"/>
      <c r="SK100" s="653"/>
      <c r="SL100" s="653"/>
      <c r="SM100" s="653"/>
      <c r="SN100" s="653"/>
      <c r="SO100" s="653"/>
      <c r="SP100" s="653"/>
      <c r="SQ100" s="653"/>
      <c r="SR100" s="653"/>
      <c r="SS100" s="653"/>
      <c r="ST100" s="653"/>
      <c r="SU100" s="653"/>
      <c r="SV100" s="653"/>
      <c r="SW100" s="653"/>
      <c r="SX100" s="653"/>
      <c r="SY100" s="653"/>
      <c r="SZ100" s="653"/>
      <c r="TA100" s="653"/>
      <c r="TB100" s="653"/>
      <c r="TC100" s="653"/>
      <c r="TD100" s="653"/>
      <c r="TE100" s="653"/>
      <c r="TF100" s="653"/>
      <c r="TG100" s="653"/>
      <c r="TH100" s="653"/>
      <c r="TI100" s="653"/>
      <c r="TJ100" s="653"/>
      <c r="TK100" s="653"/>
      <c r="TL100" s="653"/>
      <c r="TM100" s="653"/>
      <c r="TN100" s="653"/>
      <c r="TO100" s="653"/>
      <c r="TP100" s="653"/>
      <c r="TQ100" s="653"/>
      <c r="TR100" s="653"/>
      <c r="TS100" s="653"/>
      <c r="TT100" s="653"/>
      <c r="TU100" s="653"/>
      <c r="TV100" s="653"/>
      <c r="TW100" s="653"/>
      <c r="TX100" s="653"/>
      <c r="TY100" s="653"/>
      <c r="TZ100" s="653"/>
      <c r="UA100" s="653"/>
      <c r="UB100" s="653"/>
      <c r="UC100" s="653"/>
      <c r="UD100" s="653"/>
      <c r="UE100" s="653"/>
      <c r="UF100" s="653"/>
      <c r="UG100" s="653"/>
      <c r="UH100" s="653"/>
      <c r="UI100" s="653"/>
      <c r="UJ100" s="653"/>
      <c r="UK100" s="653"/>
      <c r="UL100" s="653"/>
      <c r="UM100" s="653"/>
      <c r="UN100" s="653"/>
      <c r="UO100" s="653"/>
      <c r="UP100" s="653"/>
      <c r="UQ100" s="653"/>
      <c r="UR100" s="653"/>
      <c r="US100" s="653"/>
      <c r="UT100" s="653"/>
      <c r="UU100" s="653"/>
      <c r="UV100" s="653"/>
      <c r="UW100" s="653"/>
      <c r="UX100" s="653"/>
      <c r="UY100" s="653"/>
      <c r="UZ100" s="653"/>
      <c r="VA100" s="653"/>
      <c r="VB100" s="653"/>
      <c r="VC100" s="653"/>
      <c r="VD100" s="653"/>
      <c r="VE100" s="653"/>
      <c r="VF100" s="653"/>
      <c r="VG100" s="653"/>
      <c r="VH100" s="653"/>
      <c r="VI100" s="653"/>
      <c r="VJ100" s="653"/>
      <c r="VK100" s="653"/>
      <c r="VL100" s="653"/>
      <c r="VM100" s="653"/>
      <c r="VN100" s="653"/>
      <c r="VO100" s="653"/>
      <c r="VP100" s="653"/>
      <c r="VQ100" s="653"/>
      <c r="VR100" s="653"/>
      <c r="VS100" s="653"/>
      <c r="VT100" s="653"/>
      <c r="VU100" s="653"/>
      <c r="VV100" s="653"/>
      <c r="VW100" s="653"/>
      <c r="VX100" s="653"/>
      <c r="VY100" s="653"/>
      <c r="VZ100" s="653"/>
      <c r="WA100" s="653"/>
      <c r="WB100" s="653"/>
      <c r="WC100" s="653"/>
      <c r="WD100" s="653"/>
      <c r="WE100" s="653"/>
      <c r="WF100" s="653"/>
      <c r="WG100" s="653"/>
      <c r="WH100" s="653"/>
      <c r="WI100" s="653"/>
      <c r="WJ100" s="653"/>
      <c r="WK100" s="653"/>
      <c r="WL100" s="653"/>
      <c r="WM100" s="653"/>
      <c r="WN100" s="653"/>
      <c r="WO100" s="653"/>
      <c r="WP100" s="653"/>
      <c r="WQ100" s="653"/>
      <c r="WR100" s="653"/>
      <c r="WS100" s="653"/>
      <c r="WT100" s="653"/>
      <c r="WU100" s="653"/>
      <c r="WV100" s="653"/>
      <c r="WW100" s="653"/>
      <c r="WX100" s="653"/>
      <c r="WY100" s="653"/>
      <c r="WZ100" s="653"/>
      <c r="XA100" s="653"/>
      <c r="XB100" s="653"/>
      <c r="XC100" s="653"/>
      <c r="XD100" s="653"/>
      <c r="XE100" s="653"/>
      <c r="XF100" s="653"/>
      <c r="XG100" s="653"/>
      <c r="XH100" s="653"/>
      <c r="XI100" s="653"/>
      <c r="XJ100" s="653"/>
      <c r="XK100" s="653"/>
      <c r="XL100" s="653"/>
      <c r="XM100" s="653"/>
      <c r="XN100" s="653"/>
      <c r="XO100" s="653"/>
      <c r="XP100" s="653"/>
      <c r="XQ100" s="653"/>
      <c r="XR100" s="653"/>
      <c r="XS100" s="653"/>
      <c r="XT100" s="653"/>
      <c r="XU100" s="653"/>
      <c r="XV100" s="653"/>
      <c r="XW100" s="653"/>
      <c r="XX100" s="653"/>
      <c r="XY100" s="653"/>
      <c r="XZ100" s="653"/>
      <c r="YA100" s="653"/>
      <c r="YB100" s="653"/>
      <c r="YC100" s="653"/>
      <c r="YD100" s="653"/>
      <c r="YE100" s="653"/>
      <c r="YF100" s="653"/>
      <c r="YG100" s="653"/>
      <c r="YH100" s="653"/>
      <c r="YI100" s="653"/>
      <c r="YJ100" s="653"/>
      <c r="YK100" s="653"/>
      <c r="YL100" s="653"/>
      <c r="YM100" s="653"/>
      <c r="YN100" s="653"/>
      <c r="YO100" s="653"/>
      <c r="YP100" s="653"/>
      <c r="YQ100" s="653"/>
      <c r="YR100" s="653"/>
      <c r="YS100" s="653"/>
      <c r="YT100" s="653"/>
      <c r="YU100" s="653"/>
      <c r="YV100" s="653"/>
      <c r="YW100" s="653"/>
      <c r="YX100" s="653"/>
      <c r="YY100" s="653"/>
      <c r="YZ100" s="653"/>
      <c r="ZA100" s="653"/>
      <c r="ZB100" s="653"/>
      <c r="ZC100" s="653"/>
      <c r="ZD100" s="653"/>
      <c r="ZE100" s="653"/>
      <c r="ZF100" s="653"/>
      <c r="ZG100" s="653"/>
      <c r="ZH100" s="653"/>
      <c r="ZI100" s="653"/>
      <c r="ZJ100" s="653"/>
      <c r="ZK100" s="653"/>
      <c r="ZL100" s="653"/>
      <c r="ZM100" s="653"/>
      <c r="ZN100" s="653"/>
      <c r="ZO100" s="653"/>
      <c r="ZP100" s="653"/>
      <c r="ZQ100" s="653"/>
      <c r="ZR100" s="653"/>
      <c r="ZS100" s="653"/>
      <c r="ZT100" s="653"/>
      <c r="ZU100" s="653"/>
      <c r="ZV100" s="653"/>
      <c r="ZW100" s="653"/>
      <c r="ZX100" s="653"/>
      <c r="ZY100" s="653"/>
      <c r="ZZ100" s="653"/>
      <c r="AAA100" s="653"/>
      <c r="AAB100" s="653"/>
      <c r="AAC100" s="653"/>
      <c r="AAD100" s="653"/>
      <c r="AAE100" s="653"/>
      <c r="AAF100" s="653"/>
      <c r="AAG100" s="653"/>
      <c r="AAH100" s="653"/>
      <c r="AAI100" s="653"/>
      <c r="AAJ100" s="653"/>
      <c r="AAK100" s="653"/>
      <c r="AAL100" s="653"/>
      <c r="AAM100" s="653"/>
      <c r="AAN100" s="653"/>
      <c r="AAO100" s="653"/>
      <c r="AAP100" s="653"/>
      <c r="AAQ100" s="653"/>
      <c r="AAR100" s="653"/>
      <c r="AAS100" s="653"/>
      <c r="AAT100" s="653"/>
      <c r="AAU100" s="653"/>
      <c r="AAV100" s="653"/>
      <c r="AAW100" s="653"/>
      <c r="AAX100" s="653"/>
      <c r="AAY100" s="653"/>
      <c r="AAZ100" s="653"/>
      <c r="ABA100" s="653"/>
      <c r="ABB100" s="653"/>
      <c r="ABC100" s="653"/>
      <c r="ABD100" s="653"/>
      <c r="ABE100" s="653"/>
      <c r="ABF100" s="653"/>
      <c r="ABG100" s="653"/>
      <c r="ABH100" s="653"/>
      <c r="ABI100" s="653"/>
      <c r="ABJ100" s="653"/>
      <c r="ABK100" s="653"/>
      <c r="ABL100" s="653"/>
      <c r="ABM100" s="653"/>
      <c r="ABN100" s="653"/>
      <c r="ABO100" s="653"/>
      <c r="ABP100" s="653"/>
      <c r="ABQ100" s="653"/>
      <c r="ABR100" s="653"/>
      <c r="ABS100" s="653"/>
      <c r="ABT100" s="653"/>
      <c r="ABU100" s="653"/>
      <c r="ABV100" s="653"/>
      <c r="ABW100" s="653"/>
      <c r="ABX100" s="653"/>
      <c r="ABY100" s="653"/>
      <c r="ABZ100" s="653"/>
      <c r="ACA100" s="653"/>
      <c r="ACB100" s="653"/>
      <c r="ACC100" s="653"/>
      <c r="ACD100" s="653"/>
      <c r="ACE100" s="653"/>
      <c r="ACF100" s="653"/>
      <c r="ACG100" s="653"/>
      <c r="ACH100" s="653"/>
      <c r="ACI100" s="653"/>
      <c r="ACJ100" s="653"/>
      <c r="ACK100" s="653"/>
      <c r="ACL100" s="653"/>
      <c r="ACM100" s="653"/>
      <c r="ACN100" s="653"/>
      <c r="ACO100" s="653"/>
      <c r="ACP100" s="653"/>
      <c r="ACQ100" s="653"/>
      <c r="ACR100" s="653"/>
      <c r="ACS100" s="653"/>
      <c r="ACT100" s="653"/>
      <c r="ACU100" s="653"/>
      <c r="ACV100" s="653"/>
      <c r="ACW100" s="653"/>
      <c r="ACX100" s="653"/>
      <c r="ACY100" s="653"/>
      <c r="ACZ100" s="653"/>
      <c r="ADA100" s="653"/>
      <c r="ADB100" s="653"/>
      <c r="ADC100" s="653"/>
      <c r="ADD100" s="653"/>
      <c r="ADE100" s="653"/>
      <c r="ADF100" s="653"/>
      <c r="ADG100" s="653"/>
      <c r="ADH100" s="653"/>
      <c r="ADI100" s="653"/>
      <c r="ADJ100" s="653"/>
      <c r="ADK100" s="653"/>
      <c r="ADL100" s="653"/>
      <c r="ADM100" s="653"/>
      <c r="ADN100" s="653"/>
      <c r="ADO100" s="653"/>
      <c r="ADP100" s="653"/>
      <c r="ADQ100" s="653"/>
      <c r="ADR100" s="653"/>
      <c r="ADS100" s="653"/>
      <c r="ADT100" s="653"/>
      <c r="ADU100" s="653"/>
      <c r="ADV100" s="653"/>
      <c r="ADW100" s="653"/>
      <c r="ADX100" s="653"/>
      <c r="ADY100" s="653"/>
      <c r="ADZ100" s="653"/>
      <c r="AEA100" s="653"/>
      <c r="AEB100" s="653"/>
      <c r="AEC100" s="653"/>
      <c r="AED100" s="653"/>
      <c r="AEE100" s="653"/>
      <c r="AEF100" s="653"/>
      <c r="AEG100" s="653"/>
      <c r="AEH100" s="653"/>
      <c r="AEI100" s="653"/>
      <c r="AEJ100" s="653"/>
      <c r="AEK100" s="653"/>
      <c r="AEL100" s="653"/>
      <c r="AEM100" s="653"/>
      <c r="AEN100" s="653"/>
      <c r="AEO100" s="653"/>
      <c r="AEP100" s="653"/>
      <c r="AEQ100" s="653"/>
      <c r="AER100" s="653"/>
      <c r="AES100" s="653"/>
      <c r="AET100" s="653"/>
      <c r="AEU100" s="653"/>
      <c r="AEV100" s="653"/>
      <c r="AEW100" s="653"/>
      <c r="AEX100" s="653"/>
      <c r="AEY100" s="653"/>
      <c r="AEZ100" s="653"/>
      <c r="AFA100" s="653"/>
      <c r="AFB100" s="653"/>
      <c r="AFC100" s="653"/>
      <c r="AFD100" s="653"/>
      <c r="AFE100" s="653"/>
      <c r="AFF100" s="653"/>
      <c r="AFG100" s="653"/>
      <c r="AFH100" s="653"/>
      <c r="AFI100" s="653"/>
      <c r="AFJ100" s="653"/>
      <c r="AFK100" s="653"/>
      <c r="AFL100" s="653"/>
      <c r="AFM100" s="653"/>
      <c r="AFN100" s="653"/>
      <c r="AFO100" s="653"/>
      <c r="AFP100" s="653"/>
      <c r="AFQ100" s="653"/>
      <c r="AFR100" s="653"/>
      <c r="AFS100" s="653"/>
      <c r="AFT100" s="653"/>
      <c r="AFU100" s="653"/>
      <c r="AFV100" s="653"/>
      <c r="AFW100" s="653"/>
      <c r="AFX100" s="653"/>
      <c r="AFY100" s="653"/>
      <c r="AFZ100" s="653"/>
      <c r="AGA100" s="653"/>
      <c r="AGB100" s="653"/>
      <c r="AGC100" s="653"/>
      <c r="AGD100" s="653"/>
      <c r="AGE100" s="653"/>
      <c r="AGF100" s="653"/>
      <c r="AGG100" s="653"/>
      <c r="AGH100" s="653"/>
      <c r="AGI100" s="653"/>
      <c r="AGJ100" s="653"/>
      <c r="AGK100" s="653"/>
      <c r="AGL100" s="653"/>
      <c r="AGM100" s="653"/>
      <c r="AGN100" s="653"/>
      <c r="AGO100" s="653"/>
      <c r="AGP100" s="653"/>
      <c r="AGQ100" s="653"/>
      <c r="AGR100" s="653"/>
      <c r="AGS100" s="653"/>
      <c r="AGT100" s="653"/>
      <c r="AGU100" s="653"/>
      <c r="AGV100" s="653"/>
      <c r="AGW100" s="653"/>
      <c r="AGX100" s="653"/>
      <c r="AGY100" s="653"/>
      <c r="AGZ100" s="653"/>
      <c r="AHA100" s="653"/>
      <c r="AHB100" s="653"/>
      <c r="AHC100" s="653"/>
      <c r="AHD100" s="653"/>
      <c r="AHE100" s="653"/>
      <c r="AHF100" s="653"/>
      <c r="AHG100" s="653"/>
      <c r="AHH100" s="653"/>
      <c r="AHI100" s="653"/>
      <c r="AHJ100" s="653"/>
      <c r="AHK100" s="653"/>
      <c r="AHL100" s="653"/>
      <c r="AHM100" s="653"/>
      <c r="AHN100" s="653"/>
      <c r="AHO100" s="653"/>
      <c r="AHP100" s="653"/>
      <c r="AHQ100" s="653"/>
      <c r="AHR100" s="653"/>
      <c r="AHS100" s="653"/>
      <c r="AHT100" s="653"/>
      <c r="AHU100" s="653"/>
      <c r="AHV100" s="653"/>
      <c r="AHW100" s="653"/>
      <c r="AHX100" s="653"/>
      <c r="AHY100" s="653"/>
      <c r="AHZ100" s="653"/>
      <c r="AIA100" s="653"/>
      <c r="AIB100" s="653"/>
      <c r="AIC100" s="653"/>
      <c r="AID100" s="653"/>
      <c r="AIE100" s="653"/>
      <c r="AIF100" s="653"/>
      <c r="AIG100" s="653"/>
      <c r="AIH100" s="653"/>
      <c r="AII100" s="653"/>
      <c r="AIJ100" s="653"/>
      <c r="AIK100" s="653"/>
      <c r="AIL100" s="653"/>
      <c r="AIM100" s="653"/>
      <c r="AIN100" s="653"/>
      <c r="AIO100" s="653"/>
      <c r="AIP100" s="653"/>
      <c r="AIQ100" s="653"/>
      <c r="AIR100" s="653"/>
      <c r="AIS100" s="653"/>
      <c r="AIT100" s="653"/>
      <c r="AIU100" s="653"/>
      <c r="AIV100" s="653"/>
      <c r="AIW100" s="653"/>
      <c r="AIX100" s="653"/>
      <c r="AIY100" s="653"/>
      <c r="AIZ100" s="653"/>
      <c r="AJA100" s="653"/>
      <c r="AJB100" s="653"/>
      <c r="AJC100" s="653"/>
      <c r="AJD100" s="653"/>
      <c r="AJE100" s="653"/>
      <c r="AJF100" s="653"/>
      <c r="AJG100" s="653"/>
      <c r="AJH100" s="653"/>
      <c r="AJI100" s="653"/>
      <c r="AJJ100" s="653"/>
      <c r="AJK100" s="653"/>
      <c r="AJL100" s="653"/>
      <c r="AJM100" s="653"/>
      <c r="AJN100" s="653"/>
      <c r="AJO100" s="653"/>
      <c r="AJP100" s="653"/>
      <c r="AJQ100" s="653"/>
      <c r="AJR100" s="653"/>
      <c r="AJS100" s="653"/>
      <c r="AJT100" s="653"/>
      <c r="AJU100" s="653"/>
      <c r="AJV100" s="653"/>
      <c r="AJW100" s="653"/>
      <c r="AJX100" s="653"/>
      <c r="AJY100" s="653"/>
      <c r="AJZ100" s="653"/>
      <c r="AKA100" s="653"/>
      <c r="AKB100" s="653"/>
      <c r="AKC100" s="653"/>
      <c r="AKD100" s="653"/>
      <c r="AKE100" s="653"/>
      <c r="AKF100" s="653"/>
      <c r="AKG100" s="653"/>
      <c r="AKH100" s="653"/>
      <c r="AKI100" s="653"/>
      <c r="AKJ100" s="653"/>
      <c r="AKK100" s="653"/>
      <c r="AKL100" s="653"/>
      <c r="AKM100" s="653"/>
      <c r="AKN100" s="653"/>
      <c r="AKO100" s="653"/>
      <c r="AKP100" s="653"/>
      <c r="AKQ100" s="653"/>
      <c r="AKR100" s="653"/>
      <c r="AKS100" s="653"/>
      <c r="AKT100" s="653"/>
      <c r="AKU100" s="653"/>
      <c r="AKV100" s="653"/>
      <c r="AKW100" s="653"/>
      <c r="AKX100" s="653"/>
      <c r="AKY100" s="653"/>
      <c r="AKZ100" s="653"/>
      <c r="ALA100" s="653"/>
      <c r="ALB100" s="653"/>
      <c r="ALC100" s="653"/>
      <c r="ALD100" s="653"/>
      <c r="ALE100" s="653"/>
      <c r="ALF100" s="653"/>
      <c r="ALG100" s="653"/>
      <c r="ALH100" s="653"/>
      <c r="ALI100" s="653"/>
      <c r="ALJ100" s="653"/>
      <c r="ALK100" s="653"/>
      <c r="ALL100" s="653"/>
      <c r="ALM100" s="653"/>
      <c r="ALN100" s="653"/>
      <c r="ALO100" s="653"/>
      <c r="ALP100" s="653"/>
      <c r="ALQ100" s="653"/>
      <c r="ALR100" s="653"/>
      <c r="ALS100" s="653"/>
      <c r="ALT100" s="653"/>
      <c r="ALU100" s="653"/>
      <c r="ALV100" s="653"/>
      <c r="ALW100" s="653"/>
      <c r="ALX100" s="653"/>
      <c r="ALY100" s="653"/>
      <c r="ALZ100" s="653"/>
      <c r="AMA100" s="653"/>
      <c r="AMB100" s="653"/>
      <c r="AMC100" s="653"/>
      <c r="AMD100" s="653"/>
      <c r="AME100" s="653"/>
      <c r="AMF100" s="653"/>
      <c r="AMG100" s="653"/>
      <c r="AMH100" s="653"/>
      <c r="AMI100" s="653"/>
      <c r="AMJ100" s="653"/>
      <c r="AMK100" s="653"/>
    </row>
    <row r="101" spans="1:1025" s="199" customFormat="1">
      <c r="A101" s="1526"/>
      <c r="B101" s="1735" t="s">
        <v>3466</v>
      </c>
      <c r="C101" s="1735"/>
      <c r="D101" s="1736">
        <v>564540178.58000004</v>
      </c>
      <c r="E101" s="1736"/>
      <c r="F101" s="1533"/>
      <c r="G101" s="1534">
        <f>+D101/$D$105</f>
        <v>0.95408912674879698</v>
      </c>
      <c r="H101" s="1526"/>
      <c r="I101" s="655"/>
      <c r="J101" s="656"/>
      <c r="K101" s="653"/>
      <c r="L101" s="653"/>
      <c r="M101" s="653"/>
      <c r="N101" s="653"/>
      <c r="O101" s="653"/>
      <c r="P101" s="653"/>
      <c r="Q101" s="653"/>
      <c r="R101" s="653"/>
      <c r="S101" s="653"/>
      <c r="T101" s="653"/>
      <c r="U101" s="653"/>
      <c r="V101" s="653"/>
      <c r="W101" s="653"/>
      <c r="X101" s="653"/>
      <c r="Y101" s="653"/>
      <c r="Z101" s="653"/>
      <c r="AA101" s="653"/>
      <c r="AB101" s="653"/>
      <c r="AC101" s="653"/>
      <c r="AD101" s="653"/>
      <c r="AE101" s="653"/>
      <c r="AF101" s="653"/>
      <c r="AG101" s="653"/>
      <c r="AH101" s="653"/>
      <c r="AI101" s="653"/>
      <c r="AJ101" s="653"/>
      <c r="AK101" s="653"/>
      <c r="AL101" s="653"/>
      <c r="AM101" s="653"/>
      <c r="AN101" s="653"/>
      <c r="AO101" s="653"/>
      <c r="AP101" s="653"/>
      <c r="AQ101" s="653"/>
      <c r="AR101" s="653"/>
      <c r="AS101" s="653"/>
      <c r="AT101" s="653"/>
      <c r="AU101" s="653"/>
      <c r="AV101" s="653"/>
      <c r="AW101" s="653"/>
      <c r="AX101" s="653"/>
      <c r="AY101" s="653"/>
      <c r="AZ101" s="653"/>
      <c r="BA101" s="653"/>
      <c r="BB101" s="653"/>
      <c r="BC101" s="653"/>
      <c r="BD101" s="653"/>
      <c r="BE101" s="653"/>
      <c r="BF101" s="653"/>
      <c r="BG101" s="653"/>
      <c r="BH101" s="653"/>
      <c r="BI101" s="653"/>
      <c r="BJ101" s="653"/>
      <c r="BK101" s="653"/>
      <c r="BL101" s="653"/>
      <c r="BM101" s="653"/>
      <c r="BN101" s="653"/>
      <c r="BO101" s="653"/>
      <c r="BP101" s="653"/>
      <c r="BQ101" s="653"/>
      <c r="BR101" s="653"/>
      <c r="BS101" s="653"/>
      <c r="BT101" s="653"/>
      <c r="BU101" s="653"/>
      <c r="BV101" s="653"/>
      <c r="BW101" s="653"/>
      <c r="BX101" s="653"/>
      <c r="BY101" s="653"/>
      <c r="BZ101" s="653"/>
      <c r="CA101" s="653"/>
      <c r="CB101" s="653"/>
      <c r="CC101" s="653"/>
      <c r="CD101" s="653"/>
      <c r="CE101" s="653"/>
      <c r="CF101" s="653"/>
      <c r="CG101" s="653"/>
      <c r="CH101" s="653"/>
      <c r="CI101" s="653"/>
      <c r="CJ101" s="653"/>
      <c r="CK101" s="653"/>
      <c r="CL101" s="653"/>
      <c r="CM101" s="653"/>
      <c r="CN101" s="653"/>
      <c r="CO101" s="653"/>
      <c r="CP101" s="653"/>
      <c r="CQ101" s="653"/>
      <c r="CR101" s="653"/>
      <c r="CS101" s="653"/>
      <c r="CT101" s="653"/>
      <c r="CU101" s="653"/>
      <c r="CV101" s="653"/>
      <c r="CW101" s="653"/>
      <c r="CX101" s="653"/>
      <c r="CY101" s="653"/>
      <c r="CZ101" s="653"/>
      <c r="DA101" s="653"/>
      <c r="DB101" s="653"/>
      <c r="DC101" s="653"/>
      <c r="DD101" s="653"/>
      <c r="DE101" s="653"/>
      <c r="DF101" s="653"/>
      <c r="DG101" s="653"/>
      <c r="DH101" s="653"/>
      <c r="DI101" s="653"/>
      <c r="DJ101" s="653"/>
      <c r="DK101" s="653"/>
      <c r="DL101" s="653"/>
      <c r="DM101" s="653"/>
      <c r="DN101" s="653"/>
      <c r="DO101" s="653"/>
      <c r="DP101" s="653"/>
      <c r="DQ101" s="653"/>
      <c r="DR101" s="653"/>
      <c r="DS101" s="653"/>
      <c r="DT101" s="653"/>
      <c r="DU101" s="653"/>
      <c r="DV101" s="653"/>
      <c r="DW101" s="653"/>
      <c r="DX101" s="653"/>
      <c r="DY101" s="653"/>
      <c r="DZ101" s="653"/>
      <c r="EA101" s="653"/>
      <c r="EB101" s="653"/>
      <c r="EC101" s="653"/>
      <c r="ED101" s="653"/>
      <c r="EE101" s="653"/>
      <c r="EF101" s="653"/>
      <c r="EG101" s="653"/>
      <c r="EH101" s="653"/>
      <c r="EI101" s="653"/>
      <c r="EJ101" s="653"/>
      <c r="EK101" s="653"/>
      <c r="EL101" s="653"/>
      <c r="EM101" s="653"/>
      <c r="EN101" s="653"/>
      <c r="EO101" s="653"/>
      <c r="EP101" s="653"/>
      <c r="EQ101" s="653"/>
      <c r="ER101" s="653"/>
      <c r="ES101" s="653"/>
      <c r="ET101" s="653"/>
      <c r="EU101" s="653"/>
      <c r="EV101" s="653"/>
      <c r="EW101" s="653"/>
      <c r="EX101" s="653"/>
      <c r="EY101" s="653"/>
      <c r="EZ101" s="653"/>
      <c r="FA101" s="653"/>
      <c r="FB101" s="653"/>
      <c r="FC101" s="653"/>
      <c r="FD101" s="653"/>
      <c r="FE101" s="653"/>
      <c r="FF101" s="653"/>
      <c r="FG101" s="653"/>
      <c r="FH101" s="653"/>
      <c r="FI101" s="653"/>
      <c r="FJ101" s="653"/>
      <c r="FK101" s="653"/>
      <c r="FL101" s="653"/>
      <c r="FM101" s="653"/>
      <c r="FN101" s="653"/>
      <c r="FO101" s="653"/>
      <c r="FP101" s="653"/>
      <c r="FQ101" s="653"/>
      <c r="FR101" s="653"/>
      <c r="FS101" s="653"/>
      <c r="FT101" s="653"/>
      <c r="FU101" s="653"/>
      <c r="FV101" s="653"/>
      <c r="FW101" s="653"/>
      <c r="FX101" s="653"/>
      <c r="FY101" s="653"/>
      <c r="FZ101" s="653"/>
      <c r="GA101" s="653"/>
      <c r="GB101" s="653"/>
      <c r="GC101" s="653"/>
      <c r="GD101" s="653"/>
      <c r="GE101" s="653"/>
      <c r="GF101" s="653"/>
      <c r="GG101" s="653"/>
      <c r="GH101" s="653"/>
      <c r="GI101" s="653"/>
      <c r="GJ101" s="653"/>
      <c r="GK101" s="653"/>
      <c r="GL101" s="653"/>
      <c r="GM101" s="653"/>
      <c r="GN101" s="653"/>
      <c r="GO101" s="653"/>
      <c r="GP101" s="653"/>
      <c r="GQ101" s="653"/>
      <c r="GR101" s="653"/>
      <c r="GS101" s="653"/>
      <c r="GT101" s="653"/>
      <c r="GU101" s="653"/>
      <c r="GV101" s="653"/>
      <c r="GW101" s="653"/>
      <c r="GX101" s="653"/>
      <c r="GY101" s="653"/>
      <c r="GZ101" s="653"/>
      <c r="HA101" s="653"/>
      <c r="HB101" s="653"/>
      <c r="HC101" s="653"/>
      <c r="HD101" s="653"/>
      <c r="HE101" s="653"/>
      <c r="HF101" s="653"/>
      <c r="HG101" s="653"/>
      <c r="HH101" s="653"/>
      <c r="HI101" s="653"/>
      <c r="HJ101" s="653"/>
      <c r="HK101" s="653"/>
      <c r="HL101" s="653"/>
      <c r="HM101" s="653"/>
      <c r="HN101" s="653"/>
      <c r="HO101" s="653"/>
      <c r="HP101" s="653"/>
      <c r="HQ101" s="653"/>
      <c r="HR101" s="653"/>
      <c r="HS101" s="653"/>
      <c r="HT101" s="653"/>
      <c r="HU101" s="653"/>
      <c r="HV101" s="653"/>
      <c r="HW101" s="653"/>
      <c r="HX101" s="653"/>
      <c r="HY101" s="653"/>
      <c r="HZ101" s="653"/>
      <c r="IA101" s="653"/>
      <c r="IB101" s="653"/>
      <c r="IC101" s="653"/>
      <c r="ID101" s="653"/>
      <c r="IE101" s="653"/>
      <c r="IF101" s="653"/>
      <c r="IG101" s="653"/>
      <c r="IH101" s="653"/>
      <c r="II101" s="653"/>
      <c r="IJ101" s="653"/>
      <c r="IK101" s="653"/>
      <c r="IL101" s="653"/>
      <c r="IM101" s="653"/>
      <c r="IN101" s="653"/>
      <c r="IO101" s="653"/>
      <c r="IP101" s="653"/>
      <c r="IQ101" s="653"/>
      <c r="IR101" s="653"/>
      <c r="IS101" s="653"/>
      <c r="IT101" s="653"/>
      <c r="IU101" s="653"/>
      <c r="IV101" s="653"/>
      <c r="IW101" s="653"/>
      <c r="IX101" s="653"/>
      <c r="IY101" s="653"/>
      <c r="IZ101" s="653"/>
      <c r="JA101" s="653"/>
      <c r="JB101" s="653"/>
      <c r="JC101" s="653"/>
      <c r="JD101" s="653"/>
      <c r="JE101" s="653"/>
      <c r="JF101" s="653"/>
      <c r="JG101" s="653"/>
      <c r="JH101" s="653"/>
      <c r="JI101" s="653"/>
      <c r="JJ101" s="653"/>
      <c r="JK101" s="653"/>
      <c r="JL101" s="653"/>
      <c r="JM101" s="653"/>
      <c r="JN101" s="653"/>
      <c r="JO101" s="653"/>
      <c r="JP101" s="653"/>
      <c r="JQ101" s="653"/>
      <c r="JR101" s="653"/>
      <c r="JS101" s="653"/>
      <c r="JT101" s="653"/>
      <c r="JU101" s="653"/>
      <c r="JV101" s="653"/>
      <c r="JW101" s="653"/>
      <c r="JX101" s="653"/>
      <c r="JY101" s="653"/>
      <c r="JZ101" s="653"/>
      <c r="KA101" s="653"/>
      <c r="KB101" s="653"/>
      <c r="KC101" s="653"/>
      <c r="KD101" s="653"/>
      <c r="KE101" s="653"/>
      <c r="KF101" s="653"/>
      <c r="KG101" s="653"/>
      <c r="KH101" s="653"/>
      <c r="KI101" s="653"/>
      <c r="KJ101" s="653"/>
      <c r="KK101" s="653"/>
      <c r="KL101" s="653"/>
      <c r="KM101" s="653"/>
      <c r="KN101" s="653"/>
      <c r="KO101" s="653"/>
      <c r="KP101" s="653"/>
      <c r="KQ101" s="653"/>
      <c r="KR101" s="653"/>
      <c r="KS101" s="653"/>
      <c r="KT101" s="653"/>
      <c r="KU101" s="653"/>
      <c r="KV101" s="653"/>
      <c r="KW101" s="653"/>
      <c r="KX101" s="653"/>
      <c r="KY101" s="653"/>
      <c r="KZ101" s="653"/>
      <c r="LA101" s="653"/>
      <c r="LB101" s="653"/>
      <c r="LC101" s="653"/>
      <c r="LD101" s="653"/>
      <c r="LE101" s="653"/>
      <c r="LF101" s="653"/>
      <c r="LG101" s="653"/>
      <c r="LH101" s="653"/>
      <c r="LI101" s="653"/>
      <c r="LJ101" s="653"/>
      <c r="LK101" s="653"/>
      <c r="LL101" s="653"/>
      <c r="LM101" s="653"/>
      <c r="LN101" s="653"/>
      <c r="LO101" s="653"/>
      <c r="LP101" s="653"/>
      <c r="LQ101" s="653"/>
      <c r="LR101" s="653"/>
      <c r="LS101" s="653"/>
      <c r="LT101" s="653"/>
      <c r="LU101" s="653"/>
      <c r="LV101" s="653"/>
      <c r="LW101" s="653"/>
      <c r="LX101" s="653"/>
      <c r="LY101" s="653"/>
      <c r="LZ101" s="653"/>
      <c r="MA101" s="653"/>
      <c r="MB101" s="653"/>
      <c r="MC101" s="653"/>
      <c r="MD101" s="653"/>
      <c r="ME101" s="653"/>
      <c r="MF101" s="653"/>
      <c r="MG101" s="653"/>
      <c r="MH101" s="653"/>
      <c r="MI101" s="653"/>
      <c r="MJ101" s="653"/>
      <c r="MK101" s="653"/>
      <c r="ML101" s="653"/>
      <c r="MM101" s="653"/>
      <c r="MN101" s="653"/>
      <c r="MO101" s="653"/>
      <c r="MP101" s="653"/>
      <c r="MQ101" s="653"/>
      <c r="MR101" s="653"/>
      <c r="MS101" s="653"/>
      <c r="MT101" s="653"/>
      <c r="MU101" s="653"/>
      <c r="MV101" s="653"/>
      <c r="MW101" s="653"/>
      <c r="MX101" s="653"/>
      <c r="MY101" s="653"/>
      <c r="MZ101" s="653"/>
      <c r="NA101" s="653"/>
      <c r="NB101" s="653"/>
      <c r="NC101" s="653"/>
      <c r="ND101" s="653"/>
      <c r="NE101" s="653"/>
      <c r="NF101" s="653"/>
      <c r="NG101" s="653"/>
      <c r="NH101" s="653"/>
      <c r="NI101" s="653"/>
      <c r="NJ101" s="653"/>
      <c r="NK101" s="653"/>
      <c r="NL101" s="653"/>
      <c r="NM101" s="653"/>
      <c r="NN101" s="653"/>
      <c r="NO101" s="653"/>
      <c r="NP101" s="653"/>
      <c r="NQ101" s="653"/>
      <c r="NR101" s="653"/>
      <c r="NS101" s="653"/>
      <c r="NT101" s="653"/>
      <c r="NU101" s="653"/>
      <c r="NV101" s="653"/>
      <c r="NW101" s="653"/>
      <c r="NX101" s="653"/>
      <c r="NY101" s="653"/>
      <c r="NZ101" s="653"/>
      <c r="OA101" s="653"/>
      <c r="OB101" s="653"/>
      <c r="OC101" s="653"/>
      <c r="OD101" s="653"/>
      <c r="OE101" s="653"/>
      <c r="OF101" s="653"/>
      <c r="OG101" s="653"/>
      <c r="OH101" s="653"/>
      <c r="OI101" s="653"/>
      <c r="OJ101" s="653"/>
      <c r="OK101" s="653"/>
      <c r="OL101" s="653"/>
      <c r="OM101" s="653"/>
      <c r="ON101" s="653"/>
      <c r="OO101" s="653"/>
      <c r="OP101" s="653"/>
      <c r="OQ101" s="653"/>
      <c r="OR101" s="653"/>
      <c r="OS101" s="653"/>
      <c r="OT101" s="653"/>
      <c r="OU101" s="653"/>
      <c r="OV101" s="653"/>
      <c r="OW101" s="653"/>
      <c r="OX101" s="653"/>
      <c r="OY101" s="653"/>
      <c r="OZ101" s="653"/>
      <c r="PA101" s="653"/>
      <c r="PB101" s="653"/>
      <c r="PC101" s="653"/>
      <c r="PD101" s="653"/>
      <c r="PE101" s="653"/>
      <c r="PF101" s="653"/>
      <c r="PG101" s="653"/>
      <c r="PH101" s="653"/>
      <c r="PI101" s="653"/>
      <c r="PJ101" s="653"/>
      <c r="PK101" s="653"/>
      <c r="PL101" s="653"/>
      <c r="PM101" s="653"/>
      <c r="PN101" s="653"/>
      <c r="PO101" s="653"/>
      <c r="PP101" s="653"/>
      <c r="PQ101" s="653"/>
      <c r="PR101" s="653"/>
      <c r="PS101" s="653"/>
      <c r="PT101" s="653"/>
      <c r="PU101" s="653"/>
      <c r="PV101" s="653"/>
      <c r="PW101" s="653"/>
      <c r="PX101" s="653"/>
      <c r="PY101" s="653"/>
      <c r="PZ101" s="653"/>
      <c r="QA101" s="653"/>
      <c r="QB101" s="653"/>
      <c r="QC101" s="653"/>
      <c r="QD101" s="653"/>
      <c r="QE101" s="653"/>
      <c r="QF101" s="653"/>
      <c r="QG101" s="653"/>
      <c r="QH101" s="653"/>
      <c r="QI101" s="653"/>
      <c r="QJ101" s="653"/>
      <c r="QK101" s="653"/>
      <c r="QL101" s="653"/>
      <c r="QM101" s="653"/>
      <c r="QN101" s="653"/>
      <c r="QO101" s="653"/>
      <c r="QP101" s="653"/>
      <c r="QQ101" s="653"/>
      <c r="QR101" s="653"/>
      <c r="QS101" s="653"/>
      <c r="QT101" s="653"/>
      <c r="QU101" s="653"/>
      <c r="QV101" s="653"/>
      <c r="QW101" s="653"/>
      <c r="QX101" s="653"/>
      <c r="QY101" s="653"/>
      <c r="QZ101" s="653"/>
      <c r="RA101" s="653"/>
      <c r="RB101" s="653"/>
      <c r="RC101" s="653"/>
      <c r="RD101" s="653"/>
      <c r="RE101" s="653"/>
      <c r="RF101" s="653"/>
      <c r="RG101" s="653"/>
      <c r="RH101" s="653"/>
      <c r="RI101" s="653"/>
      <c r="RJ101" s="653"/>
      <c r="RK101" s="653"/>
      <c r="RL101" s="653"/>
      <c r="RM101" s="653"/>
      <c r="RN101" s="653"/>
      <c r="RO101" s="653"/>
      <c r="RP101" s="653"/>
      <c r="RQ101" s="653"/>
      <c r="RR101" s="653"/>
      <c r="RS101" s="653"/>
      <c r="RT101" s="653"/>
      <c r="RU101" s="653"/>
      <c r="RV101" s="653"/>
      <c r="RW101" s="653"/>
      <c r="RX101" s="653"/>
      <c r="RY101" s="653"/>
      <c r="RZ101" s="653"/>
      <c r="SA101" s="653"/>
      <c r="SB101" s="653"/>
      <c r="SC101" s="653"/>
      <c r="SD101" s="653"/>
      <c r="SE101" s="653"/>
      <c r="SF101" s="653"/>
      <c r="SG101" s="653"/>
      <c r="SH101" s="653"/>
      <c r="SI101" s="653"/>
      <c r="SJ101" s="653"/>
      <c r="SK101" s="653"/>
      <c r="SL101" s="653"/>
      <c r="SM101" s="653"/>
      <c r="SN101" s="653"/>
      <c r="SO101" s="653"/>
      <c r="SP101" s="653"/>
      <c r="SQ101" s="653"/>
      <c r="SR101" s="653"/>
      <c r="SS101" s="653"/>
      <c r="ST101" s="653"/>
      <c r="SU101" s="653"/>
      <c r="SV101" s="653"/>
      <c r="SW101" s="653"/>
      <c r="SX101" s="653"/>
      <c r="SY101" s="653"/>
      <c r="SZ101" s="653"/>
      <c r="TA101" s="653"/>
      <c r="TB101" s="653"/>
      <c r="TC101" s="653"/>
      <c r="TD101" s="653"/>
      <c r="TE101" s="653"/>
      <c r="TF101" s="653"/>
      <c r="TG101" s="653"/>
      <c r="TH101" s="653"/>
      <c r="TI101" s="653"/>
      <c r="TJ101" s="653"/>
      <c r="TK101" s="653"/>
      <c r="TL101" s="653"/>
      <c r="TM101" s="653"/>
      <c r="TN101" s="653"/>
      <c r="TO101" s="653"/>
      <c r="TP101" s="653"/>
      <c r="TQ101" s="653"/>
      <c r="TR101" s="653"/>
      <c r="TS101" s="653"/>
      <c r="TT101" s="653"/>
      <c r="TU101" s="653"/>
      <c r="TV101" s="653"/>
      <c r="TW101" s="653"/>
      <c r="TX101" s="653"/>
      <c r="TY101" s="653"/>
      <c r="TZ101" s="653"/>
      <c r="UA101" s="653"/>
      <c r="UB101" s="653"/>
      <c r="UC101" s="653"/>
      <c r="UD101" s="653"/>
      <c r="UE101" s="653"/>
      <c r="UF101" s="653"/>
      <c r="UG101" s="653"/>
      <c r="UH101" s="653"/>
      <c r="UI101" s="653"/>
      <c r="UJ101" s="653"/>
      <c r="UK101" s="653"/>
      <c r="UL101" s="653"/>
      <c r="UM101" s="653"/>
      <c r="UN101" s="653"/>
      <c r="UO101" s="653"/>
      <c r="UP101" s="653"/>
      <c r="UQ101" s="653"/>
      <c r="UR101" s="653"/>
      <c r="US101" s="653"/>
      <c r="UT101" s="653"/>
      <c r="UU101" s="653"/>
      <c r="UV101" s="653"/>
      <c r="UW101" s="653"/>
      <c r="UX101" s="653"/>
      <c r="UY101" s="653"/>
      <c r="UZ101" s="653"/>
      <c r="VA101" s="653"/>
      <c r="VB101" s="653"/>
      <c r="VC101" s="653"/>
      <c r="VD101" s="653"/>
      <c r="VE101" s="653"/>
      <c r="VF101" s="653"/>
      <c r="VG101" s="653"/>
      <c r="VH101" s="653"/>
      <c r="VI101" s="653"/>
      <c r="VJ101" s="653"/>
      <c r="VK101" s="653"/>
      <c r="VL101" s="653"/>
      <c r="VM101" s="653"/>
      <c r="VN101" s="653"/>
      <c r="VO101" s="653"/>
      <c r="VP101" s="653"/>
      <c r="VQ101" s="653"/>
      <c r="VR101" s="653"/>
      <c r="VS101" s="653"/>
      <c r="VT101" s="653"/>
      <c r="VU101" s="653"/>
      <c r="VV101" s="653"/>
      <c r="VW101" s="653"/>
      <c r="VX101" s="653"/>
      <c r="VY101" s="653"/>
      <c r="VZ101" s="653"/>
      <c r="WA101" s="653"/>
      <c r="WB101" s="653"/>
      <c r="WC101" s="653"/>
      <c r="WD101" s="653"/>
      <c r="WE101" s="653"/>
      <c r="WF101" s="653"/>
      <c r="WG101" s="653"/>
      <c r="WH101" s="653"/>
      <c r="WI101" s="653"/>
      <c r="WJ101" s="653"/>
      <c r="WK101" s="653"/>
      <c r="WL101" s="653"/>
      <c r="WM101" s="653"/>
      <c r="WN101" s="653"/>
      <c r="WO101" s="653"/>
      <c r="WP101" s="653"/>
      <c r="WQ101" s="653"/>
      <c r="WR101" s="653"/>
      <c r="WS101" s="653"/>
      <c r="WT101" s="653"/>
      <c r="WU101" s="653"/>
      <c r="WV101" s="653"/>
      <c r="WW101" s="653"/>
      <c r="WX101" s="653"/>
      <c r="WY101" s="653"/>
      <c r="WZ101" s="653"/>
      <c r="XA101" s="653"/>
      <c r="XB101" s="653"/>
      <c r="XC101" s="653"/>
      <c r="XD101" s="653"/>
      <c r="XE101" s="653"/>
      <c r="XF101" s="653"/>
      <c r="XG101" s="653"/>
      <c r="XH101" s="653"/>
      <c r="XI101" s="653"/>
      <c r="XJ101" s="653"/>
      <c r="XK101" s="653"/>
      <c r="XL101" s="653"/>
      <c r="XM101" s="653"/>
      <c r="XN101" s="653"/>
      <c r="XO101" s="653"/>
      <c r="XP101" s="653"/>
      <c r="XQ101" s="653"/>
      <c r="XR101" s="653"/>
      <c r="XS101" s="653"/>
      <c r="XT101" s="653"/>
      <c r="XU101" s="653"/>
      <c r="XV101" s="653"/>
      <c r="XW101" s="653"/>
      <c r="XX101" s="653"/>
      <c r="XY101" s="653"/>
      <c r="XZ101" s="653"/>
      <c r="YA101" s="653"/>
      <c r="YB101" s="653"/>
      <c r="YC101" s="653"/>
      <c r="YD101" s="653"/>
      <c r="YE101" s="653"/>
      <c r="YF101" s="653"/>
      <c r="YG101" s="653"/>
      <c r="YH101" s="653"/>
      <c r="YI101" s="653"/>
      <c r="YJ101" s="653"/>
      <c r="YK101" s="653"/>
      <c r="YL101" s="653"/>
      <c r="YM101" s="653"/>
      <c r="YN101" s="653"/>
      <c r="YO101" s="653"/>
      <c r="YP101" s="653"/>
      <c r="YQ101" s="653"/>
      <c r="YR101" s="653"/>
      <c r="YS101" s="653"/>
      <c r="YT101" s="653"/>
      <c r="YU101" s="653"/>
      <c r="YV101" s="653"/>
      <c r="YW101" s="653"/>
      <c r="YX101" s="653"/>
      <c r="YY101" s="653"/>
      <c r="YZ101" s="653"/>
      <c r="ZA101" s="653"/>
      <c r="ZB101" s="653"/>
      <c r="ZC101" s="653"/>
      <c r="ZD101" s="653"/>
      <c r="ZE101" s="653"/>
      <c r="ZF101" s="653"/>
      <c r="ZG101" s="653"/>
      <c r="ZH101" s="653"/>
      <c r="ZI101" s="653"/>
      <c r="ZJ101" s="653"/>
      <c r="ZK101" s="653"/>
      <c r="ZL101" s="653"/>
      <c r="ZM101" s="653"/>
      <c r="ZN101" s="653"/>
      <c r="ZO101" s="653"/>
      <c r="ZP101" s="653"/>
      <c r="ZQ101" s="653"/>
      <c r="ZR101" s="653"/>
      <c r="ZS101" s="653"/>
      <c r="ZT101" s="653"/>
      <c r="ZU101" s="653"/>
      <c r="ZV101" s="653"/>
      <c r="ZW101" s="653"/>
      <c r="ZX101" s="653"/>
      <c r="ZY101" s="653"/>
      <c r="ZZ101" s="653"/>
      <c r="AAA101" s="653"/>
      <c r="AAB101" s="653"/>
      <c r="AAC101" s="653"/>
      <c r="AAD101" s="653"/>
      <c r="AAE101" s="653"/>
      <c r="AAF101" s="653"/>
      <c r="AAG101" s="653"/>
      <c r="AAH101" s="653"/>
      <c r="AAI101" s="653"/>
      <c r="AAJ101" s="653"/>
      <c r="AAK101" s="653"/>
      <c r="AAL101" s="653"/>
      <c r="AAM101" s="653"/>
      <c r="AAN101" s="653"/>
      <c r="AAO101" s="653"/>
      <c r="AAP101" s="653"/>
      <c r="AAQ101" s="653"/>
      <c r="AAR101" s="653"/>
      <c r="AAS101" s="653"/>
      <c r="AAT101" s="653"/>
      <c r="AAU101" s="653"/>
      <c r="AAV101" s="653"/>
      <c r="AAW101" s="653"/>
      <c r="AAX101" s="653"/>
      <c r="AAY101" s="653"/>
      <c r="AAZ101" s="653"/>
      <c r="ABA101" s="653"/>
      <c r="ABB101" s="653"/>
      <c r="ABC101" s="653"/>
      <c r="ABD101" s="653"/>
      <c r="ABE101" s="653"/>
      <c r="ABF101" s="653"/>
      <c r="ABG101" s="653"/>
      <c r="ABH101" s="653"/>
      <c r="ABI101" s="653"/>
      <c r="ABJ101" s="653"/>
      <c r="ABK101" s="653"/>
      <c r="ABL101" s="653"/>
      <c r="ABM101" s="653"/>
      <c r="ABN101" s="653"/>
      <c r="ABO101" s="653"/>
      <c r="ABP101" s="653"/>
      <c r="ABQ101" s="653"/>
      <c r="ABR101" s="653"/>
      <c r="ABS101" s="653"/>
      <c r="ABT101" s="653"/>
      <c r="ABU101" s="653"/>
      <c r="ABV101" s="653"/>
      <c r="ABW101" s="653"/>
      <c r="ABX101" s="653"/>
      <c r="ABY101" s="653"/>
      <c r="ABZ101" s="653"/>
      <c r="ACA101" s="653"/>
      <c r="ACB101" s="653"/>
      <c r="ACC101" s="653"/>
      <c r="ACD101" s="653"/>
      <c r="ACE101" s="653"/>
      <c r="ACF101" s="653"/>
      <c r="ACG101" s="653"/>
      <c r="ACH101" s="653"/>
      <c r="ACI101" s="653"/>
      <c r="ACJ101" s="653"/>
      <c r="ACK101" s="653"/>
      <c r="ACL101" s="653"/>
      <c r="ACM101" s="653"/>
      <c r="ACN101" s="653"/>
      <c r="ACO101" s="653"/>
      <c r="ACP101" s="653"/>
      <c r="ACQ101" s="653"/>
      <c r="ACR101" s="653"/>
      <c r="ACS101" s="653"/>
      <c r="ACT101" s="653"/>
      <c r="ACU101" s="653"/>
      <c r="ACV101" s="653"/>
      <c r="ACW101" s="653"/>
      <c r="ACX101" s="653"/>
      <c r="ACY101" s="653"/>
      <c r="ACZ101" s="653"/>
      <c r="ADA101" s="653"/>
      <c r="ADB101" s="653"/>
      <c r="ADC101" s="653"/>
      <c r="ADD101" s="653"/>
      <c r="ADE101" s="653"/>
      <c r="ADF101" s="653"/>
      <c r="ADG101" s="653"/>
      <c r="ADH101" s="653"/>
      <c r="ADI101" s="653"/>
      <c r="ADJ101" s="653"/>
      <c r="ADK101" s="653"/>
      <c r="ADL101" s="653"/>
      <c r="ADM101" s="653"/>
      <c r="ADN101" s="653"/>
      <c r="ADO101" s="653"/>
      <c r="ADP101" s="653"/>
      <c r="ADQ101" s="653"/>
      <c r="ADR101" s="653"/>
      <c r="ADS101" s="653"/>
      <c r="ADT101" s="653"/>
      <c r="ADU101" s="653"/>
      <c r="ADV101" s="653"/>
      <c r="ADW101" s="653"/>
      <c r="ADX101" s="653"/>
      <c r="ADY101" s="653"/>
      <c r="ADZ101" s="653"/>
      <c r="AEA101" s="653"/>
      <c r="AEB101" s="653"/>
      <c r="AEC101" s="653"/>
      <c r="AED101" s="653"/>
      <c r="AEE101" s="653"/>
      <c r="AEF101" s="653"/>
      <c r="AEG101" s="653"/>
      <c r="AEH101" s="653"/>
      <c r="AEI101" s="653"/>
      <c r="AEJ101" s="653"/>
      <c r="AEK101" s="653"/>
      <c r="AEL101" s="653"/>
      <c r="AEM101" s="653"/>
      <c r="AEN101" s="653"/>
      <c r="AEO101" s="653"/>
      <c r="AEP101" s="653"/>
      <c r="AEQ101" s="653"/>
      <c r="AER101" s="653"/>
      <c r="AES101" s="653"/>
      <c r="AET101" s="653"/>
      <c r="AEU101" s="653"/>
      <c r="AEV101" s="653"/>
      <c r="AEW101" s="653"/>
      <c r="AEX101" s="653"/>
      <c r="AEY101" s="653"/>
      <c r="AEZ101" s="653"/>
      <c r="AFA101" s="653"/>
      <c r="AFB101" s="653"/>
      <c r="AFC101" s="653"/>
      <c r="AFD101" s="653"/>
      <c r="AFE101" s="653"/>
      <c r="AFF101" s="653"/>
      <c r="AFG101" s="653"/>
      <c r="AFH101" s="653"/>
      <c r="AFI101" s="653"/>
      <c r="AFJ101" s="653"/>
      <c r="AFK101" s="653"/>
      <c r="AFL101" s="653"/>
      <c r="AFM101" s="653"/>
      <c r="AFN101" s="653"/>
      <c r="AFO101" s="653"/>
      <c r="AFP101" s="653"/>
      <c r="AFQ101" s="653"/>
      <c r="AFR101" s="653"/>
      <c r="AFS101" s="653"/>
      <c r="AFT101" s="653"/>
      <c r="AFU101" s="653"/>
      <c r="AFV101" s="653"/>
      <c r="AFW101" s="653"/>
      <c r="AFX101" s="653"/>
      <c r="AFY101" s="653"/>
      <c r="AFZ101" s="653"/>
      <c r="AGA101" s="653"/>
      <c r="AGB101" s="653"/>
      <c r="AGC101" s="653"/>
      <c r="AGD101" s="653"/>
      <c r="AGE101" s="653"/>
      <c r="AGF101" s="653"/>
      <c r="AGG101" s="653"/>
      <c r="AGH101" s="653"/>
      <c r="AGI101" s="653"/>
      <c r="AGJ101" s="653"/>
      <c r="AGK101" s="653"/>
      <c r="AGL101" s="653"/>
      <c r="AGM101" s="653"/>
      <c r="AGN101" s="653"/>
      <c r="AGO101" s="653"/>
      <c r="AGP101" s="653"/>
      <c r="AGQ101" s="653"/>
      <c r="AGR101" s="653"/>
      <c r="AGS101" s="653"/>
      <c r="AGT101" s="653"/>
      <c r="AGU101" s="653"/>
      <c r="AGV101" s="653"/>
      <c r="AGW101" s="653"/>
      <c r="AGX101" s="653"/>
      <c r="AGY101" s="653"/>
      <c r="AGZ101" s="653"/>
      <c r="AHA101" s="653"/>
      <c r="AHB101" s="653"/>
      <c r="AHC101" s="653"/>
      <c r="AHD101" s="653"/>
      <c r="AHE101" s="653"/>
      <c r="AHF101" s="653"/>
      <c r="AHG101" s="653"/>
      <c r="AHH101" s="653"/>
      <c r="AHI101" s="653"/>
      <c r="AHJ101" s="653"/>
      <c r="AHK101" s="653"/>
      <c r="AHL101" s="653"/>
      <c r="AHM101" s="653"/>
      <c r="AHN101" s="653"/>
      <c r="AHO101" s="653"/>
      <c r="AHP101" s="653"/>
      <c r="AHQ101" s="653"/>
      <c r="AHR101" s="653"/>
      <c r="AHS101" s="653"/>
      <c r="AHT101" s="653"/>
      <c r="AHU101" s="653"/>
      <c r="AHV101" s="653"/>
      <c r="AHW101" s="653"/>
      <c r="AHX101" s="653"/>
      <c r="AHY101" s="653"/>
      <c r="AHZ101" s="653"/>
      <c r="AIA101" s="653"/>
      <c r="AIB101" s="653"/>
      <c r="AIC101" s="653"/>
      <c r="AID101" s="653"/>
      <c r="AIE101" s="653"/>
      <c r="AIF101" s="653"/>
      <c r="AIG101" s="653"/>
      <c r="AIH101" s="653"/>
      <c r="AII101" s="653"/>
      <c r="AIJ101" s="653"/>
      <c r="AIK101" s="653"/>
      <c r="AIL101" s="653"/>
      <c r="AIM101" s="653"/>
      <c r="AIN101" s="653"/>
      <c r="AIO101" s="653"/>
      <c r="AIP101" s="653"/>
      <c r="AIQ101" s="653"/>
      <c r="AIR101" s="653"/>
      <c r="AIS101" s="653"/>
      <c r="AIT101" s="653"/>
      <c r="AIU101" s="653"/>
      <c r="AIV101" s="653"/>
      <c r="AIW101" s="653"/>
      <c r="AIX101" s="653"/>
      <c r="AIY101" s="653"/>
      <c r="AIZ101" s="653"/>
      <c r="AJA101" s="653"/>
      <c r="AJB101" s="653"/>
      <c r="AJC101" s="653"/>
      <c r="AJD101" s="653"/>
      <c r="AJE101" s="653"/>
      <c r="AJF101" s="653"/>
      <c r="AJG101" s="653"/>
      <c r="AJH101" s="653"/>
      <c r="AJI101" s="653"/>
      <c r="AJJ101" s="653"/>
      <c r="AJK101" s="653"/>
      <c r="AJL101" s="653"/>
      <c r="AJM101" s="653"/>
      <c r="AJN101" s="653"/>
      <c r="AJO101" s="653"/>
      <c r="AJP101" s="653"/>
      <c r="AJQ101" s="653"/>
      <c r="AJR101" s="653"/>
      <c r="AJS101" s="653"/>
      <c r="AJT101" s="653"/>
      <c r="AJU101" s="653"/>
      <c r="AJV101" s="653"/>
      <c r="AJW101" s="653"/>
      <c r="AJX101" s="653"/>
      <c r="AJY101" s="653"/>
      <c r="AJZ101" s="653"/>
      <c r="AKA101" s="653"/>
      <c r="AKB101" s="653"/>
      <c r="AKC101" s="653"/>
      <c r="AKD101" s="653"/>
      <c r="AKE101" s="653"/>
      <c r="AKF101" s="653"/>
      <c r="AKG101" s="653"/>
      <c r="AKH101" s="653"/>
      <c r="AKI101" s="653"/>
      <c r="AKJ101" s="653"/>
      <c r="AKK101" s="653"/>
      <c r="AKL101" s="653"/>
      <c r="AKM101" s="653"/>
      <c r="AKN101" s="653"/>
      <c r="AKO101" s="653"/>
      <c r="AKP101" s="653"/>
      <c r="AKQ101" s="653"/>
      <c r="AKR101" s="653"/>
      <c r="AKS101" s="653"/>
      <c r="AKT101" s="653"/>
      <c r="AKU101" s="653"/>
      <c r="AKV101" s="653"/>
      <c r="AKW101" s="653"/>
      <c r="AKX101" s="653"/>
      <c r="AKY101" s="653"/>
      <c r="AKZ101" s="653"/>
      <c r="ALA101" s="653"/>
      <c r="ALB101" s="653"/>
      <c r="ALC101" s="653"/>
      <c r="ALD101" s="653"/>
      <c r="ALE101" s="653"/>
      <c r="ALF101" s="653"/>
      <c r="ALG101" s="653"/>
      <c r="ALH101" s="653"/>
      <c r="ALI101" s="653"/>
      <c r="ALJ101" s="653"/>
      <c r="ALK101" s="653"/>
      <c r="ALL101" s="653"/>
      <c r="ALM101" s="653"/>
      <c r="ALN101" s="653"/>
      <c r="ALO101" s="653"/>
      <c r="ALP101" s="653"/>
      <c r="ALQ101" s="653"/>
      <c r="ALR101" s="653"/>
      <c r="ALS101" s="653"/>
      <c r="ALT101" s="653"/>
      <c r="ALU101" s="653"/>
      <c r="ALV101" s="653"/>
      <c r="ALW101" s="653"/>
      <c r="ALX101" s="653"/>
      <c r="ALY101" s="653"/>
      <c r="ALZ101" s="653"/>
      <c r="AMA101" s="653"/>
      <c r="AMB101" s="653"/>
      <c r="AMC101" s="653"/>
      <c r="AMD101" s="653"/>
      <c r="AME101" s="653"/>
      <c r="AMF101" s="653"/>
      <c r="AMG101" s="653"/>
      <c r="AMH101" s="653"/>
      <c r="AMI101" s="653"/>
      <c r="AMJ101" s="653"/>
      <c r="AMK101" s="653"/>
    </row>
    <row r="102" spans="1:1025" s="199" customFormat="1">
      <c r="A102" s="1526"/>
      <c r="B102" s="1735" t="s">
        <v>3467</v>
      </c>
      <c r="C102" s="1735"/>
      <c r="D102" s="1736">
        <v>22094697.16</v>
      </c>
      <c r="E102" s="1736"/>
      <c r="F102" s="1533"/>
      <c r="G102" s="1534">
        <f>+D102/$D$105</f>
        <v>3.7340673204495876E-2</v>
      </c>
      <c r="H102" s="1526"/>
      <c r="I102" s="655"/>
      <c r="J102" s="656"/>
      <c r="K102" s="653"/>
      <c r="L102" s="653"/>
      <c r="M102" s="653"/>
      <c r="N102" s="653"/>
      <c r="O102" s="653"/>
      <c r="P102" s="653"/>
      <c r="Q102" s="653"/>
      <c r="R102" s="653"/>
      <c r="S102" s="653"/>
      <c r="T102" s="653"/>
      <c r="U102" s="653"/>
      <c r="V102" s="653"/>
      <c r="W102" s="653"/>
      <c r="X102" s="653"/>
      <c r="Y102" s="653"/>
      <c r="Z102" s="653"/>
      <c r="AA102" s="653"/>
      <c r="AB102" s="653"/>
      <c r="AC102" s="653"/>
      <c r="AD102" s="653"/>
      <c r="AE102" s="653"/>
      <c r="AF102" s="653"/>
      <c r="AG102" s="653"/>
      <c r="AH102" s="653"/>
      <c r="AI102" s="653"/>
      <c r="AJ102" s="653"/>
      <c r="AK102" s="653"/>
      <c r="AL102" s="653"/>
      <c r="AM102" s="653"/>
      <c r="AN102" s="653"/>
      <c r="AO102" s="653"/>
      <c r="AP102" s="653"/>
      <c r="AQ102" s="653"/>
      <c r="AR102" s="653"/>
      <c r="AS102" s="653"/>
      <c r="AT102" s="653"/>
      <c r="AU102" s="653"/>
      <c r="AV102" s="653"/>
      <c r="AW102" s="653"/>
      <c r="AX102" s="653"/>
      <c r="AY102" s="653"/>
      <c r="AZ102" s="653"/>
      <c r="BA102" s="653"/>
      <c r="BB102" s="653"/>
      <c r="BC102" s="653"/>
      <c r="BD102" s="653"/>
      <c r="BE102" s="653"/>
      <c r="BF102" s="653"/>
      <c r="BG102" s="653"/>
      <c r="BH102" s="653"/>
      <c r="BI102" s="653"/>
      <c r="BJ102" s="653"/>
      <c r="BK102" s="653"/>
      <c r="BL102" s="653"/>
      <c r="BM102" s="653"/>
      <c r="BN102" s="653"/>
      <c r="BO102" s="653"/>
      <c r="BP102" s="653"/>
      <c r="BQ102" s="653"/>
      <c r="BR102" s="653"/>
      <c r="BS102" s="653"/>
      <c r="BT102" s="653"/>
      <c r="BU102" s="653"/>
      <c r="BV102" s="653"/>
      <c r="BW102" s="653"/>
      <c r="BX102" s="653"/>
      <c r="BY102" s="653"/>
      <c r="BZ102" s="653"/>
      <c r="CA102" s="653"/>
      <c r="CB102" s="653"/>
      <c r="CC102" s="653"/>
      <c r="CD102" s="653"/>
      <c r="CE102" s="653"/>
      <c r="CF102" s="653"/>
      <c r="CG102" s="653"/>
      <c r="CH102" s="653"/>
      <c r="CI102" s="653"/>
      <c r="CJ102" s="653"/>
      <c r="CK102" s="653"/>
      <c r="CL102" s="653"/>
      <c r="CM102" s="653"/>
      <c r="CN102" s="653"/>
      <c r="CO102" s="653"/>
      <c r="CP102" s="653"/>
      <c r="CQ102" s="653"/>
      <c r="CR102" s="653"/>
      <c r="CS102" s="653"/>
      <c r="CT102" s="653"/>
      <c r="CU102" s="653"/>
      <c r="CV102" s="653"/>
      <c r="CW102" s="653"/>
      <c r="CX102" s="653"/>
      <c r="CY102" s="653"/>
      <c r="CZ102" s="653"/>
      <c r="DA102" s="653"/>
      <c r="DB102" s="653"/>
      <c r="DC102" s="653"/>
      <c r="DD102" s="653"/>
      <c r="DE102" s="653"/>
      <c r="DF102" s="653"/>
      <c r="DG102" s="653"/>
      <c r="DH102" s="653"/>
      <c r="DI102" s="653"/>
      <c r="DJ102" s="653"/>
      <c r="DK102" s="653"/>
      <c r="DL102" s="653"/>
      <c r="DM102" s="653"/>
      <c r="DN102" s="653"/>
      <c r="DO102" s="653"/>
      <c r="DP102" s="653"/>
      <c r="DQ102" s="653"/>
      <c r="DR102" s="653"/>
      <c r="DS102" s="653"/>
      <c r="DT102" s="653"/>
      <c r="DU102" s="653"/>
      <c r="DV102" s="653"/>
      <c r="DW102" s="653"/>
      <c r="DX102" s="653"/>
      <c r="DY102" s="653"/>
      <c r="DZ102" s="653"/>
      <c r="EA102" s="653"/>
      <c r="EB102" s="653"/>
      <c r="EC102" s="653"/>
      <c r="ED102" s="653"/>
      <c r="EE102" s="653"/>
      <c r="EF102" s="653"/>
      <c r="EG102" s="653"/>
      <c r="EH102" s="653"/>
      <c r="EI102" s="653"/>
      <c r="EJ102" s="653"/>
      <c r="EK102" s="653"/>
      <c r="EL102" s="653"/>
      <c r="EM102" s="653"/>
      <c r="EN102" s="653"/>
      <c r="EO102" s="653"/>
      <c r="EP102" s="653"/>
      <c r="EQ102" s="653"/>
      <c r="ER102" s="653"/>
      <c r="ES102" s="653"/>
      <c r="ET102" s="653"/>
      <c r="EU102" s="653"/>
      <c r="EV102" s="653"/>
      <c r="EW102" s="653"/>
      <c r="EX102" s="653"/>
      <c r="EY102" s="653"/>
      <c r="EZ102" s="653"/>
      <c r="FA102" s="653"/>
      <c r="FB102" s="653"/>
      <c r="FC102" s="653"/>
      <c r="FD102" s="653"/>
      <c r="FE102" s="653"/>
      <c r="FF102" s="653"/>
      <c r="FG102" s="653"/>
      <c r="FH102" s="653"/>
      <c r="FI102" s="653"/>
      <c r="FJ102" s="653"/>
      <c r="FK102" s="653"/>
      <c r="FL102" s="653"/>
      <c r="FM102" s="653"/>
      <c r="FN102" s="653"/>
      <c r="FO102" s="653"/>
      <c r="FP102" s="653"/>
      <c r="FQ102" s="653"/>
      <c r="FR102" s="653"/>
      <c r="FS102" s="653"/>
      <c r="FT102" s="653"/>
      <c r="FU102" s="653"/>
      <c r="FV102" s="653"/>
      <c r="FW102" s="653"/>
      <c r="FX102" s="653"/>
      <c r="FY102" s="653"/>
      <c r="FZ102" s="653"/>
      <c r="GA102" s="653"/>
      <c r="GB102" s="653"/>
      <c r="GC102" s="653"/>
      <c r="GD102" s="653"/>
      <c r="GE102" s="653"/>
      <c r="GF102" s="653"/>
      <c r="GG102" s="653"/>
      <c r="GH102" s="653"/>
      <c r="GI102" s="653"/>
      <c r="GJ102" s="653"/>
      <c r="GK102" s="653"/>
      <c r="GL102" s="653"/>
      <c r="GM102" s="653"/>
      <c r="GN102" s="653"/>
      <c r="GO102" s="653"/>
      <c r="GP102" s="653"/>
      <c r="GQ102" s="653"/>
      <c r="GR102" s="653"/>
      <c r="GS102" s="653"/>
      <c r="GT102" s="653"/>
      <c r="GU102" s="653"/>
      <c r="GV102" s="653"/>
      <c r="GW102" s="653"/>
      <c r="GX102" s="653"/>
      <c r="GY102" s="653"/>
      <c r="GZ102" s="653"/>
      <c r="HA102" s="653"/>
      <c r="HB102" s="653"/>
      <c r="HC102" s="653"/>
      <c r="HD102" s="653"/>
      <c r="HE102" s="653"/>
      <c r="HF102" s="653"/>
      <c r="HG102" s="653"/>
      <c r="HH102" s="653"/>
      <c r="HI102" s="653"/>
      <c r="HJ102" s="653"/>
      <c r="HK102" s="653"/>
      <c r="HL102" s="653"/>
      <c r="HM102" s="653"/>
      <c r="HN102" s="653"/>
      <c r="HO102" s="653"/>
      <c r="HP102" s="653"/>
      <c r="HQ102" s="653"/>
      <c r="HR102" s="653"/>
      <c r="HS102" s="653"/>
      <c r="HT102" s="653"/>
      <c r="HU102" s="653"/>
      <c r="HV102" s="653"/>
      <c r="HW102" s="653"/>
      <c r="HX102" s="653"/>
      <c r="HY102" s="653"/>
      <c r="HZ102" s="653"/>
      <c r="IA102" s="653"/>
      <c r="IB102" s="653"/>
      <c r="IC102" s="653"/>
      <c r="ID102" s="653"/>
      <c r="IE102" s="653"/>
      <c r="IF102" s="653"/>
      <c r="IG102" s="653"/>
      <c r="IH102" s="653"/>
      <c r="II102" s="653"/>
      <c r="IJ102" s="653"/>
      <c r="IK102" s="653"/>
      <c r="IL102" s="653"/>
      <c r="IM102" s="653"/>
      <c r="IN102" s="653"/>
      <c r="IO102" s="653"/>
      <c r="IP102" s="653"/>
      <c r="IQ102" s="653"/>
      <c r="IR102" s="653"/>
      <c r="IS102" s="653"/>
      <c r="IT102" s="653"/>
      <c r="IU102" s="653"/>
      <c r="IV102" s="653"/>
      <c r="IW102" s="653"/>
      <c r="IX102" s="653"/>
      <c r="IY102" s="653"/>
      <c r="IZ102" s="653"/>
      <c r="JA102" s="653"/>
      <c r="JB102" s="653"/>
      <c r="JC102" s="653"/>
      <c r="JD102" s="653"/>
      <c r="JE102" s="653"/>
      <c r="JF102" s="653"/>
      <c r="JG102" s="653"/>
      <c r="JH102" s="653"/>
      <c r="JI102" s="653"/>
      <c r="JJ102" s="653"/>
      <c r="JK102" s="653"/>
      <c r="JL102" s="653"/>
      <c r="JM102" s="653"/>
      <c r="JN102" s="653"/>
      <c r="JO102" s="653"/>
      <c r="JP102" s="653"/>
      <c r="JQ102" s="653"/>
      <c r="JR102" s="653"/>
      <c r="JS102" s="653"/>
      <c r="JT102" s="653"/>
      <c r="JU102" s="653"/>
      <c r="JV102" s="653"/>
      <c r="JW102" s="653"/>
      <c r="JX102" s="653"/>
      <c r="JY102" s="653"/>
      <c r="JZ102" s="653"/>
      <c r="KA102" s="653"/>
      <c r="KB102" s="653"/>
      <c r="KC102" s="653"/>
      <c r="KD102" s="653"/>
      <c r="KE102" s="653"/>
      <c r="KF102" s="653"/>
      <c r="KG102" s="653"/>
      <c r="KH102" s="653"/>
      <c r="KI102" s="653"/>
      <c r="KJ102" s="653"/>
      <c r="KK102" s="653"/>
      <c r="KL102" s="653"/>
      <c r="KM102" s="653"/>
      <c r="KN102" s="653"/>
      <c r="KO102" s="653"/>
      <c r="KP102" s="653"/>
      <c r="KQ102" s="653"/>
      <c r="KR102" s="653"/>
      <c r="KS102" s="653"/>
      <c r="KT102" s="653"/>
      <c r="KU102" s="653"/>
      <c r="KV102" s="653"/>
      <c r="KW102" s="653"/>
      <c r="KX102" s="653"/>
      <c r="KY102" s="653"/>
      <c r="KZ102" s="653"/>
      <c r="LA102" s="653"/>
      <c r="LB102" s="653"/>
      <c r="LC102" s="653"/>
      <c r="LD102" s="653"/>
      <c r="LE102" s="653"/>
      <c r="LF102" s="653"/>
      <c r="LG102" s="653"/>
      <c r="LH102" s="653"/>
      <c r="LI102" s="653"/>
      <c r="LJ102" s="653"/>
      <c r="LK102" s="653"/>
      <c r="LL102" s="653"/>
      <c r="LM102" s="653"/>
      <c r="LN102" s="653"/>
      <c r="LO102" s="653"/>
      <c r="LP102" s="653"/>
      <c r="LQ102" s="653"/>
      <c r="LR102" s="653"/>
      <c r="LS102" s="653"/>
      <c r="LT102" s="653"/>
      <c r="LU102" s="653"/>
      <c r="LV102" s="653"/>
      <c r="LW102" s="653"/>
      <c r="LX102" s="653"/>
      <c r="LY102" s="653"/>
      <c r="LZ102" s="653"/>
      <c r="MA102" s="653"/>
      <c r="MB102" s="653"/>
      <c r="MC102" s="653"/>
      <c r="MD102" s="653"/>
      <c r="ME102" s="653"/>
      <c r="MF102" s="653"/>
      <c r="MG102" s="653"/>
      <c r="MH102" s="653"/>
      <c r="MI102" s="653"/>
      <c r="MJ102" s="653"/>
      <c r="MK102" s="653"/>
      <c r="ML102" s="653"/>
      <c r="MM102" s="653"/>
      <c r="MN102" s="653"/>
      <c r="MO102" s="653"/>
      <c r="MP102" s="653"/>
      <c r="MQ102" s="653"/>
      <c r="MR102" s="653"/>
      <c r="MS102" s="653"/>
      <c r="MT102" s="653"/>
      <c r="MU102" s="653"/>
      <c r="MV102" s="653"/>
      <c r="MW102" s="653"/>
      <c r="MX102" s="653"/>
      <c r="MY102" s="653"/>
      <c r="MZ102" s="653"/>
      <c r="NA102" s="653"/>
      <c r="NB102" s="653"/>
      <c r="NC102" s="653"/>
      <c r="ND102" s="653"/>
      <c r="NE102" s="653"/>
      <c r="NF102" s="653"/>
      <c r="NG102" s="653"/>
      <c r="NH102" s="653"/>
      <c r="NI102" s="653"/>
      <c r="NJ102" s="653"/>
      <c r="NK102" s="653"/>
      <c r="NL102" s="653"/>
      <c r="NM102" s="653"/>
      <c r="NN102" s="653"/>
      <c r="NO102" s="653"/>
      <c r="NP102" s="653"/>
      <c r="NQ102" s="653"/>
      <c r="NR102" s="653"/>
      <c r="NS102" s="653"/>
      <c r="NT102" s="653"/>
      <c r="NU102" s="653"/>
      <c r="NV102" s="653"/>
      <c r="NW102" s="653"/>
      <c r="NX102" s="653"/>
      <c r="NY102" s="653"/>
      <c r="NZ102" s="653"/>
      <c r="OA102" s="653"/>
      <c r="OB102" s="653"/>
      <c r="OC102" s="653"/>
      <c r="OD102" s="653"/>
      <c r="OE102" s="653"/>
      <c r="OF102" s="653"/>
      <c r="OG102" s="653"/>
      <c r="OH102" s="653"/>
      <c r="OI102" s="653"/>
      <c r="OJ102" s="653"/>
      <c r="OK102" s="653"/>
      <c r="OL102" s="653"/>
      <c r="OM102" s="653"/>
      <c r="ON102" s="653"/>
      <c r="OO102" s="653"/>
      <c r="OP102" s="653"/>
      <c r="OQ102" s="653"/>
      <c r="OR102" s="653"/>
      <c r="OS102" s="653"/>
      <c r="OT102" s="653"/>
      <c r="OU102" s="653"/>
      <c r="OV102" s="653"/>
      <c r="OW102" s="653"/>
      <c r="OX102" s="653"/>
      <c r="OY102" s="653"/>
      <c r="OZ102" s="653"/>
      <c r="PA102" s="653"/>
      <c r="PB102" s="653"/>
      <c r="PC102" s="653"/>
      <c r="PD102" s="653"/>
      <c r="PE102" s="653"/>
      <c r="PF102" s="653"/>
      <c r="PG102" s="653"/>
      <c r="PH102" s="653"/>
      <c r="PI102" s="653"/>
      <c r="PJ102" s="653"/>
      <c r="PK102" s="653"/>
      <c r="PL102" s="653"/>
      <c r="PM102" s="653"/>
      <c r="PN102" s="653"/>
      <c r="PO102" s="653"/>
      <c r="PP102" s="653"/>
      <c r="PQ102" s="653"/>
      <c r="PR102" s="653"/>
      <c r="PS102" s="653"/>
      <c r="PT102" s="653"/>
      <c r="PU102" s="653"/>
      <c r="PV102" s="653"/>
      <c r="PW102" s="653"/>
      <c r="PX102" s="653"/>
      <c r="PY102" s="653"/>
      <c r="PZ102" s="653"/>
      <c r="QA102" s="653"/>
      <c r="QB102" s="653"/>
      <c r="QC102" s="653"/>
      <c r="QD102" s="653"/>
      <c r="QE102" s="653"/>
      <c r="QF102" s="653"/>
      <c r="QG102" s="653"/>
      <c r="QH102" s="653"/>
      <c r="QI102" s="653"/>
      <c r="QJ102" s="653"/>
      <c r="QK102" s="653"/>
      <c r="QL102" s="653"/>
      <c r="QM102" s="653"/>
      <c r="QN102" s="653"/>
      <c r="QO102" s="653"/>
      <c r="QP102" s="653"/>
      <c r="QQ102" s="653"/>
      <c r="QR102" s="653"/>
      <c r="QS102" s="653"/>
      <c r="QT102" s="653"/>
      <c r="QU102" s="653"/>
      <c r="QV102" s="653"/>
      <c r="QW102" s="653"/>
      <c r="QX102" s="653"/>
      <c r="QY102" s="653"/>
      <c r="QZ102" s="653"/>
      <c r="RA102" s="653"/>
      <c r="RB102" s="653"/>
      <c r="RC102" s="653"/>
      <c r="RD102" s="653"/>
      <c r="RE102" s="653"/>
      <c r="RF102" s="653"/>
      <c r="RG102" s="653"/>
      <c r="RH102" s="653"/>
      <c r="RI102" s="653"/>
      <c r="RJ102" s="653"/>
      <c r="RK102" s="653"/>
      <c r="RL102" s="653"/>
      <c r="RM102" s="653"/>
      <c r="RN102" s="653"/>
      <c r="RO102" s="653"/>
      <c r="RP102" s="653"/>
      <c r="RQ102" s="653"/>
      <c r="RR102" s="653"/>
      <c r="RS102" s="653"/>
      <c r="RT102" s="653"/>
      <c r="RU102" s="653"/>
      <c r="RV102" s="653"/>
      <c r="RW102" s="653"/>
      <c r="RX102" s="653"/>
      <c r="RY102" s="653"/>
      <c r="RZ102" s="653"/>
      <c r="SA102" s="653"/>
      <c r="SB102" s="653"/>
      <c r="SC102" s="653"/>
      <c r="SD102" s="653"/>
      <c r="SE102" s="653"/>
      <c r="SF102" s="653"/>
      <c r="SG102" s="653"/>
      <c r="SH102" s="653"/>
      <c r="SI102" s="653"/>
      <c r="SJ102" s="653"/>
      <c r="SK102" s="653"/>
      <c r="SL102" s="653"/>
      <c r="SM102" s="653"/>
      <c r="SN102" s="653"/>
      <c r="SO102" s="653"/>
      <c r="SP102" s="653"/>
      <c r="SQ102" s="653"/>
      <c r="SR102" s="653"/>
      <c r="SS102" s="653"/>
      <c r="ST102" s="653"/>
      <c r="SU102" s="653"/>
      <c r="SV102" s="653"/>
      <c r="SW102" s="653"/>
      <c r="SX102" s="653"/>
      <c r="SY102" s="653"/>
      <c r="SZ102" s="653"/>
      <c r="TA102" s="653"/>
      <c r="TB102" s="653"/>
      <c r="TC102" s="653"/>
      <c r="TD102" s="653"/>
      <c r="TE102" s="653"/>
      <c r="TF102" s="653"/>
      <c r="TG102" s="653"/>
      <c r="TH102" s="653"/>
      <c r="TI102" s="653"/>
      <c r="TJ102" s="653"/>
      <c r="TK102" s="653"/>
      <c r="TL102" s="653"/>
      <c r="TM102" s="653"/>
      <c r="TN102" s="653"/>
      <c r="TO102" s="653"/>
      <c r="TP102" s="653"/>
      <c r="TQ102" s="653"/>
      <c r="TR102" s="653"/>
      <c r="TS102" s="653"/>
      <c r="TT102" s="653"/>
      <c r="TU102" s="653"/>
      <c r="TV102" s="653"/>
      <c r="TW102" s="653"/>
      <c r="TX102" s="653"/>
      <c r="TY102" s="653"/>
      <c r="TZ102" s="653"/>
      <c r="UA102" s="653"/>
      <c r="UB102" s="653"/>
      <c r="UC102" s="653"/>
      <c r="UD102" s="653"/>
      <c r="UE102" s="653"/>
      <c r="UF102" s="653"/>
      <c r="UG102" s="653"/>
      <c r="UH102" s="653"/>
      <c r="UI102" s="653"/>
      <c r="UJ102" s="653"/>
      <c r="UK102" s="653"/>
      <c r="UL102" s="653"/>
      <c r="UM102" s="653"/>
      <c r="UN102" s="653"/>
      <c r="UO102" s="653"/>
      <c r="UP102" s="653"/>
      <c r="UQ102" s="653"/>
      <c r="UR102" s="653"/>
      <c r="US102" s="653"/>
      <c r="UT102" s="653"/>
      <c r="UU102" s="653"/>
      <c r="UV102" s="653"/>
      <c r="UW102" s="653"/>
      <c r="UX102" s="653"/>
      <c r="UY102" s="653"/>
      <c r="UZ102" s="653"/>
      <c r="VA102" s="653"/>
      <c r="VB102" s="653"/>
      <c r="VC102" s="653"/>
      <c r="VD102" s="653"/>
      <c r="VE102" s="653"/>
      <c r="VF102" s="653"/>
      <c r="VG102" s="653"/>
      <c r="VH102" s="653"/>
      <c r="VI102" s="653"/>
      <c r="VJ102" s="653"/>
      <c r="VK102" s="653"/>
      <c r="VL102" s="653"/>
      <c r="VM102" s="653"/>
      <c r="VN102" s="653"/>
      <c r="VO102" s="653"/>
      <c r="VP102" s="653"/>
      <c r="VQ102" s="653"/>
      <c r="VR102" s="653"/>
      <c r="VS102" s="653"/>
      <c r="VT102" s="653"/>
      <c r="VU102" s="653"/>
      <c r="VV102" s="653"/>
      <c r="VW102" s="653"/>
      <c r="VX102" s="653"/>
      <c r="VY102" s="653"/>
      <c r="VZ102" s="653"/>
      <c r="WA102" s="653"/>
      <c r="WB102" s="653"/>
      <c r="WC102" s="653"/>
      <c r="WD102" s="653"/>
      <c r="WE102" s="653"/>
      <c r="WF102" s="653"/>
      <c r="WG102" s="653"/>
      <c r="WH102" s="653"/>
      <c r="WI102" s="653"/>
      <c r="WJ102" s="653"/>
      <c r="WK102" s="653"/>
      <c r="WL102" s="653"/>
      <c r="WM102" s="653"/>
      <c r="WN102" s="653"/>
      <c r="WO102" s="653"/>
      <c r="WP102" s="653"/>
      <c r="WQ102" s="653"/>
      <c r="WR102" s="653"/>
      <c r="WS102" s="653"/>
      <c r="WT102" s="653"/>
      <c r="WU102" s="653"/>
      <c r="WV102" s="653"/>
      <c r="WW102" s="653"/>
      <c r="WX102" s="653"/>
      <c r="WY102" s="653"/>
      <c r="WZ102" s="653"/>
      <c r="XA102" s="653"/>
      <c r="XB102" s="653"/>
      <c r="XC102" s="653"/>
      <c r="XD102" s="653"/>
      <c r="XE102" s="653"/>
      <c r="XF102" s="653"/>
      <c r="XG102" s="653"/>
      <c r="XH102" s="653"/>
      <c r="XI102" s="653"/>
      <c r="XJ102" s="653"/>
      <c r="XK102" s="653"/>
      <c r="XL102" s="653"/>
      <c r="XM102" s="653"/>
      <c r="XN102" s="653"/>
      <c r="XO102" s="653"/>
      <c r="XP102" s="653"/>
      <c r="XQ102" s="653"/>
      <c r="XR102" s="653"/>
      <c r="XS102" s="653"/>
      <c r="XT102" s="653"/>
      <c r="XU102" s="653"/>
      <c r="XV102" s="653"/>
      <c r="XW102" s="653"/>
      <c r="XX102" s="653"/>
      <c r="XY102" s="653"/>
      <c r="XZ102" s="653"/>
      <c r="YA102" s="653"/>
      <c r="YB102" s="653"/>
      <c r="YC102" s="653"/>
      <c r="YD102" s="653"/>
      <c r="YE102" s="653"/>
      <c r="YF102" s="653"/>
      <c r="YG102" s="653"/>
      <c r="YH102" s="653"/>
      <c r="YI102" s="653"/>
      <c r="YJ102" s="653"/>
      <c r="YK102" s="653"/>
      <c r="YL102" s="653"/>
      <c r="YM102" s="653"/>
      <c r="YN102" s="653"/>
      <c r="YO102" s="653"/>
      <c r="YP102" s="653"/>
      <c r="YQ102" s="653"/>
      <c r="YR102" s="653"/>
      <c r="YS102" s="653"/>
      <c r="YT102" s="653"/>
      <c r="YU102" s="653"/>
      <c r="YV102" s="653"/>
      <c r="YW102" s="653"/>
      <c r="YX102" s="653"/>
      <c r="YY102" s="653"/>
      <c r="YZ102" s="653"/>
      <c r="ZA102" s="653"/>
      <c r="ZB102" s="653"/>
      <c r="ZC102" s="653"/>
      <c r="ZD102" s="653"/>
      <c r="ZE102" s="653"/>
      <c r="ZF102" s="653"/>
      <c r="ZG102" s="653"/>
      <c r="ZH102" s="653"/>
      <c r="ZI102" s="653"/>
      <c r="ZJ102" s="653"/>
      <c r="ZK102" s="653"/>
      <c r="ZL102" s="653"/>
      <c r="ZM102" s="653"/>
      <c r="ZN102" s="653"/>
      <c r="ZO102" s="653"/>
      <c r="ZP102" s="653"/>
      <c r="ZQ102" s="653"/>
      <c r="ZR102" s="653"/>
      <c r="ZS102" s="653"/>
      <c r="ZT102" s="653"/>
      <c r="ZU102" s="653"/>
      <c r="ZV102" s="653"/>
      <c r="ZW102" s="653"/>
      <c r="ZX102" s="653"/>
      <c r="ZY102" s="653"/>
      <c r="ZZ102" s="653"/>
      <c r="AAA102" s="653"/>
      <c r="AAB102" s="653"/>
      <c r="AAC102" s="653"/>
      <c r="AAD102" s="653"/>
      <c r="AAE102" s="653"/>
      <c r="AAF102" s="653"/>
      <c r="AAG102" s="653"/>
      <c r="AAH102" s="653"/>
      <c r="AAI102" s="653"/>
      <c r="AAJ102" s="653"/>
      <c r="AAK102" s="653"/>
      <c r="AAL102" s="653"/>
      <c r="AAM102" s="653"/>
      <c r="AAN102" s="653"/>
      <c r="AAO102" s="653"/>
      <c r="AAP102" s="653"/>
      <c r="AAQ102" s="653"/>
      <c r="AAR102" s="653"/>
      <c r="AAS102" s="653"/>
      <c r="AAT102" s="653"/>
      <c r="AAU102" s="653"/>
      <c r="AAV102" s="653"/>
      <c r="AAW102" s="653"/>
      <c r="AAX102" s="653"/>
      <c r="AAY102" s="653"/>
      <c r="AAZ102" s="653"/>
      <c r="ABA102" s="653"/>
      <c r="ABB102" s="653"/>
      <c r="ABC102" s="653"/>
      <c r="ABD102" s="653"/>
      <c r="ABE102" s="653"/>
      <c r="ABF102" s="653"/>
      <c r="ABG102" s="653"/>
      <c r="ABH102" s="653"/>
      <c r="ABI102" s="653"/>
      <c r="ABJ102" s="653"/>
      <c r="ABK102" s="653"/>
      <c r="ABL102" s="653"/>
      <c r="ABM102" s="653"/>
      <c r="ABN102" s="653"/>
      <c r="ABO102" s="653"/>
      <c r="ABP102" s="653"/>
      <c r="ABQ102" s="653"/>
      <c r="ABR102" s="653"/>
      <c r="ABS102" s="653"/>
      <c r="ABT102" s="653"/>
      <c r="ABU102" s="653"/>
      <c r="ABV102" s="653"/>
      <c r="ABW102" s="653"/>
      <c r="ABX102" s="653"/>
      <c r="ABY102" s="653"/>
      <c r="ABZ102" s="653"/>
      <c r="ACA102" s="653"/>
      <c r="ACB102" s="653"/>
      <c r="ACC102" s="653"/>
      <c r="ACD102" s="653"/>
      <c r="ACE102" s="653"/>
      <c r="ACF102" s="653"/>
      <c r="ACG102" s="653"/>
      <c r="ACH102" s="653"/>
      <c r="ACI102" s="653"/>
      <c r="ACJ102" s="653"/>
      <c r="ACK102" s="653"/>
      <c r="ACL102" s="653"/>
      <c r="ACM102" s="653"/>
      <c r="ACN102" s="653"/>
      <c r="ACO102" s="653"/>
      <c r="ACP102" s="653"/>
      <c r="ACQ102" s="653"/>
      <c r="ACR102" s="653"/>
      <c r="ACS102" s="653"/>
      <c r="ACT102" s="653"/>
      <c r="ACU102" s="653"/>
      <c r="ACV102" s="653"/>
      <c r="ACW102" s="653"/>
      <c r="ACX102" s="653"/>
      <c r="ACY102" s="653"/>
      <c r="ACZ102" s="653"/>
      <c r="ADA102" s="653"/>
      <c r="ADB102" s="653"/>
      <c r="ADC102" s="653"/>
      <c r="ADD102" s="653"/>
      <c r="ADE102" s="653"/>
      <c r="ADF102" s="653"/>
      <c r="ADG102" s="653"/>
      <c r="ADH102" s="653"/>
      <c r="ADI102" s="653"/>
      <c r="ADJ102" s="653"/>
      <c r="ADK102" s="653"/>
      <c r="ADL102" s="653"/>
      <c r="ADM102" s="653"/>
      <c r="ADN102" s="653"/>
      <c r="ADO102" s="653"/>
      <c r="ADP102" s="653"/>
      <c r="ADQ102" s="653"/>
      <c r="ADR102" s="653"/>
      <c r="ADS102" s="653"/>
      <c r="ADT102" s="653"/>
      <c r="ADU102" s="653"/>
      <c r="ADV102" s="653"/>
      <c r="ADW102" s="653"/>
      <c r="ADX102" s="653"/>
      <c r="ADY102" s="653"/>
      <c r="ADZ102" s="653"/>
      <c r="AEA102" s="653"/>
      <c r="AEB102" s="653"/>
      <c r="AEC102" s="653"/>
      <c r="AED102" s="653"/>
      <c r="AEE102" s="653"/>
      <c r="AEF102" s="653"/>
      <c r="AEG102" s="653"/>
      <c r="AEH102" s="653"/>
      <c r="AEI102" s="653"/>
      <c r="AEJ102" s="653"/>
      <c r="AEK102" s="653"/>
      <c r="AEL102" s="653"/>
      <c r="AEM102" s="653"/>
      <c r="AEN102" s="653"/>
      <c r="AEO102" s="653"/>
      <c r="AEP102" s="653"/>
      <c r="AEQ102" s="653"/>
      <c r="AER102" s="653"/>
      <c r="AES102" s="653"/>
      <c r="AET102" s="653"/>
      <c r="AEU102" s="653"/>
      <c r="AEV102" s="653"/>
      <c r="AEW102" s="653"/>
      <c r="AEX102" s="653"/>
      <c r="AEY102" s="653"/>
      <c r="AEZ102" s="653"/>
      <c r="AFA102" s="653"/>
      <c r="AFB102" s="653"/>
      <c r="AFC102" s="653"/>
      <c r="AFD102" s="653"/>
      <c r="AFE102" s="653"/>
      <c r="AFF102" s="653"/>
      <c r="AFG102" s="653"/>
      <c r="AFH102" s="653"/>
      <c r="AFI102" s="653"/>
      <c r="AFJ102" s="653"/>
      <c r="AFK102" s="653"/>
      <c r="AFL102" s="653"/>
      <c r="AFM102" s="653"/>
      <c r="AFN102" s="653"/>
      <c r="AFO102" s="653"/>
      <c r="AFP102" s="653"/>
      <c r="AFQ102" s="653"/>
      <c r="AFR102" s="653"/>
      <c r="AFS102" s="653"/>
      <c r="AFT102" s="653"/>
      <c r="AFU102" s="653"/>
      <c r="AFV102" s="653"/>
      <c r="AFW102" s="653"/>
      <c r="AFX102" s="653"/>
      <c r="AFY102" s="653"/>
      <c r="AFZ102" s="653"/>
      <c r="AGA102" s="653"/>
      <c r="AGB102" s="653"/>
      <c r="AGC102" s="653"/>
      <c r="AGD102" s="653"/>
      <c r="AGE102" s="653"/>
      <c r="AGF102" s="653"/>
      <c r="AGG102" s="653"/>
      <c r="AGH102" s="653"/>
      <c r="AGI102" s="653"/>
      <c r="AGJ102" s="653"/>
      <c r="AGK102" s="653"/>
      <c r="AGL102" s="653"/>
      <c r="AGM102" s="653"/>
      <c r="AGN102" s="653"/>
      <c r="AGO102" s="653"/>
      <c r="AGP102" s="653"/>
      <c r="AGQ102" s="653"/>
      <c r="AGR102" s="653"/>
      <c r="AGS102" s="653"/>
      <c r="AGT102" s="653"/>
      <c r="AGU102" s="653"/>
      <c r="AGV102" s="653"/>
      <c r="AGW102" s="653"/>
      <c r="AGX102" s="653"/>
      <c r="AGY102" s="653"/>
      <c r="AGZ102" s="653"/>
      <c r="AHA102" s="653"/>
      <c r="AHB102" s="653"/>
      <c r="AHC102" s="653"/>
      <c r="AHD102" s="653"/>
      <c r="AHE102" s="653"/>
      <c r="AHF102" s="653"/>
      <c r="AHG102" s="653"/>
      <c r="AHH102" s="653"/>
      <c r="AHI102" s="653"/>
      <c r="AHJ102" s="653"/>
      <c r="AHK102" s="653"/>
      <c r="AHL102" s="653"/>
      <c r="AHM102" s="653"/>
      <c r="AHN102" s="653"/>
      <c r="AHO102" s="653"/>
      <c r="AHP102" s="653"/>
      <c r="AHQ102" s="653"/>
      <c r="AHR102" s="653"/>
      <c r="AHS102" s="653"/>
      <c r="AHT102" s="653"/>
      <c r="AHU102" s="653"/>
      <c r="AHV102" s="653"/>
      <c r="AHW102" s="653"/>
      <c r="AHX102" s="653"/>
      <c r="AHY102" s="653"/>
      <c r="AHZ102" s="653"/>
      <c r="AIA102" s="653"/>
      <c r="AIB102" s="653"/>
      <c r="AIC102" s="653"/>
      <c r="AID102" s="653"/>
      <c r="AIE102" s="653"/>
      <c r="AIF102" s="653"/>
      <c r="AIG102" s="653"/>
      <c r="AIH102" s="653"/>
      <c r="AII102" s="653"/>
      <c r="AIJ102" s="653"/>
      <c r="AIK102" s="653"/>
      <c r="AIL102" s="653"/>
      <c r="AIM102" s="653"/>
      <c r="AIN102" s="653"/>
      <c r="AIO102" s="653"/>
      <c r="AIP102" s="653"/>
      <c r="AIQ102" s="653"/>
      <c r="AIR102" s="653"/>
      <c r="AIS102" s="653"/>
      <c r="AIT102" s="653"/>
      <c r="AIU102" s="653"/>
      <c r="AIV102" s="653"/>
      <c r="AIW102" s="653"/>
      <c r="AIX102" s="653"/>
      <c r="AIY102" s="653"/>
      <c r="AIZ102" s="653"/>
      <c r="AJA102" s="653"/>
      <c r="AJB102" s="653"/>
      <c r="AJC102" s="653"/>
      <c r="AJD102" s="653"/>
      <c r="AJE102" s="653"/>
      <c r="AJF102" s="653"/>
      <c r="AJG102" s="653"/>
      <c r="AJH102" s="653"/>
      <c r="AJI102" s="653"/>
      <c r="AJJ102" s="653"/>
      <c r="AJK102" s="653"/>
      <c r="AJL102" s="653"/>
      <c r="AJM102" s="653"/>
      <c r="AJN102" s="653"/>
      <c r="AJO102" s="653"/>
      <c r="AJP102" s="653"/>
      <c r="AJQ102" s="653"/>
      <c r="AJR102" s="653"/>
      <c r="AJS102" s="653"/>
      <c r="AJT102" s="653"/>
      <c r="AJU102" s="653"/>
      <c r="AJV102" s="653"/>
      <c r="AJW102" s="653"/>
      <c r="AJX102" s="653"/>
      <c r="AJY102" s="653"/>
      <c r="AJZ102" s="653"/>
      <c r="AKA102" s="653"/>
      <c r="AKB102" s="653"/>
      <c r="AKC102" s="653"/>
      <c r="AKD102" s="653"/>
      <c r="AKE102" s="653"/>
      <c r="AKF102" s="653"/>
      <c r="AKG102" s="653"/>
      <c r="AKH102" s="653"/>
      <c r="AKI102" s="653"/>
      <c r="AKJ102" s="653"/>
      <c r="AKK102" s="653"/>
      <c r="AKL102" s="653"/>
      <c r="AKM102" s="653"/>
      <c r="AKN102" s="653"/>
      <c r="AKO102" s="653"/>
      <c r="AKP102" s="653"/>
      <c r="AKQ102" s="653"/>
      <c r="AKR102" s="653"/>
      <c r="AKS102" s="653"/>
      <c r="AKT102" s="653"/>
      <c r="AKU102" s="653"/>
      <c r="AKV102" s="653"/>
      <c r="AKW102" s="653"/>
      <c r="AKX102" s="653"/>
      <c r="AKY102" s="653"/>
      <c r="AKZ102" s="653"/>
      <c r="ALA102" s="653"/>
      <c r="ALB102" s="653"/>
      <c r="ALC102" s="653"/>
      <c r="ALD102" s="653"/>
      <c r="ALE102" s="653"/>
      <c r="ALF102" s="653"/>
      <c r="ALG102" s="653"/>
      <c r="ALH102" s="653"/>
      <c r="ALI102" s="653"/>
      <c r="ALJ102" s="653"/>
      <c r="ALK102" s="653"/>
      <c r="ALL102" s="653"/>
      <c r="ALM102" s="653"/>
      <c r="ALN102" s="653"/>
      <c r="ALO102" s="653"/>
      <c r="ALP102" s="653"/>
      <c r="ALQ102" s="653"/>
      <c r="ALR102" s="653"/>
      <c r="ALS102" s="653"/>
      <c r="ALT102" s="653"/>
      <c r="ALU102" s="653"/>
      <c r="ALV102" s="653"/>
      <c r="ALW102" s="653"/>
      <c r="ALX102" s="653"/>
      <c r="ALY102" s="653"/>
      <c r="ALZ102" s="653"/>
      <c r="AMA102" s="653"/>
      <c r="AMB102" s="653"/>
      <c r="AMC102" s="653"/>
      <c r="AMD102" s="653"/>
      <c r="AME102" s="653"/>
      <c r="AMF102" s="653"/>
      <c r="AMG102" s="653"/>
      <c r="AMH102" s="653"/>
      <c r="AMI102" s="653"/>
      <c r="AMJ102" s="653"/>
      <c r="AMK102" s="653"/>
    </row>
    <row r="103" spans="1:1025" s="199" customFormat="1">
      <c r="A103" s="1526"/>
      <c r="B103" s="1735" t="s">
        <v>4087</v>
      </c>
      <c r="C103" s="1735"/>
      <c r="D103" s="1736">
        <v>4632495.75</v>
      </c>
      <c r="E103" s="1736"/>
      <c r="F103" s="1533"/>
      <c r="G103" s="1534">
        <f>+D103/$D$105</f>
        <v>7.8290509559519137E-3</v>
      </c>
      <c r="H103" s="1526"/>
      <c r="I103" s="655"/>
      <c r="J103" s="656"/>
      <c r="K103" s="653"/>
      <c r="L103" s="653"/>
      <c r="M103" s="653"/>
      <c r="N103" s="653"/>
      <c r="O103" s="653"/>
      <c r="P103" s="653"/>
      <c r="Q103" s="653"/>
      <c r="R103" s="653"/>
      <c r="S103" s="653"/>
      <c r="T103" s="653"/>
      <c r="U103" s="653"/>
      <c r="V103" s="653"/>
      <c r="W103" s="653"/>
      <c r="X103" s="653"/>
      <c r="Y103" s="653"/>
      <c r="Z103" s="653"/>
      <c r="AA103" s="653"/>
      <c r="AB103" s="653"/>
      <c r="AC103" s="653"/>
      <c r="AD103" s="653"/>
      <c r="AE103" s="653"/>
      <c r="AF103" s="653"/>
      <c r="AG103" s="653"/>
      <c r="AH103" s="653"/>
      <c r="AI103" s="653"/>
      <c r="AJ103" s="653"/>
      <c r="AK103" s="653"/>
      <c r="AL103" s="653"/>
      <c r="AM103" s="653"/>
      <c r="AN103" s="653"/>
      <c r="AO103" s="653"/>
      <c r="AP103" s="653"/>
      <c r="AQ103" s="653"/>
      <c r="AR103" s="653"/>
      <c r="AS103" s="653"/>
      <c r="AT103" s="653"/>
      <c r="AU103" s="653"/>
      <c r="AV103" s="653"/>
      <c r="AW103" s="653"/>
      <c r="AX103" s="653"/>
      <c r="AY103" s="653"/>
      <c r="AZ103" s="653"/>
      <c r="BA103" s="653"/>
      <c r="BB103" s="653"/>
      <c r="BC103" s="653"/>
      <c r="BD103" s="653"/>
      <c r="BE103" s="653"/>
      <c r="BF103" s="653"/>
      <c r="BG103" s="653"/>
      <c r="BH103" s="653"/>
      <c r="BI103" s="653"/>
      <c r="BJ103" s="653"/>
      <c r="BK103" s="653"/>
      <c r="BL103" s="653"/>
      <c r="BM103" s="653"/>
      <c r="BN103" s="653"/>
      <c r="BO103" s="653"/>
      <c r="BP103" s="653"/>
      <c r="BQ103" s="653"/>
      <c r="BR103" s="653"/>
      <c r="BS103" s="653"/>
      <c r="BT103" s="653"/>
      <c r="BU103" s="653"/>
      <c r="BV103" s="653"/>
      <c r="BW103" s="653"/>
      <c r="BX103" s="653"/>
      <c r="BY103" s="653"/>
      <c r="BZ103" s="653"/>
      <c r="CA103" s="653"/>
      <c r="CB103" s="653"/>
      <c r="CC103" s="653"/>
      <c r="CD103" s="653"/>
      <c r="CE103" s="653"/>
      <c r="CF103" s="653"/>
      <c r="CG103" s="653"/>
      <c r="CH103" s="653"/>
      <c r="CI103" s="653"/>
      <c r="CJ103" s="653"/>
      <c r="CK103" s="653"/>
      <c r="CL103" s="653"/>
      <c r="CM103" s="653"/>
      <c r="CN103" s="653"/>
      <c r="CO103" s="653"/>
      <c r="CP103" s="653"/>
      <c r="CQ103" s="653"/>
      <c r="CR103" s="653"/>
      <c r="CS103" s="653"/>
      <c r="CT103" s="653"/>
      <c r="CU103" s="653"/>
      <c r="CV103" s="653"/>
      <c r="CW103" s="653"/>
      <c r="CX103" s="653"/>
      <c r="CY103" s="653"/>
      <c r="CZ103" s="653"/>
      <c r="DA103" s="653"/>
      <c r="DB103" s="653"/>
      <c r="DC103" s="653"/>
      <c r="DD103" s="653"/>
      <c r="DE103" s="653"/>
      <c r="DF103" s="653"/>
      <c r="DG103" s="653"/>
      <c r="DH103" s="653"/>
      <c r="DI103" s="653"/>
      <c r="DJ103" s="653"/>
      <c r="DK103" s="653"/>
      <c r="DL103" s="653"/>
      <c r="DM103" s="653"/>
      <c r="DN103" s="653"/>
      <c r="DO103" s="653"/>
      <c r="DP103" s="653"/>
      <c r="DQ103" s="653"/>
      <c r="DR103" s="653"/>
      <c r="DS103" s="653"/>
      <c r="DT103" s="653"/>
      <c r="DU103" s="653"/>
      <c r="DV103" s="653"/>
      <c r="DW103" s="653"/>
      <c r="DX103" s="653"/>
      <c r="DY103" s="653"/>
      <c r="DZ103" s="653"/>
      <c r="EA103" s="653"/>
      <c r="EB103" s="653"/>
      <c r="EC103" s="653"/>
      <c r="ED103" s="653"/>
      <c r="EE103" s="653"/>
      <c r="EF103" s="653"/>
      <c r="EG103" s="653"/>
      <c r="EH103" s="653"/>
      <c r="EI103" s="653"/>
      <c r="EJ103" s="653"/>
      <c r="EK103" s="653"/>
      <c r="EL103" s="653"/>
      <c r="EM103" s="653"/>
      <c r="EN103" s="653"/>
      <c r="EO103" s="653"/>
      <c r="EP103" s="653"/>
      <c r="EQ103" s="653"/>
      <c r="ER103" s="653"/>
      <c r="ES103" s="653"/>
      <c r="ET103" s="653"/>
      <c r="EU103" s="653"/>
      <c r="EV103" s="653"/>
      <c r="EW103" s="653"/>
      <c r="EX103" s="653"/>
      <c r="EY103" s="653"/>
      <c r="EZ103" s="653"/>
      <c r="FA103" s="653"/>
      <c r="FB103" s="653"/>
      <c r="FC103" s="653"/>
      <c r="FD103" s="653"/>
      <c r="FE103" s="653"/>
      <c r="FF103" s="653"/>
      <c r="FG103" s="653"/>
      <c r="FH103" s="653"/>
      <c r="FI103" s="653"/>
      <c r="FJ103" s="653"/>
      <c r="FK103" s="653"/>
      <c r="FL103" s="653"/>
      <c r="FM103" s="653"/>
      <c r="FN103" s="653"/>
      <c r="FO103" s="653"/>
      <c r="FP103" s="653"/>
      <c r="FQ103" s="653"/>
      <c r="FR103" s="653"/>
      <c r="FS103" s="653"/>
      <c r="FT103" s="653"/>
      <c r="FU103" s="653"/>
      <c r="FV103" s="653"/>
      <c r="FW103" s="653"/>
      <c r="FX103" s="653"/>
      <c r="FY103" s="653"/>
      <c r="FZ103" s="653"/>
      <c r="GA103" s="653"/>
      <c r="GB103" s="653"/>
      <c r="GC103" s="653"/>
      <c r="GD103" s="653"/>
      <c r="GE103" s="653"/>
      <c r="GF103" s="653"/>
      <c r="GG103" s="653"/>
      <c r="GH103" s="653"/>
      <c r="GI103" s="653"/>
      <c r="GJ103" s="653"/>
      <c r="GK103" s="653"/>
      <c r="GL103" s="653"/>
      <c r="GM103" s="653"/>
      <c r="GN103" s="653"/>
      <c r="GO103" s="653"/>
      <c r="GP103" s="653"/>
      <c r="GQ103" s="653"/>
      <c r="GR103" s="653"/>
      <c r="GS103" s="653"/>
      <c r="GT103" s="653"/>
      <c r="GU103" s="653"/>
      <c r="GV103" s="653"/>
      <c r="GW103" s="653"/>
      <c r="GX103" s="653"/>
      <c r="GY103" s="653"/>
      <c r="GZ103" s="653"/>
      <c r="HA103" s="653"/>
      <c r="HB103" s="653"/>
      <c r="HC103" s="653"/>
      <c r="HD103" s="653"/>
      <c r="HE103" s="653"/>
      <c r="HF103" s="653"/>
      <c r="HG103" s="653"/>
      <c r="HH103" s="653"/>
      <c r="HI103" s="653"/>
      <c r="HJ103" s="653"/>
      <c r="HK103" s="653"/>
      <c r="HL103" s="653"/>
      <c r="HM103" s="653"/>
      <c r="HN103" s="653"/>
      <c r="HO103" s="653"/>
      <c r="HP103" s="653"/>
      <c r="HQ103" s="653"/>
      <c r="HR103" s="653"/>
      <c r="HS103" s="653"/>
      <c r="HT103" s="653"/>
      <c r="HU103" s="653"/>
      <c r="HV103" s="653"/>
      <c r="HW103" s="653"/>
      <c r="HX103" s="653"/>
      <c r="HY103" s="653"/>
      <c r="HZ103" s="653"/>
      <c r="IA103" s="653"/>
      <c r="IB103" s="653"/>
      <c r="IC103" s="653"/>
      <c r="ID103" s="653"/>
      <c r="IE103" s="653"/>
      <c r="IF103" s="653"/>
      <c r="IG103" s="653"/>
      <c r="IH103" s="653"/>
      <c r="II103" s="653"/>
      <c r="IJ103" s="653"/>
      <c r="IK103" s="653"/>
      <c r="IL103" s="653"/>
      <c r="IM103" s="653"/>
      <c r="IN103" s="653"/>
      <c r="IO103" s="653"/>
      <c r="IP103" s="653"/>
      <c r="IQ103" s="653"/>
      <c r="IR103" s="653"/>
      <c r="IS103" s="653"/>
      <c r="IT103" s="653"/>
      <c r="IU103" s="653"/>
      <c r="IV103" s="653"/>
      <c r="IW103" s="653"/>
      <c r="IX103" s="653"/>
      <c r="IY103" s="653"/>
      <c r="IZ103" s="653"/>
      <c r="JA103" s="653"/>
      <c r="JB103" s="653"/>
      <c r="JC103" s="653"/>
      <c r="JD103" s="653"/>
      <c r="JE103" s="653"/>
      <c r="JF103" s="653"/>
      <c r="JG103" s="653"/>
      <c r="JH103" s="653"/>
      <c r="JI103" s="653"/>
      <c r="JJ103" s="653"/>
      <c r="JK103" s="653"/>
      <c r="JL103" s="653"/>
      <c r="JM103" s="653"/>
      <c r="JN103" s="653"/>
      <c r="JO103" s="653"/>
      <c r="JP103" s="653"/>
      <c r="JQ103" s="653"/>
      <c r="JR103" s="653"/>
      <c r="JS103" s="653"/>
      <c r="JT103" s="653"/>
      <c r="JU103" s="653"/>
      <c r="JV103" s="653"/>
      <c r="JW103" s="653"/>
      <c r="JX103" s="653"/>
      <c r="JY103" s="653"/>
      <c r="JZ103" s="653"/>
      <c r="KA103" s="653"/>
      <c r="KB103" s="653"/>
      <c r="KC103" s="653"/>
      <c r="KD103" s="653"/>
      <c r="KE103" s="653"/>
      <c r="KF103" s="653"/>
      <c r="KG103" s="653"/>
      <c r="KH103" s="653"/>
      <c r="KI103" s="653"/>
      <c r="KJ103" s="653"/>
      <c r="KK103" s="653"/>
      <c r="KL103" s="653"/>
      <c r="KM103" s="653"/>
      <c r="KN103" s="653"/>
      <c r="KO103" s="653"/>
      <c r="KP103" s="653"/>
      <c r="KQ103" s="653"/>
      <c r="KR103" s="653"/>
      <c r="KS103" s="653"/>
      <c r="KT103" s="653"/>
      <c r="KU103" s="653"/>
      <c r="KV103" s="653"/>
      <c r="KW103" s="653"/>
      <c r="KX103" s="653"/>
      <c r="KY103" s="653"/>
      <c r="KZ103" s="653"/>
      <c r="LA103" s="653"/>
      <c r="LB103" s="653"/>
      <c r="LC103" s="653"/>
      <c r="LD103" s="653"/>
      <c r="LE103" s="653"/>
      <c r="LF103" s="653"/>
      <c r="LG103" s="653"/>
      <c r="LH103" s="653"/>
      <c r="LI103" s="653"/>
      <c r="LJ103" s="653"/>
      <c r="LK103" s="653"/>
      <c r="LL103" s="653"/>
      <c r="LM103" s="653"/>
      <c r="LN103" s="653"/>
      <c r="LO103" s="653"/>
      <c r="LP103" s="653"/>
      <c r="LQ103" s="653"/>
      <c r="LR103" s="653"/>
      <c r="LS103" s="653"/>
      <c r="LT103" s="653"/>
      <c r="LU103" s="653"/>
      <c r="LV103" s="653"/>
      <c r="LW103" s="653"/>
      <c r="LX103" s="653"/>
      <c r="LY103" s="653"/>
      <c r="LZ103" s="653"/>
      <c r="MA103" s="653"/>
      <c r="MB103" s="653"/>
      <c r="MC103" s="653"/>
      <c r="MD103" s="653"/>
      <c r="ME103" s="653"/>
      <c r="MF103" s="653"/>
      <c r="MG103" s="653"/>
      <c r="MH103" s="653"/>
      <c r="MI103" s="653"/>
      <c r="MJ103" s="653"/>
      <c r="MK103" s="653"/>
      <c r="ML103" s="653"/>
      <c r="MM103" s="653"/>
      <c r="MN103" s="653"/>
      <c r="MO103" s="653"/>
      <c r="MP103" s="653"/>
      <c r="MQ103" s="653"/>
      <c r="MR103" s="653"/>
      <c r="MS103" s="653"/>
      <c r="MT103" s="653"/>
      <c r="MU103" s="653"/>
      <c r="MV103" s="653"/>
      <c r="MW103" s="653"/>
      <c r="MX103" s="653"/>
      <c r="MY103" s="653"/>
      <c r="MZ103" s="653"/>
      <c r="NA103" s="653"/>
      <c r="NB103" s="653"/>
      <c r="NC103" s="653"/>
      <c r="ND103" s="653"/>
      <c r="NE103" s="653"/>
      <c r="NF103" s="653"/>
      <c r="NG103" s="653"/>
      <c r="NH103" s="653"/>
      <c r="NI103" s="653"/>
      <c r="NJ103" s="653"/>
      <c r="NK103" s="653"/>
      <c r="NL103" s="653"/>
      <c r="NM103" s="653"/>
      <c r="NN103" s="653"/>
      <c r="NO103" s="653"/>
      <c r="NP103" s="653"/>
      <c r="NQ103" s="653"/>
      <c r="NR103" s="653"/>
      <c r="NS103" s="653"/>
      <c r="NT103" s="653"/>
      <c r="NU103" s="653"/>
      <c r="NV103" s="653"/>
      <c r="NW103" s="653"/>
      <c r="NX103" s="653"/>
      <c r="NY103" s="653"/>
      <c r="NZ103" s="653"/>
      <c r="OA103" s="653"/>
      <c r="OB103" s="653"/>
      <c r="OC103" s="653"/>
      <c r="OD103" s="653"/>
      <c r="OE103" s="653"/>
      <c r="OF103" s="653"/>
      <c r="OG103" s="653"/>
      <c r="OH103" s="653"/>
      <c r="OI103" s="653"/>
      <c r="OJ103" s="653"/>
      <c r="OK103" s="653"/>
      <c r="OL103" s="653"/>
      <c r="OM103" s="653"/>
      <c r="ON103" s="653"/>
      <c r="OO103" s="653"/>
      <c r="OP103" s="653"/>
      <c r="OQ103" s="653"/>
      <c r="OR103" s="653"/>
      <c r="OS103" s="653"/>
      <c r="OT103" s="653"/>
      <c r="OU103" s="653"/>
      <c r="OV103" s="653"/>
      <c r="OW103" s="653"/>
      <c r="OX103" s="653"/>
      <c r="OY103" s="653"/>
      <c r="OZ103" s="653"/>
      <c r="PA103" s="653"/>
      <c r="PB103" s="653"/>
      <c r="PC103" s="653"/>
      <c r="PD103" s="653"/>
      <c r="PE103" s="653"/>
      <c r="PF103" s="653"/>
      <c r="PG103" s="653"/>
      <c r="PH103" s="653"/>
      <c r="PI103" s="653"/>
      <c r="PJ103" s="653"/>
      <c r="PK103" s="653"/>
      <c r="PL103" s="653"/>
      <c r="PM103" s="653"/>
      <c r="PN103" s="653"/>
      <c r="PO103" s="653"/>
      <c r="PP103" s="653"/>
      <c r="PQ103" s="653"/>
      <c r="PR103" s="653"/>
      <c r="PS103" s="653"/>
      <c r="PT103" s="653"/>
      <c r="PU103" s="653"/>
      <c r="PV103" s="653"/>
      <c r="PW103" s="653"/>
      <c r="PX103" s="653"/>
      <c r="PY103" s="653"/>
      <c r="PZ103" s="653"/>
      <c r="QA103" s="653"/>
      <c r="QB103" s="653"/>
      <c r="QC103" s="653"/>
      <c r="QD103" s="653"/>
      <c r="QE103" s="653"/>
      <c r="QF103" s="653"/>
      <c r="QG103" s="653"/>
      <c r="QH103" s="653"/>
      <c r="QI103" s="653"/>
      <c r="QJ103" s="653"/>
      <c r="QK103" s="653"/>
      <c r="QL103" s="653"/>
      <c r="QM103" s="653"/>
      <c r="QN103" s="653"/>
      <c r="QO103" s="653"/>
      <c r="QP103" s="653"/>
      <c r="QQ103" s="653"/>
      <c r="QR103" s="653"/>
      <c r="QS103" s="653"/>
      <c r="QT103" s="653"/>
      <c r="QU103" s="653"/>
      <c r="QV103" s="653"/>
      <c r="QW103" s="653"/>
      <c r="QX103" s="653"/>
      <c r="QY103" s="653"/>
      <c r="QZ103" s="653"/>
      <c r="RA103" s="653"/>
      <c r="RB103" s="653"/>
      <c r="RC103" s="653"/>
      <c r="RD103" s="653"/>
      <c r="RE103" s="653"/>
      <c r="RF103" s="653"/>
      <c r="RG103" s="653"/>
      <c r="RH103" s="653"/>
      <c r="RI103" s="653"/>
      <c r="RJ103" s="653"/>
      <c r="RK103" s="653"/>
      <c r="RL103" s="653"/>
      <c r="RM103" s="653"/>
      <c r="RN103" s="653"/>
      <c r="RO103" s="653"/>
      <c r="RP103" s="653"/>
      <c r="RQ103" s="653"/>
      <c r="RR103" s="653"/>
      <c r="RS103" s="653"/>
      <c r="RT103" s="653"/>
      <c r="RU103" s="653"/>
      <c r="RV103" s="653"/>
      <c r="RW103" s="653"/>
      <c r="RX103" s="653"/>
      <c r="RY103" s="653"/>
      <c r="RZ103" s="653"/>
      <c r="SA103" s="653"/>
      <c r="SB103" s="653"/>
      <c r="SC103" s="653"/>
      <c r="SD103" s="653"/>
      <c r="SE103" s="653"/>
      <c r="SF103" s="653"/>
      <c r="SG103" s="653"/>
      <c r="SH103" s="653"/>
      <c r="SI103" s="653"/>
      <c r="SJ103" s="653"/>
      <c r="SK103" s="653"/>
      <c r="SL103" s="653"/>
      <c r="SM103" s="653"/>
      <c r="SN103" s="653"/>
      <c r="SO103" s="653"/>
      <c r="SP103" s="653"/>
      <c r="SQ103" s="653"/>
      <c r="SR103" s="653"/>
      <c r="SS103" s="653"/>
      <c r="ST103" s="653"/>
      <c r="SU103" s="653"/>
      <c r="SV103" s="653"/>
      <c r="SW103" s="653"/>
      <c r="SX103" s="653"/>
      <c r="SY103" s="653"/>
      <c r="SZ103" s="653"/>
      <c r="TA103" s="653"/>
      <c r="TB103" s="653"/>
      <c r="TC103" s="653"/>
      <c r="TD103" s="653"/>
      <c r="TE103" s="653"/>
      <c r="TF103" s="653"/>
      <c r="TG103" s="653"/>
      <c r="TH103" s="653"/>
      <c r="TI103" s="653"/>
      <c r="TJ103" s="653"/>
      <c r="TK103" s="653"/>
      <c r="TL103" s="653"/>
      <c r="TM103" s="653"/>
      <c r="TN103" s="653"/>
      <c r="TO103" s="653"/>
      <c r="TP103" s="653"/>
      <c r="TQ103" s="653"/>
      <c r="TR103" s="653"/>
      <c r="TS103" s="653"/>
      <c r="TT103" s="653"/>
      <c r="TU103" s="653"/>
      <c r="TV103" s="653"/>
      <c r="TW103" s="653"/>
      <c r="TX103" s="653"/>
      <c r="TY103" s="653"/>
      <c r="TZ103" s="653"/>
      <c r="UA103" s="653"/>
      <c r="UB103" s="653"/>
      <c r="UC103" s="653"/>
      <c r="UD103" s="653"/>
      <c r="UE103" s="653"/>
      <c r="UF103" s="653"/>
      <c r="UG103" s="653"/>
      <c r="UH103" s="653"/>
      <c r="UI103" s="653"/>
      <c r="UJ103" s="653"/>
      <c r="UK103" s="653"/>
      <c r="UL103" s="653"/>
      <c r="UM103" s="653"/>
      <c r="UN103" s="653"/>
      <c r="UO103" s="653"/>
      <c r="UP103" s="653"/>
      <c r="UQ103" s="653"/>
      <c r="UR103" s="653"/>
      <c r="US103" s="653"/>
      <c r="UT103" s="653"/>
      <c r="UU103" s="653"/>
      <c r="UV103" s="653"/>
      <c r="UW103" s="653"/>
      <c r="UX103" s="653"/>
      <c r="UY103" s="653"/>
      <c r="UZ103" s="653"/>
      <c r="VA103" s="653"/>
      <c r="VB103" s="653"/>
      <c r="VC103" s="653"/>
      <c r="VD103" s="653"/>
      <c r="VE103" s="653"/>
      <c r="VF103" s="653"/>
      <c r="VG103" s="653"/>
      <c r="VH103" s="653"/>
      <c r="VI103" s="653"/>
      <c r="VJ103" s="653"/>
      <c r="VK103" s="653"/>
      <c r="VL103" s="653"/>
      <c r="VM103" s="653"/>
      <c r="VN103" s="653"/>
      <c r="VO103" s="653"/>
      <c r="VP103" s="653"/>
      <c r="VQ103" s="653"/>
      <c r="VR103" s="653"/>
      <c r="VS103" s="653"/>
      <c r="VT103" s="653"/>
      <c r="VU103" s="653"/>
      <c r="VV103" s="653"/>
      <c r="VW103" s="653"/>
      <c r="VX103" s="653"/>
      <c r="VY103" s="653"/>
      <c r="VZ103" s="653"/>
      <c r="WA103" s="653"/>
      <c r="WB103" s="653"/>
      <c r="WC103" s="653"/>
      <c r="WD103" s="653"/>
      <c r="WE103" s="653"/>
      <c r="WF103" s="653"/>
      <c r="WG103" s="653"/>
      <c r="WH103" s="653"/>
      <c r="WI103" s="653"/>
      <c r="WJ103" s="653"/>
      <c r="WK103" s="653"/>
      <c r="WL103" s="653"/>
      <c r="WM103" s="653"/>
      <c r="WN103" s="653"/>
      <c r="WO103" s="653"/>
      <c r="WP103" s="653"/>
      <c r="WQ103" s="653"/>
      <c r="WR103" s="653"/>
      <c r="WS103" s="653"/>
      <c r="WT103" s="653"/>
      <c r="WU103" s="653"/>
      <c r="WV103" s="653"/>
      <c r="WW103" s="653"/>
      <c r="WX103" s="653"/>
      <c r="WY103" s="653"/>
      <c r="WZ103" s="653"/>
      <c r="XA103" s="653"/>
      <c r="XB103" s="653"/>
      <c r="XC103" s="653"/>
      <c r="XD103" s="653"/>
      <c r="XE103" s="653"/>
      <c r="XF103" s="653"/>
      <c r="XG103" s="653"/>
      <c r="XH103" s="653"/>
      <c r="XI103" s="653"/>
      <c r="XJ103" s="653"/>
      <c r="XK103" s="653"/>
      <c r="XL103" s="653"/>
      <c r="XM103" s="653"/>
      <c r="XN103" s="653"/>
      <c r="XO103" s="653"/>
      <c r="XP103" s="653"/>
      <c r="XQ103" s="653"/>
      <c r="XR103" s="653"/>
      <c r="XS103" s="653"/>
      <c r="XT103" s="653"/>
      <c r="XU103" s="653"/>
      <c r="XV103" s="653"/>
      <c r="XW103" s="653"/>
      <c r="XX103" s="653"/>
      <c r="XY103" s="653"/>
      <c r="XZ103" s="653"/>
      <c r="YA103" s="653"/>
      <c r="YB103" s="653"/>
      <c r="YC103" s="653"/>
      <c r="YD103" s="653"/>
      <c r="YE103" s="653"/>
      <c r="YF103" s="653"/>
      <c r="YG103" s="653"/>
      <c r="YH103" s="653"/>
      <c r="YI103" s="653"/>
      <c r="YJ103" s="653"/>
      <c r="YK103" s="653"/>
      <c r="YL103" s="653"/>
      <c r="YM103" s="653"/>
      <c r="YN103" s="653"/>
      <c r="YO103" s="653"/>
      <c r="YP103" s="653"/>
      <c r="YQ103" s="653"/>
      <c r="YR103" s="653"/>
      <c r="YS103" s="653"/>
      <c r="YT103" s="653"/>
      <c r="YU103" s="653"/>
      <c r="YV103" s="653"/>
      <c r="YW103" s="653"/>
      <c r="YX103" s="653"/>
      <c r="YY103" s="653"/>
      <c r="YZ103" s="653"/>
      <c r="ZA103" s="653"/>
      <c r="ZB103" s="653"/>
      <c r="ZC103" s="653"/>
      <c r="ZD103" s="653"/>
      <c r="ZE103" s="653"/>
      <c r="ZF103" s="653"/>
      <c r="ZG103" s="653"/>
      <c r="ZH103" s="653"/>
      <c r="ZI103" s="653"/>
      <c r="ZJ103" s="653"/>
      <c r="ZK103" s="653"/>
      <c r="ZL103" s="653"/>
      <c r="ZM103" s="653"/>
      <c r="ZN103" s="653"/>
      <c r="ZO103" s="653"/>
      <c r="ZP103" s="653"/>
      <c r="ZQ103" s="653"/>
      <c r="ZR103" s="653"/>
      <c r="ZS103" s="653"/>
      <c r="ZT103" s="653"/>
      <c r="ZU103" s="653"/>
      <c r="ZV103" s="653"/>
      <c r="ZW103" s="653"/>
      <c r="ZX103" s="653"/>
      <c r="ZY103" s="653"/>
      <c r="ZZ103" s="653"/>
      <c r="AAA103" s="653"/>
      <c r="AAB103" s="653"/>
      <c r="AAC103" s="653"/>
      <c r="AAD103" s="653"/>
      <c r="AAE103" s="653"/>
      <c r="AAF103" s="653"/>
      <c r="AAG103" s="653"/>
      <c r="AAH103" s="653"/>
      <c r="AAI103" s="653"/>
      <c r="AAJ103" s="653"/>
      <c r="AAK103" s="653"/>
      <c r="AAL103" s="653"/>
      <c r="AAM103" s="653"/>
      <c r="AAN103" s="653"/>
      <c r="AAO103" s="653"/>
      <c r="AAP103" s="653"/>
      <c r="AAQ103" s="653"/>
      <c r="AAR103" s="653"/>
      <c r="AAS103" s="653"/>
      <c r="AAT103" s="653"/>
      <c r="AAU103" s="653"/>
      <c r="AAV103" s="653"/>
      <c r="AAW103" s="653"/>
      <c r="AAX103" s="653"/>
      <c r="AAY103" s="653"/>
      <c r="AAZ103" s="653"/>
      <c r="ABA103" s="653"/>
      <c r="ABB103" s="653"/>
      <c r="ABC103" s="653"/>
      <c r="ABD103" s="653"/>
      <c r="ABE103" s="653"/>
      <c r="ABF103" s="653"/>
      <c r="ABG103" s="653"/>
      <c r="ABH103" s="653"/>
      <c r="ABI103" s="653"/>
      <c r="ABJ103" s="653"/>
      <c r="ABK103" s="653"/>
      <c r="ABL103" s="653"/>
      <c r="ABM103" s="653"/>
      <c r="ABN103" s="653"/>
      <c r="ABO103" s="653"/>
      <c r="ABP103" s="653"/>
      <c r="ABQ103" s="653"/>
      <c r="ABR103" s="653"/>
      <c r="ABS103" s="653"/>
      <c r="ABT103" s="653"/>
      <c r="ABU103" s="653"/>
      <c r="ABV103" s="653"/>
      <c r="ABW103" s="653"/>
      <c r="ABX103" s="653"/>
      <c r="ABY103" s="653"/>
      <c r="ABZ103" s="653"/>
      <c r="ACA103" s="653"/>
      <c r="ACB103" s="653"/>
      <c r="ACC103" s="653"/>
      <c r="ACD103" s="653"/>
      <c r="ACE103" s="653"/>
      <c r="ACF103" s="653"/>
      <c r="ACG103" s="653"/>
      <c r="ACH103" s="653"/>
      <c r="ACI103" s="653"/>
      <c r="ACJ103" s="653"/>
      <c r="ACK103" s="653"/>
      <c r="ACL103" s="653"/>
      <c r="ACM103" s="653"/>
      <c r="ACN103" s="653"/>
      <c r="ACO103" s="653"/>
      <c r="ACP103" s="653"/>
      <c r="ACQ103" s="653"/>
      <c r="ACR103" s="653"/>
      <c r="ACS103" s="653"/>
      <c r="ACT103" s="653"/>
      <c r="ACU103" s="653"/>
      <c r="ACV103" s="653"/>
      <c r="ACW103" s="653"/>
      <c r="ACX103" s="653"/>
      <c r="ACY103" s="653"/>
      <c r="ACZ103" s="653"/>
      <c r="ADA103" s="653"/>
      <c r="ADB103" s="653"/>
      <c r="ADC103" s="653"/>
      <c r="ADD103" s="653"/>
      <c r="ADE103" s="653"/>
      <c r="ADF103" s="653"/>
      <c r="ADG103" s="653"/>
      <c r="ADH103" s="653"/>
      <c r="ADI103" s="653"/>
      <c r="ADJ103" s="653"/>
      <c r="ADK103" s="653"/>
      <c r="ADL103" s="653"/>
      <c r="ADM103" s="653"/>
      <c r="ADN103" s="653"/>
      <c r="ADO103" s="653"/>
      <c r="ADP103" s="653"/>
      <c r="ADQ103" s="653"/>
      <c r="ADR103" s="653"/>
      <c r="ADS103" s="653"/>
      <c r="ADT103" s="653"/>
      <c r="ADU103" s="653"/>
      <c r="ADV103" s="653"/>
      <c r="ADW103" s="653"/>
      <c r="ADX103" s="653"/>
      <c r="ADY103" s="653"/>
      <c r="ADZ103" s="653"/>
      <c r="AEA103" s="653"/>
      <c r="AEB103" s="653"/>
      <c r="AEC103" s="653"/>
      <c r="AED103" s="653"/>
      <c r="AEE103" s="653"/>
      <c r="AEF103" s="653"/>
      <c r="AEG103" s="653"/>
      <c r="AEH103" s="653"/>
      <c r="AEI103" s="653"/>
      <c r="AEJ103" s="653"/>
      <c r="AEK103" s="653"/>
      <c r="AEL103" s="653"/>
      <c r="AEM103" s="653"/>
      <c r="AEN103" s="653"/>
      <c r="AEO103" s="653"/>
      <c r="AEP103" s="653"/>
      <c r="AEQ103" s="653"/>
      <c r="AER103" s="653"/>
      <c r="AES103" s="653"/>
      <c r="AET103" s="653"/>
      <c r="AEU103" s="653"/>
      <c r="AEV103" s="653"/>
      <c r="AEW103" s="653"/>
      <c r="AEX103" s="653"/>
      <c r="AEY103" s="653"/>
      <c r="AEZ103" s="653"/>
      <c r="AFA103" s="653"/>
      <c r="AFB103" s="653"/>
      <c r="AFC103" s="653"/>
      <c r="AFD103" s="653"/>
      <c r="AFE103" s="653"/>
      <c r="AFF103" s="653"/>
      <c r="AFG103" s="653"/>
      <c r="AFH103" s="653"/>
      <c r="AFI103" s="653"/>
      <c r="AFJ103" s="653"/>
      <c r="AFK103" s="653"/>
      <c r="AFL103" s="653"/>
      <c r="AFM103" s="653"/>
      <c r="AFN103" s="653"/>
      <c r="AFO103" s="653"/>
      <c r="AFP103" s="653"/>
      <c r="AFQ103" s="653"/>
      <c r="AFR103" s="653"/>
      <c r="AFS103" s="653"/>
      <c r="AFT103" s="653"/>
      <c r="AFU103" s="653"/>
      <c r="AFV103" s="653"/>
      <c r="AFW103" s="653"/>
      <c r="AFX103" s="653"/>
      <c r="AFY103" s="653"/>
      <c r="AFZ103" s="653"/>
      <c r="AGA103" s="653"/>
      <c r="AGB103" s="653"/>
      <c r="AGC103" s="653"/>
      <c r="AGD103" s="653"/>
      <c r="AGE103" s="653"/>
      <c r="AGF103" s="653"/>
      <c r="AGG103" s="653"/>
      <c r="AGH103" s="653"/>
      <c r="AGI103" s="653"/>
      <c r="AGJ103" s="653"/>
      <c r="AGK103" s="653"/>
      <c r="AGL103" s="653"/>
      <c r="AGM103" s="653"/>
      <c r="AGN103" s="653"/>
      <c r="AGO103" s="653"/>
      <c r="AGP103" s="653"/>
      <c r="AGQ103" s="653"/>
      <c r="AGR103" s="653"/>
      <c r="AGS103" s="653"/>
      <c r="AGT103" s="653"/>
      <c r="AGU103" s="653"/>
      <c r="AGV103" s="653"/>
      <c r="AGW103" s="653"/>
      <c r="AGX103" s="653"/>
      <c r="AGY103" s="653"/>
      <c r="AGZ103" s="653"/>
      <c r="AHA103" s="653"/>
      <c r="AHB103" s="653"/>
      <c r="AHC103" s="653"/>
      <c r="AHD103" s="653"/>
      <c r="AHE103" s="653"/>
      <c r="AHF103" s="653"/>
      <c r="AHG103" s="653"/>
      <c r="AHH103" s="653"/>
      <c r="AHI103" s="653"/>
      <c r="AHJ103" s="653"/>
      <c r="AHK103" s="653"/>
      <c r="AHL103" s="653"/>
      <c r="AHM103" s="653"/>
      <c r="AHN103" s="653"/>
      <c r="AHO103" s="653"/>
      <c r="AHP103" s="653"/>
      <c r="AHQ103" s="653"/>
      <c r="AHR103" s="653"/>
      <c r="AHS103" s="653"/>
      <c r="AHT103" s="653"/>
      <c r="AHU103" s="653"/>
      <c r="AHV103" s="653"/>
      <c r="AHW103" s="653"/>
      <c r="AHX103" s="653"/>
      <c r="AHY103" s="653"/>
      <c r="AHZ103" s="653"/>
      <c r="AIA103" s="653"/>
      <c r="AIB103" s="653"/>
      <c r="AIC103" s="653"/>
      <c r="AID103" s="653"/>
      <c r="AIE103" s="653"/>
      <c r="AIF103" s="653"/>
      <c r="AIG103" s="653"/>
      <c r="AIH103" s="653"/>
      <c r="AII103" s="653"/>
      <c r="AIJ103" s="653"/>
      <c r="AIK103" s="653"/>
      <c r="AIL103" s="653"/>
      <c r="AIM103" s="653"/>
      <c r="AIN103" s="653"/>
      <c r="AIO103" s="653"/>
      <c r="AIP103" s="653"/>
      <c r="AIQ103" s="653"/>
      <c r="AIR103" s="653"/>
      <c r="AIS103" s="653"/>
      <c r="AIT103" s="653"/>
      <c r="AIU103" s="653"/>
      <c r="AIV103" s="653"/>
      <c r="AIW103" s="653"/>
      <c r="AIX103" s="653"/>
      <c r="AIY103" s="653"/>
      <c r="AIZ103" s="653"/>
      <c r="AJA103" s="653"/>
      <c r="AJB103" s="653"/>
      <c r="AJC103" s="653"/>
      <c r="AJD103" s="653"/>
      <c r="AJE103" s="653"/>
      <c r="AJF103" s="653"/>
      <c r="AJG103" s="653"/>
      <c r="AJH103" s="653"/>
      <c r="AJI103" s="653"/>
      <c r="AJJ103" s="653"/>
      <c r="AJK103" s="653"/>
      <c r="AJL103" s="653"/>
      <c r="AJM103" s="653"/>
      <c r="AJN103" s="653"/>
      <c r="AJO103" s="653"/>
      <c r="AJP103" s="653"/>
      <c r="AJQ103" s="653"/>
      <c r="AJR103" s="653"/>
      <c r="AJS103" s="653"/>
      <c r="AJT103" s="653"/>
      <c r="AJU103" s="653"/>
      <c r="AJV103" s="653"/>
      <c r="AJW103" s="653"/>
      <c r="AJX103" s="653"/>
      <c r="AJY103" s="653"/>
      <c r="AJZ103" s="653"/>
      <c r="AKA103" s="653"/>
      <c r="AKB103" s="653"/>
      <c r="AKC103" s="653"/>
      <c r="AKD103" s="653"/>
      <c r="AKE103" s="653"/>
      <c r="AKF103" s="653"/>
      <c r="AKG103" s="653"/>
      <c r="AKH103" s="653"/>
      <c r="AKI103" s="653"/>
      <c r="AKJ103" s="653"/>
      <c r="AKK103" s="653"/>
      <c r="AKL103" s="653"/>
      <c r="AKM103" s="653"/>
      <c r="AKN103" s="653"/>
      <c r="AKO103" s="653"/>
      <c r="AKP103" s="653"/>
      <c r="AKQ103" s="653"/>
      <c r="AKR103" s="653"/>
      <c r="AKS103" s="653"/>
      <c r="AKT103" s="653"/>
      <c r="AKU103" s="653"/>
      <c r="AKV103" s="653"/>
      <c r="AKW103" s="653"/>
      <c r="AKX103" s="653"/>
      <c r="AKY103" s="653"/>
      <c r="AKZ103" s="653"/>
      <c r="ALA103" s="653"/>
      <c r="ALB103" s="653"/>
      <c r="ALC103" s="653"/>
      <c r="ALD103" s="653"/>
      <c r="ALE103" s="653"/>
      <c r="ALF103" s="653"/>
      <c r="ALG103" s="653"/>
      <c r="ALH103" s="653"/>
      <c r="ALI103" s="653"/>
      <c r="ALJ103" s="653"/>
      <c r="ALK103" s="653"/>
      <c r="ALL103" s="653"/>
      <c r="ALM103" s="653"/>
      <c r="ALN103" s="653"/>
      <c r="ALO103" s="653"/>
      <c r="ALP103" s="653"/>
      <c r="ALQ103" s="653"/>
      <c r="ALR103" s="653"/>
      <c r="ALS103" s="653"/>
      <c r="ALT103" s="653"/>
      <c r="ALU103" s="653"/>
      <c r="ALV103" s="653"/>
      <c r="ALW103" s="653"/>
      <c r="ALX103" s="653"/>
      <c r="ALY103" s="653"/>
      <c r="ALZ103" s="653"/>
      <c r="AMA103" s="653"/>
      <c r="AMB103" s="653"/>
      <c r="AMC103" s="653"/>
      <c r="AMD103" s="653"/>
      <c r="AME103" s="653"/>
      <c r="AMF103" s="653"/>
      <c r="AMG103" s="653"/>
      <c r="AMH103" s="653"/>
      <c r="AMI103" s="653"/>
      <c r="AMJ103" s="653"/>
      <c r="AMK103" s="653"/>
    </row>
    <row r="104" spans="1:1025" s="199" customFormat="1">
      <c r="A104" s="1526"/>
      <c r="B104" s="1735" t="s">
        <v>4088</v>
      </c>
      <c r="C104" s="1735"/>
      <c r="D104" s="1736">
        <v>438542.3</v>
      </c>
      <c r="E104" s="1736"/>
      <c r="F104" s="1533"/>
      <c r="G104" s="1534">
        <f>+D104/$D$105</f>
        <v>7.4114909075531285E-4</v>
      </c>
      <c r="H104" s="1526"/>
      <c r="I104" s="655"/>
      <c r="J104" s="656"/>
      <c r="K104" s="653"/>
      <c r="L104" s="653"/>
      <c r="M104" s="653"/>
      <c r="N104" s="653"/>
      <c r="O104" s="653"/>
      <c r="P104" s="653"/>
      <c r="Q104" s="653"/>
      <c r="R104" s="653"/>
      <c r="S104" s="653"/>
      <c r="T104" s="653"/>
      <c r="U104" s="653"/>
      <c r="V104" s="653"/>
      <c r="W104" s="653"/>
      <c r="X104" s="653"/>
      <c r="Y104" s="653"/>
      <c r="Z104" s="653"/>
      <c r="AA104" s="653"/>
      <c r="AB104" s="653"/>
      <c r="AC104" s="653"/>
      <c r="AD104" s="653"/>
      <c r="AE104" s="653"/>
      <c r="AF104" s="653"/>
      <c r="AG104" s="653"/>
      <c r="AH104" s="653"/>
      <c r="AI104" s="653"/>
      <c r="AJ104" s="653"/>
      <c r="AK104" s="653"/>
      <c r="AL104" s="653"/>
      <c r="AM104" s="653"/>
      <c r="AN104" s="653"/>
      <c r="AO104" s="653"/>
      <c r="AP104" s="653"/>
      <c r="AQ104" s="653"/>
      <c r="AR104" s="653"/>
      <c r="AS104" s="653"/>
      <c r="AT104" s="653"/>
      <c r="AU104" s="653"/>
      <c r="AV104" s="653"/>
      <c r="AW104" s="653"/>
      <c r="AX104" s="653"/>
      <c r="AY104" s="653"/>
      <c r="AZ104" s="653"/>
      <c r="BA104" s="653"/>
      <c r="BB104" s="653"/>
      <c r="BC104" s="653"/>
      <c r="BD104" s="653"/>
      <c r="BE104" s="653"/>
      <c r="BF104" s="653"/>
      <c r="BG104" s="653"/>
      <c r="BH104" s="653"/>
      <c r="BI104" s="653"/>
      <c r="BJ104" s="653"/>
      <c r="BK104" s="653"/>
      <c r="BL104" s="653"/>
      <c r="BM104" s="653"/>
      <c r="BN104" s="653"/>
      <c r="BO104" s="653"/>
      <c r="BP104" s="653"/>
      <c r="BQ104" s="653"/>
      <c r="BR104" s="653"/>
      <c r="BS104" s="653"/>
      <c r="BT104" s="653"/>
      <c r="BU104" s="653"/>
      <c r="BV104" s="653"/>
      <c r="BW104" s="653"/>
      <c r="BX104" s="653"/>
      <c r="BY104" s="653"/>
      <c r="BZ104" s="653"/>
      <c r="CA104" s="653"/>
      <c r="CB104" s="653"/>
      <c r="CC104" s="653"/>
      <c r="CD104" s="653"/>
      <c r="CE104" s="653"/>
      <c r="CF104" s="653"/>
      <c r="CG104" s="653"/>
      <c r="CH104" s="653"/>
      <c r="CI104" s="653"/>
      <c r="CJ104" s="653"/>
      <c r="CK104" s="653"/>
      <c r="CL104" s="653"/>
      <c r="CM104" s="653"/>
      <c r="CN104" s="653"/>
      <c r="CO104" s="653"/>
      <c r="CP104" s="653"/>
      <c r="CQ104" s="653"/>
      <c r="CR104" s="653"/>
      <c r="CS104" s="653"/>
      <c r="CT104" s="653"/>
      <c r="CU104" s="653"/>
      <c r="CV104" s="653"/>
      <c r="CW104" s="653"/>
      <c r="CX104" s="653"/>
      <c r="CY104" s="653"/>
      <c r="CZ104" s="653"/>
      <c r="DA104" s="653"/>
      <c r="DB104" s="653"/>
      <c r="DC104" s="653"/>
      <c r="DD104" s="653"/>
      <c r="DE104" s="653"/>
      <c r="DF104" s="653"/>
      <c r="DG104" s="653"/>
      <c r="DH104" s="653"/>
      <c r="DI104" s="653"/>
      <c r="DJ104" s="653"/>
      <c r="DK104" s="653"/>
      <c r="DL104" s="653"/>
      <c r="DM104" s="653"/>
      <c r="DN104" s="653"/>
      <c r="DO104" s="653"/>
      <c r="DP104" s="653"/>
      <c r="DQ104" s="653"/>
      <c r="DR104" s="653"/>
      <c r="DS104" s="653"/>
      <c r="DT104" s="653"/>
      <c r="DU104" s="653"/>
      <c r="DV104" s="653"/>
      <c r="DW104" s="653"/>
      <c r="DX104" s="653"/>
      <c r="DY104" s="653"/>
      <c r="DZ104" s="653"/>
      <c r="EA104" s="653"/>
      <c r="EB104" s="653"/>
      <c r="EC104" s="653"/>
      <c r="ED104" s="653"/>
      <c r="EE104" s="653"/>
      <c r="EF104" s="653"/>
      <c r="EG104" s="653"/>
      <c r="EH104" s="653"/>
      <c r="EI104" s="653"/>
      <c r="EJ104" s="653"/>
      <c r="EK104" s="653"/>
      <c r="EL104" s="653"/>
      <c r="EM104" s="653"/>
      <c r="EN104" s="653"/>
      <c r="EO104" s="653"/>
      <c r="EP104" s="653"/>
      <c r="EQ104" s="653"/>
      <c r="ER104" s="653"/>
      <c r="ES104" s="653"/>
      <c r="ET104" s="653"/>
      <c r="EU104" s="653"/>
      <c r="EV104" s="653"/>
      <c r="EW104" s="653"/>
      <c r="EX104" s="653"/>
      <c r="EY104" s="653"/>
      <c r="EZ104" s="653"/>
      <c r="FA104" s="653"/>
      <c r="FB104" s="653"/>
      <c r="FC104" s="653"/>
      <c r="FD104" s="653"/>
      <c r="FE104" s="653"/>
      <c r="FF104" s="653"/>
      <c r="FG104" s="653"/>
      <c r="FH104" s="653"/>
      <c r="FI104" s="653"/>
      <c r="FJ104" s="653"/>
      <c r="FK104" s="653"/>
      <c r="FL104" s="653"/>
      <c r="FM104" s="653"/>
      <c r="FN104" s="653"/>
      <c r="FO104" s="653"/>
      <c r="FP104" s="653"/>
      <c r="FQ104" s="653"/>
      <c r="FR104" s="653"/>
      <c r="FS104" s="653"/>
      <c r="FT104" s="653"/>
      <c r="FU104" s="653"/>
      <c r="FV104" s="653"/>
      <c r="FW104" s="653"/>
      <c r="FX104" s="653"/>
      <c r="FY104" s="653"/>
      <c r="FZ104" s="653"/>
      <c r="GA104" s="653"/>
      <c r="GB104" s="653"/>
      <c r="GC104" s="653"/>
      <c r="GD104" s="653"/>
      <c r="GE104" s="653"/>
      <c r="GF104" s="653"/>
      <c r="GG104" s="653"/>
      <c r="GH104" s="653"/>
      <c r="GI104" s="653"/>
      <c r="GJ104" s="653"/>
      <c r="GK104" s="653"/>
      <c r="GL104" s="653"/>
      <c r="GM104" s="653"/>
      <c r="GN104" s="653"/>
      <c r="GO104" s="653"/>
      <c r="GP104" s="653"/>
      <c r="GQ104" s="653"/>
      <c r="GR104" s="653"/>
      <c r="GS104" s="653"/>
      <c r="GT104" s="653"/>
      <c r="GU104" s="653"/>
      <c r="GV104" s="653"/>
      <c r="GW104" s="653"/>
      <c r="GX104" s="653"/>
      <c r="GY104" s="653"/>
      <c r="GZ104" s="653"/>
      <c r="HA104" s="653"/>
      <c r="HB104" s="653"/>
      <c r="HC104" s="653"/>
      <c r="HD104" s="653"/>
      <c r="HE104" s="653"/>
      <c r="HF104" s="653"/>
      <c r="HG104" s="653"/>
      <c r="HH104" s="653"/>
      <c r="HI104" s="653"/>
      <c r="HJ104" s="653"/>
      <c r="HK104" s="653"/>
      <c r="HL104" s="653"/>
      <c r="HM104" s="653"/>
      <c r="HN104" s="653"/>
      <c r="HO104" s="653"/>
      <c r="HP104" s="653"/>
      <c r="HQ104" s="653"/>
      <c r="HR104" s="653"/>
      <c r="HS104" s="653"/>
      <c r="HT104" s="653"/>
      <c r="HU104" s="653"/>
      <c r="HV104" s="653"/>
      <c r="HW104" s="653"/>
      <c r="HX104" s="653"/>
      <c r="HY104" s="653"/>
      <c r="HZ104" s="653"/>
      <c r="IA104" s="653"/>
      <c r="IB104" s="653"/>
      <c r="IC104" s="653"/>
      <c r="ID104" s="653"/>
      <c r="IE104" s="653"/>
      <c r="IF104" s="653"/>
      <c r="IG104" s="653"/>
      <c r="IH104" s="653"/>
      <c r="II104" s="653"/>
      <c r="IJ104" s="653"/>
      <c r="IK104" s="653"/>
      <c r="IL104" s="653"/>
      <c r="IM104" s="653"/>
      <c r="IN104" s="653"/>
      <c r="IO104" s="653"/>
      <c r="IP104" s="653"/>
      <c r="IQ104" s="653"/>
      <c r="IR104" s="653"/>
      <c r="IS104" s="653"/>
      <c r="IT104" s="653"/>
      <c r="IU104" s="653"/>
      <c r="IV104" s="653"/>
      <c r="IW104" s="653"/>
      <c r="IX104" s="653"/>
      <c r="IY104" s="653"/>
      <c r="IZ104" s="653"/>
      <c r="JA104" s="653"/>
      <c r="JB104" s="653"/>
      <c r="JC104" s="653"/>
      <c r="JD104" s="653"/>
      <c r="JE104" s="653"/>
      <c r="JF104" s="653"/>
      <c r="JG104" s="653"/>
      <c r="JH104" s="653"/>
      <c r="JI104" s="653"/>
      <c r="JJ104" s="653"/>
      <c r="JK104" s="653"/>
      <c r="JL104" s="653"/>
      <c r="JM104" s="653"/>
      <c r="JN104" s="653"/>
      <c r="JO104" s="653"/>
      <c r="JP104" s="653"/>
      <c r="JQ104" s="653"/>
      <c r="JR104" s="653"/>
      <c r="JS104" s="653"/>
      <c r="JT104" s="653"/>
      <c r="JU104" s="653"/>
      <c r="JV104" s="653"/>
      <c r="JW104" s="653"/>
      <c r="JX104" s="653"/>
      <c r="JY104" s="653"/>
      <c r="JZ104" s="653"/>
      <c r="KA104" s="653"/>
      <c r="KB104" s="653"/>
      <c r="KC104" s="653"/>
      <c r="KD104" s="653"/>
      <c r="KE104" s="653"/>
      <c r="KF104" s="653"/>
      <c r="KG104" s="653"/>
      <c r="KH104" s="653"/>
      <c r="KI104" s="653"/>
      <c r="KJ104" s="653"/>
      <c r="KK104" s="653"/>
      <c r="KL104" s="653"/>
      <c r="KM104" s="653"/>
      <c r="KN104" s="653"/>
      <c r="KO104" s="653"/>
      <c r="KP104" s="653"/>
      <c r="KQ104" s="653"/>
      <c r="KR104" s="653"/>
      <c r="KS104" s="653"/>
      <c r="KT104" s="653"/>
      <c r="KU104" s="653"/>
      <c r="KV104" s="653"/>
      <c r="KW104" s="653"/>
      <c r="KX104" s="653"/>
      <c r="KY104" s="653"/>
      <c r="KZ104" s="653"/>
      <c r="LA104" s="653"/>
      <c r="LB104" s="653"/>
      <c r="LC104" s="653"/>
      <c r="LD104" s="653"/>
      <c r="LE104" s="653"/>
      <c r="LF104" s="653"/>
      <c r="LG104" s="653"/>
      <c r="LH104" s="653"/>
      <c r="LI104" s="653"/>
      <c r="LJ104" s="653"/>
      <c r="LK104" s="653"/>
      <c r="LL104" s="653"/>
      <c r="LM104" s="653"/>
      <c r="LN104" s="653"/>
      <c r="LO104" s="653"/>
      <c r="LP104" s="653"/>
      <c r="LQ104" s="653"/>
      <c r="LR104" s="653"/>
      <c r="LS104" s="653"/>
      <c r="LT104" s="653"/>
      <c r="LU104" s="653"/>
      <c r="LV104" s="653"/>
      <c r="LW104" s="653"/>
      <c r="LX104" s="653"/>
      <c r="LY104" s="653"/>
      <c r="LZ104" s="653"/>
      <c r="MA104" s="653"/>
      <c r="MB104" s="653"/>
      <c r="MC104" s="653"/>
      <c r="MD104" s="653"/>
      <c r="ME104" s="653"/>
      <c r="MF104" s="653"/>
      <c r="MG104" s="653"/>
      <c r="MH104" s="653"/>
      <c r="MI104" s="653"/>
      <c r="MJ104" s="653"/>
      <c r="MK104" s="653"/>
      <c r="ML104" s="653"/>
      <c r="MM104" s="653"/>
      <c r="MN104" s="653"/>
      <c r="MO104" s="653"/>
      <c r="MP104" s="653"/>
      <c r="MQ104" s="653"/>
      <c r="MR104" s="653"/>
      <c r="MS104" s="653"/>
      <c r="MT104" s="653"/>
      <c r="MU104" s="653"/>
      <c r="MV104" s="653"/>
      <c r="MW104" s="653"/>
      <c r="MX104" s="653"/>
      <c r="MY104" s="653"/>
      <c r="MZ104" s="653"/>
      <c r="NA104" s="653"/>
      <c r="NB104" s="653"/>
      <c r="NC104" s="653"/>
      <c r="ND104" s="653"/>
      <c r="NE104" s="653"/>
      <c r="NF104" s="653"/>
      <c r="NG104" s="653"/>
      <c r="NH104" s="653"/>
      <c r="NI104" s="653"/>
      <c r="NJ104" s="653"/>
      <c r="NK104" s="653"/>
      <c r="NL104" s="653"/>
      <c r="NM104" s="653"/>
      <c r="NN104" s="653"/>
      <c r="NO104" s="653"/>
      <c r="NP104" s="653"/>
      <c r="NQ104" s="653"/>
      <c r="NR104" s="653"/>
      <c r="NS104" s="653"/>
      <c r="NT104" s="653"/>
      <c r="NU104" s="653"/>
      <c r="NV104" s="653"/>
      <c r="NW104" s="653"/>
      <c r="NX104" s="653"/>
      <c r="NY104" s="653"/>
      <c r="NZ104" s="653"/>
      <c r="OA104" s="653"/>
      <c r="OB104" s="653"/>
      <c r="OC104" s="653"/>
      <c r="OD104" s="653"/>
      <c r="OE104" s="653"/>
      <c r="OF104" s="653"/>
      <c r="OG104" s="653"/>
      <c r="OH104" s="653"/>
      <c r="OI104" s="653"/>
      <c r="OJ104" s="653"/>
      <c r="OK104" s="653"/>
      <c r="OL104" s="653"/>
      <c r="OM104" s="653"/>
      <c r="ON104" s="653"/>
      <c r="OO104" s="653"/>
      <c r="OP104" s="653"/>
      <c r="OQ104" s="653"/>
      <c r="OR104" s="653"/>
      <c r="OS104" s="653"/>
      <c r="OT104" s="653"/>
      <c r="OU104" s="653"/>
      <c r="OV104" s="653"/>
      <c r="OW104" s="653"/>
      <c r="OX104" s="653"/>
      <c r="OY104" s="653"/>
      <c r="OZ104" s="653"/>
      <c r="PA104" s="653"/>
      <c r="PB104" s="653"/>
      <c r="PC104" s="653"/>
      <c r="PD104" s="653"/>
      <c r="PE104" s="653"/>
      <c r="PF104" s="653"/>
      <c r="PG104" s="653"/>
      <c r="PH104" s="653"/>
      <c r="PI104" s="653"/>
      <c r="PJ104" s="653"/>
      <c r="PK104" s="653"/>
      <c r="PL104" s="653"/>
      <c r="PM104" s="653"/>
      <c r="PN104" s="653"/>
      <c r="PO104" s="653"/>
      <c r="PP104" s="653"/>
      <c r="PQ104" s="653"/>
      <c r="PR104" s="653"/>
      <c r="PS104" s="653"/>
      <c r="PT104" s="653"/>
      <c r="PU104" s="653"/>
      <c r="PV104" s="653"/>
      <c r="PW104" s="653"/>
      <c r="PX104" s="653"/>
      <c r="PY104" s="653"/>
      <c r="PZ104" s="653"/>
      <c r="QA104" s="653"/>
      <c r="QB104" s="653"/>
      <c r="QC104" s="653"/>
      <c r="QD104" s="653"/>
      <c r="QE104" s="653"/>
      <c r="QF104" s="653"/>
      <c r="QG104" s="653"/>
      <c r="QH104" s="653"/>
      <c r="QI104" s="653"/>
      <c r="QJ104" s="653"/>
      <c r="QK104" s="653"/>
      <c r="QL104" s="653"/>
      <c r="QM104" s="653"/>
      <c r="QN104" s="653"/>
      <c r="QO104" s="653"/>
      <c r="QP104" s="653"/>
      <c r="QQ104" s="653"/>
      <c r="QR104" s="653"/>
      <c r="QS104" s="653"/>
      <c r="QT104" s="653"/>
      <c r="QU104" s="653"/>
      <c r="QV104" s="653"/>
      <c r="QW104" s="653"/>
      <c r="QX104" s="653"/>
      <c r="QY104" s="653"/>
      <c r="QZ104" s="653"/>
      <c r="RA104" s="653"/>
      <c r="RB104" s="653"/>
      <c r="RC104" s="653"/>
      <c r="RD104" s="653"/>
      <c r="RE104" s="653"/>
      <c r="RF104" s="653"/>
      <c r="RG104" s="653"/>
      <c r="RH104" s="653"/>
      <c r="RI104" s="653"/>
      <c r="RJ104" s="653"/>
      <c r="RK104" s="653"/>
      <c r="RL104" s="653"/>
      <c r="RM104" s="653"/>
      <c r="RN104" s="653"/>
      <c r="RO104" s="653"/>
      <c r="RP104" s="653"/>
      <c r="RQ104" s="653"/>
      <c r="RR104" s="653"/>
      <c r="RS104" s="653"/>
      <c r="RT104" s="653"/>
      <c r="RU104" s="653"/>
      <c r="RV104" s="653"/>
      <c r="RW104" s="653"/>
      <c r="RX104" s="653"/>
      <c r="RY104" s="653"/>
      <c r="RZ104" s="653"/>
      <c r="SA104" s="653"/>
      <c r="SB104" s="653"/>
      <c r="SC104" s="653"/>
      <c r="SD104" s="653"/>
      <c r="SE104" s="653"/>
      <c r="SF104" s="653"/>
      <c r="SG104" s="653"/>
      <c r="SH104" s="653"/>
      <c r="SI104" s="653"/>
      <c r="SJ104" s="653"/>
      <c r="SK104" s="653"/>
      <c r="SL104" s="653"/>
      <c r="SM104" s="653"/>
      <c r="SN104" s="653"/>
      <c r="SO104" s="653"/>
      <c r="SP104" s="653"/>
      <c r="SQ104" s="653"/>
      <c r="SR104" s="653"/>
      <c r="SS104" s="653"/>
      <c r="ST104" s="653"/>
      <c r="SU104" s="653"/>
      <c r="SV104" s="653"/>
      <c r="SW104" s="653"/>
      <c r="SX104" s="653"/>
      <c r="SY104" s="653"/>
      <c r="SZ104" s="653"/>
      <c r="TA104" s="653"/>
      <c r="TB104" s="653"/>
      <c r="TC104" s="653"/>
      <c r="TD104" s="653"/>
      <c r="TE104" s="653"/>
      <c r="TF104" s="653"/>
      <c r="TG104" s="653"/>
      <c r="TH104" s="653"/>
      <c r="TI104" s="653"/>
      <c r="TJ104" s="653"/>
      <c r="TK104" s="653"/>
      <c r="TL104" s="653"/>
      <c r="TM104" s="653"/>
      <c r="TN104" s="653"/>
      <c r="TO104" s="653"/>
      <c r="TP104" s="653"/>
      <c r="TQ104" s="653"/>
      <c r="TR104" s="653"/>
      <c r="TS104" s="653"/>
      <c r="TT104" s="653"/>
      <c r="TU104" s="653"/>
      <c r="TV104" s="653"/>
      <c r="TW104" s="653"/>
      <c r="TX104" s="653"/>
      <c r="TY104" s="653"/>
      <c r="TZ104" s="653"/>
      <c r="UA104" s="653"/>
      <c r="UB104" s="653"/>
      <c r="UC104" s="653"/>
      <c r="UD104" s="653"/>
      <c r="UE104" s="653"/>
      <c r="UF104" s="653"/>
      <c r="UG104" s="653"/>
      <c r="UH104" s="653"/>
      <c r="UI104" s="653"/>
      <c r="UJ104" s="653"/>
      <c r="UK104" s="653"/>
      <c r="UL104" s="653"/>
      <c r="UM104" s="653"/>
      <c r="UN104" s="653"/>
      <c r="UO104" s="653"/>
      <c r="UP104" s="653"/>
      <c r="UQ104" s="653"/>
      <c r="UR104" s="653"/>
      <c r="US104" s="653"/>
      <c r="UT104" s="653"/>
      <c r="UU104" s="653"/>
      <c r="UV104" s="653"/>
      <c r="UW104" s="653"/>
      <c r="UX104" s="653"/>
      <c r="UY104" s="653"/>
      <c r="UZ104" s="653"/>
      <c r="VA104" s="653"/>
      <c r="VB104" s="653"/>
      <c r="VC104" s="653"/>
      <c r="VD104" s="653"/>
      <c r="VE104" s="653"/>
      <c r="VF104" s="653"/>
      <c r="VG104" s="653"/>
      <c r="VH104" s="653"/>
      <c r="VI104" s="653"/>
      <c r="VJ104" s="653"/>
      <c r="VK104" s="653"/>
      <c r="VL104" s="653"/>
      <c r="VM104" s="653"/>
      <c r="VN104" s="653"/>
      <c r="VO104" s="653"/>
      <c r="VP104" s="653"/>
      <c r="VQ104" s="653"/>
      <c r="VR104" s="653"/>
      <c r="VS104" s="653"/>
      <c r="VT104" s="653"/>
      <c r="VU104" s="653"/>
      <c r="VV104" s="653"/>
      <c r="VW104" s="653"/>
      <c r="VX104" s="653"/>
      <c r="VY104" s="653"/>
      <c r="VZ104" s="653"/>
      <c r="WA104" s="653"/>
      <c r="WB104" s="653"/>
      <c r="WC104" s="653"/>
      <c r="WD104" s="653"/>
      <c r="WE104" s="653"/>
      <c r="WF104" s="653"/>
      <c r="WG104" s="653"/>
      <c r="WH104" s="653"/>
      <c r="WI104" s="653"/>
      <c r="WJ104" s="653"/>
      <c r="WK104" s="653"/>
      <c r="WL104" s="653"/>
      <c r="WM104" s="653"/>
      <c r="WN104" s="653"/>
      <c r="WO104" s="653"/>
      <c r="WP104" s="653"/>
      <c r="WQ104" s="653"/>
      <c r="WR104" s="653"/>
      <c r="WS104" s="653"/>
      <c r="WT104" s="653"/>
      <c r="WU104" s="653"/>
      <c r="WV104" s="653"/>
      <c r="WW104" s="653"/>
      <c r="WX104" s="653"/>
      <c r="WY104" s="653"/>
      <c r="WZ104" s="653"/>
      <c r="XA104" s="653"/>
      <c r="XB104" s="653"/>
      <c r="XC104" s="653"/>
      <c r="XD104" s="653"/>
      <c r="XE104" s="653"/>
      <c r="XF104" s="653"/>
      <c r="XG104" s="653"/>
      <c r="XH104" s="653"/>
      <c r="XI104" s="653"/>
      <c r="XJ104" s="653"/>
      <c r="XK104" s="653"/>
      <c r="XL104" s="653"/>
      <c r="XM104" s="653"/>
      <c r="XN104" s="653"/>
      <c r="XO104" s="653"/>
      <c r="XP104" s="653"/>
      <c r="XQ104" s="653"/>
      <c r="XR104" s="653"/>
      <c r="XS104" s="653"/>
      <c r="XT104" s="653"/>
      <c r="XU104" s="653"/>
      <c r="XV104" s="653"/>
      <c r="XW104" s="653"/>
      <c r="XX104" s="653"/>
      <c r="XY104" s="653"/>
      <c r="XZ104" s="653"/>
      <c r="YA104" s="653"/>
      <c r="YB104" s="653"/>
      <c r="YC104" s="653"/>
      <c r="YD104" s="653"/>
      <c r="YE104" s="653"/>
      <c r="YF104" s="653"/>
      <c r="YG104" s="653"/>
      <c r="YH104" s="653"/>
      <c r="YI104" s="653"/>
      <c r="YJ104" s="653"/>
      <c r="YK104" s="653"/>
      <c r="YL104" s="653"/>
      <c r="YM104" s="653"/>
      <c r="YN104" s="653"/>
      <c r="YO104" s="653"/>
      <c r="YP104" s="653"/>
      <c r="YQ104" s="653"/>
      <c r="YR104" s="653"/>
      <c r="YS104" s="653"/>
      <c r="YT104" s="653"/>
      <c r="YU104" s="653"/>
      <c r="YV104" s="653"/>
      <c r="YW104" s="653"/>
      <c r="YX104" s="653"/>
      <c r="YY104" s="653"/>
      <c r="YZ104" s="653"/>
      <c r="ZA104" s="653"/>
      <c r="ZB104" s="653"/>
      <c r="ZC104" s="653"/>
      <c r="ZD104" s="653"/>
      <c r="ZE104" s="653"/>
      <c r="ZF104" s="653"/>
      <c r="ZG104" s="653"/>
      <c r="ZH104" s="653"/>
      <c r="ZI104" s="653"/>
      <c r="ZJ104" s="653"/>
      <c r="ZK104" s="653"/>
      <c r="ZL104" s="653"/>
      <c r="ZM104" s="653"/>
      <c r="ZN104" s="653"/>
      <c r="ZO104" s="653"/>
      <c r="ZP104" s="653"/>
      <c r="ZQ104" s="653"/>
      <c r="ZR104" s="653"/>
      <c r="ZS104" s="653"/>
      <c r="ZT104" s="653"/>
      <c r="ZU104" s="653"/>
      <c r="ZV104" s="653"/>
      <c r="ZW104" s="653"/>
      <c r="ZX104" s="653"/>
      <c r="ZY104" s="653"/>
      <c r="ZZ104" s="653"/>
      <c r="AAA104" s="653"/>
      <c r="AAB104" s="653"/>
      <c r="AAC104" s="653"/>
      <c r="AAD104" s="653"/>
      <c r="AAE104" s="653"/>
      <c r="AAF104" s="653"/>
      <c r="AAG104" s="653"/>
      <c r="AAH104" s="653"/>
      <c r="AAI104" s="653"/>
      <c r="AAJ104" s="653"/>
      <c r="AAK104" s="653"/>
      <c r="AAL104" s="653"/>
      <c r="AAM104" s="653"/>
      <c r="AAN104" s="653"/>
      <c r="AAO104" s="653"/>
      <c r="AAP104" s="653"/>
      <c r="AAQ104" s="653"/>
      <c r="AAR104" s="653"/>
      <c r="AAS104" s="653"/>
      <c r="AAT104" s="653"/>
      <c r="AAU104" s="653"/>
      <c r="AAV104" s="653"/>
      <c r="AAW104" s="653"/>
      <c r="AAX104" s="653"/>
      <c r="AAY104" s="653"/>
      <c r="AAZ104" s="653"/>
      <c r="ABA104" s="653"/>
      <c r="ABB104" s="653"/>
      <c r="ABC104" s="653"/>
      <c r="ABD104" s="653"/>
      <c r="ABE104" s="653"/>
      <c r="ABF104" s="653"/>
      <c r="ABG104" s="653"/>
      <c r="ABH104" s="653"/>
      <c r="ABI104" s="653"/>
      <c r="ABJ104" s="653"/>
      <c r="ABK104" s="653"/>
      <c r="ABL104" s="653"/>
      <c r="ABM104" s="653"/>
      <c r="ABN104" s="653"/>
      <c r="ABO104" s="653"/>
      <c r="ABP104" s="653"/>
      <c r="ABQ104" s="653"/>
      <c r="ABR104" s="653"/>
      <c r="ABS104" s="653"/>
      <c r="ABT104" s="653"/>
      <c r="ABU104" s="653"/>
      <c r="ABV104" s="653"/>
      <c r="ABW104" s="653"/>
      <c r="ABX104" s="653"/>
      <c r="ABY104" s="653"/>
      <c r="ABZ104" s="653"/>
      <c r="ACA104" s="653"/>
      <c r="ACB104" s="653"/>
      <c r="ACC104" s="653"/>
      <c r="ACD104" s="653"/>
      <c r="ACE104" s="653"/>
      <c r="ACF104" s="653"/>
      <c r="ACG104" s="653"/>
      <c r="ACH104" s="653"/>
      <c r="ACI104" s="653"/>
      <c r="ACJ104" s="653"/>
      <c r="ACK104" s="653"/>
      <c r="ACL104" s="653"/>
      <c r="ACM104" s="653"/>
      <c r="ACN104" s="653"/>
      <c r="ACO104" s="653"/>
      <c r="ACP104" s="653"/>
      <c r="ACQ104" s="653"/>
      <c r="ACR104" s="653"/>
      <c r="ACS104" s="653"/>
      <c r="ACT104" s="653"/>
      <c r="ACU104" s="653"/>
      <c r="ACV104" s="653"/>
      <c r="ACW104" s="653"/>
      <c r="ACX104" s="653"/>
      <c r="ACY104" s="653"/>
      <c r="ACZ104" s="653"/>
      <c r="ADA104" s="653"/>
      <c r="ADB104" s="653"/>
      <c r="ADC104" s="653"/>
      <c r="ADD104" s="653"/>
      <c r="ADE104" s="653"/>
      <c r="ADF104" s="653"/>
      <c r="ADG104" s="653"/>
      <c r="ADH104" s="653"/>
      <c r="ADI104" s="653"/>
      <c r="ADJ104" s="653"/>
      <c r="ADK104" s="653"/>
      <c r="ADL104" s="653"/>
      <c r="ADM104" s="653"/>
      <c r="ADN104" s="653"/>
      <c r="ADO104" s="653"/>
      <c r="ADP104" s="653"/>
      <c r="ADQ104" s="653"/>
      <c r="ADR104" s="653"/>
      <c r="ADS104" s="653"/>
      <c r="ADT104" s="653"/>
      <c r="ADU104" s="653"/>
      <c r="ADV104" s="653"/>
      <c r="ADW104" s="653"/>
      <c r="ADX104" s="653"/>
      <c r="ADY104" s="653"/>
      <c r="ADZ104" s="653"/>
      <c r="AEA104" s="653"/>
      <c r="AEB104" s="653"/>
      <c r="AEC104" s="653"/>
      <c r="AED104" s="653"/>
      <c r="AEE104" s="653"/>
      <c r="AEF104" s="653"/>
      <c r="AEG104" s="653"/>
      <c r="AEH104" s="653"/>
      <c r="AEI104" s="653"/>
      <c r="AEJ104" s="653"/>
      <c r="AEK104" s="653"/>
      <c r="AEL104" s="653"/>
      <c r="AEM104" s="653"/>
      <c r="AEN104" s="653"/>
      <c r="AEO104" s="653"/>
      <c r="AEP104" s="653"/>
      <c r="AEQ104" s="653"/>
      <c r="AER104" s="653"/>
      <c r="AES104" s="653"/>
      <c r="AET104" s="653"/>
      <c r="AEU104" s="653"/>
      <c r="AEV104" s="653"/>
      <c r="AEW104" s="653"/>
      <c r="AEX104" s="653"/>
      <c r="AEY104" s="653"/>
      <c r="AEZ104" s="653"/>
      <c r="AFA104" s="653"/>
      <c r="AFB104" s="653"/>
      <c r="AFC104" s="653"/>
      <c r="AFD104" s="653"/>
      <c r="AFE104" s="653"/>
      <c r="AFF104" s="653"/>
      <c r="AFG104" s="653"/>
      <c r="AFH104" s="653"/>
      <c r="AFI104" s="653"/>
      <c r="AFJ104" s="653"/>
      <c r="AFK104" s="653"/>
      <c r="AFL104" s="653"/>
      <c r="AFM104" s="653"/>
      <c r="AFN104" s="653"/>
      <c r="AFO104" s="653"/>
      <c r="AFP104" s="653"/>
      <c r="AFQ104" s="653"/>
      <c r="AFR104" s="653"/>
      <c r="AFS104" s="653"/>
      <c r="AFT104" s="653"/>
      <c r="AFU104" s="653"/>
      <c r="AFV104" s="653"/>
      <c r="AFW104" s="653"/>
      <c r="AFX104" s="653"/>
      <c r="AFY104" s="653"/>
      <c r="AFZ104" s="653"/>
      <c r="AGA104" s="653"/>
      <c r="AGB104" s="653"/>
      <c r="AGC104" s="653"/>
      <c r="AGD104" s="653"/>
      <c r="AGE104" s="653"/>
      <c r="AGF104" s="653"/>
      <c r="AGG104" s="653"/>
      <c r="AGH104" s="653"/>
      <c r="AGI104" s="653"/>
      <c r="AGJ104" s="653"/>
      <c r="AGK104" s="653"/>
      <c r="AGL104" s="653"/>
      <c r="AGM104" s="653"/>
      <c r="AGN104" s="653"/>
      <c r="AGO104" s="653"/>
      <c r="AGP104" s="653"/>
      <c r="AGQ104" s="653"/>
      <c r="AGR104" s="653"/>
      <c r="AGS104" s="653"/>
      <c r="AGT104" s="653"/>
      <c r="AGU104" s="653"/>
      <c r="AGV104" s="653"/>
      <c r="AGW104" s="653"/>
      <c r="AGX104" s="653"/>
      <c r="AGY104" s="653"/>
      <c r="AGZ104" s="653"/>
      <c r="AHA104" s="653"/>
      <c r="AHB104" s="653"/>
      <c r="AHC104" s="653"/>
      <c r="AHD104" s="653"/>
      <c r="AHE104" s="653"/>
      <c r="AHF104" s="653"/>
      <c r="AHG104" s="653"/>
      <c r="AHH104" s="653"/>
      <c r="AHI104" s="653"/>
      <c r="AHJ104" s="653"/>
      <c r="AHK104" s="653"/>
      <c r="AHL104" s="653"/>
      <c r="AHM104" s="653"/>
      <c r="AHN104" s="653"/>
      <c r="AHO104" s="653"/>
      <c r="AHP104" s="653"/>
      <c r="AHQ104" s="653"/>
      <c r="AHR104" s="653"/>
      <c r="AHS104" s="653"/>
      <c r="AHT104" s="653"/>
      <c r="AHU104" s="653"/>
      <c r="AHV104" s="653"/>
      <c r="AHW104" s="653"/>
      <c r="AHX104" s="653"/>
      <c r="AHY104" s="653"/>
      <c r="AHZ104" s="653"/>
      <c r="AIA104" s="653"/>
      <c r="AIB104" s="653"/>
      <c r="AIC104" s="653"/>
      <c r="AID104" s="653"/>
      <c r="AIE104" s="653"/>
      <c r="AIF104" s="653"/>
      <c r="AIG104" s="653"/>
      <c r="AIH104" s="653"/>
      <c r="AII104" s="653"/>
      <c r="AIJ104" s="653"/>
      <c r="AIK104" s="653"/>
      <c r="AIL104" s="653"/>
      <c r="AIM104" s="653"/>
      <c r="AIN104" s="653"/>
      <c r="AIO104" s="653"/>
      <c r="AIP104" s="653"/>
      <c r="AIQ104" s="653"/>
      <c r="AIR104" s="653"/>
      <c r="AIS104" s="653"/>
      <c r="AIT104" s="653"/>
      <c r="AIU104" s="653"/>
      <c r="AIV104" s="653"/>
      <c r="AIW104" s="653"/>
      <c r="AIX104" s="653"/>
      <c r="AIY104" s="653"/>
      <c r="AIZ104" s="653"/>
      <c r="AJA104" s="653"/>
      <c r="AJB104" s="653"/>
      <c r="AJC104" s="653"/>
      <c r="AJD104" s="653"/>
      <c r="AJE104" s="653"/>
      <c r="AJF104" s="653"/>
      <c r="AJG104" s="653"/>
      <c r="AJH104" s="653"/>
      <c r="AJI104" s="653"/>
      <c r="AJJ104" s="653"/>
      <c r="AJK104" s="653"/>
      <c r="AJL104" s="653"/>
      <c r="AJM104" s="653"/>
      <c r="AJN104" s="653"/>
      <c r="AJO104" s="653"/>
      <c r="AJP104" s="653"/>
      <c r="AJQ104" s="653"/>
      <c r="AJR104" s="653"/>
      <c r="AJS104" s="653"/>
      <c r="AJT104" s="653"/>
      <c r="AJU104" s="653"/>
      <c r="AJV104" s="653"/>
      <c r="AJW104" s="653"/>
      <c r="AJX104" s="653"/>
      <c r="AJY104" s="653"/>
      <c r="AJZ104" s="653"/>
      <c r="AKA104" s="653"/>
      <c r="AKB104" s="653"/>
      <c r="AKC104" s="653"/>
      <c r="AKD104" s="653"/>
      <c r="AKE104" s="653"/>
      <c r="AKF104" s="653"/>
      <c r="AKG104" s="653"/>
      <c r="AKH104" s="653"/>
      <c r="AKI104" s="653"/>
      <c r="AKJ104" s="653"/>
      <c r="AKK104" s="653"/>
      <c r="AKL104" s="653"/>
      <c r="AKM104" s="653"/>
      <c r="AKN104" s="653"/>
      <c r="AKO104" s="653"/>
      <c r="AKP104" s="653"/>
      <c r="AKQ104" s="653"/>
      <c r="AKR104" s="653"/>
      <c r="AKS104" s="653"/>
      <c r="AKT104" s="653"/>
      <c r="AKU104" s="653"/>
      <c r="AKV104" s="653"/>
      <c r="AKW104" s="653"/>
      <c r="AKX104" s="653"/>
      <c r="AKY104" s="653"/>
      <c r="AKZ104" s="653"/>
      <c r="ALA104" s="653"/>
      <c r="ALB104" s="653"/>
      <c r="ALC104" s="653"/>
      <c r="ALD104" s="653"/>
      <c r="ALE104" s="653"/>
      <c r="ALF104" s="653"/>
      <c r="ALG104" s="653"/>
      <c r="ALH104" s="653"/>
      <c r="ALI104" s="653"/>
      <c r="ALJ104" s="653"/>
      <c r="ALK104" s="653"/>
      <c r="ALL104" s="653"/>
      <c r="ALM104" s="653"/>
      <c r="ALN104" s="653"/>
      <c r="ALO104" s="653"/>
      <c r="ALP104" s="653"/>
      <c r="ALQ104" s="653"/>
      <c r="ALR104" s="653"/>
      <c r="ALS104" s="653"/>
      <c r="ALT104" s="653"/>
      <c r="ALU104" s="653"/>
      <c r="ALV104" s="653"/>
      <c r="ALW104" s="653"/>
      <c r="ALX104" s="653"/>
      <c r="ALY104" s="653"/>
      <c r="ALZ104" s="653"/>
      <c r="AMA104" s="653"/>
      <c r="AMB104" s="653"/>
      <c r="AMC104" s="653"/>
      <c r="AMD104" s="653"/>
      <c r="AME104" s="653"/>
      <c r="AMF104" s="653"/>
      <c r="AMG104" s="653"/>
      <c r="AMH104" s="653"/>
      <c r="AMI104" s="653"/>
      <c r="AMJ104" s="653"/>
      <c r="AMK104" s="653"/>
    </row>
    <row r="105" spans="1:1025" s="199" customFormat="1" ht="13.5" thickBot="1">
      <c r="A105" s="1526"/>
      <c r="B105" s="1737" t="s">
        <v>88</v>
      </c>
      <c r="C105" s="1737"/>
      <c r="D105" s="1738">
        <f>SUM(D101:E104)</f>
        <v>591705913.78999996</v>
      </c>
      <c r="E105" s="1738"/>
      <c r="F105" s="1535"/>
      <c r="G105" s="1536">
        <f>SUM(G101:G104)</f>
        <v>1</v>
      </c>
      <c r="H105" s="1526"/>
      <c r="I105" s="655"/>
      <c r="J105" s="656"/>
      <c r="K105" s="653"/>
      <c r="L105" s="653"/>
      <c r="M105" s="653"/>
      <c r="N105" s="653"/>
      <c r="O105" s="653"/>
      <c r="P105" s="653"/>
      <c r="Q105" s="653"/>
      <c r="R105" s="653"/>
      <c r="S105" s="653"/>
      <c r="T105" s="653"/>
      <c r="U105" s="653"/>
      <c r="V105" s="653"/>
      <c r="W105" s="653"/>
      <c r="X105" s="653"/>
      <c r="Y105" s="653"/>
      <c r="Z105" s="653"/>
      <c r="AA105" s="653"/>
      <c r="AB105" s="653"/>
      <c r="AC105" s="653"/>
      <c r="AD105" s="653"/>
      <c r="AE105" s="653"/>
      <c r="AF105" s="653"/>
      <c r="AG105" s="653"/>
      <c r="AH105" s="653"/>
      <c r="AI105" s="653"/>
      <c r="AJ105" s="653"/>
      <c r="AK105" s="653"/>
      <c r="AL105" s="653"/>
      <c r="AM105" s="653"/>
      <c r="AN105" s="653"/>
      <c r="AO105" s="653"/>
      <c r="AP105" s="653"/>
      <c r="AQ105" s="653"/>
      <c r="AR105" s="653"/>
      <c r="AS105" s="653"/>
      <c r="AT105" s="653"/>
      <c r="AU105" s="653"/>
      <c r="AV105" s="653"/>
      <c r="AW105" s="653"/>
      <c r="AX105" s="653"/>
      <c r="AY105" s="653"/>
      <c r="AZ105" s="653"/>
      <c r="BA105" s="653"/>
      <c r="BB105" s="653"/>
      <c r="BC105" s="653"/>
      <c r="BD105" s="653"/>
      <c r="BE105" s="653"/>
      <c r="BF105" s="653"/>
      <c r="BG105" s="653"/>
      <c r="BH105" s="653"/>
      <c r="BI105" s="653"/>
      <c r="BJ105" s="653"/>
      <c r="BK105" s="653"/>
      <c r="BL105" s="653"/>
      <c r="BM105" s="653"/>
      <c r="BN105" s="653"/>
      <c r="BO105" s="653"/>
      <c r="BP105" s="653"/>
      <c r="BQ105" s="653"/>
      <c r="BR105" s="653"/>
      <c r="BS105" s="653"/>
      <c r="BT105" s="653"/>
      <c r="BU105" s="653"/>
      <c r="BV105" s="653"/>
      <c r="BW105" s="653"/>
      <c r="BX105" s="653"/>
      <c r="BY105" s="653"/>
      <c r="BZ105" s="653"/>
      <c r="CA105" s="653"/>
      <c r="CB105" s="653"/>
      <c r="CC105" s="653"/>
      <c r="CD105" s="653"/>
      <c r="CE105" s="653"/>
      <c r="CF105" s="653"/>
      <c r="CG105" s="653"/>
      <c r="CH105" s="653"/>
      <c r="CI105" s="653"/>
      <c r="CJ105" s="653"/>
      <c r="CK105" s="653"/>
      <c r="CL105" s="653"/>
      <c r="CM105" s="653"/>
      <c r="CN105" s="653"/>
      <c r="CO105" s="653"/>
      <c r="CP105" s="653"/>
      <c r="CQ105" s="653"/>
      <c r="CR105" s="653"/>
      <c r="CS105" s="653"/>
      <c r="CT105" s="653"/>
      <c r="CU105" s="653"/>
      <c r="CV105" s="653"/>
      <c r="CW105" s="653"/>
      <c r="CX105" s="653"/>
      <c r="CY105" s="653"/>
      <c r="CZ105" s="653"/>
      <c r="DA105" s="653"/>
      <c r="DB105" s="653"/>
      <c r="DC105" s="653"/>
      <c r="DD105" s="653"/>
      <c r="DE105" s="653"/>
      <c r="DF105" s="653"/>
      <c r="DG105" s="653"/>
      <c r="DH105" s="653"/>
      <c r="DI105" s="653"/>
      <c r="DJ105" s="653"/>
      <c r="DK105" s="653"/>
      <c r="DL105" s="653"/>
      <c r="DM105" s="653"/>
      <c r="DN105" s="653"/>
      <c r="DO105" s="653"/>
      <c r="DP105" s="653"/>
      <c r="DQ105" s="653"/>
      <c r="DR105" s="653"/>
      <c r="DS105" s="653"/>
      <c r="DT105" s="653"/>
      <c r="DU105" s="653"/>
      <c r="DV105" s="653"/>
      <c r="DW105" s="653"/>
      <c r="DX105" s="653"/>
      <c r="DY105" s="653"/>
      <c r="DZ105" s="653"/>
      <c r="EA105" s="653"/>
      <c r="EB105" s="653"/>
      <c r="EC105" s="653"/>
      <c r="ED105" s="653"/>
      <c r="EE105" s="653"/>
      <c r="EF105" s="653"/>
      <c r="EG105" s="653"/>
      <c r="EH105" s="653"/>
      <c r="EI105" s="653"/>
      <c r="EJ105" s="653"/>
      <c r="EK105" s="653"/>
      <c r="EL105" s="653"/>
      <c r="EM105" s="653"/>
      <c r="EN105" s="653"/>
      <c r="EO105" s="653"/>
      <c r="EP105" s="653"/>
      <c r="EQ105" s="653"/>
      <c r="ER105" s="653"/>
      <c r="ES105" s="653"/>
      <c r="ET105" s="653"/>
      <c r="EU105" s="653"/>
      <c r="EV105" s="653"/>
      <c r="EW105" s="653"/>
      <c r="EX105" s="653"/>
      <c r="EY105" s="653"/>
      <c r="EZ105" s="653"/>
      <c r="FA105" s="653"/>
      <c r="FB105" s="653"/>
      <c r="FC105" s="653"/>
      <c r="FD105" s="653"/>
      <c r="FE105" s="653"/>
      <c r="FF105" s="653"/>
      <c r="FG105" s="653"/>
      <c r="FH105" s="653"/>
      <c r="FI105" s="653"/>
      <c r="FJ105" s="653"/>
      <c r="FK105" s="653"/>
      <c r="FL105" s="653"/>
      <c r="FM105" s="653"/>
      <c r="FN105" s="653"/>
      <c r="FO105" s="653"/>
      <c r="FP105" s="653"/>
      <c r="FQ105" s="653"/>
      <c r="FR105" s="653"/>
      <c r="FS105" s="653"/>
      <c r="FT105" s="653"/>
      <c r="FU105" s="653"/>
      <c r="FV105" s="653"/>
      <c r="FW105" s="653"/>
      <c r="FX105" s="653"/>
      <c r="FY105" s="653"/>
      <c r="FZ105" s="653"/>
      <c r="GA105" s="653"/>
      <c r="GB105" s="653"/>
      <c r="GC105" s="653"/>
      <c r="GD105" s="653"/>
      <c r="GE105" s="653"/>
      <c r="GF105" s="653"/>
      <c r="GG105" s="653"/>
      <c r="GH105" s="653"/>
      <c r="GI105" s="653"/>
      <c r="GJ105" s="653"/>
      <c r="GK105" s="653"/>
      <c r="GL105" s="653"/>
      <c r="GM105" s="653"/>
      <c r="GN105" s="653"/>
      <c r="GO105" s="653"/>
      <c r="GP105" s="653"/>
      <c r="GQ105" s="653"/>
      <c r="GR105" s="653"/>
      <c r="GS105" s="653"/>
      <c r="GT105" s="653"/>
      <c r="GU105" s="653"/>
      <c r="GV105" s="653"/>
      <c r="GW105" s="653"/>
      <c r="GX105" s="653"/>
      <c r="GY105" s="653"/>
      <c r="GZ105" s="653"/>
      <c r="HA105" s="653"/>
      <c r="HB105" s="653"/>
      <c r="HC105" s="653"/>
      <c r="HD105" s="653"/>
      <c r="HE105" s="653"/>
      <c r="HF105" s="653"/>
      <c r="HG105" s="653"/>
      <c r="HH105" s="653"/>
      <c r="HI105" s="653"/>
      <c r="HJ105" s="653"/>
      <c r="HK105" s="653"/>
      <c r="HL105" s="653"/>
      <c r="HM105" s="653"/>
      <c r="HN105" s="653"/>
      <c r="HO105" s="653"/>
      <c r="HP105" s="653"/>
      <c r="HQ105" s="653"/>
      <c r="HR105" s="653"/>
      <c r="HS105" s="653"/>
      <c r="HT105" s="653"/>
      <c r="HU105" s="653"/>
      <c r="HV105" s="653"/>
      <c r="HW105" s="653"/>
      <c r="HX105" s="653"/>
      <c r="HY105" s="653"/>
      <c r="HZ105" s="653"/>
      <c r="IA105" s="653"/>
      <c r="IB105" s="653"/>
      <c r="IC105" s="653"/>
      <c r="ID105" s="653"/>
      <c r="IE105" s="653"/>
      <c r="IF105" s="653"/>
      <c r="IG105" s="653"/>
      <c r="IH105" s="653"/>
      <c r="II105" s="653"/>
      <c r="IJ105" s="653"/>
      <c r="IK105" s="653"/>
      <c r="IL105" s="653"/>
      <c r="IM105" s="653"/>
      <c r="IN105" s="653"/>
      <c r="IO105" s="653"/>
      <c r="IP105" s="653"/>
      <c r="IQ105" s="653"/>
      <c r="IR105" s="653"/>
      <c r="IS105" s="653"/>
      <c r="IT105" s="653"/>
      <c r="IU105" s="653"/>
      <c r="IV105" s="653"/>
      <c r="IW105" s="653"/>
      <c r="IX105" s="653"/>
      <c r="IY105" s="653"/>
      <c r="IZ105" s="653"/>
      <c r="JA105" s="653"/>
      <c r="JB105" s="653"/>
      <c r="JC105" s="653"/>
      <c r="JD105" s="653"/>
      <c r="JE105" s="653"/>
      <c r="JF105" s="653"/>
      <c r="JG105" s="653"/>
      <c r="JH105" s="653"/>
      <c r="JI105" s="653"/>
      <c r="JJ105" s="653"/>
      <c r="JK105" s="653"/>
      <c r="JL105" s="653"/>
      <c r="JM105" s="653"/>
      <c r="JN105" s="653"/>
      <c r="JO105" s="653"/>
      <c r="JP105" s="653"/>
      <c r="JQ105" s="653"/>
      <c r="JR105" s="653"/>
      <c r="JS105" s="653"/>
      <c r="JT105" s="653"/>
      <c r="JU105" s="653"/>
      <c r="JV105" s="653"/>
      <c r="JW105" s="653"/>
      <c r="JX105" s="653"/>
      <c r="JY105" s="653"/>
      <c r="JZ105" s="653"/>
      <c r="KA105" s="653"/>
      <c r="KB105" s="653"/>
      <c r="KC105" s="653"/>
      <c r="KD105" s="653"/>
      <c r="KE105" s="653"/>
      <c r="KF105" s="653"/>
      <c r="KG105" s="653"/>
      <c r="KH105" s="653"/>
      <c r="KI105" s="653"/>
      <c r="KJ105" s="653"/>
      <c r="KK105" s="653"/>
      <c r="KL105" s="653"/>
      <c r="KM105" s="653"/>
      <c r="KN105" s="653"/>
      <c r="KO105" s="653"/>
      <c r="KP105" s="653"/>
      <c r="KQ105" s="653"/>
      <c r="KR105" s="653"/>
      <c r="KS105" s="653"/>
      <c r="KT105" s="653"/>
      <c r="KU105" s="653"/>
      <c r="KV105" s="653"/>
      <c r="KW105" s="653"/>
      <c r="KX105" s="653"/>
      <c r="KY105" s="653"/>
      <c r="KZ105" s="653"/>
      <c r="LA105" s="653"/>
      <c r="LB105" s="653"/>
      <c r="LC105" s="653"/>
      <c r="LD105" s="653"/>
      <c r="LE105" s="653"/>
      <c r="LF105" s="653"/>
      <c r="LG105" s="653"/>
      <c r="LH105" s="653"/>
      <c r="LI105" s="653"/>
      <c r="LJ105" s="653"/>
      <c r="LK105" s="653"/>
      <c r="LL105" s="653"/>
      <c r="LM105" s="653"/>
      <c r="LN105" s="653"/>
      <c r="LO105" s="653"/>
      <c r="LP105" s="653"/>
      <c r="LQ105" s="653"/>
      <c r="LR105" s="653"/>
      <c r="LS105" s="653"/>
      <c r="LT105" s="653"/>
      <c r="LU105" s="653"/>
      <c r="LV105" s="653"/>
      <c r="LW105" s="653"/>
      <c r="LX105" s="653"/>
      <c r="LY105" s="653"/>
      <c r="LZ105" s="653"/>
      <c r="MA105" s="653"/>
      <c r="MB105" s="653"/>
      <c r="MC105" s="653"/>
      <c r="MD105" s="653"/>
      <c r="ME105" s="653"/>
      <c r="MF105" s="653"/>
      <c r="MG105" s="653"/>
      <c r="MH105" s="653"/>
      <c r="MI105" s="653"/>
      <c r="MJ105" s="653"/>
      <c r="MK105" s="653"/>
      <c r="ML105" s="653"/>
      <c r="MM105" s="653"/>
      <c r="MN105" s="653"/>
      <c r="MO105" s="653"/>
      <c r="MP105" s="653"/>
      <c r="MQ105" s="653"/>
      <c r="MR105" s="653"/>
      <c r="MS105" s="653"/>
      <c r="MT105" s="653"/>
      <c r="MU105" s="653"/>
      <c r="MV105" s="653"/>
      <c r="MW105" s="653"/>
      <c r="MX105" s="653"/>
      <c r="MY105" s="653"/>
      <c r="MZ105" s="653"/>
      <c r="NA105" s="653"/>
      <c r="NB105" s="653"/>
      <c r="NC105" s="653"/>
      <c r="ND105" s="653"/>
      <c r="NE105" s="653"/>
      <c r="NF105" s="653"/>
      <c r="NG105" s="653"/>
      <c r="NH105" s="653"/>
      <c r="NI105" s="653"/>
      <c r="NJ105" s="653"/>
      <c r="NK105" s="653"/>
      <c r="NL105" s="653"/>
      <c r="NM105" s="653"/>
      <c r="NN105" s="653"/>
      <c r="NO105" s="653"/>
      <c r="NP105" s="653"/>
      <c r="NQ105" s="653"/>
      <c r="NR105" s="653"/>
      <c r="NS105" s="653"/>
      <c r="NT105" s="653"/>
      <c r="NU105" s="653"/>
      <c r="NV105" s="653"/>
      <c r="NW105" s="653"/>
      <c r="NX105" s="653"/>
      <c r="NY105" s="653"/>
      <c r="NZ105" s="653"/>
      <c r="OA105" s="653"/>
      <c r="OB105" s="653"/>
      <c r="OC105" s="653"/>
      <c r="OD105" s="653"/>
      <c r="OE105" s="653"/>
      <c r="OF105" s="653"/>
      <c r="OG105" s="653"/>
      <c r="OH105" s="653"/>
      <c r="OI105" s="653"/>
      <c r="OJ105" s="653"/>
      <c r="OK105" s="653"/>
      <c r="OL105" s="653"/>
      <c r="OM105" s="653"/>
      <c r="ON105" s="653"/>
      <c r="OO105" s="653"/>
      <c r="OP105" s="653"/>
      <c r="OQ105" s="653"/>
      <c r="OR105" s="653"/>
      <c r="OS105" s="653"/>
      <c r="OT105" s="653"/>
      <c r="OU105" s="653"/>
      <c r="OV105" s="653"/>
      <c r="OW105" s="653"/>
      <c r="OX105" s="653"/>
      <c r="OY105" s="653"/>
      <c r="OZ105" s="653"/>
      <c r="PA105" s="653"/>
      <c r="PB105" s="653"/>
      <c r="PC105" s="653"/>
      <c r="PD105" s="653"/>
      <c r="PE105" s="653"/>
      <c r="PF105" s="653"/>
      <c r="PG105" s="653"/>
      <c r="PH105" s="653"/>
      <c r="PI105" s="653"/>
      <c r="PJ105" s="653"/>
      <c r="PK105" s="653"/>
      <c r="PL105" s="653"/>
      <c r="PM105" s="653"/>
      <c r="PN105" s="653"/>
      <c r="PO105" s="653"/>
      <c r="PP105" s="653"/>
      <c r="PQ105" s="653"/>
      <c r="PR105" s="653"/>
      <c r="PS105" s="653"/>
      <c r="PT105" s="653"/>
      <c r="PU105" s="653"/>
      <c r="PV105" s="653"/>
      <c r="PW105" s="653"/>
      <c r="PX105" s="653"/>
      <c r="PY105" s="653"/>
      <c r="PZ105" s="653"/>
      <c r="QA105" s="653"/>
      <c r="QB105" s="653"/>
      <c r="QC105" s="653"/>
      <c r="QD105" s="653"/>
      <c r="QE105" s="653"/>
      <c r="QF105" s="653"/>
      <c r="QG105" s="653"/>
      <c r="QH105" s="653"/>
      <c r="QI105" s="653"/>
      <c r="QJ105" s="653"/>
      <c r="QK105" s="653"/>
      <c r="QL105" s="653"/>
      <c r="QM105" s="653"/>
      <c r="QN105" s="653"/>
      <c r="QO105" s="653"/>
      <c r="QP105" s="653"/>
      <c r="QQ105" s="653"/>
      <c r="QR105" s="653"/>
      <c r="QS105" s="653"/>
      <c r="QT105" s="653"/>
      <c r="QU105" s="653"/>
      <c r="QV105" s="653"/>
      <c r="QW105" s="653"/>
      <c r="QX105" s="653"/>
      <c r="QY105" s="653"/>
      <c r="QZ105" s="653"/>
      <c r="RA105" s="653"/>
      <c r="RB105" s="653"/>
      <c r="RC105" s="653"/>
      <c r="RD105" s="653"/>
      <c r="RE105" s="653"/>
      <c r="RF105" s="653"/>
      <c r="RG105" s="653"/>
      <c r="RH105" s="653"/>
      <c r="RI105" s="653"/>
      <c r="RJ105" s="653"/>
      <c r="RK105" s="653"/>
      <c r="RL105" s="653"/>
      <c r="RM105" s="653"/>
      <c r="RN105" s="653"/>
      <c r="RO105" s="653"/>
      <c r="RP105" s="653"/>
      <c r="RQ105" s="653"/>
      <c r="RR105" s="653"/>
      <c r="RS105" s="653"/>
      <c r="RT105" s="653"/>
      <c r="RU105" s="653"/>
      <c r="RV105" s="653"/>
      <c r="RW105" s="653"/>
      <c r="RX105" s="653"/>
      <c r="RY105" s="653"/>
      <c r="RZ105" s="653"/>
      <c r="SA105" s="653"/>
      <c r="SB105" s="653"/>
      <c r="SC105" s="653"/>
      <c r="SD105" s="653"/>
      <c r="SE105" s="653"/>
      <c r="SF105" s="653"/>
      <c r="SG105" s="653"/>
      <c r="SH105" s="653"/>
      <c r="SI105" s="653"/>
      <c r="SJ105" s="653"/>
      <c r="SK105" s="653"/>
      <c r="SL105" s="653"/>
      <c r="SM105" s="653"/>
      <c r="SN105" s="653"/>
      <c r="SO105" s="653"/>
      <c r="SP105" s="653"/>
      <c r="SQ105" s="653"/>
      <c r="SR105" s="653"/>
      <c r="SS105" s="653"/>
      <c r="ST105" s="653"/>
      <c r="SU105" s="653"/>
      <c r="SV105" s="653"/>
      <c r="SW105" s="653"/>
      <c r="SX105" s="653"/>
      <c r="SY105" s="653"/>
      <c r="SZ105" s="653"/>
      <c r="TA105" s="653"/>
      <c r="TB105" s="653"/>
      <c r="TC105" s="653"/>
      <c r="TD105" s="653"/>
      <c r="TE105" s="653"/>
      <c r="TF105" s="653"/>
      <c r="TG105" s="653"/>
      <c r="TH105" s="653"/>
      <c r="TI105" s="653"/>
      <c r="TJ105" s="653"/>
      <c r="TK105" s="653"/>
      <c r="TL105" s="653"/>
      <c r="TM105" s="653"/>
      <c r="TN105" s="653"/>
      <c r="TO105" s="653"/>
      <c r="TP105" s="653"/>
      <c r="TQ105" s="653"/>
      <c r="TR105" s="653"/>
      <c r="TS105" s="653"/>
      <c r="TT105" s="653"/>
      <c r="TU105" s="653"/>
      <c r="TV105" s="653"/>
      <c r="TW105" s="653"/>
      <c r="TX105" s="653"/>
      <c r="TY105" s="653"/>
      <c r="TZ105" s="653"/>
      <c r="UA105" s="653"/>
      <c r="UB105" s="653"/>
      <c r="UC105" s="653"/>
      <c r="UD105" s="653"/>
      <c r="UE105" s="653"/>
      <c r="UF105" s="653"/>
      <c r="UG105" s="653"/>
      <c r="UH105" s="653"/>
      <c r="UI105" s="653"/>
      <c r="UJ105" s="653"/>
      <c r="UK105" s="653"/>
      <c r="UL105" s="653"/>
      <c r="UM105" s="653"/>
      <c r="UN105" s="653"/>
      <c r="UO105" s="653"/>
      <c r="UP105" s="653"/>
      <c r="UQ105" s="653"/>
      <c r="UR105" s="653"/>
      <c r="US105" s="653"/>
      <c r="UT105" s="653"/>
      <c r="UU105" s="653"/>
      <c r="UV105" s="653"/>
      <c r="UW105" s="653"/>
      <c r="UX105" s="653"/>
      <c r="UY105" s="653"/>
      <c r="UZ105" s="653"/>
      <c r="VA105" s="653"/>
      <c r="VB105" s="653"/>
      <c r="VC105" s="653"/>
      <c r="VD105" s="653"/>
      <c r="VE105" s="653"/>
      <c r="VF105" s="653"/>
      <c r="VG105" s="653"/>
      <c r="VH105" s="653"/>
      <c r="VI105" s="653"/>
      <c r="VJ105" s="653"/>
      <c r="VK105" s="653"/>
      <c r="VL105" s="653"/>
      <c r="VM105" s="653"/>
      <c r="VN105" s="653"/>
      <c r="VO105" s="653"/>
      <c r="VP105" s="653"/>
      <c r="VQ105" s="653"/>
      <c r="VR105" s="653"/>
      <c r="VS105" s="653"/>
      <c r="VT105" s="653"/>
      <c r="VU105" s="653"/>
      <c r="VV105" s="653"/>
      <c r="VW105" s="653"/>
      <c r="VX105" s="653"/>
      <c r="VY105" s="653"/>
      <c r="VZ105" s="653"/>
      <c r="WA105" s="653"/>
      <c r="WB105" s="653"/>
      <c r="WC105" s="653"/>
      <c r="WD105" s="653"/>
      <c r="WE105" s="653"/>
      <c r="WF105" s="653"/>
      <c r="WG105" s="653"/>
      <c r="WH105" s="653"/>
      <c r="WI105" s="653"/>
      <c r="WJ105" s="653"/>
      <c r="WK105" s="653"/>
      <c r="WL105" s="653"/>
      <c r="WM105" s="653"/>
      <c r="WN105" s="653"/>
      <c r="WO105" s="653"/>
      <c r="WP105" s="653"/>
      <c r="WQ105" s="653"/>
      <c r="WR105" s="653"/>
      <c r="WS105" s="653"/>
      <c r="WT105" s="653"/>
      <c r="WU105" s="653"/>
      <c r="WV105" s="653"/>
      <c r="WW105" s="653"/>
      <c r="WX105" s="653"/>
      <c r="WY105" s="653"/>
      <c r="WZ105" s="653"/>
      <c r="XA105" s="653"/>
      <c r="XB105" s="653"/>
      <c r="XC105" s="653"/>
      <c r="XD105" s="653"/>
      <c r="XE105" s="653"/>
      <c r="XF105" s="653"/>
      <c r="XG105" s="653"/>
      <c r="XH105" s="653"/>
      <c r="XI105" s="653"/>
      <c r="XJ105" s="653"/>
      <c r="XK105" s="653"/>
      <c r="XL105" s="653"/>
      <c r="XM105" s="653"/>
      <c r="XN105" s="653"/>
      <c r="XO105" s="653"/>
      <c r="XP105" s="653"/>
      <c r="XQ105" s="653"/>
      <c r="XR105" s="653"/>
      <c r="XS105" s="653"/>
      <c r="XT105" s="653"/>
      <c r="XU105" s="653"/>
      <c r="XV105" s="653"/>
      <c r="XW105" s="653"/>
      <c r="XX105" s="653"/>
      <c r="XY105" s="653"/>
      <c r="XZ105" s="653"/>
      <c r="YA105" s="653"/>
      <c r="YB105" s="653"/>
      <c r="YC105" s="653"/>
      <c r="YD105" s="653"/>
      <c r="YE105" s="653"/>
      <c r="YF105" s="653"/>
      <c r="YG105" s="653"/>
      <c r="YH105" s="653"/>
      <c r="YI105" s="653"/>
      <c r="YJ105" s="653"/>
      <c r="YK105" s="653"/>
      <c r="YL105" s="653"/>
      <c r="YM105" s="653"/>
      <c r="YN105" s="653"/>
      <c r="YO105" s="653"/>
      <c r="YP105" s="653"/>
      <c r="YQ105" s="653"/>
      <c r="YR105" s="653"/>
      <c r="YS105" s="653"/>
      <c r="YT105" s="653"/>
      <c r="YU105" s="653"/>
      <c r="YV105" s="653"/>
      <c r="YW105" s="653"/>
      <c r="YX105" s="653"/>
      <c r="YY105" s="653"/>
      <c r="YZ105" s="653"/>
      <c r="ZA105" s="653"/>
      <c r="ZB105" s="653"/>
      <c r="ZC105" s="653"/>
      <c r="ZD105" s="653"/>
      <c r="ZE105" s="653"/>
      <c r="ZF105" s="653"/>
      <c r="ZG105" s="653"/>
      <c r="ZH105" s="653"/>
      <c r="ZI105" s="653"/>
      <c r="ZJ105" s="653"/>
      <c r="ZK105" s="653"/>
      <c r="ZL105" s="653"/>
      <c r="ZM105" s="653"/>
      <c r="ZN105" s="653"/>
      <c r="ZO105" s="653"/>
      <c r="ZP105" s="653"/>
      <c r="ZQ105" s="653"/>
      <c r="ZR105" s="653"/>
      <c r="ZS105" s="653"/>
      <c r="ZT105" s="653"/>
      <c r="ZU105" s="653"/>
      <c r="ZV105" s="653"/>
      <c r="ZW105" s="653"/>
      <c r="ZX105" s="653"/>
      <c r="ZY105" s="653"/>
      <c r="ZZ105" s="653"/>
      <c r="AAA105" s="653"/>
      <c r="AAB105" s="653"/>
      <c r="AAC105" s="653"/>
      <c r="AAD105" s="653"/>
      <c r="AAE105" s="653"/>
      <c r="AAF105" s="653"/>
      <c r="AAG105" s="653"/>
      <c r="AAH105" s="653"/>
      <c r="AAI105" s="653"/>
      <c r="AAJ105" s="653"/>
      <c r="AAK105" s="653"/>
      <c r="AAL105" s="653"/>
      <c r="AAM105" s="653"/>
      <c r="AAN105" s="653"/>
      <c r="AAO105" s="653"/>
      <c r="AAP105" s="653"/>
      <c r="AAQ105" s="653"/>
      <c r="AAR105" s="653"/>
      <c r="AAS105" s="653"/>
      <c r="AAT105" s="653"/>
      <c r="AAU105" s="653"/>
      <c r="AAV105" s="653"/>
      <c r="AAW105" s="653"/>
      <c r="AAX105" s="653"/>
      <c r="AAY105" s="653"/>
      <c r="AAZ105" s="653"/>
      <c r="ABA105" s="653"/>
      <c r="ABB105" s="653"/>
      <c r="ABC105" s="653"/>
      <c r="ABD105" s="653"/>
      <c r="ABE105" s="653"/>
      <c r="ABF105" s="653"/>
      <c r="ABG105" s="653"/>
      <c r="ABH105" s="653"/>
      <c r="ABI105" s="653"/>
      <c r="ABJ105" s="653"/>
      <c r="ABK105" s="653"/>
      <c r="ABL105" s="653"/>
      <c r="ABM105" s="653"/>
      <c r="ABN105" s="653"/>
      <c r="ABO105" s="653"/>
      <c r="ABP105" s="653"/>
      <c r="ABQ105" s="653"/>
      <c r="ABR105" s="653"/>
      <c r="ABS105" s="653"/>
      <c r="ABT105" s="653"/>
      <c r="ABU105" s="653"/>
      <c r="ABV105" s="653"/>
      <c r="ABW105" s="653"/>
      <c r="ABX105" s="653"/>
      <c r="ABY105" s="653"/>
      <c r="ABZ105" s="653"/>
      <c r="ACA105" s="653"/>
      <c r="ACB105" s="653"/>
      <c r="ACC105" s="653"/>
      <c r="ACD105" s="653"/>
      <c r="ACE105" s="653"/>
      <c r="ACF105" s="653"/>
      <c r="ACG105" s="653"/>
      <c r="ACH105" s="653"/>
      <c r="ACI105" s="653"/>
      <c r="ACJ105" s="653"/>
      <c r="ACK105" s="653"/>
      <c r="ACL105" s="653"/>
      <c r="ACM105" s="653"/>
      <c r="ACN105" s="653"/>
      <c r="ACO105" s="653"/>
      <c r="ACP105" s="653"/>
      <c r="ACQ105" s="653"/>
      <c r="ACR105" s="653"/>
      <c r="ACS105" s="653"/>
      <c r="ACT105" s="653"/>
      <c r="ACU105" s="653"/>
      <c r="ACV105" s="653"/>
      <c r="ACW105" s="653"/>
      <c r="ACX105" s="653"/>
      <c r="ACY105" s="653"/>
      <c r="ACZ105" s="653"/>
      <c r="ADA105" s="653"/>
      <c r="ADB105" s="653"/>
      <c r="ADC105" s="653"/>
      <c r="ADD105" s="653"/>
      <c r="ADE105" s="653"/>
      <c r="ADF105" s="653"/>
      <c r="ADG105" s="653"/>
      <c r="ADH105" s="653"/>
      <c r="ADI105" s="653"/>
      <c r="ADJ105" s="653"/>
      <c r="ADK105" s="653"/>
      <c r="ADL105" s="653"/>
      <c r="ADM105" s="653"/>
      <c r="ADN105" s="653"/>
      <c r="ADO105" s="653"/>
      <c r="ADP105" s="653"/>
      <c r="ADQ105" s="653"/>
      <c r="ADR105" s="653"/>
      <c r="ADS105" s="653"/>
      <c r="ADT105" s="653"/>
      <c r="ADU105" s="653"/>
      <c r="ADV105" s="653"/>
      <c r="ADW105" s="653"/>
      <c r="ADX105" s="653"/>
      <c r="ADY105" s="653"/>
      <c r="ADZ105" s="653"/>
      <c r="AEA105" s="653"/>
      <c r="AEB105" s="653"/>
      <c r="AEC105" s="653"/>
      <c r="AED105" s="653"/>
      <c r="AEE105" s="653"/>
      <c r="AEF105" s="653"/>
      <c r="AEG105" s="653"/>
      <c r="AEH105" s="653"/>
      <c r="AEI105" s="653"/>
      <c r="AEJ105" s="653"/>
      <c r="AEK105" s="653"/>
      <c r="AEL105" s="653"/>
      <c r="AEM105" s="653"/>
      <c r="AEN105" s="653"/>
      <c r="AEO105" s="653"/>
      <c r="AEP105" s="653"/>
      <c r="AEQ105" s="653"/>
      <c r="AER105" s="653"/>
      <c r="AES105" s="653"/>
      <c r="AET105" s="653"/>
      <c r="AEU105" s="653"/>
      <c r="AEV105" s="653"/>
      <c r="AEW105" s="653"/>
      <c r="AEX105" s="653"/>
      <c r="AEY105" s="653"/>
      <c r="AEZ105" s="653"/>
      <c r="AFA105" s="653"/>
      <c r="AFB105" s="653"/>
      <c r="AFC105" s="653"/>
      <c r="AFD105" s="653"/>
      <c r="AFE105" s="653"/>
      <c r="AFF105" s="653"/>
      <c r="AFG105" s="653"/>
      <c r="AFH105" s="653"/>
      <c r="AFI105" s="653"/>
      <c r="AFJ105" s="653"/>
      <c r="AFK105" s="653"/>
      <c r="AFL105" s="653"/>
      <c r="AFM105" s="653"/>
      <c r="AFN105" s="653"/>
      <c r="AFO105" s="653"/>
      <c r="AFP105" s="653"/>
      <c r="AFQ105" s="653"/>
      <c r="AFR105" s="653"/>
      <c r="AFS105" s="653"/>
      <c r="AFT105" s="653"/>
      <c r="AFU105" s="653"/>
      <c r="AFV105" s="653"/>
      <c r="AFW105" s="653"/>
      <c r="AFX105" s="653"/>
      <c r="AFY105" s="653"/>
      <c r="AFZ105" s="653"/>
      <c r="AGA105" s="653"/>
      <c r="AGB105" s="653"/>
      <c r="AGC105" s="653"/>
      <c r="AGD105" s="653"/>
      <c r="AGE105" s="653"/>
      <c r="AGF105" s="653"/>
      <c r="AGG105" s="653"/>
      <c r="AGH105" s="653"/>
      <c r="AGI105" s="653"/>
      <c r="AGJ105" s="653"/>
      <c r="AGK105" s="653"/>
      <c r="AGL105" s="653"/>
      <c r="AGM105" s="653"/>
      <c r="AGN105" s="653"/>
      <c r="AGO105" s="653"/>
      <c r="AGP105" s="653"/>
      <c r="AGQ105" s="653"/>
      <c r="AGR105" s="653"/>
      <c r="AGS105" s="653"/>
      <c r="AGT105" s="653"/>
      <c r="AGU105" s="653"/>
      <c r="AGV105" s="653"/>
      <c r="AGW105" s="653"/>
      <c r="AGX105" s="653"/>
      <c r="AGY105" s="653"/>
      <c r="AGZ105" s="653"/>
      <c r="AHA105" s="653"/>
      <c r="AHB105" s="653"/>
      <c r="AHC105" s="653"/>
      <c r="AHD105" s="653"/>
      <c r="AHE105" s="653"/>
      <c r="AHF105" s="653"/>
      <c r="AHG105" s="653"/>
      <c r="AHH105" s="653"/>
      <c r="AHI105" s="653"/>
      <c r="AHJ105" s="653"/>
      <c r="AHK105" s="653"/>
      <c r="AHL105" s="653"/>
      <c r="AHM105" s="653"/>
      <c r="AHN105" s="653"/>
      <c r="AHO105" s="653"/>
      <c r="AHP105" s="653"/>
      <c r="AHQ105" s="653"/>
      <c r="AHR105" s="653"/>
      <c r="AHS105" s="653"/>
      <c r="AHT105" s="653"/>
      <c r="AHU105" s="653"/>
      <c r="AHV105" s="653"/>
      <c r="AHW105" s="653"/>
      <c r="AHX105" s="653"/>
      <c r="AHY105" s="653"/>
      <c r="AHZ105" s="653"/>
      <c r="AIA105" s="653"/>
      <c r="AIB105" s="653"/>
      <c r="AIC105" s="653"/>
      <c r="AID105" s="653"/>
      <c r="AIE105" s="653"/>
      <c r="AIF105" s="653"/>
      <c r="AIG105" s="653"/>
      <c r="AIH105" s="653"/>
      <c r="AII105" s="653"/>
      <c r="AIJ105" s="653"/>
      <c r="AIK105" s="653"/>
      <c r="AIL105" s="653"/>
      <c r="AIM105" s="653"/>
      <c r="AIN105" s="653"/>
      <c r="AIO105" s="653"/>
      <c r="AIP105" s="653"/>
      <c r="AIQ105" s="653"/>
      <c r="AIR105" s="653"/>
      <c r="AIS105" s="653"/>
      <c r="AIT105" s="653"/>
      <c r="AIU105" s="653"/>
      <c r="AIV105" s="653"/>
      <c r="AIW105" s="653"/>
      <c r="AIX105" s="653"/>
      <c r="AIY105" s="653"/>
      <c r="AIZ105" s="653"/>
      <c r="AJA105" s="653"/>
      <c r="AJB105" s="653"/>
      <c r="AJC105" s="653"/>
      <c r="AJD105" s="653"/>
      <c r="AJE105" s="653"/>
      <c r="AJF105" s="653"/>
      <c r="AJG105" s="653"/>
      <c r="AJH105" s="653"/>
      <c r="AJI105" s="653"/>
      <c r="AJJ105" s="653"/>
      <c r="AJK105" s="653"/>
      <c r="AJL105" s="653"/>
      <c r="AJM105" s="653"/>
      <c r="AJN105" s="653"/>
      <c r="AJO105" s="653"/>
      <c r="AJP105" s="653"/>
      <c r="AJQ105" s="653"/>
      <c r="AJR105" s="653"/>
      <c r="AJS105" s="653"/>
      <c r="AJT105" s="653"/>
      <c r="AJU105" s="653"/>
      <c r="AJV105" s="653"/>
      <c r="AJW105" s="653"/>
      <c r="AJX105" s="653"/>
      <c r="AJY105" s="653"/>
      <c r="AJZ105" s="653"/>
      <c r="AKA105" s="653"/>
      <c r="AKB105" s="653"/>
      <c r="AKC105" s="653"/>
      <c r="AKD105" s="653"/>
      <c r="AKE105" s="653"/>
      <c r="AKF105" s="653"/>
      <c r="AKG105" s="653"/>
      <c r="AKH105" s="653"/>
      <c r="AKI105" s="653"/>
      <c r="AKJ105" s="653"/>
      <c r="AKK105" s="653"/>
      <c r="AKL105" s="653"/>
      <c r="AKM105" s="653"/>
      <c r="AKN105" s="653"/>
      <c r="AKO105" s="653"/>
      <c r="AKP105" s="653"/>
      <c r="AKQ105" s="653"/>
      <c r="AKR105" s="653"/>
      <c r="AKS105" s="653"/>
      <c r="AKT105" s="653"/>
      <c r="AKU105" s="653"/>
      <c r="AKV105" s="653"/>
      <c r="AKW105" s="653"/>
      <c r="AKX105" s="653"/>
      <c r="AKY105" s="653"/>
      <c r="AKZ105" s="653"/>
      <c r="ALA105" s="653"/>
      <c r="ALB105" s="653"/>
      <c r="ALC105" s="653"/>
      <c r="ALD105" s="653"/>
      <c r="ALE105" s="653"/>
      <c r="ALF105" s="653"/>
      <c r="ALG105" s="653"/>
      <c r="ALH105" s="653"/>
      <c r="ALI105" s="653"/>
      <c r="ALJ105" s="653"/>
      <c r="ALK105" s="653"/>
      <c r="ALL105" s="653"/>
      <c r="ALM105" s="653"/>
      <c r="ALN105" s="653"/>
      <c r="ALO105" s="653"/>
      <c r="ALP105" s="653"/>
      <c r="ALQ105" s="653"/>
      <c r="ALR105" s="653"/>
      <c r="ALS105" s="653"/>
      <c r="ALT105" s="653"/>
      <c r="ALU105" s="653"/>
      <c r="ALV105" s="653"/>
      <c r="ALW105" s="653"/>
      <c r="ALX105" s="653"/>
      <c r="ALY105" s="653"/>
      <c r="ALZ105" s="653"/>
      <c r="AMA105" s="653"/>
      <c r="AMB105" s="653"/>
      <c r="AMC105" s="653"/>
      <c r="AMD105" s="653"/>
      <c r="AME105" s="653"/>
      <c r="AMF105" s="653"/>
      <c r="AMG105" s="653"/>
      <c r="AMH105" s="653"/>
      <c r="AMI105" s="653"/>
      <c r="AMJ105" s="653"/>
      <c r="AMK105" s="653"/>
    </row>
    <row r="106" spans="1:1025" s="199" customFormat="1">
      <c r="A106" s="1526"/>
      <c r="B106" s="1526"/>
      <c r="C106" s="1537"/>
      <c r="D106" s="1537"/>
      <c r="E106" s="1537"/>
      <c r="F106" s="1538"/>
      <c r="G106" s="1526"/>
      <c r="H106" s="1526"/>
      <c r="I106" s="655"/>
      <c r="J106" s="656"/>
      <c r="K106" s="653"/>
      <c r="L106" s="653"/>
      <c r="M106" s="653"/>
      <c r="N106" s="653"/>
      <c r="O106" s="653"/>
      <c r="P106" s="653"/>
      <c r="Q106" s="653"/>
      <c r="R106" s="653"/>
      <c r="S106" s="653"/>
      <c r="T106" s="653"/>
      <c r="U106" s="653"/>
      <c r="V106" s="653"/>
      <c r="W106" s="653"/>
      <c r="X106" s="653"/>
      <c r="Y106" s="653"/>
      <c r="Z106" s="653"/>
      <c r="AA106" s="653"/>
      <c r="AB106" s="653"/>
      <c r="AC106" s="653"/>
      <c r="AD106" s="653"/>
      <c r="AE106" s="653"/>
      <c r="AF106" s="653"/>
      <c r="AG106" s="653"/>
      <c r="AH106" s="653"/>
      <c r="AI106" s="653"/>
      <c r="AJ106" s="653"/>
      <c r="AK106" s="653"/>
      <c r="AL106" s="653"/>
      <c r="AM106" s="653"/>
      <c r="AN106" s="653"/>
      <c r="AO106" s="653"/>
      <c r="AP106" s="653"/>
      <c r="AQ106" s="653"/>
      <c r="AR106" s="653"/>
      <c r="AS106" s="653"/>
      <c r="AT106" s="653"/>
      <c r="AU106" s="653"/>
      <c r="AV106" s="653"/>
      <c r="AW106" s="653"/>
      <c r="AX106" s="653"/>
      <c r="AY106" s="653"/>
      <c r="AZ106" s="653"/>
      <c r="BA106" s="653"/>
      <c r="BB106" s="653"/>
      <c r="BC106" s="653"/>
      <c r="BD106" s="653"/>
      <c r="BE106" s="653"/>
      <c r="BF106" s="653"/>
      <c r="BG106" s="653"/>
      <c r="BH106" s="653"/>
      <c r="BI106" s="653"/>
      <c r="BJ106" s="653"/>
      <c r="BK106" s="653"/>
      <c r="BL106" s="653"/>
      <c r="BM106" s="653"/>
      <c r="BN106" s="653"/>
      <c r="BO106" s="653"/>
      <c r="BP106" s="653"/>
      <c r="BQ106" s="653"/>
      <c r="BR106" s="653"/>
      <c r="BS106" s="653"/>
      <c r="BT106" s="653"/>
      <c r="BU106" s="653"/>
      <c r="BV106" s="653"/>
      <c r="BW106" s="653"/>
      <c r="BX106" s="653"/>
      <c r="BY106" s="653"/>
      <c r="BZ106" s="653"/>
      <c r="CA106" s="653"/>
      <c r="CB106" s="653"/>
      <c r="CC106" s="653"/>
      <c r="CD106" s="653"/>
      <c r="CE106" s="653"/>
      <c r="CF106" s="653"/>
      <c r="CG106" s="653"/>
      <c r="CH106" s="653"/>
      <c r="CI106" s="653"/>
      <c r="CJ106" s="653"/>
      <c r="CK106" s="653"/>
      <c r="CL106" s="653"/>
      <c r="CM106" s="653"/>
      <c r="CN106" s="653"/>
      <c r="CO106" s="653"/>
      <c r="CP106" s="653"/>
      <c r="CQ106" s="653"/>
      <c r="CR106" s="653"/>
      <c r="CS106" s="653"/>
      <c r="CT106" s="653"/>
      <c r="CU106" s="653"/>
      <c r="CV106" s="653"/>
      <c r="CW106" s="653"/>
      <c r="CX106" s="653"/>
      <c r="CY106" s="653"/>
      <c r="CZ106" s="653"/>
      <c r="DA106" s="653"/>
      <c r="DB106" s="653"/>
      <c r="DC106" s="653"/>
      <c r="DD106" s="653"/>
      <c r="DE106" s="653"/>
      <c r="DF106" s="653"/>
      <c r="DG106" s="653"/>
      <c r="DH106" s="653"/>
      <c r="DI106" s="653"/>
      <c r="DJ106" s="653"/>
      <c r="DK106" s="653"/>
      <c r="DL106" s="653"/>
      <c r="DM106" s="653"/>
      <c r="DN106" s="653"/>
      <c r="DO106" s="653"/>
      <c r="DP106" s="653"/>
      <c r="DQ106" s="653"/>
      <c r="DR106" s="653"/>
      <c r="DS106" s="653"/>
      <c r="DT106" s="653"/>
      <c r="DU106" s="653"/>
      <c r="DV106" s="653"/>
      <c r="DW106" s="653"/>
      <c r="DX106" s="653"/>
      <c r="DY106" s="653"/>
      <c r="DZ106" s="653"/>
      <c r="EA106" s="653"/>
      <c r="EB106" s="653"/>
      <c r="EC106" s="653"/>
      <c r="ED106" s="653"/>
      <c r="EE106" s="653"/>
      <c r="EF106" s="653"/>
      <c r="EG106" s="653"/>
      <c r="EH106" s="653"/>
      <c r="EI106" s="653"/>
      <c r="EJ106" s="653"/>
      <c r="EK106" s="653"/>
      <c r="EL106" s="653"/>
      <c r="EM106" s="653"/>
      <c r="EN106" s="653"/>
      <c r="EO106" s="653"/>
      <c r="EP106" s="653"/>
      <c r="EQ106" s="653"/>
      <c r="ER106" s="653"/>
      <c r="ES106" s="653"/>
      <c r="ET106" s="653"/>
      <c r="EU106" s="653"/>
      <c r="EV106" s="653"/>
      <c r="EW106" s="653"/>
      <c r="EX106" s="653"/>
      <c r="EY106" s="653"/>
      <c r="EZ106" s="653"/>
      <c r="FA106" s="653"/>
      <c r="FB106" s="653"/>
      <c r="FC106" s="653"/>
      <c r="FD106" s="653"/>
      <c r="FE106" s="653"/>
      <c r="FF106" s="653"/>
      <c r="FG106" s="653"/>
      <c r="FH106" s="653"/>
      <c r="FI106" s="653"/>
      <c r="FJ106" s="653"/>
      <c r="FK106" s="653"/>
      <c r="FL106" s="653"/>
      <c r="FM106" s="653"/>
      <c r="FN106" s="653"/>
      <c r="FO106" s="653"/>
      <c r="FP106" s="653"/>
      <c r="FQ106" s="653"/>
      <c r="FR106" s="653"/>
      <c r="FS106" s="653"/>
      <c r="FT106" s="653"/>
      <c r="FU106" s="653"/>
      <c r="FV106" s="653"/>
      <c r="FW106" s="653"/>
      <c r="FX106" s="653"/>
      <c r="FY106" s="653"/>
      <c r="FZ106" s="653"/>
      <c r="GA106" s="653"/>
      <c r="GB106" s="653"/>
      <c r="GC106" s="653"/>
      <c r="GD106" s="653"/>
      <c r="GE106" s="653"/>
      <c r="GF106" s="653"/>
      <c r="GG106" s="653"/>
      <c r="GH106" s="653"/>
      <c r="GI106" s="653"/>
      <c r="GJ106" s="653"/>
      <c r="GK106" s="653"/>
      <c r="GL106" s="653"/>
      <c r="GM106" s="653"/>
      <c r="GN106" s="653"/>
      <c r="GO106" s="653"/>
      <c r="GP106" s="653"/>
      <c r="GQ106" s="653"/>
      <c r="GR106" s="653"/>
      <c r="GS106" s="653"/>
      <c r="GT106" s="653"/>
      <c r="GU106" s="653"/>
      <c r="GV106" s="653"/>
      <c r="GW106" s="653"/>
      <c r="GX106" s="653"/>
      <c r="GY106" s="653"/>
      <c r="GZ106" s="653"/>
      <c r="HA106" s="653"/>
      <c r="HB106" s="653"/>
      <c r="HC106" s="653"/>
      <c r="HD106" s="653"/>
      <c r="HE106" s="653"/>
      <c r="HF106" s="653"/>
      <c r="HG106" s="653"/>
      <c r="HH106" s="653"/>
      <c r="HI106" s="653"/>
      <c r="HJ106" s="653"/>
      <c r="HK106" s="653"/>
      <c r="HL106" s="653"/>
      <c r="HM106" s="653"/>
      <c r="HN106" s="653"/>
      <c r="HO106" s="653"/>
      <c r="HP106" s="653"/>
      <c r="HQ106" s="653"/>
      <c r="HR106" s="653"/>
      <c r="HS106" s="653"/>
      <c r="HT106" s="653"/>
      <c r="HU106" s="653"/>
      <c r="HV106" s="653"/>
      <c r="HW106" s="653"/>
      <c r="HX106" s="653"/>
      <c r="HY106" s="653"/>
      <c r="HZ106" s="653"/>
      <c r="IA106" s="653"/>
      <c r="IB106" s="653"/>
      <c r="IC106" s="653"/>
      <c r="ID106" s="653"/>
      <c r="IE106" s="653"/>
      <c r="IF106" s="653"/>
      <c r="IG106" s="653"/>
      <c r="IH106" s="653"/>
      <c r="II106" s="653"/>
      <c r="IJ106" s="653"/>
      <c r="IK106" s="653"/>
      <c r="IL106" s="653"/>
      <c r="IM106" s="653"/>
      <c r="IN106" s="653"/>
      <c r="IO106" s="653"/>
      <c r="IP106" s="653"/>
      <c r="IQ106" s="653"/>
      <c r="IR106" s="653"/>
      <c r="IS106" s="653"/>
      <c r="IT106" s="653"/>
      <c r="IU106" s="653"/>
      <c r="IV106" s="653"/>
      <c r="IW106" s="653"/>
      <c r="IX106" s="653"/>
      <c r="IY106" s="653"/>
      <c r="IZ106" s="653"/>
      <c r="JA106" s="653"/>
      <c r="JB106" s="653"/>
      <c r="JC106" s="653"/>
      <c r="JD106" s="653"/>
      <c r="JE106" s="653"/>
      <c r="JF106" s="653"/>
      <c r="JG106" s="653"/>
      <c r="JH106" s="653"/>
      <c r="JI106" s="653"/>
      <c r="JJ106" s="653"/>
      <c r="JK106" s="653"/>
      <c r="JL106" s="653"/>
      <c r="JM106" s="653"/>
      <c r="JN106" s="653"/>
      <c r="JO106" s="653"/>
      <c r="JP106" s="653"/>
      <c r="JQ106" s="653"/>
      <c r="JR106" s="653"/>
      <c r="JS106" s="653"/>
      <c r="JT106" s="653"/>
      <c r="JU106" s="653"/>
      <c r="JV106" s="653"/>
      <c r="JW106" s="653"/>
      <c r="JX106" s="653"/>
      <c r="JY106" s="653"/>
      <c r="JZ106" s="653"/>
      <c r="KA106" s="653"/>
      <c r="KB106" s="653"/>
      <c r="KC106" s="653"/>
      <c r="KD106" s="653"/>
      <c r="KE106" s="653"/>
      <c r="KF106" s="653"/>
      <c r="KG106" s="653"/>
      <c r="KH106" s="653"/>
      <c r="KI106" s="653"/>
      <c r="KJ106" s="653"/>
      <c r="KK106" s="653"/>
      <c r="KL106" s="653"/>
      <c r="KM106" s="653"/>
      <c r="KN106" s="653"/>
      <c r="KO106" s="653"/>
      <c r="KP106" s="653"/>
      <c r="KQ106" s="653"/>
      <c r="KR106" s="653"/>
      <c r="KS106" s="653"/>
      <c r="KT106" s="653"/>
      <c r="KU106" s="653"/>
      <c r="KV106" s="653"/>
      <c r="KW106" s="653"/>
      <c r="KX106" s="653"/>
      <c r="KY106" s="653"/>
      <c r="KZ106" s="653"/>
      <c r="LA106" s="653"/>
      <c r="LB106" s="653"/>
      <c r="LC106" s="653"/>
      <c r="LD106" s="653"/>
      <c r="LE106" s="653"/>
      <c r="LF106" s="653"/>
      <c r="LG106" s="653"/>
      <c r="LH106" s="653"/>
      <c r="LI106" s="653"/>
      <c r="LJ106" s="653"/>
      <c r="LK106" s="653"/>
      <c r="LL106" s="653"/>
      <c r="LM106" s="653"/>
      <c r="LN106" s="653"/>
      <c r="LO106" s="653"/>
      <c r="LP106" s="653"/>
      <c r="LQ106" s="653"/>
      <c r="LR106" s="653"/>
      <c r="LS106" s="653"/>
      <c r="LT106" s="653"/>
      <c r="LU106" s="653"/>
      <c r="LV106" s="653"/>
      <c r="LW106" s="653"/>
      <c r="LX106" s="653"/>
      <c r="LY106" s="653"/>
      <c r="LZ106" s="653"/>
      <c r="MA106" s="653"/>
      <c r="MB106" s="653"/>
      <c r="MC106" s="653"/>
      <c r="MD106" s="653"/>
      <c r="ME106" s="653"/>
      <c r="MF106" s="653"/>
      <c r="MG106" s="653"/>
      <c r="MH106" s="653"/>
      <c r="MI106" s="653"/>
      <c r="MJ106" s="653"/>
      <c r="MK106" s="653"/>
      <c r="ML106" s="653"/>
      <c r="MM106" s="653"/>
      <c r="MN106" s="653"/>
      <c r="MO106" s="653"/>
      <c r="MP106" s="653"/>
      <c r="MQ106" s="653"/>
      <c r="MR106" s="653"/>
      <c r="MS106" s="653"/>
      <c r="MT106" s="653"/>
      <c r="MU106" s="653"/>
      <c r="MV106" s="653"/>
      <c r="MW106" s="653"/>
      <c r="MX106" s="653"/>
      <c r="MY106" s="653"/>
      <c r="MZ106" s="653"/>
      <c r="NA106" s="653"/>
      <c r="NB106" s="653"/>
      <c r="NC106" s="653"/>
      <c r="ND106" s="653"/>
      <c r="NE106" s="653"/>
      <c r="NF106" s="653"/>
      <c r="NG106" s="653"/>
      <c r="NH106" s="653"/>
      <c r="NI106" s="653"/>
      <c r="NJ106" s="653"/>
      <c r="NK106" s="653"/>
      <c r="NL106" s="653"/>
      <c r="NM106" s="653"/>
      <c r="NN106" s="653"/>
      <c r="NO106" s="653"/>
      <c r="NP106" s="653"/>
      <c r="NQ106" s="653"/>
      <c r="NR106" s="653"/>
      <c r="NS106" s="653"/>
      <c r="NT106" s="653"/>
      <c r="NU106" s="653"/>
      <c r="NV106" s="653"/>
      <c r="NW106" s="653"/>
      <c r="NX106" s="653"/>
      <c r="NY106" s="653"/>
      <c r="NZ106" s="653"/>
      <c r="OA106" s="653"/>
      <c r="OB106" s="653"/>
      <c r="OC106" s="653"/>
      <c r="OD106" s="653"/>
      <c r="OE106" s="653"/>
      <c r="OF106" s="653"/>
      <c r="OG106" s="653"/>
      <c r="OH106" s="653"/>
      <c r="OI106" s="653"/>
      <c r="OJ106" s="653"/>
      <c r="OK106" s="653"/>
      <c r="OL106" s="653"/>
      <c r="OM106" s="653"/>
      <c r="ON106" s="653"/>
      <c r="OO106" s="653"/>
      <c r="OP106" s="653"/>
      <c r="OQ106" s="653"/>
      <c r="OR106" s="653"/>
      <c r="OS106" s="653"/>
      <c r="OT106" s="653"/>
      <c r="OU106" s="653"/>
      <c r="OV106" s="653"/>
      <c r="OW106" s="653"/>
      <c r="OX106" s="653"/>
      <c r="OY106" s="653"/>
      <c r="OZ106" s="653"/>
      <c r="PA106" s="653"/>
      <c r="PB106" s="653"/>
      <c r="PC106" s="653"/>
      <c r="PD106" s="653"/>
      <c r="PE106" s="653"/>
      <c r="PF106" s="653"/>
      <c r="PG106" s="653"/>
      <c r="PH106" s="653"/>
      <c r="PI106" s="653"/>
      <c r="PJ106" s="653"/>
      <c r="PK106" s="653"/>
      <c r="PL106" s="653"/>
      <c r="PM106" s="653"/>
      <c r="PN106" s="653"/>
      <c r="PO106" s="653"/>
      <c r="PP106" s="653"/>
      <c r="PQ106" s="653"/>
      <c r="PR106" s="653"/>
      <c r="PS106" s="653"/>
      <c r="PT106" s="653"/>
      <c r="PU106" s="653"/>
      <c r="PV106" s="653"/>
      <c r="PW106" s="653"/>
      <c r="PX106" s="653"/>
      <c r="PY106" s="653"/>
      <c r="PZ106" s="653"/>
      <c r="QA106" s="653"/>
      <c r="QB106" s="653"/>
      <c r="QC106" s="653"/>
      <c r="QD106" s="653"/>
      <c r="QE106" s="653"/>
      <c r="QF106" s="653"/>
      <c r="QG106" s="653"/>
      <c r="QH106" s="653"/>
      <c r="QI106" s="653"/>
      <c r="QJ106" s="653"/>
      <c r="QK106" s="653"/>
      <c r="QL106" s="653"/>
      <c r="QM106" s="653"/>
      <c r="QN106" s="653"/>
      <c r="QO106" s="653"/>
      <c r="QP106" s="653"/>
      <c r="QQ106" s="653"/>
      <c r="QR106" s="653"/>
      <c r="QS106" s="653"/>
      <c r="QT106" s="653"/>
      <c r="QU106" s="653"/>
      <c r="QV106" s="653"/>
      <c r="QW106" s="653"/>
      <c r="QX106" s="653"/>
      <c r="QY106" s="653"/>
      <c r="QZ106" s="653"/>
      <c r="RA106" s="653"/>
      <c r="RB106" s="653"/>
      <c r="RC106" s="653"/>
      <c r="RD106" s="653"/>
      <c r="RE106" s="653"/>
      <c r="RF106" s="653"/>
      <c r="RG106" s="653"/>
      <c r="RH106" s="653"/>
      <c r="RI106" s="653"/>
      <c r="RJ106" s="653"/>
      <c r="RK106" s="653"/>
      <c r="RL106" s="653"/>
      <c r="RM106" s="653"/>
      <c r="RN106" s="653"/>
      <c r="RO106" s="653"/>
      <c r="RP106" s="653"/>
      <c r="RQ106" s="653"/>
      <c r="RR106" s="653"/>
      <c r="RS106" s="653"/>
      <c r="RT106" s="653"/>
      <c r="RU106" s="653"/>
      <c r="RV106" s="653"/>
      <c r="RW106" s="653"/>
      <c r="RX106" s="653"/>
      <c r="RY106" s="653"/>
      <c r="RZ106" s="653"/>
      <c r="SA106" s="653"/>
      <c r="SB106" s="653"/>
      <c r="SC106" s="653"/>
      <c r="SD106" s="653"/>
      <c r="SE106" s="653"/>
      <c r="SF106" s="653"/>
      <c r="SG106" s="653"/>
      <c r="SH106" s="653"/>
      <c r="SI106" s="653"/>
      <c r="SJ106" s="653"/>
      <c r="SK106" s="653"/>
      <c r="SL106" s="653"/>
      <c r="SM106" s="653"/>
      <c r="SN106" s="653"/>
      <c r="SO106" s="653"/>
      <c r="SP106" s="653"/>
      <c r="SQ106" s="653"/>
      <c r="SR106" s="653"/>
      <c r="SS106" s="653"/>
      <c r="ST106" s="653"/>
      <c r="SU106" s="653"/>
      <c r="SV106" s="653"/>
      <c r="SW106" s="653"/>
      <c r="SX106" s="653"/>
      <c r="SY106" s="653"/>
      <c r="SZ106" s="653"/>
      <c r="TA106" s="653"/>
      <c r="TB106" s="653"/>
      <c r="TC106" s="653"/>
      <c r="TD106" s="653"/>
      <c r="TE106" s="653"/>
      <c r="TF106" s="653"/>
      <c r="TG106" s="653"/>
      <c r="TH106" s="653"/>
      <c r="TI106" s="653"/>
      <c r="TJ106" s="653"/>
      <c r="TK106" s="653"/>
      <c r="TL106" s="653"/>
      <c r="TM106" s="653"/>
      <c r="TN106" s="653"/>
      <c r="TO106" s="653"/>
      <c r="TP106" s="653"/>
      <c r="TQ106" s="653"/>
      <c r="TR106" s="653"/>
      <c r="TS106" s="653"/>
      <c r="TT106" s="653"/>
      <c r="TU106" s="653"/>
      <c r="TV106" s="653"/>
      <c r="TW106" s="653"/>
      <c r="TX106" s="653"/>
      <c r="TY106" s="653"/>
      <c r="TZ106" s="653"/>
      <c r="UA106" s="653"/>
      <c r="UB106" s="653"/>
      <c r="UC106" s="653"/>
      <c r="UD106" s="653"/>
      <c r="UE106" s="653"/>
      <c r="UF106" s="653"/>
      <c r="UG106" s="653"/>
      <c r="UH106" s="653"/>
      <c r="UI106" s="653"/>
      <c r="UJ106" s="653"/>
      <c r="UK106" s="653"/>
      <c r="UL106" s="653"/>
      <c r="UM106" s="653"/>
      <c r="UN106" s="653"/>
      <c r="UO106" s="653"/>
      <c r="UP106" s="653"/>
      <c r="UQ106" s="653"/>
      <c r="UR106" s="653"/>
      <c r="US106" s="653"/>
      <c r="UT106" s="653"/>
      <c r="UU106" s="653"/>
      <c r="UV106" s="653"/>
      <c r="UW106" s="653"/>
      <c r="UX106" s="653"/>
      <c r="UY106" s="653"/>
      <c r="UZ106" s="653"/>
      <c r="VA106" s="653"/>
      <c r="VB106" s="653"/>
      <c r="VC106" s="653"/>
      <c r="VD106" s="653"/>
      <c r="VE106" s="653"/>
      <c r="VF106" s="653"/>
      <c r="VG106" s="653"/>
      <c r="VH106" s="653"/>
      <c r="VI106" s="653"/>
      <c r="VJ106" s="653"/>
      <c r="VK106" s="653"/>
      <c r="VL106" s="653"/>
      <c r="VM106" s="653"/>
      <c r="VN106" s="653"/>
      <c r="VO106" s="653"/>
      <c r="VP106" s="653"/>
      <c r="VQ106" s="653"/>
      <c r="VR106" s="653"/>
      <c r="VS106" s="653"/>
      <c r="VT106" s="653"/>
      <c r="VU106" s="653"/>
      <c r="VV106" s="653"/>
      <c r="VW106" s="653"/>
      <c r="VX106" s="653"/>
      <c r="VY106" s="653"/>
      <c r="VZ106" s="653"/>
      <c r="WA106" s="653"/>
      <c r="WB106" s="653"/>
      <c r="WC106" s="653"/>
      <c r="WD106" s="653"/>
      <c r="WE106" s="653"/>
      <c r="WF106" s="653"/>
      <c r="WG106" s="653"/>
      <c r="WH106" s="653"/>
      <c r="WI106" s="653"/>
      <c r="WJ106" s="653"/>
      <c r="WK106" s="653"/>
      <c r="WL106" s="653"/>
      <c r="WM106" s="653"/>
      <c r="WN106" s="653"/>
      <c r="WO106" s="653"/>
      <c r="WP106" s="653"/>
      <c r="WQ106" s="653"/>
      <c r="WR106" s="653"/>
      <c r="WS106" s="653"/>
      <c r="WT106" s="653"/>
      <c r="WU106" s="653"/>
      <c r="WV106" s="653"/>
      <c r="WW106" s="653"/>
      <c r="WX106" s="653"/>
      <c r="WY106" s="653"/>
      <c r="WZ106" s="653"/>
      <c r="XA106" s="653"/>
      <c r="XB106" s="653"/>
      <c r="XC106" s="653"/>
      <c r="XD106" s="653"/>
      <c r="XE106" s="653"/>
      <c r="XF106" s="653"/>
      <c r="XG106" s="653"/>
      <c r="XH106" s="653"/>
      <c r="XI106" s="653"/>
      <c r="XJ106" s="653"/>
      <c r="XK106" s="653"/>
      <c r="XL106" s="653"/>
      <c r="XM106" s="653"/>
      <c r="XN106" s="653"/>
      <c r="XO106" s="653"/>
      <c r="XP106" s="653"/>
      <c r="XQ106" s="653"/>
      <c r="XR106" s="653"/>
      <c r="XS106" s="653"/>
      <c r="XT106" s="653"/>
      <c r="XU106" s="653"/>
      <c r="XV106" s="653"/>
      <c r="XW106" s="653"/>
      <c r="XX106" s="653"/>
      <c r="XY106" s="653"/>
      <c r="XZ106" s="653"/>
      <c r="YA106" s="653"/>
      <c r="YB106" s="653"/>
      <c r="YC106" s="653"/>
      <c r="YD106" s="653"/>
      <c r="YE106" s="653"/>
      <c r="YF106" s="653"/>
      <c r="YG106" s="653"/>
      <c r="YH106" s="653"/>
      <c r="YI106" s="653"/>
      <c r="YJ106" s="653"/>
      <c r="YK106" s="653"/>
      <c r="YL106" s="653"/>
      <c r="YM106" s="653"/>
      <c r="YN106" s="653"/>
      <c r="YO106" s="653"/>
      <c r="YP106" s="653"/>
      <c r="YQ106" s="653"/>
      <c r="YR106" s="653"/>
      <c r="YS106" s="653"/>
      <c r="YT106" s="653"/>
      <c r="YU106" s="653"/>
      <c r="YV106" s="653"/>
      <c r="YW106" s="653"/>
      <c r="YX106" s="653"/>
      <c r="YY106" s="653"/>
      <c r="YZ106" s="653"/>
      <c r="ZA106" s="653"/>
      <c r="ZB106" s="653"/>
      <c r="ZC106" s="653"/>
      <c r="ZD106" s="653"/>
      <c r="ZE106" s="653"/>
      <c r="ZF106" s="653"/>
      <c r="ZG106" s="653"/>
      <c r="ZH106" s="653"/>
      <c r="ZI106" s="653"/>
      <c r="ZJ106" s="653"/>
      <c r="ZK106" s="653"/>
      <c r="ZL106" s="653"/>
      <c r="ZM106" s="653"/>
      <c r="ZN106" s="653"/>
      <c r="ZO106" s="653"/>
      <c r="ZP106" s="653"/>
      <c r="ZQ106" s="653"/>
      <c r="ZR106" s="653"/>
      <c r="ZS106" s="653"/>
      <c r="ZT106" s="653"/>
      <c r="ZU106" s="653"/>
      <c r="ZV106" s="653"/>
      <c r="ZW106" s="653"/>
      <c r="ZX106" s="653"/>
      <c r="ZY106" s="653"/>
      <c r="ZZ106" s="653"/>
      <c r="AAA106" s="653"/>
      <c r="AAB106" s="653"/>
      <c r="AAC106" s="653"/>
      <c r="AAD106" s="653"/>
      <c r="AAE106" s="653"/>
      <c r="AAF106" s="653"/>
      <c r="AAG106" s="653"/>
      <c r="AAH106" s="653"/>
      <c r="AAI106" s="653"/>
      <c r="AAJ106" s="653"/>
      <c r="AAK106" s="653"/>
      <c r="AAL106" s="653"/>
      <c r="AAM106" s="653"/>
      <c r="AAN106" s="653"/>
      <c r="AAO106" s="653"/>
      <c r="AAP106" s="653"/>
      <c r="AAQ106" s="653"/>
      <c r="AAR106" s="653"/>
      <c r="AAS106" s="653"/>
      <c r="AAT106" s="653"/>
      <c r="AAU106" s="653"/>
      <c r="AAV106" s="653"/>
      <c r="AAW106" s="653"/>
      <c r="AAX106" s="653"/>
      <c r="AAY106" s="653"/>
      <c r="AAZ106" s="653"/>
      <c r="ABA106" s="653"/>
      <c r="ABB106" s="653"/>
      <c r="ABC106" s="653"/>
      <c r="ABD106" s="653"/>
      <c r="ABE106" s="653"/>
      <c r="ABF106" s="653"/>
      <c r="ABG106" s="653"/>
      <c r="ABH106" s="653"/>
      <c r="ABI106" s="653"/>
      <c r="ABJ106" s="653"/>
      <c r="ABK106" s="653"/>
      <c r="ABL106" s="653"/>
      <c r="ABM106" s="653"/>
      <c r="ABN106" s="653"/>
      <c r="ABO106" s="653"/>
      <c r="ABP106" s="653"/>
      <c r="ABQ106" s="653"/>
      <c r="ABR106" s="653"/>
      <c r="ABS106" s="653"/>
      <c r="ABT106" s="653"/>
      <c r="ABU106" s="653"/>
      <c r="ABV106" s="653"/>
      <c r="ABW106" s="653"/>
      <c r="ABX106" s="653"/>
      <c r="ABY106" s="653"/>
      <c r="ABZ106" s="653"/>
      <c r="ACA106" s="653"/>
      <c r="ACB106" s="653"/>
      <c r="ACC106" s="653"/>
      <c r="ACD106" s="653"/>
      <c r="ACE106" s="653"/>
      <c r="ACF106" s="653"/>
      <c r="ACG106" s="653"/>
      <c r="ACH106" s="653"/>
      <c r="ACI106" s="653"/>
      <c r="ACJ106" s="653"/>
      <c r="ACK106" s="653"/>
      <c r="ACL106" s="653"/>
      <c r="ACM106" s="653"/>
      <c r="ACN106" s="653"/>
      <c r="ACO106" s="653"/>
      <c r="ACP106" s="653"/>
      <c r="ACQ106" s="653"/>
      <c r="ACR106" s="653"/>
      <c r="ACS106" s="653"/>
      <c r="ACT106" s="653"/>
      <c r="ACU106" s="653"/>
      <c r="ACV106" s="653"/>
      <c r="ACW106" s="653"/>
      <c r="ACX106" s="653"/>
      <c r="ACY106" s="653"/>
      <c r="ACZ106" s="653"/>
      <c r="ADA106" s="653"/>
      <c r="ADB106" s="653"/>
      <c r="ADC106" s="653"/>
      <c r="ADD106" s="653"/>
      <c r="ADE106" s="653"/>
      <c r="ADF106" s="653"/>
      <c r="ADG106" s="653"/>
      <c r="ADH106" s="653"/>
      <c r="ADI106" s="653"/>
      <c r="ADJ106" s="653"/>
      <c r="ADK106" s="653"/>
      <c r="ADL106" s="653"/>
      <c r="ADM106" s="653"/>
      <c r="ADN106" s="653"/>
      <c r="ADO106" s="653"/>
      <c r="ADP106" s="653"/>
      <c r="ADQ106" s="653"/>
      <c r="ADR106" s="653"/>
      <c r="ADS106" s="653"/>
      <c r="ADT106" s="653"/>
      <c r="ADU106" s="653"/>
      <c r="ADV106" s="653"/>
      <c r="ADW106" s="653"/>
      <c r="ADX106" s="653"/>
      <c r="ADY106" s="653"/>
      <c r="ADZ106" s="653"/>
      <c r="AEA106" s="653"/>
      <c r="AEB106" s="653"/>
      <c r="AEC106" s="653"/>
      <c r="AED106" s="653"/>
      <c r="AEE106" s="653"/>
      <c r="AEF106" s="653"/>
      <c r="AEG106" s="653"/>
      <c r="AEH106" s="653"/>
      <c r="AEI106" s="653"/>
      <c r="AEJ106" s="653"/>
      <c r="AEK106" s="653"/>
      <c r="AEL106" s="653"/>
      <c r="AEM106" s="653"/>
      <c r="AEN106" s="653"/>
      <c r="AEO106" s="653"/>
      <c r="AEP106" s="653"/>
      <c r="AEQ106" s="653"/>
      <c r="AER106" s="653"/>
      <c r="AES106" s="653"/>
      <c r="AET106" s="653"/>
      <c r="AEU106" s="653"/>
      <c r="AEV106" s="653"/>
      <c r="AEW106" s="653"/>
      <c r="AEX106" s="653"/>
      <c r="AEY106" s="653"/>
      <c r="AEZ106" s="653"/>
      <c r="AFA106" s="653"/>
      <c r="AFB106" s="653"/>
      <c r="AFC106" s="653"/>
      <c r="AFD106" s="653"/>
      <c r="AFE106" s="653"/>
      <c r="AFF106" s="653"/>
      <c r="AFG106" s="653"/>
      <c r="AFH106" s="653"/>
      <c r="AFI106" s="653"/>
      <c r="AFJ106" s="653"/>
      <c r="AFK106" s="653"/>
      <c r="AFL106" s="653"/>
      <c r="AFM106" s="653"/>
      <c r="AFN106" s="653"/>
      <c r="AFO106" s="653"/>
      <c r="AFP106" s="653"/>
      <c r="AFQ106" s="653"/>
      <c r="AFR106" s="653"/>
      <c r="AFS106" s="653"/>
      <c r="AFT106" s="653"/>
      <c r="AFU106" s="653"/>
      <c r="AFV106" s="653"/>
      <c r="AFW106" s="653"/>
      <c r="AFX106" s="653"/>
      <c r="AFY106" s="653"/>
      <c r="AFZ106" s="653"/>
      <c r="AGA106" s="653"/>
      <c r="AGB106" s="653"/>
      <c r="AGC106" s="653"/>
      <c r="AGD106" s="653"/>
      <c r="AGE106" s="653"/>
      <c r="AGF106" s="653"/>
      <c r="AGG106" s="653"/>
      <c r="AGH106" s="653"/>
      <c r="AGI106" s="653"/>
      <c r="AGJ106" s="653"/>
      <c r="AGK106" s="653"/>
      <c r="AGL106" s="653"/>
      <c r="AGM106" s="653"/>
      <c r="AGN106" s="653"/>
      <c r="AGO106" s="653"/>
      <c r="AGP106" s="653"/>
      <c r="AGQ106" s="653"/>
      <c r="AGR106" s="653"/>
      <c r="AGS106" s="653"/>
      <c r="AGT106" s="653"/>
      <c r="AGU106" s="653"/>
      <c r="AGV106" s="653"/>
      <c r="AGW106" s="653"/>
      <c r="AGX106" s="653"/>
      <c r="AGY106" s="653"/>
      <c r="AGZ106" s="653"/>
      <c r="AHA106" s="653"/>
      <c r="AHB106" s="653"/>
      <c r="AHC106" s="653"/>
      <c r="AHD106" s="653"/>
      <c r="AHE106" s="653"/>
      <c r="AHF106" s="653"/>
      <c r="AHG106" s="653"/>
      <c r="AHH106" s="653"/>
      <c r="AHI106" s="653"/>
      <c r="AHJ106" s="653"/>
      <c r="AHK106" s="653"/>
      <c r="AHL106" s="653"/>
      <c r="AHM106" s="653"/>
      <c r="AHN106" s="653"/>
      <c r="AHO106" s="653"/>
      <c r="AHP106" s="653"/>
      <c r="AHQ106" s="653"/>
      <c r="AHR106" s="653"/>
      <c r="AHS106" s="653"/>
      <c r="AHT106" s="653"/>
      <c r="AHU106" s="653"/>
      <c r="AHV106" s="653"/>
      <c r="AHW106" s="653"/>
      <c r="AHX106" s="653"/>
      <c r="AHY106" s="653"/>
      <c r="AHZ106" s="653"/>
      <c r="AIA106" s="653"/>
      <c r="AIB106" s="653"/>
      <c r="AIC106" s="653"/>
      <c r="AID106" s="653"/>
      <c r="AIE106" s="653"/>
      <c r="AIF106" s="653"/>
      <c r="AIG106" s="653"/>
      <c r="AIH106" s="653"/>
      <c r="AII106" s="653"/>
      <c r="AIJ106" s="653"/>
      <c r="AIK106" s="653"/>
      <c r="AIL106" s="653"/>
      <c r="AIM106" s="653"/>
      <c r="AIN106" s="653"/>
      <c r="AIO106" s="653"/>
      <c r="AIP106" s="653"/>
      <c r="AIQ106" s="653"/>
      <c r="AIR106" s="653"/>
      <c r="AIS106" s="653"/>
      <c r="AIT106" s="653"/>
      <c r="AIU106" s="653"/>
      <c r="AIV106" s="653"/>
      <c r="AIW106" s="653"/>
      <c r="AIX106" s="653"/>
      <c r="AIY106" s="653"/>
      <c r="AIZ106" s="653"/>
      <c r="AJA106" s="653"/>
      <c r="AJB106" s="653"/>
      <c r="AJC106" s="653"/>
      <c r="AJD106" s="653"/>
      <c r="AJE106" s="653"/>
      <c r="AJF106" s="653"/>
      <c r="AJG106" s="653"/>
      <c r="AJH106" s="653"/>
      <c r="AJI106" s="653"/>
      <c r="AJJ106" s="653"/>
      <c r="AJK106" s="653"/>
      <c r="AJL106" s="653"/>
      <c r="AJM106" s="653"/>
      <c r="AJN106" s="653"/>
      <c r="AJO106" s="653"/>
      <c r="AJP106" s="653"/>
      <c r="AJQ106" s="653"/>
      <c r="AJR106" s="653"/>
      <c r="AJS106" s="653"/>
      <c r="AJT106" s="653"/>
      <c r="AJU106" s="653"/>
      <c r="AJV106" s="653"/>
      <c r="AJW106" s="653"/>
      <c r="AJX106" s="653"/>
      <c r="AJY106" s="653"/>
      <c r="AJZ106" s="653"/>
      <c r="AKA106" s="653"/>
      <c r="AKB106" s="653"/>
      <c r="AKC106" s="653"/>
      <c r="AKD106" s="653"/>
      <c r="AKE106" s="653"/>
      <c r="AKF106" s="653"/>
      <c r="AKG106" s="653"/>
      <c r="AKH106" s="653"/>
      <c r="AKI106" s="653"/>
      <c r="AKJ106" s="653"/>
      <c r="AKK106" s="653"/>
      <c r="AKL106" s="653"/>
      <c r="AKM106" s="653"/>
      <c r="AKN106" s="653"/>
      <c r="AKO106" s="653"/>
      <c r="AKP106" s="653"/>
      <c r="AKQ106" s="653"/>
      <c r="AKR106" s="653"/>
      <c r="AKS106" s="653"/>
      <c r="AKT106" s="653"/>
      <c r="AKU106" s="653"/>
      <c r="AKV106" s="653"/>
      <c r="AKW106" s="653"/>
      <c r="AKX106" s="653"/>
      <c r="AKY106" s="653"/>
      <c r="AKZ106" s="653"/>
      <c r="ALA106" s="653"/>
      <c r="ALB106" s="653"/>
      <c r="ALC106" s="653"/>
      <c r="ALD106" s="653"/>
      <c r="ALE106" s="653"/>
      <c r="ALF106" s="653"/>
      <c r="ALG106" s="653"/>
      <c r="ALH106" s="653"/>
      <c r="ALI106" s="653"/>
      <c r="ALJ106" s="653"/>
      <c r="ALK106" s="653"/>
      <c r="ALL106" s="653"/>
      <c r="ALM106" s="653"/>
      <c r="ALN106" s="653"/>
      <c r="ALO106" s="653"/>
      <c r="ALP106" s="653"/>
      <c r="ALQ106" s="653"/>
      <c r="ALR106" s="653"/>
      <c r="ALS106" s="653"/>
      <c r="ALT106" s="653"/>
      <c r="ALU106" s="653"/>
      <c r="ALV106" s="653"/>
      <c r="ALW106" s="653"/>
      <c r="ALX106" s="653"/>
      <c r="ALY106" s="653"/>
      <c r="ALZ106" s="653"/>
      <c r="AMA106" s="653"/>
      <c r="AMB106" s="653"/>
      <c r="AMC106" s="653"/>
      <c r="AMD106" s="653"/>
      <c r="AME106" s="653"/>
      <c r="AMF106" s="653"/>
      <c r="AMG106" s="653"/>
      <c r="AMH106" s="653"/>
      <c r="AMI106" s="653"/>
      <c r="AMJ106" s="653"/>
      <c r="AMK106" s="653"/>
    </row>
    <row r="107" spans="1:1025" s="199" customFormat="1">
      <c r="A107" s="1744" t="s">
        <v>3468</v>
      </c>
      <c r="B107" s="1744"/>
      <c r="C107" s="1744"/>
      <c r="D107" s="1744"/>
      <c r="E107" s="1744"/>
      <c r="F107" s="1744"/>
      <c r="G107" s="1744"/>
      <c r="H107" s="1744"/>
      <c r="I107" s="655"/>
      <c r="J107" s="656"/>
      <c r="K107" s="653"/>
      <c r="L107" s="653"/>
      <c r="M107" s="653"/>
      <c r="N107" s="653"/>
      <c r="O107" s="653"/>
      <c r="P107" s="653"/>
      <c r="Q107" s="653"/>
      <c r="R107" s="653"/>
      <c r="S107" s="653"/>
      <c r="T107" s="653"/>
      <c r="U107" s="653"/>
      <c r="V107" s="653"/>
      <c r="W107" s="653"/>
      <c r="X107" s="653"/>
      <c r="Y107" s="653"/>
      <c r="Z107" s="653"/>
      <c r="AA107" s="653"/>
      <c r="AB107" s="653"/>
      <c r="AC107" s="653"/>
      <c r="AD107" s="653"/>
      <c r="AE107" s="653"/>
      <c r="AF107" s="653"/>
      <c r="AG107" s="653"/>
      <c r="AH107" s="653"/>
      <c r="AI107" s="653"/>
      <c r="AJ107" s="653"/>
      <c r="AK107" s="653"/>
      <c r="AL107" s="653"/>
      <c r="AM107" s="653"/>
      <c r="AN107" s="653"/>
      <c r="AO107" s="653"/>
      <c r="AP107" s="653"/>
      <c r="AQ107" s="653"/>
      <c r="AR107" s="653"/>
      <c r="AS107" s="653"/>
      <c r="AT107" s="653"/>
      <c r="AU107" s="653"/>
      <c r="AV107" s="653"/>
      <c r="AW107" s="653"/>
      <c r="AX107" s="653"/>
      <c r="AY107" s="653"/>
      <c r="AZ107" s="653"/>
      <c r="BA107" s="653"/>
      <c r="BB107" s="653"/>
      <c r="BC107" s="653"/>
      <c r="BD107" s="653"/>
      <c r="BE107" s="653"/>
      <c r="BF107" s="653"/>
      <c r="BG107" s="653"/>
      <c r="BH107" s="653"/>
      <c r="BI107" s="653"/>
      <c r="BJ107" s="653"/>
      <c r="BK107" s="653"/>
      <c r="BL107" s="653"/>
      <c r="BM107" s="653"/>
      <c r="BN107" s="653"/>
      <c r="BO107" s="653"/>
      <c r="BP107" s="653"/>
      <c r="BQ107" s="653"/>
      <c r="BR107" s="653"/>
      <c r="BS107" s="653"/>
      <c r="BT107" s="653"/>
      <c r="BU107" s="653"/>
      <c r="BV107" s="653"/>
      <c r="BW107" s="653"/>
      <c r="BX107" s="653"/>
      <c r="BY107" s="653"/>
      <c r="BZ107" s="653"/>
      <c r="CA107" s="653"/>
      <c r="CB107" s="653"/>
      <c r="CC107" s="653"/>
      <c r="CD107" s="653"/>
      <c r="CE107" s="653"/>
      <c r="CF107" s="653"/>
      <c r="CG107" s="653"/>
      <c r="CH107" s="653"/>
      <c r="CI107" s="653"/>
      <c r="CJ107" s="653"/>
      <c r="CK107" s="653"/>
      <c r="CL107" s="653"/>
      <c r="CM107" s="653"/>
      <c r="CN107" s="653"/>
      <c r="CO107" s="653"/>
      <c r="CP107" s="653"/>
      <c r="CQ107" s="653"/>
      <c r="CR107" s="653"/>
      <c r="CS107" s="653"/>
      <c r="CT107" s="653"/>
      <c r="CU107" s="653"/>
      <c r="CV107" s="653"/>
      <c r="CW107" s="653"/>
      <c r="CX107" s="653"/>
      <c r="CY107" s="653"/>
      <c r="CZ107" s="653"/>
      <c r="DA107" s="653"/>
      <c r="DB107" s="653"/>
      <c r="DC107" s="653"/>
      <c r="DD107" s="653"/>
      <c r="DE107" s="653"/>
      <c r="DF107" s="653"/>
      <c r="DG107" s="653"/>
      <c r="DH107" s="653"/>
      <c r="DI107" s="653"/>
      <c r="DJ107" s="653"/>
      <c r="DK107" s="653"/>
      <c r="DL107" s="653"/>
      <c r="DM107" s="653"/>
      <c r="DN107" s="653"/>
      <c r="DO107" s="653"/>
      <c r="DP107" s="653"/>
      <c r="DQ107" s="653"/>
      <c r="DR107" s="653"/>
      <c r="DS107" s="653"/>
      <c r="DT107" s="653"/>
      <c r="DU107" s="653"/>
      <c r="DV107" s="653"/>
      <c r="DW107" s="653"/>
      <c r="DX107" s="653"/>
      <c r="DY107" s="653"/>
      <c r="DZ107" s="653"/>
      <c r="EA107" s="653"/>
      <c r="EB107" s="653"/>
      <c r="EC107" s="653"/>
      <c r="ED107" s="653"/>
      <c r="EE107" s="653"/>
      <c r="EF107" s="653"/>
      <c r="EG107" s="653"/>
      <c r="EH107" s="653"/>
      <c r="EI107" s="653"/>
      <c r="EJ107" s="653"/>
      <c r="EK107" s="653"/>
      <c r="EL107" s="653"/>
      <c r="EM107" s="653"/>
      <c r="EN107" s="653"/>
      <c r="EO107" s="653"/>
      <c r="EP107" s="653"/>
      <c r="EQ107" s="653"/>
      <c r="ER107" s="653"/>
      <c r="ES107" s="653"/>
      <c r="ET107" s="653"/>
      <c r="EU107" s="653"/>
      <c r="EV107" s="653"/>
      <c r="EW107" s="653"/>
      <c r="EX107" s="653"/>
      <c r="EY107" s="653"/>
      <c r="EZ107" s="653"/>
      <c r="FA107" s="653"/>
      <c r="FB107" s="653"/>
      <c r="FC107" s="653"/>
      <c r="FD107" s="653"/>
      <c r="FE107" s="653"/>
      <c r="FF107" s="653"/>
      <c r="FG107" s="653"/>
      <c r="FH107" s="653"/>
      <c r="FI107" s="653"/>
      <c r="FJ107" s="653"/>
      <c r="FK107" s="653"/>
      <c r="FL107" s="653"/>
      <c r="FM107" s="653"/>
      <c r="FN107" s="653"/>
      <c r="FO107" s="653"/>
      <c r="FP107" s="653"/>
      <c r="FQ107" s="653"/>
      <c r="FR107" s="653"/>
      <c r="FS107" s="653"/>
      <c r="FT107" s="653"/>
      <c r="FU107" s="653"/>
      <c r="FV107" s="653"/>
      <c r="FW107" s="653"/>
      <c r="FX107" s="653"/>
      <c r="FY107" s="653"/>
      <c r="FZ107" s="653"/>
      <c r="GA107" s="653"/>
      <c r="GB107" s="653"/>
      <c r="GC107" s="653"/>
      <c r="GD107" s="653"/>
      <c r="GE107" s="653"/>
      <c r="GF107" s="653"/>
      <c r="GG107" s="653"/>
      <c r="GH107" s="653"/>
      <c r="GI107" s="653"/>
      <c r="GJ107" s="653"/>
      <c r="GK107" s="653"/>
      <c r="GL107" s="653"/>
      <c r="GM107" s="653"/>
      <c r="GN107" s="653"/>
      <c r="GO107" s="653"/>
      <c r="GP107" s="653"/>
      <c r="GQ107" s="653"/>
      <c r="GR107" s="653"/>
      <c r="GS107" s="653"/>
      <c r="GT107" s="653"/>
      <c r="GU107" s="653"/>
      <c r="GV107" s="653"/>
      <c r="GW107" s="653"/>
      <c r="GX107" s="653"/>
      <c r="GY107" s="653"/>
      <c r="GZ107" s="653"/>
      <c r="HA107" s="653"/>
      <c r="HB107" s="653"/>
      <c r="HC107" s="653"/>
      <c r="HD107" s="653"/>
      <c r="HE107" s="653"/>
      <c r="HF107" s="653"/>
      <c r="HG107" s="653"/>
      <c r="HH107" s="653"/>
      <c r="HI107" s="653"/>
      <c r="HJ107" s="653"/>
      <c r="HK107" s="653"/>
      <c r="HL107" s="653"/>
      <c r="HM107" s="653"/>
      <c r="HN107" s="653"/>
      <c r="HO107" s="653"/>
      <c r="HP107" s="653"/>
      <c r="HQ107" s="653"/>
      <c r="HR107" s="653"/>
      <c r="HS107" s="653"/>
      <c r="HT107" s="653"/>
      <c r="HU107" s="653"/>
      <c r="HV107" s="653"/>
      <c r="HW107" s="653"/>
      <c r="HX107" s="653"/>
      <c r="HY107" s="653"/>
      <c r="HZ107" s="653"/>
      <c r="IA107" s="653"/>
      <c r="IB107" s="653"/>
      <c r="IC107" s="653"/>
      <c r="ID107" s="653"/>
      <c r="IE107" s="653"/>
      <c r="IF107" s="653"/>
      <c r="IG107" s="653"/>
      <c r="IH107" s="653"/>
      <c r="II107" s="653"/>
      <c r="IJ107" s="653"/>
      <c r="IK107" s="653"/>
      <c r="IL107" s="653"/>
      <c r="IM107" s="653"/>
      <c r="IN107" s="653"/>
      <c r="IO107" s="653"/>
      <c r="IP107" s="653"/>
      <c r="IQ107" s="653"/>
      <c r="IR107" s="653"/>
      <c r="IS107" s="653"/>
      <c r="IT107" s="653"/>
      <c r="IU107" s="653"/>
      <c r="IV107" s="653"/>
      <c r="IW107" s="653"/>
      <c r="IX107" s="653"/>
      <c r="IY107" s="653"/>
      <c r="IZ107" s="653"/>
      <c r="JA107" s="653"/>
      <c r="JB107" s="653"/>
      <c r="JC107" s="653"/>
      <c r="JD107" s="653"/>
      <c r="JE107" s="653"/>
      <c r="JF107" s="653"/>
      <c r="JG107" s="653"/>
      <c r="JH107" s="653"/>
      <c r="JI107" s="653"/>
      <c r="JJ107" s="653"/>
      <c r="JK107" s="653"/>
      <c r="JL107" s="653"/>
      <c r="JM107" s="653"/>
      <c r="JN107" s="653"/>
      <c r="JO107" s="653"/>
      <c r="JP107" s="653"/>
      <c r="JQ107" s="653"/>
      <c r="JR107" s="653"/>
      <c r="JS107" s="653"/>
      <c r="JT107" s="653"/>
      <c r="JU107" s="653"/>
      <c r="JV107" s="653"/>
      <c r="JW107" s="653"/>
      <c r="JX107" s="653"/>
      <c r="JY107" s="653"/>
      <c r="JZ107" s="653"/>
      <c r="KA107" s="653"/>
      <c r="KB107" s="653"/>
      <c r="KC107" s="653"/>
      <c r="KD107" s="653"/>
      <c r="KE107" s="653"/>
      <c r="KF107" s="653"/>
      <c r="KG107" s="653"/>
      <c r="KH107" s="653"/>
      <c r="KI107" s="653"/>
      <c r="KJ107" s="653"/>
      <c r="KK107" s="653"/>
      <c r="KL107" s="653"/>
      <c r="KM107" s="653"/>
      <c r="KN107" s="653"/>
      <c r="KO107" s="653"/>
      <c r="KP107" s="653"/>
      <c r="KQ107" s="653"/>
      <c r="KR107" s="653"/>
      <c r="KS107" s="653"/>
      <c r="KT107" s="653"/>
      <c r="KU107" s="653"/>
      <c r="KV107" s="653"/>
      <c r="KW107" s="653"/>
      <c r="KX107" s="653"/>
      <c r="KY107" s="653"/>
      <c r="KZ107" s="653"/>
      <c r="LA107" s="653"/>
      <c r="LB107" s="653"/>
      <c r="LC107" s="653"/>
      <c r="LD107" s="653"/>
      <c r="LE107" s="653"/>
      <c r="LF107" s="653"/>
      <c r="LG107" s="653"/>
      <c r="LH107" s="653"/>
      <c r="LI107" s="653"/>
      <c r="LJ107" s="653"/>
      <c r="LK107" s="653"/>
      <c r="LL107" s="653"/>
      <c r="LM107" s="653"/>
      <c r="LN107" s="653"/>
      <c r="LO107" s="653"/>
      <c r="LP107" s="653"/>
      <c r="LQ107" s="653"/>
      <c r="LR107" s="653"/>
      <c r="LS107" s="653"/>
      <c r="LT107" s="653"/>
      <c r="LU107" s="653"/>
      <c r="LV107" s="653"/>
      <c r="LW107" s="653"/>
      <c r="LX107" s="653"/>
      <c r="LY107" s="653"/>
      <c r="LZ107" s="653"/>
      <c r="MA107" s="653"/>
      <c r="MB107" s="653"/>
      <c r="MC107" s="653"/>
      <c r="MD107" s="653"/>
      <c r="ME107" s="653"/>
      <c r="MF107" s="653"/>
      <c r="MG107" s="653"/>
      <c r="MH107" s="653"/>
      <c r="MI107" s="653"/>
      <c r="MJ107" s="653"/>
      <c r="MK107" s="653"/>
      <c r="ML107" s="653"/>
      <c r="MM107" s="653"/>
      <c r="MN107" s="653"/>
      <c r="MO107" s="653"/>
      <c r="MP107" s="653"/>
      <c r="MQ107" s="653"/>
      <c r="MR107" s="653"/>
      <c r="MS107" s="653"/>
      <c r="MT107" s="653"/>
      <c r="MU107" s="653"/>
      <c r="MV107" s="653"/>
      <c r="MW107" s="653"/>
      <c r="MX107" s="653"/>
      <c r="MY107" s="653"/>
      <c r="MZ107" s="653"/>
      <c r="NA107" s="653"/>
      <c r="NB107" s="653"/>
      <c r="NC107" s="653"/>
      <c r="ND107" s="653"/>
      <c r="NE107" s="653"/>
      <c r="NF107" s="653"/>
      <c r="NG107" s="653"/>
      <c r="NH107" s="653"/>
      <c r="NI107" s="653"/>
      <c r="NJ107" s="653"/>
      <c r="NK107" s="653"/>
      <c r="NL107" s="653"/>
      <c r="NM107" s="653"/>
      <c r="NN107" s="653"/>
      <c r="NO107" s="653"/>
      <c r="NP107" s="653"/>
      <c r="NQ107" s="653"/>
      <c r="NR107" s="653"/>
      <c r="NS107" s="653"/>
      <c r="NT107" s="653"/>
      <c r="NU107" s="653"/>
      <c r="NV107" s="653"/>
      <c r="NW107" s="653"/>
      <c r="NX107" s="653"/>
      <c r="NY107" s="653"/>
      <c r="NZ107" s="653"/>
      <c r="OA107" s="653"/>
      <c r="OB107" s="653"/>
      <c r="OC107" s="653"/>
      <c r="OD107" s="653"/>
      <c r="OE107" s="653"/>
      <c r="OF107" s="653"/>
      <c r="OG107" s="653"/>
      <c r="OH107" s="653"/>
      <c r="OI107" s="653"/>
      <c r="OJ107" s="653"/>
      <c r="OK107" s="653"/>
      <c r="OL107" s="653"/>
      <c r="OM107" s="653"/>
      <c r="ON107" s="653"/>
      <c r="OO107" s="653"/>
      <c r="OP107" s="653"/>
      <c r="OQ107" s="653"/>
      <c r="OR107" s="653"/>
      <c r="OS107" s="653"/>
      <c r="OT107" s="653"/>
      <c r="OU107" s="653"/>
      <c r="OV107" s="653"/>
      <c r="OW107" s="653"/>
      <c r="OX107" s="653"/>
      <c r="OY107" s="653"/>
      <c r="OZ107" s="653"/>
      <c r="PA107" s="653"/>
      <c r="PB107" s="653"/>
      <c r="PC107" s="653"/>
      <c r="PD107" s="653"/>
      <c r="PE107" s="653"/>
      <c r="PF107" s="653"/>
      <c r="PG107" s="653"/>
      <c r="PH107" s="653"/>
      <c r="PI107" s="653"/>
      <c r="PJ107" s="653"/>
      <c r="PK107" s="653"/>
      <c r="PL107" s="653"/>
      <c r="PM107" s="653"/>
      <c r="PN107" s="653"/>
      <c r="PO107" s="653"/>
      <c r="PP107" s="653"/>
      <c r="PQ107" s="653"/>
      <c r="PR107" s="653"/>
      <c r="PS107" s="653"/>
      <c r="PT107" s="653"/>
      <c r="PU107" s="653"/>
      <c r="PV107" s="653"/>
      <c r="PW107" s="653"/>
      <c r="PX107" s="653"/>
      <c r="PY107" s="653"/>
      <c r="PZ107" s="653"/>
      <c r="QA107" s="653"/>
      <c r="QB107" s="653"/>
      <c r="QC107" s="653"/>
      <c r="QD107" s="653"/>
      <c r="QE107" s="653"/>
      <c r="QF107" s="653"/>
      <c r="QG107" s="653"/>
      <c r="QH107" s="653"/>
      <c r="QI107" s="653"/>
      <c r="QJ107" s="653"/>
      <c r="QK107" s="653"/>
      <c r="QL107" s="653"/>
      <c r="QM107" s="653"/>
      <c r="QN107" s="653"/>
      <c r="QO107" s="653"/>
      <c r="QP107" s="653"/>
      <c r="QQ107" s="653"/>
      <c r="QR107" s="653"/>
      <c r="QS107" s="653"/>
      <c r="QT107" s="653"/>
      <c r="QU107" s="653"/>
      <c r="QV107" s="653"/>
      <c r="QW107" s="653"/>
      <c r="QX107" s="653"/>
      <c r="QY107" s="653"/>
      <c r="QZ107" s="653"/>
      <c r="RA107" s="653"/>
      <c r="RB107" s="653"/>
      <c r="RC107" s="653"/>
      <c r="RD107" s="653"/>
      <c r="RE107" s="653"/>
      <c r="RF107" s="653"/>
      <c r="RG107" s="653"/>
      <c r="RH107" s="653"/>
      <c r="RI107" s="653"/>
      <c r="RJ107" s="653"/>
      <c r="RK107" s="653"/>
      <c r="RL107" s="653"/>
      <c r="RM107" s="653"/>
      <c r="RN107" s="653"/>
      <c r="RO107" s="653"/>
      <c r="RP107" s="653"/>
      <c r="RQ107" s="653"/>
      <c r="RR107" s="653"/>
      <c r="RS107" s="653"/>
      <c r="RT107" s="653"/>
      <c r="RU107" s="653"/>
      <c r="RV107" s="653"/>
      <c r="RW107" s="653"/>
      <c r="RX107" s="653"/>
      <c r="RY107" s="653"/>
      <c r="RZ107" s="653"/>
      <c r="SA107" s="653"/>
      <c r="SB107" s="653"/>
      <c r="SC107" s="653"/>
      <c r="SD107" s="653"/>
      <c r="SE107" s="653"/>
      <c r="SF107" s="653"/>
      <c r="SG107" s="653"/>
      <c r="SH107" s="653"/>
      <c r="SI107" s="653"/>
      <c r="SJ107" s="653"/>
      <c r="SK107" s="653"/>
      <c r="SL107" s="653"/>
      <c r="SM107" s="653"/>
      <c r="SN107" s="653"/>
      <c r="SO107" s="653"/>
      <c r="SP107" s="653"/>
      <c r="SQ107" s="653"/>
      <c r="SR107" s="653"/>
      <c r="SS107" s="653"/>
      <c r="ST107" s="653"/>
      <c r="SU107" s="653"/>
      <c r="SV107" s="653"/>
      <c r="SW107" s="653"/>
      <c r="SX107" s="653"/>
      <c r="SY107" s="653"/>
      <c r="SZ107" s="653"/>
      <c r="TA107" s="653"/>
      <c r="TB107" s="653"/>
      <c r="TC107" s="653"/>
      <c r="TD107" s="653"/>
      <c r="TE107" s="653"/>
      <c r="TF107" s="653"/>
      <c r="TG107" s="653"/>
      <c r="TH107" s="653"/>
      <c r="TI107" s="653"/>
      <c r="TJ107" s="653"/>
      <c r="TK107" s="653"/>
      <c r="TL107" s="653"/>
      <c r="TM107" s="653"/>
      <c r="TN107" s="653"/>
      <c r="TO107" s="653"/>
      <c r="TP107" s="653"/>
      <c r="TQ107" s="653"/>
      <c r="TR107" s="653"/>
      <c r="TS107" s="653"/>
      <c r="TT107" s="653"/>
      <c r="TU107" s="653"/>
      <c r="TV107" s="653"/>
      <c r="TW107" s="653"/>
      <c r="TX107" s="653"/>
      <c r="TY107" s="653"/>
      <c r="TZ107" s="653"/>
      <c r="UA107" s="653"/>
      <c r="UB107" s="653"/>
      <c r="UC107" s="653"/>
      <c r="UD107" s="653"/>
      <c r="UE107" s="653"/>
      <c r="UF107" s="653"/>
      <c r="UG107" s="653"/>
      <c r="UH107" s="653"/>
      <c r="UI107" s="653"/>
      <c r="UJ107" s="653"/>
      <c r="UK107" s="653"/>
      <c r="UL107" s="653"/>
      <c r="UM107" s="653"/>
      <c r="UN107" s="653"/>
      <c r="UO107" s="653"/>
      <c r="UP107" s="653"/>
      <c r="UQ107" s="653"/>
      <c r="UR107" s="653"/>
      <c r="US107" s="653"/>
      <c r="UT107" s="653"/>
      <c r="UU107" s="653"/>
      <c r="UV107" s="653"/>
      <c r="UW107" s="653"/>
      <c r="UX107" s="653"/>
      <c r="UY107" s="653"/>
      <c r="UZ107" s="653"/>
      <c r="VA107" s="653"/>
      <c r="VB107" s="653"/>
      <c r="VC107" s="653"/>
      <c r="VD107" s="653"/>
      <c r="VE107" s="653"/>
      <c r="VF107" s="653"/>
      <c r="VG107" s="653"/>
      <c r="VH107" s="653"/>
      <c r="VI107" s="653"/>
      <c r="VJ107" s="653"/>
      <c r="VK107" s="653"/>
      <c r="VL107" s="653"/>
      <c r="VM107" s="653"/>
      <c r="VN107" s="653"/>
      <c r="VO107" s="653"/>
      <c r="VP107" s="653"/>
      <c r="VQ107" s="653"/>
      <c r="VR107" s="653"/>
      <c r="VS107" s="653"/>
      <c r="VT107" s="653"/>
      <c r="VU107" s="653"/>
      <c r="VV107" s="653"/>
      <c r="VW107" s="653"/>
      <c r="VX107" s="653"/>
      <c r="VY107" s="653"/>
      <c r="VZ107" s="653"/>
      <c r="WA107" s="653"/>
      <c r="WB107" s="653"/>
      <c r="WC107" s="653"/>
      <c r="WD107" s="653"/>
      <c r="WE107" s="653"/>
      <c r="WF107" s="653"/>
      <c r="WG107" s="653"/>
      <c r="WH107" s="653"/>
      <c r="WI107" s="653"/>
      <c r="WJ107" s="653"/>
      <c r="WK107" s="653"/>
      <c r="WL107" s="653"/>
      <c r="WM107" s="653"/>
      <c r="WN107" s="653"/>
      <c r="WO107" s="653"/>
      <c r="WP107" s="653"/>
      <c r="WQ107" s="653"/>
      <c r="WR107" s="653"/>
      <c r="WS107" s="653"/>
      <c r="WT107" s="653"/>
      <c r="WU107" s="653"/>
      <c r="WV107" s="653"/>
      <c r="WW107" s="653"/>
      <c r="WX107" s="653"/>
      <c r="WY107" s="653"/>
      <c r="WZ107" s="653"/>
      <c r="XA107" s="653"/>
      <c r="XB107" s="653"/>
      <c r="XC107" s="653"/>
      <c r="XD107" s="653"/>
      <c r="XE107" s="653"/>
      <c r="XF107" s="653"/>
      <c r="XG107" s="653"/>
      <c r="XH107" s="653"/>
      <c r="XI107" s="653"/>
      <c r="XJ107" s="653"/>
      <c r="XK107" s="653"/>
      <c r="XL107" s="653"/>
      <c r="XM107" s="653"/>
      <c r="XN107" s="653"/>
      <c r="XO107" s="653"/>
      <c r="XP107" s="653"/>
      <c r="XQ107" s="653"/>
      <c r="XR107" s="653"/>
      <c r="XS107" s="653"/>
      <c r="XT107" s="653"/>
      <c r="XU107" s="653"/>
      <c r="XV107" s="653"/>
      <c r="XW107" s="653"/>
      <c r="XX107" s="653"/>
      <c r="XY107" s="653"/>
      <c r="XZ107" s="653"/>
      <c r="YA107" s="653"/>
      <c r="YB107" s="653"/>
      <c r="YC107" s="653"/>
      <c r="YD107" s="653"/>
      <c r="YE107" s="653"/>
      <c r="YF107" s="653"/>
      <c r="YG107" s="653"/>
      <c r="YH107" s="653"/>
      <c r="YI107" s="653"/>
      <c r="YJ107" s="653"/>
      <c r="YK107" s="653"/>
      <c r="YL107" s="653"/>
      <c r="YM107" s="653"/>
      <c r="YN107" s="653"/>
      <c r="YO107" s="653"/>
      <c r="YP107" s="653"/>
      <c r="YQ107" s="653"/>
      <c r="YR107" s="653"/>
      <c r="YS107" s="653"/>
      <c r="YT107" s="653"/>
      <c r="YU107" s="653"/>
      <c r="YV107" s="653"/>
      <c r="YW107" s="653"/>
      <c r="YX107" s="653"/>
      <c r="YY107" s="653"/>
      <c r="YZ107" s="653"/>
      <c r="ZA107" s="653"/>
      <c r="ZB107" s="653"/>
      <c r="ZC107" s="653"/>
      <c r="ZD107" s="653"/>
      <c r="ZE107" s="653"/>
      <c r="ZF107" s="653"/>
      <c r="ZG107" s="653"/>
      <c r="ZH107" s="653"/>
      <c r="ZI107" s="653"/>
      <c r="ZJ107" s="653"/>
      <c r="ZK107" s="653"/>
      <c r="ZL107" s="653"/>
      <c r="ZM107" s="653"/>
      <c r="ZN107" s="653"/>
      <c r="ZO107" s="653"/>
      <c r="ZP107" s="653"/>
      <c r="ZQ107" s="653"/>
      <c r="ZR107" s="653"/>
      <c r="ZS107" s="653"/>
      <c r="ZT107" s="653"/>
      <c r="ZU107" s="653"/>
      <c r="ZV107" s="653"/>
      <c r="ZW107" s="653"/>
      <c r="ZX107" s="653"/>
      <c r="ZY107" s="653"/>
      <c r="ZZ107" s="653"/>
      <c r="AAA107" s="653"/>
      <c r="AAB107" s="653"/>
      <c r="AAC107" s="653"/>
      <c r="AAD107" s="653"/>
      <c r="AAE107" s="653"/>
      <c r="AAF107" s="653"/>
      <c r="AAG107" s="653"/>
      <c r="AAH107" s="653"/>
      <c r="AAI107" s="653"/>
      <c r="AAJ107" s="653"/>
      <c r="AAK107" s="653"/>
      <c r="AAL107" s="653"/>
      <c r="AAM107" s="653"/>
      <c r="AAN107" s="653"/>
      <c r="AAO107" s="653"/>
      <c r="AAP107" s="653"/>
      <c r="AAQ107" s="653"/>
      <c r="AAR107" s="653"/>
      <c r="AAS107" s="653"/>
      <c r="AAT107" s="653"/>
      <c r="AAU107" s="653"/>
      <c r="AAV107" s="653"/>
      <c r="AAW107" s="653"/>
      <c r="AAX107" s="653"/>
      <c r="AAY107" s="653"/>
      <c r="AAZ107" s="653"/>
      <c r="ABA107" s="653"/>
      <c r="ABB107" s="653"/>
      <c r="ABC107" s="653"/>
      <c r="ABD107" s="653"/>
      <c r="ABE107" s="653"/>
      <c r="ABF107" s="653"/>
      <c r="ABG107" s="653"/>
      <c r="ABH107" s="653"/>
      <c r="ABI107" s="653"/>
      <c r="ABJ107" s="653"/>
      <c r="ABK107" s="653"/>
      <c r="ABL107" s="653"/>
      <c r="ABM107" s="653"/>
      <c r="ABN107" s="653"/>
      <c r="ABO107" s="653"/>
      <c r="ABP107" s="653"/>
      <c r="ABQ107" s="653"/>
      <c r="ABR107" s="653"/>
      <c r="ABS107" s="653"/>
      <c r="ABT107" s="653"/>
      <c r="ABU107" s="653"/>
      <c r="ABV107" s="653"/>
      <c r="ABW107" s="653"/>
      <c r="ABX107" s="653"/>
      <c r="ABY107" s="653"/>
      <c r="ABZ107" s="653"/>
      <c r="ACA107" s="653"/>
      <c r="ACB107" s="653"/>
      <c r="ACC107" s="653"/>
      <c r="ACD107" s="653"/>
      <c r="ACE107" s="653"/>
      <c r="ACF107" s="653"/>
      <c r="ACG107" s="653"/>
      <c r="ACH107" s="653"/>
      <c r="ACI107" s="653"/>
      <c r="ACJ107" s="653"/>
      <c r="ACK107" s="653"/>
      <c r="ACL107" s="653"/>
      <c r="ACM107" s="653"/>
      <c r="ACN107" s="653"/>
      <c r="ACO107" s="653"/>
      <c r="ACP107" s="653"/>
      <c r="ACQ107" s="653"/>
      <c r="ACR107" s="653"/>
      <c r="ACS107" s="653"/>
      <c r="ACT107" s="653"/>
      <c r="ACU107" s="653"/>
      <c r="ACV107" s="653"/>
      <c r="ACW107" s="653"/>
      <c r="ACX107" s="653"/>
      <c r="ACY107" s="653"/>
      <c r="ACZ107" s="653"/>
      <c r="ADA107" s="653"/>
      <c r="ADB107" s="653"/>
      <c r="ADC107" s="653"/>
      <c r="ADD107" s="653"/>
      <c r="ADE107" s="653"/>
      <c r="ADF107" s="653"/>
      <c r="ADG107" s="653"/>
      <c r="ADH107" s="653"/>
      <c r="ADI107" s="653"/>
      <c r="ADJ107" s="653"/>
      <c r="ADK107" s="653"/>
      <c r="ADL107" s="653"/>
      <c r="ADM107" s="653"/>
      <c r="ADN107" s="653"/>
      <c r="ADO107" s="653"/>
      <c r="ADP107" s="653"/>
      <c r="ADQ107" s="653"/>
      <c r="ADR107" s="653"/>
      <c r="ADS107" s="653"/>
      <c r="ADT107" s="653"/>
      <c r="ADU107" s="653"/>
      <c r="ADV107" s="653"/>
      <c r="ADW107" s="653"/>
      <c r="ADX107" s="653"/>
      <c r="ADY107" s="653"/>
      <c r="ADZ107" s="653"/>
      <c r="AEA107" s="653"/>
      <c r="AEB107" s="653"/>
      <c r="AEC107" s="653"/>
      <c r="AED107" s="653"/>
      <c r="AEE107" s="653"/>
      <c r="AEF107" s="653"/>
      <c r="AEG107" s="653"/>
      <c r="AEH107" s="653"/>
      <c r="AEI107" s="653"/>
      <c r="AEJ107" s="653"/>
      <c r="AEK107" s="653"/>
      <c r="AEL107" s="653"/>
      <c r="AEM107" s="653"/>
      <c r="AEN107" s="653"/>
      <c r="AEO107" s="653"/>
      <c r="AEP107" s="653"/>
      <c r="AEQ107" s="653"/>
      <c r="AER107" s="653"/>
      <c r="AES107" s="653"/>
      <c r="AET107" s="653"/>
      <c r="AEU107" s="653"/>
      <c r="AEV107" s="653"/>
      <c r="AEW107" s="653"/>
      <c r="AEX107" s="653"/>
      <c r="AEY107" s="653"/>
      <c r="AEZ107" s="653"/>
      <c r="AFA107" s="653"/>
      <c r="AFB107" s="653"/>
      <c r="AFC107" s="653"/>
      <c r="AFD107" s="653"/>
      <c r="AFE107" s="653"/>
      <c r="AFF107" s="653"/>
      <c r="AFG107" s="653"/>
      <c r="AFH107" s="653"/>
      <c r="AFI107" s="653"/>
      <c r="AFJ107" s="653"/>
      <c r="AFK107" s="653"/>
      <c r="AFL107" s="653"/>
      <c r="AFM107" s="653"/>
      <c r="AFN107" s="653"/>
      <c r="AFO107" s="653"/>
      <c r="AFP107" s="653"/>
      <c r="AFQ107" s="653"/>
      <c r="AFR107" s="653"/>
      <c r="AFS107" s="653"/>
      <c r="AFT107" s="653"/>
      <c r="AFU107" s="653"/>
      <c r="AFV107" s="653"/>
      <c r="AFW107" s="653"/>
      <c r="AFX107" s="653"/>
      <c r="AFY107" s="653"/>
      <c r="AFZ107" s="653"/>
      <c r="AGA107" s="653"/>
      <c r="AGB107" s="653"/>
      <c r="AGC107" s="653"/>
      <c r="AGD107" s="653"/>
      <c r="AGE107" s="653"/>
      <c r="AGF107" s="653"/>
      <c r="AGG107" s="653"/>
      <c r="AGH107" s="653"/>
      <c r="AGI107" s="653"/>
      <c r="AGJ107" s="653"/>
      <c r="AGK107" s="653"/>
      <c r="AGL107" s="653"/>
      <c r="AGM107" s="653"/>
      <c r="AGN107" s="653"/>
      <c r="AGO107" s="653"/>
      <c r="AGP107" s="653"/>
      <c r="AGQ107" s="653"/>
      <c r="AGR107" s="653"/>
      <c r="AGS107" s="653"/>
      <c r="AGT107" s="653"/>
      <c r="AGU107" s="653"/>
      <c r="AGV107" s="653"/>
      <c r="AGW107" s="653"/>
      <c r="AGX107" s="653"/>
      <c r="AGY107" s="653"/>
      <c r="AGZ107" s="653"/>
      <c r="AHA107" s="653"/>
      <c r="AHB107" s="653"/>
      <c r="AHC107" s="653"/>
      <c r="AHD107" s="653"/>
      <c r="AHE107" s="653"/>
      <c r="AHF107" s="653"/>
      <c r="AHG107" s="653"/>
      <c r="AHH107" s="653"/>
      <c r="AHI107" s="653"/>
      <c r="AHJ107" s="653"/>
      <c r="AHK107" s="653"/>
      <c r="AHL107" s="653"/>
      <c r="AHM107" s="653"/>
      <c r="AHN107" s="653"/>
      <c r="AHO107" s="653"/>
      <c r="AHP107" s="653"/>
      <c r="AHQ107" s="653"/>
      <c r="AHR107" s="653"/>
      <c r="AHS107" s="653"/>
      <c r="AHT107" s="653"/>
      <c r="AHU107" s="653"/>
      <c r="AHV107" s="653"/>
      <c r="AHW107" s="653"/>
      <c r="AHX107" s="653"/>
      <c r="AHY107" s="653"/>
      <c r="AHZ107" s="653"/>
      <c r="AIA107" s="653"/>
      <c r="AIB107" s="653"/>
      <c r="AIC107" s="653"/>
      <c r="AID107" s="653"/>
      <c r="AIE107" s="653"/>
      <c r="AIF107" s="653"/>
      <c r="AIG107" s="653"/>
      <c r="AIH107" s="653"/>
      <c r="AII107" s="653"/>
      <c r="AIJ107" s="653"/>
      <c r="AIK107" s="653"/>
      <c r="AIL107" s="653"/>
      <c r="AIM107" s="653"/>
      <c r="AIN107" s="653"/>
      <c r="AIO107" s="653"/>
      <c r="AIP107" s="653"/>
      <c r="AIQ107" s="653"/>
      <c r="AIR107" s="653"/>
      <c r="AIS107" s="653"/>
      <c r="AIT107" s="653"/>
      <c r="AIU107" s="653"/>
      <c r="AIV107" s="653"/>
      <c r="AIW107" s="653"/>
      <c r="AIX107" s="653"/>
      <c r="AIY107" s="653"/>
      <c r="AIZ107" s="653"/>
      <c r="AJA107" s="653"/>
      <c r="AJB107" s="653"/>
      <c r="AJC107" s="653"/>
      <c r="AJD107" s="653"/>
      <c r="AJE107" s="653"/>
      <c r="AJF107" s="653"/>
      <c r="AJG107" s="653"/>
      <c r="AJH107" s="653"/>
      <c r="AJI107" s="653"/>
      <c r="AJJ107" s="653"/>
      <c r="AJK107" s="653"/>
      <c r="AJL107" s="653"/>
      <c r="AJM107" s="653"/>
      <c r="AJN107" s="653"/>
      <c r="AJO107" s="653"/>
      <c r="AJP107" s="653"/>
      <c r="AJQ107" s="653"/>
      <c r="AJR107" s="653"/>
      <c r="AJS107" s="653"/>
      <c r="AJT107" s="653"/>
      <c r="AJU107" s="653"/>
      <c r="AJV107" s="653"/>
      <c r="AJW107" s="653"/>
      <c r="AJX107" s="653"/>
      <c r="AJY107" s="653"/>
      <c r="AJZ107" s="653"/>
      <c r="AKA107" s="653"/>
      <c r="AKB107" s="653"/>
      <c r="AKC107" s="653"/>
      <c r="AKD107" s="653"/>
      <c r="AKE107" s="653"/>
      <c r="AKF107" s="653"/>
      <c r="AKG107" s="653"/>
      <c r="AKH107" s="653"/>
      <c r="AKI107" s="653"/>
      <c r="AKJ107" s="653"/>
      <c r="AKK107" s="653"/>
      <c r="AKL107" s="653"/>
      <c r="AKM107" s="653"/>
      <c r="AKN107" s="653"/>
      <c r="AKO107" s="653"/>
      <c r="AKP107" s="653"/>
      <c r="AKQ107" s="653"/>
      <c r="AKR107" s="653"/>
      <c r="AKS107" s="653"/>
      <c r="AKT107" s="653"/>
      <c r="AKU107" s="653"/>
      <c r="AKV107" s="653"/>
      <c r="AKW107" s="653"/>
      <c r="AKX107" s="653"/>
      <c r="AKY107" s="653"/>
      <c r="AKZ107" s="653"/>
      <c r="ALA107" s="653"/>
      <c r="ALB107" s="653"/>
      <c r="ALC107" s="653"/>
      <c r="ALD107" s="653"/>
      <c r="ALE107" s="653"/>
      <c r="ALF107" s="653"/>
      <c r="ALG107" s="653"/>
      <c r="ALH107" s="653"/>
      <c r="ALI107" s="653"/>
      <c r="ALJ107" s="653"/>
      <c r="ALK107" s="653"/>
      <c r="ALL107" s="653"/>
      <c r="ALM107" s="653"/>
      <c r="ALN107" s="653"/>
      <c r="ALO107" s="653"/>
      <c r="ALP107" s="653"/>
      <c r="ALQ107" s="653"/>
      <c r="ALR107" s="653"/>
      <c r="ALS107" s="653"/>
      <c r="ALT107" s="653"/>
      <c r="ALU107" s="653"/>
      <c r="ALV107" s="653"/>
      <c r="ALW107" s="653"/>
      <c r="ALX107" s="653"/>
      <c r="ALY107" s="653"/>
      <c r="ALZ107" s="653"/>
      <c r="AMA107" s="653"/>
      <c r="AMB107" s="653"/>
      <c r="AMC107" s="653"/>
      <c r="AMD107" s="653"/>
      <c r="AME107" s="653"/>
      <c r="AMF107" s="653"/>
      <c r="AMG107" s="653"/>
      <c r="AMH107" s="653"/>
      <c r="AMI107" s="653"/>
      <c r="AMJ107" s="653"/>
      <c r="AMK107" s="653"/>
    </row>
    <row r="108" spans="1:1025" s="199" customFormat="1">
      <c r="A108" s="1734" t="s">
        <v>4086</v>
      </c>
      <c r="B108" s="1734"/>
      <c r="C108" s="1734"/>
      <c r="D108" s="1734"/>
      <c r="E108" s="1734"/>
      <c r="F108" s="1734"/>
      <c r="G108" s="1734"/>
      <c r="H108" s="1734"/>
      <c r="I108" s="655"/>
      <c r="J108" s="656"/>
      <c r="K108" s="653"/>
      <c r="L108" s="653"/>
      <c r="M108" s="653"/>
      <c r="N108" s="653"/>
      <c r="O108" s="653"/>
      <c r="P108" s="653"/>
      <c r="Q108" s="653"/>
      <c r="R108" s="653"/>
      <c r="S108" s="653"/>
      <c r="T108" s="653"/>
      <c r="U108" s="653"/>
      <c r="V108" s="653"/>
      <c r="W108" s="653"/>
      <c r="X108" s="653"/>
      <c r="Y108" s="653"/>
      <c r="Z108" s="653"/>
      <c r="AA108" s="653"/>
      <c r="AB108" s="653"/>
      <c r="AC108" s="653"/>
      <c r="AD108" s="653"/>
      <c r="AE108" s="653"/>
      <c r="AF108" s="653"/>
      <c r="AG108" s="653"/>
      <c r="AH108" s="653"/>
      <c r="AI108" s="653"/>
      <c r="AJ108" s="653"/>
      <c r="AK108" s="653"/>
      <c r="AL108" s="653"/>
      <c r="AM108" s="653"/>
      <c r="AN108" s="653"/>
      <c r="AO108" s="653"/>
      <c r="AP108" s="653"/>
      <c r="AQ108" s="653"/>
      <c r="AR108" s="653"/>
      <c r="AS108" s="653"/>
      <c r="AT108" s="653"/>
      <c r="AU108" s="653"/>
      <c r="AV108" s="653"/>
      <c r="AW108" s="653"/>
      <c r="AX108" s="653"/>
      <c r="AY108" s="653"/>
      <c r="AZ108" s="653"/>
      <c r="BA108" s="653"/>
      <c r="BB108" s="653"/>
      <c r="BC108" s="653"/>
      <c r="BD108" s="653"/>
      <c r="BE108" s="653"/>
      <c r="BF108" s="653"/>
      <c r="BG108" s="653"/>
      <c r="BH108" s="653"/>
      <c r="BI108" s="653"/>
      <c r="BJ108" s="653"/>
      <c r="BK108" s="653"/>
      <c r="BL108" s="653"/>
      <c r="BM108" s="653"/>
      <c r="BN108" s="653"/>
      <c r="BO108" s="653"/>
      <c r="BP108" s="653"/>
      <c r="BQ108" s="653"/>
      <c r="BR108" s="653"/>
      <c r="BS108" s="653"/>
      <c r="BT108" s="653"/>
      <c r="BU108" s="653"/>
      <c r="BV108" s="653"/>
      <c r="BW108" s="653"/>
      <c r="BX108" s="653"/>
      <c r="BY108" s="653"/>
      <c r="BZ108" s="653"/>
      <c r="CA108" s="653"/>
      <c r="CB108" s="653"/>
      <c r="CC108" s="653"/>
      <c r="CD108" s="653"/>
      <c r="CE108" s="653"/>
      <c r="CF108" s="653"/>
      <c r="CG108" s="653"/>
      <c r="CH108" s="653"/>
      <c r="CI108" s="653"/>
      <c r="CJ108" s="653"/>
      <c r="CK108" s="653"/>
      <c r="CL108" s="653"/>
      <c r="CM108" s="653"/>
      <c r="CN108" s="653"/>
      <c r="CO108" s="653"/>
      <c r="CP108" s="653"/>
      <c r="CQ108" s="653"/>
      <c r="CR108" s="653"/>
      <c r="CS108" s="653"/>
      <c r="CT108" s="653"/>
      <c r="CU108" s="653"/>
      <c r="CV108" s="653"/>
      <c r="CW108" s="653"/>
      <c r="CX108" s="653"/>
      <c r="CY108" s="653"/>
      <c r="CZ108" s="653"/>
      <c r="DA108" s="653"/>
      <c r="DB108" s="653"/>
      <c r="DC108" s="653"/>
      <c r="DD108" s="653"/>
      <c r="DE108" s="653"/>
      <c r="DF108" s="653"/>
      <c r="DG108" s="653"/>
      <c r="DH108" s="653"/>
      <c r="DI108" s="653"/>
      <c r="DJ108" s="653"/>
      <c r="DK108" s="653"/>
      <c r="DL108" s="653"/>
      <c r="DM108" s="653"/>
      <c r="DN108" s="653"/>
      <c r="DO108" s="653"/>
      <c r="DP108" s="653"/>
      <c r="DQ108" s="653"/>
      <c r="DR108" s="653"/>
      <c r="DS108" s="653"/>
      <c r="DT108" s="653"/>
      <c r="DU108" s="653"/>
      <c r="DV108" s="653"/>
      <c r="DW108" s="653"/>
      <c r="DX108" s="653"/>
      <c r="DY108" s="653"/>
      <c r="DZ108" s="653"/>
      <c r="EA108" s="653"/>
      <c r="EB108" s="653"/>
      <c r="EC108" s="653"/>
      <c r="ED108" s="653"/>
      <c r="EE108" s="653"/>
      <c r="EF108" s="653"/>
      <c r="EG108" s="653"/>
      <c r="EH108" s="653"/>
      <c r="EI108" s="653"/>
      <c r="EJ108" s="653"/>
      <c r="EK108" s="653"/>
      <c r="EL108" s="653"/>
      <c r="EM108" s="653"/>
      <c r="EN108" s="653"/>
      <c r="EO108" s="653"/>
      <c r="EP108" s="653"/>
      <c r="EQ108" s="653"/>
      <c r="ER108" s="653"/>
      <c r="ES108" s="653"/>
      <c r="ET108" s="653"/>
      <c r="EU108" s="653"/>
      <c r="EV108" s="653"/>
      <c r="EW108" s="653"/>
      <c r="EX108" s="653"/>
      <c r="EY108" s="653"/>
      <c r="EZ108" s="653"/>
      <c r="FA108" s="653"/>
      <c r="FB108" s="653"/>
      <c r="FC108" s="653"/>
      <c r="FD108" s="653"/>
      <c r="FE108" s="653"/>
      <c r="FF108" s="653"/>
      <c r="FG108" s="653"/>
      <c r="FH108" s="653"/>
      <c r="FI108" s="653"/>
      <c r="FJ108" s="653"/>
      <c r="FK108" s="653"/>
      <c r="FL108" s="653"/>
      <c r="FM108" s="653"/>
      <c r="FN108" s="653"/>
      <c r="FO108" s="653"/>
      <c r="FP108" s="653"/>
      <c r="FQ108" s="653"/>
      <c r="FR108" s="653"/>
      <c r="FS108" s="653"/>
      <c r="FT108" s="653"/>
      <c r="FU108" s="653"/>
      <c r="FV108" s="653"/>
      <c r="FW108" s="653"/>
      <c r="FX108" s="653"/>
      <c r="FY108" s="653"/>
      <c r="FZ108" s="653"/>
      <c r="GA108" s="653"/>
      <c r="GB108" s="653"/>
      <c r="GC108" s="653"/>
      <c r="GD108" s="653"/>
      <c r="GE108" s="653"/>
      <c r="GF108" s="653"/>
      <c r="GG108" s="653"/>
      <c r="GH108" s="653"/>
      <c r="GI108" s="653"/>
      <c r="GJ108" s="653"/>
      <c r="GK108" s="653"/>
      <c r="GL108" s="653"/>
      <c r="GM108" s="653"/>
      <c r="GN108" s="653"/>
      <c r="GO108" s="653"/>
      <c r="GP108" s="653"/>
      <c r="GQ108" s="653"/>
      <c r="GR108" s="653"/>
      <c r="GS108" s="653"/>
      <c r="GT108" s="653"/>
      <c r="GU108" s="653"/>
      <c r="GV108" s="653"/>
      <c r="GW108" s="653"/>
      <c r="GX108" s="653"/>
      <c r="GY108" s="653"/>
      <c r="GZ108" s="653"/>
      <c r="HA108" s="653"/>
      <c r="HB108" s="653"/>
      <c r="HC108" s="653"/>
      <c r="HD108" s="653"/>
      <c r="HE108" s="653"/>
      <c r="HF108" s="653"/>
      <c r="HG108" s="653"/>
      <c r="HH108" s="653"/>
      <c r="HI108" s="653"/>
      <c r="HJ108" s="653"/>
      <c r="HK108" s="653"/>
      <c r="HL108" s="653"/>
      <c r="HM108" s="653"/>
      <c r="HN108" s="653"/>
      <c r="HO108" s="653"/>
      <c r="HP108" s="653"/>
      <c r="HQ108" s="653"/>
      <c r="HR108" s="653"/>
      <c r="HS108" s="653"/>
      <c r="HT108" s="653"/>
      <c r="HU108" s="653"/>
      <c r="HV108" s="653"/>
      <c r="HW108" s="653"/>
      <c r="HX108" s="653"/>
      <c r="HY108" s="653"/>
      <c r="HZ108" s="653"/>
      <c r="IA108" s="653"/>
      <c r="IB108" s="653"/>
      <c r="IC108" s="653"/>
      <c r="ID108" s="653"/>
      <c r="IE108" s="653"/>
      <c r="IF108" s="653"/>
      <c r="IG108" s="653"/>
      <c r="IH108" s="653"/>
      <c r="II108" s="653"/>
      <c r="IJ108" s="653"/>
      <c r="IK108" s="653"/>
      <c r="IL108" s="653"/>
      <c r="IM108" s="653"/>
      <c r="IN108" s="653"/>
      <c r="IO108" s="653"/>
      <c r="IP108" s="653"/>
      <c r="IQ108" s="653"/>
      <c r="IR108" s="653"/>
      <c r="IS108" s="653"/>
      <c r="IT108" s="653"/>
      <c r="IU108" s="653"/>
      <c r="IV108" s="653"/>
      <c r="IW108" s="653"/>
      <c r="IX108" s="653"/>
      <c r="IY108" s="653"/>
      <c r="IZ108" s="653"/>
      <c r="JA108" s="653"/>
      <c r="JB108" s="653"/>
      <c r="JC108" s="653"/>
      <c r="JD108" s="653"/>
      <c r="JE108" s="653"/>
      <c r="JF108" s="653"/>
      <c r="JG108" s="653"/>
      <c r="JH108" s="653"/>
      <c r="JI108" s="653"/>
      <c r="JJ108" s="653"/>
      <c r="JK108" s="653"/>
      <c r="JL108" s="653"/>
      <c r="JM108" s="653"/>
      <c r="JN108" s="653"/>
      <c r="JO108" s="653"/>
      <c r="JP108" s="653"/>
      <c r="JQ108" s="653"/>
      <c r="JR108" s="653"/>
      <c r="JS108" s="653"/>
      <c r="JT108" s="653"/>
      <c r="JU108" s="653"/>
      <c r="JV108" s="653"/>
      <c r="JW108" s="653"/>
      <c r="JX108" s="653"/>
      <c r="JY108" s="653"/>
      <c r="JZ108" s="653"/>
      <c r="KA108" s="653"/>
      <c r="KB108" s="653"/>
      <c r="KC108" s="653"/>
      <c r="KD108" s="653"/>
      <c r="KE108" s="653"/>
      <c r="KF108" s="653"/>
      <c r="KG108" s="653"/>
      <c r="KH108" s="653"/>
      <c r="KI108" s="653"/>
      <c r="KJ108" s="653"/>
      <c r="KK108" s="653"/>
      <c r="KL108" s="653"/>
      <c r="KM108" s="653"/>
      <c r="KN108" s="653"/>
      <c r="KO108" s="653"/>
      <c r="KP108" s="653"/>
      <c r="KQ108" s="653"/>
      <c r="KR108" s="653"/>
      <c r="KS108" s="653"/>
      <c r="KT108" s="653"/>
      <c r="KU108" s="653"/>
      <c r="KV108" s="653"/>
      <c r="KW108" s="653"/>
      <c r="KX108" s="653"/>
      <c r="KY108" s="653"/>
      <c r="KZ108" s="653"/>
      <c r="LA108" s="653"/>
      <c r="LB108" s="653"/>
      <c r="LC108" s="653"/>
      <c r="LD108" s="653"/>
      <c r="LE108" s="653"/>
      <c r="LF108" s="653"/>
      <c r="LG108" s="653"/>
      <c r="LH108" s="653"/>
      <c r="LI108" s="653"/>
      <c r="LJ108" s="653"/>
      <c r="LK108" s="653"/>
      <c r="LL108" s="653"/>
      <c r="LM108" s="653"/>
      <c r="LN108" s="653"/>
      <c r="LO108" s="653"/>
      <c r="LP108" s="653"/>
      <c r="LQ108" s="653"/>
      <c r="LR108" s="653"/>
      <c r="LS108" s="653"/>
      <c r="LT108" s="653"/>
      <c r="LU108" s="653"/>
      <c r="LV108" s="653"/>
      <c r="LW108" s="653"/>
      <c r="LX108" s="653"/>
      <c r="LY108" s="653"/>
      <c r="LZ108" s="653"/>
      <c r="MA108" s="653"/>
      <c r="MB108" s="653"/>
      <c r="MC108" s="653"/>
      <c r="MD108" s="653"/>
      <c r="ME108" s="653"/>
      <c r="MF108" s="653"/>
      <c r="MG108" s="653"/>
      <c r="MH108" s="653"/>
      <c r="MI108" s="653"/>
      <c r="MJ108" s="653"/>
      <c r="MK108" s="653"/>
      <c r="ML108" s="653"/>
      <c r="MM108" s="653"/>
      <c r="MN108" s="653"/>
      <c r="MO108" s="653"/>
      <c r="MP108" s="653"/>
      <c r="MQ108" s="653"/>
      <c r="MR108" s="653"/>
      <c r="MS108" s="653"/>
      <c r="MT108" s="653"/>
      <c r="MU108" s="653"/>
      <c r="MV108" s="653"/>
      <c r="MW108" s="653"/>
      <c r="MX108" s="653"/>
      <c r="MY108" s="653"/>
      <c r="MZ108" s="653"/>
      <c r="NA108" s="653"/>
      <c r="NB108" s="653"/>
      <c r="NC108" s="653"/>
      <c r="ND108" s="653"/>
      <c r="NE108" s="653"/>
      <c r="NF108" s="653"/>
      <c r="NG108" s="653"/>
      <c r="NH108" s="653"/>
      <c r="NI108" s="653"/>
      <c r="NJ108" s="653"/>
      <c r="NK108" s="653"/>
      <c r="NL108" s="653"/>
      <c r="NM108" s="653"/>
      <c r="NN108" s="653"/>
      <c r="NO108" s="653"/>
      <c r="NP108" s="653"/>
      <c r="NQ108" s="653"/>
      <c r="NR108" s="653"/>
      <c r="NS108" s="653"/>
      <c r="NT108" s="653"/>
      <c r="NU108" s="653"/>
      <c r="NV108" s="653"/>
      <c r="NW108" s="653"/>
      <c r="NX108" s="653"/>
      <c r="NY108" s="653"/>
      <c r="NZ108" s="653"/>
      <c r="OA108" s="653"/>
      <c r="OB108" s="653"/>
      <c r="OC108" s="653"/>
      <c r="OD108" s="653"/>
      <c r="OE108" s="653"/>
      <c r="OF108" s="653"/>
      <c r="OG108" s="653"/>
      <c r="OH108" s="653"/>
      <c r="OI108" s="653"/>
      <c r="OJ108" s="653"/>
      <c r="OK108" s="653"/>
      <c r="OL108" s="653"/>
      <c r="OM108" s="653"/>
      <c r="ON108" s="653"/>
      <c r="OO108" s="653"/>
      <c r="OP108" s="653"/>
      <c r="OQ108" s="653"/>
      <c r="OR108" s="653"/>
      <c r="OS108" s="653"/>
      <c r="OT108" s="653"/>
      <c r="OU108" s="653"/>
      <c r="OV108" s="653"/>
      <c r="OW108" s="653"/>
      <c r="OX108" s="653"/>
      <c r="OY108" s="653"/>
      <c r="OZ108" s="653"/>
      <c r="PA108" s="653"/>
      <c r="PB108" s="653"/>
      <c r="PC108" s="653"/>
      <c r="PD108" s="653"/>
      <c r="PE108" s="653"/>
      <c r="PF108" s="653"/>
      <c r="PG108" s="653"/>
      <c r="PH108" s="653"/>
      <c r="PI108" s="653"/>
      <c r="PJ108" s="653"/>
      <c r="PK108" s="653"/>
      <c r="PL108" s="653"/>
      <c r="PM108" s="653"/>
      <c r="PN108" s="653"/>
      <c r="PO108" s="653"/>
      <c r="PP108" s="653"/>
      <c r="PQ108" s="653"/>
      <c r="PR108" s="653"/>
      <c r="PS108" s="653"/>
      <c r="PT108" s="653"/>
      <c r="PU108" s="653"/>
      <c r="PV108" s="653"/>
      <c r="PW108" s="653"/>
      <c r="PX108" s="653"/>
      <c r="PY108" s="653"/>
      <c r="PZ108" s="653"/>
      <c r="QA108" s="653"/>
      <c r="QB108" s="653"/>
      <c r="QC108" s="653"/>
      <c r="QD108" s="653"/>
      <c r="QE108" s="653"/>
      <c r="QF108" s="653"/>
      <c r="QG108" s="653"/>
      <c r="QH108" s="653"/>
      <c r="QI108" s="653"/>
      <c r="QJ108" s="653"/>
      <c r="QK108" s="653"/>
      <c r="QL108" s="653"/>
      <c r="QM108" s="653"/>
      <c r="QN108" s="653"/>
      <c r="QO108" s="653"/>
      <c r="QP108" s="653"/>
      <c r="QQ108" s="653"/>
      <c r="QR108" s="653"/>
      <c r="QS108" s="653"/>
      <c r="QT108" s="653"/>
      <c r="QU108" s="653"/>
      <c r="QV108" s="653"/>
      <c r="QW108" s="653"/>
      <c r="QX108" s="653"/>
      <c r="QY108" s="653"/>
      <c r="QZ108" s="653"/>
      <c r="RA108" s="653"/>
      <c r="RB108" s="653"/>
      <c r="RC108" s="653"/>
      <c r="RD108" s="653"/>
      <c r="RE108" s="653"/>
      <c r="RF108" s="653"/>
      <c r="RG108" s="653"/>
      <c r="RH108" s="653"/>
      <c r="RI108" s="653"/>
      <c r="RJ108" s="653"/>
      <c r="RK108" s="653"/>
      <c r="RL108" s="653"/>
      <c r="RM108" s="653"/>
      <c r="RN108" s="653"/>
      <c r="RO108" s="653"/>
      <c r="RP108" s="653"/>
      <c r="RQ108" s="653"/>
      <c r="RR108" s="653"/>
      <c r="RS108" s="653"/>
      <c r="RT108" s="653"/>
      <c r="RU108" s="653"/>
      <c r="RV108" s="653"/>
      <c r="RW108" s="653"/>
      <c r="RX108" s="653"/>
      <c r="RY108" s="653"/>
      <c r="RZ108" s="653"/>
      <c r="SA108" s="653"/>
      <c r="SB108" s="653"/>
      <c r="SC108" s="653"/>
      <c r="SD108" s="653"/>
      <c r="SE108" s="653"/>
      <c r="SF108" s="653"/>
      <c r="SG108" s="653"/>
      <c r="SH108" s="653"/>
      <c r="SI108" s="653"/>
      <c r="SJ108" s="653"/>
      <c r="SK108" s="653"/>
      <c r="SL108" s="653"/>
      <c r="SM108" s="653"/>
      <c r="SN108" s="653"/>
      <c r="SO108" s="653"/>
      <c r="SP108" s="653"/>
      <c r="SQ108" s="653"/>
      <c r="SR108" s="653"/>
      <c r="SS108" s="653"/>
      <c r="ST108" s="653"/>
      <c r="SU108" s="653"/>
      <c r="SV108" s="653"/>
      <c r="SW108" s="653"/>
      <c r="SX108" s="653"/>
      <c r="SY108" s="653"/>
      <c r="SZ108" s="653"/>
      <c r="TA108" s="653"/>
      <c r="TB108" s="653"/>
      <c r="TC108" s="653"/>
      <c r="TD108" s="653"/>
      <c r="TE108" s="653"/>
      <c r="TF108" s="653"/>
      <c r="TG108" s="653"/>
      <c r="TH108" s="653"/>
      <c r="TI108" s="653"/>
      <c r="TJ108" s="653"/>
      <c r="TK108" s="653"/>
      <c r="TL108" s="653"/>
      <c r="TM108" s="653"/>
      <c r="TN108" s="653"/>
      <c r="TO108" s="653"/>
      <c r="TP108" s="653"/>
      <c r="TQ108" s="653"/>
      <c r="TR108" s="653"/>
      <c r="TS108" s="653"/>
      <c r="TT108" s="653"/>
      <c r="TU108" s="653"/>
      <c r="TV108" s="653"/>
      <c r="TW108" s="653"/>
      <c r="TX108" s="653"/>
      <c r="TY108" s="653"/>
      <c r="TZ108" s="653"/>
      <c r="UA108" s="653"/>
      <c r="UB108" s="653"/>
      <c r="UC108" s="653"/>
      <c r="UD108" s="653"/>
      <c r="UE108" s="653"/>
      <c r="UF108" s="653"/>
      <c r="UG108" s="653"/>
      <c r="UH108" s="653"/>
      <c r="UI108" s="653"/>
      <c r="UJ108" s="653"/>
      <c r="UK108" s="653"/>
      <c r="UL108" s="653"/>
      <c r="UM108" s="653"/>
      <c r="UN108" s="653"/>
      <c r="UO108" s="653"/>
      <c r="UP108" s="653"/>
      <c r="UQ108" s="653"/>
      <c r="UR108" s="653"/>
      <c r="US108" s="653"/>
      <c r="UT108" s="653"/>
      <c r="UU108" s="653"/>
      <c r="UV108" s="653"/>
      <c r="UW108" s="653"/>
      <c r="UX108" s="653"/>
      <c r="UY108" s="653"/>
      <c r="UZ108" s="653"/>
      <c r="VA108" s="653"/>
      <c r="VB108" s="653"/>
      <c r="VC108" s="653"/>
      <c r="VD108" s="653"/>
      <c r="VE108" s="653"/>
      <c r="VF108" s="653"/>
      <c r="VG108" s="653"/>
      <c r="VH108" s="653"/>
      <c r="VI108" s="653"/>
      <c r="VJ108" s="653"/>
      <c r="VK108" s="653"/>
      <c r="VL108" s="653"/>
      <c r="VM108" s="653"/>
      <c r="VN108" s="653"/>
      <c r="VO108" s="653"/>
      <c r="VP108" s="653"/>
      <c r="VQ108" s="653"/>
      <c r="VR108" s="653"/>
      <c r="VS108" s="653"/>
      <c r="VT108" s="653"/>
      <c r="VU108" s="653"/>
      <c r="VV108" s="653"/>
      <c r="VW108" s="653"/>
      <c r="VX108" s="653"/>
      <c r="VY108" s="653"/>
      <c r="VZ108" s="653"/>
      <c r="WA108" s="653"/>
      <c r="WB108" s="653"/>
      <c r="WC108" s="653"/>
      <c r="WD108" s="653"/>
      <c r="WE108" s="653"/>
      <c r="WF108" s="653"/>
      <c r="WG108" s="653"/>
      <c r="WH108" s="653"/>
      <c r="WI108" s="653"/>
      <c r="WJ108" s="653"/>
      <c r="WK108" s="653"/>
      <c r="WL108" s="653"/>
      <c r="WM108" s="653"/>
      <c r="WN108" s="653"/>
      <c r="WO108" s="653"/>
      <c r="WP108" s="653"/>
      <c r="WQ108" s="653"/>
      <c r="WR108" s="653"/>
      <c r="WS108" s="653"/>
      <c r="WT108" s="653"/>
      <c r="WU108" s="653"/>
      <c r="WV108" s="653"/>
      <c r="WW108" s="653"/>
      <c r="WX108" s="653"/>
      <c r="WY108" s="653"/>
      <c r="WZ108" s="653"/>
      <c r="XA108" s="653"/>
      <c r="XB108" s="653"/>
      <c r="XC108" s="653"/>
      <c r="XD108" s="653"/>
      <c r="XE108" s="653"/>
      <c r="XF108" s="653"/>
      <c r="XG108" s="653"/>
      <c r="XH108" s="653"/>
      <c r="XI108" s="653"/>
      <c r="XJ108" s="653"/>
      <c r="XK108" s="653"/>
      <c r="XL108" s="653"/>
      <c r="XM108" s="653"/>
      <c r="XN108" s="653"/>
      <c r="XO108" s="653"/>
      <c r="XP108" s="653"/>
      <c r="XQ108" s="653"/>
      <c r="XR108" s="653"/>
      <c r="XS108" s="653"/>
      <c r="XT108" s="653"/>
      <c r="XU108" s="653"/>
      <c r="XV108" s="653"/>
      <c r="XW108" s="653"/>
      <c r="XX108" s="653"/>
      <c r="XY108" s="653"/>
      <c r="XZ108" s="653"/>
      <c r="YA108" s="653"/>
      <c r="YB108" s="653"/>
      <c r="YC108" s="653"/>
      <c r="YD108" s="653"/>
      <c r="YE108" s="653"/>
      <c r="YF108" s="653"/>
      <c r="YG108" s="653"/>
      <c r="YH108" s="653"/>
      <c r="YI108" s="653"/>
      <c r="YJ108" s="653"/>
      <c r="YK108" s="653"/>
      <c r="YL108" s="653"/>
      <c r="YM108" s="653"/>
      <c r="YN108" s="653"/>
      <c r="YO108" s="653"/>
      <c r="YP108" s="653"/>
      <c r="YQ108" s="653"/>
      <c r="YR108" s="653"/>
      <c r="YS108" s="653"/>
      <c r="YT108" s="653"/>
      <c r="YU108" s="653"/>
      <c r="YV108" s="653"/>
      <c r="YW108" s="653"/>
      <c r="YX108" s="653"/>
      <c r="YY108" s="653"/>
      <c r="YZ108" s="653"/>
      <c r="ZA108" s="653"/>
      <c r="ZB108" s="653"/>
      <c r="ZC108" s="653"/>
      <c r="ZD108" s="653"/>
      <c r="ZE108" s="653"/>
      <c r="ZF108" s="653"/>
      <c r="ZG108" s="653"/>
      <c r="ZH108" s="653"/>
      <c r="ZI108" s="653"/>
      <c r="ZJ108" s="653"/>
      <c r="ZK108" s="653"/>
      <c r="ZL108" s="653"/>
      <c r="ZM108" s="653"/>
      <c r="ZN108" s="653"/>
      <c r="ZO108" s="653"/>
      <c r="ZP108" s="653"/>
      <c r="ZQ108" s="653"/>
      <c r="ZR108" s="653"/>
      <c r="ZS108" s="653"/>
      <c r="ZT108" s="653"/>
      <c r="ZU108" s="653"/>
      <c r="ZV108" s="653"/>
      <c r="ZW108" s="653"/>
      <c r="ZX108" s="653"/>
      <c r="ZY108" s="653"/>
      <c r="ZZ108" s="653"/>
      <c r="AAA108" s="653"/>
      <c r="AAB108" s="653"/>
      <c r="AAC108" s="653"/>
      <c r="AAD108" s="653"/>
      <c r="AAE108" s="653"/>
      <c r="AAF108" s="653"/>
      <c r="AAG108" s="653"/>
      <c r="AAH108" s="653"/>
      <c r="AAI108" s="653"/>
      <c r="AAJ108" s="653"/>
      <c r="AAK108" s="653"/>
      <c r="AAL108" s="653"/>
      <c r="AAM108" s="653"/>
      <c r="AAN108" s="653"/>
      <c r="AAO108" s="653"/>
      <c r="AAP108" s="653"/>
      <c r="AAQ108" s="653"/>
      <c r="AAR108" s="653"/>
      <c r="AAS108" s="653"/>
      <c r="AAT108" s="653"/>
      <c r="AAU108" s="653"/>
      <c r="AAV108" s="653"/>
      <c r="AAW108" s="653"/>
      <c r="AAX108" s="653"/>
      <c r="AAY108" s="653"/>
      <c r="AAZ108" s="653"/>
      <c r="ABA108" s="653"/>
      <c r="ABB108" s="653"/>
      <c r="ABC108" s="653"/>
      <c r="ABD108" s="653"/>
      <c r="ABE108" s="653"/>
      <c r="ABF108" s="653"/>
      <c r="ABG108" s="653"/>
      <c r="ABH108" s="653"/>
      <c r="ABI108" s="653"/>
      <c r="ABJ108" s="653"/>
      <c r="ABK108" s="653"/>
      <c r="ABL108" s="653"/>
      <c r="ABM108" s="653"/>
      <c r="ABN108" s="653"/>
      <c r="ABO108" s="653"/>
      <c r="ABP108" s="653"/>
      <c r="ABQ108" s="653"/>
      <c r="ABR108" s="653"/>
      <c r="ABS108" s="653"/>
      <c r="ABT108" s="653"/>
      <c r="ABU108" s="653"/>
      <c r="ABV108" s="653"/>
      <c r="ABW108" s="653"/>
      <c r="ABX108" s="653"/>
      <c r="ABY108" s="653"/>
      <c r="ABZ108" s="653"/>
      <c r="ACA108" s="653"/>
      <c r="ACB108" s="653"/>
      <c r="ACC108" s="653"/>
      <c r="ACD108" s="653"/>
      <c r="ACE108" s="653"/>
      <c r="ACF108" s="653"/>
      <c r="ACG108" s="653"/>
      <c r="ACH108" s="653"/>
      <c r="ACI108" s="653"/>
      <c r="ACJ108" s="653"/>
      <c r="ACK108" s="653"/>
      <c r="ACL108" s="653"/>
      <c r="ACM108" s="653"/>
      <c r="ACN108" s="653"/>
      <c r="ACO108" s="653"/>
      <c r="ACP108" s="653"/>
      <c r="ACQ108" s="653"/>
      <c r="ACR108" s="653"/>
      <c r="ACS108" s="653"/>
      <c r="ACT108" s="653"/>
      <c r="ACU108" s="653"/>
      <c r="ACV108" s="653"/>
      <c r="ACW108" s="653"/>
      <c r="ACX108" s="653"/>
      <c r="ACY108" s="653"/>
      <c r="ACZ108" s="653"/>
      <c r="ADA108" s="653"/>
      <c r="ADB108" s="653"/>
      <c r="ADC108" s="653"/>
      <c r="ADD108" s="653"/>
      <c r="ADE108" s="653"/>
      <c r="ADF108" s="653"/>
      <c r="ADG108" s="653"/>
      <c r="ADH108" s="653"/>
      <c r="ADI108" s="653"/>
      <c r="ADJ108" s="653"/>
      <c r="ADK108" s="653"/>
      <c r="ADL108" s="653"/>
      <c r="ADM108" s="653"/>
      <c r="ADN108" s="653"/>
      <c r="ADO108" s="653"/>
      <c r="ADP108" s="653"/>
      <c r="ADQ108" s="653"/>
      <c r="ADR108" s="653"/>
      <c r="ADS108" s="653"/>
      <c r="ADT108" s="653"/>
      <c r="ADU108" s="653"/>
      <c r="ADV108" s="653"/>
      <c r="ADW108" s="653"/>
      <c r="ADX108" s="653"/>
      <c r="ADY108" s="653"/>
      <c r="ADZ108" s="653"/>
      <c r="AEA108" s="653"/>
      <c r="AEB108" s="653"/>
      <c r="AEC108" s="653"/>
      <c r="AED108" s="653"/>
      <c r="AEE108" s="653"/>
      <c r="AEF108" s="653"/>
      <c r="AEG108" s="653"/>
      <c r="AEH108" s="653"/>
      <c r="AEI108" s="653"/>
      <c r="AEJ108" s="653"/>
      <c r="AEK108" s="653"/>
      <c r="AEL108" s="653"/>
      <c r="AEM108" s="653"/>
      <c r="AEN108" s="653"/>
      <c r="AEO108" s="653"/>
      <c r="AEP108" s="653"/>
      <c r="AEQ108" s="653"/>
      <c r="AER108" s="653"/>
      <c r="AES108" s="653"/>
      <c r="AET108" s="653"/>
      <c r="AEU108" s="653"/>
      <c r="AEV108" s="653"/>
      <c r="AEW108" s="653"/>
      <c r="AEX108" s="653"/>
      <c r="AEY108" s="653"/>
      <c r="AEZ108" s="653"/>
      <c r="AFA108" s="653"/>
      <c r="AFB108" s="653"/>
      <c r="AFC108" s="653"/>
      <c r="AFD108" s="653"/>
      <c r="AFE108" s="653"/>
      <c r="AFF108" s="653"/>
      <c r="AFG108" s="653"/>
      <c r="AFH108" s="653"/>
      <c r="AFI108" s="653"/>
      <c r="AFJ108" s="653"/>
      <c r="AFK108" s="653"/>
      <c r="AFL108" s="653"/>
      <c r="AFM108" s="653"/>
      <c r="AFN108" s="653"/>
      <c r="AFO108" s="653"/>
      <c r="AFP108" s="653"/>
      <c r="AFQ108" s="653"/>
      <c r="AFR108" s="653"/>
      <c r="AFS108" s="653"/>
      <c r="AFT108" s="653"/>
      <c r="AFU108" s="653"/>
      <c r="AFV108" s="653"/>
      <c r="AFW108" s="653"/>
      <c r="AFX108" s="653"/>
      <c r="AFY108" s="653"/>
      <c r="AFZ108" s="653"/>
      <c r="AGA108" s="653"/>
      <c r="AGB108" s="653"/>
      <c r="AGC108" s="653"/>
      <c r="AGD108" s="653"/>
      <c r="AGE108" s="653"/>
      <c r="AGF108" s="653"/>
      <c r="AGG108" s="653"/>
      <c r="AGH108" s="653"/>
      <c r="AGI108" s="653"/>
      <c r="AGJ108" s="653"/>
      <c r="AGK108" s="653"/>
      <c r="AGL108" s="653"/>
      <c r="AGM108" s="653"/>
      <c r="AGN108" s="653"/>
      <c r="AGO108" s="653"/>
      <c r="AGP108" s="653"/>
      <c r="AGQ108" s="653"/>
      <c r="AGR108" s="653"/>
      <c r="AGS108" s="653"/>
      <c r="AGT108" s="653"/>
      <c r="AGU108" s="653"/>
      <c r="AGV108" s="653"/>
      <c r="AGW108" s="653"/>
      <c r="AGX108" s="653"/>
      <c r="AGY108" s="653"/>
      <c r="AGZ108" s="653"/>
      <c r="AHA108" s="653"/>
      <c r="AHB108" s="653"/>
      <c r="AHC108" s="653"/>
      <c r="AHD108" s="653"/>
      <c r="AHE108" s="653"/>
      <c r="AHF108" s="653"/>
      <c r="AHG108" s="653"/>
      <c r="AHH108" s="653"/>
      <c r="AHI108" s="653"/>
      <c r="AHJ108" s="653"/>
      <c r="AHK108" s="653"/>
      <c r="AHL108" s="653"/>
      <c r="AHM108" s="653"/>
      <c r="AHN108" s="653"/>
      <c r="AHO108" s="653"/>
      <c r="AHP108" s="653"/>
      <c r="AHQ108" s="653"/>
      <c r="AHR108" s="653"/>
      <c r="AHS108" s="653"/>
      <c r="AHT108" s="653"/>
      <c r="AHU108" s="653"/>
      <c r="AHV108" s="653"/>
      <c r="AHW108" s="653"/>
      <c r="AHX108" s="653"/>
      <c r="AHY108" s="653"/>
      <c r="AHZ108" s="653"/>
      <c r="AIA108" s="653"/>
      <c r="AIB108" s="653"/>
      <c r="AIC108" s="653"/>
      <c r="AID108" s="653"/>
      <c r="AIE108" s="653"/>
      <c r="AIF108" s="653"/>
      <c r="AIG108" s="653"/>
      <c r="AIH108" s="653"/>
      <c r="AII108" s="653"/>
      <c r="AIJ108" s="653"/>
      <c r="AIK108" s="653"/>
      <c r="AIL108" s="653"/>
      <c r="AIM108" s="653"/>
      <c r="AIN108" s="653"/>
      <c r="AIO108" s="653"/>
      <c r="AIP108" s="653"/>
      <c r="AIQ108" s="653"/>
      <c r="AIR108" s="653"/>
      <c r="AIS108" s="653"/>
      <c r="AIT108" s="653"/>
      <c r="AIU108" s="653"/>
      <c r="AIV108" s="653"/>
      <c r="AIW108" s="653"/>
      <c r="AIX108" s="653"/>
      <c r="AIY108" s="653"/>
      <c r="AIZ108" s="653"/>
      <c r="AJA108" s="653"/>
      <c r="AJB108" s="653"/>
      <c r="AJC108" s="653"/>
      <c r="AJD108" s="653"/>
      <c r="AJE108" s="653"/>
      <c r="AJF108" s="653"/>
      <c r="AJG108" s="653"/>
      <c r="AJH108" s="653"/>
      <c r="AJI108" s="653"/>
      <c r="AJJ108" s="653"/>
      <c r="AJK108" s="653"/>
      <c r="AJL108" s="653"/>
      <c r="AJM108" s="653"/>
      <c r="AJN108" s="653"/>
      <c r="AJO108" s="653"/>
      <c r="AJP108" s="653"/>
      <c r="AJQ108" s="653"/>
      <c r="AJR108" s="653"/>
      <c r="AJS108" s="653"/>
      <c r="AJT108" s="653"/>
      <c r="AJU108" s="653"/>
      <c r="AJV108" s="653"/>
      <c r="AJW108" s="653"/>
      <c r="AJX108" s="653"/>
      <c r="AJY108" s="653"/>
      <c r="AJZ108" s="653"/>
      <c r="AKA108" s="653"/>
      <c r="AKB108" s="653"/>
      <c r="AKC108" s="653"/>
      <c r="AKD108" s="653"/>
      <c r="AKE108" s="653"/>
      <c r="AKF108" s="653"/>
      <c r="AKG108" s="653"/>
      <c r="AKH108" s="653"/>
      <c r="AKI108" s="653"/>
      <c r="AKJ108" s="653"/>
      <c r="AKK108" s="653"/>
      <c r="AKL108" s="653"/>
      <c r="AKM108" s="653"/>
      <c r="AKN108" s="653"/>
      <c r="AKO108" s="653"/>
      <c r="AKP108" s="653"/>
      <c r="AKQ108" s="653"/>
      <c r="AKR108" s="653"/>
      <c r="AKS108" s="653"/>
      <c r="AKT108" s="653"/>
      <c r="AKU108" s="653"/>
      <c r="AKV108" s="653"/>
      <c r="AKW108" s="653"/>
      <c r="AKX108" s="653"/>
      <c r="AKY108" s="653"/>
      <c r="AKZ108" s="653"/>
      <c r="ALA108" s="653"/>
      <c r="ALB108" s="653"/>
      <c r="ALC108" s="653"/>
      <c r="ALD108" s="653"/>
      <c r="ALE108" s="653"/>
      <c r="ALF108" s="653"/>
      <c r="ALG108" s="653"/>
      <c r="ALH108" s="653"/>
      <c r="ALI108" s="653"/>
      <c r="ALJ108" s="653"/>
      <c r="ALK108" s="653"/>
      <c r="ALL108" s="653"/>
      <c r="ALM108" s="653"/>
      <c r="ALN108" s="653"/>
      <c r="ALO108" s="653"/>
      <c r="ALP108" s="653"/>
      <c r="ALQ108" s="653"/>
      <c r="ALR108" s="653"/>
      <c r="ALS108" s="653"/>
      <c r="ALT108" s="653"/>
      <c r="ALU108" s="653"/>
      <c r="ALV108" s="653"/>
      <c r="ALW108" s="653"/>
      <c r="ALX108" s="653"/>
      <c r="ALY108" s="653"/>
      <c r="ALZ108" s="653"/>
      <c r="AMA108" s="653"/>
      <c r="AMB108" s="653"/>
      <c r="AMC108" s="653"/>
      <c r="AMD108" s="653"/>
      <c r="AME108" s="653"/>
      <c r="AMF108" s="653"/>
      <c r="AMG108" s="653"/>
      <c r="AMH108" s="653"/>
      <c r="AMI108" s="653"/>
      <c r="AMJ108" s="653"/>
      <c r="AMK108" s="653"/>
    </row>
    <row r="109" spans="1:1025" s="199" customFormat="1">
      <c r="A109" s="1734" t="s">
        <v>3</v>
      </c>
      <c r="B109" s="1734"/>
      <c r="C109" s="1734"/>
      <c r="D109" s="1734"/>
      <c r="E109" s="1734"/>
      <c r="F109" s="1734"/>
      <c r="G109" s="1734"/>
      <c r="H109" s="1734"/>
      <c r="I109" s="655"/>
      <c r="J109" s="656"/>
      <c r="K109" s="653"/>
      <c r="L109" s="653"/>
      <c r="M109" s="653"/>
      <c r="N109" s="653"/>
      <c r="O109" s="653"/>
      <c r="P109" s="653"/>
      <c r="Q109" s="653"/>
      <c r="R109" s="653"/>
      <c r="S109" s="653"/>
      <c r="T109" s="653"/>
      <c r="U109" s="653"/>
      <c r="V109" s="653"/>
      <c r="W109" s="653"/>
      <c r="X109" s="653"/>
      <c r="Y109" s="653"/>
      <c r="Z109" s="653"/>
      <c r="AA109" s="653"/>
      <c r="AB109" s="653"/>
      <c r="AC109" s="653"/>
      <c r="AD109" s="653"/>
      <c r="AE109" s="653"/>
      <c r="AF109" s="653"/>
      <c r="AG109" s="653"/>
      <c r="AH109" s="653"/>
      <c r="AI109" s="653"/>
      <c r="AJ109" s="653"/>
      <c r="AK109" s="653"/>
      <c r="AL109" s="653"/>
      <c r="AM109" s="653"/>
      <c r="AN109" s="653"/>
      <c r="AO109" s="653"/>
      <c r="AP109" s="653"/>
      <c r="AQ109" s="653"/>
      <c r="AR109" s="653"/>
      <c r="AS109" s="653"/>
      <c r="AT109" s="653"/>
      <c r="AU109" s="653"/>
      <c r="AV109" s="653"/>
      <c r="AW109" s="653"/>
      <c r="AX109" s="653"/>
      <c r="AY109" s="653"/>
      <c r="AZ109" s="653"/>
      <c r="BA109" s="653"/>
      <c r="BB109" s="653"/>
      <c r="BC109" s="653"/>
      <c r="BD109" s="653"/>
      <c r="BE109" s="653"/>
      <c r="BF109" s="653"/>
      <c r="BG109" s="653"/>
      <c r="BH109" s="653"/>
      <c r="BI109" s="653"/>
      <c r="BJ109" s="653"/>
      <c r="BK109" s="653"/>
      <c r="BL109" s="653"/>
      <c r="BM109" s="653"/>
      <c r="BN109" s="653"/>
      <c r="BO109" s="653"/>
      <c r="BP109" s="653"/>
      <c r="BQ109" s="653"/>
      <c r="BR109" s="653"/>
      <c r="BS109" s="653"/>
      <c r="BT109" s="653"/>
      <c r="BU109" s="653"/>
      <c r="BV109" s="653"/>
      <c r="BW109" s="653"/>
      <c r="BX109" s="653"/>
      <c r="BY109" s="653"/>
      <c r="BZ109" s="653"/>
      <c r="CA109" s="653"/>
      <c r="CB109" s="653"/>
      <c r="CC109" s="653"/>
      <c r="CD109" s="653"/>
      <c r="CE109" s="653"/>
      <c r="CF109" s="653"/>
      <c r="CG109" s="653"/>
      <c r="CH109" s="653"/>
      <c r="CI109" s="653"/>
      <c r="CJ109" s="653"/>
      <c r="CK109" s="653"/>
      <c r="CL109" s="653"/>
      <c r="CM109" s="653"/>
      <c r="CN109" s="653"/>
      <c r="CO109" s="653"/>
      <c r="CP109" s="653"/>
      <c r="CQ109" s="653"/>
      <c r="CR109" s="653"/>
      <c r="CS109" s="653"/>
      <c r="CT109" s="653"/>
      <c r="CU109" s="653"/>
      <c r="CV109" s="653"/>
      <c r="CW109" s="653"/>
      <c r="CX109" s="653"/>
      <c r="CY109" s="653"/>
      <c r="CZ109" s="653"/>
      <c r="DA109" s="653"/>
      <c r="DB109" s="653"/>
      <c r="DC109" s="653"/>
      <c r="DD109" s="653"/>
      <c r="DE109" s="653"/>
      <c r="DF109" s="653"/>
      <c r="DG109" s="653"/>
      <c r="DH109" s="653"/>
      <c r="DI109" s="653"/>
      <c r="DJ109" s="653"/>
      <c r="DK109" s="653"/>
      <c r="DL109" s="653"/>
      <c r="DM109" s="653"/>
      <c r="DN109" s="653"/>
      <c r="DO109" s="653"/>
      <c r="DP109" s="653"/>
      <c r="DQ109" s="653"/>
      <c r="DR109" s="653"/>
      <c r="DS109" s="653"/>
      <c r="DT109" s="653"/>
      <c r="DU109" s="653"/>
      <c r="DV109" s="653"/>
      <c r="DW109" s="653"/>
      <c r="DX109" s="653"/>
      <c r="DY109" s="653"/>
      <c r="DZ109" s="653"/>
      <c r="EA109" s="653"/>
      <c r="EB109" s="653"/>
      <c r="EC109" s="653"/>
      <c r="ED109" s="653"/>
      <c r="EE109" s="653"/>
      <c r="EF109" s="653"/>
      <c r="EG109" s="653"/>
      <c r="EH109" s="653"/>
      <c r="EI109" s="653"/>
      <c r="EJ109" s="653"/>
      <c r="EK109" s="653"/>
      <c r="EL109" s="653"/>
      <c r="EM109" s="653"/>
      <c r="EN109" s="653"/>
      <c r="EO109" s="653"/>
      <c r="EP109" s="653"/>
      <c r="EQ109" s="653"/>
      <c r="ER109" s="653"/>
      <c r="ES109" s="653"/>
      <c r="ET109" s="653"/>
      <c r="EU109" s="653"/>
      <c r="EV109" s="653"/>
      <c r="EW109" s="653"/>
      <c r="EX109" s="653"/>
      <c r="EY109" s="653"/>
      <c r="EZ109" s="653"/>
      <c r="FA109" s="653"/>
      <c r="FB109" s="653"/>
      <c r="FC109" s="653"/>
      <c r="FD109" s="653"/>
      <c r="FE109" s="653"/>
      <c r="FF109" s="653"/>
      <c r="FG109" s="653"/>
      <c r="FH109" s="653"/>
      <c r="FI109" s="653"/>
      <c r="FJ109" s="653"/>
      <c r="FK109" s="653"/>
      <c r="FL109" s="653"/>
      <c r="FM109" s="653"/>
      <c r="FN109" s="653"/>
      <c r="FO109" s="653"/>
      <c r="FP109" s="653"/>
      <c r="FQ109" s="653"/>
      <c r="FR109" s="653"/>
      <c r="FS109" s="653"/>
      <c r="FT109" s="653"/>
      <c r="FU109" s="653"/>
      <c r="FV109" s="653"/>
      <c r="FW109" s="653"/>
      <c r="FX109" s="653"/>
      <c r="FY109" s="653"/>
      <c r="FZ109" s="653"/>
      <c r="GA109" s="653"/>
      <c r="GB109" s="653"/>
      <c r="GC109" s="653"/>
      <c r="GD109" s="653"/>
      <c r="GE109" s="653"/>
      <c r="GF109" s="653"/>
      <c r="GG109" s="653"/>
      <c r="GH109" s="653"/>
      <c r="GI109" s="653"/>
      <c r="GJ109" s="653"/>
      <c r="GK109" s="653"/>
      <c r="GL109" s="653"/>
      <c r="GM109" s="653"/>
      <c r="GN109" s="653"/>
      <c r="GO109" s="653"/>
      <c r="GP109" s="653"/>
      <c r="GQ109" s="653"/>
      <c r="GR109" s="653"/>
      <c r="GS109" s="653"/>
      <c r="GT109" s="653"/>
      <c r="GU109" s="653"/>
      <c r="GV109" s="653"/>
      <c r="GW109" s="653"/>
      <c r="GX109" s="653"/>
      <c r="GY109" s="653"/>
      <c r="GZ109" s="653"/>
      <c r="HA109" s="653"/>
      <c r="HB109" s="653"/>
      <c r="HC109" s="653"/>
      <c r="HD109" s="653"/>
      <c r="HE109" s="653"/>
      <c r="HF109" s="653"/>
      <c r="HG109" s="653"/>
      <c r="HH109" s="653"/>
      <c r="HI109" s="653"/>
      <c r="HJ109" s="653"/>
      <c r="HK109" s="653"/>
      <c r="HL109" s="653"/>
      <c r="HM109" s="653"/>
      <c r="HN109" s="653"/>
      <c r="HO109" s="653"/>
      <c r="HP109" s="653"/>
      <c r="HQ109" s="653"/>
      <c r="HR109" s="653"/>
      <c r="HS109" s="653"/>
      <c r="HT109" s="653"/>
      <c r="HU109" s="653"/>
      <c r="HV109" s="653"/>
      <c r="HW109" s="653"/>
      <c r="HX109" s="653"/>
      <c r="HY109" s="653"/>
      <c r="HZ109" s="653"/>
      <c r="IA109" s="653"/>
      <c r="IB109" s="653"/>
      <c r="IC109" s="653"/>
      <c r="ID109" s="653"/>
      <c r="IE109" s="653"/>
      <c r="IF109" s="653"/>
      <c r="IG109" s="653"/>
      <c r="IH109" s="653"/>
      <c r="II109" s="653"/>
      <c r="IJ109" s="653"/>
      <c r="IK109" s="653"/>
      <c r="IL109" s="653"/>
      <c r="IM109" s="653"/>
      <c r="IN109" s="653"/>
      <c r="IO109" s="653"/>
      <c r="IP109" s="653"/>
      <c r="IQ109" s="653"/>
      <c r="IR109" s="653"/>
      <c r="IS109" s="653"/>
      <c r="IT109" s="653"/>
      <c r="IU109" s="653"/>
      <c r="IV109" s="653"/>
      <c r="IW109" s="653"/>
      <c r="IX109" s="653"/>
      <c r="IY109" s="653"/>
      <c r="IZ109" s="653"/>
      <c r="JA109" s="653"/>
      <c r="JB109" s="653"/>
      <c r="JC109" s="653"/>
      <c r="JD109" s="653"/>
      <c r="JE109" s="653"/>
      <c r="JF109" s="653"/>
      <c r="JG109" s="653"/>
      <c r="JH109" s="653"/>
      <c r="JI109" s="653"/>
      <c r="JJ109" s="653"/>
      <c r="JK109" s="653"/>
      <c r="JL109" s="653"/>
      <c r="JM109" s="653"/>
      <c r="JN109" s="653"/>
      <c r="JO109" s="653"/>
      <c r="JP109" s="653"/>
      <c r="JQ109" s="653"/>
      <c r="JR109" s="653"/>
      <c r="JS109" s="653"/>
      <c r="JT109" s="653"/>
      <c r="JU109" s="653"/>
      <c r="JV109" s="653"/>
      <c r="JW109" s="653"/>
      <c r="JX109" s="653"/>
      <c r="JY109" s="653"/>
      <c r="JZ109" s="653"/>
      <c r="KA109" s="653"/>
      <c r="KB109" s="653"/>
      <c r="KC109" s="653"/>
      <c r="KD109" s="653"/>
      <c r="KE109" s="653"/>
      <c r="KF109" s="653"/>
      <c r="KG109" s="653"/>
      <c r="KH109" s="653"/>
      <c r="KI109" s="653"/>
      <c r="KJ109" s="653"/>
      <c r="KK109" s="653"/>
      <c r="KL109" s="653"/>
      <c r="KM109" s="653"/>
      <c r="KN109" s="653"/>
      <c r="KO109" s="653"/>
      <c r="KP109" s="653"/>
      <c r="KQ109" s="653"/>
      <c r="KR109" s="653"/>
      <c r="KS109" s="653"/>
      <c r="KT109" s="653"/>
      <c r="KU109" s="653"/>
      <c r="KV109" s="653"/>
      <c r="KW109" s="653"/>
      <c r="KX109" s="653"/>
      <c r="KY109" s="653"/>
      <c r="KZ109" s="653"/>
      <c r="LA109" s="653"/>
      <c r="LB109" s="653"/>
      <c r="LC109" s="653"/>
      <c r="LD109" s="653"/>
      <c r="LE109" s="653"/>
      <c r="LF109" s="653"/>
      <c r="LG109" s="653"/>
      <c r="LH109" s="653"/>
      <c r="LI109" s="653"/>
      <c r="LJ109" s="653"/>
      <c r="LK109" s="653"/>
      <c r="LL109" s="653"/>
      <c r="LM109" s="653"/>
      <c r="LN109" s="653"/>
      <c r="LO109" s="653"/>
      <c r="LP109" s="653"/>
      <c r="LQ109" s="653"/>
      <c r="LR109" s="653"/>
      <c r="LS109" s="653"/>
      <c r="LT109" s="653"/>
      <c r="LU109" s="653"/>
      <c r="LV109" s="653"/>
      <c r="LW109" s="653"/>
      <c r="LX109" s="653"/>
      <c r="LY109" s="653"/>
      <c r="LZ109" s="653"/>
      <c r="MA109" s="653"/>
      <c r="MB109" s="653"/>
      <c r="MC109" s="653"/>
      <c r="MD109" s="653"/>
      <c r="ME109" s="653"/>
      <c r="MF109" s="653"/>
      <c r="MG109" s="653"/>
      <c r="MH109" s="653"/>
      <c r="MI109" s="653"/>
      <c r="MJ109" s="653"/>
      <c r="MK109" s="653"/>
      <c r="ML109" s="653"/>
      <c r="MM109" s="653"/>
      <c r="MN109" s="653"/>
      <c r="MO109" s="653"/>
      <c r="MP109" s="653"/>
      <c r="MQ109" s="653"/>
      <c r="MR109" s="653"/>
      <c r="MS109" s="653"/>
      <c r="MT109" s="653"/>
      <c r="MU109" s="653"/>
      <c r="MV109" s="653"/>
      <c r="MW109" s="653"/>
      <c r="MX109" s="653"/>
      <c r="MY109" s="653"/>
      <c r="MZ109" s="653"/>
      <c r="NA109" s="653"/>
      <c r="NB109" s="653"/>
      <c r="NC109" s="653"/>
      <c r="ND109" s="653"/>
      <c r="NE109" s="653"/>
      <c r="NF109" s="653"/>
      <c r="NG109" s="653"/>
      <c r="NH109" s="653"/>
      <c r="NI109" s="653"/>
      <c r="NJ109" s="653"/>
      <c r="NK109" s="653"/>
      <c r="NL109" s="653"/>
      <c r="NM109" s="653"/>
      <c r="NN109" s="653"/>
      <c r="NO109" s="653"/>
      <c r="NP109" s="653"/>
      <c r="NQ109" s="653"/>
      <c r="NR109" s="653"/>
      <c r="NS109" s="653"/>
      <c r="NT109" s="653"/>
      <c r="NU109" s="653"/>
      <c r="NV109" s="653"/>
      <c r="NW109" s="653"/>
      <c r="NX109" s="653"/>
      <c r="NY109" s="653"/>
      <c r="NZ109" s="653"/>
      <c r="OA109" s="653"/>
      <c r="OB109" s="653"/>
      <c r="OC109" s="653"/>
      <c r="OD109" s="653"/>
      <c r="OE109" s="653"/>
      <c r="OF109" s="653"/>
      <c r="OG109" s="653"/>
      <c r="OH109" s="653"/>
      <c r="OI109" s="653"/>
      <c r="OJ109" s="653"/>
      <c r="OK109" s="653"/>
      <c r="OL109" s="653"/>
      <c r="OM109" s="653"/>
      <c r="ON109" s="653"/>
      <c r="OO109" s="653"/>
      <c r="OP109" s="653"/>
      <c r="OQ109" s="653"/>
      <c r="OR109" s="653"/>
      <c r="OS109" s="653"/>
      <c r="OT109" s="653"/>
      <c r="OU109" s="653"/>
      <c r="OV109" s="653"/>
      <c r="OW109" s="653"/>
      <c r="OX109" s="653"/>
      <c r="OY109" s="653"/>
      <c r="OZ109" s="653"/>
      <c r="PA109" s="653"/>
      <c r="PB109" s="653"/>
      <c r="PC109" s="653"/>
      <c r="PD109" s="653"/>
      <c r="PE109" s="653"/>
      <c r="PF109" s="653"/>
      <c r="PG109" s="653"/>
      <c r="PH109" s="653"/>
      <c r="PI109" s="653"/>
      <c r="PJ109" s="653"/>
      <c r="PK109" s="653"/>
      <c r="PL109" s="653"/>
      <c r="PM109" s="653"/>
      <c r="PN109" s="653"/>
      <c r="PO109" s="653"/>
      <c r="PP109" s="653"/>
      <c r="PQ109" s="653"/>
      <c r="PR109" s="653"/>
      <c r="PS109" s="653"/>
      <c r="PT109" s="653"/>
      <c r="PU109" s="653"/>
      <c r="PV109" s="653"/>
      <c r="PW109" s="653"/>
      <c r="PX109" s="653"/>
      <c r="PY109" s="653"/>
      <c r="PZ109" s="653"/>
      <c r="QA109" s="653"/>
      <c r="QB109" s="653"/>
      <c r="QC109" s="653"/>
      <c r="QD109" s="653"/>
      <c r="QE109" s="653"/>
      <c r="QF109" s="653"/>
      <c r="QG109" s="653"/>
      <c r="QH109" s="653"/>
      <c r="QI109" s="653"/>
      <c r="QJ109" s="653"/>
      <c r="QK109" s="653"/>
      <c r="QL109" s="653"/>
      <c r="QM109" s="653"/>
      <c r="QN109" s="653"/>
      <c r="QO109" s="653"/>
      <c r="QP109" s="653"/>
      <c r="QQ109" s="653"/>
      <c r="QR109" s="653"/>
      <c r="QS109" s="653"/>
      <c r="QT109" s="653"/>
      <c r="QU109" s="653"/>
      <c r="QV109" s="653"/>
      <c r="QW109" s="653"/>
      <c r="QX109" s="653"/>
      <c r="QY109" s="653"/>
      <c r="QZ109" s="653"/>
      <c r="RA109" s="653"/>
      <c r="RB109" s="653"/>
      <c r="RC109" s="653"/>
      <c r="RD109" s="653"/>
      <c r="RE109" s="653"/>
      <c r="RF109" s="653"/>
      <c r="RG109" s="653"/>
      <c r="RH109" s="653"/>
      <c r="RI109" s="653"/>
      <c r="RJ109" s="653"/>
      <c r="RK109" s="653"/>
      <c r="RL109" s="653"/>
      <c r="RM109" s="653"/>
      <c r="RN109" s="653"/>
      <c r="RO109" s="653"/>
      <c r="RP109" s="653"/>
      <c r="RQ109" s="653"/>
      <c r="RR109" s="653"/>
      <c r="RS109" s="653"/>
      <c r="RT109" s="653"/>
      <c r="RU109" s="653"/>
      <c r="RV109" s="653"/>
      <c r="RW109" s="653"/>
      <c r="RX109" s="653"/>
      <c r="RY109" s="653"/>
      <c r="RZ109" s="653"/>
      <c r="SA109" s="653"/>
      <c r="SB109" s="653"/>
      <c r="SC109" s="653"/>
      <c r="SD109" s="653"/>
      <c r="SE109" s="653"/>
      <c r="SF109" s="653"/>
      <c r="SG109" s="653"/>
      <c r="SH109" s="653"/>
      <c r="SI109" s="653"/>
      <c r="SJ109" s="653"/>
      <c r="SK109" s="653"/>
      <c r="SL109" s="653"/>
      <c r="SM109" s="653"/>
      <c r="SN109" s="653"/>
      <c r="SO109" s="653"/>
      <c r="SP109" s="653"/>
      <c r="SQ109" s="653"/>
      <c r="SR109" s="653"/>
      <c r="SS109" s="653"/>
      <c r="ST109" s="653"/>
      <c r="SU109" s="653"/>
      <c r="SV109" s="653"/>
      <c r="SW109" s="653"/>
      <c r="SX109" s="653"/>
      <c r="SY109" s="653"/>
      <c r="SZ109" s="653"/>
      <c r="TA109" s="653"/>
      <c r="TB109" s="653"/>
      <c r="TC109" s="653"/>
      <c r="TD109" s="653"/>
      <c r="TE109" s="653"/>
      <c r="TF109" s="653"/>
      <c r="TG109" s="653"/>
      <c r="TH109" s="653"/>
      <c r="TI109" s="653"/>
      <c r="TJ109" s="653"/>
      <c r="TK109" s="653"/>
      <c r="TL109" s="653"/>
      <c r="TM109" s="653"/>
      <c r="TN109" s="653"/>
      <c r="TO109" s="653"/>
      <c r="TP109" s="653"/>
      <c r="TQ109" s="653"/>
      <c r="TR109" s="653"/>
      <c r="TS109" s="653"/>
      <c r="TT109" s="653"/>
      <c r="TU109" s="653"/>
      <c r="TV109" s="653"/>
      <c r="TW109" s="653"/>
      <c r="TX109" s="653"/>
      <c r="TY109" s="653"/>
      <c r="TZ109" s="653"/>
      <c r="UA109" s="653"/>
      <c r="UB109" s="653"/>
      <c r="UC109" s="653"/>
      <c r="UD109" s="653"/>
      <c r="UE109" s="653"/>
      <c r="UF109" s="653"/>
      <c r="UG109" s="653"/>
      <c r="UH109" s="653"/>
      <c r="UI109" s="653"/>
      <c r="UJ109" s="653"/>
      <c r="UK109" s="653"/>
      <c r="UL109" s="653"/>
      <c r="UM109" s="653"/>
      <c r="UN109" s="653"/>
      <c r="UO109" s="653"/>
      <c r="UP109" s="653"/>
      <c r="UQ109" s="653"/>
      <c r="UR109" s="653"/>
      <c r="US109" s="653"/>
      <c r="UT109" s="653"/>
      <c r="UU109" s="653"/>
      <c r="UV109" s="653"/>
      <c r="UW109" s="653"/>
      <c r="UX109" s="653"/>
      <c r="UY109" s="653"/>
      <c r="UZ109" s="653"/>
      <c r="VA109" s="653"/>
      <c r="VB109" s="653"/>
      <c r="VC109" s="653"/>
      <c r="VD109" s="653"/>
      <c r="VE109" s="653"/>
      <c r="VF109" s="653"/>
      <c r="VG109" s="653"/>
      <c r="VH109" s="653"/>
      <c r="VI109" s="653"/>
      <c r="VJ109" s="653"/>
      <c r="VK109" s="653"/>
      <c r="VL109" s="653"/>
      <c r="VM109" s="653"/>
      <c r="VN109" s="653"/>
      <c r="VO109" s="653"/>
      <c r="VP109" s="653"/>
      <c r="VQ109" s="653"/>
      <c r="VR109" s="653"/>
      <c r="VS109" s="653"/>
      <c r="VT109" s="653"/>
      <c r="VU109" s="653"/>
      <c r="VV109" s="653"/>
      <c r="VW109" s="653"/>
      <c r="VX109" s="653"/>
      <c r="VY109" s="653"/>
      <c r="VZ109" s="653"/>
      <c r="WA109" s="653"/>
      <c r="WB109" s="653"/>
      <c r="WC109" s="653"/>
      <c r="WD109" s="653"/>
      <c r="WE109" s="653"/>
      <c r="WF109" s="653"/>
      <c r="WG109" s="653"/>
      <c r="WH109" s="653"/>
      <c r="WI109" s="653"/>
      <c r="WJ109" s="653"/>
      <c r="WK109" s="653"/>
      <c r="WL109" s="653"/>
      <c r="WM109" s="653"/>
      <c r="WN109" s="653"/>
      <c r="WO109" s="653"/>
      <c r="WP109" s="653"/>
      <c r="WQ109" s="653"/>
      <c r="WR109" s="653"/>
      <c r="WS109" s="653"/>
      <c r="WT109" s="653"/>
      <c r="WU109" s="653"/>
      <c r="WV109" s="653"/>
      <c r="WW109" s="653"/>
      <c r="WX109" s="653"/>
      <c r="WY109" s="653"/>
      <c r="WZ109" s="653"/>
      <c r="XA109" s="653"/>
      <c r="XB109" s="653"/>
      <c r="XC109" s="653"/>
      <c r="XD109" s="653"/>
      <c r="XE109" s="653"/>
      <c r="XF109" s="653"/>
      <c r="XG109" s="653"/>
      <c r="XH109" s="653"/>
      <c r="XI109" s="653"/>
      <c r="XJ109" s="653"/>
      <c r="XK109" s="653"/>
      <c r="XL109" s="653"/>
      <c r="XM109" s="653"/>
      <c r="XN109" s="653"/>
      <c r="XO109" s="653"/>
      <c r="XP109" s="653"/>
      <c r="XQ109" s="653"/>
      <c r="XR109" s="653"/>
      <c r="XS109" s="653"/>
      <c r="XT109" s="653"/>
      <c r="XU109" s="653"/>
      <c r="XV109" s="653"/>
      <c r="XW109" s="653"/>
      <c r="XX109" s="653"/>
      <c r="XY109" s="653"/>
      <c r="XZ109" s="653"/>
      <c r="YA109" s="653"/>
      <c r="YB109" s="653"/>
      <c r="YC109" s="653"/>
      <c r="YD109" s="653"/>
      <c r="YE109" s="653"/>
      <c r="YF109" s="653"/>
      <c r="YG109" s="653"/>
      <c r="YH109" s="653"/>
      <c r="YI109" s="653"/>
      <c r="YJ109" s="653"/>
      <c r="YK109" s="653"/>
      <c r="YL109" s="653"/>
      <c r="YM109" s="653"/>
      <c r="YN109" s="653"/>
      <c r="YO109" s="653"/>
      <c r="YP109" s="653"/>
      <c r="YQ109" s="653"/>
      <c r="YR109" s="653"/>
      <c r="YS109" s="653"/>
      <c r="YT109" s="653"/>
      <c r="YU109" s="653"/>
      <c r="YV109" s="653"/>
      <c r="YW109" s="653"/>
      <c r="YX109" s="653"/>
      <c r="YY109" s="653"/>
      <c r="YZ109" s="653"/>
      <c r="ZA109" s="653"/>
      <c r="ZB109" s="653"/>
      <c r="ZC109" s="653"/>
      <c r="ZD109" s="653"/>
      <c r="ZE109" s="653"/>
      <c r="ZF109" s="653"/>
      <c r="ZG109" s="653"/>
      <c r="ZH109" s="653"/>
      <c r="ZI109" s="653"/>
      <c r="ZJ109" s="653"/>
      <c r="ZK109" s="653"/>
      <c r="ZL109" s="653"/>
      <c r="ZM109" s="653"/>
      <c r="ZN109" s="653"/>
      <c r="ZO109" s="653"/>
      <c r="ZP109" s="653"/>
      <c r="ZQ109" s="653"/>
      <c r="ZR109" s="653"/>
      <c r="ZS109" s="653"/>
      <c r="ZT109" s="653"/>
      <c r="ZU109" s="653"/>
      <c r="ZV109" s="653"/>
      <c r="ZW109" s="653"/>
      <c r="ZX109" s="653"/>
      <c r="ZY109" s="653"/>
      <c r="ZZ109" s="653"/>
      <c r="AAA109" s="653"/>
      <c r="AAB109" s="653"/>
      <c r="AAC109" s="653"/>
      <c r="AAD109" s="653"/>
      <c r="AAE109" s="653"/>
      <c r="AAF109" s="653"/>
      <c r="AAG109" s="653"/>
      <c r="AAH109" s="653"/>
      <c r="AAI109" s="653"/>
      <c r="AAJ109" s="653"/>
      <c r="AAK109" s="653"/>
      <c r="AAL109" s="653"/>
      <c r="AAM109" s="653"/>
      <c r="AAN109" s="653"/>
      <c r="AAO109" s="653"/>
      <c r="AAP109" s="653"/>
      <c r="AAQ109" s="653"/>
      <c r="AAR109" s="653"/>
      <c r="AAS109" s="653"/>
      <c r="AAT109" s="653"/>
      <c r="AAU109" s="653"/>
      <c r="AAV109" s="653"/>
      <c r="AAW109" s="653"/>
      <c r="AAX109" s="653"/>
      <c r="AAY109" s="653"/>
      <c r="AAZ109" s="653"/>
      <c r="ABA109" s="653"/>
      <c r="ABB109" s="653"/>
      <c r="ABC109" s="653"/>
      <c r="ABD109" s="653"/>
      <c r="ABE109" s="653"/>
      <c r="ABF109" s="653"/>
      <c r="ABG109" s="653"/>
      <c r="ABH109" s="653"/>
      <c r="ABI109" s="653"/>
      <c r="ABJ109" s="653"/>
      <c r="ABK109" s="653"/>
      <c r="ABL109" s="653"/>
      <c r="ABM109" s="653"/>
      <c r="ABN109" s="653"/>
      <c r="ABO109" s="653"/>
      <c r="ABP109" s="653"/>
      <c r="ABQ109" s="653"/>
      <c r="ABR109" s="653"/>
      <c r="ABS109" s="653"/>
      <c r="ABT109" s="653"/>
      <c r="ABU109" s="653"/>
      <c r="ABV109" s="653"/>
      <c r="ABW109" s="653"/>
      <c r="ABX109" s="653"/>
      <c r="ABY109" s="653"/>
      <c r="ABZ109" s="653"/>
      <c r="ACA109" s="653"/>
      <c r="ACB109" s="653"/>
      <c r="ACC109" s="653"/>
      <c r="ACD109" s="653"/>
      <c r="ACE109" s="653"/>
      <c r="ACF109" s="653"/>
      <c r="ACG109" s="653"/>
      <c r="ACH109" s="653"/>
      <c r="ACI109" s="653"/>
      <c r="ACJ109" s="653"/>
      <c r="ACK109" s="653"/>
      <c r="ACL109" s="653"/>
      <c r="ACM109" s="653"/>
      <c r="ACN109" s="653"/>
      <c r="ACO109" s="653"/>
      <c r="ACP109" s="653"/>
      <c r="ACQ109" s="653"/>
      <c r="ACR109" s="653"/>
      <c r="ACS109" s="653"/>
      <c r="ACT109" s="653"/>
      <c r="ACU109" s="653"/>
      <c r="ACV109" s="653"/>
      <c r="ACW109" s="653"/>
      <c r="ACX109" s="653"/>
      <c r="ACY109" s="653"/>
      <c r="ACZ109" s="653"/>
      <c r="ADA109" s="653"/>
      <c r="ADB109" s="653"/>
      <c r="ADC109" s="653"/>
      <c r="ADD109" s="653"/>
      <c r="ADE109" s="653"/>
      <c r="ADF109" s="653"/>
      <c r="ADG109" s="653"/>
      <c r="ADH109" s="653"/>
      <c r="ADI109" s="653"/>
      <c r="ADJ109" s="653"/>
      <c r="ADK109" s="653"/>
      <c r="ADL109" s="653"/>
      <c r="ADM109" s="653"/>
      <c r="ADN109" s="653"/>
      <c r="ADO109" s="653"/>
      <c r="ADP109" s="653"/>
      <c r="ADQ109" s="653"/>
      <c r="ADR109" s="653"/>
      <c r="ADS109" s="653"/>
      <c r="ADT109" s="653"/>
      <c r="ADU109" s="653"/>
      <c r="ADV109" s="653"/>
      <c r="ADW109" s="653"/>
      <c r="ADX109" s="653"/>
      <c r="ADY109" s="653"/>
      <c r="ADZ109" s="653"/>
      <c r="AEA109" s="653"/>
      <c r="AEB109" s="653"/>
      <c r="AEC109" s="653"/>
      <c r="AED109" s="653"/>
      <c r="AEE109" s="653"/>
      <c r="AEF109" s="653"/>
      <c r="AEG109" s="653"/>
      <c r="AEH109" s="653"/>
      <c r="AEI109" s="653"/>
      <c r="AEJ109" s="653"/>
      <c r="AEK109" s="653"/>
      <c r="AEL109" s="653"/>
      <c r="AEM109" s="653"/>
      <c r="AEN109" s="653"/>
      <c r="AEO109" s="653"/>
      <c r="AEP109" s="653"/>
      <c r="AEQ109" s="653"/>
      <c r="AER109" s="653"/>
      <c r="AES109" s="653"/>
      <c r="AET109" s="653"/>
      <c r="AEU109" s="653"/>
      <c r="AEV109" s="653"/>
      <c r="AEW109" s="653"/>
      <c r="AEX109" s="653"/>
      <c r="AEY109" s="653"/>
      <c r="AEZ109" s="653"/>
      <c r="AFA109" s="653"/>
      <c r="AFB109" s="653"/>
      <c r="AFC109" s="653"/>
      <c r="AFD109" s="653"/>
      <c r="AFE109" s="653"/>
      <c r="AFF109" s="653"/>
      <c r="AFG109" s="653"/>
      <c r="AFH109" s="653"/>
      <c r="AFI109" s="653"/>
      <c r="AFJ109" s="653"/>
      <c r="AFK109" s="653"/>
      <c r="AFL109" s="653"/>
      <c r="AFM109" s="653"/>
      <c r="AFN109" s="653"/>
      <c r="AFO109" s="653"/>
      <c r="AFP109" s="653"/>
      <c r="AFQ109" s="653"/>
      <c r="AFR109" s="653"/>
      <c r="AFS109" s="653"/>
      <c r="AFT109" s="653"/>
      <c r="AFU109" s="653"/>
      <c r="AFV109" s="653"/>
      <c r="AFW109" s="653"/>
      <c r="AFX109" s="653"/>
      <c r="AFY109" s="653"/>
      <c r="AFZ109" s="653"/>
      <c r="AGA109" s="653"/>
      <c r="AGB109" s="653"/>
      <c r="AGC109" s="653"/>
      <c r="AGD109" s="653"/>
      <c r="AGE109" s="653"/>
      <c r="AGF109" s="653"/>
      <c r="AGG109" s="653"/>
      <c r="AGH109" s="653"/>
      <c r="AGI109" s="653"/>
      <c r="AGJ109" s="653"/>
      <c r="AGK109" s="653"/>
      <c r="AGL109" s="653"/>
      <c r="AGM109" s="653"/>
      <c r="AGN109" s="653"/>
      <c r="AGO109" s="653"/>
      <c r="AGP109" s="653"/>
      <c r="AGQ109" s="653"/>
      <c r="AGR109" s="653"/>
      <c r="AGS109" s="653"/>
      <c r="AGT109" s="653"/>
      <c r="AGU109" s="653"/>
      <c r="AGV109" s="653"/>
      <c r="AGW109" s="653"/>
      <c r="AGX109" s="653"/>
      <c r="AGY109" s="653"/>
      <c r="AGZ109" s="653"/>
      <c r="AHA109" s="653"/>
      <c r="AHB109" s="653"/>
      <c r="AHC109" s="653"/>
      <c r="AHD109" s="653"/>
      <c r="AHE109" s="653"/>
      <c r="AHF109" s="653"/>
      <c r="AHG109" s="653"/>
      <c r="AHH109" s="653"/>
      <c r="AHI109" s="653"/>
      <c r="AHJ109" s="653"/>
      <c r="AHK109" s="653"/>
      <c r="AHL109" s="653"/>
      <c r="AHM109" s="653"/>
      <c r="AHN109" s="653"/>
      <c r="AHO109" s="653"/>
      <c r="AHP109" s="653"/>
      <c r="AHQ109" s="653"/>
      <c r="AHR109" s="653"/>
      <c r="AHS109" s="653"/>
      <c r="AHT109" s="653"/>
      <c r="AHU109" s="653"/>
      <c r="AHV109" s="653"/>
      <c r="AHW109" s="653"/>
      <c r="AHX109" s="653"/>
      <c r="AHY109" s="653"/>
      <c r="AHZ109" s="653"/>
      <c r="AIA109" s="653"/>
      <c r="AIB109" s="653"/>
      <c r="AIC109" s="653"/>
      <c r="AID109" s="653"/>
      <c r="AIE109" s="653"/>
      <c r="AIF109" s="653"/>
      <c r="AIG109" s="653"/>
      <c r="AIH109" s="653"/>
      <c r="AII109" s="653"/>
      <c r="AIJ109" s="653"/>
      <c r="AIK109" s="653"/>
      <c r="AIL109" s="653"/>
      <c r="AIM109" s="653"/>
      <c r="AIN109" s="653"/>
      <c r="AIO109" s="653"/>
      <c r="AIP109" s="653"/>
      <c r="AIQ109" s="653"/>
      <c r="AIR109" s="653"/>
      <c r="AIS109" s="653"/>
      <c r="AIT109" s="653"/>
      <c r="AIU109" s="653"/>
      <c r="AIV109" s="653"/>
      <c r="AIW109" s="653"/>
      <c r="AIX109" s="653"/>
      <c r="AIY109" s="653"/>
      <c r="AIZ109" s="653"/>
      <c r="AJA109" s="653"/>
      <c r="AJB109" s="653"/>
      <c r="AJC109" s="653"/>
      <c r="AJD109" s="653"/>
      <c r="AJE109" s="653"/>
      <c r="AJF109" s="653"/>
      <c r="AJG109" s="653"/>
      <c r="AJH109" s="653"/>
      <c r="AJI109" s="653"/>
      <c r="AJJ109" s="653"/>
      <c r="AJK109" s="653"/>
      <c r="AJL109" s="653"/>
      <c r="AJM109" s="653"/>
      <c r="AJN109" s="653"/>
      <c r="AJO109" s="653"/>
      <c r="AJP109" s="653"/>
      <c r="AJQ109" s="653"/>
      <c r="AJR109" s="653"/>
      <c r="AJS109" s="653"/>
      <c r="AJT109" s="653"/>
      <c r="AJU109" s="653"/>
      <c r="AJV109" s="653"/>
      <c r="AJW109" s="653"/>
      <c r="AJX109" s="653"/>
      <c r="AJY109" s="653"/>
      <c r="AJZ109" s="653"/>
      <c r="AKA109" s="653"/>
      <c r="AKB109" s="653"/>
      <c r="AKC109" s="653"/>
      <c r="AKD109" s="653"/>
      <c r="AKE109" s="653"/>
      <c r="AKF109" s="653"/>
      <c r="AKG109" s="653"/>
      <c r="AKH109" s="653"/>
      <c r="AKI109" s="653"/>
      <c r="AKJ109" s="653"/>
      <c r="AKK109" s="653"/>
      <c r="AKL109" s="653"/>
      <c r="AKM109" s="653"/>
      <c r="AKN109" s="653"/>
      <c r="AKO109" s="653"/>
      <c r="AKP109" s="653"/>
      <c r="AKQ109" s="653"/>
      <c r="AKR109" s="653"/>
      <c r="AKS109" s="653"/>
      <c r="AKT109" s="653"/>
      <c r="AKU109" s="653"/>
      <c r="AKV109" s="653"/>
      <c r="AKW109" s="653"/>
      <c r="AKX109" s="653"/>
      <c r="AKY109" s="653"/>
      <c r="AKZ109" s="653"/>
      <c r="ALA109" s="653"/>
      <c r="ALB109" s="653"/>
      <c r="ALC109" s="653"/>
      <c r="ALD109" s="653"/>
      <c r="ALE109" s="653"/>
      <c r="ALF109" s="653"/>
      <c r="ALG109" s="653"/>
      <c r="ALH109" s="653"/>
      <c r="ALI109" s="653"/>
      <c r="ALJ109" s="653"/>
      <c r="ALK109" s="653"/>
      <c r="ALL109" s="653"/>
      <c r="ALM109" s="653"/>
      <c r="ALN109" s="653"/>
      <c r="ALO109" s="653"/>
      <c r="ALP109" s="653"/>
      <c r="ALQ109" s="653"/>
      <c r="ALR109" s="653"/>
      <c r="ALS109" s="653"/>
      <c r="ALT109" s="653"/>
      <c r="ALU109" s="653"/>
      <c r="ALV109" s="653"/>
      <c r="ALW109" s="653"/>
      <c r="ALX109" s="653"/>
      <c r="ALY109" s="653"/>
      <c r="ALZ109" s="653"/>
      <c r="AMA109" s="653"/>
      <c r="AMB109" s="653"/>
      <c r="AMC109" s="653"/>
      <c r="AMD109" s="653"/>
      <c r="AME109" s="653"/>
      <c r="AMF109" s="653"/>
      <c r="AMG109" s="653"/>
      <c r="AMH109" s="653"/>
      <c r="AMI109" s="653"/>
      <c r="AMJ109" s="653"/>
      <c r="AMK109" s="653"/>
    </row>
    <row r="110" spans="1:1025" s="199" customFormat="1" ht="13.5" thickBot="1">
      <c r="A110" s="1528"/>
      <c r="B110" s="1528"/>
      <c r="C110" s="1539"/>
      <c r="D110" s="1540"/>
      <c r="E110" s="1541"/>
      <c r="F110" s="1542"/>
      <c r="G110" s="1528"/>
      <c r="H110" s="1528"/>
      <c r="I110" s="655"/>
      <c r="J110" s="656"/>
      <c r="K110" s="653"/>
      <c r="L110" s="653"/>
      <c r="M110" s="653"/>
      <c r="N110" s="653"/>
      <c r="O110" s="653"/>
      <c r="P110" s="653"/>
      <c r="Q110" s="653"/>
      <c r="R110" s="653"/>
      <c r="S110" s="653"/>
      <c r="T110" s="653"/>
      <c r="U110" s="653"/>
      <c r="V110" s="653"/>
      <c r="W110" s="653"/>
      <c r="X110" s="653"/>
      <c r="Y110" s="653"/>
      <c r="Z110" s="653"/>
      <c r="AA110" s="653"/>
      <c r="AB110" s="653"/>
      <c r="AC110" s="653"/>
      <c r="AD110" s="653"/>
      <c r="AE110" s="653"/>
      <c r="AF110" s="653"/>
      <c r="AG110" s="653"/>
      <c r="AH110" s="653"/>
      <c r="AI110" s="653"/>
      <c r="AJ110" s="653"/>
      <c r="AK110" s="653"/>
      <c r="AL110" s="653"/>
      <c r="AM110" s="653"/>
      <c r="AN110" s="653"/>
      <c r="AO110" s="653"/>
      <c r="AP110" s="653"/>
      <c r="AQ110" s="653"/>
      <c r="AR110" s="653"/>
      <c r="AS110" s="653"/>
      <c r="AT110" s="653"/>
      <c r="AU110" s="653"/>
      <c r="AV110" s="653"/>
      <c r="AW110" s="653"/>
      <c r="AX110" s="653"/>
      <c r="AY110" s="653"/>
      <c r="AZ110" s="653"/>
      <c r="BA110" s="653"/>
      <c r="BB110" s="653"/>
      <c r="BC110" s="653"/>
      <c r="BD110" s="653"/>
      <c r="BE110" s="653"/>
      <c r="BF110" s="653"/>
      <c r="BG110" s="653"/>
      <c r="BH110" s="653"/>
      <c r="BI110" s="653"/>
      <c r="BJ110" s="653"/>
      <c r="BK110" s="653"/>
      <c r="BL110" s="653"/>
      <c r="BM110" s="653"/>
      <c r="BN110" s="653"/>
      <c r="BO110" s="653"/>
      <c r="BP110" s="653"/>
      <c r="BQ110" s="653"/>
      <c r="BR110" s="653"/>
      <c r="BS110" s="653"/>
      <c r="BT110" s="653"/>
      <c r="BU110" s="653"/>
      <c r="BV110" s="653"/>
      <c r="BW110" s="653"/>
      <c r="BX110" s="653"/>
      <c r="BY110" s="653"/>
      <c r="BZ110" s="653"/>
      <c r="CA110" s="653"/>
      <c r="CB110" s="653"/>
      <c r="CC110" s="653"/>
      <c r="CD110" s="653"/>
      <c r="CE110" s="653"/>
      <c r="CF110" s="653"/>
      <c r="CG110" s="653"/>
      <c r="CH110" s="653"/>
      <c r="CI110" s="653"/>
      <c r="CJ110" s="653"/>
      <c r="CK110" s="653"/>
      <c r="CL110" s="653"/>
      <c r="CM110" s="653"/>
      <c r="CN110" s="653"/>
      <c r="CO110" s="653"/>
      <c r="CP110" s="653"/>
      <c r="CQ110" s="653"/>
      <c r="CR110" s="653"/>
      <c r="CS110" s="653"/>
      <c r="CT110" s="653"/>
      <c r="CU110" s="653"/>
      <c r="CV110" s="653"/>
      <c r="CW110" s="653"/>
      <c r="CX110" s="653"/>
      <c r="CY110" s="653"/>
      <c r="CZ110" s="653"/>
      <c r="DA110" s="653"/>
      <c r="DB110" s="653"/>
      <c r="DC110" s="653"/>
      <c r="DD110" s="653"/>
      <c r="DE110" s="653"/>
      <c r="DF110" s="653"/>
      <c r="DG110" s="653"/>
      <c r="DH110" s="653"/>
      <c r="DI110" s="653"/>
      <c r="DJ110" s="653"/>
      <c r="DK110" s="653"/>
      <c r="DL110" s="653"/>
      <c r="DM110" s="653"/>
      <c r="DN110" s="653"/>
      <c r="DO110" s="653"/>
      <c r="DP110" s="653"/>
      <c r="DQ110" s="653"/>
      <c r="DR110" s="653"/>
      <c r="DS110" s="653"/>
      <c r="DT110" s="653"/>
      <c r="DU110" s="653"/>
      <c r="DV110" s="653"/>
      <c r="DW110" s="653"/>
      <c r="DX110" s="653"/>
      <c r="DY110" s="653"/>
      <c r="DZ110" s="653"/>
      <c r="EA110" s="653"/>
      <c r="EB110" s="653"/>
      <c r="EC110" s="653"/>
      <c r="ED110" s="653"/>
      <c r="EE110" s="653"/>
      <c r="EF110" s="653"/>
      <c r="EG110" s="653"/>
      <c r="EH110" s="653"/>
      <c r="EI110" s="653"/>
      <c r="EJ110" s="653"/>
      <c r="EK110" s="653"/>
      <c r="EL110" s="653"/>
      <c r="EM110" s="653"/>
      <c r="EN110" s="653"/>
      <c r="EO110" s="653"/>
      <c r="EP110" s="653"/>
      <c r="EQ110" s="653"/>
      <c r="ER110" s="653"/>
      <c r="ES110" s="653"/>
      <c r="ET110" s="653"/>
      <c r="EU110" s="653"/>
      <c r="EV110" s="653"/>
      <c r="EW110" s="653"/>
      <c r="EX110" s="653"/>
      <c r="EY110" s="653"/>
      <c r="EZ110" s="653"/>
      <c r="FA110" s="653"/>
      <c r="FB110" s="653"/>
      <c r="FC110" s="653"/>
      <c r="FD110" s="653"/>
      <c r="FE110" s="653"/>
      <c r="FF110" s="653"/>
      <c r="FG110" s="653"/>
      <c r="FH110" s="653"/>
      <c r="FI110" s="653"/>
      <c r="FJ110" s="653"/>
      <c r="FK110" s="653"/>
      <c r="FL110" s="653"/>
      <c r="FM110" s="653"/>
      <c r="FN110" s="653"/>
      <c r="FO110" s="653"/>
      <c r="FP110" s="653"/>
      <c r="FQ110" s="653"/>
      <c r="FR110" s="653"/>
      <c r="FS110" s="653"/>
      <c r="FT110" s="653"/>
      <c r="FU110" s="653"/>
      <c r="FV110" s="653"/>
      <c r="FW110" s="653"/>
      <c r="FX110" s="653"/>
      <c r="FY110" s="653"/>
      <c r="FZ110" s="653"/>
      <c r="GA110" s="653"/>
      <c r="GB110" s="653"/>
      <c r="GC110" s="653"/>
      <c r="GD110" s="653"/>
      <c r="GE110" s="653"/>
      <c r="GF110" s="653"/>
      <c r="GG110" s="653"/>
      <c r="GH110" s="653"/>
      <c r="GI110" s="653"/>
      <c r="GJ110" s="653"/>
      <c r="GK110" s="653"/>
      <c r="GL110" s="653"/>
      <c r="GM110" s="653"/>
      <c r="GN110" s="653"/>
      <c r="GO110" s="653"/>
      <c r="GP110" s="653"/>
      <c r="GQ110" s="653"/>
      <c r="GR110" s="653"/>
      <c r="GS110" s="653"/>
      <c r="GT110" s="653"/>
      <c r="GU110" s="653"/>
      <c r="GV110" s="653"/>
      <c r="GW110" s="653"/>
      <c r="GX110" s="653"/>
      <c r="GY110" s="653"/>
      <c r="GZ110" s="653"/>
      <c r="HA110" s="653"/>
      <c r="HB110" s="653"/>
      <c r="HC110" s="653"/>
      <c r="HD110" s="653"/>
      <c r="HE110" s="653"/>
      <c r="HF110" s="653"/>
      <c r="HG110" s="653"/>
      <c r="HH110" s="653"/>
      <c r="HI110" s="653"/>
      <c r="HJ110" s="653"/>
      <c r="HK110" s="653"/>
      <c r="HL110" s="653"/>
      <c r="HM110" s="653"/>
      <c r="HN110" s="653"/>
      <c r="HO110" s="653"/>
      <c r="HP110" s="653"/>
      <c r="HQ110" s="653"/>
      <c r="HR110" s="653"/>
      <c r="HS110" s="653"/>
      <c r="HT110" s="653"/>
      <c r="HU110" s="653"/>
      <c r="HV110" s="653"/>
      <c r="HW110" s="653"/>
      <c r="HX110" s="653"/>
      <c r="HY110" s="653"/>
      <c r="HZ110" s="653"/>
      <c r="IA110" s="653"/>
      <c r="IB110" s="653"/>
      <c r="IC110" s="653"/>
      <c r="ID110" s="653"/>
      <c r="IE110" s="653"/>
      <c r="IF110" s="653"/>
      <c r="IG110" s="653"/>
      <c r="IH110" s="653"/>
      <c r="II110" s="653"/>
      <c r="IJ110" s="653"/>
      <c r="IK110" s="653"/>
      <c r="IL110" s="653"/>
      <c r="IM110" s="653"/>
      <c r="IN110" s="653"/>
      <c r="IO110" s="653"/>
      <c r="IP110" s="653"/>
      <c r="IQ110" s="653"/>
      <c r="IR110" s="653"/>
      <c r="IS110" s="653"/>
      <c r="IT110" s="653"/>
      <c r="IU110" s="653"/>
      <c r="IV110" s="653"/>
      <c r="IW110" s="653"/>
      <c r="IX110" s="653"/>
      <c r="IY110" s="653"/>
      <c r="IZ110" s="653"/>
      <c r="JA110" s="653"/>
      <c r="JB110" s="653"/>
      <c r="JC110" s="653"/>
      <c r="JD110" s="653"/>
      <c r="JE110" s="653"/>
      <c r="JF110" s="653"/>
      <c r="JG110" s="653"/>
      <c r="JH110" s="653"/>
      <c r="JI110" s="653"/>
      <c r="JJ110" s="653"/>
      <c r="JK110" s="653"/>
      <c r="JL110" s="653"/>
      <c r="JM110" s="653"/>
      <c r="JN110" s="653"/>
      <c r="JO110" s="653"/>
      <c r="JP110" s="653"/>
      <c r="JQ110" s="653"/>
      <c r="JR110" s="653"/>
      <c r="JS110" s="653"/>
      <c r="JT110" s="653"/>
      <c r="JU110" s="653"/>
      <c r="JV110" s="653"/>
      <c r="JW110" s="653"/>
      <c r="JX110" s="653"/>
      <c r="JY110" s="653"/>
      <c r="JZ110" s="653"/>
      <c r="KA110" s="653"/>
      <c r="KB110" s="653"/>
      <c r="KC110" s="653"/>
      <c r="KD110" s="653"/>
      <c r="KE110" s="653"/>
      <c r="KF110" s="653"/>
      <c r="KG110" s="653"/>
      <c r="KH110" s="653"/>
      <c r="KI110" s="653"/>
      <c r="KJ110" s="653"/>
      <c r="KK110" s="653"/>
      <c r="KL110" s="653"/>
      <c r="KM110" s="653"/>
      <c r="KN110" s="653"/>
      <c r="KO110" s="653"/>
      <c r="KP110" s="653"/>
      <c r="KQ110" s="653"/>
      <c r="KR110" s="653"/>
      <c r="KS110" s="653"/>
      <c r="KT110" s="653"/>
      <c r="KU110" s="653"/>
      <c r="KV110" s="653"/>
      <c r="KW110" s="653"/>
      <c r="KX110" s="653"/>
      <c r="KY110" s="653"/>
      <c r="KZ110" s="653"/>
      <c r="LA110" s="653"/>
      <c r="LB110" s="653"/>
      <c r="LC110" s="653"/>
      <c r="LD110" s="653"/>
      <c r="LE110" s="653"/>
      <c r="LF110" s="653"/>
      <c r="LG110" s="653"/>
      <c r="LH110" s="653"/>
      <c r="LI110" s="653"/>
      <c r="LJ110" s="653"/>
      <c r="LK110" s="653"/>
      <c r="LL110" s="653"/>
      <c r="LM110" s="653"/>
      <c r="LN110" s="653"/>
      <c r="LO110" s="653"/>
      <c r="LP110" s="653"/>
      <c r="LQ110" s="653"/>
      <c r="LR110" s="653"/>
      <c r="LS110" s="653"/>
      <c r="LT110" s="653"/>
      <c r="LU110" s="653"/>
      <c r="LV110" s="653"/>
      <c r="LW110" s="653"/>
      <c r="LX110" s="653"/>
      <c r="LY110" s="653"/>
      <c r="LZ110" s="653"/>
      <c r="MA110" s="653"/>
      <c r="MB110" s="653"/>
      <c r="MC110" s="653"/>
      <c r="MD110" s="653"/>
      <c r="ME110" s="653"/>
      <c r="MF110" s="653"/>
      <c r="MG110" s="653"/>
      <c r="MH110" s="653"/>
      <c r="MI110" s="653"/>
      <c r="MJ110" s="653"/>
      <c r="MK110" s="653"/>
      <c r="ML110" s="653"/>
      <c r="MM110" s="653"/>
      <c r="MN110" s="653"/>
      <c r="MO110" s="653"/>
      <c r="MP110" s="653"/>
      <c r="MQ110" s="653"/>
      <c r="MR110" s="653"/>
      <c r="MS110" s="653"/>
      <c r="MT110" s="653"/>
      <c r="MU110" s="653"/>
      <c r="MV110" s="653"/>
      <c r="MW110" s="653"/>
      <c r="MX110" s="653"/>
      <c r="MY110" s="653"/>
      <c r="MZ110" s="653"/>
      <c r="NA110" s="653"/>
      <c r="NB110" s="653"/>
      <c r="NC110" s="653"/>
      <c r="ND110" s="653"/>
      <c r="NE110" s="653"/>
      <c r="NF110" s="653"/>
      <c r="NG110" s="653"/>
      <c r="NH110" s="653"/>
      <c r="NI110" s="653"/>
      <c r="NJ110" s="653"/>
      <c r="NK110" s="653"/>
      <c r="NL110" s="653"/>
      <c r="NM110" s="653"/>
      <c r="NN110" s="653"/>
      <c r="NO110" s="653"/>
      <c r="NP110" s="653"/>
      <c r="NQ110" s="653"/>
      <c r="NR110" s="653"/>
      <c r="NS110" s="653"/>
      <c r="NT110" s="653"/>
      <c r="NU110" s="653"/>
      <c r="NV110" s="653"/>
      <c r="NW110" s="653"/>
      <c r="NX110" s="653"/>
      <c r="NY110" s="653"/>
      <c r="NZ110" s="653"/>
      <c r="OA110" s="653"/>
      <c r="OB110" s="653"/>
      <c r="OC110" s="653"/>
      <c r="OD110" s="653"/>
      <c r="OE110" s="653"/>
      <c r="OF110" s="653"/>
      <c r="OG110" s="653"/>
      <c r="OH110" s="653"/>
      <c r="OI110" s="653"/>
      <c r="OJ110" s="653"/>
      <c r="OK110" s="653"/>
      <c r="OL110" s="653"/>
      <c r="OM110" s="653"/>
      <c r="ON110" s="653"/>
      <c r="OO110" s="653"/>
      <c r="OP110" s="653"/>
      <c r="OQ110" s="653"/>
      <c r="OR110" s="653"/>
      <c r="OS110" s="653"/>
      <c r="OT110" s="653"/>
      <c r="OU110" s="653"/>
      <c r="OV110" s="653"/>
      <c r="OW110" s="653"/>
      <c r="OX110" s="653"/>
      <c r="OY110" s="653"/>
      <c r="OZ110" s="653"/>
      <c r="PA110" s="653"/>
      <c r="PB110" s="653"/>
      <c r="PC110" s="653"/>
      <c r="PD110" s="653"/>
      <c r="PE110" s="653"/>
      <c r="PF110" s="653"/>
      <c r="PG110" s="653"/>
      <c r="PH110" s="653"/>
      <c r="PI110" s="653"/>
      <c r="PJ110" s="653"/>
      <c r="PK110" s="653"/>
      <c r="PL110" s="653"/>
      <c r="PM110" s="653"/>
      <c r="PN110" s="653"/>
      <c r="PO110" s="653"/>
      <c r="PP110" s="653"/>
      <c r="PQ110" s="653"/>
      <c r="PR110" s="653"/>
      <c r="PS110" s="653"/>
      <c r="PT110" s="653"/>
      <c r="PU110" s="653"/>
      <c r="PV110" s="653"/>
      <c r="PW110" s="653"/>
      <c r="PX110" s="653"/>
      <c r="PY110" s="653"/>
      <c r="PZ110" s="653"/>
      <c r="QA110" s="653"/>
      <c r="QB110" s="653"/>
      <c r="QC110" s="653"/>
      <c r="QD110" s="653"/>
      <c r="QE110" s="653"/>
      <c r="QF110" s="653"/>
      <c r="QG110" s="653"/>
      <c r="QH110" s="653"/>
      <c r="QI110" s="653"/>
      <c r="QJ110" s="653"/>
      <c r="QK110" s="653"/>
      <c r="QL110" s="653"/>
      <c r="QM110" s="653"/>
      <c r="QN110" s="653"/>
      <c r="QO110" s="653"/>
      <c r="QP110" s="653"/>
      <c r="QQ110" s="653"/>
      <c r="QR110" s="653"/>
      <c r="QS110" s="653"/>
      <c r="QT110" s="653"/>
      <c r="QU110" s="653"/>
      <c r="QV110" s="653"/>
      <c r="QW110" s="653"/>
      <c r="QX110" s="653"/>
      <c r="QY110" s="653"/>
      <c r="QZ110" s="653"/>
      <c r="RA110" s="653"/>
      <c r="RB110" s="653"/>
      <c r="RC110" s="653"/>
      <c r="RD110" s="653"/>
      <c r="RE110" s="653"/>
      <c r="RF110" s="653"/>
      <c r="RG110" s="653"/>
      <c r="RH110" s="653"/>
      <c r="RI110" s="653"/>
      <c r="RJ110" s="653"/>
      <c r="RK110" s="653"/>
      <c r="RL110" s="653"/>
      <c r="RM110" s="653"/>
      <c r="RN110" s="653"/>
      <c r="RO110" s="653"/>
      <c r="RP110" s="653"/>
      <c r="RQ110" s="653"/>
      <c r="RR110" s="653"/>
      <c r="RS110" s="653"/>
      <c r="RT110" s="653"/>
      <c r="RU110" s="653"/>
      <c r="RV110" s="653"/>
      <c r="RW110" s="653"/>
      <c r="RX110" s="653"/>
      <c r="RY110" s="653"/>
      <c r="RZ110" s="653"/>
      <c r="SA110" s="653"/>
      <c r="SB110" s="653"/>
      <c r="SC110" s="653"/>
      <c r="SD110" s="653"/>
      <c r="SE110" s="653"/>
      <c r="SF110" s="653"/>
      <c r="SG110" s="653"/>
      <c r="SH110" s="653"/>
      <c r="SI110" s="653"/>
      <c r="SJ110" s="653"/>
      <c r="SK110" s="653"/>
      <c r="SL110" s="653"/>
      <c r="SM110" s="653"/>
      <c r="SN110" s="653"/>
      <c r="SO110" s="653"/>
      <c r="SP110" s="653"/>
      <c r="SQ110" s="653"/>
      <c r="SR110" s="653"/>
      <c r="SS110" s="653"/>
      <c r="ST110" s="653"/>
      <c r="SU110" s="653"/>
      <c r="SV110" s="653"/>
      <c r="SW110" s="653"/>
      <c r="SX110" s="653"/>
      <c r="SY110" s="653"/>
      <c r="SZ110" s="653"/>
      <c r="TA110" s="653"/>
      <c r="TB110" s="653"/>
      <c r="TC110" s="653"/>
      <c r="TD110" s="653"/>
      <c r="TE110" s="653"/>
      <c r="TF110" s="653"/>
      <c r="TG110" s="653"/>
      <c r="TH110" s="653"/>
      <c r="TI110" s="653"/>
      <c r="TJ110" s="653"/>
      <c r="TK110" s="653"/>
      <c r="TL110" s="653"/>
      <c r="TM110" s="653"/>
      <c r="TN110" s="653"/>
      <c r="TO110" s="653"/>
      <c r="TP110" s="653"/>
      <c r="TQ110" s="653"/>
      <c r="TR110" s="653"/>
      <c r="TS110" s="653"/>
      <c r="TT110" s="653"/>
      <c r="TU110" s="653"/>
      <c r="TV110" s="653"/>
      <c r="TW110" s="653"/>
      <c r="TX110" s="653"/>
      <c r="TY110" s="653"/>
      <c r="TZ110" s="653"/>
      <c r="UA110" s="653"/>
      <c r="UB110" s="653"/>
      <c r="UC110" s="653"/>
      <c r="UD110" s="653"/>
      <c r="UE110" s="653"/>
      <c r="UF110" s="653"/>
      <c r="UG110" s="653"/>
      <c r="UH110" s="653"/>
      <c r="UI110" s="653"/>
      <c r="UJ110" s="653"/>
      <c r="UK110" s="653"/>
      <c r="UL110" s="653"/>
      <c r="UM110" s="653"/>
      <c r="UN110" s="653"/>
      <c r="UO110" s="653"/>
      <c r="UP110" s="653"/>
      <c r="UQ110" s="653"/>
      <c r="UR110" s="653"/>
      <c r="US110" s="653"/>
      <c r="UT110" s="653"/>
      <c r="UU110" s="653"/>
      <c r="UV110" s="653"/>
      <c r="UW110" s="653"/>
      <c r="UX110" s="653"/>
      <c r="UY110" s="653"/>
      <c r="UZ110" s="653"/>
      <c r="VA110" s="653"/>
      <c r="VB110" s="653"/>
      <c r="VC110" s="653"/>
      <c r="VD110" s="653"/>
      <c r="VE110" s="653"/>
      <c r="VF110" s="653"/>
      <c r="VG110" s="653"/>
      <c r="VH110" s="653"/>
      <c r="VI110" s="653"/>
      <c r="VJ110" s="653"/>
      <c r="VK110" s="653"/>
      <c r="VL110" s="653"/>
      <c r="VM110" s="653"/>
      <c r="VN110" s="653"/>
      <c r="VO110" s="653"/>
      <c r="VP110" s="653"/>
      <c r="VQ110" s="653"/>
      <c r="VR110" s="653"/>
      <c r="VS110" s="653"/>
      <c r="VT110" s="653"/>
      <c r="VU110" s="653"/>
      <c r="VV110" s="653"/>
      <c r="VW110" s="653"/>
      <c r="VX110" s="653"/>
      <c r="VY110" s="653"/>
      <c r="VZ110" s="653"/>
      <c r="WA110" s="653"/>
      <c r="WB110" s="653"/>
      <c r="WC110" s="653"/>
      <c r="WD110" s="653"/>
      <c r="WE110" s="653"/>
      <c r="WF110" s="653"/>
      <c r="WG110" s="653"/>
      <c r="WH110" s="653"/>
      <c r="WI110" s="653"/>
      <c r="WJ110" s="653"/>
      <c r="WK110" s="653"/>
      <c r="WL110" s="653"/>
      <c r="WM110" s="653"/>
      <c r="WN110" s="653"/>
      <c r="WO110" s="653"/>
      <c r="WP110" s="653"/>
      <c r="WQ110" s="653"/>
      <c r="WR110" s="653"/>
      <c r="WS110" s="653"/>
      <c r="WT110" s="653"/>
      <c r="WU110" s="653"/>
      <c r="WV110" s="653"/>
      <c r="WW110" s="653"/>
      <c r="WX110" s="653"/>
      <c r="WY110" s="653"/>
      <c r="WZ110" s="653"/>
      <c r="XA110" s="653"/>
      <c r="XB110" s="653"/>
      <c r="XC110" s="653"/>
      <c r="XD110" s="653"/>
      <c r="XE110" s="653"/>
      <c r="XF110" s="653"/>
      <c r="XG110" s="653"/>
      <c r="XH110" s="653"/>
      <c r="XI110" s="653"/>
      <c r="XJ110" s="653"/>
      <c r="XK110" s="653"/>
      <c r="XL110" s="653"/>
      <c r="XM110" s="653"/>
      <c r="XN110" s="653"/>
      <c r="XO110" s="653"/>
      <c r="XP110" s="653"/>
      <c r="XQ110" s="653"/>
      <c r="XR110" s="653"/>
      <c r="XS110" s="653"/>
      <c r="XT110" s="653"/>
      <c r="XU110" s="653"/>
      <c r="XV110" s="653"/>
      <c r="XW110" s="653"/>
      <c r="XX110" s="653"/>
      <c r="XY110" s="653"/>
      <c r="XZ110" s="653"/>
      <c r="YA110" s="653"/>
      <c r="YB110" s="653"/>
      <c r="YC110" s="653"/>
      <c r="YD110" s="653"/>
      <c r="YE110" s="653"/>
      <c r="YF110" s="653"/>
      <c r="YG110" s="653"/>
      <c r="YH110" s="653"/>
      <c r="YI110" s="653"/>
      <c r="YJ110" s="653"/>
      <c r="YK110" s="653"/>
      <c r="YL110" s="653"/>
      <c r="YM110" s="653"/>
      <c r="YN110" s="653"/>
      <c r="YO110" s="653"/>
      <c r="YP110" s="653"/>
      <c r="YQ110" s="653"/>
      <c r="YR110" s="653"/>
      <c r="YS110" s="653"/>
      <c r="YT110" s="653"/>
      <c r="YU110" s="653"/>
      <c r="YV110" s="653"/>
      <c r="YW110" s="653"/>
      <c r="YX110" s="653"/>
      <c r="YY110" s="653"/>
      <c r="YZ110" s="653"/>
      <c r="ZA110" s="653"/>
      <c r="ZB110" s="653"/>
      <c r="ZC110" s="653"/>
      <c r="ZD110" s="653"/>
      <c r="ZE110" s="653"/>
      <c r="ZF110" s="653"/>
      <c r="ZG110" s="653"/>
      <c r="ZH110" s="653"/>
      <c r="ZI110" s="653"/>
      <c r="ZJ110" s="653"/>
      <c r="ZK110" s="653"/>
      <c r="ZL110" s="653"/>
      <c r="ZM110" s="653"/>
      <c r="ZN110" s="653"/>
      <c r="ZO110" s="653"/>
      <c r="ZP110" s="653"/>
      <c r="ZQ110" s="653"/>
      <c r="ZR110" s="653"/>
      <c r="ZS110" s="653"/>
      <c r="ZT110" s="653"/>
      <c r="ZU110" s="653"/>
      <c r="ZV110" s="653"/>
      <c r="ZW110" s="653"/>
      <c r="ZX110" s="653"/>
      <c r="ZY110" s="653"/>
      <c r="ZZ110" s="653"/>
      <c r="AAA110" s="653"/>
      <c r="AAB110" s="653"/>
      <c r="AAC110" s="653"/>
      <c r="AAD110" s="653"/>
      <c r="AAE110" s="653"/>
      <c r="AAF110" s="653"/>
      <c r="AAG110" s="653"/>
      <c r="AAH110" s="653"/>
      <c r="AAI110" s="653"/>
      <c r="AAJ110" s="653"/>
      <c r="AAK110" s="653"/>
      <c r="AAL110" s="653"/>
      <c r="AAM110" s="653"/>
      <c r="AAN110" s="653"/>
      <c r="AAO110" s="653"/>
      <c r="AAP110" s="653"/>
      <c r="AAQ110" s="653"/>
      <c r="AAR110" s="653"/>
      <c r="AAS110" s="653"/>
      <c r="AAT110" s="653"/>
      <c r="AAU110" s="653"/>
      <c r="AAV110" s="653"/>
      <c r="AAW110" s="653"/>
      <c r="AAX110" s="653"/>
      <c r="AAY110" s="653"/>
      <c r="AAZ110" s="653"/>
      <c r="ABA110" s="653"/>
      <c r="ABB110" s="653"/>
      <c r="ABC110" s="653"/>
      <c r="ABD110" s="653"/>
      <c r="ABE110" s="653"/>
      <c r="ABF110" s="653"/>
      <c r="ABG110" s="653"/>
      <c r="ABH110" s="653"/>
      <c r="ABI110" s="653"/>
      <c r="ABJ110" s="653"/>
      <c r="ABK110" s="653"/>
      <c r="ABL110" s="653"/>
      <c r="ABM110" s="653"/>
      <c r="ABN110" s="653"/>
      <c r="ABO110" s="653"/>
      <c r="ABP110" s="653"/>
      <c r="ABQ110" s="653"/>
      <c r="ABR110" s="653"/>
      <c r="ABS110" s="653"/>
      <c r="ABT110" s="653"/>
      <c r="ABU110" s="653"/>
      <c r="ABV110" s="653"/>
      <c r="ABW110" s="653"/>
      <c r="ABX110" s="653"/>
      <c r="ABY110" s="653"/>
      <c r="ABZ110" s="653"/>
      <c r="ACA110" s="653"/>
      <c r="ACB110" s="653"/>
      <c r="ACC110" s="653"/>
      <c r="ACD110" s="653"/>
      <c r="ACE110" s="653"/>
      <c r="ACF110" s="653"/>
      <c r="ACG110" s="653"/>
      <c r="ACH110" s="653"/>
      <c r="ACI110" s="653"/>
      <c r="ACJ110" s="653"/>
      <c r="ACK110" s="653"/>
      <c r="ACL110" s="653"/>
      <c r="ACM110" s="653"/>
      <c r="ACN110" s="653"/>
      <c r="ACO110" s="653"/>
      <c r="ACP110" s="653"/>
      <c r="ACQ110" s="653"/>
      <c r="ACR110" s="653"/>
      <c r="ACS110" s="653"/>
      <c r="ACT110" s="653"/>
      <c r="ACU110" s="653"/>
      <c r="ACV110" s="653"/>
      <c r="ACW110" s="653"/>
      <c r="ACX110" s="653"/>
      <c r="ACY110" s="653"/>
      <c r="ACZ110" s="653"/>
      <c r="ADA110" s="653"/>
      <c r="ADB110" s="653"/>
      <c r="ADC110" s="653"/>
      <c r="ADD110" s="653"/>
      <c r="ADE110" s="653"/>
      <c r="ADF110" s="653"/>
      <c r="ADG110" s="653"/>
      <c r="ADH110" s="653"/>
      <c r="ADI110" s="653"/>
      <c r="ADJ110" s="653"/>
      <c r="ADK110" s="653"/>
      <c r="ADL110" s="653"/>
      <c r="ADM110" s="653"/>
      <c r="ADN110" s="653"/>
      <c r="ADO110" s="653"/>
      <c r="ADP110" s="653"/>
      <c r="ADQ110" s="653"/>
      <c r="ADR110" s="653"/>
      <c r="ADS110" s="653"/>
      <c r="ADT110" s="653"/>
      <c r="ADU110" s="653"/>
      <c r="ADV110" s="653"/>
      <c r="ADW110" s="653"/>
      <c r="ADX110" s="653"/>
      <c r="ADY110" s="653"/>
      <c r="ADZ110" s="653"/>
      <c r="AEA110" s="653"/>
      <c r="AEB110" s="653"/>
      <c r="AEC110" s="653"/>
      <c r="AED110" s="653"/>
      <c r="AEE110" s="653"/>
      <c r="AEF110" s="653"/>
      <c r="AEG110" s="653"/>
      <c r="AEH110" s="653"/>
      <c r="AEI110" s="653"/>
      <c r="AEJ110" s="653"/>
      <c r="AEK110" s="653"/>
      <c r="AEL110" s="653"/>
      <c r="AEM110" s="653"/>
      <c r="AEN110" s="653"/>
      <c r="AEO110" s="653"/>
      <c r="AEP110" s="653"/>
      <c r="AEQ110" s="653"/>
      <c r="AER110" s="653"/>
      <c r="AES110" s="653"/>
      <c r="AET110" s="653"/>
      <c r="AEU110" s="653"/>
      <c r="AEV110" s="653"/>
      <c r="AEW110" s="653"/>
      <c r="AEX110" s="653"/>
      <c r="AEY110" s="653"/>
      <c r="AEZ110" s="653"/>
      <c r="AFA110" s="653"/>
      <c r="AFB110" s="653"/>
      <c r="AFC110" s="653"/>
      <c r="AFD110" s="653"/>
      <c r="AFE110" s="653"/>
      <c r="AFF110" s="653"/>
      <c r="AFG110" s="653"/>
      <c r="AFH110" s="653"/>
      <c r="AFI110" s="653"/>
      <c r="AFJ110" s="653"/>
      <c r="AFK110" s="653"/>
      <c r="AFL110" s="653"/>
      <c r="AFM110" s="653"/>
      <c r="AFN110" s="653"/>
      <c r="AFO110" s="653"/>
      <c r="AFP110" s="653"/>
      <c r="AFQ110" s="653"/>
      <c r="AFR110" s="653"/>
      <c r="AFS110" s="653"/>
      <c r="AFT110" s="653"/>
      <c r="AFU110" s="653"/>
      <c r="AFV110" s="653"/>
      <c r="AFW110" s="653"/>
      <c r="AFX110" s="653"/>
      <c r="AFY110" s="653"/>
      <c r="AFZ110" s="653"/>
      <c r="AGA110" s="653"/>
      <c r="AGB110" s="653"/>
      <c r="AGC110" s="653"/>
      <c r="AGD110" s="653"/>
      <c r="AGE110" s="653"/>
      <c r="AGF110" s="653"/>
      <c r="AGG110" s="653"/>
      <c r="AGH110" s="653"/>
      <c r="AGI110" s="653"/>
      <c r="AGJ110" s="653"/>
      <c r="AGK110" s="653"/>
      <c r="AGL110" s="653"/>
      <c r="AGM110" s="653"/>
      <c r="AGN110" s="653"/>
      <c r="AGO110" s="653"/>
      <c r="AGP110" s="653"/>
      <c r="AGQ110" s="653"/>
      <c r="AGR110" s="653"/>
      <c r="AGS110" s="653"/>
      <c r="AGT110" s="653"/>
      <c r="AGU110" s="653"/>
      <c r="AGV110" s="653"/>
      <c r="AGW110" s="653"/>
      <c r="AGX110" s="653"/>
      <c r="AGY110" s="653"/>
      <c r="AGZ110" s="653"/>
      <c r="AHA110" s="653"/>
      <c r="AHB110" s="653"/>
      <c r="AHC110" s="653"/>
      <c r="AHD110" s="653"/>
      <c r="AHE110" s="653"/>
      <c r="AHF110" s="653"/>
      <c r="AHG110" s="653"/>
      <c r="AHH110" s="653"/>
      <c r="AHI110" s="653"/>
      <c r="AHJ110" s="653"/>
      <c r="AHK110" s="653"/>
      <c r="AHL110" s="653"/>
      <c r="AHM110" s="653"/>
      <c r="AHN110" s="653"/>
      <c r="AHO110" s="653"/>
      <c r="AHP110" s="653"/>
      <c r="AHQ110" s="653"/>
      <c r="AHR110" s="653"/>
      <c r="AHS110" s="653"/>
      <c r="AHT110" s="653"/>
      <c r="AHU110" s="653"/>
      <c r="AHV110" s="653"/>
      <c r="AHW110" s="653"/>
      <c r="AHX110" s="653"/>
      <c r="AHY110" s="653"/>
      <c r="AHZ110" s="653"/>
      <c r="AIA110" s="653"/>
      <c r="AIB110" s="653"/>
      <c r="AIC110" s="653"/>
      <c r="AID110" s="653"/>
      <c r="AIE110" s="653"/>
      <c r="AIF110" s="653"/>
      <c r="AIG110" s="653"/>
      <c r="AIH110" s="653"/>
      <c r="AII110" s="653"/>
      <c r="AIJ110" s="653"/>
      <c r="AIK110" s="653"/>
      <c r="AIL110" s="653"/>
      <c r="AIM110" s="653"/>
      <c r="AIN110" s="653"/>
      <c r="AIO110" s="653"/>
      <c r="AIP110" s="653"/>
      <c r="AIQ110" s="653"/>
      <c r="AIR110" s="653"/>
      <c r="AIS110" s="653"/>
      <c r="AIT110" s="653"/>
      <c r="AIU110" s="653"/>
      <c r="AIV110" s="653"/>
      <c r="AIW110" s="653"/>
      <c r="AIX110" s="653"/>
      <c r="AIY110" s="653"/>
      <c r="AIZ110" s="653"/>
      <c r="AJA110" s="653"/>
      <c r="AJB110" s="653"/>
      <c r="AJC110" s="653"/>
      <c r="AJD110" s="653"/>
      <c r="AJE110" s="653"/>
      <c r="AJF110" s="653"/>
      <c r="AJG110" s="653"/>
      <c r="AJH110" s="653"/>
      <c r="AJI110" s="653"/>
      <c r="AJJ110" s="653"/>
      <c r="AJK110" s="653"/>
      <c r="AJL110" s="653"/>
      <c r="AJM110" s="653"/>
      <c r="AJN110" s="653"/>
      <c r="AJO110" s="653"/>
      <c r="AJP110" s="653"/>
      <c r="AJQ110" s="653"/>
      <c r="AJR110" s="653"/>
      <c r="AJS110" s="653"/>
      <c r="AJT110" s="653"/>
      <c r="AJU110" s="653"/>
      <c r="AJV110" s="653"/>
      <c r="AJW110" s="653"/>
      <c r="AJX110" s="653"/>
      <c r="AJY110" s="653"/>
      <c r="AJZ110" s="653"/>
      <c r="AKA110" s="653"/>
      <c r="AKB110" s="653"/>
      <c r="AKC110" s="653"/>
      <c r="AKD110" s="653"/>
      <c r="AKE110" s="653"/>
      <c r="AKF110" s="653"/>
      <c r="AKG110" s="653"/>
      <c r="AKH110" s="653"/>
      <c r="AKI110" s="653"/>
      <c r="AKJ110" s="653"/>
      <c r="AKK110" s="653"/>
      <c r="AKL110" s="653"/>
      <c r="AKM110" s="653"/>
      <c r="AKN110" s="653"/>
      <c r="AKO110" s="653"/>
      <c r="AKP110" s="653"/>
      <c r="AKQ110" s="653"/>
      <c r="AKR110" s="653"/>
      <c r="AKS110" s="653"/>
      <c r="AKT110" s="653"/>
      <c r="AKU110" s="653"/>
      <c r="AKV110" s="653"/>
      <c r="AKW110" s="653"/>
      <c r="AKX110" s="653"/>
      <c r="AKY110" s="653"/>
      <c r="AKZ110" s="653"/>
      <c r="ALA110" s="653"/>
      <c r="ALB110" s="653"/>
      <c r="ALC110" s="653"/>
      <c r="ALD110" s="653"/>
      <c r="ALE110" s="653"/>
      <c r="ALF110" s="653"/>
      <c r="ALG110" s="653"/>
      <c r="ALH110" s="653"/>
      <c r="ALI110" s="653"/>
      <c r="ALJ110" s="653"/>
      <c r="ALK110" s="653"/>
      <c r="ALL110" s="653"/>
      <c r="ALM110" s="653"/>
      <c r="ALN110" s="653"/>
      <c r="ALO110" s="653"/>
      <c r="ALP110" s="653"/>
      <c r="ALQ110" s="653"/>
      <c r="ALR110" s="653"/>
      <c r="ALS110" s="653"/>
      <c r="ALT110" s="653"/>
      <c r="ALU110" s="653"/>
      <c r="ALV110" s="653"/>
      <c r="ALW110" s="653"/>
      <c r="ALX110" s="653"/>
      <c r="ALY110" s="653"/>
      <c r="ALZ110" s="653"/>
      <c r="AMA110" s="653"/>
      <c r="AMB110" s="653"/>
      <c r="AMC110" s="653"/>
      <c r="AMD110" s="653"/>
      <c r="AME110" s="653"/>
      <c r="AMF110" s="653"/>
      <c r="AMG110" s="653"/>
      <c r="AMH110" s="653"/>
      <c r="AMI110" s="653"/>
      <c r="AMJ110" s="653"/>
      <c r="AMK110" s="653"/>
    </row>
    <row r="111" spans="1:1025" s="199" customFormat="1" ht="13.5" thickBot="1">
      <c r="A111" s="1739" t="s">
        <v>3469</v>
      </c>
      <c r="B111" s="1739"/>
      <c r="C111" s="1739"/>
      <c r="D111" s="1739"/>
      <c r="E111" s="1739"/>
      <c r="F111" s="1739" t="s">
        <v>124</v>
      </c>
      <c r="G111" s="1739"/>
      <c r="H111" s="1532" t="s">
        <v>3470</v>
      </c>
      <c r="I111" s="655"/>
      <c r="J111" s="656"/>
      <c r="K111" s="653"/>
      <c r="L111" s="653"/>
      <c r="M111" s="653"/>
      <c r="N111" s="653"/>
      <c r="O111" s="653"/>
      <c r="P111" s="653"/>
      <c r="Q111" s="653"/>
      <c r="R111" s="653"/>
      <c r="S111" s="653"/>
      <c r="T111" s="653"/>
      <c r="U111" s="653"/>
      <c r="V111" s="653"/>
      <c r="W111" s="653"/>
      <c r="X111" s="653"/>
      <c r="Y111" s="653"/>
      <c r="Z111" s="653"/>
      <c r="AA111" s="653"/>
      <c r="AB111" s="653"/>
      <c r="AC111" s="653"/>
      <c r="AD111" s="653"/>
      <c r="AE111" s="653"/>
      <c r="AF111" s="653"/>
      <c r="AG111" s="653"/>
      <c r="AH111" s="653"/>
      <c r="AI111" s="653"/>
      <c r="AJ111" s="653"/>
      <c r="AK111" s="653"/>
      <c r="AL111" s="653"/>
      <c r="AM111" s="653"/>
      <c r="AN111" s="653"/>
      <c r="AO111" s="653"/>
      <c r="AP111" s="653"/>
      <c r="AQ111" s="653"/>
      <c r="AR111" s="653"/>
      <c r="AS111" s="653"/>
      <c r="AT111" s="653"/>
      <c r="AU111" s="653"/>
      <c r="AV111" s="653"/>
      <c r="AW111" s="653"/>
      <c r="AX111" s="653"/>
      <c r="AY111" s="653"/>
      <c r="AZ111" s="653"/>
      <c r="BA111" s="653"/>
      <c r="BB111" s="653"/>
      <c r="BC111" s="653"/>
      <c r="BD111" s="653"/>
      <c r="BE111" s="653"/>
      <c r="BF111" s="653"/>
      <c r="BG111" s="653"/>
      <c r="BH111" s="653"/>
      <c r="BI111" s="653"/>
      <c r="BJ111" s="653"/>
      <c r="BK111" s="653"/>
      <c r="BL111" s="653"/>
      <c r="BM111" s="653"/>
      <c r="BN111" s="653"/>
      <c r="BO111" s="653"/>
      <c r="BP111" s="653"/>
      <c r="BQ111" s="653"/>
      <c r="BR111" s="653"/>
      <c r="BS111" s="653"/>
      <c r="BT111" s="653"/>
      <c r="BU111" s="653"/>
      <c r="BV111" s="653"/>
      <c r="BW111" s="653"/>
      <c r="BX111" s="653"/>
      <c r="BY111" s="653"/>
      <c r="BZ111" s="653"/>
      <c r="CA111" s="653"/>
      <c r="CB111" s="653"/>
      <c r="CC111" s="653"/>
      <c r="CD111" s="653"/>
      <c r="CE111" s="653"/>
      <c r="CF111" s="653"/>
      <c r="CG111" s="653"/>
      <c r="CH111" s="653"/>
      <c r="CI111" s="653"/>
      <c r="CJ111" s="653"/>
      <c r="CK111" s="653"/>
      <c r="CL111" s="653"/>
      <c r="CM111" s="653"/>
      <c r="CN111" s="653"/>
      <c r="CO111" s="653"/>
      <c r="CP111" s="653"/>
      <c r="CQ111" s="653"/>
      <c r="CR111" s="653"/>
      <c r="CS111" s="653"/>
      <c r="CT111" s="653"/>
      <c r="CU111" s="653"/>
      <c r="CV111" s="653"/>
      <c r="CW111" s="653"/>
      <c r="CX111" s="653"/>
      <c r="CY111" s="653"/>
      <c r="CZ111" s="653"/>
      <c r="DA111" s="653"/>
      <c r="DB111" s="653"/>
      <c r="DC111" s="653"/>
      <c r="DD111" s="653"/>
      <c r="DE111" s="653"/>
      <c r="DF111" s="653"/>
      <c r="DG111" s="653"/>
      <c r="DH111" s="653"/>
      <c r="DI111" s="653"/>
      <c r="DJ111" s="653"/>
      <c r="DK111" s="653"/>
      <c r="DL111" s="653"/>
      <c r="DM111" s="653"/>
      <c r="DN111" s="653"/>
      <c r="DO111" s="653"/>
      <c r="DP111" s="653"/>
      <c r="DQ111" s="653"/>
      <c r="DR111" s="653"/>
      <c r="DS111" s="653"/>
      <c r="DT111" s="653"/>
      <c r="DU111" s="653"/>
      <c r="DV111" s="653"/>
      <c r="DW111" s="653"/>
      <c r="DX111" s="653"/>
      <c r="DY111" s="653"/>
      <c r="DZ111" s="653"/>
      <c r="EA111" s="653"/>
      <c r="EB111" s="653"/>
      <c r="EC111" s="653"/>
      <c r="ED111" s="653"/>
      <c r="EE111" s="653"/>
      <c r="EF111" s="653"/>
      <c r="EG111" s="653"/>
      <c r="EH111" s="653"/>
      <c r="EI111" s="653"/>
      <c r="EJ111" s="653"/>
      <c r="EK111" s="653"/>
      <c r="EL111" s="653"/>
      <c r="EM111" s="653"/>
      <c r="EN111" s="653"/>
      <c r="EO111" s="653"/>
      <c r="EP111" s="653"/>
      <c r="EQ111" s="653"/>
      <c r="ER111" s="653"/>
      <c r="ES111" s="653"/>
      <c r="ET111" s="653"/>
      <c r="EU111" s="653"/>
      <c r="EV111" s="653"/>
      <c r="EW111" s="653"/>
      <c r="EX111" s="653"/>
      <c r="EY111" s="653"/>
      <c r="EZ111" s="653"/>
      <c r="FA111" s="653"/>
      <c r="FB111" s="653"/>
      <c r="FC111" s="653"/>
      <c r="FD111" s="653"/>
      <c r="FE111" s="653"/>
      <c r="FF111" s="653"/>
      <c r="FG111" s="653"/>
      <c r="FH111" s="653"/>
      <c r="FI111" s="653"/>
      <c r="FJ111" s="653"/>
      <c r="FK111" s="653"/>
      <c r="FL111" s="653"/>
      <c r="FM111" s="653"/>
      <c r="FN111" s="653"/>
      <c r="FO111" s="653"/>
      <c r="FP111" s="653"/>
      <c r="FQ111" s="653"/>
      <c r="FR111" s="653"/>
      <c r="FS111" s="653"/>
      <c r="FT111" s="653"/>
      <c r="FU111" s="653"/>
      <c r="FV111" s="653"/>
      <c r="FW111" s="653"/>
      <c r="FX111" s="653"/>
      <c r="FY111" s="653"/>
      <c r="FZ111" s="653"/>
      <c r="GA111" s="653"/>
      <c r="GB111" s="653"/>
      <c r="GC111" s="653"/>
      <c r="GD111" s="653"/>
      <c r="GE111" s="653"/>
      <c r="GF111" s="653"/>
      <c r="GG111" s="653"/>
      <c r="GH111" s="653"/>
      <c r="GI111" s="653"/>
      <c r="GJ111" s="653"/>
      <c r="GK111" s="653"/>
      <c r="GL111" s="653"/>
      <c r="GM111" s="653"/>
      <c r="GN111" s="653"/>
      <c r="GO111" s="653"/>
      <c r="GP111" s="653"/>
      <c r="GQ111" s="653"/>
      <c r="GR111" s="653"/>
      <c r="GS111" s="653"/>
      <c r="GT111" s="653"/>
      <c r="GU111" s="653"/>
      <c r="GV111" s="653"/>
      <c r="GW111" s="653"/>
      <c r="GX111" s="653"/>
      <c r="GY111" s="653"/>
      <c r="GZ111" s="653"/>
      <c r="HA111" s="653"/>
      <c r="HB111" s="653"/>
      <c r="HC111" s="653"/>
      <c r="HD111" s="653"/>
      <c r="HE111" s="653"/>
      <c r="HF111" s="653"/>
      <c r="HG111" s="653"/>
      <c r="HH111" s="653"/>
      <c r="HI111" s="653"/>
      <c r="HJ111" s="653"/>
      <c r="HK111" s="653"/>
      <c r="HL111" s="653"/>
      <c r="HM111" s="653"/>
      <c r="HN111" s="653"/>
      <c r="HO111" s="653"/>
      <c r="HP111" s="653"/>
      <c r="HQ111" s="653"/>
      <c r="HR111" s="653"/>
      <c r="HS111" s="653"/>
      <c r="HT111" s="653"/>
      <c r="HU111" s="653"/>
      <c r="HV111" s="653"/>
      <c r="HW111" s="653"/>
      <c r="HX111" s="653"/>
      <c r="HY111" s="653"/>
      <c r="HZ111" s="653"/>
      <c r="IA111" s="653"/>
      <c r="IB111" s="653"/>
      <c r="IC111" s="653"/>
      <c r="ID111" s="653"/>
      <c r="IE111" s="653"/>
      <c r="IF111" s="653"/>
      <c r="IG111" s="653"/>
      <c r="IH111" s="653"/>
      <c r="II111" s="653"/>
      <c r="IJ111" s="653"/>
      <c r="IK111" s="653"/>
      <c r="IL111" s="653"/>
      <c r="IM111" s="653"/>
      <c r="IN111" s="653"/>
      <c r="IO111" s="653"/>
      <c r="IP111" s="653"/>
      <c r="IQ111" s="653"/>
      <c r="IR111" s="653"/>
      <c r="IS111" s="653"/>
      <c r="IT111" s="653"/>
      <c r="IU111" s="653"/>
      <c r="IV111" s="653"/>
      <c r="IW111" s="653"/>
      <c r="IX111" s="653"/>
      <c r="IY111" s="653"/>
      <c r="IZ111" s="653"/>
      <c r="JA111" s="653"/>
      <c r="JB111" s="653"/>
      <c r="JC111" s="653"/>
      <c r="JD111" s="653"/>
      <c r="JE111" s="653"/>
      <c r="JF111" s="653"/>
      <c r="JG111" s="653"/>
      <c r="JH111" s="653"/>
      <c r="JI111" s="653"/>
      <c r="JJ111" s="653"/>
      <c r="JK111" s="653"/>
      <c r="JL111" s="653"/>
      <c r="JM111" s="653"/>
      <c r="JN111" s="653"/>
      <c r="JO111" s="653"/>
      <c r="JP111" s="653"/>
      <c r="JQ111" s="653"/>
      <c r="JR111" s="653"/>
      <c r="JS111" s="653"/>
      <c r="JT111" s="653"/>
      <c r="JU111" s="653"/>
      <c r="JV111" s="653"/>
      <c r="JW111" s="653"/>
      <c r="JX111" s="653"/>
      <c r="JY111" s="653"/>
      <c r="JZ111" s="653"/>
      <c r="KA111" s="653"/>
      <c r="KB111" s="653"/>
      <c r="KC111" s="653"/>
      <c r="KD111" s="653"/>
      <c r="KE111" s="653"/>
      <c r="KF111" s="653"/>
      <c r="KG111" s="653"/>
      <c r="KH111" s="653"/>
      <c r="KI111" s="653"/>
      <c r="KJ111" s="653"/>
      <c r="KK111" s="653"/>
      <c r="KL111" s="653"/>
      <c r="KM111" s="653"/>
      <c r="KN111" s="653"/>
      <c r="KO111" s="653"/>
      <c r="KP111" s="653"/>
      <c r="KQ111" s="653"/>
      <c r="KR111" s="653"/>
      <c r="KS111" s="653"/>
      <c r="KT111" s="653"/>
      <c r="KU111" s="653"/>
      <c r="KV111" s="653"/>
      <c r="KW111" s="653"/>
      <c r="KX111" s="653"/>
      <c r="KY111" s="653"/>
      <c r="KZ111" s="653"/>
      <c r="LA111" s="653"/>
      <c r="LB111" s="653"/>
      <c r="LC111" s="653"/>
      <c r="LD111" s="653"/>
      <c r="LE111" s="653"/>
      <c r="LF111" s="653"/>
      <c r="LG111" s="653"/>
      <c r="LH111" s="653"/>
      <c r="LI111" s="653"/>
      <c r="LJ111" s="653"/>
      <c r="LK111" s="653"/>
      <c r="LL111" s="653"/>
      <c r="LM111" s="653"/>
      <c r="LN111" s="653"/>
      <c r="LO111" s="653"/>
      <c r="LP111" s="653"/>
      <c r="LQ111" s="653"/>
      <c r="LR111" s="653"/>
      <c r="LS111" s="653"/>
      <c r="LT111" s="653"/>
      <c r="LU111" s="653"/>
      <c r="LV111" s="653"/>
      <c r="LW111" s="653"/>
      <c r="LX111" s="653"/>
      <c r="LY111" s="653"/>
      <c r="LZ111" s="653"/>
      <c r="MA111" s="653"/>
      <c r="MB111" s="653"/>
      <c r="MC111" s="653"/>
      <c r="MD111" s="653"/>
      <c r="ME111" s="653"/>
      <c r="MF111" s="653"/>
      <c r="MG111" s="653"/>
      <c r="MH111" s="653"/>
      <c r="MI111" s="653"/>
      <c r="MJ111" s="653"/>
      <c r="MK111" s="653"/>
      <c r="ML111" s="653"/>
      <c r="MM111" s="653"/>
      <c r="MN111" s="653"/>
      <c r="MO111" s="653"/>
      <c r="MP111" s="653"/>
      <c r="MQ111" s="653"/>
      <c r="MR111" s="653"/>
      <c r="MS111" s="653"/>
      <c r="MT111" s="653"/>
      <c r="MU111" s="653"/>
      <c r="MV111" s="653"/>
      <c r="MW111" s="653"/>
      <c r="MX111" s="653"/>
      <c r="MY111" s="653"/>
      <c r="MZ111" s="653"/>
      <c r="NA111" s="653"/>
      <c r="NB111" s="653"/>
      <c r="NC111" s="653"/>
      <c r="ND111" s="653"/>
      <c r="NE111" s="653"/>
      <c r="NF111" s="653"/>
      <c r="NG111" s="653"/>
      <c r="NH111" s="653"/>
      <c r="NI111" s="653"/>
      <c r="NJ111" s="653"/>
      <c r="NK111" s="653"/>
      <c r="NL111" s="653"/>
      <c r="NM111" s="653"/>
      <c r="NN111" s="653"/>
      <c r="NO111" s="653"/>
      <c r="NP111" s="653"/>
      <c r="NQ111" s="653"/>
      <c r="NR111" s="653"/>
      <c r="NS111" s="653"/>
      <c r="NT111" s="653"/>
      <c r="NU111" s="653"/>
      <c r="NV111" s="653"/>
      <c r="NW111" s="653"/>
      <c r="NX111" s="653"/>
      <c r="NY111" s="653"/>
      <c r="NZ111" s="653"/>
      <c r="OA111" s="653"/>
      <c r="OB111" s="653"/>
      <c r="OC111" s="653"/>
      <c r="OD111" s="653"/>
      <c r="OE111" s="653"/>
      <c r="OF111" s="653"/>
      <c r="OG111" s="653"/>
      <c r="OH111" s="653"/>
      <c r="OI111" s="653"/>
      <c r="OJ111" s="653"/>
      <c r="OK111" s="653"/>
      <c r="OL111" s="653"/>
      <c r="OM111" s="653"/>
      <c r="ON111" s="653"/>
      <c r="OO111" s="653"/>
      <c r="OP111" s="653"/>
      <c r="OQ111" s="653"/>
      <c r="OR111" s="653"/>
      <c r="OS111" s="653"/>
      <c r="OT111" s="653"/>
      <c r="OU111" s="653"/>
      <c r="OV111" s="653"/>
      <c r="OW111" s="653"/>
      <c r="OX111" s="653"/>
      <c r="OY111" s="653"/>
      <c r="OZ111" s="653"/>
      <c r="PA111" s="653"/>
      <c r="PB111" s="653"/>
      <c r="PC111" s="653"/>
      <c r="PD111" s="653"/>
      <c r="PE111" s="653"/>
      <c r="PF111" s="653"/>
      <c r="PG111" s="653"/>
      <c r="PH111" s="653"/>
      <c r="PI111" s="653"/>
      <c r="PJ111" s="653"/>
      <c r="PK111" s="653"/>
      <c r="PL111" s="653"/>
      <c r="PM111" s="653"/>
      <c r="PN111" s="653"/>
      <c r="PO111" s="653"/>
      <c r="PP111" s="653"/>
      <c r="PQ111" s="653"/>
      <c r="PR111" s="653"/>
      <c r="PS111" s="653"/>
      <c r="PT111" s="653"/>
      <c r="PU111" s="653"/>
      <c r="PV111" s="653"/>
      <c r="PW111" s="653"/>
      <c r="PX111" s="653"/>
      <c r="PY111" s="653"/>
      <c r="PZ111" s="653"/>
      <c r="QA111" s="653"/>
      <c r="QB111" s="653"/>
      <c r="QC111" s="653"/>
      <c r="QD111" s="653"/>
      <c r="QE111" s="653"/>
      <c r="QF111" s="653"/>
      <c r="QG111" s="653"/>
      <c r="QH111" s="653"/>
      <c r="QI111" s="653"/>
      <c r="QJ111" s="653"/>
      <c r="QK111" s="653"/>
      <c r="QL111" s="653"/>
      <c r="QM111" s="653"/>
      <c r="QN111" s="653"/>
      <c r="QO111" s="653"/>
      <c r="QP111" s="653"/>
      <c r="QQ111" s="653"/>
      <c r="QR111" s="653"/>
      <c r="QS111" s="653"/>
      <c r="QT111" s="653"/>
      <c r="QU111" s="653"/>
      <c r="QV111" s="653"/>
      <c r="QW111" s="653"/>
      <c r="QX111" s="653"/>
      <c r="QY111" s="653"/>
      <c r="QZ111" s="653"/>
      <c r="RA111" s="653"/>
      <c r="RB111" s="653"/>
      <c r="RC111" s="653"/>
      <c r="RD111" s="653"/>
      <c r="RE111" s="653"/>
      <c r="RF111" s="653"/>
      <c r="RG111" s="653"/>
      <c r="RH111" s="653"/>
      <c r="RI111" s="653"/>
      <c r="RJ111" s="653"/>
      <c r="RK111" s="653"/>
      <c r="RL111" s="653"/>
      <c r="RM111" s="653"/>
      <c r="RN111" s="653"/>
      <c r="RO111" s="653"/>
      <c r="RP111" s="653"/>
      <c r="RQ111" s="653"/>
      <c r="RR111" s="653"/>
      <c r="RS111" s="653"/>
      <c r="RT111" s="653"/>
      <c r="RU111" s="653"/>
      <c r="RV111" s="653"/>
      <c r="RW111" s="653"/>
      <c r="RX111" s="653"/>
      <c r="RY111" s="653"/>
      <c r="RZ111" s="653"/>
      <c r="SA111" s="653"/>
      <c r="SB111" s="653"/>
      <c r="SC111" s="653"/>
      <c r="SD111" s="653"/>
      <c r="SE111" s="653"/>
      <c r="SF111" s="653"/>
      <c r="SG111" s="653"/>
      <c r="SH111" s="653"/>
      <c r="SI111" s="653"/>
      <c r="SJ111" s="653"/>
      <c r="SK111" s="653"/>
      <c r="SL111" s="653"/>
      <c r="SM111" s="653"/>
      <c r="SN111" s="653"/>
      <c r="SO111" s="653"/>
      <c r="SP111" s="653"/>
      <c r="SQ111" s="653"/>
      <c r="SR111" s="653"/>
      <c r="SS111" s="653"/>
      <c r="ST111" s="653"/>
      <c r="SU111" s="653"/>
      <c r="SV111" s="653"/>
      <c r="SW111" s="653"/>
      <c r="SX111" s="653"/>
      <c r="SY111" s="653"/>
      <c r="SZ111" s="653"/>
      <c r="TA111" s="653"/>
      <c r="TB111" s="653"/>
      <c r="TC111" s="653"/>
      <c r="TD111" s="653"/>
      <c r="TE111" s="653"/>
      <c r="TF111" s="653"/>
      <c r="TG111" s="653"/>
      <c r="TH111" s="653"/>
      <c r="TI111" s="653"/>
      <c r="TJ111" s="653"/>
      <c r="TK111" s="653"/>
      <c r="TL111" s="653"/>
      <c r="TM111" s="653"/>
      <c r="TN111" s="653"/>
      <c r="TO111" s="653"/>
      <c r="TP111" s="653"/>
      <c r="TQ111" s="653"/>
      <c r="TR111" s="653"/>
      <c r="TS111" s="653"/>
      <c r="TT111" s="653"/>
      <c r="TU111" s="653"/>
      <c r="TV111" s="653"/>
      <c r="TW111" s="653"/>
      <c r="TX111" s="653"/>
      <c r="TY111" s="653"/>
      <c r="TZ111" s="653"/>
      <c r="UA111" s="653"/>
      <c r="UB111" s="653"/>
      <c r="UC111" s="653"/>
      <c r="UD111" s="653"/>
      <c r="UE111" s="653"/>
      <c r="UF111" s="653"/>
      <c r="UG111" s="653"/>
      <c r="UH111" s="653"/>
      <c r="UI111" s="653"/>
      <c r="UJ111" s="653"/>
      <c r="UK111" s="653"/>
      <c r="UL111" s="653"/>
      <c r="UM111" s="653"/>
      <c r="UN111" s="653"/>
      <c r="UO111" s="653"/>
      <c r="UP111" s="653"/>
      <c r="UQ111" s="653"/>
      <c r="UR111" s="653"/>
      <c r="US111" s="653"/>
      <c r="UT111" s="653"/>
      <c r="UU111" s="653"/>
      <c r="UV111" s="653"/>
      <c r="UW111" s="653"/>
      <c r="UX111" s="653"/>
      <c r="UY111" s="653"/>
      <c r="UZ111" s="653"/>
      <c r="VA111" s="653"/>
      <c r="VB111" s="653"/>
      <c r="VC111" s="653"/>
      <c r="VD111" s="653"/>
      <c r="VE111" s="653"/>
      <c r="VF111" s="653"/>
      <c r="VG111" s="653"/>
      <c r="VH111" s="653"/>
      <c r="VI111" s="653"/>
      <c r="VJ111" s="653"/>
      <c r="VK111" s="653"/>
      <c r="VL111" s="653"/>
      <c r="VM111" s="653"/>
      <c r="VN111" s="653"/>
      <c r="VO111" s="653"/>
      <c r="VP111" s="653"/>
      <c r="VQ111" s="653"/>
      <c r="VR111" s="653"/>
      <c r="VS111" s="653"/>
      <c r="VT111" s="653"/>
      <c r="VU111" s="653"/>
      <c r="VV111" s="653"/>
      <c r="VW111" s="653"/>
      <c r="VX111" s="653"/>
      <c r="VY111" s="653"/>
      <c r="VZ111" s="653"/>
      <c r="WA111" s="653"/>
      <c r="WB111" s="653"/>
      <c r="WC111" s="653"/>
      <c r="WD111" s="653"/>
      <c r="WE111" s="653"/>
      <c r="WF111" s="653"/>
      <c r="WG111" s="653"/>
      <c r="WH111" s="653"/>
      <c r="WI111" s="653"/>
      <c r="WJ111" s="653"/>
      <c r="WK111" s="653"/>
      <c r="WL111" s="653"/>
      <c r="WM111" s="653"/>
      <c r="WN111" s="653"/>
      <c r="WO111" s="653"/>
      <c r="WP111" s="653"/>
      <c r="WQ111" s="653"/>
      <c r="WR111" s="653"/>
      <c r="WS111" s="653"/>
      <c r="WT111" s="653"/>
      <c r="WU111" s="653"/>
      <c r="WV111" s="653"/>
      <c r="WW111" s="653"/>
      <c r="WX111" s="653"/>
      <c r="WY111" s="653"/>
      <c r="WZ111" s="653"/>
      <c r="XA111" s="653"/>
      <c r="XB111" s="653"/>
      <c r="XC111" s="653"/>
      <c r="XD111" s="653"/>
      <c r="XE111" s="653"/>
      <c r="XF111" s="653"/>
      <c r="XG111" s="653"/>
      <c r="XH111" s="653"/>
      <c r="XI111" s="653"/>
      <c r="XJ111" s="653"/>
      <c r="XK111" s="653"/>
      <c r="XL111" s="653"/>
      <c r="XM111" s="653"/>
      <c r="XN111" s="653"/>
      <c r="XO111" s="653"/>
      <c r="XP111" s="653"/>
      <c r="XQ111" s="653"/>
      <c r="XR111" s="653"/>
      <c r="XS111" s="653"/>
      <c r="XT111" s="653"/>
      <c r="XU111" s="653"/>
      <c r="XV111" s="653"/>
      <c r="XW111" s="653"/>
      <c r="XX111" s="653"/>
      <c r="XY111" s="653"/>
      <c r="XZ111" s="653"/>
      <c r="YA111" s="653"/>
      <c r="YB111" s="653"/>
      <c r="YC111" s="653"/>
      <c r="YD111" s="653"/>
      <c r="YE111" s="653"/>
      <c r="YF111" s="653"/>
      <c r="YG111" s="653"/>
      <c r="YH111" s="653"/>
      <c r="YI111" s="653"/>
      <c r="YJ111" s="653"/>
      <c r="YK111" s="653"/>
      <c r="YL111" s="653"/>
      <c r="YM111" s="653"/>
      <c r="YN111" s="653"/>
      <c r="YO111" s="653"/>
      <c r="YP111" s="653"/>
      <c r="YQ111" s="653"/>
      <c r="YR111" s="653"/>
      <c r="YS111" s="653"/>
      <c r="YT111" s="653"/>
      <c r="YU111" s="653"/>
      <c r="YV111" s="653"/>
      <c r="YW111" s="653"/>
      <c r="YX111" s="653"/>
      <c r="YY111" s="653"/>
      <c r="YZ111" s="653"/>
      <c r="ZA111" s="653"/>
      <c r="ZB111" s="653"/>
      <c r="ZC111" s="653"/>
      <c r="ZD111" s="653"/>
      <c r="ZE111" s="653"/>
      <c r="ZF111" s="653"/>
      <c r="ZG111" s="653"/>
      <c r="ZH111" s="653"/>
      <c r="ZI111" s="653"/>
      <c r="ZJ111" s="653"/>
      <c r="ZK111" s="653"/>
      <c r="ZL111" s="653"/>
      <c r="ZM111" s="653"/>
      <c r="ZN111" s="653"/>
      <c r="ZO111" s="653"/>
      <c r="ZP111" s="653"/>
      <c r="ZQ111" s="653"/>
      <c r="ZR111" s="653"/>
      <c r="ZS111" s="653"/>
      <c r="ZT111" s="653"/>
      <c r="ZU111" s="653"/>
      <c r="ZV111" s="653"/>
      <c r="ZW111" s="653"/>
      <c r="ZX111" s="653"/>
      <c r="ZY111" s="653"/>
      <c r="ZZ111" s="653"/>
      <c r="AAA111" s="653"/>
      <c r="AAB111" s="653"/>
      <c r="AAC111" s="653"/>
      <c r="AAD111" s="653"/>
      <c r="AAE111" s="653"/>
      <c r="AAF111" s="653"/>
      <c r="AAG111" s="653"/>
      <c r="AAH111" s="653"/>
      <c r="AAI111" s="653"/>
      <c r="AAJ111" s="653"/>
      <c r="AAK111" s="653"/>
      <c r="AAL111" s="653"/>
      <c r="AAM111" s="653"/>
      <c r="AAN111" s="653"/>
      <c r="AAO111" s="653"/>
      <c r="AAP111" s="653"/>
      <c r="AAQ111" s="653"/>
      <c r="AAR111" s="653"/>
      <c r="AAS111" s="653"/>
      <c r="AAT111" s="653"/>
      <c r="AAU111" s="653"/>
      <c r="AAV111" s="653"/>
      <c r="AAW111" s="653"/>
      <c r="AAX111" s="653"/>
      <c r="AAY111" s="653"/>
      <c r="AAZ111" s="653"/>
      <c r="ABA111" s="653"/>
      <c r="ABB111" s="653"/>
      <c r="ABC111" s="653"/>
      <c r="ABD111" s="653"/>
      <c r="ABE111" s="653"/>
      <c r="ABF111" s="653"/>
      <c r="ABG111" s="653"/>
      <c r="ABH111" s="653"/>
      <c r="ABI111" s="653"/>
      <c r="ABJ111" s="653"/>
      <c r="ABK111" s="653"/>
      <c r="ABL111" s="653"/>
      <c r="ABM111" s="653"/>
      <c r="ABN111" s="653"/>
      <c r="ABO111" s="653"/>
      <c r="ABP111" s="653"/>
      <c r="ABQ111" s="653"/>
      <c r="ABR111" s="653"/>
      <c r="ABS111" s="653"/>
      <c r="ABT111" s="653"/>
      <c r="ABU111" s="653"/>
      <c r="ABV111" s="653"/>
      <c r="ABW111" s="653"/>
      <c r="ABX111" s="653"/>
      <c r="ABY111" s="653"/>
      <c r="ABZ111" s="653"/>
      <c r="ACA111" s="653"/>
      <c r="ACB111" s="653"/>
      <c r="ACC111" s="653"/>
      <c r="ACD111" s="653"/>
      <c r="ACE111" s="653"/>
      <c r="ACF111" s="653"/>
      <c r="ACG111" s="653"/>
      <c r="ACH111" s="653"/>
      <c r="ACI111" s="653"/>
      <c r="ACJ111" s="653"/>
      <c r="ACK111" s="653"/>
      <c r="ACL111" s="653"/>
      <c r="ACM111" s="653"/>
      <c r="ACN111" s="653"/>
      <c r="ACO111" s="653"/>
      <c r="ACP111" s="653"/>
      <c r="ACQ111" s="653"/>
      <c r="ACR111" s="653"/>
      <c r="ACS111" s="653"/>
      <c r="ACT111" s="653"/>
      <c r="ACU111" s="653"/>
      <c r="ACV111" s="653"/>
      <c r="ACW111" s="653"/>
      <c r="ACX111" s="653"/>
      <c r="ACY111" s="653"/>
      <c r="ACZ111" s="653"/>
      <c r="ADA111" s="653"/>
      <c r="ADB111" s="653"/>
      <c r="ADC111" s="653"/>
      <c r="ADD111" s="653"/>
      <c r="ADE111" s="653"/>
      <c r="ADF111" s="653"/>
      <c r="ADG111" s="653"/>
      <c r="ADH111" s="653"/>
      <c r="ADI111" s="653"/>
      <c r="ADJ111" s="653"/>
      <c r="ADK111" s="653"/>
      <c r="ADL111" s="653"/>
      <c r="ADM111" s="653"/>
      <c r="ADN111" s="653"/>
      <c r="ADO111" s="653"/>
      <c r="ADP111" s="653"/>
      <c r="ADQ111" s="653"/>
      <c r="ADR111" s="653"/>
      <c r="ADS111" s="653"/>
      <c r="ADT111" s="653"/>
      <c r="ADU111" s="653"/>
      <c r="ADV111" s="653"/>
      <c r="ADW111" s="653"/>
      <c r="ADX111" s="653"/>
      <c r="ADY111" s="653"/>
      <c r="ADZ111" s="653"/>
      <c r="AEA111" s="653"/>
      <c r="AEB111" s="653"/>
      <c r="AEC111" s="653"/>
      <c r="AED111" s="653"/>
      <c r="AEE111" s="653"/>
      <c r="AEF111" s="653"/>
      <c r="AEG111" s="653"/>
      <c r="AEH111" s="653"/>
      <c r="AEI111" s="653"/>
      <c r="AEJ111" s="653"/>
      <c r="AEK111" s="653"/>
      <c r="AEL111" s="653"/>
      <c r="AEM111" s="653"/>
      <c r="AEN111" s="653"/>
      <c r="AEO111" s="653"/>
      <c r="AEP111" s="653"/>
      <c r="AEQ111" s="653"/>
      <c r="AER111" s="653"/>
      <c r="AES111" s="653"/>
      <c r="AET111" s="653"/>
      <c r="AEU111" s="653"/>
      <c r="AEV111" s="653"/>
      <c r="AEW111" s="653"/>
      <c r="AEX111" s="653"/>
      <c r="AEY111" s="653"/>
      <c r="AEZ111" s="653"/>
      <c r="AFA111" s="653"/>
      <c r="AFB111" s="653"/>
      <c r="AFC111" s="653"/>
      <c r="AFD111" s="653"/>
      <c r="AFE111" s="653"/>
      <c r="AFF111" s="653"/>
      <c r="AFG111" s="653"/>
      <c r="AFH111" s="653"/>
      <c r="AFI111" s="653"/>
      <c r="AFJ111" s="653"/>
      <c r="AFK111" s="653"/>
      <c r="AFL111" s="653"/>
      <c r="AFM111" s="653"/>
      <c r="AFN111" s="653"/>
      <c r="AFO111" s="653"/>
      <c r="AFP111" s="653"/>
      <c r="AFQ111" s="653"/>
      <c r="AFR111" s="653"/>
      <c r="AFS111" s="653"/>
      <c r="AFT111" s="653"/>
      <c r="AFU111" s="653"/>
      <c r="AFV111" s="653"/>
      <c r="AFW111" s="653"/>
      <c r="AFX111" s="653"/>
      <c r="AFY111" s="653"/>
      <c r="AFZ111" s="653"/>
      <c r="AGA111" s="653"/>
      <c r="AGB111" s="653"/>
      <c r="AGC111" s="653"/>
      <c r="AGD111" s="653"/>
      <c r="AGE111" s="653"/>
      <c r="AGF111" s="653"/>
      <c r="AGG111" s="653"/>
      <c r="AGH111" s="653"/>
      <c r="AGI111" s="653"/>
      <c r="AGJ111" s="653"/>
      <c r="AGK111" s="653"/>
      <c r="AGL111" s="653"/>
      <c r="AGM111" s="653"/>
      <c r="AGN111" s="653"/>
      <c r="AGO111" s="653"/>
      <c r="AGP111" s="653"/>
      <c r="AGQ111" s="653"/>
      <c r="AGR111" s="653"/>
      <c r="AGS111" s="653"/>
      <c r="AGT111" s="653"/>
      <c r="AGU111" s="653"/>
      <c r="AGV111" s="653"/>
      <c r="AGW111" s="653"/>
      <c r="AGX111" s="653"/>
      <c r="AGY111" s="653"/>
      <c r="AGZ111" s="653"/>
      <c r="AHA111" s="653"/>
      <c r="AHB111" s="653"/>
      <c r="AHC111" s="653"/>
      <c r="AHD111" s="653"/>
      <c r="AHE111" s="653"/>
      <c r="AHF111" s="653"/>
      <c r="AHG111" s="653"/>
      <c r="AHH111" s="653"/>
      <c r="AHI111" s="653"/>
      <c r="AHJ111" s="653"/>
      <c r="AHK111" s="653"/>
      <c r="AHL111" s="653"/>
      <c r="AHM111" s="653"/>
      <c r="AHN111" s="653"/>
      <c r="AHO111" s="653"/>
      <c r="AHP111" s="653"/>
      <c r="AHQ111" s="653"/>
      <c r="AHR111" s="653"/>
      <c r="AHS111" s="653"/>
      <c r="AHT111" s="653"/>
      <c r="AHU111" s="653"/>
      <c r="AHV111" s="653"/>
      <c r="AHW111" s="653"/>
      <c r="AHX111" s="653"/>
      <c r="AHY111" s="653"/>
      <c r="AHZ111" s="653"/>
      <c r="AIA111" s="653"/>
      <c r="AIB111" s="653"/>
      <c r="AIC111" s="653"/>
      <c r="AID111" s="653"/>
      <c r="AIE111" s="653"/>
      <c r="AIF111" s="653"/>
      <c r="AIG111" s="653"/>
      <c r="AIH111" s="653"/>
      <c r="AII111" s="653"/>
      <c r="AIJ111" s="653"/>
      <c r="AIK111" s="653"/>
      <c r="AIL111" s="653"/>
      <c r="AIM111" s="653"/>
      <c r="AIN111" s="653"/>
      <c r="AIO111" s="653"/>
      <c r="AIP111" s="653"/>
      <c r="AIQ111" s="653"/>
      <c r="AIR111" s="653"/>
      <c r="AIS111" s="653"/>
      <c r="AIT111" s="653"/>
      <c r="AIU111" s="653"/>
      <c r="AIV111" s="653"/>
      <c r="AIW111" s="653"/>
      <c r="AIX111" s="653"/>
      <c r="AIY111" s="653"/>
      <c r="AIZ111" s="653"/>
      <c r="AJA111" s="653"/>
      <c r="AJB111" s="653"/>
      <c r="AJC111" s="653"/>
      <c r="AJD111" s="653"/>
      <c r="AJE111" s="653"/>
      <c r="AJF111" s="653"/>
      <c r="AJG111" s="653"/>
      <c r="AJH111" s="653"/>
      <c r="AJI111" s="653"/>
      <c r="AJJ111" s="653"/>
      <c r="AJK111" s="653"/>
      <c r="AJL111" s="653"/>
      <c r="AJM111" s="653"/>
      <c r="AJN111" s="653"/>
      <c r="AJO111" s="653"/>
      <c r="AJP111" s="653"/>
      <c r="AJQ111" s="653"/>
      <c r="AJR111" s="653"/>
      <c r="AJS111" s="653"/>
      <c r="AJT111" s="653"/>
      <c r="AJU111" s="653"/>
      <c r="AJV111" s="653"/>
      <c r="AJW111" s="653"/>
      <c r="AJX111" s="653"/>
      <c r="AJY111" s="653"/>
      <c r="AJZ111" s="653"/>
      <c r="AKA111" s="653"/>
      <c r="AKB111" s="653"/>
      <c r="AKC111" s="653"/>
      <c r="AKD111" s="653"/>
      <c r="AKE111" s="653"/>
      <c r="AKF111" s="653"/>
      <c r="AKG111" s="653"/>
      <c r="AKH111" s="653"/>
      <c r="AKI111" s="653"/>
      <c r="AKJ111" s="653"/>
      <c r="AKK111" s="653"/>
      <c r="AKL111" s="653"/>
      <c r="AKM111" s="653"/>
      <c r="AKN111" s="653"/>
      <c r="AKO111" s="653"/>
      <c r="AKP111" s="653"/>
      <c r="AKQ111" s="653"/>
      <c r="AKR111" s="653"/>
      <c r="AKS111" s="653"/>
      <c r="AKT111" s="653"/>
      <c r="AKU111" s="653"/>
      <c r="AKV111" s="653"/>
      <c r="AKW111" s="653"/>
      <c r="AKX111" s="653"/>
      <c r="AKY111" s="653"/>
      <c r="AKZ111" s="653"/>
      <c r="ALA111" s="653"/>
      <c r="ALB111" s="653"/>
      <c r="ALC111" s="653"/>
      <c r="ALD111" s="653"/>
      <c r="ALE111" s="653"/>
      <c r="ALF111" s="653"/>
      <c r="ALG111" s="653"/>
      <c r="ALH111" s="653"/>
      <c r="ALI111" s="653"/>
      <c r="ALJ111" s="653"/>
      <c r="ALK111" s="653"/>
      <c r="ALL111" s="653"/>
      <c r="ALM111" s="653"/>
      <c r="ALN111" s="653"/>
      <c r="ALO111" s="653"/>
      <c r="ALP111" s="653"/>
      <c r="ALQ111" s="653"/>
      <c r="ALR111" s="653"/>
      <c r="ALS111" s="653"/>
      <c r="ALT111" s="653"/>
      <c r="ALU111" s="653"/>
      <c r="ALV111" s="653"/>
      <c r="ALW111" s="653"/>
      <c r="ALX111" s="653"/>
      <c r="ALY111" s="653"/>
      <c r="ALZ111" s="653"/>
      <c r="AMA111" s="653"/>
      <c r="AMB111" s="653"/>
      <c r="AMC111" s="653"/>
      <c r="AMD111" s="653"/>
      <c r="AME111" s="653"/>
      <c r="AMF111" s="653"/>
      <c r="AMG111" s="653"/>
      <c r="AMH111" s="653"/>
      <c r="AMI111" s="653"/>
      <c r="AMJ111" s="653"/>
      <c r="AMK111" s="653"/>
    </row>
    <row r="112" spans="1:1025" s="199" customFormat="1">
      <c r="A112" s="1733" t="s">
        <v>4089</v>
      </c>
      <c r="B112" s="1733"/>
      <c r="C112" s="1733"/>
      <c r="D112" s="1733"/>
      <c r="E112" s="1733"/>
      <c r="F112" s="649"/>
      <c r="G112" s="1174">
        <v>556684898.58000004</v>
      </c>
      <c r="H112" s="1543">
        <f t="shared" ref="H112:H119" si="1">+G112/$G$120</f>
        <v>0.94081347778716118</v>
      </c>
      <c r="I112" s="655"/>
      <c r="J112" s="656"/>
      <c r="K112" s="653"/>
      <c r="L112" s="653"/>
      <c r="M112" s="653"/>
      <c r="N112" s="653"/>
      <c r="O112" s="653"/>
      <c r="P112" s="653"/>
      <c r="Q112" s="653"/>
      <c r="R112" s="653"/>
      <c r="S112" s="653"/>
      <c r="T112" s="653"/>
      <c r="U112" s="653"/>
      <c r="V112" s="653"/>
      <c r="W112" s="653"/>
      <c r="X112" s="653"/>
      <c r="Y112" s="653"/>
      <c r="Z112" s="653"/>
      <c r="AA112" s="653"/>
      <c r="AB112" s="653"/>
      <c r="AC112" s="653"/>
      <c r="AD112" s="653"/>
      <c r="AE112" s="653"/>
      <c r="AF112" s="653"/>
      <c r="AG112" s="653"/>
      <c r="AH112" s="653"/>
      <c r="AI112" s="653"/>
      <c r="AJ112" s="653"/>
      <c r="AK112" s="653"/>
      <c r="AL112" s="653"/>
      <c r="AM112" s="653"/>
      <c r="AN112" s="653"/>
      <c r="AO112" s="653"/>
      <c r="AP112" s="653"/>
      <c r="AQ112" s="653"/>
      <c r="AR112" s="653"/>
      <c r="AS112" s="653"/>
      <c r="AT112" s="653"/>
      <c r="AU112" s="653"/>
      <c r="AV112" s="653"/>
      <c r="AW112" s="653"/>
      <c r="AX112" s="653"/>
      <c r="AY112" s="653"/>
      <c r="AZ112" s="653"/>
      <c r="BA112" s="653"/>
      <c r="BB112" s="653"/>
      <c r="BC112" s="653"/>
      <c r="BD112" s="653"/>
      <c r="BE112" s="653"/>
      <c r="BF112" s="653"/>
      <c r="BG112" s="653"/>
      <c r="BH112" s="653"/>
      <c r="BI112" s="653"/>
      <c r="BJ112" s="653"/>
      <c r="BK112" s="653"/>
      <c r="BL112" s="653"/>
      <c r="BM112" s="653"/>
      <c r="BN112" s="653"/>
      <c r="BO112" s="653"/>
      <c r="BP112" s="653"/>
      <c r="BQ112" s="653"/>
      <c r="BR112" s="653"/>
      <c r="BS112" s="653"/>
      <c r="BT112" s="653"/>
      <c r="BU112" s="653"/>
      <c r="BV112" s="653"/>
      <c r="BW112" s="653"/>
      <c r="BX112" s="653"/>
      <c r="BY112" s="653"/>
      <c r="BZ112" s="653"/>
      <c r="CA112" s="653"/>
      <c r="CB112" s="653"/>
      <c r="CC112" s="653"/>
      <c r="CD112" s="653"/>
      <c r="CE112" s="653"/>
      <c r="CF112" s="653"/>
      <c r="CG112" s="653"/>
      <c r="CH112" s="653"/>
      <c r="CI112" s="653"/>
      <c r="CJ112" s="653"/>
      <c r="CK112" s="653"/>
      <c r="CL112" s="653"/>
      <c r="CM112" s="653"/>
      <c r="CN112" s="653"/>
      <c r="CO112" s="653"/>
      <c r="CP112" s="653"/>
      <c r="CQ112" s="653"/>
      <c r="CR112" s="653"/>
      <c r="CS112" s="653"/>
      <c r="CT112" s="653"/>
      <c r="CU112" s="653"/>
      <c r="CV112" s="653"/>
      <c r="CW112" s="653"/>
      <c r="CX112" s="653"/>
      <c r="CY112" s="653"/>
      <c r="CZ112" s="653"/>
      <c r="DA112" s="653"/>
      <c r="DB112" s="653"/>
      <c r="DC112" s="653"/>
      <c r="DD112" s="653"/>
      <c r="DE112" s="653"/>
      <c r="DF112" s="653"/>
      <c r="DG112" s="653"/>
      <c r="DH112" s="653"/>
      <c r="DI112" s="653"/>
      <c r="DJ112" s="653"/>
      <c r="DK112" s="653"/>
      <c r="DL112" s="653"/>
      <c r="DM112" s="653"/>
      <c r="DN112" s="653"/>
      <c r="DO112" s="653"/>
      <c r="DP112" s="653"/>
      <c r="DQ112" s="653"/>
      <c r="DR112" s="653"/>
      <c r="DS112" s="653"/>
      <c r="DT112" s="653"/>
      <c r="DU112" s="653"/>
      <c r="DV112" s="653"/>
      <c r="DW112" s="653"/>
      <c r="DX112" s="653"/>
      <c r="DY112" s="653"/>
      <c r="DZ112" s="653"/>
      <c r="EA112" s="653"/>
      <c r="EB112" s="653"/>
      <c r="EC112" s="653"/>
      <c r="ED112" s="653"/>
      <c r="EE112" s="653"/>
      <c r="EF112" s="653"/>
      <c r="EG112" s="653"/>
      <c r="EH112" s="653"/>
      <c r="EI112" s="653"/>
      <c r="EJ112" s="653"/>
      <c r="EK112" s="653"/>
      <c r="EL112" s="653"/>
      <c r="EM112" s="653"/>
      <c r="EN112" s="653"/>
      <c r="EO112" s="653"/>
      <c r="EP112" s="653"/>
      <c r="EQ112" s="653"/>
      <c r="ER112" s="653"/>
      <c r="ES112" s="653"/>
      <c r="ET112" s="653"/>
      <c r="EU112" s="653"/>
      <c r="EV112" s="653"/>
      <c r="EW112" s="653"/>
      <c r="EX112" s="653"/>
      <c r="EY112" s="653"/>
      <c r="EZ112" s="653"/>
      <c r="FA112" s="653"/>
      <c r="FB112" s="653"/>
      <c r="FC112" s="653"/>
      <c r="FD112" s="653"/>
      <c r="FE112" s="653"/>
      <c r="FF112" s="653"/>
      <c r="FG112" s="653"/>
      <c r="FH112" s="653"/>
      <c r="FI112" s="653"/>
      <c r="FJ112" s="653"/>
      <c r="FK112" s="653"/>
      <c r="FL112" s="653"/>
      <c r="FM112" s="653"/>
      <c r="FN112" s="653"/>
      <c r="FO112" s="653"/>
      <c r="FP112" s="653"/>
      <c r="FQ112" s="653"/>
      <c r="FR112" s="653"/>
      <c r="FS112" s="653"/>
      <c r="FT112" s="653"/>
      <c r="FU112" s="653"/>
      <c r="FV112" s="653"/>
      <c r="FW112" s="653"/>
      <c r="FX112" s="653"/>
      <c r="FY112" s="653"/>
      <c r="FZ112" s="653"/>
      <c r="GA112" s="653"/>
      <c r="GB112" s="653"/>
      <c r="GC112" s="653"/>
      <c r="GD112" s="653"/>
      <c r="GE112" s="653"/>
      <c r="GF112" s="653"/>
      <c r="GG112" s="653"/>
      <c r="GH112" s="653"/>
      <c r="GI112" s="653"/>
      <c r="GJ112" s="653"/>
      <c r="GK112" s="653"/>
      <c r="GL112" s="653"/>
      <c r="GM112" s="653"/>
      <c r="GN112" s="653"/>
      <c r="GO112" s="653"/>
      <c r="GP112" s="653"/>
      <c r="GQ112" s="653"/>
      <c r="GR112" s="653"/>
      <c r="GS112" s="653"/>
      <c r="GT112" s="653"/>
      <c r="GU112" s="653"/>
      <c r="GV112" s="653"/>
      <c r="GW112" s="653"/>
      <c r="GX112" s="653"/>
      <c r="GY112" s="653"/>
      <c r="GZ112" s="653"/>
      <c r="HA112" s="653"/>
      <c r="HB112" s="653"/>
      <c r="HC112" s="653"/>
      <c r="HD112" s="653"/>
      <c r="HE112" s="653"/>
      <c r="HF112" s="653"/>
      <c r="HG112" s="653"/>
      <c r="HH112" s="653"/>
      <c r="HI112" s="653"/>
      <c r="HJ112" s="653"/>
      <c r="HK112" s="653"/>
      <c r="HL112" s="653"/>
      <c r="HM112" s="653"/>
      <c r="HN112" s="653"/>
      <c r="HO112" s="653"/>
      <c r="HP112" s="653"/>
      <c r="HQ112" s="653"/>
      <c r="HR112" s="653"/>
      <c r="HS112" s="653"/>
      <c r="HT112" s="653"/>
      <c r="HU112" s="653"/>
      <c r="HV112" s="653"/>
      <c r="HW112" s="653"/>
      <c r="HX112" s="653"/>
      <c r="HY112" s="653"/>
      <c r="HZ112" s="653"/>
      <c r="IA112" s="653"/>
      <c r="IB112" s="653"/>
      <c r="IC112" s="653"/>
      <c r="ID112" s="653"/>
      <c r="IE112" s="653"/>
      <c r="IF112" s="653"/>
      <c r="IG112" s="653"/>
      <c r="IH112" s="653"/>
      <c r="II112" s="653"/>
      <c r="IJ112" s="653"/>
      <c r="IK112" s="653"/>
      <c r="IL112" s="653"/>
      <c r="IM112" s="653"/>
      <c r="IN112" s="653"/>
      <c r="IO112" s="653"/>
      <c r="IP112" s="653"/>
      <c r="IQ112" s="653"/>
      <c r="IR112" s="653"/>
      <c r="IS112" s="653"/>
      <c r="IT112" s="653"/>
      <c r="IU112" s="653"/>
      <c r="IV112" s="653"/>
      <c r="IW112" s="653"/>
      <c r="IX112" s="653"/>
      <c r="IY112" s="653"/>
      <c r="IZ112" s="653"/>
      <c r="JA112" s="653"/>
      <c r="JB112" s="653"/>
      <c r="JC112" s="653"/>
      <c r="JD112" s="653"/>
      <c r="JE112" s="653"/>
      <c r="JF112" s="653"/>
      <c r="JG112" s="653"/>
      <c r="JH112" s="653"/>
      <c r="JI112" s="653"/>
      <c r="JJ112" s="653"/>
      <c r="JK112" s="653"/>
      <c r="JL112" s="653"/>
      <c r="JM112" s="653"/>
      <c r="JN112" s="653"/>
      <c r="JO112" s="653"/>
      <c r="JP112" s="653"/>
      <c r="JQ112" s="653"/>
      <c r="JR112" s="653"/>
      <c r="JS112" s="653"/>
      <c r="JT112" s="653"/>
      <c r="JU112" s="653"/>
      <c r="JV112" s="653"/>
      <c r="JW112" s="653"/>
      <c r="JX112" s="653"/>
      <c r="JY112" s="653"/>
      <c r="JZ112" s="653"/>
      <c r="KA112" s="653"/>
      <c r="KB112" s="653"/>
      <c r="KC112" s="653"/>
      <c r="KD112" s="653"/>
      <c r="KE112" s="653"/>
      <c r="KF112" s="653"/>
      <c r="KG112" s="653"/>
      <c r="KH112" s="653"/>
      <c r="KI112" s="653"/>
      <c r="KJ112" s="653"/>
      <c r="KK112" s="653"/>
      <c r="KL112" s="653"/>
      <c r="KM112" s="653"/>
      <c r="KN112" s="653"/>
      <c r="KO112" s="653"/>
      <c r="KP112" s="653"/>
      <c r="KQ112" s="653"/>
      <c r="KR112" s="653"/>
      <c r="KS112" s="653"/>
      <c r="KT112" s="653"/>
      <c r="KU112" s="653"/>
      <c r="KV112" s="653"/>
      <c r="KW112" s="653"/>
      <c r="KX112" s="653"/>
      <c r="KY112" s="653"/>
      <c r="KZ112" s="653"/>
      <c r="LA112" s="653"/>
      <c r="LB112" s="653"/>
      <c r="LC112" s="653"/>
      <c r="LD112" s="653"/>
      <c r="LE112" s="653"/>
      <c r="LF112" s="653"/>
      <c r="LG112" s="653"/>
      <c r="LH112" s="653"/>
      <c r="LI112" s="653"/>
      <c r="LJ112" s="653"/>
      <c r="LK112" s="653"/>
      <c r="LL112" s="653"/>
      <c r="LM112" s="653"/>
      <c r="LN112" s="653"/>
      <c r="LO112" s="653"/>
      <c r="LP112" s="653"/>
      <c r="LQ112" s="653"/>
      <c r="LR112" s="653"/>
      <c r="LS112" s="653"/>
      <c r="LT112" s="653"/>
      <c r="LU112" s="653"/>
      <c r="LV112" s="653"/>
      <c r="LW112" s="653"/>
      <c r="LX112" s="653"/>
      <c r="LY112" s="653"/>
      <c r="LZ112" s="653"/>
      <c r="MA112" s="653"/>
      <c r="MB112" s="653"/>
      <c r="MC112" s="653"/>
      <c r="MD112" s="653"/>
      <c r="ME112" s="653"/>
      <c r="MF112" s="653"/>
      <c r="MG112" s="653"/>
      <c r="MH112" s="653"/>
      <c r="MI112" s="653"/>
      <c r="MJ112" s="653"/>
      <c r="MK112" s="653"/>
      <c r="ML112" s="653"/>
      <c r="MM112" s="653"/>
      <c r="MN112" s="653"/>
      <c r="MO112" s="653"/>
      <c r="MP112" s="653"/>
      <c r="MQ112" s="653"/>
      <c r="MR112" s="653"/>
      <c r="MS112" s="653"/>
      <c r="MT112" s="653"/>
      <c r="MU112" s="653"/>
      <c r="MV112" s="653"/>
      <c r="MW112" s="653"/>
      <c r="MX112" s="653"/>
      <c r="MY112" s="653"/>
      <c r="MZ112" s="653"/>
      <c r="NA112" s="653"/>
      <c r="NB112" s="653"/>
      <c r="NC112" s="653"/>
      <c r="ND112" s="653"/>
      <c r="NE112" s="653"/>
      <c r="NF112" s="653"/>
      <c r="NG112" s="653"/>
      <c r="NH112" s="653"/>
      <c r="NI112" s="653"/>
      <c r="NJ112" s="653"/>
      <c r="NK112" s="653"/>
      <c r="NL112" s="653"/>
      <c r="NM112" s="653"/>
      <c r="NN112" s="653"/>
      <c r="NO112" s="653"/>
      <c r="NP112" s="653"/>
      <c r="NQ112" s="653"/>
      <c r="NR112" s="653"/>
      <c r="NS112" s="653"/>
      <c r="NT112" s="653"/>
      <c r="NU112" s="653"/>
      <c r="NV112" s="653"/>
      <c r="NW112" s="653"/>
      <c r="NX112" s="653"/>
      <c r="NY112" s="653"/>
      <c r="NZ112" s="653"/>
      <c r="OA112" s="653"/>
      <c r="OB112" s="653"/>
      <c r="OC112" s="653"/>
      <c r="OD112" s="653"/>
      <c r="OE112" s="653"/>
      <c r="OF112" s="653"/>
      <c r="OG112" s="653"/>
      <c r="OH112" s="653"/>
      <c r="OI112" s="653"/>
      <c r="OJ112" s="653"/>
      <c r="OK112" s="653"/>
      <c r="OL112" s="653"/>
      <c r="OM112" s="653"/>
      <c r="ON112" s="653"/>
      <c r="OO112" s="653"/>
      <c r="OP112" s="653"/>
      <c r="OQ112" s="653"/>
      <c r="OR112" s="653"/>
      <c r="OS112" s="653"/>
      <c r="OT112" s="653"/>
      <c r="OU112" s="653"/>
      <c r="OV112" s="653"/>
      <c r="OW112" s="653"/>
      <c r="OX112" s="653"/>
      <c r="OY112" s="653"/>
      <c r="OZ112" s="653"/>
      <c r="PA112" s="653"/>
      <c r="PB112" s="653"/>
      <c r="PC112" s="653"/>
      <c r="PD112" s="653"/>
      <c r="PE112" s="653"/>
      <c r="PF112" s="653"/>
      <c r="PG112" s="653"/>
      <c r="PH112" s="653"/>
      <c r="PI112" s="653"/>
      <c r="PJ112" s="653"/>
      <c r="PK112" s="653"/>
      <c r="PL112" s="653"/>
      <c r="PM112" s="653"/>
      <c r="PN112" s="653"/>
      <c r="PO112" s="653"/>
      <c r="PP112" s="653"/>
      <c r="PQ112" s="653"/>
      <c r="PR112" s="653"/>
      <c r="PS112" s="653"/>
      <c r="PT112" s="653"/>
      <c r="PU112" s="653"/>
      <c r="PV112" s="653"/>
      <c r="PW112" s="653"/>
      <c r="PX112" s="653"/>
      <c r="PY112" s="653"/>
      <c r="PZ112" s="653"/>
      <c r="QA112" s="653"/>
      <c r="QB112" s="653"/>
      <c r="QC112" s="653"/>
      <c r="QD112" s="653"/>
      <c r="QE112" s="653"/>
      <c r="QF112" s="653"/>
      <c r="QG112" s="653"/>
      <c r="QH112" s="653"/>
      <c r="QI112" s="653"/>
      <c r="QJ112" s="653"/>
      <c r="QK112" s="653"/>
      <c r="QL112" s="653"/>
      <c r="QM112" s="653"/>
      <c r="QN112" s="653"/>
      <c r="QO112" s="653"/>
      <c r="QP112" s="653"/>
      <c r="QQ112" s="653"/>
      <c r="QR112" s="653"/>
      <c r="QS112" s="653"/>
      <c r="QT112" s="653"/>
      <c r="QU112" s="653"/>
      <c r="QV112" s="653"/>
      <c r="QW112" s="653"/>
      <c r="QX112" s="653"/>
      <c r="QY112" s="653"/>
      <c r="QZ112" s="653"/>
      <c r="RA112" s="653"/>
      <c r="RB112" s="653"/>
      <c r="RC112" s="653"/>
      <c r="RD112" s="653"/>
      <c r="RE112" s="653"/>
      <c r="RF112" s="653"/>
      <c r="RG112" s="653"/>
      <c r="RH112" s="653"/>
      <c r="RI112" s="653"/>
      <c r="RJ112" s="653"/>
      <c r="RK112" s="653"/>
      <c r="RL112" s="653"/>
      <c r="RM112" s="653"/>
      <c r="RN112" s="653"/>
      <c r="RO112" s="653"/>
      <c r="RP112" s="653"/>
      <c r="RQ112" s="653"/>
      <c r="RR112" s="653"/>
      <c r="RS112" s="653"/>
      <c r="RT112" s="653"/>
      <c r="RU112" s="653"/>
      <c r="RV112" s="653"/>
      <c r="RW112" s="653"/>
      <c r="RX112" s="653"/>
      <c r="RY112" s="653"/>
      <c r="RZ112" s="653"/>
      <c r="SA112" s="653"/>
      <c r="SB112" s="653"/>
      <c r="SC112" s="653"/>
      <c r="SD112" s="653"/>
      <c r="SE112" s="653"/>
      <c r="SF112" s="653"/>
      <c r="SG112" s="653"/>
      <c r="SH112" s="653"/>
      <c r="SI112" s="653"/>
      <c r="SJ112" s="653"/>
      <c r="SK112" s="653"/>
      <c r="SL112" s="653"/>
      <c r="SM112" s="653"/>
      <c r="SN112" s="653"/>
      <c r="SO112" s="653"/>
      <c r="SP112" s="653"/>
      <c r="SQ112" s="653"/>
      <c r="SR112" s="653"/>
      <c r="SS112" s="653"/>
      <c r="ST112" s="653"/>
      <c r="SU112" s="653"/>
      <c r="SV112" s="653"/>
      <c r="SW112" s="653"/>
      <c r="SX112" s="653"/>
      <c r="SY112" s="653"/>
      <c r="SZ112" s="653"/>
      <c r="TA112" s="653"/>
      <c r="TB112" s="653"/>
      <c r="TC112" s="653"/>
      <c r="TD112" s="653"/>
      <c r="TE112" s="653"/>
      <c r="TF112" s="653"/>
      <c r="TG112" s="653"/>
      <c r="TH112" s="653"/>
      <c r="TI112" s="653"/>
      <c r="TJ112" s="653"/>
      <c r="TK112" s="653"/>
      <c r="TL112" s="653"/>
      <c r="TM112" s="653"/>
      <c r="TN112" s="653"/>
      <c r="TO112" s="653"/>
      <c r="TP112" s="653"/>
      <c r="TQ112" s="653"/>
      <c r="TR112" s="653"/>
      <c r="TS112" s="653"/>
      <c r="TT112" s="653"/>
      <c r="TU112" s="653"/>
      <c r="TV112" s="653"/>
      <c r="TW112" s="653"/>
      <c r="TX112" s="653"/>
      <c r="TY112" s="653"/>
      <c r="TZ112" s="653"/>
      <c r="UA112" s="653"/>
      <c r="UB112" s="653"/>
      <c r="UC112" s="653"/>
      <c r="UD112" s="653"/>
      <c r="UE112" s="653"/>
      <c r="UF112" s="653"/>
      <c r="UG112" s="653"/>
      <c r="UH112" s="653"/>
      <c r="UI112" s="653"/>
      <c r="UJ112" s="653"/>
      <c r="UK112" s="653"/>
      <c r="UL112" s="653"/>
      <c r="UM112" s="653"/>
      <c r="UN112" s="653"/>
      <c r="UO112" s="653"/>
      <c r="UP112" s="653"/>
      <c r="UQ112" s="653"/>
      <c r="UR112" s="653"/>
      <c r="US112" s="653"/>
      <c r="UT112" s="653"/>
      <c r="UU112" s="653"/>
      <c r="UV112" s="653"/>
      <c r="UW112" s="653"/>
      <c r="UX112" s="653"/>
      <c r="UY112" s="653"/>
      <c r="UZ112" s="653"/>
      <c r="VA112" s="653"/>
      <c r="VB112" s="653"/>
      <c r="VC112" s="653"/>
      <c r="VD112" s="653"/>
      <c r="VE112" s="653"/>
      <c r="VF112" s="653"/>
      <c r="VG112" s="653"/>
      <c r="VH112" s="653"/>
      <c r="VI112" s="653"/>
      <c r="VJ112" s="653"/>
      <c r="VK112" s="653"/>
      <c r="VL112" s="653"/>
      <c r="VM112" s="653"/>
      <c r="VN112" s="653"/>
      <c r="VO112" s="653"/>
      <c r="VP112" s="653"/>
      <c r="VQ112" s="653"/>
      <c r="VR112" s="653"/>
      <c r="VS112" s="653"/>
      <c r="VT112" s="653"/>
      <c r="VU112" s="653"/>
      <c r="VV112" s="653"/>
      <c r="VW112" s="653"/>
      <c r="VX112" s="653"/>
      <c r="VY112" s="653"/>
      <c r="VZ112" s="653"/>
      <c r="WA112" s="653"/>
      <c r="WB112" s="653"/>
      <c r="WC112" s="653"/>
      <c r="WD112" s="653"/>
      <c r="WE112" s="653"/>
      <c r="WF112" s="653"/>
      <c r="WG112" s="653"/>
      <c r="WH112" s="653"/>
      <c r="WI112" s="653"/>
      <c r="WJ112" s="653"/>
      <c r="WK112" s="653"/>
      <c r="WL112" s="653"/>
      <c r="WM112" s="653"/>
      <c r="WN112" s="653"/>
      <c r="WO112" s="653"/>
      <c r="WP112" s="653"/>
      <c r="WQ112" s="653"/>
      <c r="WR112" s="653"/>
      <c r="WS112" s="653"/>
      <c r="WT112" s="653"/>
      <c r="WU112" s="653"/>
      <c r="WV112" s="653"/>
      <c r="WW112" s="653"/>
      <c r="WX112" s="653"/>
      <c r="WY112" s="653"/>
      <c r="WZ112" s="653"/>
      <c r="XA112" s="653"/>
      <c r="XB112" s="653"/>
      <c r="XC112" s="653"/>
      <c r="XD112" s="653"/>
      <c r="XE112" s="653"/>
      <c r="XF112" s="653"/>
      <c r="XG112" s="653"/>
      <c r="XH112" s="653"/>
      <c r="XI112" s="653"/>
      <c r="XJ112" s="653"/>
      <c r="XK112" s="653"/>
      <c r="XL112" s="653"/>
      <c r="XM112" s="653"/>
      <c r="XN112" s="653"/>
      <c r="XO112" s="653"/>
      <c r="XP112" s="653"/>
      <c r="XQ112" s="653"/>
      <c r="XR112" s="653"/>
      <c r="XS112" s="653"/>
      <c r="XT112" s="653"/>
      <c r="XU112" s="653"/>
      <c r="XV112" s="653"/>
      <c r="XW112" s="653"/>
      <c r="XX112" s="653"/>
      <c r="XY112" s="653"/>
      <c r="XZ112" s="653"/>
      <c r="YA112" s="653"/>
      <c r="YB112" s="653"/>
      <c r="YC112" s="653"/>
      <c r="YD112" s="653"/>
      <c r="YE112" s="653"/>
      <c r="YF112" s="653"/>
      <c r="YG112" s="653"/>
      <c r="YH112" s="653"/>
      <c r="YI112" s="653"/>
      <c r="YJ112" s="653"/>
      <c r="YK112" s="653"/>
      <c r="YL112" s="653"/>
      <c r="YM112" s="653"/>
      <c r="YN112" s="653"/>
      <c r="YO112" s="653"/>
      <c r="YP112" s="653"/>
      <c r="YQ112" s="653"/>
      <c r="YR112" s="653"/>
      <c r="YS112" s="653"/>
      <c r="YT112" s="653"/>
      <c r="YU112" s="653"/>
      <c r="YV112" s="653"/>
      <c r="YW112" s="653"/>
      <c r="YX112" s="653"/>
      <c r="YY112" s="653"/>
      <c r="YZ112" s="653"/>
      <c r="ZA112" s="653"/>
      <c r="ZB112" s="653"/>
      <c r="ZC112" s="653"/>
      <c r="ZD112" s="653"/>
      <c r="ZE112" s="653"/>
      <c r="ZF112" s="653"/>
      <c r="ZG112" s="653"/>
      <c r="ZH112" s="653"/>
      <c r="ZI112" s="653"/>
      <c r="ZJ112" s="653"/>
      <c r="ZK112" s="653"/>
      <c r="ZL112" s="653"/>
      <c r="ZM112" s="653"/>
      <c r="ZN112" s="653"/>
      <c r="ZO112" s="653"/>
      <c r="ZP112" s="653"/>
      <c r="ZQ112" s="653"/>
      <c r="ZR112" s="653"/>
      <c r="ZS112" s="653"/>
      <c r="ZT112" s="653"/>
      <c r="ZU112" s="653"/>
      <c r="ZV112" s="653"/>
      <c r="ZW112" s="653"/>
      <c r="ZX112" s="653"/>
      <c r="ZY112" s="653"/>
      <c r="ZZ112" s="653"/>
      <c r="AAA112" s="653"/>
      <c r="AAB112" s="653"/>
      <c r="AAC112" s="653"/>
      <c r="AAD112" s="653"/>
      <c r="AAE112" s="653"/>
      <c r="AAF112" s="653"/>
      <c r="AAG112" s="653"/>
      <c r="AAH112" s="653"/>
      <c r="AAI112" s="653"/>
      <c r="AAJ112" s="653"/>
      <c r="AAK112" s="653"/>
      <c r="AAL112" s="653"/>
      <c r="AAM112" s="653"/>
      <c r="AAN112" s="653"/>
      <c r="AAO112" s="653"/>
      <c r="AAP112" s="653"/>
      <c r="AAQ112" s="653"/>
      <c r="AAR112" s="653"/>
      <c r="AAS112" s="653"/>
      <c r="AAT112" s="653"/>
      <c r="AAU112" s="653"/>
      <c r="AAV112" s="653"/>
      <c r="AAW112" s="653"/>
      <c r="AAX112" s="653"/>
      <c r="AAY112" s="653"/>
      <c r="AAZ112" s="653"/>
      <c r="ABA112" s="653"/>
      <c r="ABB112" s="653"/>
      <c r="ABC112" s="653"/>
      <c r="ABD112" s="653"/>
      <c r="ABE112" s="653"/>
      <c r="ABF112" s="653"/>
      <c r="ABG112" s="653"/>
      <c r="ABH112" s="653"/>
      <c r="ABI112" s="653"/>
      <c r="ABJ112" s="653"/>
      <c r="ABK112" s="653"/>
      <c r="ABL112" s="653"/>
      <c r="ABM112" s="653"/>
      <c r="ABN112" s="653"/>
      <c r="ABO112" s="653"/>
      <c r="ABP112" s="653"/>
      <c r="ABQ112" s="653"/>
      <c r="ABR112" s="653"/>
      <c r="ABS112" s="653"/>
      <c r="ABT112" s="653"/>
      <c r="ABU112" s="653"/>
      <c r="ABV112" s="653"/>
      <c r="ABW112" s="653"/>
      <c r="ABX112" s="653"/>
      <c r="ABY112" s="653"/>
      <c r="ABZ112" s="653"/>
      <c r="ACA112" s="653"/>
      <c r="ACB112" s="653"/>
      <c r="ACC112" s="653"/>
      <c r="ACD112" s="653"/>
      <c r="ACE112" s="653"/>
      <c r="ACF112" s="653"/>
      <c r="ACG112" s="653"/>
      <c r="ACH112" s="653"/>
      <c r="ACI112" s="653"/>
      <c r="ACJ112" s="653"/>
      <c r="ACK112" s="653"/>
      <c r="ACL112" s="653"/>
      <c r="ACM112" s="653"/>
      <c r="ACN112" s="653"/>
      <c r="ACO112" s="653"/>
      <c r="ACP112" s="653"/>
      <c r="ACQ112" s="653"/>
      <c r="ACR112" s="653"/>
      <c r="ACS112" s="653"/>
      <c r="ACT112" s="653"/>
      <c r="ACU112" s="653"/>
      <c r="ACV112" s="653"/>
      <c r="ACW112" s="653"/>
      <c r="ACX112" s="653"/>
      <c r="ACY112" s="653"/>
      <c r="ACZ112" s="653"/>
      <c r="ADA112" s="653"/>
      <c r="ADB112" s="653"/>
      <c r="ADC112" s="653"/>
      <c r="ADD112" s="653"/>
      <c r="ADE112" s="653"/>
      <c r="ADF112" s="653"/>
      <c r="ADG112" s="653"/>
      <c r="ADH112" s="653"/>
      <c r="ADI112" s="653"/>
      <c r="ADJ112" s="653"/>
      <c r="ADK112" s="653"/>
      <c r="ADL112" s="653"/>
      <c r="ADM112" s="653"/>
      <c r="ADN112" s="653"/>
      <c r="ADO112" s="653"/>
      <c r="ADP112" s="653"/>
      <c r="ADQ112" s="653"/>
      <c r="ADR112" s="653"/>
      <c r="ADS112" s="653"/>
      <c r="ADT112" s="653"/>
      <c r="ADU112" s="653"/>
      <c r="ADV112" s="653"/>
      <c r="ADW112" s="653"/>
      <c r="ADX112" s="653"/>
      <c r="ADY112" s="653"/>
      <c r="ADZ112" s="653"/>
      <c r="AEA112" s="653"/>
      <c r="AEB112" s="653"/>
      <c r="AEC112" s="653"/>
      <c r="AED112" s="653"/>
      <c r="AEE112" s="653"/>
      <c r="AEF112" s="653"/>
      <c r="AEG112" s="653"/>
      <c r="AEH112" s="653"/>
      <c r="AEI112" s="653"/>
      <c r="AEJ112" s="653"/>
      <c r="AEK112" s="653"/>
      <c r="AEL112" s="653"/>
      <c r="AEM112" s="653"/>
      <c r="AEN112" s="653"/>
      <c r="AEO112" s="653"/>
      <c r="AEP112" s="653"/>
      <c r="AEQ112" s="653"/>
      <c r="AER112" s="653"/>
      <c r="AES112" s="653"/>
      <c r="AET112" s="653"/>
      <c r="AEU112" s="653"/>
      <c r="AEV112" s="653"/>
      <c r="AEW112" s="653"/>
      <c r="AEX112" s="653"/>
      <c r="AEY112" s="653"/>
      <c r="AEZ112" s="653"/>
      <c r="AFA112" s="653"/>
      <c r="AFB112" s="653"/>
      <c r="AFC112" s="653"/>
      <c r="AFD112" s="653"/>
      <c r="AFE112" s="653"/>
      <c r="AFF112" s="653"/>
      <c r="AFG112" s="653"/>
      <c r="AFH112" s="653"/>
      <c r="AFI112" s="653"/>
      <c r="AFJ112" s="653"/>
      <c r="AFK112" s="653"/>
      <c r="AFL112" s="653"/>
      <c r="AFM112" s="653"/>
      <c r="AFN112" s="653"/>
      <c r="AFO112" s="653"/>
      <c r="AFP112" s="653"/>
      <c r="AFQ112" s="653"/>
      <c r="AFR112" s="653"/>
      <c r="AFS112" s="653"/>
      <c r="AFT112" s="653"/>
      <c r="AFU112" s="653"/>
      <c r="AFV112" s="653"/>
      <c r="AFW112" s="653"/>
      <c r="AFX112" s="653"/>
      <c r="AFY112" s="653"/>
      <c r="AFZ112" s="653"/>
      <c r="AGA112" s="653"/>
      <c r="AGB112" s="653"/>
      <c r="AGC112" s="653"/>
      <c r="AGD112" s="653"/>
      <c r="AGE112" s="653"/>
      <c r="AGF112" s="653"/>
      <c r="AGG112" s="653"/>
      <c r="AGH112" s="653"/>
      <c r="AGI112" s="653"/>
      <c r="AGJ112" s="653"/>
      <c r="AGK112" s="653"/>
      <c r="AGL112" s="653"/>
      <c r="AGM112" s="653"/>
      <c r="AGN112" s="653"/>
      <c r="AGO112" s="653"/>
      <c r="AGP112" s="653"/>
      <c r="AGQ112" s="653"/>
      <c r="AGR112" s="653"/>
      <c r="AGS112" s="653"/>
      <c r="AGT112" s="653"/>
      <c r="AGU112" s="653"/>
      <c r="AGV112" s="653"/>
      <c r="AGW112" s="653"/>
      <c r="AGX112" s="653"/>
      <c r="AGY112" s="653"/>
      <c r="AGZ112" s="653"/>
      <c r="AHA112" s="653"/>
      <c r="AHB112" s="653"/>
      <c r="AHC112" s="653"/>
      <c r="AHD112" s="653"/>
      <c r="AHE112" s="653"/>
      <c r="AHF112" s="653"/>
      <c r="AHG112" s="653"/>
      <c r="AHH112" s="653"/>
      <c r="AHI112" s="653"/>
      <c r="AHJ112" s="653"/>
      <c r="AHK112" s="653"/>
      <c r="AHL112" s="653"/>
      <c r="AHM112" s="653"/>
      <c r="AHN112" s="653"/>
      <c r="AHO112" s="653"/>
      <c r="AHP112" s="653"/>
      <c r="AHQ112" s="653"/>
      <c r="AHR112" s="653"/>
      <c r="AHS112" s="653"/>
      <c r="AHT112" s="653"/>
      <c r="AHU112" s="653"/>
      <c r="AHV112" s="653"/>
      <c r="AHW112" s="653"/>
      <c r="AHX112" s="653"/>
      <c r="AHY112" s="653"/>
      <c r="AHZ112" s="653"/>
      <c r="AIA112" s="653"/>
      <c r="AIB112" s="653"/>
      <c r="AIC112" s="653"/>
      <c r="AID112" s="653"/>
      <c r="AIE112" s="653"/>
      <c r="AIF112" s="653"/>
      <c r="AIG112" s="653"/>
      <c r="AIH112" s="653"/>
      <c r="AII112" s="653"/>
      <c r="AIJ112" s="653"/>
      <c r="AIK112" s="653"/>
      <c r="AIL112" s="653"/>
      <c r="AIM112" s="653"/>
      <c r="AIN112" s="653"/>
      <c r="AIO112" s="653"/>
      <c r="AIP112" s="653"/>
      <c r="AIQ112" s="653"/>
      <c r="AIR112" s="653"/>
      <c r="AIS112" s="653"/>
      <c r="AIT112" s="653"/>
      <c r="AIU112" s="653"/>
      <c r="AIV112" s="653"/>
      <c r="AIW112" s="653"/>
      <c r="AIX112" s="653"/>
      <c r="AIY112" s="653"/>
      <c r="AIZ112" s="653"/>
      <c r="AJA112" s="653"/>
      <c r="AJB112" s="653"/>
      <c r="AJC112" s="653"/>
      <c r="AJD112" s="653"/>
      <c r="AJE112" s="653"/>
      <c r="AJF112" s="653"/>
      <c r="AJG112" s="653"/>
      <c r="AJH112" s="653"/>
      <c r="AJI112" s="653"/>
      <c r="AJJ112" s="653"/>
      <c r="AJK112" s="653"/>
      <c r="AJL112" s="653"/>
      <c r="AJM112" s="653"/>
      <c r="AJN112" s="653"/>
      <c r="AJO112" s="653"/>
      <c r="AJP112" s="653"/>
      <c r="AJQ112" s="653"/>
      <c r="AJR112" s="653"/>
      <c r="AJS112" s="653"/>
      <c r="AJT112" s="653"/>
      <c r="AJU112" s="653"/>
      <c r="AJV112" s="653"/>
      <c r="AJW112" s="653"/>
      <c r="AJX112" s="653"/>
      <c r="AJY112" s="653"/>
      <c r="AJZ112" s="653"/>
      <c r="AKA112" s="653"/>
      <c r="AKB112" s="653"/>
      <c r="AKC112" s="653"/>
      <c r="AKD112" s="653"/>
      <c r="AKE112" s="653"/>
      <c r="AKF112" s="653"/>
      <c r="AKG112" s="653"/>
      <c r="AKH112" s="653"/>
      <c r="AKI112" s="653"/>
      <c r="AKJ112" s="653"/>
      <c r="AKK112" s="653"/>
      <c r="AKL112" s="653"/>
      <c r="AKM112" s="653"/>
      <c r="AKN112" s="653"/>
      <c r="AKO112" s="653"/>
      <c r="AKP112" s="653"/>
      <c r="AKQ112" s="653"/>
      <c r="AKR112" s="653"/>
      <c r="AKS112" s="653"/>
      <c r="AKT112" s="653"/>
      <c r="AKU112" s="653"/>
      <c r="AKV112" s="653"/>
      <c r="AKW112" s="653"/>
      <c r="AKX112" s="653"/>
      <c r="AKY112" s="653"/>
      <c r="AKZ112" s="653"/>
      <c r="ALA112" s="653"/>
      <c r="ALB112" s="653"/>
      <c r="ALC112" s="653"/>
      <c r="ALD112" s="653"/>
      <c r="ALE112" s="653"/>
      <c r="ALF112" s="653"/>
      <c r="ALG112" s="653"/>
      <c r="ALH112" s="653"/>
      <c r="ALI112" s="653"/>
      <c r="ALJ112" s="653"/>
      <c r="ALK112" s="653"/>
      <c r="ALL112" s="653"/>
      <c r="ALM112" s="653"/>
      <c r="ALN112" s="653"/>
      <c r="ALO112" s="653"/>
      <c r="ALP112" s="653"/>
      <c r="ALQ112" s="653"/>
      <c r="ALR112" s="653"/>
      <c r="ALS112" s="653"/>
      <c r="ALT112" s="653"/>
      <c r="ALU112" s="653"/>
      <c r="ALV112" s="653"/>
      <c r="ALW112" s="653"/>
      <c r="ALX112" s="653"/>
      <c r="ALY112" s="653"/>
      <c r="ALZ112" s="653"/>
      <c r="AMA112" s="653"/>
      <c r="AMB112" s="653"/>
      <c r="AMC112" s="653"/>
      <c r="AMD112" s="653"/>
      <c r="AME112" s="653"/>
      <c r="AMF112" s="653"/>
      <c r="AMG112" s="653"/>
      <c r="AMH112" s="653"/>
      <c r="AMI112" s="653"/>
      <c r="AMJ112" s="653"/>
      <c r="AMK112" s="653"/>
    </row>
    <row r="113" spans="1:1025" s="199" customFormat="1">
      <c r="A113" s="1732" t="s">
        <v>3471</v>
      </c>
      <c r="B113" s="1732"/>
      <c r="C113" s="1732"/>
      <c r="D113" s="1732"/>
      <c r="E113" s="1732"/>
      <c r="F113" s="649"/>
      <c r="G113" s="1544">
        <v>22094697.16</v>
      </c>
      <c r="H113" s="1534">
        <f t="shared" si="1"/>
        <v>3.7340673204495876E-2</v>
      </c>
      <c r="I113" s="655"/>
      <c r="J113" s="656"/>
      <c r="K113" s="653"/>
      <c r="L113" s="653"/>
      <c r="M113" s="653"/>
      <c r="N113" s="653"/>
      <c r="O113" s="653"/>
      <c r="P113" s="653"/>
      <c r="Q113" s="653"/>
      <c r="R113" s="653"/>
      <c r="S113" s="653"/>
      <c r="T113" s="653"/>
      <c r="U113" s="653"/>
      <c r="V113" s="653"/>
      <c r="W113" s="653"/>
      <c r="X113" s="653"/>
      <c r="Y113" s="653"/>
      <c r="Z113" s="653"/>
      <c r="AA113" s="653"/>
      <c r="AB113" s="653"/>
      <c r="AC113" s="653"/>
      <c r="AD113" s="653"/>
      <c r="AE113" s="653"/>
      <c r="AF113" s="653"/>
      <c r="AG113" s="653"/>
      <c r="AH113" s="653"/>
      <c r="AI113" s="653"/>
      <c r="AJ113" s="653"/>
      <c r="AK113" s="653"/>
      <c r="AL113" s="653"/>
      <c r="AM113" s="653"/>
      <c r="AN113" s="653"/>
      <c r="AO113" s="653"/>
      <c r="AP113" s="653"/>
      <c r="AQ113" s="653"/>
      <c r="AR113" s="653"/>
      <c r="AS113" s="653"/>
      <c r="AT113" s="653"/>
      <c r="AU113" s="653"/>
      <c r="AV113" s="653"/>
      <c r="AW113" s="653"/>
      <c r="AX113" s="653"/>
      <c r="AY113" s="653"/>
      <c r="AZ113" s="653"/>
      <c r="BA113" s="653"/>
      <c r="BB113" s="653"/>
      <c r="BC113" s="653"/>
      <c r="BD113" s="653"/>
      <c r="BE113" s="653"/>
      <c r="BF113" s="653"/>
      <c r="BG113" s="653"/>
      <c r="BH113" s="653"/>
      <c r="BI113" s="653"/>
      <c r="BJ113" s="653"/>
      <c r="BK113" s="653"/>
      <c r="BL113" s="653"/>
      <c r="BM113" s="653"/>
      <c r="BN113" s="653"/>
      <c r="BO113" s="653"/>
      <c r="BP113" s="653"/>
      <c r="BQ113" s="653"/>
      <c r="BR113" s="653"/>
      <c r="BS113" s="653"/>
      <c r="BT113" s="653"/>
      <c r="BU113" s="653"/>
      <c r="BV113" s="653"/>
      <c r="BW113" s="653"/>
      <c r="BX113" s="653"/>
      <c r="BY113" s="653"/>
      <c r="BZ113" s="653"/>
      <c r="CA113" s="653"/>
      <c r="CB113" s="653"/>
      <c r="CC113" s="653"/>
      <c r="CD113" s="653"/>
      <c r="CE113" s="653"/>
      <c r="CF113" s="653"/>
      <c r="CG113" s="653"/>
      <c r="CH113" s="653"/>
      <c r="CI113" s="653"/>
      <c r="CJ113" s="653"/>
      <c r="CK113" s="653"/>
      <c r="CL113" s="653"/>
      <c r="CM113" s="653"/>
      <c r="CN113" s="653"/>
      <c r="CO113" s="653"/>
      <c r="CP113" s="653"/>
      <c r="CQ113" s="653"/>
      <c r="CR113" s="653"/>
      <c r="CS113" s="653"/>
      <c r="CT113" s="653"/>
      <c r="CU113" s="653"/>
      <c r="CV113" s="653"/>
      <c r="CW113" s="653"/>
      <c r="CX113" s="653"/>
      <c r="CY113" s="653"/>
      <c r="CZ113" s="653"/>
      <c r="DA113" s="653"/>
      <c r="DB113" s="653"/>
      <c r="DC113" s="653"/>
      <c r="DD113" s="653"/>
      <c r="DE113" s="653"/>
      <c r="DF113" s="653"/>
      <c r="DG113" s="653"/>
      <c r="DH113" s="653"/>
      <c r="DI113" s="653"/>
      <c r="DJ113" s="653"/>
      <c r="DK113" s="653"/>
      <c r="DL113" s="653"/>
      <c r="DM113" s="653"/>
      <c r="DN113" s="653"/>
      <c r="DO113" s="653"/>
      <c r="DP113" s="653"/>
      <c r="DQ113" s="653"/>
      <c r="DR113" s="653"/>
      <c r="DS113" s="653"/>
      <c r="DT113" s="653"/>
      <c r="DU113" s="653"/>
      <c r="DV113" s="653"/>
      <c r="DW113" s="653"/>
      <c r="DX113" s="653"/>
      <c r="DY113" s="653"/>
      <c r="DZ113" s="653"/>
      <c r="EA113" s="653"/>
      <c r="EB113" s="653"/>
      <c r="EC113" s="653"/>
      <c r="ED113" s="653"/>
      <c r="EE113" s="653"/>
      <c r="EF113" s="653"/>
      <c r="EG113" s="653"/>
      <c r="EH113" s="653"/>
      <c r="EI113" s="653"/>
      <c r="EJ113" s="653"/>
      <c r="EK113" s="653"/>
      <c r="EL113" s="653"/>
      <c r="EM113" s="653"/>
      <c r="EN113" s="653"/>
      <c r="EO113" s="653"/>
      <c r="EP113" s="653"/>
      <c r="EQ113" s="653"/>
      <c r="ER113" s="653"/>
      <c r="ES113" s="653"/>
      <c r="ET113" s="653"/>
      <c r="EU113" s="653"/>
      <c r="EV113" s="653"/>
      <c r="EW113" s="653"/>
      <c r="EX113" s="653"/>
      <c r="EY113" s="653"/>
      <c r="EZ113" s="653"/>
      <c r="FA113" s="653"/>
      <c r="FB113" s="653"/>
      <c r="FC113" s="653"/>
      <c r="FD113" s="653"/>
      <c r="FE113" s="653"/>
      <c r="FF113" s="653"/>
      <c r="FG113" s="653"/>
      <c r="FH113" s="653"/>
      <c r="FI113" s="653"/>
      <c r="FJ113" s="653"/>
      <c r="FK113" s="653"/>
      <c r="FL113" s="653"/>
      <c r="FM113" s="653"/>
      <c r="FN113" s="653"/>
      <c r="FO113" s="653"/>
      <c r="FP113" s="653"/>
      <c r="FQ113" s="653"/>
      <c r="FR113" s="653"/>
      <c r="FS113" s="653"/>
      <c r="FT113" s="653"/>
      <c r="FU113" s="653"/>
      <c r="FV113" s="653"/>
      <c r="FW113" s="653"/>
      <c r="FX113" s="653"/>
      <c r="FY113" s="653"/>
      <c r="FZ113" s="653"/>
      <c r="GA113" s="653"/>
      <c r="GB113" s="653"/>
      <c r="GC113" s="653"/>
      <c r="GD113" s="653"/>
      <c r="GE113" s="653"/>
      <c r="GF113" s="653"/>
      <c r="GG113" s="653"/>
      <c r="GH113" s="653"/>
      <c r="GI113" s="653"/>
      <c r="GJ113" s="653"/>
      <c r="GK113" s="653"/>
      <c r="GL113" s="653"/>
      <c r="GM113" s="653"/>
      <c r="GN113" s="653"/>
      <c r="GO113" s="653"/>
      <c r="GP113" s="653"/>
      <c r="GQ113" s="653"/>
      <c r="GR113" s="653"/>
      <c r="GS113" s="653"/>
      <c r="GT113" s="653"/>
      <c r="GU113" s="653"/>
      <c r="GV113" s="653"/>
      <c r="GW113" s="653"/>
      <c r="GX113" s="653"/>
      <c r="GY113" s="653"/>
      <c r="GZ113" s="653"/>
      <c r="HA113" s="653"/>
      <c r="HB113" s="653"/>
      <c r="HC113" s="653"/>
      <c r="HD113" s="653"/>
      <c r="HE113" s="653"/>
      <c r="HF113" s="653"/>
      <c r="HG113" s="653"/>
      <c r="HH113" s="653"/>
      <c r="HI113" s="653"/>
      <c r="HJ113" s="653"/>
      <c r="HK113" s="653"/>
      <c r="HL113" s="653"/>
      <c r="HM113" s="653"/>
      <c r="HN113" s="653"/>
      <c r="HO113" s="653"/>
      <c r="HP113" s="653"/>
      <c r="HQ113" s="653"/>
      <c r="HR113" s="653"/>
      <c r="HS113" s="653"/>
      <c r="HT113" s="653"/>
      <c r="HU113" s="653"/>
      <c r="HV113" s="653"/>
      <c r="HW113" s="653"/>
      <c r="HX113" s="653"/>
      <c r="HY113" s="653"/>
      <c r="HZ113" s="653"/>
      <c r="IA113" s="653"/>
      <c r="IB113" s="653"/>
      <c r="IC113" s="653"/>
      <c r="ID113" s="653"/>
      <c r="IE113" s="653"/>
      <c r="IF113" s="653"/>
      <c r="IG113" s="653"/>
      <c r="IH113" s="653"/>
      <c r="II113" s="653"/>
      <c r="IJ113" s="653"/>
      <c r="IK113" s="653"/>
      <c r="IL113" s="653"/>
      <c r="IM113" s="653"/>
      <c r="IN113" s="653"/>
      <c r="IO113" s="653"/>
      <c r="IP113" s="653"/>
      <c r="IQ113" s="653"/>
      <c r="IR113" s="653"/>
      <c r="IS113" s="653"/>
      <c r="IT113" s="653"/>
      <c r="IU113" s="653"/>
      <c r="IV113" s="653"/>
      <c r="IW113" s="653"/>
      <c r="IX113" s="653"/>
      <c r="IY113" s="653"/>
      <c r="IZ113" s="653"/>
      <c r="JA113" s="653"/>
      <c r="JB113" s="653"/>
      <c r="JC113" s="653"/>
      <c r="JD113" s="653"/>
      <c r="JE113" s="653"/>
      <c r="JF113" s="653"/>
      <c r="JG113" s="653"/>
      <c r="JH113" s="653"/>
      <c r="JI113" s="653"/>
      <c r="JJ113" s="653"/>
      <c r="JK113" s="653"/>
      <c r="JL113" s="653"/>
      <c r="JM113" s="653"/>
      <c r="JN113" s="653"/>
      <c r="JO113" s="653"/>
      <c r="JP113" s="653"/>
      <c r="JQ113" s="653"/>
      <c r="JR113" s="653"/>
      <c r="JS113" s="653"/>
      <c r="JT113" s="653"/>
      <c r="JU113" s="653"/>
      <c r="JV113" s="653"/>
      <c r="JW113" s="653"/>
      <c r="JX113" s="653"/>
      <c r="JY113" s="653"/>
      <c r="JZ113" s="653"/>
      <c r="KA113" s="653"/>
      <c r="KB113" s="653"/>
      <c r="KC113" s="653"/>
      <c r="KD113" s="653"/>
      <c r="KE113" s="653"/>
      <c r="KF113" s="653"/>
      <c r="KG113" s="653"/>
      <c r="KH113" s="653"/>
      <c r="KI113" s="653"/>
      <c r="KJ113" s="653"/>
      <c r="KK113" s="653"/>
      <c r="KL113" s="653"/>
      <c r="KM113" s="653"/>
      <c r="KN113" s="653"/>
      <c r="KO113" s="653"/>
      <c r="KP113" s="653"/>
      <c r="KQ113" s="653"/>
      <c r="KR113" s="653"/>
      <c r="KS113" s="653"/>
      <c r="KT113" s="653"/>
      <c r="KU113" s="653"/>
      <c r="KV113" s="653"/>
      <c r="KW113" s="653"/>
      <c r="KX113" s="653"/>
      <c r="KY113" s="653"/>
      <c r="KZ113" s="653"/>
      <c r="LA113" s="653"/>
      <c r="LB113" s="653"/>
      <c r="LC113" s="653"/>
      <c r="LD113" s="653"/>
      <c r="LE113" s="653"/>
      <c r="LF113" s="653"/>
      <c r="LG113" s="653"/>
      <c r="LH113" s="653"/>
      <c r="LI113" s="653"/>
      <c r="LJ113" s="653"/>
      <c r="LK113" s="653"/>
      <c r="LL113" s="653"/>
      <c r="LM113" s="653"/>
      <c r="LN113" s="653"/>
      <c r="LO113" s="653"/>
      <c r="LP113" s="653"/>
      <c r="LQ113" s="653"/>
      <c r="LR113" s="653"/>
      <c r="LS113" s="653"/>
      <c r="LT113" s="653"/>
      <c r="LU113" s="653"/>
      <c r="LV113" s="653"/>
      <c r="LW113" s="653"/>
      <c r="LX113" s="653"/>
      <c r="LY113" s="653"/>
      <c r="LZ113" s="653"/>
      <c r="MA113" s="653"/>
      <c r="MB113" s="653"/>
      <c r="MC113" s="653"/>
      <c r="MD113" s="653"/>
      <c r="ME113" s="653"/>
      <c r="MF113" s="653"/>
      <c r="MG113" s="653"/>
      <c r="MH113" s="653"/>
      <c r="MI113" s="653"/>
      <c r="MJ113" s="653"/>
      <c r="MK113" s="653"/>
      <c r="ML113" s="653"/>
      <c r="MM113" s="653"/>
      <c r="MN113" s="653"/>
      <c r="MO113" s="653"/>
      <c r="MP113" s="653"/>
      <c r="MQ113" s="653"/>
      <c r="MR113" s="653"/>
      <c r="MS113" s="653"/>
      <c r="MT113" s="653"/>
      <c r="MU113" s="653"/>
      <c r="MV113" s="653"/>
      <c r="MW113" s="653"/>
      <c r="MX113" s="653"/>
      <c r="MY113" s="653"/>
      <c r="MZ113" s="653"/>
      <c r="NA113" s="653"/>
      <c r="NB113" s="653"/>
      <c r="NC113" s="653"/>
      <c r="ND113" s="653"/>
      <c r="NE113" s="653"/>
      <c r="NF113" s="653"/>
      <c r="NG113" s="653"/>
      <c r="NH113" s="653"/>
      <c r="NI113" s="653"/>
      <c r="NJ113" s="653"/>
      <c r="NK113" s="653"/>
      <c r="NL113" s="653"/>
      <c r="NM113" s="653"/>
      <c r="NN113" s="653"/>
      <c r="NO113" s="653"/>
      <c r="NP113" s="653"/>
      <c r="NQ113" s="653"/>
      <c r="NR113" s="653"/>
      <c r="NS113" s="653"/>
      <c r="NT113" s="653"/>
      <c r="NU113" s="653"/>
      <c r="NV113" s="653"/>
      <c r="NW113" s="653"/>
      <c r="NX113" s="653"/>
      <c r="NY113" s="653"/>
      <c r="NZ113" s="653"/>
      <c r="OA113" s="653"/>
      <c r="OB113" s="653"/>
      <c r="OC113" s="653"/>
      <c r="OD113" s="653"/>
      <c r="OE113" s="653"/>
      <c r="OF113" s="653"/>
      <c r="OG113" s="653"/>
      <c r="OH113" s="653"/>
      <c r="OI113" s="653"/>
      <c r="OJ113" s="653"/>
      <c r="OK113" s="653"/>
      <c r="OL113" s="653"/>
      <c r="OM113" s="653"/>
      <c r="ON113" s="653"/>
      <c r="OO113" s="653"/>
      <c r="OP113" s="653"/>
      <c r="OQ113" s="653"/>
      <c r="OR113" s="653"/>
      <c r="OS113" s="653"/>
      <c r="OT113" s="653"/>
      <c r="OU113" s="653"/>
      <c r="OV113" s="653"/>
      <c r="OW113" s="653"/>
      <c r="OX113" s="653"/>
      <c r="OY113" s="653"/>
      <c r="OZ113" s="653"/>
      <c r="PA113" s="653"/>
      <c r="PB113" s="653"/>
      <c r="PC113" s="653"/>
      <c r="PD113" s="653"/>
      <c r="PE113" s="653"/>
      <c r="PF113" s="653"/>
      <c r="PG113" s="653"/>
      <c r="PH113" s="653"/>
      <c r="PI113" s="653"/>
      <c r="PJ113" s="653"/>
      <c r="PK113" s="653"/>
      <c r="PL113" s="653"/>
      <c r="PM113" s="653"/>
      <c r="PN113" s="653"/>
      <c r="PO113" s="653"/>
      <c r="PP113" s="653"/>
      <c r="PQ113" s="653"/>
      <c r="PR113" s="653"/>
      <c r="PS113" s="653"/>
      <c r="PT113" s="653"/>
      <c r="PU113" s="653"/>
      <c r="PV113" s="653"/>
      <c r="PW113" s="653"/>
      <c r="PX113" s="653"/>
      <c r="PY113" s="653"/>
      <c r="PZ113" s="653"/>
      <c r="QA113" s="653"/>
      <c r="QB113" s="653"/>
      <c r="QC113" s="653"/>
      <c r="QD113" s="653"/>
      <c r="QE113" s="653"/>
      <c r="QF113" s="653"/>
      <c r="QG113" s="653"/>
      <c r="QH113" s="653"/>
      <c r="QI113" s="653"/>
      <c r="QJ113" s="653"/>
      <c r="QK113" s="653"/>
      <c r="QL113" s="653"/>
      <c r="QM113" s="653"/>
      <c r="QN113" s="653"/>
      <c r="QO113" s="653"/>
      <c r="QP113" s="653"/>
      <c r="QQ113" s="653"/>
      <c r="QR113" s="653"/>
      <c r="QS113" s="653"/>
      <c r="QT113" s="653"/>
      <c r="QU113" s="653"/>
      <c r="QV113" s="653"/>
      <c r="QW113" s="653"/>
      <c r="QX113" s="653"/>
      <c r="QY113" s="653"/>
      <c r="QZ113" s="653"/>
      <c r="RA113" s="653"/>
      <c r="RB113" s="653"/>
      <c r="RC113" s="653"/>
      <c r="RD113" s="653"/>
      <c r="RE113" s="653"/>
      <c r="RF113" s="653"/>
      <c r="RG113" s="653"/>
      <c r="RH113" s="653"/>
      <c r="RI113" s="653"/>
      <c r="RJ113" s="653"/>
      <c r="RK113" s="653"/>
      <c r="RL113" s="653"/>
      <c r="RM113" s="653"/>
      <c r="RN113" s="653"/>
      <c r="RO113" s="653"/>
      <c r="RP113" s="653"/>
      <c r="RQ113" s="653"/>
      <c r="RR113" s="653"/>
      <c r="RS113" s="653"/>
      <c r="RT113" s="653"/>
      <c r="RU113" s="653"/>
      <c r="RV113" s="653"/>
      <c r="RW113" s="653"/>
      <c r="RX113" s="653"/>
      <c r="RY113" s="653"/>
      <c r="RZ113" s="653"/>
      <c r="SA113" s="653"/>
      <c r="SB113" s="653"/>
      <c r="SC113" s="653"/>
      <c r="SD113" s="653"/>
      <c r="SE113" s="653"/>
      <c r="SF113" s="653"/>
      <c r="SG113" s="653"/>
      <c r="SH113" s="653"/>
      <c r="SI113" s="653"/>
      <c r="SJ113" s="653"/>
      <c r="SK113" s="653"/>
      <c r="SL113" s="653"/>
      <c r="SM113" s="653"/>
      <c r="SN113" s="653"/>
      <c r="SO113" s="653"/>
      <c r="SP113" s="653"/>
      <c r="SQ113" s="653"/>
      <c r="SR113" s="653"/>
      <c r="SS113" s="653"/>
      <c r="ST113" s="653"/>
      <c r="SU113" s="653"/>
      <c r="SV113" s="653"/>
      <c r="SW113" s="653"/>
      <c r="SX113" s="653"/>
      <c r="SY113" s="653"/>
      <c r="SZ113" s="653"/>
      <c r="TA113" s="653"/>
      <c r="TB113" s="653"/>
      <c r="TC113" s="653"/>
      <c r="TD113" s="653"/>
      <c r="TE113" s="653"/>
      <c r="TF113" s="653"/>
      <c r="TG113" s="653"/>
      <c r="TH113" s="653"/>
      <c r="TI113" s="653"/>
      <c r="TJ113" s="653"/>
      <c r="TK113" s="653"/>
      <c r="TL113" s="653"/>
      <c r="TM113" s="653"/>
      <c r="TN113" s="653"/>
      <c r="TO113" s="653"/>
      <c r="TP113" s="653"/>
      <c r="TQ113" s="653"/>
      <c r="TR113" s="653"/>
      <c r="TS113" s="653"/>
      <c r="TT113" s="653"/>
      <c r="TU113" s="653"/>
      <c r="TV113" s="653"/>
      <c r="TW113" s="653"/>
      <c r="TX113" s="653"/>
      <c r="TY113" s="653"/>
      <c r="TZ113" s="653"/>
      <c r="UA113" s="653"/>
      <c r="UB113" s="653"/>
      <c r="UC113" s="653"/>
      <c r="UD113" s="653"/>
      <c r="UE113" s="653"/>
      <c r="UF113" s="653"/>
      <c r="UG113" s="653"/>
      <c r="UH113" s="653"/>
      <c r="UI113" s="653"/>
      <c r="UJ113" s="653"/>
      <c r="UK113" s="653"/>
      <c r="UL113" s="653"/>
      <c r="UM113" s="653"/>
      <c r="UN113" s="653"/>
      <c r="UO113" s="653"/>
      <c r="UP113" s="653"/>
      <c r="UQ113" s="653"/>
      <c r="UR113" s="653"/>
      <c r="US113" s="653"/>
      <c r="UT113" s="653"/>
      <c r="UU113" s="653"/>
      <c r="UV113" s="653"/>
      <c r="UW113" s="653"/>
      <c r="UX113" s="653"/>
      <c r="UY113" s="653"/>
      <c r="UZ113" s="653"/>
      <c r="VA113" s="653"/>
      <c r="VB113" s="653"/>
      <c r="VC113" s="653"/>
      <c r="VD113" s="653"/>
      <c r="VE113" s="653"/>
      <c r="VF113" s="653"/>
      <c r="VG113" s="653"/>
      <c r="VH113" s="653"/>
      <c r="VI113" s="653"/>
      <c r="VJ113" s="653"/>
      <c r="VK113" s="653"/>
      <c r="VL113" s="653"/>
      <c r="VM113" s="653"/>
      <c r="VN113" s="653"/>
      <c r="VO113" s="653"/>
      <c r="VP113" s="653"/>
      <c r="VQ113" s="653"/>
      <c r="VR113" s="653"/>
      <c r="VS113" s="653"/>
      <c r="VT113" s="653"/>
      <c r="VU113" s="653"/>
      <c r="VV113" s="653"/>
      <c r="VW113" s="653"/>
      <c r="VX113" s="653"/>
      <c r="VY113" s="653"/>
      <c r="VZ113" s="653"/>
      <c r="WA113" s="653"/>
      <c r="WB113" s="653"/>
      <c r="WC113" s="653"/>
      <c r="WD113" s="653"/>
      <c r="WE113" s="653"/>
      <c r="WF113" s="653"/>
      <c r="WG113" s="653"/>
      <c r="WH113" s="653"/>
      <c r="WI113" s="653"/>
      <c r="WJ113" s="653"/>
      <c r="WK113" s="653"/>
      <c r="WL113" s="653"/>
      <c r="WM113" s="653"/>
      <c r="WN113" s="653"/>
      <c r="WO113" s="653"/>
      <c r="WP113" s="653"/>
      <c r="WQ113" s="653"/>
      <c r="WR113" s="653"/>
      <c r="WS113" s="653"/>
      <c r="WT113" s="653"/>
      <c r="WU113" s="653"/>
      <c r="WV113" s="653"/>
      <c r="WW113" s="653"/>
      <c r="WX113" s="653"/>
      <c r="WY113" s="653"/>
      <c r="WZ113" s="653"/>
      <c r="XA113" s="653"/>
      <c r="XB113" s="653"/>
      <c r="XC113" s="653"/>
      <c r="XD113" s="653"/>
      <c r="XE113" s="653"/>
      <c r="XF113" s="653"/>
      <c r="XG113" s="653"/>
      <c r="XH113" s="653"/>
      <c r="XI113" s="653"/>
      <c r="XJ113" s="653"/>
      <c r="XK113" s="653"/>
      <c r="XL113" s="653"/>
      <c r="XM113" s="653"/>
      <c r="XN113" s="653"/>
      <c r="XO113" s="653"/>
      <c r="XP113" s="653"/>
      <c r="XQ113" s="653"/>
      <c r="XR113" s="653"/>
      <c r="XS113" s="653"/>
      <c r="XT113" s="653"/>
      <c r="XU113" s="653"/>
      <c r="XV113" s="653"/>
      <c r="XW113" s="653"/>
      <c r="XX113" s="653"/>
      <c r="XY113" s="653"/>
      <c r="XZ113" s="653"/>
      <c r="YA113" s="653"/>
      <c r="YB113" s="653"/>
      <c r="YC113" s="653"/>
      <c r="YD113" s="653"/>
      <c r="YE113" s="653"/>
      <c r="YF113" s="653"/>
      <c r="YG113" s="653"/>
      <c r="YH113" s="653"/>
      <c r="YI113" s="653"/>
      <c r="YJ113" s="653"/>
      <c r="YK113" s="653"/>
      <c r="YL113" s="653"/>
      <c r="YM113" s="653"/>
      <c r="YN113" s="653"/>
      <c r="YO113" s="653"/>
      <c r="YP113" s="653"/>
      <c r="YQ113" s="653"/>
      <c r="YR113" s="653"/>
      <c r="YS113" s="653"/>
      <c r="YT113" s="653"/>
      <c r="YU113" s="653"/>
      <c r="YV113" s="653"/>
      <c r="YW113" s="653"/>
      <c r="YX113" s="653"/>
      <c r="YY113" s="653"/>
      <c r="YZ113" s="653"/>
      <c r="ZA113" s="653"/>
      <c r="ZB113" s="653"/>
      <c r="ZC113" s="653"/>
      <c r="ZD113" s="653"/>
      <c r="ZE113" s="653"/>
      <c r="ZF113" s="653"/>
      <c r="ZG113" s="653"/>
      <c r="ZH113" s="653"/>
      <c r="ZI113" s="653"/>
      <c r="ZJ113" s="653"/>
      <c r="ZK113" s="653"/>
      <c r="ZL113" s="653"/>
      <c r="ZM113" s="653"/>
      <c r="ZN113" s="653"/>
      <c r="ZO113" s="653"/>
      <c r="ZP113" s="653"/>
      <c r="ZQ113" s="653"/>
      <c r="ZR113" s="653"/>
      <c r="ZS113" s="653"/>
      <c r="ZT113" s="653"/>
      <c r="ZU113" s="653"/>
      <c r="ZV113" s="653"/>
      <c r="ZW113" s="653"/>
      <c r="ZX113" s="653"/>
      <c r="ZY113" s="653"/>
      <c r="ZZ113" s="653"/>
      <c r="AAA113" s="653"/>
      <c r="AAB113" s="653"/>
      <c r="AAC113" s="653"/>
      <c r="AAD113" s="653"/>
      <c r="AAE113" s="653"/>
      <c r="AAF113" s="653"/>
      <c r="AAG113" s="653"/>
      <c r="AAH113" s="653"/>
      <c r="AAI113" s="653"/>
      <c r="AAJ113" s="653"/>
      <c r="AAK113" s="653"/>
      <c r="AAL113" s="653"/>
      <c r="AAM113" s="653"/>
      <c r="AAN113" s="653"/>
      <c r="AAO113" s="653"/>
      <c r="AAP113" s="653"/>
      <c r="AAQ113" s="653"/>
      <c r="AAR113" s="653"/>
      <c r="AAS113" s="653"/>
      <c r="AAT113" s="653"/>
      <c r="AAU113" s="653"/>
      <c r="AAV113" s="653"/>
      <c r="AAW113" s="653"/>
      <c r="AAX113" s="653"/>
      <c r="AAY113" s="653"/>
      <c r="AAZ113" s="653"/>
      <c r="ABA113" s="653"/>
      <c r="ABB113" s="653"/>
      <c r="ABC113" s="653"/>
      <c r="ABD113" s="653"/>
      <c r="ABE113" s="653"/>
      <c r="ABF113" s="653"/>
      <c r="ABG113" s="653"/>
      <c r="ABH113" s="653"/>
      <c r="ABI113" s="653"/>
      <c r="ABJ113" s="653"/>
      <c r="ABK113" s="653"/>
      <c r="ABL113" s="653"/>
      <c r="ABM113" s="653"/>
      <c r="ABN113" s="653"/>
      <c r="ABO113" s="653"/>
      <c r="ABP113" s="653"/>
      <c r="ABQ113" s="653"/>
      <c r="ABR113" s="653"/>
      <c r="ABS113" s="653"/>
      <c r="ABT113" s="653"/>
      <c r="ABU113" s="653"/>
      <c r="ABV113" s="653"/>
      <c r="ABW113" s="653"/>
      <c r="ABX113" s="653"/>
      <c r="ABY113" s="653"/>
      <c r="ABZ113" s="653"/>
      <c r="ACA113" s="653"/>
      <c r="ACB113" s="653"/>
      <c r="ACC113" s="653"/>
      <c r="ACD113" s="653"/>
      <c r="ACE113" s="653"/>
      <c r="ACF113" s="653"/>
      <c r="ACG113" s="653"/>
      <c r="ACH113" s="653"/>
      <c r="ACI113" s="653"/>
      <c r="ACJ113" s="653"/>
      <c r="ACK113" s="653"/>
      <c r="ACL113" s="653"/>
      <c r="ACM113" s="653"/>
      <c r="ACN113" s="653"/>
      <c r="ACO113" s="653"/>
      <c r="ACP113" s="653"/>
      <c r="ACQ113" s="653"/>
      <c r="ACR113" s="653"/>
      <c r="ACS113" s="653"/>
      <c r="ACT113" s="653"/>
      <c r="ACU113" s="653"/>
      <c r="ACV113" s="653"/>
      <c r="ACW113" s="653"/>
      <c r="ACX113" s="653"/>
      <c r="ACY113" s="653"/>
      <c r="ACZ113" s="653"/>
      <c r="ADA113" s="653"/>
      <c r="ADB113" s="653"/>
      <c r="ADC113" s="653"/>
      <c r="ADD113" s="653"/>
      <c r="ADE113" s="653"/>
      <c r="ADF113" s="653"/>
      <c r="ADG113" s="653"/>
      <c r="ADH113" s="653"/>
      <c r="ADI113" s="653"/>
      <c r="ADJ113" s="653"/>
      <c r="ADK113" s="653"/>
      <c r="ADL113" s="653"/>
      <c r="ADM113" s="653"/>
      <c r="ADN113" s="653"/>
      <c r="ADO113" s="653"/>
      <c r="ADP113" s="653"/>
      <c r="ADQ113" s="653"/>
      <c r="ADR113" s="653"/>
      <c r="ADS113" s="653"/>
      <c r="ADT113" s="653"/>
      <c r="ADU113" s="653"/>
      <c r="ADV113" s="653"/>
      <c r="ADW113" s="653"/>
      <c r="ADX113" s="653"/>
      <c r="ADY113" s="653"/>
      <c r="ADZ113" s="653"/>
      <c r="AEA113" s="653"/>
      <c r="AEB113" s="653"/>
      <c r="AEC113" s="653"/>
      <c r="AED113" s="653"/>
      <c r="AEE113" s="653"/>
      <c r="AEF113" s="653"/>
      <c r="AEG113" s="653"/>
      <c r="AEH113" s="653"/>
      <c r="AEI113" s="653"/>
      <c r="AEJ113" s="653"/>
      <c r="AEK113" s="653"/>
      <c r="AEL113" s="653"/>
      <c r="AEM113" s="653"/>
      <c r="AEN113" s="653"/>
      <c r="AEO113" s="653"/>
      <c r="AEP113" s="653"/>
      <c r="AEQ113" s="653"/>
      <c r="AER113" s="653"/>
      <c r="AES113" s="653"/>
      <c r="AET113" s="653"/>
      <c r="AEU113" s="653"/>
      <c r="AEV113" s="653"/>
      <c r="AEW113" s="653"/>
      <c r="AEX113" s="653"/>
      <c r="AEY113" s="653"/>
      <c r="AEZ113" s="653"/>
      <c r="AFA113" s="653"/>
      <c r="AFB113" s="653"/>
      <c r="AFC113" s="653"/>
      <c r="AFD113" s="653"/>
      <c r="AFE113" s="653"/>
      <c r="AFF113" s="653"/>
      <c r="AFG113" s="653"/>
      <c r="AFH113" s="653"/>
      <c r="AFI113" s="653"/>
      <c r="AFJ113" s="653"/>
      <c r="AFK113" s="653"/>
      <c r="AFL113" s="653"/>
      <c r="AFM113" s="653"/>
      <c r="AFN113" s="653"/>
      <c r="AFO113" s="653"/>
      <c r="AFP113" s="653"/>
      <c r="AFQ113" s="653"/>
      <c r="AFR113" s="653"/>
      <c r="AFS113" s="653"/>
      <c r="AFT113" s="653"/>
      <c r="AFU113" s="653"/>
      <c r="AFV113" s="653"/>
      <c r="AFW113" s="653"/>
      <c r="AFX113" s="653"/>
      <c r="AFY113" s="653"/>
      <c r="AFZ113" s="653"/>
      <c r="AGA113" s="653"/>
      <c r="AGB113" s="653"/>
      <c r="AGC113" s="653"/>
      <c r="AGD113" s="653"/>
      <c r="AGE113" s="653"/>
      <c r="AGF113" s="653"/>
      <c r="AGG113" s="653"/>
      <c r="AGH113" s="653"/>
      <c r="AGI113" s="653"/>
      <c r="AGJ113" s="653"/>
      <c r="AGK113" s="653"/>
      <c r="AGL113" s="653"/>
      <c r="AGM113" s="653"/>
      <c r="AGN113" s="653"/>
      <c r="AGO113" s="653"/>
      <c r="AGP113" s="653"/>
      <c r="AGQ113" s="653"/>
      <c r="AGR113" s="653"/>
      <c r="AGS113" s="653"/>
      <c r="AGT113" s="653"/>
      <c r="AGU113" s="653"/>
      <c r="AGV113" s="653"/>
      <c r="AGW113" s="653"/>
      <c r="AGX113" s="653"/>
      <c r="AGY113" s="653"/>
      <c r="AGZ113" s="653"/>
      <c r="AHA113" s="653"/>
      <c r="AHB113" s="653"/>
      <c r="AHC113" s="653"/>
      <c r="AHD113" s="653"/>
      <c r="AHE113" s="653"/>
      <c r="AHF113" s="653"/>
      <c r="AHG113" s="653"/>
      <c r="AHH113" s="653"/>
      <c r="AHI113" s="653"/>
      <c r="AHJ113" s="653"/>
      <c r="AHK113" s="653"/>
      <c r="AHL113" s="653"/>
      <c r="AHM113" s="653"/>
      <c r="AHN113" s="653"/>
      <c r="AHO113" s="653"/>
      <c r="AHP113" s="653"/>
      <c r="AHQ113" s="653"/>
      <c r="AHR113" s="653"/>
      <c r="AHS113" s="653"/>
      <c r="AHT113" s="653"/>
      <c r="AHU113" s="653"/>
      <c r="AHV113" s="653"/>
      <c r="AHW113" s="653"/>
      <c r="AHX113" s="653"/>
      <c r="AHY113" s="653"/>
      <c r="AHZ113" s="653"/>
      <c r="AIA113" s="653"/>
      <c r="AIB113" s="653"/>
      <c r="AIC113" s="653"/>
      <c r="AID113" s="653"/>
      <c r="AIE113" s="653"/>
      <c r="AIF113" s="653"/>
      <c r="AIG113" s="653"/>
      <c r="AIH113" s="653"/>
      <c r="AII113" s="653"/>
      <c r="AIJ113" s="653"/>
      <c r="AIK113" s="653"/>
      <c r="AIL113" s="653"/>
      <c r="AIM113" s="653"/>
      <c r="AIN113" s="653"/>
      <c r="AIO113" s="653"/>
      <c r="AIP113" s="653"/>
      <c r="AIQ113" s="653"/>
      <c r="AIR113" s="653"/>
      <c r="AIS113" s="653"/>
      <c r="AIT113" s="653"/>
      <c r="AIU113" s="653"/>
      <c r="AIV113" s="653"/>
      <c r="AIW113" s="653"/>
      <c r="AIX113" s="653"/>
      <c r="AIY113" s="653"/>
      <c r="AIZ113" s="653"/>
      <c r="AJA113" s="653"/>
      <c r="AJB113" s="653"/>
      <c r="AJC113" s="653"/>
      <c r="AJD113" s="653"/>
      <c r="AJE113" s="653"/>
      <c r="AJF113" s="653"/>
      <c r="AJG113" s="653"/>
      <c r="AJH113" s="653"/>
      <c r="AJI113" s="653"/>
      <c r="AJJ113" s="653"/>
      <c r="AJK113" s="653"/>
      <c r="AJL113" s="653"/>
      <c r="AJM113" s="653"/>
      <c r="AJN113" s="653"/>
      <c r="AJO113" s="653"/>
      <c r="AJP113" s="653"/>
      <c r="AJQ113" s="653"/>
      <c r="AJR113" s="653"/>
      <c r="AJS113" s="653"/>
      <c r="AJT113" s="653"/>
      <c r="AJU113" s="653"/>
      <c r="AJV113" s="653"/>
      <c r="AJW113" s="653"/>
      <c r="AJX113" s="653"/>
      <c r="AJY113" s="653"/>
      <c r="AJZ113" s="653"/>
      <c r="AKA113" s="653"/>
      <c r="AKB113" s="653"/>
      <c r="AKC113" s="653"/>
      <c r="AKD113" s="653"/>
      <c r="AKE113" s="653"/>
      <c r="AKF113" s="653"/>
      <c r="AKG113" s="653"/>
      <c r="AKH113" s="653"/>
      <c r="AKI113" s="653"/>
      <c r="AKJ113" s="653"/>
      <c r="AKK113" s="653"/>
      <c r="AKL113" s="653"/>
      <c r="AKM113" s="653"/>
      <c r="AKN113" s="653"/>
      <c r="AKO113" s="653"/>
      <c r="AKP113" s="653"/>
      <c r="AKQ113" s="653"/>
      <c r="AKR113" s="653"/>
      <c r="AKS113" s="653"/>
      <c r="AKT113" s="653"/>
      <c r="AKU113" s="653"/>
      <c r="AKV113" s="653"/>
      <c r="AKW113" s="653"/>
      <c r="AKX113" s="653"/>
      <c r="AKY113" s="653"/>
      <c r="AKZ113" s="653"/>
      <c r="ALA113" s="653"/>
      <c r="ALB113" s="653"/>
      <c r="ALC113" s="653"/>
      <c r="ALD113" s="653"/>
      <c r="ALE113" s="653"/>
      <c r="ALF113" s="653"/>
      <c r="ALG113" s="653"/>
      <c r="ALH113" s="653"/>
      <c r="ALI113" s="653"/>
      <c r="ALJ113" s="653"/>
      <c r="ALK113" s="653"/>
      <c r="ALL113" s="653"/>
      <c r="ALM113" s="653"/>
      <c r="ALN113" s="653"/>
      <c r="ALO113" s="653"/>
      <c r="ALP113" s="653"/>
      <c r="ALQ113" s="653"/>
      <c r="ALR113" s="653"/>
      <c r="ALS113" s="653"/>
      <c r="ALT113" s="653"/>
      <c r="ALU113" s="653"/>
      <c r="ALV113" s="653"/>
      <c r="ALW113" s="653"/>
      <c r="ALX113" s="653"/>
      <c r="ALY113" s="653"/>
      <c r="ALZ113" s="653"/>
      <c r="AMA113" s="653"/>
      <c r="AMB113" s="653"/>
      <c r="AMC113" s="653"/>
      <c r="AMD113" s="653"/>
      <c r="AME113" s="653"/>
      <c r="AMF113" s="653"/>
      <c r="AMG113" s="653"/>
      <c r="AMH113" s="653"/>
      <c r="AMI113" s="653"/>
      <c r="AMJ113" s="653"/>
      <c r="AMK113" s="653"/>
    </row>
    <row r="114" spans="1:1025" s="199" customFormat="1">
      <c r="A114" s="1732" t="s">
        <v>4090</v>
      </c>
      <c r="B114" s="1732"/>
      <c r="C114" s="1732"/>
      <c r="D114" s="1732"/>
      <c r="E114" s="1732"/>
      <c r="F114" s="649"/>
      <c r="G114" s="1544">
        <v>4632495.75</v>
      </c>
      <c r="H114" s="1534">
        <f t="shared" si="1"/>
        <v>7.8290509559519137E-3</v>
      </c>
      <c r="I114" s="655"/>
      <c r="J114" s="656"/>
      <c r="K114" s="653"/>
      <c r="L114" s="653"/>
      <c r="M114" s="653"/>
      <c r="N114" s="653"/>
      <c r="O114" s="653"/>
      <c r="P114" s="653"/>
      <c r="Q114" s="653"/>
      <c r="R114" s="653"/>
      <c r="S114" s="653"/>
      <c r="T114" s="653"/>
      <c r="U114" s="653"/>
      <c r="V114" s="653"/>
      <c r="W114" s="653"/>
      <c r="X114" s="653"/>
      <c r="Y114" s="653"/>
      <c r="Z114" s="653"/>
      <c r="AA114" s="653"/>
      <c r="AB114" s="653"/>
      <c r="AC114" s="653"/>
      <c r="AD114" s="653"/>
      <c r="AE114" s="653"/>
      <c r="AF114" s="653"/>
      <c r="AG114" s="653"/>
      <c r="AH114" s="653"/>
      <c r="AI114" s="653"/>
      <c r="AJ114" s="653"/>
      <c r="AK114" s="653"/>
      <c r="AL114" s="653"/>
      <c r="AM114" s="653"/>
      <c r="AN114" s="653"/>
      <c r="AO114" s="653"/>
      <c r="AP114" s="653"/>
      <c r="AQ114" s="653"/>
      <c r="AR114" s="653"/>
      <c r="AS114" s="653"/>
      <c r="AT114" s="653"/>
      <c r="AU114" s="653"/>
      <c r="AV114" s="653"/>
      <c r="AW114" s="653"/>
      <c r="AX114" s="653"/>
      <c r="AY114" s="653"/>
      <c r="AZ114" s="653"/>
      <c r="BA114" s="653"/>
      <c r="BB114" s="653"/>
      <c r="BC114" s="653"/>
      <c r="BD114" s="653"/>
      <c r="BE114" s="653"/>
      <c r="BF114" s="653"/>
      <c r="BG114" s="653"/>
      <c r="BH114" s="653"/>
      <c r="BI114" s="653"/>
      <c r="BJ114" s="653"/>
      <c r="BK114" s="653"/>
      <c r="BL114" s="653"/>
      <c r="BM114" s="653"/>
      <c r="BN114" s="653"/>
      <c r="BO114" s="653"/>
      <c r="BP114" s="653"/>
      <c r="BQ114" s="653"/>
      <c r="BR114" s="653"/>
      <c r="BS114" s="653"/>
      <c r="BT114" s="653"/>
      <c r="BU114" s="653"/>
      <c r="BV114" s="653"/>
      <c r="BW114" s="653"/>
      <c r="BX114" s="653"/>
      <c r="BY114" s="653"/>
      <c r="BZ114" s="653"/>
      <c r="CA114" s="653"/>
      <c r="CB114" s="653"/>
      <c r="CC114" s="653"/>
      <c r="CD114" s="653"/>
      <c r="CE114" s="653"/>
      <c r="CF114" s="653"/>
      <c r="CG114" s="653"/>
      <c r="CH114" s="653"/>
      <c r="CI114" s="653"/>
      <c r="CJ114" s="653"/>
      <c r="CK114" s="653"/>
      <c r="CL114" s="653"/>
      <c r="CM114" s="653"/>
      <c r="CN114" s="653"/>
      <c r="CO114" s="653"/>
      <c r="CP114" s="653"/>
      <c r="CQ114" s="653"/>
      <c r="CR114" s="653"/>
      <c r="CS114" s="653"/>
      <c r="CT114" s="653"/>
      <c r="CU114" s="653"/>
      <c r="CV114" s="653"/>
      <c r="CW114" s="653"/>
      <c r="CX114" s="653"/>
      <c r="CY114" s="653"/>
      <c r="CZ114" s="653"/>
      <c r="DA114" s="653"/>
      <c r="DB114" s="653"/>
      <c r="DC114" s="653"/>
      <c r="DD114" s="653"/>
      <c r="DE114" s="653"/>
      <c r="DF114" s="653"/>
      <c r="DG114" s="653"/>
      <c r="DH114" s="653"/>
      <c r="DI114" s="653"/>
      <c r="DJ114" s="653"/>
      <c r="DK114" s="653"/>
      <c r="DL114" s="653"/>
      <c r="DM114" s="653"/>
      <c r="DN114" s="653"/>
      <c r="DO114" s="653"/>
      <c r="DP114" s="653"/>
      <c r="DQ114" s="653"/>
      <c r="DR114" s="653"/>
      <c r="DS114" s="653"/>
      <c r="DT114" s="653"/>
      <c r="DU114" s="653"/>
      <c r="DV114" s="653"/>
      <c r="DW114" s="653"/>
      <c r="DX114" s="653"/>
      <c r="DY114" s="653"/>
      <c r="DZ114" s="653"/>
      <c r="EA114" s="653"/>
      <c r="EB114" s="653"/>
      <c r="EC114" s="653"/>
      <c r="ED114" s="653"/>
      <c r="EE114" s="653"/>
      <c r="EF114" s="653"/>
      <c r="EG114" s="653"/>
      <c r="EH114" s="653"/>
      <c r="EI114" s="653"/>
      <c r="EJ114" s="653"/>
      <c r="EK114" s="653"/>
      <c r="EL114" s="653"/>
      <c r="EM114" s="653"/>
      <c r="EN114" s="653"/>
      <c r="EO114" s="653"/>
      <c r="EP114" s="653"/>
      <c r="EQ114" s="653"/>
      <c r="ER114" s="653"/>
      <c r="ES114" s="653"/>
      <c r="ET114" s="653"/>
      <c r="EU114" s="653"/>
      <c r="EV114" s="653"/>
      <c r="EW114" s="653"/>
      <c r="EX114" s="653"/>
      <c r="EY114" s="653"/>
      <c r="EZ114" s="653"/>
      <c r="FA114" s="653"/>
      <c r="FB114" s="653"/>
      <c r="FC114" s="653"/>
      <c r="FD114" s="653"/>
      <c r="FE114" s="653"/>
      <c r="FF114" s="653"/>
      <c r="FG114" s="653"/>
      <c r="FH114" s="653"/>
      <c r="FI114" s="653"/>
      <c r="FJ114" s="653"/>
      <c r="FK114" s="653"/>
      <c r="FL114" s="653"/>
      <c r="FM114" s="653"/>
      <c r="FN114" s="653"/>
      <c r="FO114" s="653"/>
      <c r="FP114" s="653"/>
      <c r="FQ114" s="653"/>
      <c r="FR114" s="653"/>
      <c r="FS114" s="653"/>
      <c r="FT114" s="653"/>
      <c r="FU114" s="653"/>
      <c r="FV114" s="653"/>
      <c r="FW114" s="653"/>
      <c r="FX114" s="653"/>
      <c r="FY114" s="653"/>
      <c r="FZ114" s="653"/>
      <c r="GA114" s="653"/>
      <c r="GB114" s="653"/>
      <c r="GC114" s="653"/>
      <c r="GD114" s="653"/>
      <c r="GE114" s="653"/>
      <c r="GF114" s="653"/>
      <c r="GG114" s="653"/>
      <c r="GH114" s="653"/>
      <c r="GI114" s="653"/>
      <c r="GJ114" s="653"/>
      <c r="GK114" s="653"/>
      <c r="GL114" s="653"/>
      <c r="GM114" s="653"/>
      <c r="GN114" s="653"/>
      <c r="GO114" s="653"/>
      <c r="GP114" s="653"/>
      <c r="GQ114" s="653"/>
      <c r="GR114" s="653"/>
      <c r="GS114" s="653"/>
      <c r="GT114" s="653"/>
      <c r="GU114" s="653"/>
      <c r="GV114" s="653"/>
      <c r="GW114" s="653"/>
      <c r="GX114" s="653"/>
      <c r="GY114" s="653"/>
      <c r="GZ114" s="653"/>
      <c r="HA114" s="653"/>
      <c r="HB114" s="653"/>
      <c r="HC114" s="653"/>
      <c r="HD114" s="653"/>
      <c r="HE114" s="653"/>
      <c r="HF114" s="653"/>
      <c r="HG114" s="653"/>
      <c r="HH114" s="653"/>
      <c r="HI114" s="653"/>
      <c r="HJ114" s="653"/>
      <c r="HK114" s="653"/>
      <c r="HL114" s="653"/>
      <c r="HM114" s="653"/>
      <c r="HN114" s="653"/>
      <c r="HO114" s="653"/>
      <c r="HP114" s="653"/>
      <c r="HQ114" s="653"/>
      <c r="HR114" s="653"/>
      <c r="HS114" s="653"/>
      <c r="HT114" s="653"/>
      <c r="HU114" s="653"/>
      <c r="HV114" s="653"/>
      <c r="HW114" s="653"/>
      <c r="HX114" s="653"/>
      <c r="HY114" s="653"/>
      <c r="HZ114" s="653"/>
      <c r="IA114" s="653"/>
      <c r="IB114" s="653"/>
      <c r="IC114" s="653"/>
      <c r="ID114" s="653"/>
      <c r="IE114" s="653"/>
      <c r="IF114" s="653"/>
      <c r="IG114" s="653"/>
      <c r="IH114" s="653"/>
      <c r="II114" s="653"/>
      <c r="IJ114" s="653"/>
      <c r="IK114" s="653"/>
      <c r="IL114" s="653"/>
      <c r="IM114" s="653"/>
      <c r="IN114" s="653"/>
      <c r="IO114" s="653"/>
      <c r="IP114" s="653"/>
      <c r="IQ114" s="653"/>
      <c r="IR114" s="653"/>
      <c r="IS114" s="653"/>
      <c r="IT114" s="653"/>
      <c r="IU114" s="653"/>
      <c r="IV114" s="653"/>
      <c r="IW114" s="653"/>
      <c r="IX114" s="653"/>
      <c r="IY114" s="653"/>
      <c r="IZ114" s="653"/>
      <c r="JA114" s="653"/>
      <c r="JB114" s="653"/>
      <c r="JC114" s="653"/>
      <c r="JD114" s="653"/>
      <c r="JE114" s="653"/>
      <c r="JF114" s="653"/>
      <c r="JG114" s="653"/>
      <c r="JH114" s="653"/>
      <c r="JI114" s="653"/>
      <c r="JJ114" s="653"/>
      <c r="JK114" s="653"/>
      <c r="JL114" s="653"/>
      <c r="JM114" s="653"/>
      <c r="JN114" s="653"/>
      <c r="JO114" s="653"/>
      <c r="JP114" s="653"/>
      <c r="JQ114" s="653"/>
      <c r="JR114" s="653"/>
      <c r="JS114" s="653"/>
      <c r="JT114" s="653"/>
      <c r="JU114" s="653"/>
      <c r="JV114" s="653"/>
      <c r="JW114" s="653"/>
      <c r="JX114" s="653"/>
      <c r="JY114" s="653"/>
      <c r="JZ114" s="653"/>
      <c r="KA114" s="653"/>
      <c r="KB114" s="653"/>
      <c r="KC114" s="653"/>
      <c r="KD114" s="653"/>
      <c r="KE114" s="653"/>
      <c r="KF114" s="653"/>
      <c r="KG114" s="653"/>
      <c r="KH114" s="653"/>
      <c r="KI114" s="653"/>
      <c r="KJ114" s="653"/>
      <c r="KK114" s="653"/>
      <c r="KL114" s="653"/>
      <c r="KM114" s="653"/>
      <c r="KN114" s="653"/>
      <c r="KO114" s="653"/>
      <c r="KP114" s="653"/>
      <c r="KQ114" s="653"/>
      <c r="KR114" s="653"/>
      <c r="KS114" s="653"/>
      <c r="KT114" s="653"/>
      <c r="KU114" s="653"/>
      <c r="KV114" s="653"/>
      <c r="KW114" s="653"/>
      <c r="KX114" s="653"/>
      <c r="KY114" s="653"/>
      <c r="KZ114" s="653"/>
      <c r="LA114" s="653"/>
      <c r="LB114" s="653"/>
      <c r="LC114" s="653"/>
      <c r="LD114" s="653"/>
      <c r="LE114" s="653"/>
      <c r="LF114" s="653"/>
      <c r="LG114" s="653"/>
      <c r="LH114" s="653"/>
      <c r="LI114" s="653"/>
      <c r="LJ114" s="653"/>
      <c r="LK114" s="653"/>
      <c r="LL114" s="653"/>
      <c r="LM114" s="653"/>
      <c r="LN114" s="653"/>
      <c r="LO114" s="653"/>
      <c r="LP114" s="653"/>
      <c r="LQ114" s="653"/>
      <c r="LR114" s="653"/>
      <c r="LS114" s="653"/>
      <c r="LT114" s="653"/>
      <c r="LU114" s="653"/>
      <c r="LV114" s="653"/>
      <c r="LW114" s="653"/>
      <c r="LX114" s="653"/>
      <c r="LY114" s="653"/>
      <c r="LZ114" s="653"/>
      <c r="MA114" s="653"/>
      <c r="MB114" s="653"/>
      <c r="MC114" s="653"/>
      <c r="MD114" s="653"/>
      <c r="ME114" s="653"/>
      <c r="MF114" s="653"/>
      <c r="MG114" s="653"/>
      <c r="MH114" s="653"/>
      <c r="MI114" s="653"/>
      <c r="MJ114" s="653"/>
      <c r="MK114" s="653"/>
      <c r="ML114" s="653"/>
      <c r="MM114" s="653"/>
      <c r="MN114" s="653"/>
      <c r="MO114" s="653"/>
      <c r="MP114" s="653"/>
      <c r="MQ114" s="653"/>
      <c r="MR114" s="653"/>
      <c r="MS114" s="653"/>
      <c r="MT114" s="653"/>
      <c r="MU114" s="653"/>
      <c r="MV114" s="653"/>
      <c r="MW114" s="653"/>
      <c r="MX114" s="653"/>
      <c r="MY114" s="653"/>
      <c r="MZ114" s="653"/>
      <c r="NA114" s="653"/>
      <c r="NB114" s="653"/>
      <c r="NC114" s="653"/>
      <c r="ND114" s="653"/>
      <c r="NE114" s="653"/>
      <c r="NF114" s="653"/>
      <c r="NG114" s="653"/>
      <c r="NH114" s="653"/>
      <c r="NI114" s="653"/>
      <c r="NJ114" s="653"/>
      <c r="NK114" s="653"/>
      <c r="NL114" s="653"/>
      <c r="NM114" s="653"/>
      <c r="NN114" s="653"/>
      <c r="NO114" s="653"/>
      <c r="NP114" s="653"/>
      <c r="NQ114" s="653"/>
      <c r="NR114" s="653"/>
      <c r="NS114" s="653"/>
      <c r="NT114" s="653"/>
      <c r="NU114" s="653"/>
      <c r="NV114" s="653"/>
      <c r="NW114" s="653"/>
      <c r="NX114" s="653"/>
      <c r="NY114" s="653"/>
      <c r="NZ114" s="653"/>
      <c r="OA114" s="653"/>
      <c r="OB114" s="653"/>
      <c r="OC114" s="653"/>
      <c r="OD114" s="653"/>
      <c r="OE114" s="653"/>
      <c r="OF114" s="653"/>
      <c r="OG114" s="653"/>
      <c r="OH114" s="653"/>
      <c r="OI114" s="653"/>
      <c r="OJ114" s="653"/>
      <c r="OK114" s="653"/>
      <c r="OL114" s="653"/>
      <c r="OM114" s="653"/>
      <c r="ON114" s="653"/>
      <c r="OO114" s="653"/>
      <c r="OP114" s="653"/>
      <c r="OQ114" s="653"/>
      <c r="OR114" s="653"/>
      <c r="OS114" s="653"/>
      <c r="OT114" s="653"/>
      <c r="OU114" s="653"/>
      <c r="OV114" s="653"/>
      <c r="OW114" s="653"/>
      <c r="OX114" s="653"/>
      <c r="OY114" s="653"/>
      <c r="OZ114" s="653"/>
      <c r="PA114" s="653"/>
      <c r="PB114" s="653"/>
      <c r="PC114" s="653"/>
      <c r="PD114" s="653"/>
      <c r="PE114" s="653"/>
      <c r="PF114" s="653"/>
      <c r="PG114" s="653"/>
      <c r="PH114" s="653"/>
      <c r="PI114" s="653"/>
      <c r="PJ114" s="653"/>
      <c r="PK114" s="653"/>
      <c r="PL114" s="653"/>
      <c r="PM114" s="653"/>
      <c r="PN114" s="653"/>
      <c r="PO114" s="653"/>
      <c r="PP114" s="653"/>
      <c r="PQ114" s="653"/>
      <c r="PR114" s="653"/>
      <c r="PS114" s="653"/>
      <c r="PT114" s="653"/>
      <c r="PU114" s="653"/>
      <c r="PV114" s="653"/>
      <c r="PW114" s="653"/>
      <c r="PX114" s="653"/>
      <c r="PY114" s="653"/>
      <c r="PZ114" s="653"/>
      <c r="QA114" s="653"/>
      <c r="QB114" s="653"/>
      <c r="QC114" s="653"/>
      <c r="QD114" s="653"/>
      <c r="QE114" s="653"/>
      <c r="QF114" s="653"/>
      <c r="QG114" s="653"/>
      <c r="QH114" s="653"/>
      <c r="QI114" s="653"/>
      <c r="QJ114" s="653"/>
      <c r="QK114" s="653"/>
      <c r="QL114" s="653"/>
      <c r="QM114" s="653"/>
      <c r="QN114" s="653"/>
      <c r="QO114" s="653"/>
      <c r="QP114" s="653"/>
      <c r="QQ114" s="653"/>
      <c r="QR114" s="653"/>
      <c r="QS114" s="653"/>
      <c r="QT114" s="653"/>
      <c r="QU114" s="653"/>
      <c r="QV114" s="653"/>
      <c r="QW114" s="653"/>
      <c r="QX114" s="653"/>
      <c r="QY114" s="653"/>
      <c r="QZ114" s="653"/>
      <c r="RA114" s="653"/>
      <c r="RB114" s="653"/>
      <c r="RC114" s="653"/>
      <c r="RD114" s="653"/>
      <c r="RE114" s="653"/>
      <c r="RF114" s="653"/>
      <c r="RG114" s="653"/>
      <c r="RH114" s="653"/>
      <c r="RI114" s="653"/>
      <c r="RJ114" s="653"/>
      <c r="RK114" s="653"/>
      <c r="RL114" s="653"/>
      <c r="RM114" s="653"/>
      <c r="RN114" s="653"/>
      <c r="RO114" s="653"/>
      <c r="RP114" s="653"/>
      <c r="RQ114" s="653"/>
      <c r="RR114" s="653"/>
      <c r="RS114" s="653"/>
      <c r="RT114" s="653"/>
      <c r="RU114" s="653"/>
      <c r="RV114" s="653"/>
      <c r="RW114" s="653"/>
      <c r="RX114" s="653"/>
      <c r="RY114" s="653"/>
      <c r="RZ114" s="653"/>
      <c r="SA114" s="653"/>
      <c r="SB114" s="653"/>
      <c r="SC114" s="653"/>
      <c r="SD114" s="653"/>
      <c r="SE114" s="653"/>
      <c r="SF114" s="653"/>
      <c r="SG114" s="653"/>
      <c r="SH114" s="653"/>
      <c r="SI114" s="653"/>
      <c r="SJ114" s="653"/>
      <c r="SK114" s="653"/>
      <c r="SL114" s="653"/>
      <c r="SM114" s="653"/>
      <c r="SN114" s="653"/>
      <c r="SO114" s="653"/>
      <c r="SP114" s="653"/>
      <c r="SQ114" s="653"/>
      <c r="SR114" s="653"/>
      <c r="SS114" s="653"/>
      <c r="ST114" s="653"/>
      <c r="SU114" s="653"/>
      <c r="SV114" s="653"/>
      <c r="SW114" s="653"/>
      <c r="SX114" s="653"/>
      <c r="SY114" s="653"/>
      <c r="SZ114" s="653"/>
      <c r="TA114" s="653"/>
      <c r="TB114" s="653"/>
      <c r="TC114" s="653"/>
      <c r="TD114" s="653"/>
      <c r="TE114" s="653"/>
      <c r="TF114" s="653"/>
      <c r="TG114" s="653"/>
      <c r="TH114" s="653"/>
      <c r="TI114" s="653"/>
      <c r="TJ114" s="653"/>
      <c r="TK114" s="653"/>
      <c r="TL114" s="653"/>
      <c r="TM114" s="653"/>
      <c r="TN114" s="653"/>
      <c r="TO114" s="653"/>
      <c r="TP114" s="653"/>
      <c r="TQ114" s="653"/>
      <c r="TR114" s="653"/>
      <c r="TS114" s="653"/>
      <c r="TT114" s="653"/>
      <c r="TU114" s="653"/>
      <c r="TV114" s="653"/>
      <c r="TW114" s="653"/>
      <c r="TX114" s="653"/>
      <c r="TY114" s="653"/>
      <c r="TZ114" s="653"/>
      <c r="UA114" s="653"/>
      <c r="UB114" s="653"/>
      <c r="UC114" s="653"/>
      <c r="UD114" s="653"/>
      <c r="UE114" s="653"/>
      <c r="UF114" s="653"/>
      <c r="UG114" s="653"/>
      <c r="UH114" s="653"/>
      <c r="UI114" s="653"/>
      <c r="UJ114" s="653"/>
      <c r="UK114" s="653"/>
      <c r="UL114" s="653"/>
      <c r="UM114" s="653"/>
      <c r="UN114" s="653"/>
      <c r="UO114" s="653"/>
      <c r="UP114" s="653"/>
      <c r="UQ114" s="653"/>
      <c r="UR114" s="653"/>
      <c r="US114" s="653"/>
      <c r="UT114" s="653"/>
      <c r="UU114" s="653"/>
      <c r="UV114" s="653"/>
      <c r="UW114" s="653"/>
      <c r="UX114" s="653"/>
      <c r="UY114" s="653"/>
      <c r="UZ114" s="653"/>
      <c r="VA114" s="653"/>
      <c r="VB114" s="653"/>
      <c r="VC114" s="653"/>
      <c r="VD114" s="653"/>
      <c r="VE114" s="653"/>
      <c r="VF114" s="653"/>
      <c r="VG114" s="653"/>
      <c r="VH114" s="653"/>
      <c r="VI114" s="653"/>
      <c r="VJ114" s="653"/>
      <c r="VK114" s="653"/>
      <c r="VL114" s="653"/>
      <c r="VM114" s="653"/>
      <c r="VN114" s="653"/>
      <c r="VO114" s="653"/>
      <c r="VP114" s="653"/>
      <c r="VQ114" s="653"/>
      <c r="VR114" s="653"/>
      <c r="VS114" s="653"/>
      <c r="VT114" s="653"/>
      <c r="VU114" s="653"/>
      <c r="VV114" s="653"/>
      <c r="VW114" s="653"/>
      <c r="VX114" s="653"/>
      <c r="VY114" s="653"/>
      <c r="VZ114" s="653"/>
      <c r="WA114" s="653"/>
      <c r="WB114" s="653"/>
      <c r="WC114" s="653"/>
      <c r="WD114" s="653"/>
      <c r="WE114" s="653"/>
      <c r="WF114" s="653"/>
      <c r="WG114" s="653"/>
      <c r="WH114" s="653"/>
      <c r="WI114" s="653"/>
      <c r="WJ114" s="653"/>
      <c r="WK114" s="653"/>
      <c r="WL114" s="653"/>
      <c r="WM114" s="653"/>
      <c r="WN114" s="653"/>
      <c r="WO114" s="653"/>
      <c r="WP114" s="653"/>
      <c r="WQ114" s="653"/>
      <c r="WR114" s="653"/>
      <c r="WS114" s="653"/>
      <c r="WT114" s="653"/>
      <c r="WU114" s="653"/>
      <c r="WV114" s="653"/>
      <c r="WW114" s="653"/>
      <c r="WX114" s="653"/>
      <c r="WY114" s="653"/>
      <c r="WZ114" s="653"/>
      <c r="XA114" s="653"/>
      <c r="XB114" s="653"/>
      <c r="XC114" s="653"/>
      <c r="XD114" s="653"/>
      <c r="XE114" s="653"/>
      <c r="XF114" s="653"/>
      <c r="XG114" s="653"/>
      <c r="XH114" s="653"/>
      <c r="XI114" s="653"/>
      <c r="XJ114" s="653"/>
      <c r="XK114" s="653"/>
      <c r="XL114" s="653"/>
      <c r="XM114" s="653"/>
      <c r="XN114" s="653"/>
      <c r="XO114" s="653"/>
      <c r="XP114" s="653"/>
      <c r="XQ114" s="653"/>
      <c r="XR114" s="653"/>
      <c r="XS114" s="653"/>
      <c r="XT114" s="653"/>
      <c r="XU114" s="653"/>
      <c r="XV114" s="653"/>
      <c r="XW114" s="653"/>
      <c r="XX114" s="653"/>
      <c r="XY114" s="653"/>
      <c r="XZ114" s="653"/>
      <c r="YA114" s="653"/>
      <c r="YB114" s="653"/>
      <c r="YC114" s="653"/>
      <c r="YD114" s="653"/>
      <c r="YE114" s="653"/>
      <c r="YF114" s="653"/>
      <c r="YG114" s="653"/>
      <c r="YH114" s="653"/>
      <c r="YI114" s="653"/>
      <c r="YJ114" s="653"/>
      <c r="YK114" s="653"/>
      <c r="YL114" s="653"/>
      <c r="YM114" s="653"/>
      <c r="YN114" s="653"/>
      <c r="YO114" s="653"/>
      <c r="YP114" s="653"/>
      <c r="YQ114" s="653"/>
      <c r="YR114" s="653"/>
      <c r="YS114" s="653"/>
      <c r="YT114" s="653"/>
      <c r="YU114" s="653"/>
      <c r="YV114" s="653"/>
      <c r="YW114" s="653"/>
      <c r="YX114" s="653"/>
      <c r="YY114" s="653"/>
      <c r="YZ114" s="653"/>
      <c r="ZA114" s="653"/>
      <c r="ZB114" s="653"/>
      <c r="ZC114" s="653"/>
      <c r="ZD114" s="653"/>
      <c r="ZE114" s="653"/>
      <c r="ZF114" s="653"/>
      <c r="ZG114" s="653"/>
      <c r="ZH114" s="653"/>
      <c r="ZI114" s="653"/>
      <c r="ZJ114" s="653"/>
      <c r="ZK114" s="653"/>
      <c r="ZL114" s="653"/>
      <c r="ZM114" s="653"/>
      <c r="ZN114" s="653"/>
      <c r="ZO114" s="653"/>
      <c r="ZP114" s="653"/>
      <c r="ZQ114" s="653"/>
      <c r="ZR114" s="653"/>
      <c r="ZS114" s="653"/>
      <c r="ZT114" s="653"/>
      <c r="ZU114" s="653"/>
      <c r="ZV114" s="653"/>
      <c r="ZW114" s="653"/>
      <c r="ZX114" s="653"/>
      <c r="ZY114" s="653"/>
      <c r="ZZ114" s="653"/>
      <c r="AAA114" s="653"/>
      <c r="AAB114" s="653"/>
      <c r="AAC114" s="653"/>
      <c r="AAD114" s="653"/>
      <c r="AAE114" s="653"/>
      <c r="AAF114" s="653"/>
      <c r="AAG114" s="653"/>
      <c r="AAH114" s="653"/>
      <c r="AAI114" s="653"/>
      <c r="AAJ114" s="653"/>
      <c r="AAK114" s="653"/>
      <c r="AAL114" s="653"/>
      <c r="AAM114" s="653"/>
      <c r="AAN114" s="653"/>
      <c r="AAO114" s="653"/>
      <c r="AAP114" s="653"/>
      <c r="AAQ114" s="653"/>
      <c r="AAR114" s="653"/>
      <c r="AAS114" s="653"/>
      <c r="AAT114" s="653"/>
      <c r="AAU114" s="653"/>
      <c r="AAV114" s="653"/>
      <c r="AAW114" s="653"/>
      <c r="AAX114" s="653"/>
      <c r="AAY114" s="653"/>
      <c r="AAZ114" s="653"/>
      <c r="ABA114" s="653"/>
      <c r="ABB114" s="653"/>
      <c r="ABC114" s="653"/>
      <c r="ABD114" s="653"/>
      <c r="ABE114" s="653"/>
      <c r="ABF114" s="653"/>
      <c r="ABG114" s="653"/>
      <c r="ABH114" s="653"/>
      <c r="ABI114" s="653"/>
      <c r="ABJ114" s="653"/>
      <c r="ABK114" s="653"/>
      <c r="ABL114" s="653"/>
      <c r="ABM114" s="653"/>
      <c r="ABN114" s="653"/>
      <c r="ABO114" s="653"/>
      <c r="ABP114" s="653"/>
      <c r="ABQ114" s="653"/>
      <c r="ABR114" s="653"/>
      <c r="ABS114" s="653"/>
      <c r="ABT114" s="653"/>
      <c r="ABU114" s="653"/>
      <c r="ABV114" s="653"/>
      <c r="ABW114" s="653"/>
      <c r="ABX114" s="653"/>
      <c r="ABY114" s="653"/>
      <c r="ABZ114" s="653"/>
      <c r="ACA114" s="653"/>
      <c r="ACB114" s="653"/>
      <c r="ACC114" s="653"/>
      <c r="ACD114" s="653"/>
      <c r="ACE114" s="653"/>
      <c r="ACF114" s="653"/>
      <c r="ACG114" s="653"/>
      <c r="ACH114" s="653"/>
      <c r="ACI114" s="653"/>
      <c r="ACJ114" s="653"/>
      <c r="ACK114" s="653"/>
      <c r="ACL114" s="653"/>
      <c r="ACM114" s="653"/>
      <c r="ACN114" s="653"/>
      <c r="ACO114" s="653"/>
      <c r="ACP114" s="653"/>
      <c r="ACQ114" s="653"/>
      <c r="ACR114" s="653"/>
      <c r="ACS114" s="653"/>
      <c r="ACT114" s="653"/>
      <c r="ACU114" s="653"/>
      <c r="ACV114" s="653"/>
      <c r="ACW114" s="653"/>
      <c r="ACX114" s="653"/>
      <c r="ACY114" s="653"/>
      <c r="ACZ114" s="653"/>
      <c r="ADA114" s="653"/>
      <c r="ADB114" s="653"/>
      <c r="ADC114" s="653"/>
      <c r="ADD114" s="653"/>
      <c r="ADE114" s="653"/>
      <c r="ADF114" s="653"/>
      <c r="ADG114" s="653"/>
      <c r="ADH114" s="653"/>
      <c r="ADI114" s="653"/>
      <c r="ADJ114" s="653"/>
      <c r="ADK114" s="653"/>
      <c r="ADL114" s="653"/>
      <c r="ADM114" s="653"/>
      <c r="ADN114" s="653"/>
      <c r="ADO114" s="653"/>
      <c r="ADP114" s="653"/>
      <c r="ADQ114" s="653"/>
      <c r="ADR114" s="653"/>
      <c r="ADS114" s="653"/>
      <c r="ADT114" s="653"/>
      <c r="ADU114" s="653"/>
      <c r="ADV114" s="653"/>
      <c r="ADW114" s="653"/>
      <c r="ADX114" s="653"/>
      <c r="ADY114" s="653"/>
      <c r="ADZ114" s="653"/>
      <c r="AEA114" s="653"/>
      <c r="AEB114" s="653"/>
      <c r="AEC114" s="653"/>
      <c r="AED114" s="653"/>
      <c r="AEE114" s="653"/>
      <c r="AEF114" s="653"/>
      <c r="AEG114" s="653"/>
      <c r="AEH114" s="653"/>
      <c r="AEI114" s="653"/>
      <c r="AEJ114" s="653"/>
      <c r="AEK114" s="653"/>
      <c r="AEL114" s="653"/>
      <c r="AEM114" s="653"/>
      <c r="AEN114" s="653"/>
      <c r="AEO114" s="653"/>
      <c r="AEP114" s="653"/>
      <c r="AEQ114" s="653"/>
      <c r="AER114" s="653"/>
      <c r="AES114" s="653"/>
      <c r="AET114" s="653"/>
      <c r="AEU114" s="653"/>
      <c r="AEV114" s="653"/>
      <c r="AEW114" s="653"/>
      <c r="AEX114" s="653"/>
      <c r="AEY114" s="653"/>
      <c r="AEZ114" s="653"/>
      <c r="AFA114" s="653"/>
      <c r="AFB114" s="653"/>
      <c r="AFC114" s="653"/>
      <c r="AFD114" s="653"/>
      <c r="AFE114" s="653"/>
      <c r="AFF114" s="653"/>
      <c r="AFG114" s="653"/>
      <c r="AFH114" s="653"/>
      <c r="AFI114" s="653"/>
      <c r="AFJ114" s="653"/>
      <c r="AFK114" s="653"/>
      <c r="AFL114" s="653"/>
      <c r="AFM114" s="653"/>
      <c r="AFN114" s="653"/>
      <c r="AFO114" s="653"/>
      <c r="AFP114" s="653"/>
      <c r="AFQ114" s="653"/>
      <c r="AFR114" s="653"/>
      <c r="AFS114" s="653"/>
      <c r="AFT114" s="653"/>
      <c r="AFU114" s="653"/>
      <c r="AFV114" s="653"/>
      <c r="AFW114" s="653"/>
      <c r="AFX114" s="653"/>
      <c r="AFY114" s="653"/>
      <c r="AFZ114" s="653"/>
      <c r="AGA114" s="653"/>
      <c r="AGB114" s="653"/>
      <c r="AGC114" s="653"/>
      <c r="AGD114" s="653"/>
      <c r="AGE114" s="653"/>
      <c r="AGF114" s="653"/>
      <c r="AGG114" s="653"/>
      <c r="AGH114" s="653"/>
      <c r="AGI114" s="653"/>
      <c r="AGJ114" s="653"/>
      <c r="AGK114" s="653"/>
      <c r="AGL114" s="653"/>
      <c r="AGM114" s="653"/>
      <c r="AGN114" s="653"/>
      <c r="AGO114" s="653"/>
      <c r="AGP114" s="653"/>
      <c r="AGQ114" s="653"/>
      <c r="AGR114" s="653"/>
      <c r="AGS114" s="653"/>
      <c r="AGT114" s="653"/>
      <c r="AGU114" s="653"/>
      <c r="AGV114" s="653"/>
      <c r="AGW114" s="653"/>
      <c r="AGX114" s="653"/>
      <c r="AGY114" s="653"/>
      <c r="AGZ114" s="653"/>
      <c r="AHA114" s="653"/>
      <c r="AHB114" s="653"/>
      <c r="AHC114" s="653"/>
      <c r="AHD114" s="653"/>
      <c r="AHE114" s="653"/>
      <c r="AHF114" s="653"/>
      <c r="AHG114" s="653"/>
      <c r="AHH114" s="653"/>
      <c r="AHI114" s="653"/>
      <c r="AHJ114" s="653"/>
      <c r="AHK114" s="653"/>
      <c r="AHL114" s="653"/>
      <c r="AHM114" s="653"/>
      <c r="AHN114" s="653"/>
      <c r="AHO114" s="653"/>
      <c r="AHP114" s="653"/>
      <c r="AHQ114" s="653"/>
      <c r="AHR114" s="653"/>
      <c r="AHS114" s="653"/>
      <c r="AHT114" s="653"/>
      <c r="AHU114" s="653"/>
      <c r="AHV114" s="653"/>
      <c r="AHW114" s="653"/>
      <c r="AHX114" s="653"/>
      <c r="AHY114" s="653"/>
      <c r="AHZ114" s="653"/>
      <c r="AIA114" s="653"/>
      <c r="AIB114" s="653"/>
      <c r="AIC114" s="653"/>
      <c r="AID114" s="653"/>
      <c r="AIE114" s="653"/>
      <c r="AIF114" s="653"/>
      <c r="AIG114" s="653"/>
      <c r="AIH114" s="653"/>
      <c r="AII114" s="653"/>
      <c r="AIJ114" s="653"/>
      <c r="AIK114" s="653"/>
      <c r="AIL114" s="653"/>
      <c r="AIM114" s="653"/>
      <c r="AIN114" s="653"/>
      <c r="AIO114" s="653"/>
      <c r="AIP114" s="653"/>
      <c r="AIQ114" s="653"/>
      <c r="AIR114" s="653"/>
      <c r="AIS114" s="653"/>
      <c r="AIT114" s="653"/>
      <c r="AIU114" s="653"/>
      <c r="AIV114" s="653"/>
      <c r="AIW114" s="653"/>
      <c r="AIX114" s="653"/>
      <c r="AIY114" s="653"/>
      <c r="AIZ114" s="653"/>
      <c r="AJA114" s="653"/>
      <c r="AJB114" s="653"/>
      <c r="AJC114" s="653"/>
      <c r="AJD114" s="653"/>
      <c r="AJE114" s="653"/>
      <c r="AJF114" s="653"/>
      <c r="AJG114" s="653"/>
      <c r="AJH114" s="653"/>
      <c r="AJI114" s="653"/>
      <c r="AJJ114" s="653"/>
      <c r="AJK114" s="653"/>
      <c r="AJL114" s="653"/>
      <c r="AJM114" s="653"/>
      <c r="AJN114" s="653"/>
      <c r="AJO114" s="653"/>
      <c r="AJP114" s="653"/>
      <c r="AJQ114" s="653"/>
      <c r="AJR114" s="653"/>
      <c r="AJS114" s="653"/>
      <c r="AJT114" s="653"/>
      <c r="AJU114" s="653"/>
      <c r="AJV114" s="653"/>
      <c r="AJW114" s="653"/>
      <c r="AJX114" s="653"/>
      <c r="AJY114" s="653"/>
      <c r="AJZ114" s="653"/>
      <c r="AKA114" s="653"/>
      <c r="AKB114" s="653"/>
      <c r="AKC114" s="653"/>
      <c r="AKD114" s="653"/>
      <c r="AKE114" s="653"/>
      <c r="AKF114" s="653"/>
      <c r="AKG114" s="653"/>
      <c r="AKH114" s="653"/>
      <c r="AKI114" s="653"/>
      <c r="AKJ114" s="653"/>
      <c r="AKK114" s="653"/>
      <c r="AKL114" s="653"/>
      <c r="AKM114" s="653"/>
      <c r="AKN114" s="653"/>
      <c r="AKO114" s="653"/>
      <c r="AKP114" s="653"/>
      <c r="AKQ114" s="653"/>
      <c r="AKR114" s="653"/>
      <c r="AKS114" s="653"/>
      <c r="AKT114" s="653"/>
      <c r="AKU114" s="653"/>
      <c r="AKV114" s="653"/>
      <c r="AKW114" s="653"/>
      <c r="AKX114" s="653"/>
      <c r="AKY114" s="653"/>
      <c r="AKZ114" s="653"/>
      <c r="ALA114" s="653"/>
      <c r="ALB114" s="653"/>
      <c r="ALC114" s="653"/>
      <c r="ALD114" s="653"/>
      <c r="ALE114" s="653"/>
      <c r="ALF114" s="653"/>
      <c r="ALG114" s="653"/>
      <c r="ALH114" s="653"/>
      <c r="ALI114" s="653"/>
      <c r="ALJ114" s="653"/>
      <c r="ALK114" s="653"/>
      <c r="ALL114" s="653"/>
      <c r="ALM114" s="653"/>
      <c r="ALN114" s="653"/>
      <c r="ALO114" s="653"/>
      <c r="ALP114" s="653"/>
      <c r="ALQ114" s="653"/>
      <c r="ALR114" s="653"/>
      <c r="ALS114" s="653"/>
      <c r="ALT114" s="653"/>
      <c r="ALU114" s="653"/>
      <c r="ALV114" s="653"/>
      <c r="ALW114" s="653"/>
      <c r="ALX114" s="653"/>
      <c r="ALY114" s="653"/>
      <c r="ALZ114" s="653"/>
      <c r="AMA114" s="653"/>
      <c r="AMB114" s="653"/>
      <c r="AMC114" s="653"/>
      <c r="AMD114" s="653"/>
      <c r="AME114" s="653"/>
      <c r="AMF114" s="653"/>
      <c r="AMG114" s="653"/>
      <c r="AMH114" s="653"/>
      <c r="AMI114" s="653"/>
      <c r="AMJ114" s="653"/>
      <c r="AMK114" s="653"/>
    </row>
    <row r="115" spans="1:1025" s="199" customFormat="1">
      <c r="A115" s="1733" t="s">
        <v>4091</v>
      </c>
      <c r="B115" s="1733"/>
      <c r="C115" s="1733"/>
      <c r="D115" s="1733"/>
      <c r="E115" s="1733"/>
      <c r="F115" s="649"/>
      <c r="G115" s="1178">
        <v>4025000</v>
      </c>
      <c r="H115" s="1543">
        <f t="shared" si="1"/>
        <v>6.802365678955335E-3</v>
      </c>
      <c r="I115" s="655"/>
      <c r="J115" s="656"/>
      <c r="K115" s="653"/>
      <c r="L115" s="653"/>
      <c r="M115" s="653"/>
      <c r="N115" s="653"/>
      <c r="O115" s="653"/>
      <c r="P115" s="653"/>
      <c r="Q115" s="653"/>
      <c r="R115" s="653"/>
      <c r="S115" s="653"/>
      <c r="T115" s="653"/>
      <c r="U115" s="653"/>
      <c r="V115" s="653"/>
      <c r="W115" s="653"/>
      <c r="X115" s="653"/>
      <c r="Y115" s="653"/>
      <c r="Z115" s="653"/>
      <c r="AA115" s="653"/>
      <c r="AB115" s="653"/>
      <c r="AC115" s="653"/>
      <c r="AD115" s="653"/>
      <c r="AE115" s="653"/>
      <c r="AF115" s="653"/>
      <c r="AG115" s="653"/>
      <c r="AH115" s="653"/>
      <c r="AI115" s="653"/>
      <c r="AJ115" s="653"/>
      <c r="AK115" s="653"/>
      <c r="AL115" s="653"/>
      <c r="AM115" s="653"/>
      <c r="AN115" s="653"/>
      <c r="AO115" s="653"/>
      <c r="AP115" s="653"/>
      <c r="AQ115" s="653"/>
      <c r="AR115" s="653"/>
      <c r="AS115" s="653"/>
      <c r="AT115" s="653"/>
      <c r="AU115" s="653"/>
      <c r="AV115" s="653"/>
      <c r="AW115" s="653"/>
      <c r="AX115" s="653"/>
      <c r="AY115" s="653"/>
      <c r="AZ115" s="653"/>
      <c r="BA115" s="653"/>
      <c r="BB115" s="653"/>
      <c r="BC115" s="653"/>
      <c r="BD115" s="653"/>
      <c r="BE115" s="653"/>
      <c r="BF115" s="653"/>
      <c r="BG115" s="653"/>
      <c r="BH115" s="653"/>
      <c r="BI115" s="653"/>
      <c r="BJ115" s="653"/>
      <c r="BK115" s="653"/>
      <c r="BL115" s="653"/>
      <c r="BM115" s="653"/>
      <c r="BN115" s="653"/>
      <c r="BO115" s="653"/>
      <c r="BP115" s="653"/>
      <c r="BQ115" s="653"/>
      <c r="BR115" s="653"/>
      <c r="BS115" s="653"/>
      <c r="BT115" s="653"/>
      <c r="BU115" s="653"/>
      <c r="BV115" s="653"/>
      <c r="BW115" s="653"/>
      <c r="BX115" s="653"/>
      <c r="BY115" s="653"/>
      <c r="BZ115" s="653"/>
      <c r="CA115" s="653"/>
      <c r="CB115" s="653"/>
      <c r="CC115" s="653"/>
      <c r="CD115" s="653"/>
      <c r="CE115" s="653"/>
      <c r="CF115" s="653"/>
      <c r="CG115" s="653"/>
      <c r="CH115" s="653"/>
      <c r="CI115" s="653"/>
      <c r="CJ115" s="653"/>
      <c r="CK115" s="653"/>
      <c r="CL115" s="653"/>
      <c r="CM115" s="653"/>
      <c r="CN115" s="653"/>
      <c r="CO115" s="653"/>
      <c r="CP115" s="653"/>
      <c r="CQ115" s="653"/>
      <c r="CR115" s="653"/>
      <c r="CS115" s="653"/>
      <c r="CT115" s="653"/>
      <c r="CU115" s="653"/>
      <c r="CV115" s="653"/>
      <c r="CW115" s="653"/>
      <c r="CX115" s="653"/>
      <c r="CY115" s="653"/>
      <c r="CZ115" s="653"/>
      <c r="DA115" s="653"/>
      <c r="DB115" s="653"/>
      <c r="DC115" s="653"/>
      <c r="DD115" s="653"/>
      <c r="DE115" s="653"/>
      <c r="DF115" s="653"/>
      <c r="DG115" s="653"/>
      <c r="DH115" s="653"/>
      <c r="DI115" s="653"/>
      <c r="DJ115" s="653"/>
      <c r="DK115" s="653"/>
      <c r="DL115" s="653"/>
      <c r="DM115" s="653"/>
      <c r="DN115" s="653"/>
      <c r="DO115" s="653"/>
      <c r="DP115" s="653"/>
      <c r="DQ115" s="653"/>
      <c r="DR115" s="653"/>
      <c r="DS115" s="653"/>
      <c r="DT115" s="653"/>
      <c r="DU115" s="653"/>
      <c r="DV115" s="653"/>
      <c r="DW115" s="653"/>
      <c r="DX115" s="653"/>
      <c r="DY115" s="653"/>
      <c r="DZ115" s="653"/>
      <c r="EA115" s="653"/>
      <c r="EB115" s="653"/>
      <c r="EC115" s="653"/>
      <c r="ED115" s="653"/>
      <c r="EE115" s="653"/>
      <c r="EF115" s="653"/>
      <c r="EG115" s="653"/>
      <c r="EH115" s="653"/>
      <c r="EI115" s="653"/>
      <c r="EJ115" s="653"/>
      <c r="EK115" s="653"/>
      <c r="EL115" s="653"/>
      <c r="EM115" s="653"/>
      <c r="EN115" s="653"/>
      <c r="EO115" s="653"/>
      <c r="EP115" s="653"/>
      <c r="EQ115" s="653"/>
      <c r="ER115" s="653"/>
      <c r="ES115" s="653"/>
      <c r="ET115" s="653"/>
      <c r="EU115" s="653"/>
      <c r="EV115" s="653"/>
      <c r="EW115" s="653"/>
      <c r="EX115" s="653"/>
      <c r="EY115" s="653"/>
      <c r="EZ115" s="653"/>
      <c r="FA115" s="653"/>
      <c r="FB115" s="653"/>
      <c r="FC115" s="653"/>
      <c r="FD115" s="653"/>
      <c r="FE115" s="653"/>
      <c r="FF115" s="653"/>
      <c r="FG115" s="653"/>
      <c r="FH115" s="653"/>
      <c r="FI115" s="653"/>
      <c r="FJ115" s="653"/>
      <c r="FK115" s="653"/>
      <c r="FL115" s="653"/>
      <c r="FM115" s="653"/>
      <c r="FN115" s="653"/>
      <c r="FO115" s="653"/>
      <c r="FP115" s="653"/>
      <c r="FQ115" s="653"/>
      <c r="FR115" s="653"/>
      <c r="FS115" s="653"/>
      <c r="FT115" s="653"/>
      <c r="FU115" s="653"/>
      <c r="FV115" s="653"/>
      <c r="FW115" s="653"/>
      <c r="FX115" s="653"/>
      <c r="FY115" s="653"/>
      <c r="FZ115" s="653"/>
      <c r="GA115" s="653"/>
      <c r="GB115" s="653"/>
      <c r="GC115" s="653"/>
      <c r="GD115" s="653"/>
      <c r="GE115" s="653"/>
      <c r="GF115" s="653"/>
      <c r="GG115" s="653"/>
      <c r="GH115" s="653"/>
      <c r="GI115" s="653"/>
      <c r="GJ115" s="653"/>
      <c r="GK115" s="653"/>
      <c r="GL115" s="653"/>
      <c r="GM115" s="653"/>
      <c r="GN115" s="653"/>
      <c r="GO115" s="653"/>
      <c r="GP115" s="653"/>
      <c r="GQ115" s="653"/>
      <c r="GR115" s="653"/>
      <c r="GS115" s="653"/>
      <c r="GT115" s="653"/>
      <c r="GU115" s="653"/>
      <c r="GV115" s="653"/>
      <c r="GW115" s="653"/>
      <c r="GX115" s="653"/>
      <c r="GY115" s="653"/>
      <c r="GZ115" s="653"/>
      <c r="HA115" s="653"/>
      <c r="HB115" s="653"/>
      <c r="HC115" s="653"/>
      <c r="HD115" s="653"/>
      <c r="HE115" s="653"/>
      <c r="HF115" s="653"/>
      <c r="HG115" s="653"/>
      <c r="HH115" s="653"/>
      <c r="HI115" s="653"/>
      <c r="HJ115" s="653"/>
      <c r="HK115" s="653"/>
      <c r="HL115" s="653"/>
      <c r="HM115" s="653"/>
      <c r="HN115" s="653"/>
      <c r="HO115" s="653"/>
      <c r="HP115" s="653"/>
      <c r="HQ115" s="653"/>
      <c r="HR115" s="653"/>
      <c r="HS115" s="653"/>
      <c r="HT115" s="653"/>
      <c r="HU115" s="653"/>
      <c r="HV115" s="653"/>
      <c r="HW115" s="653"/>
      <c r="HX115" s="653"/>
      <c r="HY115" s="653"/>
      <c r="HZ115" s="653"/>
      <c r="IA115" s="653"/>
      <c r="IB115" s="653"/>
      <c r="IC115" s="653"/>
      <c r="ID115" s="653"/>
      <c r="IE115" s="653"/>
      <c r="IF115" s="653"/>
      <c r="IG115" s="653"/>
      <c r="IH115" s="653"/>
      <c r="II115" s="653"/>
      <c r="IJ115" s="653"/>
      <c r="IK115" s="653"/>
      <c r="IL115" s="653"/>
      <c r="IM115" s="653"/>
      <c r="IN115" s="653"/>
      <c r="IO115" s="653"/>
      <c r="IP115" s="653"/>
      <c r="IQ115" s="653"/>
      <c r="IR115" s="653"/>
      <c r="IS115" s="653"/>
      <c r="IT115" s="653"/>
      <c r="IU115" s="653"/>
      <c r="IV115" s="653"/>
      <c r="IW115" s="653"/>
      <c r="IX115" s="653"/>
      <c r="IY115" s="653"/>
      <c r="IZ115" s="653"/>
      <c r="JA115" s="653"/>
      <c r="JB115" s="653"/>
      <c r="JC115" s="653"/>
      <c r="JD115" s="653"/>
      <c r="JE115" s="653"/>
      <c r="JF115" s="653"/>
      <c r="JG115" s="653"/>
      <c r="JH115" s="653"/>
      <c r="JI115" s="653"/>
      <c r="JJ115" s="653"/>
      <c r="JK115" s="653"/>
      <c r="JL115" s="653"/>
      <c r="JM115" s="653"/>
      <c r="JN115" s="653"/>
      <c r="JO115" s="653"/>
      <c r="JP115" s="653"/>
      <c r="JQ115" s="653"/>
      <c r="JR115" s="653"/>
      <c r="JS115" s="653"/>
      <c r="JT115" s="653"/>
      <c r="JU115" s="653"/>
      <c r="JV115" s="653"/>
      <c r="JW115" s="653"/>
      <c r="JX115" s="653"/>
      <c r="JY115" s="653"/>
      <c r="JZ115" s="653"/>
      <c r="KA115" s="653"/>
      <c r="KB115" s="653"/>
      <c r="KC115" s="653"/>
      <c r="KD115" s="653"/>
      <c r="KE115" s="653"/>
      <c r="KF115" s="653"/>
      <c r="KG115" s="653"/>
      <c r="KH115" s="653"/>
      <c r="KI115" s="653"/>
      <c r="KJ115" s="653"/>
      <c r="KK115" s="653"/>
      <c r="KL115" s="653"/>
      <c r="KM115" s="653"/>
      <c r="KN115" s="653"/>
      <c r="KO115" s="653"/>
      <c r="KP115" s="653"/>
      <c r="KQ115" s="653"/>
      <c r="KR115" s="653"/>
      <c r="KS115" s="653"/>
      <c r="KT115" s="653"/>
      <c r="KU115" s="653"/>
      <c r="KV115" s="653"/>
      <c r="KW115" s="653"/>
      <c r="KX115" s="653"/>
      <c r="KY115" s="653"/>
      <c r="KZ115" s="653"/>
      <c r="LA115" s="653"/>
      <c r="LB115" s="653"/>
      <c r="LC115" s="653"/>
      <c r="LD115" s="653"/>
      <c r="LE115" s="653"/>
      <c r="LF115" s="653"/>
      <c r="LG115" s="653"/>
      <c r="LH115" s="653"/>
      <c r="LI115" s="653"/>
      <c r="LJ115" s="653"/>
      <c r="LK115" s="653"/>
      <c r="LL115" s="653"/>
      <c r="LM115" s="653"/>
      <c r="LN115" s="653"/>
      <c r="LO115" s="653"/>
      <c r="LP115" s="653"/>
      <c r="LQ115" s="653"/>
      <c r="LR115" s="653"/>
      <c r="LS115" s="653"/>
      <c r="LT115" s="653"/>
      <c r="LU115" s="653"/>
      <c r="LV115" s="653"/>
      <c r="LW115" s="653"/>
      <c r="LX115" s="653"/>
      <c r="LY115" s="653"/>
      <c r="LZ115" s="653"/>
      <c r="MA115" s="653"/>
      <c r="MB115" s="653"/>
      <c r="MC115" s="653"/>
      <c r="MD115" s="653"/>
      <c r="ME115" s="653"/>
      <c r="MF115" s="653"/>
      <c r="MG115" s="653"/>
      <c r="MH115" s="653"/>
      <c r="MI115" s="653"/>
      <c r="MJ115" s="653"/>
      <c r="MK115" s="653"/>
      <c r="ML115" s="653"/>
      <c r="MM115" s="653"/>
      <c r="MN115" s="653"/>
      <c r="MO115" s="653"/>
      <c r="MP115" s="653"/>
      <c r="MQ115" s="653"/>
      <c r="MR115" s="653"/>
      <c r="MS115" s="653"/>
      <c r="MT115" s="653"/>
      <c r="MU115" s="653"/>
      <c r="MV115" s="653"/>
      <c r="MW115" s="653"/>
      <c r="MX115" s="653"/>
      <c r="MY115" s="653"/>
      <c r="MZ115" s="653"/>
      <c r="NA115" s="653"/>
      <c r="NB115" s="653"/>
      <c r="NC115" s="653"/>
      <c r="ND115" s="653"/>
      <c r="NE115" s="653"/>
      <c r="NF115" s="653"/>
      <c r="NG115" s="653"/>
      <c r="NH115" s="653"/>
      <c r="NI115" s="653"/>
      <c r="NJ115" s="653"/>
      <c r="NK115" s="653"/>
      <c r="NL115" s="653"/>
      <c r="NM115" s="653"/>
      <c r="NN115" s="653"/>
      <c r="NO115" s="653"/>
      <c r="NP115" s="653"/>
      <c r="NQ115" s="653"/>
      <c r="NR115" s="653"/>
      <c r="NS115" s="653"/>
      <c r="NT115" s="653"/>
      <c r="NU115" s="653"/>
      <c r="NV115" s="653"/>
      <c r="NW115" s="653"/>
      <c r="NX115" s="653"/>
      <c r="NY115" s="653"/>
      <c r="NZ115" s="653"/>
      <c r="OA115" s="653"/>
      <c r="OB115" s="653"/>
      <c r="OC115" s="653"/>
      <c r="OD115" s="653"/>
      <c r="OE115" s="653"/>
      <c r="OF115" s="653"/>
      <c r="OG115" s="653"/>
      <c r="OH115" s="653"/>
      <c r="OI115" s="653"/>
      <c r="OJ115" s="653"/>
      <c r="OK115" s="653"/>
      <c r="OL115" s="653"/>
      <c r="OM115" s="653"/>
      <c r="ON115" s="653"/>
      <c r="OO115" s="653"/>
      <c r="OP115" s="653"/>
      <c r="OQ115" s="653"/>
      <c r="OR115" s="653"/>
      <c r="OS115" s="653"/>
      <c r="OT115" s="653"/>
      <c r="OU115" s="653"/>
      <c r="OV115" s="653"/>
      <c r="OW115" s="653"/>
      <c r="OX115" s="653"/>
      <c r="OY115" s="653"/>
      <c r="OZ115" s="653"/>
      <c r="PA115" s="653"/>
      <c r="PB115" s="653"/>
      <c r="PC115" s="653"/>
      <c r="PD115" s="653"/>
      <c r="PE115" s="653"/>
      <c r="PF115" s="653"/>
      <c r="PG115" s="653"/>
      <c r="PH115" s="653"/>
      <c r="PI115" s="653"/>
      <c r="PJ115" s="653"/>
      <c r="PK115" s="653"/>
      <c r="PL115" s="653"/>
      <c r="PM115" s="653"/>
      <c r="PN115" s="653"/>
      <c r="PO115" s="653"/>
      <c r="PP115" s="653"/>
      <c r="PQ115" s="653"/>
      <c r="PR115" s="653"/>
      <c r="PS115" s="653"/>
      <c r="PT115" s="653"/>
      <c r="PU115" s="653"/>
      <c r="PV115" s="653"/>
      <c r="PW115" s="653"/>
      <c r="PX115" s="653"/>
      <c r="PY115" s="653"/>
      <c r="PZ115" s="653"/>
      <c r="QA115" s="653"/>
      <c r="QB115" s="653"/>
      <c r="QC115" s="653"/>
      <c r="QD115" s="653"/>
      <c r="QE115" s="653"/>
      <c r="QF115" s="653"/>
      <c r="QG115" s="653"/>
      <c r="QH115" s="653"/>
      <c r="QI115" s="653"/>
      <c r="QJ115" s="653"/>
      <c r="QK115" s="653"/>
      <c r="QL115" s="653"/>
      <c r="QM115" s="653"/>
      <c r="QN115" s="653"/>
      <c r="QO115" s="653"/>
      <c r="QP115" s="653"/>
      <c r="QQ115" s="653"/>
      <c r="QR115" s="653"/>
      <c r="QS115" s="653"/>
      <c r="QT115" s="653"/>
      <c r="QU115" s="653"/>
      <c r="QV115" s="653"/>
      <c r="QW115" s="653"/>
      <c r="QX115" s="653"/>
      <c r="QY115" s="653"/>
      <c r="QZ115" s="653"/>
      <c r="RA115" s="653"/>
      <c r="RB115" s="653"/>
      <c r="RC115" s="653"/>
      <c r="RD115" s="653"/>
      <c r="RE115" s="653"/>
      <c r="RF115" s="653"/>
      <c r="RG115" s="653"/>
      <c r="RH115" s="653"/>
      <c r="RI115" s="653"/>
      <c r="RJ115" s="653"/>
      <c r="RK115" s="653"/>
      <c r="RL115" s="653"/>
      <c r="RM115" s="653"/>
      <c r="RN115" s="653"/>
      <c r="RO115" s="653"/>
      <c r="RP115" s="653"/>
      <c r="RQ115" s="653"/>
      <c r="RR115" s="653"/>
      <c r="RS115" s="653"/>
      <c r="RT115" s="653"/>
      <c r="RU115" s="653"/>
      <c r="RV115" s="653"/>
      <c r="RW115" s="653"/>
      <c r="RX115" s="653"/>
      <c r="RY115" s="653"/>
      <c r="RZ115" s="653"/>
      <c r="SA115" s="653"/>
      <c r="SB115" s="653"/>
      <c r="SC115" s="653"/>
      <c r="SD115" s="653"/>
      <c r="SE115" s="653"/>
      <c r="SF115" s="653"/>
      <c r="SG115" s="653"/>
      <c r="SH115" s="653"/>
      <c r="SI115" s="653"/>
      <c r="SJ115" s="653"/>
      <c r="SK115" s="653"/>
      <c r="SL115" s="653"/>
      <c r="SM115" s="653"/>
      <c r="SN115" s="653"/>
      <c r="SO115" s="653"/>
      <c r="SP115" s="653"/>
      <c r="SQ115" s="653"/>
      <c r="SR115" s="653"/>
      <c r="SS115" s="653"/>
      <c r="ST115" s="653"/>
      <c r="SU115" s="653"/>
      <c r="SV115" s="653"/>
      <c r="SW115" s="653"/>
      <c r="SX115" s="653"/>
      <c r="SY115" s="653"/>
      <c r="SZ115" s="653"/>
      <c r="TA115" s="653"/>
      <c r="TB115" s="653"/>
      <c r="TC115" s="653"/>
      <c r="TD115" s="653"/>
      <c r="TE115" s="653"/>
      <c r="TF115" s="653"/>
      <c r="TG115" s="653"/>
      <c r="TH115" s="653"/>
      <c r="TI115" s="653"/>
      <c r="TJ115" s="653"/>
      <c r="TK115" s="653"/>
      <c r="TL115" s="653"/>
      <c r="TM115" s="653"/>
      <c r="TN115" s="653"/>
      <c r="TO115" s="653"/>
      <c r="TP115" s="653"/>
      <c r="TQ115" s="653"/>
      <c r="TR115" s="653"/>
      <c r="TS115" s="653"/>
      <c r="TT115" s="653"/>
      <c r="TU115" s="653"/>
      <c r="TV115" s="653"/>
      <c r="TW115" s="653"/>
      <c r="TX115" s="653"/>
      <c r="TY115" s="653"/>
      <c r="TZ115" s="653"/>
      <c r="UA115" s="653"/>
      <c r="UB115" s="653"/>
      <c r="UC115" s="653"/>
      <c r="UD115" s="653"/>
      <c r="UE115" s="653"/>
      <c r="UF115" s="653"/>
      <c r="UG115" s="653"/>
      <c r="UH115" s="653"/>
      <c r="UI115" s="653"/>
      <c r="UJ115" s="653"/>
      <c r="UK115" s="653"/>
      <c r="UL115" s="653"/>
      <c r="UM115" s="653"/>
      <c r="UN115" s="653"/>
      <c r="UO115" s="653"/>
      <c r="UP115" s="653"/>
      <c r="UQ115" s="653"/>
      <c r="UR115" s="653"/>
      <c r="US115" s="653"/>
      <c r="UT115" s="653"/>
      <c r="UU115" s="653"/>
      <c r="UV115" s="653"/>
      <c r="UW115" s="653"/>
      <c r="UX115" s="653"/>
      <c r="UY115" s="653"/>
      <c r="UZ115" s="653"/>
      <c r="VA115" s="653"/>
      <c r="VB115" s="653"/>
      <c r="VC115" s="653"/>
      <c r="VD115" s="653"/>
      <c r="VE115" s="653"/>
      <c r="VF115" s="653"/>
      <c r="VG115" s="653"/>
      <c r="VH115" s="653"/>
      <c r="VI115" s="653"/>
      <c r="VJ115" s="653"/>
      <c r="VK115" s="653"/>
      <c r="VL115" s="653"/>
      <c r="VM115" s="653"/>
      <c r="VN115" s="653"/>
      <c r="VO115" s="653"/>
      <c r="VP115" s="653"/>
      <c r="VQ115" s="653"/>
      <c r="VR115" s="653"/>
      <c r="VS115" s="653"/>
      <c r="VT115" s="653"/>
      <c r="VU115" s="653"/>
      <c r="VV115" s="653"/>
      <c r="VW115" s="653"/>
      <c r="VX115" s="653"/>
      <c r="VY115" s="653"/>
      <c r="VZ115" s="653"/>
      <c r="WA115" s="653"/>
      <c r="WB115" s="653"/>
      <c r="WC115" s="653"/>
      <c r="WD115" s="653"/>
      <c r="WE115" s="653"/>
      <c r="WF115" s="653"/>
      <c r="WG115" s="653"/>
      <c r="WH115" s="653"/>
      <c r="WI115" s="653"/>
      <c r="WJ115" s="653"/>
      <c r="WK115" s="653"/>
      <c r="WL115" s="653"/>
      <c r="WM115" s="653"/>
      <c r="WN115" s="653"/>
      <c r="WO115" s="653"/>
      <c r="WP115" s="653"/>
      <c r="WQ115" s="653"/>
      <c r="WR115" s="653"/>
      <c r="WS115" s="653"/>
      <c r="WT115" s="653"/>
      <c r="WU115" s="653"/>
      <c r="WV115" s="653"/>
      <c r="WW115" s="653"/>
      <c r="WX115" s="653"/>
      <c r="WY115" s="653"/>
      <c r="WZ115" s="653"/>
      <c r="XA115" s="653"/>
      <c r="XB115" s="653"/>
      <c r="XC115" s="653"/>
      <c r="XD115" s="653"/>
      <c r="XE115" s="653"/>
      <c r="XF115" s="653"/>
      <c r="XG115" s="653"/>
      <c r="XH115" s="653"/>
      <c r="XI115" s="653"/>
      <c r="XJ115" s="653"/>
      <c r="XK115" s="653"/>
      <c r="XL115" s="653"/>
      <c r="XM115" s="653"/>
      <c r="XN115" s="653"/>
      <c r="XO115" s="653"/>
      <c r="XP115" s="653"/>
      <c r="XQ115" s="653"/>
      <c r="XR115" s="653"/>
      <c r="XS115" s="653"/>
      <c r="XT115" s="653"/>
      <c r="XU115" s="653"/>
      <c r="XV115" s="653"/>
      <c r="XW115" s="653"/>
      <c r="XX115" s="653"/>
      <c r="XY115" s="653"/>
      <c r="XZ115" s="653"/>
      <c r="YA115" s="653"/>
      <c r="YB115" s="653"/>
      <c r="YC115" s="653"/>
      <c r="YD115" s="653"/>
      <c r="YE115" s="653"/>
      <c r="YF115" s="653"/>
      <c r="YG115" s="653"/>
      <c r="YH115" s="653"/>
      <c r="YI115" s="653"/>
      <c r="YJ115" s="653"/>
      <c r="YK115" s="653"/>
      <c r="YL115" s="653"/>
      <c r="YM115" s="653"/>
      <c r="YN115" s="653"/>
      <c r="YO115" s="653"/>
      <c r="YP115" s="653"/>
      <c r="YQ115" s="653"/>
      <c r="YR115" s="653"/>
      <c r="YS115" s="653"/>
      <c r="YT115" s="653"/>
      <c r="YU115" s="653"/>
      <c r="YV115" s="653"/>
      <c r="YW115" s="653"/>
      <c r="YX115" s="653"/>
      <c r="YY115" s="653"/>
      <c r="YZ115" s="653"/>
      <c r="ZA115" s="653"/>
      <c r="ZB115" s="653"/>
      <c r="ZC115" s="653"/>
      <c r="ZD115" s="653"/>
      <c r="ZE115" s="653"/>
      <c r="ZF115" s="653"/>
      <c r="ZG115" s="653"/>
      <c r="ZH115" s="653"/>
      <c r="ZI115" s="653"/>
      <c r="ZJ115" s="653"/>
      <c r="ZK115" s="653"/>
      <c r="ZL115" s="653"/>
      <c r="ZM115" s="653"/>
      <c r="ZN115" s="653"/>
      <c r="ZO115" s="653"/>
      <c r="ZP115" s="653"/>
      <c r="ZQ115" s="653"/>
      <c r="ZR115" s="653"/>
      <c r="ZS115" s="653"/>
      <c r="ZT115" s="653"/>
      <c r="ZU115" s="653"/>
      <c r="ZV115" s="653"/>
      <c r="ZW115" s="653"/>
      <c r="ZX115" s="653"/>
      <c r="ZY115" s="653"/>
      <c r="ZZ115" s="653"/>
      <c r="AAA115" s="653"/>
      <c r="AAB115" s="653"/>
      <c r="AAC115" s="653"/>
      <c r="AAD115" s="653"/>
      <c r="AAE115" s="653"/>
      <c r="AAF115" s="653"/>
      <c r="AAG115" s="653"/>
      <c r="AAH115" s="653"/>
      <c r="AAI115" s="653"/>
      <c r="AAJ115" s="653"/>
      <c r="AAK115" s="653"/>
      <c r="AAL115" s="653"/>
      <c r="AAM115" s="653"/>
      <c r="AAN115" s="653"/>
      <c r="AAO115" s="653"/>
      <c r="AAP115" s="653"/>
      <c r="AAQ115" s="653"/>
      <c r="AAR115" s="653"/>
      <c r="AAS115" s="653"/>
      <c r="AAT115" s="653"/>
      <c r="AAU115" s="653"/>
      <c r="AAV115" s="653"/>
      <c r="AAW115" s="653"/>
      <c r="AAX115" s="653"/>
      <c r="AAY115" s="653"/>
      <c r="AAZ115" s="653"/>
      <c r="ABA115" s="653"/>
      <c r="ABB115" s="653"/>
      <c r="ABC115" s="653"/>
      <c r="ABD115" s="653"/>
      <c r="ABE115" s="653"/>
      <c r="ABF115" s="653"/>
      <c r="ABG115" s="653"/>
      <c r="ABH115" s="653"/>
      <c r="ABI115" s="653"/>
      <c r="ABJ115" s="653"/>
      <c r="ABK115" s="653"/>
      <c r="ABL115" s="653"/>
      <c r="ABM115" s="653"/>
      <c r="ABN115" s="653"/>
      <c r="ABO115" s="653"/>
      <c r="ABP115" s="653"/>
      <c r="ABQ115" s="653"/>
      <c r="ABR115" s="653"/>
      <c r="ABS115" s="653"/>
      <c r="ABT115" s="653"/>
      <c r="ABU115" s="653"/>
      <c r="ABV115" s="653"/>
      <c r="ABW115" s="653"/>
      <c r="ABX115" s="653"/>
      <c r="ABY115" s="653"/>
      <c r="ABZ115" s="653"/>
      <c r="ACA115" s="653"/>
      <c r="ACB115" s="653"/>
      <c r="ACC115" s="653"/>
      <c r="ACD115" s="653"/>
      <c r="ACE115" s="653"/>
      <c r="ACF115" s="653"/>
      <c r="ACG115" s="653"/>
      <c r="ACH115" s="653"/>
      <c r="ACI115" s="653"/>
      <c r="ACJ115" s="653"/>
      <c r="ACK115" s="653"/>
      <c r="ACL115" s="653"/>
      <c r="ACM115" s="653"/>
      <c r="ACN115" s="653"/>
      <c r="ACO115" s="653"/>
      <c r="ACP115" s="653"/>
      <c r="ACQ115" s="653"/>
      <c r="ACR115" s="653"/>
      <c r="ACS115" s="653"/>
      <c r="ACT115" s="653"/>
      <c r="ACU115" s="653"/>
      <c r="ACV115" s="653"/>
      <c r="ACW115" s="653"/>
      <c r="ACX115" s="653"/>
      <c r="ACY115" s="653"/>
      <c r="ACZ115" s="653"/>
      <c r="ADA115" s="653"/>
      <c r="ADB115" s="653"/>
      <c r="ADC115" s="653"/>
      <c r="ADD115" s="653"/>
      <c r="ADE115" s="653"/>
      <c r="ADF115" s="653"/>
      <c r="ADG115" s="653"/>
      <c r="ADH115" s="653"/>
      <c r="ADI115" s="653"/>
      <c r="ADJ115" s="653"/>
      <c r="ADK115" s="653"/>
      <c r="ADL115" s="653"/>
      <c r="ADM115" s="653"/>
      <c r="ADN115" s="653"/>
      <c r="ADO115" s="653"/>
      <c r="ADP115" s="653"/>
      <c r="ADQ115" s="653"/>
      <c r="ADR115" s="653"/>
      <c r="ADS115" s="653"/>
      <c r="ADT115" s="653"/>
      <c r="ADU115" s="653"/>
      <c r="ADV115" s="653"/>
      <c r="ADW115" s="653"/>
      <c r="ADX115" s="653"/>
      <c r="ADY115" s="653"/>
      <c r="ADZ115" s="653"/>
      <c r="AEA115" s="653"/>
      <c r="AEB115" s="653"/>
      <c r="AEC115" s="653"/>
      <c r="AED115" s="653"/>
      <c r="AEE115" s="653"/>
      <c r="AEF115" s="653"/>
      <c r="AEG115" s="653"/>
      <c r="AEH115" s="653"/>
      <c r="AEI115" s="653"/>
      <c r="AEJ115" s="653"/>
      <c r="AEK115" s="653"/>
      <c r="AEL115" s="653"/>
      <c r="AEM115" s="653"/>
      <c r="AEN115" s="653"/>
      <c r="AEO115" s="653"/>
      <c r="AEP115" s="653"/>
      <c r="AEQ115" s="653"/>
      <c r="AER115" s="653"/>
      <c r="AES115" s="653"/>
      <c r="AET115" s="653"/>
      <c r="AEU115" s="653"/>
      <c r="AEV115" s="653"/>
      <c r="AEW115" s="653"/>
      <c r="AEX115" s="653"/>
      <c r="AEY115" s="653"/>
      <c r="AEZ115" s="653"/>
      <c r="AFA115" s="653"/>
      <c r="AFB115" s="653"/>
      <c r="AFC115" s="653"/>
      <c r="AFD115" s="653"/>
      <c r="AFE115" s="653"/>
      <c r="AFF115" s="653"/>
      <c r="AFG115" s="653"/>
      <c r="AFH115" s="653"/>
      <c r="AFI115" s="653"/>
      <c r="AFJ115" s="653"/>
      <c r="AFK115" s="653"/>
      <c r="AFL115" s="653"/>
      <c r="AFM115" s="653"/>
      <c r="AFN115" s="653"/>
      <c r="AFO115" s="653"/>
      <c r="AFP115" s="653"/>
      <c r="AFQ115" s="653"/>
      <c r="AFR115" s="653"/>
      <c r="AFS115" s="653"/>
      <c r="AFT115" s="653"/>
      <c r="AFU115" s="653"/>
      <c r="AFV115" s="653"/>
      <c r="AFW115" s="653"/>
      <c r="AFX115" s="653"/>
      <c r="AFY115" s="653"/>
      <c r="AFZ115" s="653"/>
      <c r="AGA115" s="653"/>
      <c r="AGB115" s="653"/>
      <c r="AGC115" s="653"/>
      <c r="AGD115" s="653"/>
      <c r="AGE115" s="653"/>
      <c r="AGF115" s="653"/>
      <c r="AGG115" s="653"/>
      <c r="AGH115" s="653"/>
      <c r="AGI115" s="653"/>
      <c r="AGJ115" s="653"/>
      <c r="AGK115" s="653"/>
      <c r="AGL115" s="653"/>
      <c r="AGM115" s="653"/>
      <c r="AGN115" s="653"/>
      <c r="AGO115" s="653"/>
      <c r="AGP115" s="653"/>
      <c r="AGQ115" s="653"/>
      <c r="AGR115" s="653"/>
      <c r="AGS115" s="653"/>
      <c r="AGT115" s="653"/>
      <c r="AGU115" s="653"/>
      <c r="AGV115" s="653"/>
      <c r="AGW115" s="653"/>
      <c r="AGX115" s="653"/>
      <c r="AGY115" s="653"/>
      <c r="AGZ115" s="653"/>
      <c r="AHA115" s="653"/>
      <c r="AHB115" s="653"/>
      <c r="AHC115" s="653"/>
      <c r="AHD115" s="653"/>
      <c r="AHE115" s="653"/>
      <c r="AHF115" s="653"/>
      <c r="AHG115" s="653"/>
      <c r="AHH115" s="653"/>
      <c r="AHI115" s="653"/>
      <c r="AHJ115" s="653"/>
      <c r="AHK115" s="653"/>
      <c r="AHL115" s="653"/>
      <c r="AHM115" s="653"/>
      <c r="AHN115" s="653"/>
      <c r="AHO115" s="653"/>
      <c r="AHP115" s="653"/>
      <c r="AHQ115" s="653"/>
      <c r="AHR115" s="653"/>
      <c r="AHS115" s="653"/>
      <c r="AHT115" s="653"/>
      <c r="AHU115" s="653"/>
      <c r="AHV115" s="653"/>
      <c r="AHW115" s="653"/>
      <c r="AHX115" s="653"/>
      <c r="AHY115" s="653"/>
      <c r="AHZ115" s="653"/>
      <c r="AIA115" s="653"/>
      <c r="AIB115" s="653"/>
      <c r="AIC115" s="653"/>
      <c r="AID115" s="653"/>
      <c r="AIE115" s="653"/>
      <c r="AIF115" s="653"/>
      <c r="AIG115" s="653"/>
      <c r="AIH115" s="653"/>
      <c r="AII115" s="653"/>
      <c r="AIJ115" s="653"/>
      <c r="AIK115" s="653"/>
      <c r="AIL115" s="653"/>
      <c r="AIM115" s="653"/>
      <c r="AIN115" s="653"/>
      <c r="AIO115" s="653"/>
      <c r="AIP115" s="653"/>
      <c r="AIQ115" s="653"/>
      <c r="AIR115" s="653"/>
      <c r="AIS115" s="653"/>
      <c r="AIT115" s="653"/>
      <c r="AIU115" s="653"/>
      <c r="AIV115" s="653"/>
      <c r="AIW115" s="653"/>
      <c r="AIX115" s="653"/>
      <c r="AIY115" s="653"/>
      <c r="AIZ115" s="653"/>
      <c r="AJA115" s="653"/>
      <c r="AJB115" s="653"/>
      <c r="AJC115" s="653"/>
      <c r="AJD115" s="653"/>
      <c r="AJE115" s="653"/>
      <c r="AJF115" s="653"/>
      <c r="AJG115" s="653"/>
      <c r="AJH115" s="653"/>
      <c r="AJI115" s="653"/>
      <c r="AJJ115" s="653"/>
      <c r="AJK115" s="653"/>
      <c r="AJL115" s="653"/>
      <c r="AJM115" s="653"/>
      <c r="AJN115" s="653"/>
      <c r="AJO115" s="653"/>
      <c r="AJP115" s="653"/>
      <c r="AJQ115" s="653"/>
      <c r="AJR115" s="653"/>
      <c r="AJS115" s="653"/>
      <c r="AJT115" s="653"/>
      <c r="AJU115" s="653"/>
      <c r="AJV115" s="653"/>
      <c r="AJW115" s="653"/>
      <c r="AJX115" s="653"/>
      <c r="AJY115" s="653"/>
      <c r="AJZ115" s="653"/>
      <c r="AKA115" s="653"/>
      <c r="AKB115" s="653"/>
      <c r="AKC115" s="653"/>
      <c r="AKD115" s="653"/>
      <c r="AKE115" s="653"/>
      <c r="AKF115" s="653"/>
      <c r="AKG115" s="653"/>
      <c r="AKH115" s="653"/>
      <c r="AKI115" s="653"/>
      <c r="AKJ115" s="653"/>
      <c r="AKK115" s="653"/>
      <c r="AKL115" s="653"/>
      <c r="AKM115" s="653"/>
      <c r="AKN115" s="653"/>
      <c r="AKO115" s="653"/>
      <c r="AKP115" s="653"/>
      <c r="AKQ115" s="653"/>
      <c r="AKR115" s="653"/>
      <c r="AKS115" s="653"/>
      <c r="AKT115" s="653"/>
      <c r="AKU115" s="653"/>
      <c r="AKV115" s="653"/>
      <c r="AKW115" s="653"/>
      <c r="AKX115" s="653"/>
      <c r="AKY115" s="653"/>
      <c r="AKZ115" s="653"/>
      <c r="ALA115" s="653"/>
      <c r="ALB115" s="653"/>
      <c r="ALC115" s="653"/>
      <c r="ALD115" s="653"/>
      <c r="ALE115" s="653"/>
      <c r="ALF115" s="653"/>
      <c r="ALG115" s="653"/>
      <c r="ALH115" s="653"/>
      <c r="ALI115" s="653"/>
      <c r="ALJ115" s="653"/>
      <c r="ALK115" s="653"/>
      <c r="ALL115" s="653"/>
      <c r="ALM115" s="653"/>
      <c r="ALN115" s="653"/>
      <c r="ALO115" s="653"/>
      <c r="ALP115" s="653"/>
      <c r="ALQ115" s="653"/>
      <c r="ALR115" s="653"/>
      <c r="ALS115" s="653"/>
      <c r="ALT115" s="653"/>
      <c r="ALU115" s="653"/>
      <c r="ALV115" s="653"/>
      <c r="ALW115" s="653"/>
      <c r="ALX115" s="653"/>
      <c r="ALY115" s="653"/>
      <c r="ALZ115" s="653"/>
      <c r="AMA115" s="653"/>
      <c r="AMB115" s="653"/>
      <c r="AMC115" s="653"/>
      <c r="AMD115" s="653"/>
      <c r="AME115" s="653"/>
      <c r="AMF115" s="653"/>
      <c r="AMG115" s="653"/>
      <c r="AMH115" s="653"/>
      <c r="AMI115" s="653"/>
      <c r="AMJ115" s="653"/>
      <c r="AMK115" s="653"/>
    </row>
    <row r="116" spans="1:1025" s="199" customFormat="1">
      <c r="A116" s="1733" t="s">
        <v>4092</v>
      </c>
      <c r="B116" s="1733"/>
      <c r="C116" s="1733"/>
      <c r="D116" s="1733"/>
      <c r="E116" s="1733"/>
      <c r="F116" s="649"/>
      <c r="G116" s="1178">
        <v>2360490</v>
      </c>
      <c r="H116" s="1543">
        <f t="shared" si="1"/>
        <v>3.9892959407496348E-3</v>
      </c>
      <c r="I116" s="655"/>
      <c r="J116" s="656"/>
      <c r="K116" s="653"/>
      <c r="L116" s="653"/>
      <c r="M116" s="653"/>
      <c r="N116" s="653"/>
      <c r="O116" s="653"/>
      <c r="P116" s="653"/>
      <c r="Q116" s="653"/>
      <c r="R116" s="653"/>
      <c r="S116" s="653"/>
      <c r="T116" s="653"/>
      <c r="U116" s="653"/>
      <c r="V116" s="653"/>
      <c r="W116" s="653"/>
      <c r="X116" s="653"/>
      <c r="Y116" s="653"/>
      <c r="Z116" s="653"/>
      <c r="AA116" s="653"/>
      <c r="AB116" s="653"/>
      <c r="AC116" s="653"/>
      <c r="AD116" s="653"/>
      <c r="AE116" s="653"/>
      <c r="AF116" s="653"/>
      <c r="AG116" s="653"/>
      <c r="AH116" s="653"/>
      <c r="AI116" s="653"/>
      <c r="AJ116" s="653"/>
      <c r="AK116" s="653"/>
      <c r="AL116" s="653"/>
      <c r="AM116" s="653"/>
      <c r="AN116" s="653"/>
      <c r="AO116" s="653"/>
      <c r="AP116" s="653"/>
      <c r="AQ116" s="653"/>
      <c r="AR116" s="653"/>
      <c r="AS116" s="653"/>
      <c r="AT116" s="653"/>
      <c r="AU116" s="653"/>
      <c r="AV116" s="653"/>
      <c r="AW116" s="653"/>
      <c r="AX116" s="653"/>
      <c r="AY116" s="653"/>
      <c r="AZ116" s="653"/>
      <c r="BA116" s="653"/>
      <c r="BB116" s="653"/>
      <c r="BC116" s="653"/>
      <c r="BD116" s="653"/>
      <c r="BE116" s="653"/>
      <c r="BF116" s="653"/>
      <c r="BG116" s="653"/>
      <c r="BH116" s="653"/>
      <c r="BI116" s="653"/>
      <c r="BJ116" s="653"/>
      <c r="BK116" s="653"/>
      <c r="BL116" s="653"/>
      <c r="BM116" s="653"/>
      <c r="BN116" s="653"/>
      <c r="BO116" s="653"/>
      <c r="BP116" s="653"/>
      <c r="BQ116" s="653"/>
      <c r="BR116" s="653"/>
      <c r="BS116" s="653"/>
      <c r="BT116" s="653"/>
      <c r="BU116" s="653"/>
      <c r="BV116" s="653"/>
      <c r="BW116" s="653"/>
      <c r="BX116" s="653"/>
      <c r="BY116" s="653"/>
      <c r="BZ116" s="653"/>
      <c r="CA116" s="653"/>
      <c r="CB116" s="653"/>
      <c r="CC116" s="653"/>
      <c r="CD116" s="653"/>
      <c r="CE116" s="653"/>
      <c r="CF116" s="653"/>
      <c r="CG116" s="653"/>
      <c r="CH116" s="653"/>
      <c r="CI116" s="653"/>
      <c r="CJ116" s="653"/>
      <c r="CK116" s="653"/>
      <c r="CL116" s="653"/>
      <c r="CM116" s="653"/>
      <c r="CN116" s="653"/>
      <c r="CO116" s="653"/>
      <c r="CP116" s="653"/>
      <c r="CQ116" s="653"/>
      <c r="CR116" s="653"/>
      <c r="CS116" s="653"/>
      <c r="CT116" s="653"/>
      <c r="CU116" s="653"/>
      <c r="CV116" s="653"/>
      <c r="CW116" s="653"/>
      <c r="CX116" s="653"/>
      <c r="CY116" s="653"/>
      <c r="CZ116" s="653"/>
      <c r="DA116" s="653"/>
      <c r="DB116" s="653"/>
      <c r="DC116" s="653"/>
      <c r="DD116" s="653"/>
      <c r="DE116" s="653"/>
      <c r="DF116" s="653"/>
      <c r="DG116" s="653"/>
      <c r="DH116" s="653"/>
      <c r="DI116" s="653"/>
      <c r="DJ116" s="653"/>
      <c r="DK116" s="653"/>
      <c r="DL116" s="653"/>
      <c r="DM116" s="653"/>
      <c r="DN116" s="653"/>
      <c r="DO116" s="653"/>
      <c r="DP116" s="653"/>
      <c r="DQ116" s="653"/>
      <c r="DR116" s="653"/>
      <c r="DS116" s="653"/>
      <c r="DT116" s="653"/>
      <c r="DU116" s="653"/>
      <c r="DV116" s="653"/>
      <c r="DW116" s="653"/>
      <c r="DX116" s="653"/>
      <c r="DY116" s="653"/>
      <c r="DZ116" s="653"/>
      <c r="EA116" s="653"/>
      <c r="EB116" s="653"/>
      <c r="EC116" s="653"/>
      <c r="ED116" s="653"/>
      <c r="EE116" s="653"/>
      <c r="EF116" s="653"/>
      <c r="EG116" s="653"/>
      <c r="EH116" s="653"/>
      <c r="EI116" s="653"/>
      <c r="EJ116" s="653"/>
      <c r="EK116" s="653"/>
      <c r="EL116" s="653"/>
      <c r="EM116" s="653"/>
      <c r="EN116" s="653"/>
      <c r="EO116" s="653"/>
      <c r="EP116" s="653"/>
      <c r="EQ116" s="653"/>
      <c r="ER116" s="653"/>
      <c r="ES116" s="653"/>
      <c r="ET116" s="653"/>
      <c r="EU116" s="653"/>
      <c r="EV116" s="653"/>
      <c r="EW116" s="653"/>
      <c r="EX116" s="653"/>
      <c r="EY116" s="653"/>
      <c r="EZ116" s="653"/>
      <c r="FA116" s="653"/>
      <c r="FB116" s="653"/>
      <c r="FC116" s="653"/>
      <c r="FD116" s="653"/>
      <c r="FE116" s="653"/>
      <c r="FF116" s="653"/>
      <c r="FG116" s="653"/>
      <c r="FH116" s="653"/>
      <c r="FI116" s="653"/>
      <c r="FJ116" s="653"/>
      <c r="FK116" s="653"/>
      <c r="FL116" s="653"/>
      <c r="FM116" s="653"/>
      <c r="FN116" s="653"/>
      <c r="FO116" s="653"/>
      <c r="FP116" s="653"/>
      <c r="FQ116" s="653"/>
      <c r="FR116" s="653"/>
      <c r="FS116" s="653"/>
      <c r="FT116" s="653"/>
      <c r="FU116" s="653"/>
      <c r="FV116" s="653"/>
      <c r="FW116" s="653"/>
      <c r="FX116" s="653"/>
      <c r="FY116" s="653"/>
      <c r="FZ116" s="653"/>
      <c r="GA116" s="653"/>
      <c r="GB116" s="653"/>
      <c r="GC116" s="653"/>
      <c r="GD116" s="653"/>
      <c r="GE116" s="653"/>
      <c r="GF116" s="653"/>
      <c r="GG116" s="653"/>
      <c r="GH116" s="653"/>
      <c r="GI116" s="653"/>
      <c r="GJ116" s="653"/>
      <c r="GK116" s="653"/>
      <c r="GL116" s="653"/>
      <c r="GM116" s="653"/>
      <c r="GN116" s="653"/>
      <c r="GO116" s="653"/>
      <c r="GP116" s="653"/>
      <c r="GQ116" s="653"/>
      <c r="GR116" s="653"/>
      <c r="GS116" s="653"/>
      <c r="GT116" s="653"/>
      <c r="GU116" s="653"/>
      <c r="GV116" s="653"/>
      <c r="GW116" s="653"/>
      <c r="GX116" s="653"/>
      <c r="GY116" s="653"/>
      <c r="GZ116" s="653"/>
      <c r="HA116" s="653"/>
      <c r="HB116" s="653"/>
      <c r="HC116" s="653"/>
      <c r="HD116" s="653"/>
      <c r="HE116" s="653"/>
      <c r="HF116" s="653"/>
      <c r="HG116" s="653"/>
      <c r="HH116" s="653"/>
      <c r="HI116" s="653"/>
      <c r="HJ116" s="653"/>
      <c r="HK116" s="653"/>
      <c r="HL116" s="653"/>
      <c r="HM116" s="653"/>
      <c r="HN116" s="653"/>
      <c r="HO116" s="653"/>
      <c r="HP116" s="653"/>
      <c r="HQ116" s="653"/>
      <c r="HR116" s="653"/>
      <c r="HS116" s="653"/>
      <c r="HT116" s="653"/>
      <c r="HU116" s="653"/>
      <c r="HV116" s="653"/>
      <c r="HW116" s="653"/>
      <c r="HX116" s="653"/>
      <c r="HY116" s="653"/>
      <c r="HZ116" s="653"/>
      <c r="IA116" s="653"/>
      <c r="IB116" s="653"/>
      <c r="IC116" s="653"/>
      <c r="ID116" s="653"/>
      <c r="IE116" s="653"/>
      <c r="IF116" s="653"/>
      <c r="IG116" s="653"/>
      <c r="IH116" s="653"/>
      <c r="II116" s="653"/>
      <c r="IJ116" s="653"/>
      <c r="IK116" s="653"/>
      <c r="IL116" s="653"/>
      <c r="IM116" s="653"/>
      <c r="IN116" s="653"/>
      <c r="IO116" s="653"/>
      <c r="IP116" s="653"/>
      <c r="IQ116" s="653"/>
      <c r="IR116" s="653"/>
      <c r="IS116" s="653"/>
      <c r="IT116" s="653"/>
      <c r="IU116" s="653"/>
      <c r="IV116" s="653"/>
      <c r="IW116" s="653"/>
      <c r="IX116" s="653"/>
      <c r="IY116" s="653"/>
      <c r="IZ116" s="653"/>
      <c r="JA116" s="653"/>
      <c r="JB116" s="653"/>
      <c r="JC116" s="653"/>
      <c r="JD116" s="653"/>
      <c r="JE116" s="653"/>
      <c r="JF116" s="653"/>
      <c r="JG116" s="653"/>
      <c r="JH116" s="653"/>
      <c r="JI116" s="653"/>
      <c r="JJ116" s="653"/>
      <c r="JK116" s="653"/>
      <c r="JL116" s="653"/>
      <c r="JM116" s="653"/>
      <c r="JN116" s="653"/>
      <c r="JO116" s="653"/>
      <c r="JP116" s="653"/>
      <c r="JQ116" s="653"/>
      <c r="JR116" s="653"/>
      <c r="JS116" s="653"/>
      <c r="JT116" s="653"/>
      <c r="JU116" s="653"/>
      <c r="JV116" s="653"/>
      <c r="JW116" s="653"/>
      <c r="JX116" s="653"/>
      <c r="JY116" s="653"/>
      <c r="JZ116" s="653"/>
      <c r="KA116" s="653"/>
      <c r="KB116" s="653"/>
      <c r="KC116" s="653"/>
      <c r="KD116" s="653"/>
      <c r="KE116" s="653"/>
      <c r="KF116" s="653"/>
      <c r="KG116" s="653"/>
      <c r="KH116" s="653"/>
      <c r="KI116" s="653"/>
      <c r="KJ116" s="653"/>
      <c r="KK116" s="653"/>
      <c r="KL116" s="653"/>
      <c r="KM116" s="653"/>
      <c r="KN116" s="653"/>
      <c r="KO116" s="653"/>
      <c r="KP116" s="653"/>
      <c r="KQ116" s="653"/>
      <c r="KR116" s="653"/>
      <c r="KS116" s="653"/>
      <c r="KT116" s="653"/>
      <c r="KU116" s="653"/>
      <c r="KV116" s="653"/>
      <c r="KW116" s="653"/>
      <c r="KX116" s="653"/>
      <c r="KY116" s="653"/>
      <c r="KZ116" s="653"/>
      <c r="LA116" s="653"/>
      <c r="LB116" s="653"/>
      <c r="LC116" s="653"/>
      <c r="LD116" s="653"/>
      <c r="LE116" s="653"/>
      <c r="LF116" s="653"/>
      <c r="LG116" s="653"/>
      <c r="LH116" s="653"/>
      <c r="LI116" s="653"/>
      <c r="LJ116" s="653"/>
      <c r="LK116" s="653"/>
      <c r="LL116" s="653"/>
      <c r="LM116" s="653"/>
      <c r="LN116" s="653"/>
      <c r="LO116" s="653"/>
      <c r="LP116" s="653"/>
      <c r="LQ116" s="653"/>
      <c r="LR116" s="653"/>
      <c r="LS116" s="653"/>
      <c r="LT116" s="653"/>
      <c r="LU116" s="653"/>
      <c r="LV116" s="653"/>
      <c r="LW116" s="653"/>
      <c r="LX116" s="653"/>
      <c r="LY116" s="653"/>
      <c r="LZ116" s="653"/>
      <c r="MA116" s="653"/>
      <c r="MB116" s="653"/>
      <c r="MC116" s="653"/>
      <c r="MD116" s="653"/>
      <c r="ME116" s="653"/>
      <c r="MF116" s="653"/>
      <c r="MG116" s="653"/>
      <c r="MH116" s="653"/>
      <c r="MI116" s="653"/>
      <c r="MJ116" s="653"/>
      <c r="MK116" s="653"/>
      <c r="ML116" s="653"/>
      <c r="MM116" s="653"/>
      <c r="MN116" s="653"/>
      <c r="MO116" s="653"/>
      <c r="MP116" s="653"/>
      <c r="MQ116" s="653"/>
      <c r="MR116" s="653"/>
      <c r="MS116" s="653"/>
      <c r="MT116" s="653"/>
      <c r="MU116" s="653"/>
      <c r="MV116" s="653"/>
      <c r="MW116" s="653"/>
      <c r="MX116" s="653"/>
      <c r="MY116" s="653"/>
      <c r="MZ116" s="653"/>
      <c r="NA116" s="653"/>
      <c r="NB116" s="653"/>
      <c r="NC116" s="653"/>
      <c r="ND116" s="653"/>
      <c r="NE116" s="653"/>
      <c r="NF116" s="653"/>
      <c r="NG116" s="653"/>
      <c r="NH116" s="653"/>
      <c r="NI116" s="653"/>
      <c r="NJ116" s="653"/>
      <c r="NK116" s="653"/>
      <c r="NL116" s="653"/>
      <c r="NM116" s="653"/>
      <c r="NN116" s="653"/>
      <c r="NO116" s="653"/>
      <c r="NP116" s="653"/>
      <c r="NQ116" s="653"/>
      <c r="NR116" s="653"/>
      <c r="NS116" s="653"/>
      <c r="NT116" s="653"/>
      <c r="NU116" s="653"/>
      <c r="NV116" s="653"/>
      <c r="NW116" s="653"/>
      <c r="NX116" s="653"/>
      <c r="NY116" s="653"/>
      <c r="NZ116" s="653"/>
      <c r="OA116" s="653"/>
      <c r="OB116" s="653"/>
      <c r="OC116" s="653"/>
      <c r="OD116" s="653"/>
      <c r="OE116" s="653"/>
      <c r="OF116" s="653"/>
      <c r="OG116" s="653"/>
      <c r="OH116" s="653"/>
      <c r="OI116" s="653"/>
      <c r="OJ116" s="653"/>
      <c r="OK116" s="653"/>
      <c r="OL116" s="653"/>
      <c r="OM116" s="653"/>
      <c r="ON116" s="653"/>
      <c r="OO116" s="653"/>
      <c r="OP116" s="653"/>
      <c r="OQ116" s="653"/>
      <c r="OR116" s="653"/>
      <c r="OS116" s="653"/>
      <c r="OT116" s="653"/>
      <c r="OU116" s="653"/>
      <c r="OV116" s="653"/>
      <c r="OW116" s="653"/>
      <c r="OX116" s="653"/>
      <c r="OY116" s="653"/>
      <c r="OZ116" s="653"/>
      <c r="PA116" s="653"/>
      <c r="PB116" s="653"/>
      <c r="PC116" s="653"/>
      <c r="PD116" s="653"/>
      <c r="PE116" s="653"/>
      <c r="PF116" s="653"/>
      <c r="PG116" s="653"/>
      <c r="PH116" s="653"/>
      <c r="PI116" s="653"/>
      <c r="PJ116" s="653"/>
      <c r="PK116" s="653"/>
      <c r="PL116" s="653"/>
      <c r="PM116" s="653"/>
      <c r="PN116" s="653"/>
      <c r="PO116" s="653"/>
      <c r="PP116" s="653"/>
      <c r="PQ116" s="653"/>
      <c r="PR116" s="653"/>
      <c r="PS116" s="653"/>
      <c r="PT116" s="653"/>
      <c r="PU116" s="653"/>
      <c r="PV116" s="653"/>
      <c r="PW116" s="653"/>
      <c r="PX116" s="653"/>
      <c r="PY116" s="653"/>
      <c r="PZ116" s="653"/>
      <c r="QA116" s="653"/>
      <c r="QB116" s="653"/>
      <c r="QC116" s="653"/>
      <c r="QD116" s="653"/>
      <c r="QE116" s="653"/>
      <c r="QF116" s="653"/>
      <c r="QG116" s="653"/>
      <c r="QH116" s="653"/>
      <c r="QI116" s="653"/>
      <c r="QJ116" s="653"/>
      <c r="QK116" s="653"/>
      <c r="QL116" s="653"/>
      <c r="QM116" s="653"/>
      <c r="QN116" s="653"/>
      <c r="QO116" s="653"/>
      <c r="QP116" s="653"/>
      <c r="QQ116" s="653"/>
      <c r="QR116" s="653"/>
      <c r="QS116" s="653"/>
      <c r="QT116" s="653"/>
      <c r="QU116" s="653"/>
      <c r="QV116" s="653"/>
      <c r="QW116" s="653"/>
      <c r="QX116" s="653"/>
      <c r="QY116" s="653"/>
      <c r="QZ116" s="653"/>
      <c r="RA116" s="653"/>
      <c r="RB116" s="653"/>
      <c r="RC116" s="653"/>
      <c r="RD116" s="653"/>
      <c r="RE116" s="653"/>
      <c r="RF116" s="653"/>
      <c r="RG116" s="653"/>
      <c r="RH116" s="653"/>
      <c r="RI116" s="653"/>
      <c r="RJ116" s="653"/>
      <c r="RK116" s="653"/>
      <c r="RL116" s="653"/>
      <c r="RM116" s="653"/>
      <c r="RN116" s="653"/>
      <c r="RO116" s="653"/>
      <c r="RP116" s="653"/>
      <c r="RQ116" s="653"/>
      <c r="RR116" s="653"/>
      <c r="RS116" s="653"/>
      <c r="RT116" s="653"/>
      <c r="RU116" s="653"/>
      <c r="RV116" s="653"/>
      <c r="RW116" s="653"/>
      <c r="RX116" s="653"/>
      <c r="RY116" s="653"/>
      <c r="RZ116" s="653"/>
      <c r="SA116" s="653"/>
      <c r="SB116" s="653"/>
      <c r="SC116" s="653"/>
      <c r="SD116" s="653"/>
      <c r="SE116" s="653"/>
      <c r="SF116" s="653"/>
      <c r="SG116" s="653"/>
      <c r="SH116" s="653"/>
      <c r="SI116" s="653"/>
      <c r="SJ116" s="653"/>
      <c r="SK116" s="653"/>
      <c r="SL116" s="653"/>
      <c r="SM116" s="653"/>
      <c r="SN116" s="653"/>
      <c r="SO116" s="653"/>
      <c r="SP116" s="653"/>
      <c r="SQ116" s="653"/>
      <c r="SR116" s="653"/>
      <c r="SS116" s="653"/>
      <c r="ST116" s="653"/>
      <c r="SU116" s="653"/>
      <c r="SV116" s="653"/>
      <c r="SW116" s="653"/>
      <c r="SX116" s="653"/>
      <c r="SY116" s="653"/>
      <c r="SZ116" s="653"/>
      <c r="TA116" s="653"/>
      <c r="TB116" s="653"/>
      <c r="TC116" s="653"/>
      <c r="TD116" s="653"/>
      <c r="TE116" s="653"/>
      <c r="TF116" s="653"/>
      <c r="TG116" s="653"/>
      <c r="TH116" s="653"/>
      <c r="TI116" s="653"/>
      <c r="TJ116" s="653"/>
      <c r="TK116" s="653"/>
      <c r="TL116" s="653"/>
      <c r="TM116" s="653"/>
      <c r="TN116" s="653"/>
      <c r="TO116" s="653"/>
      <c r="TP116" s="653"/>
      <c r="TQ116" s="653"/>
      <c r="TR116" s="653"/>
      <c r="TS116" s="653"/>
      <c r="TT116" s="653"/>
      <c r="TU116" s="653"/>
      <c r="TV116" s="653"/>
      <c r="TW116" s="653"/>
      <c r="TX116" s="653"/>
      <c r="TY116" s="653"/>
      <c r="TZ116" s="653"/>
      <c r="UA116" s="653"/>
      <c r="UB116" s="653"/>
      <c r="UC116" s="653"/>
      <c r="UD116" s="653"/>
      <c r="UE116" s="653"/>
      <c r="UF116" s="653"/>
      <c r="UG116" s="653"/>
      <c r="UH116" s="653"/>
      <c r="UI116" s="653"/>
      <c r="UJ116" s="653"/>
      <c r="UK116" s="653"/>
      <c r="UL116" s="653"/>
      <c r="UM116" s="653"/>
      <c r="UN116" s="653"/>
      <c r="UO116" s="653"/>
      <c r="UP116" s="653"/>
      <c r="UQ116" s="653"/>
      <c r="UR116" s="653"/>
      <c r="US116" s="653"/>
      <c r="UT116" s="653"/>
      <c r="UU116" s="653"/>
      <c r="UV116" s="653"/>
      <c r="UW116" s="653"/>
      <c r="UX116" s="653"/>
      <c r="UY116" s="653"/>
      <c r="UZ116" s="653"/>
      <c r="VA116" s="653"/>
      <c r="VB116" s="653"/>
      <c r="VC116" s="653"/>
      <c r="VD116" s="653"/>
      <c r="VE116" s="653"/>
      <c r="VF116" s="653"/>
      <c r="VG116" s="653"/>
      <c r="VH116" s="653"/>
      <c r="VI116" s="653"/>
      <c r="VJ116" s="653"/>
      <c r="VK116" s="653"/>
      <c r="VL116" s="653"/>
      <c r="VM116" s="653"/>
      <c r="VN116" s="653"/>
      <c r="VO116" s="653"/>
      <c r="VP116" s="653"/>
      <c r="VQ116" s="653"/>
      <c r="VR116" s="653"/>
      <c r="VS116" s="653"/>
      <c r="VT116" s="653"/>
      <c r="VU116" s="653"/>
      <c r="VV116" s="653"/>
      <c r="VW116" s="653"/>
      <c r="VX116" s="653"/>
      <c r="VY116" s="653"/>
      <c r="VZ116" s="653"/>
      <c r="WA116" s="653"/>
      <c r="WB116" s="653"/>
      <c r="WC116" s="653"/>
      <c r="WD116" s="653"/>
      <c r="WE116" s="653"/>
      <c r="WF116" s="653"/>
      <c r="WG116" s="653"/>
      <c r="WH116" s="653"/>
      <c r="WI116" s="653"/>
      <c r="WJ116" s="653"/>
      <c r="WK116" s="653"/>
      <c r="WL116" s="653"/>
      <c r="WM116" s="653"/>
      <c r="WN116" s="653"/>
      <c r="WO116" s="653"/>
      <c r="WP116" s="653"/>
      <c r="WQ116" s="653"/>
      <c r="WR116" s="653"/>
      <c r="WS116" s="653"/>
      <c r="WT116" s="653"/>
      <c r="WU116" s="653"/>
      <c r="WV116" s="653"/>
      <c r="WW116" s="653"/>
      <c r="WX116" s="653"/>
      <c r="WY116" s="653"/>
      <c r="WZ116" s="653"/>
      <c r="XA116" s="653"/>
      <c r="XB116" s="653"/>
      <c r="XC116" s="653"/>
      <c r="XD116" s="653"/>
      <c r="XE116" s="653"/>
      <c r="XF116" s="653"/>
      <c r="XG116" s="653"/>
      <c r="XH116" s="653"/>
      <c r="XI116" s="653"/>
      <c r="XJ116" s="653"/>
      <c r="XK116" s="653"/>
      <c r="XL116" s="653"/>
      <c r="XM116" s="653"/>
      <c r="XN116" s="653"/>
      <c r="XO116" s="653"/>
      <c r="XP116" s="653"/>
      <c r="XQ116" s="653"/>
      <c r="XR116" s="653"/>
      <c r="XS116" s="653"/>
      <c r="XT116" s="653"/>
      <c r="XU116" s="653"/>
      <c r="XV116" s="653"/>
      <c r="XW116" s="653"/>
      <c r="XX116" s="653"/>
      <c r="XY116" s="653"/>
      <c r="XZ116" s="653"/>
      <c r="YA116" s="653"/>
      <c r="YB116" s="653"/>
      <c r="YC116" s="653"/>
      <c r="YD116" s="653"/>
      <c r="YE116" s="653"/>
      <c r="YF116" s="653"/>
      <c r="YG116" s="653"/>
      <c r="YH116" s="653"/>
      <c r="YI116" s="653"/>
      <c r="YJ116" s="653"/>
      <c r="YK116" s="653"/>
      <c r="YL116" s="653"/>
      <c r="YM116" s="653"/>
      <c r="YN116" s="653"/>
      <c r="YO116" s="653"/>
      <c r="YP116" s="653"/>
      <c r="YQ116" s="653"/>
      <c r="YR116" s="653"/>
      <c r="YS116" s="653"/>
      <c r="YT116" s="653"/>
      <c r="YU116" s="653"/>
      <c r="YV116" s="653"/>
      <c r="YW116" s="653"/>
      <c r="YX116" s="653"/>
      <c r="YY116" s="653"/>
      <c r="YZ116" s="653"/>
      <c r="ZA116" s="653"/>
      <c r="ZB116" s="653"/>
      <c r="ZC116" s="653"/>
      <c r="ZD116" s="653"/>
      <c r="ZE116" s="653"/>
      <c r="ZF116" s="653"/>
      <c r="ZG116" s="653"/>
      <c r="ZH116" s="653"/>
      <c r="ZI116" s="653"/>
      <c r="ZJ116" s="653"/>
      <c r="ZK116" s="653"/>
      <c r="ZL116" s="653"/>
      <c r="ZM116" s="653"/>
      <c r="ZN116" s="653"/>
      <c r="ZO116" s="653"/>
      <c r="ZP116" s="653"/>
      <c r="ZQ116" s="653"/>
      <c r="ZR116" s="653"/>
      <c r="ZS116" s="653"/>
      <c r="ZT116" s="653"/>
      <c r="ZU116" s="653"/>
      <c r="ZV116" s="653"/>
      <c r="ZW116" s="653"/>
      <c r="ZX116" s="653"/>
      <c r="ZY116" s="653"/>
      <c r="ZZ116" s="653"/>
      <c r="AAA116" s="653"/>
      <c r="AAB116" s="653"/>
      <c r="AAC116" s="653"/>
      <c r="AAD116" s="653"/>
      <c r="AAE116" s="653"/>
      <c r="AAF116" s="653"/>
      <c r="AAG116" s="653"/>
      <c r="AAH116" s="653"/>
      <c r="AAI116" s="653"/>
      <c r="AAJ116" s="653"/>
      <c r="AAK116" s="653"/>
      <c r="AAL116" s="653"/>
      <c r="AAM116" s="653"/>
      <c r="AAN116" s="653"/>
      <c r="AAO116" s="653"/>
      <c r="AAP116" s="653"/>
      <c r="AAQ116" s="653"/>
      <c r="AAR116" s="653"/>
      <c r="AAS116" s="653"/>
      <c r="AAT116" s="653"/>
      <c r="AAU116" s="653"/>
      <c r="AAV116" s="653"/>
      <c r="AAW116" s="653"/>
      <c r="AAX116" s="653"/>
      <c r="AAY116" s="653"/>
      <c r="AAZ116" s="653"/>
      <c r="ABA116" s="653"/>
      <c r="ABB116" s="653"/>
      <c r="ABC116" s="653"/>
      <c r="ABD116" s="653"/>
      <c r="ABE116" s="653"/>
      <c r="ABF116" s="653"/>
      <c r="ABG116" s="653"/>
      <c r="ABH116" s="653"/>
      <c r="ABI116" s="653"/>
      <c r="ABJ116" s="653"/>
      <c r="ABK116" s="653"/>
      <c r="ABL116" s="653"/>
      <c r="ABM116" s="653"/>
      <c r="ABN116" s="653"/>
      <c r="ABO116" s="653"/>
      <c r="ABP116" s="653"/>
      <c r="ABQ116" s="653"/>
      <c r="ABR116" s="653"/>
      <c r="ABS116" s="653"/>
      <c r="ABT116" s="653"/>
      <c r="ABU116" s="653"/>
      <c r="ABV116" s="653"/>
      <c r="ABW116" s="653"/>
      <c r="ABX116" s="653"/>
      <c r="ABY116" s="653"/>
      <c r="ABZ116" s="653"/>
      <c r="ACA116" s="653"/>
      <c r="ACB116" s="653"/>
      <c r="ACC116" s="653"/>
      <c r="ACD116" s="653"/>
      <c r="ACE116" s="653"/>
      <c r="ACF116" s="653"/>
      <c r="ACG116" s="653"/>
      <c r="ACH116" s="653"/>
      <c r="ACI116" s="653"/>
      <c r="ACJ116" s="653"/>
      <c r="ACK116" s="653"/>
      <c r="ACL116" s="653"/>
      <c r="ACM116" s="653"/>
      <c r="ACN116" s="653"/>
      <c r="ACO116" s="653"/>
      <c r="ACP116" s="653"/>
      <c r="ACQ116" s="653"/>
      <c r="ACR116" s="653"/>
      <c r="ACS116" s="653"/>
      <c r="ACT116" s="653"/>
      <c r="ACU116" s="653"/>
      <c r="ACV116" s="653"/>
      <c r="ACW116" s="653"/>
      <c r="ACX116" s="653"/>
      <c r="ACY116" s="653"/>
      <c r="ACZ116" s="653"/>
      <c r="ADA116" s="653"/>
      <c r="ADB116" s="653"/>
      <c r="ADC116" s="653"/>
      <c r="ADD116" s="653"/>
      <c r="ADE116" s="653"/>
      <c r="ADF116" s="653"/>
      <c r="ADG116" s="653"/>
      <c r="ADH116" s="653"/>
      <c r="ADI116" s="653"/>
      <c r="ADJ116" s="653"/>
      <c r="ADK116" s="653"/>
      <c r="ADL116" s="653"/>
      <c r="ADM116" s="653"/>
      <c r="ADN116" s="653"/>
      <c r="ADO116" s="653"/>
      <c r="ADP116" s="653"/>
      <c r="ADQ116" s="653"/>
      <c r="ADR116" s="653"/>
      <c r="ADS116" s="653"/>
      <c r="ADT116" s="653"/>
      <c r="ADU116" s="653"/>
      <c r="ADV116" s="653"/>
      <c r="ADW116" s="653"/>
      <c r="ADX116" s="653"/>
      <c r="ADY116" s="653"/>
      <c r="ADZ116" s="653"/>
      <c r="AEA116" s="653"/>
      <c r="AEB116" s="653"/>
      <c r="AEC116" s="653"/>
      <c r="AED116" s="653"/>
      <c r="AEE116" s="653"/>
      <c r="AEF116" s="653"/>
      <c r="AEG116" s="653"/>
      <c r="AEH116" s="653"/>
      <c r="AEI116" s="653"/>
      <c r="AEJ116" s="653"/>
      <c r="AEK116" s="653"/>
      <c r="AEL116" s="653"/>
      <c r="AEM116" s="653"/>
      <c r="AEN116" s="653"/>
      <c r="AEO116" s="653"/>
      <c r="AEP116" s="653"/>
      <c r="AEQ116" s="653"/>
      <c r="AER116" s="653"/>
      <c r="AES116" s="653"/>
      <c r="AET116" s="653"/>
      <c r="AEU116" s="653"/>
      <c r="AEV116" s="653"/>
      <c r="AEW116" s="653"/>
      <c r="AEX116" s="653"/>
      <c r="AEY116" s="653"/>
      <c r="AEZ116" s="653"/>
      <c r="AFA116" s="653"/>
      <c r="AFB116" s="653"/>
      <c r="AFC116" s="653"/>
      <c r="AFD116" s="653"/>
      <c r="AFE116" s="653"/>
      <c r="AFF116" s="653"/>
      <c r="AFG116" s="653"/>
      <c r="AFH116" s="653"/>
      <c r="AFI116" s="653"/>
      <c r="AFJ116" s="653"/>
      <c r="AFK116" s="653"/>
      <c r="AFL116" s="653"/>
      <c r="AFM116" s="653"/>
      <c r="AFN116" s="653"/>
      <c r="AFO116" s="653"/>
      <c r="AFP116" s="653"/>
      <c r="AFQ116" s="653"/>
      <c r="AFR116" s="653"/>
      <c r="AFS116" s="653"/>
      <c r="AFT116" s="653"/>
      <c r="AFU116" s="653"/>
      <c r="AFV116" s="653"/>
      <c r="AFW116" s="653"/>
      <c r="AFX116" s="653"/>
      <c r="AFY116" s="653"/>
      <c r="AFZ116" s="653"/>
      <c r="AGA116" s="653"/>
      <c r="AGB116" s="653"/>
      <c r="AGC116" s="653"/>
      <c r="AGD116" s="653"/>
      <c r="AGE116" s="653"/>
      <c r="AGF116" s="653"/>
      <c r="AGG116" s="653"/>
      <c r="AGH116" s="653"/>
      <c r="AGI116" s="653"/>
      <c r="AGJ116" s="653"/>
      <c r="AGK116" s="653"/>
      <c r="AGL116" s="653"/>
      <c r="AGM116" s="653"/>
      <c r="AGN116" s="653"/>
      <c r="AGO116" s="653"/>
      <c r="AGP116" s="653"/>
      <c r="AGQ116" s="653"/>
      <c r="AGR116" s="653"/>
      <c r="AGS116" s="653"/>
      <c r="AGT116" s="653"/>
      <c r="AGU116" s="653"/>
      <c r="AGV116" s="653"/>
      <c r="AGW116" s="653"/>
      <c r="AGX116" s="653"/>
      <c r="AGY116" s="653"/>
      <c r="AGZ116" s="653"/>
      <c r="AHA116" s="653"/>
      <c r="AHB116" s="653"/>
      <c r="AHC116" s="653"/>
      <c r="AHD116" s="653"/>
      <c r="AHE116" s="653"/>
      <c r="AHF116" s="653"/>
      <c r="AHG116" s="653"/>
      <c r="AHH116" s="653"/>
      <c r="AHI116" s="653"/>
      <c r="AHJ116" s="653"/>
      <c r="AHK116" s="653"/>
      <c r="AHL116" s="653"/>
      <c r="AHM116" s="653"/>
      <c r="AHN116" s="653"/>
      <c r="AHO116" s="653"/>
      <c r="AHP116" s="653"/>
      <c r="AHQ116" s="653"/>
      <c r="AHR116" s="653"/>
      <c r="AHS116" s="653"/>
      <c r="AHT116" s="653"/>
      <c r="AHU116" s="653"/>
      <c r="AHV116" s="653"/>
      <c r="AHW116" s="653"/>
      <c r="AHX116" s="653"/>
      <c r="AHY116" s="653"/>
      <c r="AHZ116" s="653"/>
      <c r="AIA116" s="653"/>
      <c r="AIB116" s="653"/>
      <c r="AIC116" s="653"/>
      <c r="AID116" s="653"/>
      <c r="AIE116" s="653"/>
      <c r="AIF116" s="653"/>
      <c r="AIG116" s="653"/>
      <c r="AIH116" s="653"/>
      <c r="AII116" s="653"/>
      <c r="AIJ116" s="653"/>
      <c r="AIK116" s="653"/>
      <c r="AIL116" s="653"/>
      <c r="AIM116" s="653"/>
      <c r="AIN116" s="653"/>
      <c r="AIO116" s="653"/>
      <c r="AIP116" s="653"/>
      <c r="AIQ116" s="653"/>
      <c r="AIR116" s="653"/>
      <c r="AIS116" s="653"/>
      <c r="AIT116" s="653"/>
      <c r="AIU116" s="653"/>
      <c r="AIV116" s="653"/>
      <c r="AIW116" s="653"/>
      <c r="AIX116" s="653"/>
      <c r="AIY116" s="653"/>
      <c r="AIZ116" s="653"/>
      <c r="AJA116" s="653"/>
      <c r="AJB116" s="653"/>
      <c r="AJC116" s="653"/>
      <c r="AJD116" s="653"/>
      <c r="AJE116" s="653"/>
      <c r="AJF116" s="653"/>
      <c r="AJG116" s="653"/>
      <c r="AJH116" s="653"/>
      <c r="AJI116" s="653"/>
      <c r="AJJ116" s="653"/>
      <c r="AJK116" s="653"/>
      <c r="AJL116" s="653"/>
      <c r="AJM116" s="653"/>
      <c r="AJN116" s="653"/>
      <c r="AJO116" s="653"/>
      <c r="AJP116" s="653"/>
      <c r="AJQ116" s="653"/>
      <c r="AJR116" s="653"/>
      <c r="AJS116" s="653"/>
      <c r="AJT116" s="653"/>
      <c r="AJU116" s="653"/>
      <c r="AJV116" s="653"/>
      <c r="AJW116" s="653"/>
      <c r="AJX116" s="653"/>
      <c r="AJY116" s="653"/>
      <c r="AJZ116" s="653"/>
      <c r="AKA116" s="653"/>
      <c r="AKB116" s="653"/>
      <c r="AKC116" s="653"/>
      <c r="AKD116" s="653"/>
      <c r="AKE116" s="653"/>
      <c r="AKF116" s="653"/>
      <c r="AKG116" s="653"/>
      <c r="AKH116" s="653"/>
      <c r="AKI116" s="653"/>
      <c r="AKJ116" s="653"/>
      <c r="AKK116" s="653"/>
      <c r="AKL116" s="653"/>
      <c r="AKM116" s="653"/>
      <c r="AKN116" s="653"/>
      <c r="AKO116" s="653"/>
      <c r="AKP116" s="653"/>
      <c r="AKQ116" s="653"/>
      <c r="AKR116" s="653"/>
      <c r="AKS116" s="653"/>
      <c r="AKT116" s="653"/>
      <c r="AKU116" s="653"/>
      <c r="AKV116" s="653"/>
      <c r="AKW116" s="653"/>
      <c r="AKX116" s="653"/>
      <c r="AKY116" s="653"/>
      <c r="AKZ116" s="653"/>
      <c r="ALA116" s="653"/>
      <c r="ALB116" s="653"/>
      <c r="ALC116" s="653"/>
      <c r="ALD116" s="653"/>
      <c r="ALE116" s="653"/>
      <c r="ALF116" s="653"/>
      <c r="ALG116" s="653"/>
      <c r="ALH116" s="653"/>
      <c r="ALI116" s="653"/>
      <c r="ALJ116" s="653"/>
      <c r="ALK116" s="653"/>
      <c r="ALL116" s="653"/>
      <c r="ALM116" s="653"/>
      <c r="ALN116" s="653"/>
      <c r="ALO116" s="653"/>
      <c r="ALP116" s="653"/>
      <c r="ALQ116" s="653"/>
      <c r="ALR116" s="653"/>
      <c r="ALS116" s="653"/>
      <c r="ALT116" s="653"/>
      <c r="ALU116" s="653"/>
      <c r="ALV116" s="653"/>
      <c r="ALW116" s="653"/>
      <c r="ALX116" s="653"/>
      <c r="ALY116" s="653"/>
      <c r="ALZ116" s="653"/>
      <c r="AMA116" s="653"/>
      <c r="AMB116" s="653"/>
      <c r="AMC116" s="653"/>
      <c r="AMD116" s="653"/>
      <c r="AME116" s="653"/>
      <c r="AMF116" s="653"/>
      <c r="AMG116" s="653"/>
      <c r="AMH116" s="653"/>
      <c r="AMI116" s="653"/>
      <c r="AMJ116" s="653"/>
      <c r="AMK116" s="653"/>
    </row>
    <row r="117" spans="1:1025" s="199" customFormat="1">
      <c r="A117" s="1732" t="s">
        <v>3472</v>
      </c>
      <c r="B117" s="1732"/>
      <c r="C117" s="1732"/>
      <c r="D117" s="1732"/>
      <c r="E117" s="1732"/>
      <c r="F117" s="649"/>
      <c r="G117" s="1544">
        <v>1069790</v>
      </c>
      <c r="H117" s="1534">
        <f t="shared" si="1"/>
        <v>1.8079758458856218E-3</v>
      </c>
      <c r="I117" s="655"/>
      <c r="J117" s="656"/>
      <c r="K117" s="653"/>
      <c r="L117" s="653"/>
      <c r="M117" s="653"/>
      <c r="N117" s="653"/>
      <c r="O117" s="653"/>
      <c r="P117" s="653"/>
      <c r="Q117" s="653"/>
      <c r="R117" s="653"/>
      <c r="S117" s="653"/>
      <c r="T117" s="653"/>
      <c r="U117" s="653"/>
      <c r="V117" s="653"/>
      <c r="W117" s="653"/>
      <c r="X117" s="653"/>
      <c r="Y117" s="653"/>
      <c r="Z117" s="653"/>
      <c r="AA117" s="653"/>
      <c r="AB117" s="653"/>
      <c r="AC117" s="653"/>
      <c r="AD117" s="653"/>
      <c r="AE117" s="653"/>
      <c r="AF117" s="653"/>
      <c r="AG117" s="653"/>
      <c r="AH117" s="653"/>
      <c r="AI117" s="653"/>
      <c r="AJ117" s="653"/>
      <c r="AK117" s="653"/>
      <c r="AL117" s="653"/>
      <c r="AM117" s="653"/>
      <c r="AN117" s="653"/>
      <c r="AO117" s="653"/>
      <c r="AP117" s="653"/>
      <c r="AQ117" s="653"/>
      <c r="AR117" s="653"/>
      <c r="AS117" s="653"/>
      <c r="AT117" s="653"/>
      <c r="AU117" s="653"/>
      <c r="AV117" s="653"/>
      <c r="AW117" s="653"/>
      <c r="AX117" s="653"/>
      <c r="AY117" s="653"/>
      <c r="AZ117" s="653"/>
      <c r="BA117" s="653"/>
      <c r="BB117" s="653"/>
      <c r="BC117" s="653"/>
      <c r="BD117" s="653"/>
      <c r="BE117" s="653"/>
      <c r="BF117" s="653"/>
      <c r="BG117" s="653"/>
      <c r="BH117" s="653"/>
      <c r="BI117" s="653"/>
      <c r="BJ117" s="653"/>
      <c r="BK117" s="653"/>
      <c r="BL117" s="653"/>
      <c r="BM117" s="653"/>
      <c r="BN117" s="653"/>
      <c r="BO117" s="653"/>
      <c r="BP117" s="653"/>
      <c r="BQ117" s="653"/>
      <c r="BR117" s="653"/>
      <c r="BS117" s="653"/>
      <c r="BT117" s="653"/>
      <c r="BU117" s="653"/>
      <c r="BV117" s="653"/>
      <c r="BW117" s="653"/>
      <c r="BX117" s="653"/>
      <c r="BY117" s="653"/>
      <c r="BZ117" s="653"/>
      <c r="CA117" s="653"/>
      <c r="CB117" s="653"/>
      <c r="CC117" s="653"/>
      <c r="CD117" s="653"/>
      <c r="CE117" s="653"/>
      <c r="CF117" s="653"/>
      <c r="CG117" s="653"/>
      <c r="CH117" s="653"/>
      <c r="CI117" s="653"/>
      <c r="CJ117" s="653"/>
      <c r="CK117" s="653"/>
      <c r="CL117" s="653"/>
      <c r="CM117" s="653"/>
      <c r="CN117" s="653"/>
      <c r="CO117" s="653"/>
      <c r="CP117" s="653"/>
      <c r="CQ117" s="653"/>
      <c r="CR117" s="653"/>
      <c r="CS117" s="653"/>
      <c r="CT117" s="653"/>
      <c r="CU117" s="653"/>
      <c r="CV117" s="653"/>
      <c r="CW117" s="653"/>
      <c r="CX117" s="653"/>
      <c r="CY117" s="653"/>
      <c r="CZ117" s="653"/>
      <c r="DA117" s="653"/>
      <c r="DB117" s="653"/>
      <c r="DC117" s="653"/>
      <c r="DD117" s="653"/>
      <c r="DE117" s="653"/>
      <c r="DF117" s="653"/>
      <c r="DG117" s="653"/>
      <c r="DH117" s="653"/>
      <c r="DI117" s="653"/>
      <c r="DJ117" s="653"/>
      <c r="DK117" s="653"/>
      <c r="DL117" s="653"/>
      <c r="DM117" s="653"/>
      <c r="DN117" s="653"/>
      <c r="DO117" s="653"/>
      <c r="DP117" s="653"/>
      <c r="DQ117" s="653"/>
      <c r="DR117" s="653"/>
      <c r="DS117" s="653"/>
      <c r="DT117" s="653"/>
      <c r="DU117" s="653"/>
      <c r="DV117" s="653"/>
      <c r="DW117" s="653"/>
      <c r="DX117" s="653"/>
      <c r="DY117" s="653"/>
      <c r="DZ117" s="653"/>
      <c r="EA117" s="653"/>
      <c r="EB117" s="653"/>
      <c r="EC117" s="653"/>
      <c r="ED117" s="653"/>
      <c r="EE117" s="653"/>
      <c r="EF117" s="653"/>
      <c r="EG117" s="653"/>
      <c r="EH117" s="653"/>
      <c r="EI117" s="653"/>
      <c r="EJ117" s="653"/>
      <c r="EK117" s="653"/>
      <c r="EL117" s="653"/>
      <c r="EM117" s="653"/>
      <c r="EN117" s="653"/>
      <c r="EO117" s="653"/>
      <c r="EP117" s="653"/>
      <c r="EQ117" s="653"/>
      <c r="ER117" s="653"/>
      <c r="ES117" s="653"/>
      <c r="ET117" s="653"/>
      <c r="EU117" s="653"/>
      <c r="EV117" s="653"/>
      <c r="EW117" s="653"/>
      <c r="EX117" s="653"/>
      <c r="EY117" s="653"/>
      <c r="EZ117" s="653"/>
      <c r="FA117" s="653"/>
      <c r="FB117" s="653"/>
      <c r="FC117" s="653"/>
      <c r="FD117" s="653"/>
      <c r="FE117" s="653"/>
      <c r="FF117" s="653"/>
      <c r="FG117" s="653"/>
      <c r="FH117" s="653"/>
      <c r="FI117" s="653"/>
      <c r="FJ117" s="653"/>
      <c r="FK117" s="653"/>
      <c r="FL117" s="653"/>
      <c r="FM117" s="653"/>
      <c r="FN117" s="653"/>
      <c r="FO117" s="653"/>
      <c r="FP117" s="653"/>
      <c r="FQ117" s="653"/>
      <c r="FR117" s="653"/>
      <c r="FS117" s="653"/>
      <c r="FT117" s="653"/>
      <c r="FU117" s="653"/>
      <c r="FV117" s="653"/>
      <c r="FW117" s="653"/>
      <c r="FX117" s="653"/>
      <c r="FY117" s="653"/>
      <c r="FZ117" s="653"/>
      <c r="GA117" s="653"/>
      <c r="GB117" s="653"/>
      <c r="GC117" s="653"/>
      <c r="GD117" s="653"/>
      <c r="GE117" s="653"/>
      <c r="GF117" s="653"/>
      <c r="GG117" s="653"/>
      <c r="GH117" s="653"/>
      <c r="GI117" s="653"/>
      <c r="GJ117" s="653"/>
      <c r="GK117" s="653"/>
      <c r="GL117" s="653"/>
      <c r="GM117" s="653"/>
      <c r="GN117" s="653"/>
      <c r="GO117" s="653"/>
      <c r="GP117" s="653"/>
      <c r="GQ117" s="653"/>
      <c r="GR117" s="653"/>
      <c r="GS117" s="653"/>
      <c r="GT117" s="653"/>
      <c r="GU117" s="653"/>
      <c r="GV117" s="653"/>
      <c r="GW117" s="653"/>
      <c r="GX117" s="653"/>
      <c r="GY117" s="653"/>
      <c r="GZ117" s="653"/>
      <c r="HA117" s="653"/>
      <c r="HB117" s="653"/>
      <c r="HC117" s="653"/>
      <c r="HD117" s="653"/>
      <c r="HE117" s="653"/>
      <c r="HF117" s="653"/>
      <c r="HG117" s="653"/>
      <c r="HH117" s="653"/>
      <c r="HI117" s="653"/>
      <c r="HJ117" s="653"/>
      <c r="HK117" s="653"/>
      <c r="HL117" s="653"/>
      <c r="HM117" s="653"/>
      <c r="HN117" s="653"/>
      <c r="HO117" s="653"/>
      <c r="HP117" s="653"/>
      <c r="HQ117" s="653"/>
      <c r="HR117" s="653"/>
      <c r="HS117" s="653"/>
      <c r="HT117" s="653"/>
      <c r="HU117" s="653"/>
      <c r="HV117" s="653"/>
      <c r="HW117" s="653"/>
      <c r="HX117" s="653"/>
      <c r="HY117" s="653"/>
      <c r="HZ117" s="653"/>
      <c r="IA117" s="653"/>
      <c r="IB117" s="653"/>
      <c r="IC117" s="653"/>
      <c r="ID117" s="653"/>
      <c r="IE117" s="653"/>
      <c r="IF117" s="653"/>
      <c r="IG117" s="653"/>
      <c r="IH117" s="653"/>
      <c r="II117" s="653"/>
      <c r="IJ117" s="653"/>
      <c r="IK117" s="653"/>
      <c r="IL117" s="653"/>
      <c r="IM117" s="653"/>
      <c r="IN117" s="653"/>
      <c r="IO117" s="653"/>
      <c r="IP117" s="653"/>
      <c r="IQ117" s="653"/>
      <c r="IR117" s="653"/>
      <c r="IS117" s="653"/>
      <c r="IT117" s="653"/>
      <c r="IU117" s="653"/>
      <c r="IV117" s="653"/>
      <c r="IW117" s="653"/>
      <c r="IX117" s="653"/>
      <c r="IY117" s="653"/>
      <c r="IZ117" s="653"/>
      <c r="JA117" s="653"/>
      <c r="JB117" s="653"/>
      <c r="JC117" s="653"/>
      <c r="JD117" s="653"/>
      <c r="JE117" s="653"/>
      <c r="JF117" s="653"/>
      <c r="JG117" s="653"/>
      <c r="JH117" s="653"/>
      <c r="JI117" s="653"/>
      <c r="JJ117" s="653"/>
      <c r="JK117" s="653"/>
      <c r="JL117" s="653"/>
      <c r="JM117" s="653"/>
      <c r="JN117" s="653"/>
      <c r="JO117" s="653"/>
      <c r="JP117" s="653"/>
      <c r="JQ117" s="653"/>
      <c r="JR117" s="653"/>
      <c r="JS117" s="653"/>
      <c r="JT117" s="653"/>
      <c r="JU117" s="653"/>
      <c r="JV117" s="653"/>
      <c r="JW117" s="653"/>
      <c r="JX117" s="653"/>
      <c r="JY117" s="653"/>
      <c r="JZ117" s="653"/>
      <c r="KA117" s="653"/>
      <c r="KB117" s="653"/>
      <c r="KC117" s="653"/>
      <c r="KD117" s="653"/>
      <c r="KE117" s="653"/>
      <c r="KF117" s="653"/>
      <c r="KG117" s="653"/>
      <c r="KH117" s="653"/>
      <c r="KI117" s="653"/>
      <c r="KJ117" s="653"/>
      <c r="KK117" s="653"/>
      <c r="KL117" s="653"/>
      <c r="KM117" s="653"/>
      <c r="KN117" s="653"/>
      <c r="KO117" s="653"/>
      <c r="KP117" s="653"/>
      <c r="KQ117" s="653"/>
      <c r="KR117" s="653"/>
      <c r="KS117" s="653"/>
      <c r="KT117" s="653"/>
      <c r="KU117" s="653"/>
      <c r="KV117" s="653"/>
      <c r="KW117" s="653"/>
      <c r="KX117" s="653"/>
      <c r="KY117" s="653"/>
      <c r="KZ117" s="653"/>
      <c r="LA117" s="653"/>
      <c r="LB117" s="653"/>
      <c r="LC117" s="653"/>
      <c r="LD117" s="653"/>
      <c r="LE117" s="653"/>
      <c r="LF117" s="653"/>
      <c r="LG117" s="653"/>
      <c r="LH117" s="653"/>
      <c r="LI117" s="653"/>
      <c r="LJ117" s="653"/>
      <c r="LK117" s="653"/>
      <c r="LL117" s="653"/>
      <c r="LM117" s="653"/>
      <c r="LN117" s="653"/>
      <c r="LO117" s="653"/>
      <c r="LP117" s="653"/>
      <c r="LQ117" s="653"/>
      <c r="LR117" s="653"/>
      <c r="LS117" s="653"/>
      <c r="LT117" s="653"/>
      <c r="LU117" s="653"/>
      <c r="LV117" s="653"/>
      <c r="LW117" s="653"/>
      <c r="LX117" s="653"/>
      <c r="LY117" s="653"/>
      <c r="LZ117" s="653"/>
      <c r="MA117" s="653"/>
      <c r="MB117" s="653"/>
      <c r="MC117" s="653"/>
      <c r="MD117" s="653"/>
      <c r="ME117" s="653"/>
      <c r="MF117" s="653"/>
      <c r="MG117" s="653"/>
      <c r="MH117" s="653"/>
      <c r="MI117" s="653"/>
      <c r="MJ117" s="653"/>
      <c r="MK117" s="653"/>
      <c r="ML117" s="653"/>
      <c r="MM117" s="653"/>
      <c r="MN117" s="653"/>
      <c r="MO117" s="653"/>
      <c r="MP117" s="653"/>
      <c r="MQ117" s="653"/>
      <c r="MR117" s="653"/>
      <c r="MS117" s="653"/>
      <c r="MT117" s="653"/>
      <c r="MU117" s="653"/>
      <c r="MV117" s="653"/>
      <c r="MW117" s="653"/>
      <c r="MX117" s="653"/>
      <c r="MY117" s="653"/>
      <c r="MZ117" s="653"/>
      <c r="NA117" s="653"/>
      <c r="NB117" s="653"/>
      <c r="NC117" s="653"/>
      <c r="ND117" s="653"/>
      <c r="NE117" s="653"/>
      <c r="NF117" s="653"/>
      <c r="NG117" s="653"/>
      <c r="NH117" s="653"/>
      <c r="NI117" s="653"/>
      <c r="NJ117" s="653"/>
      <c r="NK117" s="653"/>
      <c r="NL117" s="653"/>
      <c r="NM117" s="653"/>
      <c r="NN117" s="653"/>
      <c r="NO117" s="653"/>
      <c r="NP117" s="653"/>
      <c r="NQ117" s="653"/>
      <c r="NR117" s="653"/>
      <c r="NS117" s="653"/>
      <c r="NT117" s="653"/>
      <c r="NU117" s="653"/>
      <c r="NV117" s="653"/>
      <c r="NW117" s="653"/>
      <c r="NX117" s="653"/>
      <c r="NY117" s="653"/>
      <c r="NZ117" s="653"/>
      <c r="OA117" s="653"/>
      <c r="OB117" s="653"/>
      <c r="OC117" s="653"/>
      <c r="OD117" s="653"/>
      <c r="OE117" s="653"/>
      <c r="OF117" s="653"/>
      <c r="OG117" s="653"/>
      <c r="OH117" s="653"/>
      <c r="OI117" s="653"/>
      <c r="OJ117" s="653"/>
      <c r="OK117" s="653"/>
      <c r="OL117" s="653"/>
      <c r="OM117" s="653"/>
      <c r="ON117" s="653"/>
      <c r="OO117" s="653"/>
      <c r="OP117" s="653"/>
      <c r="OQ117" s="653"/>
      <c r="OR117" s="653"/>
      <c r="OS117" s="653"/>
      <c r="OT117" s="653"/>
      <c r="OU117" s="653"/>
      <c r="OV117" s="653"/>
      <c r="OW117" s="653"/>
      <c r="OX117" s="653"/>
      <c r="OY117" s="653"/>
      <c r="OZ117" s="653"/>
      <c r="PA117" s="653"/>
      <c r="PB117" s="653"/>
      <c r="PC117" s="653"/>
      <c r="PD117" s="653"/>
      <c r="PE117" s="653"/>
      <c r="PF117" s="653"/>
      <c r="PG117" s="653"/>
      <c r="PH117" s="653"/>
      <c r="PI117" s="653"/>
      <c r="PJ117" s="653"/>
      <c r="PK117" s="653"/>
      <c r="PL117" s="653"/>
      <c r="PM117" s="653"/>
      <c r="PN117" s="653"/>
      <c r="PO117" s="653"/>
      <c r="PP117" s="653"/>
      <c r="PQ117" s="653"/>
      <c r="PR117" s="653"/>
      <c r="PS117" s="653"/>
      <c r="PT117" s="653"/>
      <c r="PU117" s="653"/>
      <c r="PV117" s="653"/>
      <c r="PW117" s="653"/>
      <c r="PX117" s="653"/>
      <c r="PY117" s="653"/>
      <c r="PZ117" s="653"/>
      <c r="QA117" s="653"/>
      <c r="QB117" s="653"/>
      <c r="QC117" s="653"/>
      <c r="QD117" s="653"/>
      <c r="QE117" s="653"/>
      <c r="QF117" s="653"/>
      <c r="QG117" s="653"/>
      <c r="QH117" s="653"/>
      <c r="QI117" s="653"/>
      <c r="QJ117" s="653"/>
      <c r="QK117" s="653"/>
      <c r="QL117" s="653"/>
      <c r="QM117" s="653"/>
      <c r="QN117" s="653"/>
      <c r="QO117" s="653"/>
      <c r="QP117" s="653"/>
      <c r="QQ117" s="653"/>
      <c r="QR117" s="653"/>
      <c r="QS117" s="653"/>
      <c r="QT117" s="653"/>
      <c r="QU117" s="653"/>
      <c r="QV117" s="653"/>
      <c r="QW117" s="653"/>
      <c r="QX117" s="653"/>
      <c r="QY117" s="653"/>
      <c r="QZ117" s="653"/>
      <c r="RA117" s="653"/>
      <c r="RB117" s="653"/>
      <c r="RC117" s="653"/>
      <c r="RD117" s="653"/>
      <c r="RE117" s="653"/>
      <c r="RF117" s="653"/>
      <c r="RG117" s="653"/>
      <c r="RH117" s="653"/>
      <c r="RI117" s="653"/>
      <c r="RJ117" s="653"/>
      <c r="RK117" s="653"/>
      <c r="RL117" s="653"/>
      <c r="RM117" s="653"/>
      <c r="RN117" s="653"/>
      <c r="RO117" s="653"/>
      <c r="RP117" s="653"/>
      <c r="RQ117" s="653"/>
      <c r="RR117" s="653"/>
      <c r="RS117" s="653"/>
      <c r="RT117" s="653"/>
      <c r="RU117" s="653"/>
      <c r="RV117" s="653"/>
      <c r="RW117" s="653"/>
      <c r="RX117" s="653"/>
      <c r="RY117" s="653"/>
      <c r="RZ117" s="653"/>
      <c r="SA117" s="653"/>
      <c r="SB117" s="653"/>
      <c r="SC117" s="653"/>
      <c r="SD117" s="653"/>
      <c r="SE117" s="653"/>
      <c r="SF117" s="653"/>
      <c r="SG117" s="653"/>
      <c r="SH117" s="653"/>
      <c r="SI117" s="653"/>
      <c r="SJ117" s="653"/>
      <c r="SK117" s="653"/>
      <c r="SL117" s="653"/>
      <c r="SM117" s="653"/>
      <c r="SN117" s="653"/>
      <c r="SO117" s="653"/>
      <c r="SP117" s="653"/>
      <c r="SQ117" s="653"/>
      <c r="SR117" s="653"/>
      <c r="SS117" s="653"/>
      <c r="ST117" s="653"/>
      <c r="SU117" s="653"/>
      <c r="SV117" s="653"/>
      <c r="SW117" s="653"/>
      <c r="SX117" s="653"/>
      <c r="SY117" s="653"/>
      <c r="SZ117" s="653"/>
      <c r="TA117" s="653"/>
      <c r="TB117" s="653"/>
      <c r="TC117" s="653"/>
      <c r="TD117" s="653"/>
      <c r="TE117" s="653"/>
      <c r="TF117" s="653"/>
      <c r="TG117" s="653"/>
      <c r="TH117" s="653"/>
      <c r="TI117" s="653"/>
      <c r="TJ117" s="653"/>
      <c r="TK117" s="653"/>
      <c r="TL117" s="653"/>
      <c r="TM117" s="653"/>
      <c r="TN117" s="653"/>
      <c r="TO117" s="653"/>
      <c r="TP117" s="653"/>
      <c r="TQ117" s="653"/>
      <c r="TR117" s="653"/>
      <c r="TS117" s="653"/>
      <c r="TT117" s="653"/>
      <c r="TU117" s="653"/>
      <c r="TV117" s="653"/>
      <c r="TW117" s="653"/>
      <c r="TX117" s="653"/>
      <c r="TY117" s="653"/>
      <c r="TZ117" s="653"/>
      <c r="UA117" s="653"/>
      <c r="UB117" s="653"/>
      <c r="UC117" s="653"/>
      <c r="UD117" s="653"/>
      <c r="UE117" s="653"/>
      <c r="UF117" s="653"/>
      <c r="UG117" s="653"/>
      <c r="UH117" s="653"/>
      <c r="UI117" s="653"/>
      <c r="UJ117" s="653"/>
      <c r="UK117" s="653"/>
      <c r="UL117" s="653"/>
      <c r="UM117" s="653"/>
      <c r="UN117" s="653"/>
      <c r="UO117" s="653"/>
      <c r="UP117" s="653"/>
      <c r="UQ117" s="653"/>
      <c r="UR117" s="653"/>
      <c r="US117" s="653"/>
      <c r="UT117" s="653"/>
      <c r="UU117" s="653"/>
      <c r="UV117" s="653"/>
      <c r="UW117" s="653"/>
      <c r="UX117" s="653"/>
      <c r="UY117" s="653"/>
      <c r="UZ117" s="653"/>
      <c r="VA117" s="653"/>
      <c r="VB117" s="653"/>
      <c r="VC117" s="653"/>
      <c r="VD117" s="653"/>
      <c r="VE117" s="653"/>
      <c r="VF117" s="653"/>
      <c r="VG117" s="653"/>
      <c r="VH117" s="653"/>
      <c r="VI117" s="653"/>
      <c r="VJ117" s="653"/>
      <c r="VK117" s="653"/>
      <c r="VL117" s="653"/>
      <c r="VM117" s="653"/>
      <c r="VN117" s="653"/>
      <c r="VO117" s="653"/>
      <c r="VP117" s="653"/>
      <c r="VQ117" s="653"/>
      <c r="VR117" s="653"/>
      <c r="VS117" s="653"/>
      <c r="VT117" s="653"/>
      <c r="VU117" s="653"/>
      <c r="VV117" s="653"/>
      <c r="VW117" s="653"/>
      <c r="VX117" s="653"/>
      <c r="VY117" s="653"/>
      <c r="VZ117" s="653"/>
      <c r="WA117" s="653"/>
      <c r="WB117" s="653"/>
      <c r="WC117" s="653"/>
      <c r="WD117" s="653"/>
      <c r="WE117" s="653"/>
      <c r="WF117" s="653"/>
      <c r="WG117" s="653"/>
      <c r="WH117" s="653"/>
      <c r="WI117" s="653"/>
      <c r="WJ117" s="653"/>
      <c r="WK117" s="653"/>
      <c r="WL117" s="653"/>
      <c r="WM117" s="653"/>
      <c r="WN117" s="653"/>
      <c r="WO117" s="653"/>
      <c r="WP117" s="653"/>
      <c r="WQ117" s="653"/>
      <c r="WR117" s="653"/>
      <c r="WS117" s="653"/>
      <c r="WT117" s="653"/>
      <c r="WU117" s="653"/>
      <c r="WV117" s="653"/>
      <c r="WW117" s="653"/>
      <c r="WX117" s="653"/>
      <c r="WY117" s="653"/>
      <c r="WZ117" s="653"/>
      <c r="XA117" s="653"/>
      <c r="XB117" s="653"/>
      <c r="XC117" s="653"/>
      <c r="XD117" s="653"/>
      <c r="XE117" s="653"/>
      <c r="XF117" s="653"/>
      <c r="XG117" s="653"/>
      <c r="XH117" s="653"/>
      <c r="XI117" s="653"/>
      <c r="XJ117" s="653"/>
      <c r="XK117" s="653"/>
      <c r="XL117" s="653"/>
      <c r="XM117" s="653"/>
      <c r="XN117" s="653"/>
      <c r="XO117" s="653"/>
      <c r="XP117" s="653"/>
      <c r="XQ117" s="653"/>
      <c r="XR117" s="653"/>
      <c r="XS117" s="653"/>
      <c r="XT117" s="653"/>
      <c r="XU117" s="653"/>
      <c r="XV117" s="653"/>
      <c r="XW117" s="653"/>
      <c r="XX117" s="653"/>
      <c r="XY117" s="653"/>
      <c r="XZ117" s="653"/>
      <c r="YA117" s="653"/>
      <c r="YB117" s="653"/>
      <c r="YC117" s="653"/>
      <c r="YD117" s="653"/>
      <c r="YE117" s="653"/>
      <c r="YF117" s="653"/>
      <c r="YG117" s="653"/>
      <c r="YH117" s="653"/>
      <c r="YI117" s="653"/>
      <c r="YJ117" s="653"/>
      <c r="YK117" s="653"/>
      <c r="YL117" s="653"/>
      <c r="YM117" s="653"/>
      <c r="YN117" s="653"/>
      <c r="YO117" s="653"/>
      <c r="YP117" s="653"/>
      <c r="YQ117" s="653"/>
      <c r="YR117" s="653"/>
      <c r="YS117" s="653"/>
      <c r="YT117" s="653"/>
      <c r="YU117" s="653"/>
      <c r="YV117" s="653"/>
      <c r="YW117" s="653"/>
      <c r="YX117" s="653"/>
      <c r="YY117" s="653"/>
      <c r="YZ117" s="653"/>
      <c r="ZA117" s="653"/>
      <c r="ZB117" s="653"/>
      <c r="ZC117" s="653"/>
      <c r="ZD117" s="653"/>
      <c r="ZE117" s="653"/>
      <c r="ZF117" s="653"/>
      <c r="ZG117" s="653"/>
      <c r="ZH117" s="653"/>
      <c r="ZI117" s="653"/>
      <c r="ZJ117" s="653"/>
      <c r="ZK117" s="653"/>
      <c r="ZL117" s="653"/>
      <c r="ZM117" s="653"/>
      <c r="ZN117" s="653"/>
      <c r="ZO117" s="653"/>
      <c r="ZP117" s="653"/>
      <c r="ZQ117" s="653"/>
      <c r="ZR117" s="653"/>
      <c r="ZS117" s="653"/>
      <c r="ZT117" s="653"/>
      <c r="ZU117" s="653"/>
      <c r="ZV117" s="653"/>
      <c r="ZW117" s="653"/>
      <c r="ZX117" s="653"/>
      <c r="ZY117" s="653"/>
      <c r="ZZ117" s="653"/>
      <c r="AAA117" s="653"/>
      <c r="AAB117" s="653"/>
      <c r="AAC117" s="653"/>
      <c r="AAD117" s="653"/>
      <c r="AAE117" s="653"/>
      <c r="AAF117" s="653"/>
      <c r="AAG117" s="653"/>
      <c r="AAH117" s="653"/>
      <c r="AAI117" s="653"/>
      <c r="AAJ117" s="653"/>
      <c r="AAK117" s="653"/>
      <c r="AAL117" s="653"/>
      <c r="AAM117" s="653"/>
      <c r="AAN117" s="653"/>
      <c r="AAO117" s="653"/>
      <c r="AAP117" s="653"/>
      <c r="AAQ117" s="653"/>
      <c r="AAR117" s="653"/>
      <c r="AAS117" s="653"/>
      <c r="AAT117" s="653"/>
      <c r="AAU117" s="653"/>
      <c r="AAV117" s="653"/>
      <c r="AAW117" s="653"/>
      <c r="AAX117" s="653"/>
      <c r="AAY117" s="653"/>
      <c r="AAZ117" s="653"/>
      <c r="ABA117" s="653"/>
      <c r="ABB117" s="653"/>
      <c r="ABC117" s="653"/>
      <c r="ABD117" s="653"/>
      <c r="ABE117" s="653"/>
      <c r="ABF117" s="653"/>
      <c r="ABG117" s="653"/>
      <c r="ABH117" s="653"/>
      <c r="ABI117" s="653"/>
      <c r="ABJ117" s="653"/>
      <c r="ABK117" s="653"/>
      <c r="ABL117" s="653"/>
      <c r="ABM117" s="653"/>
      <c r="ABN117" s="653"/>
      <c r="ABO117" s="653"/>
      <c r="ABP117" s="653"/>
      <c r="ABQ117" s="653"/>
      <c r="ABR117" s="653"/>
      <c r="ABS117" s="653"/>
      <c r="ABT117" s="653"/>
      <c r="ABU117" s="653"/>
      <c r="ABV117" s="653"/>
      <c r="ABW117" s="653"/>
      <c r="ABX117" s="653"/>
      <c r="ABY117" s="653"/>
      <c r="ABZ117" s="653"/>
      <c r="ACA117" s="653"/>
      <c r="ACB117" s="653"/>
      <c r="ACC117" s="653"/>
      <c r="ACD117" s="653"/>
      <c r="ACE117" s="653"/>
      <c r="ACF117" s="653"/>
      <c r="ACG117" s="653"/>
      <c r="ACH117" s="653"/>
      <c r="ACI117" s="653"/>
      <c r="ACJ117" s="653"/>
      <c r="ACK117" s="653"/>
      <c r="ACL117" s="653"/>
      <c r="ACM117" s="653"/>
      <c r="ACN117" s="653"/>
      <c r="ACO117" s="653"/>
      <c r="ACP117" s="653"/>
      <c r="ACQ117" s="653"/>
      <c r="ACR117" s="653"/>
      <c r="ACS117" s="653"/>
      <c r="ACT117" s="653"/>
      <c r="ACU117" s="653"/>
      <c r="ACV117" s="653"/>
      <c r="ACW117" s="653"/>
      <c r="ACX117" s="653"/>
      <c r="ACY117" s="653"/>
      <c r="ACZ117" s="653"/>
      <c r="ADA117" s="653"/>
      <c r="ADB117" s="653"/>
      <c r="ADC117" s="653"/>
      <c r="ADD117" s="653"/>
      <c r="ADE117" s="653"/>
      <c r="ADF117" s="653"/>
      <c r="ADG117" s="653"/>
      <c r="ADH117" s="653"/>
      <c r="ADI117" s="653"/>
      <c r="ADJ117" s="653"/>
      <c r="ADK117" s="653"/>
      <c r="ADL117" s="653"/>
      <c r="ADM117" s="653"/>
      <c r="ADN117" s="653"/>
      <c r="ADO117" s="653"/>
      <c r="ADP117" s="653"/>
      <c r="ADQ117" s="653"/>
      <c r="ADR117" s="653"/>
      <c r="ADS117" s="653"/>
      <c r="ADT117" s="653"/>
      <c r="ADU117" s="653"/>
      <c r="ADV117" s="653"/>
      <c r="ADW117" s="653"/>
      <c r="ADX117" s="653"/>
      <c r="ADY117" s="653"/>
      <c r="ADZ117" s="653"/>
      <c r="AEA117" s="653"/>
      <c r="AEB117" s="653"/>
      <c r="AEC117" s="653"/>
      <c r="AED117" s="653"/>
      <c r="AEE117" s="653"/>
      <c r="AEF117" s="653"/>
      <c r="AEG117" s="653"/>
      <c r="AEH117" s="653"/>
      <c r="AEI117" s="653"/>
      <c r="AEJ117" s="653"/>
      <c r="AEK117" s="653"/>
      <c r="AEL117" s="653"/>
      <c r="AEM117" s="653"/>
      <c r="AEN117" s="653"/>
      <c r="AEO117" s="653"/>
      <c r="AEP117" s="653"/>
      <c r="AEQ117" s="653"/>
      <c r="AER117" s="653"/>
      <c r="AES117" s="653"/>
      <c r="AET117" s="653"/>
      <c r="AEU117" s="653"/>
      <c r="AEV117" s="653"/>
      <c r="AEW117" s="653"/>
      <c r="AEX117" s="653"/>
      <c r="AEY117" s="653"/>
      <c r="AEZ117" s="653"/>
      <c r="AFA117" s="653"/>
      <c r="AFB117" s="653"/>
      <c r="AFC117" s="653"/>
      <c r="AFD117" s="653"/>
      <c r="AFE117" s="653"/>
      <c r="AFF117" s="653"/>
      <c r="AFG117" s="653"/>
      <c r="AFH117" s="653"/>
      <c r="AFI117" s="653"/>
      <c r="AFJ117" s="653"/>
      <c r="AFK117" s="653"/>
      <c r="AFL117" s="653"/>
      <c r="AFM117" s="653"/>
      <c r="AFN117" s="653"/>
      <c r="AFO117" s="653"/>
      <c r="AFP117" s="653"/>
      <c r="AFQ117" s="653"/>
      <c r="AFR117" s="653"/>
      <c r="AFS117" s="653"/>
      <c r="AFT117" s="653"/>
      <c r="AFU117" s="653"/>
      <c r="AFV117" s="653"/>
      <c r="AFW117" s="653"/>
      <c r="AFX117" s="653"/>
      <c r="AFY117" s="653"/>
      <c r="AFZ117" s="653"/>
      <c r="AGA117" s="653"/>
      <c r="AGB117" s="653"/>
      <c r="AGC117" s="653"/>
      <c r="AGD117" s="653"/>
      <c r="AGE117" s="653"/>
      <c r="AGF117" s="653"/>
      <c r="AGG117" s="653"/>
      <c r="AGH117" s="653"/>
      <c r="AGI117" s="653"/>
      <c r="AGJ117" s="653"/>
      <c r="AGK117" s="653"/>
      <c r="AGL117" s="653"/>
      <c r="AGM117" s="653"/>
      <c r="AGN117" s="653"/>
      <c r="AGO117" s="653"/>
      <c r="AGP117" s="653"/>
      <c r="AGQ117" s="653"/>
      <c r="AGR117" s="653"/>
      <c r="AGS117" s="653"/>
      <c r="AGT117" s="653"/>
      <c r="AGU117" s="653"/>
      <c r="AGV117" s="653"/>
      <c r="AGW117" s="653"/>
      <c r="AGX117" s="653"/>
      <c r="AGY117" s="653"/>
      <c r="AGZ117" s="653"/>
      <c r="AHA117" s="653"/>
      <c r="AHB117" s="653"/>
      <c r="AHC117" s="653"/>
      <c r="AHD117" s="653"/>
      <c r="AHE117" s="653"/>
      <c r="AHF117" s="653"/>
      <c r="AHG117" s="653"/>
      <c r="AHH117" s="653"/>
      <c r="AHI117" s="653"/>
      <c r="AHJ117" s="653"/>
      <c r="AHK117" s="653"/>
      <c r="AHL117" s="653"/>
      <c r="AHM117" s="653"/>
      <c r="AHN117" s="653"/>
      <c r="AHO117" s="653"/>
      <c r="AHP117" s="653"/>
      <c r="AHQ117" s="653"/>
      <c r="AHR117" s="653"/>
      <c r="AHS117" s="653"/>
      <c r="AHT117" s="653"/>
      <c r="AHU117" s="653"/>
      <c r="AHV117" s="653"/>
      <c r="AHW117" s="653"/>
      <c r="AHX117" s="653"/>
      <c r="AHY117" s="653"/>
      <c r="AHZ117" s="653"/>
      <c r="AIA117" s="653"/>
      <c r="AIB117" s="653"/>
      <c r="AIC117" s="653"/>
      <c r="AID117" s="653"/>
      <c r="AIE117" s="653"/>
      <c r="AIF117" s="653"/>
      <c r="AIG117" s="653"/>
      <c r="AIH117" s="653"/>
      <c r="AII117" s="653"/>
      <c r="AIJ117" s="653"/>
      <c r="AIK117" s="653"/>
      <c r="AIL117" s="653"/>
      <c r="AIM117" s="653"/>
      <c r="AIN117" s="653"/>
      <c r="AIO117" s="653"/>
      <c r="AIP117" s="653"/>
      <c r="AIQ117" s="653"/>
      <c r="AIR117" s="653"/>
      <c r="AIS117" s="653"/>
      <c r="AIT117" s="653"/>
      <c r="AIU117" s="653"/>
      <c r="AIV117" s="653"/>
      <c r="AIW117" s="653"/>
      <c r="AIX117" s="653"/>
      <c r="AIY117" s="653"/>
      <c r="AIZ117" s="653"/>
      <c r="AJA117" s="653"/>
      <c r="AJB117" s="653"/>
      <c r="AJC117" s="653"/>
      <c r="AJD117" s="653"/>
      <c r="AJE117" s="653"/>
      <c r="AJF117" s="653"/>
      <c r="AJG117" s="653"/>
      <c r="AJH117" s="653"/>
      <c r="AJI117" s="653"/>
      <c r="AJJ117" s="653"/>
      <c r="AJK117" s="653"/>
      <c r="AJL117" s="653"/>
      <c r="AJM117" s="653"/>
      <c r="AJN117" s="653"/>
      <c r="AJO117" s="653"/>
      <c r="AJP117" s="653"/>
      <c r="AJQ117" s="653"/>
      <c r="AJR117" s="653"/>
      <c r="AJS117" s="653"/>
      <c r="AJT117" s="653"/>
      <c r="AJU117" s="653"/>
      <c r="AJV117" s="653"/>
      <c r="AJW117" s="653"/>
      <c r="AJX117" s="653"/>
      <c r="AJY117" s="653"/>
      <c r="AJZ117" s="653"/>
      <c r="AKA117" s="653"/>
      <c r="AKB117" s="653"/>
      <c r="AKC117" s="653"/>
      <c r="AKD117" s="653"/>
      <c r="AKE117" s="653"/>
      <c r="AKF117" s="653"/>
      <c r="AKG117" s="653"/>
      <c r="AKH117" s="653"/>
      <c r="AKI117" s="653"/>
      <c r="AKJ117" s="653"/>
      <c r="AKK117" s="653"/>
      <c r="AKL117" s="653"/>
      <c r="AKM117" s="653"/>
      <c r="AKN117" s="653"/>
      <c r="AKO117" s="653"/>
      <c r="AKP117" s="653"/>
      <c r="AKQ117" s="653"/>
      <c r="AKR117" s="653"/>
      <c r="AKS117" s="653"/>
      <c r="AKT117" s="653"/>
      <c r="AKU117" s="653"/>
      <c r="AKV117" s="653"/>
      <c r="AKW117" s="653"/>
      <c r="AKX117" s="653"/>
      <c r="AKY117" s="653"/>
      <c r="AKZ117" s="653"/>
      <c r="ALA117" s="653"/>
      <c r="ALB117" s="653"/>
      <c r="ALC117" s="653"/>
      <c r="ALD117" s="653"/>
      <c r="ALE117" s="653"/>
      <c r="ALF117" s="653"/>
      <c r="ALG117" s="653"/>
      <c r="ALH117" s="653"/>
      <c r="ALI117" s="653"/>
      <c r="ALJ117" s="653"/>
      <c r="ALK117" s="653"/>
      <c r="ALL117" s="653"/>
      <c r="ALM117" s="653"/>
      <c r="ALN117" s="653"/>
      <c r="ALO117" s="653"/>
      <c r="ALP117" s="653"/>
      <c r="ALQ117" s="653"/>
      <c r="ALR117" s="653"/>
      <c r="ALS117" s="653"/>
      <c r="ALT117" s="653"/>
      <c r="ALU117" s="653"/>
      <c r="ALV117" s="653"/>
      <c r="ALW117" s="653"/>
      <c r="ALX117" s="653"/>
      <c r="ALY117" s="653"/>
      <c r="ALZ117" s="653"/>
      <c r="AMA117" s="653"/>
      <c r="AMB117" s="653"/>
      <c r="AMC117" s="653"/>
      <c r="AMD117" s="653"/>
      <c r="AME117" s="653"/>
      <c r="AMF117" s="653"/>
      <c r="AMG117" s="653"/>
      <c r="AMH117" s="653"/>
      <c r="AMI117" s="653"/>
      <c r="AMJ117" s="653"/>
      <c r="AMK117" s="653"/>
    </row>
    <row r="118" spans="1:1025" s="199" customFormat="1">
      <c r="A118" s="1733" t="s">
        <v>4093</v>
      </c>
      <c r="B118" s="1733"/>
      <c r="C118" s="1733"/>
      <c r="D118" s="1733"/>
      <c r="E118" s="1733"/>
      <c r="F118" s="649"/>
      <c r="G118" s="1178">
        <v>438542.3</v>
      </c>
      <c r="H118" s="1543">
        <f t="shared" si="1"/>
        <v>7.4114909075531285E-4</v>
      </c>
      <c r="I118" s="655"/>
      <c r="J118" s="656"/>
      <c r="K118" s="653"/>
      <c r="L118" s="653"/>
      <c r="M118" s="653"/>
      <c r="N118" s="653"/>
      <c r="O118" s="653"/>
      <c r="P118" s="653"/>
      <c r="Q118" s="653"/>
      <c r="R118" s="653"/>
      <c r="S118" s="653"/>
      <c r="T118" s="653"/>
      <c r="U118" s="653"/>
      <c r="V118" s="653"/>
      <c r="W118" s="653"/>
      <c r="X118" s="653"/>
      <c r="Y118" s="653"/>
      <c r="Z118" s="653"/>
      <c r="AA118" s="653"/>
      <c r="AB118" s="653"/>
      <c r="AC118" s="653"/>
      <c r="AD118" s="653"/>
      <c r="AE118" s="653"/>
      <c r="AF118" s="653"/>
      <c r="AG118" s="653"/>
      <c r="AH118" s="653"/>
      <c r="AI118" s="653"/>
      <c r="AJ118" s="653"/>
      <c r="AK118" s="653"/>
      <c r="AL118" s="653"/>
      <c r="AM118" s="653"/>
      <c r="AN118" s="653"/>
      <c r="AO118" s="653"/>
      <c r="AP118" s="653"/>
      <c r="AQ118" s="653"/>
      <c r="AR118" s="653"/>
      <c r="AS118" s="653"/>
      <c r="AT118" s="653"/>
      <c r="AU118" s="653"/>
      <c r="AV118" s="653"/>
      <c r="AW118" s="653"/>
      <c r="AX118" s="653"/>
      <c r="AY118" s="653"/>
      <c r="AZ118" s="653"/>
      <c r="BA118" s="653"/>
      <c r="BB118" s="653"/>
      <c r="BC118" s="653"/>
      <c r="BD118" s="653"/>
      <c r="BE118" s="653"/>
      <c r="BF118" s="653"/>
      <c r="BG118" s="653"/>
      <c r="BH118" s="653"/>
      <c r="BI118" s="653"/>
      <c r="BJ118" s="653"/>
      <c r="BK118" s="653"/>
      <c r="BL118" s="653"/>
      <c r="BM118" s="653"/>
      <c r="BN118" s="653"/>
      <c r="BO118" s="653"/>
      <c r="BP118" s="653"/>
      <c r="BQ118" s="653"/>
      <c r="BR118" s="653"/>
      <c r="BS118" s="653"/>
      <c r="BT118" s="653"/>
      <c r="BU118" s="653"/>
      <c r="BV118" s="653"/>
      <c r="BW118" s="653"/>
      <c r="BX118" s="653"/>
      <c r="BY118" s="653"/>
      <c r="BZ118" s="653"/>
      <c r="CA118" s="653"/>
      <c r="CB118" s="653"/>
      <c r="CC118" s="653"/>
      <c r="CD118" s="653"/>
      <c r="CE118" s="653"/>
      <c r="CF118" s="653"/>
      <c r="CG118" s="653"/>
      <c r="CH118" s="653"/>
      <c r="CI118" s="653"/>
      <c r="CJ118" s="653"/>
      <c r="CK118" s="653"/>
      <c r="CL118" s="653"/>
      <c r="CM118" s="653"/>
      <c r="CN118" s="653"/>
      <c r="CO118" s="653"/>
      <c r="CP118" s="653"/>
      <c r="CQ118" s="653"/>
      <c r="CR118" s="653"/>
      <c r="CS118" s="653"/>
      <c r="CT118" s="653"/>
      <c r="CU118" s="653"/>
      <c r="CV118" s="653"/>
      <c r="CW118" s="653"/>
      <c r="CX118" s="653"/>
      <c r="CY118" s="653"/>
      <c r="CZ118" s="653"/>
      <c r="DA118" s="653"/>
      <c r="DB118" s="653"/>
      <c r="DC118" s="653"/>
      <c r="DD118" s="653"/>
      <c r="DE118" s="653"/>
      <c r="DF118" s="653"/>
      <c r="DG118" s="653"/>
      <c r="DH118" s="653"/>
      <c r="DI118" s="653"/>
      <c r="DJ118" s="653"/>
      <c r="DK118" s="653"/>
      <c r="DL118" s="653"/>
      <c r="DM118" s="653"/>
      <c r="DN118" s="653"/>
      <c r="DO118" s="653"/>
      <c r="DP118" s="653"/>
      <c r="DQ118" s="653"/>
      <c r="DR118" s="653"/>
      <c r="DS118" s="653"/>
      <c r="DT118" s="653"/>
      <c r="DU118" s="653"/>
      <c r="DV118" s="653"/>
      <c r="DW118" s="653"/>
      <c r="DX118" s="653"/>
      <c r="DY118" s="653"/>
      <c r="DZ118" s="653"/>
      <c r="EA118" s="653"/>
      <c r="EB118" s="653"/>
      <c r="EC118" s="653"/>
      <c r="ED118" s="653"/>
      <c r="EE118" s="653"/>
      <c r="EF118" s="653"/>
      <c r="EG118" s="653"/>
      <c r="EH118" s="653"/>
      <c r="EI118" s="653"/>
      <c r="EJ118" s="653"/>
      <c r="EK118" s="653"/>
      <c r="EL118" s="653"/>
      <c r="EM118" s="653"/>
      <c r="EN118" s="653"/>
      <c r="EO118" s="653"/>
      <c r="EP118" s="653"/>
      <c r="EQ118" s="653"/>
      <c r="ER118" s="653"/>
      <c r="ES118" s="653"/>
      <c r="ET118" s="653"/>
      <c r="EU118" s="653"/>
      <c r="EV118" s="653"/>
      <c r="EW118" s="653"/>
      <c r="EX118" s="653"/>
      <c r="EY118" s="653"/>
      <c r="EZ118" s="653"/>
      <c r="FA118" s="653"/>
      <c r="FB118" s="653"/>
      <c r="FC118" s="653"/>
      <c r="FD118" s="653"/>
      <c r="FE118" s="653"/>
      <c r="FF118" s="653"/>
      <c r="FG118" s="653"/>
      <c r="FH118" s="653"/>
      <c r="FI118" s="653"/>
      <c r="FJ118" s="653"/>
      <c r="FK118" s="653"/>
      <c r="FL118" s="653"/>
      <c r="FM118" s="653"/>
      <c r="FN118" s="653"/>
      <c r="FO118" s="653"/>
      <c r="FP118" s="653"/>
      <c r="FQ118" s="653"/>
      <c r="FR118" s="653"/>
      <c r="FS118" s="653"/>
      <c r="FT118" s="653"/>
      <c r="FU118" s="653"/>
      <c r="FV118" s="653"/>
      <c r="FW118" s="653"/>
      <c r="FX118" s="653"/>
      <c r="FY118" s="653"/>
      <c r="FZ118" s="653"/>
      <c r="GA118" s="653"/>
      <c r="GB118" s="653"/>
      <c r="GC118" s="653"/>
      <c r="GD118" s="653"/>
      <c r="GE118" s="653"/>
      <c r="GF118" s="653"/>
      <c r="GG118" s="653"/>
      <c r="GH118" s="653"/>
      <c r="GI118" s="653"/>
      <c r="GJ118" s="653"/>
      <c r="GK118" s="653"/>
      <c r="GL118" s="653"/>
      <c r="GM118" s="653"/>
      <c r="GN118" s="653"/>
      <c r="GO118" s="653"/>
      <c r="GP118" s="653"/>
      <c r="GQ118" s="653"/>
      <c r="GR118" s="653"/>
      <c r="GS118" s="653"/>
      <c r="GT118" s="653"/>
      <c r="GU118" s="653"/>
      <c r="GV118" s="653"/>
      <c r="GW118" s="653"/>
      <c r="GX118" s="653"/>
      <c r="GY118" s="653"/>
      <c r="GZ118" s="653"/>
      <c r="HA118" s="653"/>
      <c r="HB118" s="653"/>
      <c r="HC118" s="653"/>
      <c r="HD118" s="653"/>
      <c r="HE118" s="653"/>
      <c r="HF118" s="653"/>
      <c r="HG118" s="653"/>
      <c r="HH118" s="653"/>
      <c r="HI118" s="653"/>
      <c r="HJ118" s="653"/>
      <c r="HK118" s="653"/>
      <c r="HL118" s="653"/>
      <c r="HM118" s="653"/>
      <c r="HN118" s="653"/>
      <c r="HO118" s="653"/>
      <c r="HP118" s="653"/>
      <c r="HQ118" s="653"/>
      <c r="HR118" s="653"/>
      <c r="HS118" s="653"/>
      <c r="HT118" s="653"/>
      <c r="HU118" s="653"/>
      <c r="HV118" s="653"/>
      <c r="HW118" s="653"/>
      <c r="HX118" s="653"/>
      <c r="HY118" s="653"/>
      <c r="HZ118" s="653"/>
      <c r="IA118" s="653"/>
      <c r="IB118" s="653"/>
      <c r="IC118" s="653"/>
      <c r="ID118" s="653"/>
      <c r="IE118" s="653"/>
      <c r="IF118" s="653"/>
      <c r="IG118" s="653"/>
      <c r="IH118" s="653"/>
      <c r="II118" s="653"/>
      <c r="IJ118" s="653"/>
      <c r="IK118" s="653"/>
      <c r="IL118" s="653"/>
      <c r="IM118" s="653"/>
      <c r="IN118" s="653"/>
      <c r="IO118" s="653"/>
      <c r="IP118" s="653"/>
      <c r="IQ118" s="653"/>
      <c r="IR118" s="653"/>
      <c r="IS118" s="653"/>
      <c r="IT118" s="653"/>
      <c r="IU118" s="653"/>
      <c r="IV118" s="653"/>
      <c r="IW118" s="653"/>
      <c r="IX118" s="653"/>
      <c r="IY118" s="653"/>
      <c r="IZ118" s="653"/>
      <c r="JA118" s="653"/>
      <c r="JB118" s="653"/>
      <c r="JC118" s="653"/>
      <c r="JD118" s="653"/>
      <c r="JE118" s="653"/>
      <c r="JF118" s="653"/>
      <c r="JG118" s="653"/>
      <c r="JH118" s="653"/>
      <c r="JI118" s="653"/>
      <c r="JJ118" s="653"/>
      <c r="JK118" s="653"/>
      <c r="JL118" s="653"/>
      <c r="JM118" s="653"/>
      <c r="JN118" s="653"/>
      <c r="JO118" s="653"/>
      <c r="JP118" s="653"/>
      <c r="JQ118" s="653"/>
      <c r="JR118" s="653"/>
      <c r="JS118" s="653"/>
      <c r="JT118" s="653"/>
      <c r="JU118" s="653"/>
      <c r="JV118" s="653"/>
      <c r="JW118" s="653"/>
      <c r="JX118" s="653"/>
      <c r="JY118" s="653"/>
      <c r="JZ118" s="653"/>
      <c r="KA118" s="653"/>
      <c r="KB118" s="653"/>
      <c r="KC118" s="653"/>
      <c r="KD118" s="653"/>
      <c r="KE118" s="653"/>
      <c r="KF118" s="653"/>
      <c r="KG118" s="653"/>
      <c r="KH118" s="653"/>
      <c r="KI118" s="653"/>
      <c r="KJ118" s="653"/>
      <c r="KK118" s="653"/>
      <c r="KL118" s="653"/>
      <c r="KM118" s="653"/>
      <c r="KN118" s="653"/>
      <c r="KO118" s="653"/>
      <c r="KP118" s="653"/>
      <c r="KQ118" s="653"/>
      <c r="KR118" s="653"/>
      <c r="KS118" s="653"/>
      <c r="KT118" s="653"/>
      <c r="KU118" s="653"/>
      <c r="KV118" s="653"/>
      <c r="KW118" s="653"/>
      <c r="KX118" s="653"/>
      <c r="KY118" s="653"/>
      <c r="KZ118" s="653"/>
      <c r="LA118" s="653"/>
      <c r="LB118" s="653"/>
      <c r="LC118" s="653"/>
      <c r="LD118" s="653"/>
      <c r="LE118" s="653"/>
      <c r="LF118" s="653"/>
      <c r="LG118" s="653"/>
      <c r="LH118" s="653"/>
      <c r="LI118" s="653"/>
      <c r="LJ118" s="653"/>
      <c r="LK118" s="653"/>
      <c r="LL118" s="653"/>
      <c r="LM118" s="653"/>
      <c r="LN118" s="653"/>
      <c r="LO118" s="653"/>
      <c r="LP118" s="653"/>
      <c r="LQ118" s="653"/>
      <c r="LR118" s="653"/>
      <c r="LS118" s="653"/>
      <c r="LT118" s="653"/>
      <c r="LU118" s="653"/>
      <c r="LV118" s="653"/>
      <c r="LW118" s="653"/>
      <c r="LX118" s="653"/>
      <c r="LY118" s="653"/>
      <c r="LZ118" s="653"/>
      <c r="MA118" s="653"/>
      <c r="MB118" s="653"/>
      <c r="MC118" s="653"/>
      <c r="MD118" s="653"/>
      <c r="ME118" s="653"/>
      <c r="MF118" s="653"/>
      <c r="MG118" s="653"/>
      <c r="MH118" s="653"/>
      <c r="MI118" s="653"/>
      <c r="MJ118" s="653"/>
      <c r="MK118" s="653"/>
      <c r="ML118" s="653"/>
      <c r="MM118" s="653"/>
      <c r="MN118" s="653"/>
      <c r="MO118" s="653"/>
      <c r="MP118" s="653"/>
      <c r="MQ118" s="653"/>
      <c r="MR118" s="653"/>
      <c r="MS118" s="653"/>
      <c r="MT118" s="653"/>
      <c r="MU118" s="653"/>
      <c r="MV118" s="653"/>
      <c r="MW118" s="653"/>
      <c r="MX118" s="653"/>
      <c r="MY118" s="653"/>
      <c r="MZ118" s="653"/>
      <c r="NA118" s="653"/>
      <c r="NB118" s="653"/>
      <c r="NC118" s="653"/>
      <c r="ND118" s="653"/>
      <c r="NE118" s="653"/>
      <c r="NF118" s="653"/>
      <c r="NG118" s="653"/>
      <c r="NH118" s="653"/>
      <c r="NI118" s="653"/>
      <c r="NJ118" s="653"/>
      <c r="NK118" s="653"/>
      <c r="NL118" s="653"/>
      <c r="NM118" s="653"/>
      <c r="NN118" s="653"/>
      <c r="NO118" s="653"/>
      <c r="NP118" s="653"/>
      <c r="NQ118" s="653"/>
      <c r="NR118" s="653"/>
      <c r="NS118" s="653"/>
      <c r="NT118" s="653"/>
      <c r="NU118" s="653"/>
      <c r="NV118" s="653"/>
      <c r="NW118" s="653"/>
      <c r="NX118" s="653"/>
      <c r="NY118" s="653"/>
      <c r="NZ118" s="653"/>
      <c r="OA118" s="653"/>
      <c r="OB118" s="653"/>
      <c r="OC118" s="653"/>
      <c r="OD118" s="653"/>
      <c r="OE118" s="653"/>
      <c r="OF118" s="653"/>
      <c r="OG118" s="653"/>
      <c r="OH118" s="653"/>
      <c r="OI118" s="653"/>
      <c r="OJ118" s="653"/>
      <c r="OK118" s="653"/>
      <c r="OL118" s="653"/>
      <c r="OM118" s="653"/>
      <c r="ON118" s="653"/>
      <c r="OO118" s="653"/>
      <c r="OP118" s="653"/>
      <c r="OQ118" s="653"/>
      <c r="OR118" s="653"/>
      <c r="OS118" s="653"/>
      <c r="OT118" s="653"/>
      <c r="OU118" s="653"/>
      <c r="OV118" s="653"/>
      <c r="OW118" s="653"/>
      <c r="OX118" s="653"/>
      <c r="OY118" s="653"/>
      <c r="OZ118" s="653"/>
      <c r="PA118" s="653"/>
      <c r="PB118" s="653"/>
      <c r="PC118" s="653"/>
      <c r="PD118" s="653"/>
      <c r="PE118" s="653"/>
      <c r="PF118" s="653"/>
      <c r="PG118" s="653"/>
      <c r="PH118" s="653"/>
      <c r="PI118" s="653"/>
      <c r="PJ118" s="653"/>
      <c r="PK118" s="653"/>
      <c r="PL118" s="653"/>
      <c r="PM118" s="653"/>
      <c r="PN118" s="653"/>
      <c r="PO118" s="653"/>
      <c r="PP118" s="653"/>
      <c r="PQ118" s="653"/>
      <c r="PR118" s="653"/>
      <c r="PS118" s="653"/>
      <c r="PT118" s="653"/>
      <c r="PU118" s="653"/>
      <c r="PV118" s="653"/>
      <c r="PW118" s="653"/>
      <c r="PX118" s="653"/>
      <c r="PY118" s="653"/>
      <c r="PZ118" s="653"/>
      <c r="QA118" s="653"/>
      <c r="QB118" s="653"/>
      <c r="QC118" s="653"/>
      <c r="QD118" s="653"/>
      <c r="QE118" s="653"/>
      <c r="QF118" s="653"/>
      <c r="QG118" s="653"/>
      <c r="QH118" s="653"/>
      <c r="QI118" s="653"/>
      <c r="QJ118" s="653"/>
      <c r="QK118" s="653"/>
      <c r="QL118" s="653"/>
      <c r="QM118" s="653"/>
      <c r="QN118" s="653"/>
      <c r="QO118" s="653"/>
      <c r="QP118" s="653"/>
      <c r="QQ118" s="653"/>
      <c r="QR118" s="653"/>
      <c r="QS118" s="653"/>
      <c r="QT118" s="653"/>
      <c r="QU118" s="653"/>
      <c r="QV118" s="653"/>
      <c r="QW118" s="653"/>
      <c r="QX118" s="653"/>
      <c r="QY118" s="653"/>
      <c r="QZ118" s="653"/>
      <c r="RA118" s="653"/>
      <c r="RB118" s="653"/>
      <c r="RC118" s="653"/>
      <c r="RD118" s="653"/>
      <c r="RE118" s="653"/>
      <c r="RF118" s="653"/>
      <c r="RG118" s="653"/>
      <c r="RH118" s="653"/>
      <c r="RI118" s="653"/>
      <c r="RJ118" s="653"/>
      <c r="RK118" s="653"/>
      <c r="RL118" s="653"/>
      <c r="RM118" s="653"/>
      <c r="RN118" s="653"/>
      <c r="RO118" s="653"/>
      <c r="RP118" s="653"/>
      <c r="RQ118" s="653"/>
      <c r="RR118" s="653"/>
      <c r="RS118" s="653"/>
      <c r="RT118" s="653"/>
      <c r="RU118" s="653"/>
      <c r="RV118" s="653"/>
      <c r="RW118" s="653"/>
      <c r="RX118" s="653"/>
      <c r="RY118" s="653"/>
      <c r="RZ118" s="653"/>
      <c r="SA118" s="653"/>
      <c r="SB118" s="653"/>
      <c r="SC118" s="653"/>
      <c r="SD118" s="653"/>
      <c r="SE118" s="653"/>
      <c r="SF118" s="653"/>
      <c r="SG118" s="653"/>
      <c r="SH118" s="653"/>
      <c r="SI118" s="653"/>
      <c r="SJ118" s="653"/>
      <c r="SK118" s="653"/>
      <c r="SL118" s="653"/>
      <c r="SM118" s="653"/>
      <c r="SN118" s="653"/>
      <c r="SO118" s="653"/>
      <c r="SP118" s="653"/>
      <c r="SQ118" s="653"/>
      <c r="SR118" s="653"/>
      <c r="SS118" s="653"/>
      <c r="ST118" s="653"/>
      <c r="SU118" s="653"/>
      <c r="SV118" s="653"/>
      <c r="SW118" s="653"/>
      <c r="SX118" s="653"/>
      <c r="SY118" s="653"/>
      <c r="SZ118" s="653"/>
      <c r="TA118" s="653"/>
      <c r="TB118" s="653"/>
      <c r="TC118" s="653"/>
      <c r="TD118" s="653"/>
      <c r="TE118" s="653"/>
      <c r="TF118" s="653"/>
      <c r="TG118" s="653"/>
      <c r="TH118" s="653"/>
      <c r="TI118" s="653"/>
      <c r="TJ118" s="653"/>
      <c r="TK118" s="653"/>
      <c r="TL118" s="653"/>
      <c r="TM118" s="653"/>
      <c r="TN118" s="653"/>
      <c r="TO118" s="653"/>
      <c r="TP118" s="653"/>
      <c r="TQ118" s="653"/>
      <c r="TR118" s="653"/>
      <c r="TS118" s="653"/>
      <c r="TT118" s="653"/>
      <c r="TU118" s="653"/>
      <c r="TV118" s="653"/>
      <c r="TW118" s="653"/>
      <c r="TX118" s="653"/>
      <c r="TY118" s="653"/>
      <c r="TZ118" s="653"/>
      <c r="UA118" s="653"/>
      <c r="UB118" s="653"/>
      <c r="UC118" s="653"/>
      <c r="UD118" s="653"/>
      <c r="UE118" s="653"/>
      <c r="UF118" s="653"/>
      <c r="UG118" s="653"/>
      <c r="UH118" s="653"/>
      <c r="UI118" s="653"/>
      <c r="UJ118" s="653"/>
      <c r="UK118" s="653"/>
      <c r="UL118" s="653"/>
      <c r="UM118" s="653"/>
      <c r="UN118" s="653"/>
      <c r="UO118" s="653"/>
      <c r="UP118" s="653"/>
      <c r="UQ118" s="653"/>
      <c r="UR118" s="653"/>
      <c r="US118" s="653"/>
      <c r="UT118" s="653"/>
      <c r="UU118" s="653"/>
      <c r="UV118" s="653"/>
      <c r="UW118" s="653"/>
      <c r="UX118" s="653"/>
      <c r="UY118" s="653"/>
      <c r="UZ118" s="653"/>
      <c r="VA118" s="653"/>
      <c r="VB118" s="653"/>
      <c r="VC118" s="653"/>
      <c r="VD118" s="653"/>
      <c r="VE118" s="653"/>
      <c r="VF118" s="653"/>
      <c r="VG118" s="653"/>
      <c r="VH118" s="653"/>
      <c r="VI118" s="653"/>
      <c r="VJ118" s="653"/>
      <c r="VK118" s="653"/>
      <c r="VL118" s="653"/>
      <c r="VM118" s="653"/>
      <c r="VN118" s="653"/>
      <c r="VO118" s="653"/>
      <c r="VP118" s="653"/>
      <c r="VQ118" s="653"/>
      <c r="VR118" s="653"/>
      <c r="VS118" s="653"/>
      <c r="VT118" s="653"/>
      <c r="VU118" s="653"/>
      <c r="VV118" s="653"/>
      <c r="VW118" s="653"/>
      <c r="VX118" s="653"/>
      <c r="VY118" s="653"/>
      <c r="VZ118" s="653"/>
      <c r="WA118" s="653"/>
      <c r="WB118" s="653"/>
      <c r="WC118" s="653"/>
      <c r="WD118" s="653"/>
      <c r="WE118" s="653"/>
      <c r="WF118" s="653"/>
      <c r="WG118" s="653"/>
      <c r="WH118" s="653"/>
      <c r="WI118" s="653"/>
      <c r="WJ118" s="653"/>
      <c r="WK118" s="653"/>
      <c r="WL118" s="653"/>
      <c r="WM118" s="653"/>
      <c r="WN118" s="653"/>
      <c r="WO118" s="653"/>
      <c r="WP118" s="653"/>
      <c r="WQ118" s="653"/>
      <c r="WR118" s="653"/>
      <c r="WS118" s="653"/>
      <c r="WT118" s="653"/>
      <c r="WU118" s="653"/>
      <c r="WV118" s="653"/>
      <c r="WW118" s="653"/>
      <c r="WX118" s="653"/>
      <c r="WY118" s="653"/>
      <c r="WZ118" s="653"/>
      <c r="XA118" s="653"/>
      <c r="XB118" s="653"/>
      <c r="XC118" s="653"/>
      <c r="XD118" s="653"/>
      <c r="XE118" s="653"/>
      <c r="XF118" s="653"/>
      <c r="XG118" s="653"/>
      <c r="XH118" s="653"/>
      <c r="XI118" s="653"/>
      <c r="XJ118" s="653"/>
      <c r="XK118" s="653"/>
      <c r="XL118" s="653"/>
      <c r="XM118" s="653"/>
      <c r="XN118" s="653"/>
      <c r="XO118" s="653"/>
      <c r="XP118" s="653"/>
      <c r="XQ118" s="653"/>
      <c r="XR118" s="653"/>
      <c r="XS118" s="653"/>
      <c r="XT118" s="653"/>
      <c r="XU118" s="653"/>
      <c r="XV118" s="653"/>
      <c r="XW118" s="653"/>
      <c r="XX118" s="653"/>
      <c r="XY118" s="653"/>
      <c r="XZ118" s="653"/>
      <c r="YA118" s="653"/>
      <c r="YB118" s="653"/>
      <c r="YC118" s="653"/>
      <c r="YD118" s="653"/>
      <c r="YE118" s="653"/>
      <c r="YF118" s="653"/>
      <c r="YG118" s="653"/>
      <c r="YH118" s="653"/>
      <c r="YI118" s="653"/>
      <c r="YJ118" s="653"/>
      <c r="YK118" s="653"/>
      <c r="YL118" s="653"/>
      <c r="YM118" s="653"/>
      <c r="YN118" s="653"/>
      <c r="YO118" s="653"/>
      <c r="YP118" s="653"/>
      <c r="YQ118" s="653"/>
      <c r="YR118" s="653"/>
      <c r="YS118" s="653"/>
      <c r="YT118" s="653"/>
      <c r="YU118" s="653"/>
      <c r="YV118" s="653"/>
      <c r="YW118" s="653"/>
      <c r="YX118" s="653"/>
      <c r="YY118" s="653"/>
      <c r="YZ118" s="653"/>
      <c r="ZA118" s="653"/>
      <c r="ZB118" s="653"/>
      <c r="ZC118" s="653"/>
      <c r="ZD118" s="653"/>
      <c r="ZE118" s="653"/>
      <c r="ZF118" s="653"/>
      <c r="ZG118" s="653"/>
      <c r="ZH118" s="653"/>
      <c r="ZI118" s="653"/>
      <c r="ZJ118" s="653"/>
      <c r="ZK118" s="653"/>
      <c r="ZL118" s="653"/>
      <c r="ZM118" s="653"/>
      <c r="ZN118" s="653"/>
      <c r="ZO118" s="653"/>
      <c r="ZP118" s="653"/>
      <c r="ZQ118" s="653"/>
      <c r="ZR118" s="653"/>
      <c r="ZS118" s="653"/>
      <c r="ZT118" s="653"/>
      <c r="ZU118" s="653"/>
      <c r="ZV118" s="653"/>
      <c r="ZW118" s="653"/>
      <c r="ZX118" s="653"/>
      <c r="ZY118" s="653"/>
      <c r="ZZ118" s="653"/>
      <c r="AAA118" s="653"/>
      <c r="AAB118" s="653"/>
      <c r="AAC118" s="653"/>
      <c r="AAD118" s="653"/>
      <c r="AAE118" s="653"/>
      <c r="AAF118" s="653"/>
      <c r="AAG118" s="653"/>
      <c r="AAH118" s="653"/>
      <c r="AAI118" s="653"/>
      <c r="AAJ118" s="653"/>
      <c r="AAK118" s="653"/>
      <c r="AAL118" s="653"/>
      <c r="AAM118" s="653"/>
      <c r="AAN118" s="653"/>
      <c r="AAO118" s="653"/>
      <c r="AAP118" s="653"/>
      <c r="AAQ118" s="653"/>
      <c r="AAR118" s="653"/>
      <c r="AAS118" s="653"/>
      <c r="AAT118" s="653"/>
      <c r="AAU118" s="653"/>
      <c r="AAV118" s="653"/>
      <c r="AAW118" s="653"/>
      <c r="AAX118" s="653"/>
      <c r="AAY118" s="653"/>
      <c r="AAZ118" s="653"/>
      <c r="ABA118" s="653"/>
      <c r="ABB118" s="653"/>
      <c r="ABC118" s="653"/>
      <c r="ABD118" s="653"/>
      <c r="ABE118" s="653"/>
      <c r="ABF118" s="653"/>
      <c r="ABG118" s="653"/>
      <c r="ABH118" s="653"/>
      <c r="ABI118" s="653"/>
      <c r="ABJ118" s="653"/>
      <c r="ABK118" s="653"/>
      <c r="ABL118" s="653"/>
      <c r="ABM118" s="653"/>
      <c r="ABN118" s="653"/>
      <c r="ABO118" s="653"/>
      <c r="ABP118" s="653"/>
      <c r="ABQ118" s="653"/>
      <c r="ABR118" s="653"/>
      <c r="ABS118" s="653"/>
      <c r="ABT118" s="653"/>
      <c r="ABU118" s="653"/>
      <c r="ABV118" s="653"/>
      <c r="ABW118" s="653"/>
      <c r="ABX118" s="653"/>
      <c r="ABY118" s="653"/>
      <c r="ABZ118" s="653"/>
      <c r="ACA118" s="653"/>
      <c r="ACB118" s="653"/>
      <c r="ACC118" s="653"/>
      <c r="ACD118" s="653"/>
      <c r="ACE118" s="653"/>
      <c r="ACF118" s="653"/>
      <c r="ACG118" s="653"/>
      <c r="ACH118" s="653"/>
      <c r="ACI118" s="653"/>
      <c r="ACJ118" s="653"/>
      <c r="ACK118" s="653"/>
      <c r="ACL118" s="653"/>
      <c r="ACM118" s="653"/>
      <c r="ACN118" s="653"/>
      <c r="ACO118" s="653"/>
      <c r="ACP118" s="653"/>
      <c r="ACQ118" s="653"/>
      <c r="ACR118" s="653"/>
      <c r="ACS118" s="653"/>
      <c r="ACT118" s="653"/>
      <c r="ACU118" s="653"/>
      <c r="ACV118" s="653"/>
      <c r="ACW118" s="653"/>
      <c r="ACX118" s="653"/>
      <c r="ACY118" s="653"/>
      <c r="ACZ118" s="653"/>
      <c r="ADA118" s="653"/>
      <c r="ADB118" s="653"/>
      <c r="ADC118" s="653"/>
      <c r="ADD118" s="653"/>
      <c r="ADE118" s="653"/>
      <c r="ADF118" s="653"/>
      <c r="ADG118" s="653"/>
      <c r="ADH118" s="653"/>
      <c r="ADI118" s="653"/>
      <c r="ADJ118" s="653"/>
      <c r="ADK118" s="653"/>
      <c r="ADL118" s="653"/>
      <c r="ADM118" s="653"/>
      <c r="ADN118" s="653"/>
      <c r="ADO118" s="653"/>
      <c r="ADP118" s="653"/>
      <c r="ADQ118" s="653"/>
      <c r="ADR118" s="653"/>
      <c r="ADS118" s="653"/>
      <c r="ADT118" s="653"/>
      <c r="ADU118" s="653"/>
      <c r="ADV118" s="653"/>
      <c r="ADW118" s="653"/>
      <c r="ADX118" s="653"/>
      <c r="ADY118" s="653"/>
      <c r="ADZ118" s="653"/>
      <c r="AEA118" s="653"/>
      <c r="AEB118" s="653"/>
      <c r="AEC118" s="653"/>
      <c r="AED118" s="653"/>
      <c r="AEE118" s="653"/>
      <c r="AEF118" s="653"/>
      <c r="AEG118" s="653"/>
      <c r="AEH118" s="653"/>
      <c r="AEI118" s="653"/>
      <c r="AEJ118" s="653"/>
      <c r="AEK118" s="653"/>
      <c r="AEL118" s="653"/>
      <c r="AEM118" s="653"/>
      <c r="AEN118" s="653"/>
      <c r="AEO118" s="653"/>
      <c r="AEP118" s="653"/>
      <c r="AEQ118" s="653"/>
      <c r="AER118" s="653"/>
      <c r="AES118" s="653"/>
      <c r="AET118" s="653"/>
      <c r="AEU118" s="653"/>
      <c r="AEV118" s="653"/>
      <c r="AEW118" s="653"/>
      <c r="AEX118" s="653"/>
      <c r="AEY118" s="653"/>
      <c r="AEZ118" s="653"/>
      <c r="AFA118" s="653"/>
      <c r="AFB118" s="653"/>
      <c r="AFC118" s="653"/>
      <c r="AFD118" s="653"/>
      <c r="AFE118" s="653"/>
      <c r="AFF118" s="653"/>
      <c r="AFG118" s="653"/>
      <c r="AFH118" s="653"/>
      <c r="AFI118" s="653"/>
      <c r="AFJ118" s="653"/>
      <c r="AFK118" s="653"/>
      <c r="AFL118" s="653"/>
      <c r="AFM118" s="653"/>
      <c r="AFN118" s="653"/>
      <c r="AFO118" s="653"/>
      <c r="AFP118" s="653"/>
      <c r="AFQ118" s="653"/>
      <c r="AFR118" s="653"/>
      <c r="AFS118" s="653"/>
      <c r="AFT118" s="653"/>
      <c r="AFU118" s="653"/>
      <c r="AFV118" s="653"/>
      <c r="AFW118" s="653"/>
      <c r="AFX118" s="653"/>
      <c r="AFY118" s="653"/>
      <c r="AFZ118" s="653"/>
      <c r="AGA118" s="653"/>
      <c r="AGB118" s="653"/>
      <c r="AGC118" s="653"/>
      <c r="AGD118" s="653"/>
      <c r="AGE118" s="653"/>
      <c r="AGF118" s="653"/>
      <c r="AGG118" s="653"/>
      <c r="AGH118" s="653"/>
      <c r="AGI118" s="653"/>
      <c r="AGJ118" s="653"/>
      <c r="AGK118" s="653"/>
      <c r="AGL118" s="653"/>
      <c r="AGM118" s="653"/>
      <c r="AGN118" s="653"/>
      <c r="AGO118" s="653"/>
      <c r="AGP118" s="653"/>
      <c r="AGQ118" s="653"/>
      <c r="AGR118" s="653"/>
      <c r="AGS118" s="653"/>
      <c r="AGT118" s="653"/>
      <c r="AGU118" s="653"/>
      <c r="AGV118" s="653"/>
      <c r="AGW118" s="653"/>
      <c r="AGX118" s="653"/>
      <c r="AGY118" s="653"/>
      <c r="AGZ118" s="653"/>
      <c r="AHA118" s="653"/>
      <c r="AHB118" s="653"/>
      <c r="AHC118" s="653"/>
      <c r="AHD118" s="653"/>
      <c r="AHE118" s="653"/>
      <c r="AHF118" s="653"/>
      <c r="AHG118" s="653"/>
      <c r="AHH118" s="653"/>
      <c r="AHI118" s="653"/>
      <c r="AHJ118" s="653"/>
      <c r="AHK118" s="653"/>
      <c r="AHL118" s="653"/>
      <c r="AHM118" s="653"/>
      <c r="AHN118" s="653"/>
      <c r="AHO118" s="653"/>
      <c r="AHP118" s="653"/>
      <c r="AHQ118" s="653"/>
      <c r="AHR118" s="653"/>
      <c r="AHS118" s="653"/>
      <c r="AHT118" s="653"/>
      <c r="AHU118" s="653"/>
      <c r="AHV118" s="653"/>
      <c r="AHW118" s="653"/>
      <c r="AHX118" s="653"/>
      <c r="AHY118" s="653"/>
      <c r="AHZ118" s="653"/>
      <c r="AIA118" s="653"/>
      <c r="AIB118" s="653"/>
      <c r="AIC118" s="653"/>
      <c r="AID118" s="653"/>
      <c r="AIE118" s="653"/>
      <c r="AIF118" s="653"/>
      <c r="AIG118" s="653"/>
      <c r="AIH118" s="653"/>
      <c r="AII118" s="653"/>
      <c r="AIJ118" s="653"/>
      <c r="AIK118" s="653"/>
      <c r="AIL118" s="653"/>
      <c r="AIM118" s="653"/>
      <c r="AIN118" s="653"/>
      <c r="AIO118" s="653"/>
      <c r="AIP118" s="653"/>
      <c r="AIQ118" s="653"/>
      <c r="AIR118" s="653"/>
      <c r="AIS118" s="653"/>
      <c r="AIT118" s="653"/>
      <c r="AIU118" s="653"/>
      <c r="AIV118" s="653"/>
      <c r="AIW118" s="653"/>
      <c r="AIX118" s="653"/>
      <c r="AIY118" s="653"/>
      <c r="AIZ118" s="653"/>
      <c r="AJA118" s="653"/>
      <c r="AJB118" s="653"/>
      <c r="AJC118" s="653"/>
      <c r="AJD118" s="653"/>
      <c r="AJE118" s="653"/>
      <c r="AJF118" s="653"/>
      <c r="AJG118" s="653"/>
      <c r="AJH118" s="653"/>
      <c r="AJI118" s="653"/>
      <c r="AJJ118" s="653"/>
      <c r="AJK118" s="653"/>
      <c r="AJL118" s="653"/>
      <c r="AJM118" s="653"/>
      <c r="AJN118" s="653"/>
      <c r="AJO118" s="653"/>
      <c r="AJP118" s="653"/>
      <c r="AJQ118" s="653"/>
      <c r="AJR118" s="653"/>
      <c r="AJS118" s="653"/>
      <c r="AJT118" s="653"/>
      <c r="AJU118" s="653"/>
      <c r="AJV118" s="653"/>
      <c r="AJW118" s="653"/>
      <c r="AJX118" s="653"/>
      <c r="AJY118" s="653"/>
      <c r="AJZ118" s="653"/>
      <c r="AKA118" s="653"/>
      <c r="AKB118" s="653"/>
      <c r="AKC118" s="653"/>
      <c r="AKD118" s="653"/>
      <c r="AKE118" s="653"/>
      <c r="AKF118" s="653"/>
      <c r="AKG118" s="653"/>
      <c r="AKH118" s="653"/>
      <c r="AKI118" s="653"/>
      <c r="AKJ118" s="653"/>
      <c r="AKK118" s="653"/>
      <c r="AKL118" s="653"/>
      <c r="AKM118" s="653"/>
      <c r="AKN118" s="653"/>
      <c r="AKO118" s="653"/>
      <c r="AKP118" s="653"/>
      <c r="AKQ118" s="653"/>
      <c r="AKR118" s="653"/>
      <c r="AKS118" s="653"/>
      <c r="AKT118" s="653"/>
      <c r="AKU118" s="653"/>
      <c r="AKV118" s="653"/>
      <c r="AKW118" s="653"/>
      <c r="AKX118" s="653"/>
      <c r="AKY118" s="653"/>
      <c r="AKZ118" s="653"/>
      <c r="ALA118" s="653"/>
      <c r="ALB118" s="653"/>
      <c r="ALC118" s="653"/>
      <c r="ALD118" s="653"/>
      <c r="ALE118" s="653"/>
      <c r="ALF118" s="653"/>
      <c r="ALG118" s="653"/>
      <c r="ALH118" s="653"/>
      <c r="ALI118" s="653"/>
      <c r="ALJ118" s="653"/>
      <c r="ALK118" s="653"/>
      <c r="ALL118" s="653"/>
      <c r="ALM118" s="653"/>
      <c r="ALN118" s="653"/>
      <c r="ALO118" s="653"/>
      <c r="ALP118" s="653"/>
      <c r="ALQ118" s="653"/>
      <c r="ALR118" s="653"/>
      <c r="ALS118" s="653"/>
      <c r="ALT118" s="653"/>
      <c r="ALU118" s="653"/>
      <c r="ALV118" s="653"/>
      <c r="ALW118" s="653"/>
      <c r="ALX118" s="653"/>
      <c r="ALY118" s="653"/>
      <c r="ALZ118" s="653"/>
      <c r="AMA118" s="653"/>
      <c r="AMB118" s="653"/>
      <c r="AMC118" s="653"/>
      <c r="AMD118" s="653"/>
      <c r="AME118" s="653"/>
      <c r="AMF118" s="653"/>
      <c r="AMG118" s="653"/>
      <c r="AMH118" s="653"/>
      <c r="AMI118" s="653"/>
      <c r="AMJ118" s="653"/>
      <c r="AMK118" s="653"/>
    </row>
    <row r="119" spans="1:1025" s="199" customFormat="1" ht="13.5" thickBot="1">
      <c r="A119" s="1745" t="s">
        <v>4094</v>
      </c>
      <c r="B119" s="1745"/>
      <c r="C119" s="1745"/>
      <c r="D119" s="1745"/>
      <c r="E119" s="1745"/>
      <c r="F119" s="1358"/>
      <c r="G119" s="1540">
        <v>400000</v>
      </c>
      <c r="H119" s="1545">
        <f t="shared" si="1"/>
        <v>6.7601149604525068E-4</v>
      </c>
      <c r="I119" s="655"/>
      <c r="J119" s="656"/>
      <c r="K119" s="653"/>
      <c r="L119" s="653"/>
      <c r="M119" s="653"/>
      <c r="N119" s="653"/>
      <c r="O119" s="653"/>
      <c r="P119" s="653"/>
      <c r="Q119" s="653"/>
      <c r="R119" s="653"/>
      <c r="S119" s="653"/>
      <c r="T119" s="653"/>
      <c r="U119" s="653"/>
      <c r="V119" s="653"/>
      <c r="W119" s="653"/>
      <c r="X119" s="653"/>
      <c r="Y119" s="653"/>
      <c r="Z119" s="653"/>
      <c r="AA119" s="653"/>
      <c r="AB119" s="653"/>
      <c r="AC119" s="653"/>
      <c r="AD119" s="653"/>
      <c r="AE119" s="653"/>
      <c r="AF119" s="653"/>
      <c r="AG119" s="653"/>
      <c r="AH119" s="653"/>
      <c r="AI119" s="653"/>
      <c r="AJ119" s="653"/>
      <c r="AK119" s="653"/>
      <c r="AL119" s="653"/>
      <c r="AM119" s="653"/>
      <c r="AN119" s="653"/>
      <c r="AO119" s="653"/>
      <c r="AP119" s="653"/>
      <c r="AQ119" s="653"/>
      <c r="AR119" s="653"/>
      <c r="AS119" s="653"/>
      <c r="AT119" s="653"/>
      <c r="AU119" s="653"/>
      <c r="AV119" s="653"/>
      <c r="AW119" s="653"/>
      <c r="AX119" s="653"/>
      <c r="AY119" s="653"/>
      <c r="AZ119" s="653"/>
      <c r="BA119" s="653"/>
      <c r="BB119" s="653"/>
      <c r="BC119" s="653"/>
      <c r="BD119" s="653"/>
      <c r="BE119" s="653"/>
      <c r="BF119" s="653"/>
      <c r="BG119" s="653"/>
      <c r="BH119" s="653"/>
      <c r="BI119" s="653"/>
      <c r="BJ119" s="653"/>
      <c r="BK119" s="653"/>
      <c r="BL119" s="653"/>
      <c r="BM119" s="653"/>
      <c r="BN119" s="653"/>
      <c r="BO119" s="653"/>
      <c r="BP119" s="653"/>
      <c r="BQ119" s="653"/>
      <c r="BR119" s="653"/>
      <c r="BS119" s="653"/>
      <c r="BT119" s="653"/>
      <c r="BU119" s="653"/>
      <c r="BV119" s="653"/>
      <c r="BW119" s="653"/>
      <c r="BX119" s="653"/>
      <c r="BY119" s="653"/>
      <c r="BZ119" s="653"/>
      <c r="CA119" s="653"/>
      <c r="CB119" s="653"/>
      <c r="CC119" s="653"/>
      <c r="CD119" s="653"/>
      <c r="CE119" s="653"/>
      <c r="CF119" s="653"/>
      <c r="CG119" s="653"/>
      <c r="CH119" s="653"/>
      <c r="CI119" s="653"/>
      <c r="CJ119" s="653"/>
      <c r="CK119" s="653"/>
      <c r="CL119" s="653"/>
      <c r="CM119" s="653"/>
      <c r="CN119" s="653"/>
      <c r="CO119" s="653"/>
      <c r="CP119" s="653"/>
      <c r="CQ119" s="653"/>
      <c r="CR119" s="653"/>
      <c r="CS119" s="653"/>
      <c r="CT119" s="653"/>
      <c r="CU119" s="653"/>
      <c r="CV119" s="653"/>
      <c r="CW119" s="653"/>
      <c r="CX119" s="653"/>
      <c r="CY119" s="653"/>
      <c r="CZ119" s="653"/>
      <c r="DA119" s="653"/>
      <c r="DB119" s="653"/>
      <c r="DC119" s="653"/>
      <c r="DD119" s="653"/>
      <c r="DE119" s="653"/>
      <c r="DF119" s="653"/>
      <c r="DG119" s="653"/>
      <c r="DH119" s="653"/>
      <c r="DI119" s="653"/>
      <c r="DJ119" s="653"/>
      <c r="DK119" s="653"/>
      <c r="DL119" s="653"/>
      <c r="DM119" s="653"/>
      <c r="DN119" s="653"/>
      <c r="DO119" s="653"/>
      <c r="DP119" s="653"/>
      <c r="DQ119" s="653"/>
      <c r="DR119" s="653"/>
      <c r="DS119" s="653"/>
      <c r="DT119" s="653"/>
      <c r="DU119" s="653"/>
      <c r="DV119" s="653"/>
      <c r="DW119" s="653"/>
      <c r="DX119" s="653"/>
      <c r="DY119" s="653"/>
      <c r="DZ119" s="653"/>
      <c r="EA119" s="653"/>
      <c r="EB119" s="653"/>
      <c r="EC119" s="653"/>
      <c r="ED119" s="653"/>
      <c r="EE119" s="653"/>
      <c r="EF119" s="653"/>
      <c r="EG119" s="653"/>
      <c r="EH119" s="653"/>
      <c r="EI119" s="653"/>
      <c r="EJ119" s="653"/>
      <c r="EK119" s="653"/>
      <c r="EL119" s="653"/>
      <c r="EM119" s="653"/>
      <c r="EN119" s="653"/>
      <c r="EO119" s="653"/>
      <c r="EP119" s="653"/>
      <c r="EQ119" s="653"/>
      <c r="ER119" s="653"/>
      <c r="ES119" s="653"/>
      <c r="ET119" s="653"/>
      <c r="EU119" s="653"/>
      <c r="EV119" s="653"/>
      <c r="EW119" s="653"/>
      <c r="EX119" s="653"/>
      <c r="EY119" s="653"/>
      <c r="EZ119" s="653"/>
      <c r="FA119" s="653"/>
      <c r="FB119" s="653"/>
      <c r="FC119" s="653"/>
      <c r="FD119" s="653"/>
      <c r="FE119" s="653"/>
      <c r="FF119" s="653"/>
      <c r="FG119" s="653"/>
      <c r="FH119" s="653"/>
      <c r="FI119" s="653"/>
      <c r="FJ119" s="653"/>
      <c r="FK119" s="653"/>
      <c r="FL119" s="653"/>
      <c r="FM119" s="653"/>
      <c r="FN119" s="653"/>
      <c r="FO119" s="653"/>
      <c r="FP119" s="653"/>
      <c r="FQ119" s="653"/>
      <c r="FR119" s="653"/>
      <c r="FS119" s="653"/>
      <c r="FT119" s="653"/>
      <c r="FU119" s="653"/>
      <c r="FV119" s="653"/>
      <c r="FW119" s="653"/>
      <c r="FX119" s="653"/>
      <c r="FY119" s="653"/>
      <c r="FZ119" s="653"/>
      <c r="GA119" s="653"/>
      <c r="GB119" s="653"/>
      <c r="GC119" s="653"/>
      <c r="GD119" s="653"/>
      <c r="GE119" s="653"/>
      <c r="GF119" s="653"/>
      <c r="GG119" s="653"/>
      <c r="GH119" s="653"/>
      <c r="GI119" s="653"/>
      <c r="GJ119" s="653"/>
      <c r="GK119" s="653"/>
      <c r="GL119" s="653"/>
      <c r="GM119" s="653"/>
      <c r="GN119" s="653"/>
      <c r="GO119" s="653"/>
      <c r="GP119" s="653"/>
      <c r="GQ119" s="653"/>
      <c r="GR119" s="653"/>
      <c r="GS119" s="653"/>
      <c r="GT119" s="653"/>
      <c r="GU119" s="653"/>
      <c r="GV119" s="653"/>
      <c r="GW119" s="653"/>
      <c r="GX119" s="653"/>
      <c r="GY119" s="653"/>
      <c r="GZ119" s="653"/>
      <c r="HA119" s="653"/>
      <c r="HB119" s="653"/>
      <c r="HC119" s="653"/>
      <c r="HD119" s="653"/>
      <c r="HE119" s="653"/>
      <c r="HF119" s="653"/>
      <c r="HG119" s="653"/>
      <c r="HH119" s="653"/>
      <c r="HI119" s="653"/>
      <c r="HJ119" s="653"/>
      <c r="HK119" s="653"/>
      <c r="HL119" s="653"/>
      <c r="HM119" s="653"/>
      <c r="HN119" s="653"/>
      <c r="HO119" s="653"/>
      <c r="HP119" s="653"/>
      <c r="HQ119" s="653"/>
      <c r="HR119" s="653"/>
      <c r="HS119" s="653"/>
      <c r="HT119" s="653"/>
      <c r="HU119" s="653"/>
      <c r="HV119" s="653"/>
      <c r="HW119" s="653"/>
      <c r="HX119" s="653"/>
      <c r="HY119" s="653"/>
      <c r="HZ119" s="653"/>
      <c r="IA119" s="653"/>
      <c r="IB119" s="653"/>
      <c r="IC119" s="653"/>
      <c r="ID119" s="653"/>
      <c r="IE119" s="653"/>
      <c r="IF119" s="653"/>
      <c r="IG119" s="653"/>
      <c r="IH119" s="653"/>
      <c r="II119" s="653"/>
      <c r="IJ119" s="653"/>
      <c r="IK119" s="653"/>
      <c r="IL119" s="653"/>
      <c r="IM119" s="653"/>
      <c r="IN119" s="653"/>
      <c r="IO119" s="653"/>
      <c r="IP119" s="653"/>
      <c r="IQ119" s="653"/>
      <c r="IR119" s="653"/>
      <c r="IS119" s="653"/>
      <c r="IT119" s="653"/>
      <c r="IU119" s="653"/>
      <c r="IV119" s="653"/>
      <c r="IW119" s="653"/>
      <c r="IX119" s="653"/>
      <c r="IY119" s="653"/>
      <c r="IZ119" s="653"/>
      <c r="JA119" s="653"/>
      <c r="JB119" s="653"/>
      <c r="JC119" s="653"/>
      <c r="JD119" s="653"/>
      <c r="JE119" s="653"/>
      <c r="JF119" s="653"/>
      <c r="JG119" s="653"/>
      <c r="JH119" s="653"/>
      <c r="JI119" s="653"/>
      <c r="JJ119" s="653"/>
      <c r="JK119" s="653"/>
      <c r="JL119" s="653"/>
      <c r="JM119" s="653"/>
      <c r="JN119" s="653"/>
      <c r="JO119" s="653"/>
      <c r="JP119" s="653"/>
      <c r="JQ119" s="653"/>
      <c r="JR119" s="653"/>
      <c r="JS119" s="653"/>
      <c r="JT119" s="653"/>
      <c r="JU119" s="653"/>
      <c r="JV119" s="653"/>
      <c r="JW119" s="653"/>
      <c r="JX119" s="653"/>
      <c r="JY119" s="653"/>
      <c r="JZ119" s="653"/>
      <c r="KA119" s="653"/>
      <c r="KB119" s="653"/>
      <c r="KC119" s="653"/>
      <c r="KD119" s="653"/>
      <c r="KE119" s="653"/>
      <c r="KF119" s="653"/>
      <c r="KG119" s="653"/>
      <c r="KH119" s="653"/>
      <c r="KI119" s="653"/>
      <c r="KJ119" s="653"/>
      <c r="KK119" s="653"/>
      <c r="KL119" s="653"/>
      <c r="KM119" s="653"/>
      <c r="KN119" s="653"/>
      <c r="KO119" s="653"/>
      <c r="KP119" s="653"/>
      <c r="KQ119" s="653"/>
      <c r="KR119" s="653"/>
      <c r="KS119" s="653"/>
      <c r="KT119" s="653"/>
      <c r="KU119" s="653"/>
      <c r="KV119" s="653"/>
      <c r="KW119" s="653"/>
      <c r="KX119" s="653"/>
      <c r="KY119" s="653"/>
      <c r="KZ119" s="653"/>
      <c r="LA119" s="653"/>
      <c r="LB119" s="653"/>
      <c r="LC119" s="653"/>
      <c r="LD119" s="653"/>
      <c r="LE119" s="653"/>
      <c r="LF119" s="653"/>
      <c r="LG119" s="653"/>
      <c r="LH119" s="653"/>
      <c r="LI119" s="653"/>
      <c r="LJ119" s="653"/>
      <c r="LK119" s="653"/>
      <c r="LL119" s="653"/>
      <c r="LM119" s="653"/>
      <c r="LN119" s="653"/>
      <c r="LO119" s="653"/>
      <c r="LP119" s="653"/>
      <c r="LQ119" s="653"/>
      <c r="LR119" s="653"/>
      <c r="LS119" s="653"/>
      <c r="LT119" s="653"/>
      <c r="LU119" s="653"/>
      <c r="LV119" s="653"/>
      <c r="LW119" s="653"/>
      <c r="LX119" s="653"/>
      <c r="LY119" s="653"/>
      <c r="LZ119" s="653"/>
      <c r="MA119" s="653"/>
      <c r="MB119" s="653"/>
      <c r="MC119" s="653"/>
      <c r="MD119" s="653"/>
      <c r="ME119" s="653"/>
      <c r="MF119" s="653"/>
      <c r="MG119" s="653"/>
      <c r="MH119" s="653"/>
      <c r="MI119" s="653"/>
      <c r="MJ119" s="653"/>
      <c r="MK119" s="653"/>
      <c r="ML119" s="653"/>
      <c r="MM119" s="653"/>
      <c r="MN119" s="653"/>
      <c r="MO119" s="653"/>
      <c r="MP119" s="653"/>
      <c r="MQ119" s="653"/>
      <c r="MR119" s="653"/>
      <c r="MS119" s="653"/>
      <c r="MT119" s="653"/>
      <c r="MU119" s="653"/>
      <c r="MV119" s="653"/>
      <c r="MW119" s="653"/>
      <c r="MX119" s="653"/>
      <c r="MY119" s="653"/>
      <c r="MZ119" s="653"/>
      <c r="NA119" s="653"/>
      <c r="NB119" s="653"/>
      <c r="NC119" s="653"/>
      <c r="ND119" s="653"/>
      <c r="NE119" s="653"/>
      <c r="NF119" s="653"/>
      <c r="NG119" s="653"/>
      <c r="NH119" s="653"/>
      <c r="NI119" s="653"/>
      <c r="NJ119" s="653"/>
      <c r="NK119" s="653"/>
      <c r="NL119" s="653"/>
      <c r="NM119" s="653"/>
      <c r="NN119" s="653"/>
      <c r="NO119" s="653"/>
      <c r="NP119" s="653"/>
      <c r="NQ119" s="653"/>
      <c r="NR119" s="653"/>
      <c r="NS119" s="653"/>
      <c r="NT119" s="653"/>
      <c r="NU119" s="653"/>
      <c r="NV119" s="653"/>
      <c r="NW119" s="653"/>
      <c r="NX119" s="653"/>
      <c r="NY119" s="653"/>
      <c r="NZ119" s="653"/>
      <c r="OA119" s="653"/>
      <c r="OB119" s="653"/>
      <c r="OC119" s="653"/>
      <c r="OD119" s="653"/>
      <c r="OE119" s="653"/>
      <c r="OF119" s="653"/>
      <c r="OG119" s="653"/>
      <c r="OH119" s="653"/>
      <c r="OI119" s="653"/>
      <c r="OJ119" s="653"/>
      <c r="OK119" s="653"/>
      <c r="OL119" s="653"/>
      <c r="OM119" s="653"/>
      <c r="ON119" s="653"/>
      <c r="OO119" s="653"/>
      <c r="OP119" s="653"/>
      <c r="OQ119" s="653"/>
      <c r="OR119" s="653"/>
      <c r="OS119" s="653"/>
      <c r="OT119" s="653"/>
      <c r="OU119" s="653"/>
      <c r="OV119" s="653"/>
      <c r="OW119" s="653"/>
      <c r="OX119" s="653"/>
      <c r="OY119" s="653"/>
      <c r="OZ119" s="653"/>
      <c r="PA119" s="653"/>
      <c r="PB119" s="653"/>
      <c r="PC119" s="653"/>
      <c r="PD119" s="653"/>
      <c r="PE119" s="653"/>
      <c r="PF119" s="653"/>
      <c r="PG119" s="653"/>
      <c r="PH119" s="653"/>
      <c r="PI119" s="653"/>
      <c r="PJ119" s="653"/>
      <c r="PK119" s="653"/>
      <c r="PL119" s="653"/>
      <c r="PM119" s="653"/>
      <c r="PN119" s="653"/>
      <c r="PO119" s="653"/>
      <c r="PP119" s="653"/>
      <c r="PQ119" s="653"/>
      <c r="PR119" s="653"/>
      <c r="PS119" s="653"/>
      <c r="PT119" s="653"/>
      <c r="PU119" s="653"/>
      <c r="PV119" s="653"/>
      <c r="PW119" s="653"/>
      <c r="PX119" s="653"/>
      <c r="PY119" s="653"/>
      <c r="PZ119" s="653"/>
      <c r="QA119" s="653"/>
      <c r="QB119" s="653"/>
      <c r="QC119" s="653"/>
      <c r="QD119" s="653"/>
      <c r="QE119" s="653"/>
      <c r="QF119" s="653"/>
      <c r="QG119" s="653"/>
      <c r="QH119" s="653"/>
      <c r="QI119" s="653"/>
      <c r="QJ119" s="653"/>
      <c r="QK119" s="653"/>
      <c r="QL119" s="653"/>
      <c r="QM119" s="653"/>
      <c r="QN119" s="653"/>
      <c r="QO119" s="653"/>
      <c r="QP119" s="653"/>
      <c r="QQ119" s="653"/>
      <c r="QR119" s="653"/>
      <c r="QS119" s="653"/>
      <c r="QT119" s="653"/>
      <c r="QU119" s="653"/>
      <c r="QV119" s="653"/>
      <c r="QW119" s="653"/>
      <c r="QX119" s="653"/>
      <c r="QY119" s="653"/>
      <c r="QZ119" s="653"/>
      <c r="RA119" s="653"/>
      <c r="RB119" s="653"/>
      <c r="RC119" s="653"/>
      <c r="RD119" s="653"/>
      <c r="RE119" s="653"/>
      <c r="RF119" s="653"/>
      <c r="RG119" s="653"/>
      <c r="RH119" s="653"/>
      <c r="RI119" s="653"/>
      <c r="RJ119" s="653"/>
      <c r="RK119" s="653"/>
      <c r="RL119" s="653"/>
      <c r="RM119" s="653"/>
      <c r="RN119" s="653"/>
      <c r="RO119" s="653"/>
      <c r="RP119" s="653"/>
      <c r="RQ119" s="653"/>
      <c r="RR119" s="653"/>
      <c r="RS119" s="653"/>
      <c r="RT119" s="653"/>
      <c r="RU119" s="653"/>
      <c r="RV119" s="653"/>
      <c r="RW119" s="653"/>
      <c r="RX119" s="653"/>
      <c r="RY119" s="653"/>
      <c r="RZ119" s="653"/>
      <c r="SA119" s="653"/>
      <c r="SB119" s="653"/>
      <c r="SC119" s="653"/>
      <c r="SD119" s="653"/>
      <c r="SE119" s="653"/>
      <c r="SF119" s="653"/>
      <c r="SG119" s="653"/>
      <c r="SH119" s="653"/>
      <c r="SI119" s="653"/>
      <c r="SJ119" s="653"/>
      <c r="SK119" s="653"/>
      <c r="SL119" s="653"/>
      <c r="SM119" s="653"/>
      <c r="SN119" s="653"/>
      <c r="SO119" s="653"/>
      <c r="SP119" s="653"/>
      <c r="SQ119" s="653"/>
      <c r="SR119" s="653"/>
      <c r="SS119" s="653"/>
      <c r="ST119" s="653"/>
      <c r="SU119" s="653"/>
      <c r="SV119" s="653"/>
      <c r="SW119" s="653"/>
      <c r="SX119" s="653"/>
      <c r="SY119" s="653"/>
      <c r="SZ119" s="653"/>
      <c r="TA119" s="653"/>
      <c r="TB119" s="653"/>
      <c r="TC119" s="653"/>
      <c r="TD119" s="653"/>
      <c r="TE119" s="653"/>
      <c r="TF119" s="653"/>
      <c r="TG119" s="653"/>
      <c r="TH119" s="653"/>
      <c r="TI119" s="653"/>
      <c r="TJ119" s="653"/>
      <c r="TK119" s="653"/>
      <c r="TL119" s="653"/>
      <c r="TM119" s="653"/>
      <c r="TN119" s="653"/>
      <c r="TO119" s="653"/>
      <c r="TP119" s="653"/>
      <c r="TQ119" s="653"/>
      <c r="TR119" s="653"/>
      <c r="TS119" s="653"/>
      <c r="TT119" s="653"/>
      <c r="TU119" s="653"/>
      <c r="TV119" s="653"/>
      <c r="TW119" s="653"/>
      <c r="TX119" s="653"/>
      <c r="TY119" s="653"/>
      <c r="TZ119" s="653"/>
      <c r="UA119" s="653"/>
      <c r="UB119" s="653"/>
      <c r="UC119" s="653"/>
      <c r="UD119" s="653"/>
      <c r="UE119" s="653"/>
      <c r="UF119" s="653"/>
      <c r="UG119" s="653"/>
      <c r="UH119" s="653"/>
      <c r="UI119" s="653"/>
      <c r="UJ119" s="653"/>
      <c r="UK119" s="653"/>
      <c r="UL119" s="653"/>
      <c r="UM119" s="653"/>
      <c r="UN119" s="653"/>
      <c r="UO119" s="653"/>
      <c r="UP119" s="653"/>
      <c r="UQ119" s="653"/>
      <c r="UR119" s="653"/>
      <c r="US119" s="653"/>
      <c r="UT119" s="653"/>
      <c r="UU119" s="653"/>
      <c r="UV119" s="653"/>
      <c r="UW119" s="653"/>
      <c r="UX119" s="653"/>
      <c r="UY119" s="653"/>
      <c r="UZ119" s="653"/>
      <c r="VA119" s="653"/>
      <c r="VB119" s="653"/>
      <c r="VC119" s="653"/>
      <c r="VD119" s="653"/>
      <c r="VE119" s="653"/>
      <c r="VF119" s="653"/>
      <c r="VG119" s="653"/>
      <c r="VH119" s="653"/>
      <c r="VI119" s="653"/>
      <c r="VJ119" s="653"/>
      <c r="VK119" s="653"/>
      <c r="VL119" s="653"/>
      <c r="VM119" s="653"/>
      <c r="VN119" s="653"/>
      <c r="VO119" s="653"/>
      <c r="VP119" s="653"/>
      <c r="VQ119" s="653"/>
      <c r="VR119" s="653"/>
      <c r="VS119" s="653"/>
      <c r="VT119" s="653"/>
      <c r="VU119" s="653"/>
      <c r="VV119" s="653"/>
      <c r="VW119" s="653"/>
      <c r="VX119" s="653"/>
      <c r="VY119" s="653"/>
      <c r="VZ119" s="653"/>
      <c r="WA119" s="653"/>
      <c r="WB119" s="653"/>
      <c r="WC119" s="653"/>
      <c r="WD119" s="653"/>
      <c r="WE119" s="653"/>
      <c r="WF119" s="653"/>
      <c r="WG119" s="653"/>
      <c r="WH119" s="653"/>
      <c r="WI119" s="653"/>
      <c r="WJ119" s="653"/>
      <c r="WK119" s="653"/>
      <c r="WL119" s="653"/>
      <c r="WM119" s="653"/>
      <c r="WN119" s="653"/>
      <c r="WO119" s="653"/>
      <c r="WP119" s="653"/>
      <c r="WQ119" s="653"/>
      <c r="WR119" s="653"/>
      <c r="WS119" s="653"/>
      <c r="WT119" s="653"/>
      <c r="WU119" s="653"/>
      <c r="WV119" s="653"/>
      <c r="WW119" s="653"/>
      <c r="WX119" s="653"/>
      <c r="WY119" s="653"/>
      <c r="WZ119" s="653"/>
      <c r="XA119" s="653"/>
      <c r="XB119" s="653"/>
      <c r="XC119" s="653"/>
      <c r="XD119" s="653"/>
      <c r="XE119" s="653"/>
      <c r="XF119" s="653"/>
      <c r="XG119" s="653"/>
      <c r="XH119" s="653"/>
      <c r="XI119" s="653"/>
      <c r="XJ119" s="653"/>
      <c r="XK119" s="653"/>
      <c r="XL119" s="653"/>
      <c r="XM119" s="653"/>
      <c r="XN119" s="653"/>
      <c r="XO119" s="653"/>
      <c r="XP119" s="653"/>
      <c r="XQ119" s="653"/>
      <c r="XR119" s="653"/>
      <c r="XS119" s="653"/>
      <c r="XT119" s="653"/>
      <c r="XU119" s="653"/>
      <c r="XV119" s="653"/>
      <c r="XW119" s="653"/>
      <c r="XX119" s="653"/>
      <c r="XY119" s="653"/>
      <c r="XZ119" s="653"/>
      <c r="YA119" s="653"/>
      <c r="YB119" s="653"/>
      <c r="YC119" s="653"/>
      <c r="YD119" s="653"/>
      <c r="YE119" s="653"/>
      <c r="YF119" s="653"/>
      <c r="YG119" s="653"/>
      <c r="YH119" s="653"/>
      <c r="YI119" s="653"/>
      <c r="YJ119" s="653"/>
      <c r="YK119" s="653"/>
      <c r="YL119" s="653"/>
      <c r="YM119" s="653"/>
      <c r="YN119" s="653"/>
      <c r="YO119" s="653"/>
      <c r="YP119" s="653"/>
      <c r="YQ119" s="653"/>
      <c r="YR119" s="653"/>
      <c r="YS119" s="653"/>
      <c r="YT119" s="653"/>
      <c r="YU119" s="653"/>
      <c r="YV119" s="653"/>
      <c r="YW119" s="653"/>
      <c r="YX119" s="653"/>
      <c r="YY119" s="653"/>
      <c r="YZ119" s="653"/>
      <c r="ZA119" s="653"/>
      <c r="ZB119" s="653"/>
      <c r="ZC119" s="653"/>
      <c r="ZD119" s="653"/>
      <c r="ZE119" s="653"/>
      <c r="ZF119" s="653"/>
      <c r="ZG119" s="653"/>
      <c r="ZH119" s="653"/>
      <c r="ZI119" s="653"/>
      <c r="ZJ119" s="653"/>
      <c r="ZK119" s="653"/>
      <c r="ZL119" s="653"/>
      <c r="ZM119" s="653"/>
      <c r="ZN119" s="653"/>
      <c r="ZO119" s="653"/>
      <c r="ZP119" s="653"/>
      <c r="ZQ119" s="653"/>
      <c r="ZR119" s="653"/>
      <c r="ZS119" s="653"/>
      <c r="ZT119" s="653"/>
      <c r="ZU119" s="653"/>
      <c r="ZV119" s="653"/>
      <c r="ZW119" s="653"/>
      <c r="ZX119" s="653"/>
      <c r="ZY119" s="653"/>
      <c r="ZZ119" s="653"/>
      <c r="AAA119" s="653"/>
      <c r="AAB119" s="653"/>
      <c r="AAC119" s="653"/>
      <c r="AAD119" s="653"/>
      <c r="AAE119" s="653"/>
      <c r="AAF119" s="653"/>
      <c r="AAG119" s="653"/>
      <c r="AAH119" s="653"/>
      <c r="AAI119" s="653"/>
      <c r="AAJ119" s="653"/>
      <c r="AAK119" s="653"/>
      <c r="AAL119" s="653"/>
      <c r="AAM119" s="653"/>
      <c r="AAN119" s="653"/>
      <c r="AAO119" s="653"/>
      <c r="AAP119" s="653"/>
      <c r="AAQ119" s="653"/>
      <c r="AAR119" s="653"/>
      <c r="AAS119" s="653"/>
      <c r="AAT119" s="653"/>
      <c r="AAU119" s="653"/>
      <c r="AAV119" s="653"/>
      <c r="AAW119" s="653"/>
      <c r="AAX119" s="653"/>
      <c r="AAY119" s="653"/>
      <c r="AAZ119" s="653"/>
      <c r="ABA119" s="653"/>
      <c r="ABB119" s="653"/>
      <c r="ABC119" s="653"/>
      <c r="ABD119" s="653"/>
      <c r="ABE119" s="653"/>
      <c r="ABF119" s="653"/>
      <c r="ABG119" s="653"/>
      <c r="ABH119" s="653"/>
      <c r="ABI119" s="653"/>
      <c r="ABJ119" s="653"/>
      <c r="ABK119" s="653"/>
      <c r="ABL119" s="653"/>
      <c r="ABM119" s="653"/>
      <c r="ABN119" s="653"/>
      <c r="ABO119" s="653"/>
      <c r="ABP119" s="653"/>
      <c r="ABQ119" s="653"/>
      <c r="ABR119" s="653"/>
      <c r="ABS119" s="653"/>
      <c r="ABT119" s="653"/>
      <c r="ABU119" s="653"/>
      <c r="ABV119" s="653"/>
      <c r="ABW119" s="653"/>
      <c r="ABX119" s="653"/>
      <c r="ABY119" s="653"/>
      <c r="ABZ119" s="653"/>
      <c r="ACA119" s="653"/>
      <c r="ACB119" s="653"/>
      <c r="ACC119" s="653"/>
      <c r="ACD119" s="653"/>
      <c r="ACE119" s="653"/>
      <c r="ACF119" s="653"/>
      <c r="ACG119" s="653"/>
      <c r="ACH119" s="653"/>
      <c r="ACI119" s="653"/>
      <c r="ACJ119" s="653"/>
      <c r="ACK119" s="653"/>
      <c r="ACL119" s="653"/>
      <c r="ACM119" s="653"/>
      <c r="ACN119" s="653"/>
      <c r="ACO119" s="653"/>
      <c r="ACP119" s="653"/>
      <c r="ACQ119" s="653"/>
      <c r="ACR119" s="653"/>
      <c r="ACS119" s="653"/>
      <c r="ACT119" s="653"/>
      <c r="ACU119" s="653"/>
      <c r="ACV119" s="653"/>
      <c r="ACW119" s="653"/>
      <c r="ACX119" s="653"/>
      <c r="ACY119" s="653"/>
      <c r="ACZ119" s="653"/>
      <c r="ADA119" s="653"/>
      <c r="ADB119" s="653"/>
      <c r="ADC119" s="653"/>
      <c r="ADD119" s="653"/>
      <c r="ADE119" s="653"/>
      <c r="ADF119" s="653"/>
      <c r="ADG119" s="653"/>
      <c r="ADH119" s="653"/>
      <c r="ADI119" s="653"/>
      <c r="ADJ119" s="653"/>
      <c r="ADK119" s="653"/>
      <c r="ADL119" s="653"/>
      <c r="ADM119" s="653"/>
      <c r="ADN119" s="653"/>
      <c r="ADO119" s="653"/>
      <c r="ADP119" s="653"/>
      <c r="ADQ119" s="653"/>
      <c r="ADR119" s="653"/>
      <c r="ADS119" s="653"/>
      <c r="ADT119" s="653"/>
      <c r="ADU119" s="653"/>
      <c r="ADV119" s="653"/>
      <c r="ADW119" s="653"/>
      <c r="ADX119" s="653"/>
      <c r="ADY119" s="653"/>
      <c r="ADZ119" s="653"/>
      <c r="AEA119" s="653"/>
      <c r="AEB119" s="653"/>
      <c r="AEC119" s="653"/>
      <c r="AED119" s="653"/>
      <c r="AEE119" s="653"/>
      <c r="AEF119" s="653"/>
      <c r="AEG119" s="653"/>
      <c r="AEH119" s="653"/>
      <c r="AEI119" s="653"/>
      <c r="AEJ119" s="653"/>
      <c r="AEK119" s="653"/>
      <c r="AEL119" s="653"/>
      <c r="AEM119" s="653"/>
      <c r="AEN119" s="653"/>
      <c r="AEO119" s="653"/>
      <c r="AEP119" s="653"/>
      <c r="AEQ119" s="653"/>
      <c r="AER119" s="653"/>
      <c r="AES119" s="653"/>
      <c r="AET119" s="653"/>
      <c r="AEU119" s="653"/>
      <c r="AEV119" s="653"/>
      <c r="AEW119" s="653"/>
      <c r="AEX119" s="653"/>
      <c r="AEY119" s="653"/>
      <c r="AEZ119" s="653"/>
      <c r="AFA119" s="653"/>
      <c r="AFB119" s="653"/>
      <c r="AFC119" s="653"/>
      <c r="AFD119" s="653"/>
      <c r="AFE119" s="653"/>
      <c r="AFF119" s="653"/>
      <c r="AFG119" s="653"/>
      <c r="AFH119" s="653"/>
      <c r="AFI119" s="653"/>
      <c r="AFJ119" s="653"/>
      <c r="AFK119" s="653"/>
      <c r="AFL119" s="653"/>
      <c r="AFM119" s="653"/>
      <c r="AFN119" s="653"/>
      <c r="AFO119" s="653"/>
      <c r="AFP119" s="653"/>
      <c r="AFQ119" s="653"/>
      <c r="AFR119" s="653"/>
      <c r="AFS119" s="653"/>
      <c r="AFT119" s="653"/>
      <c r="AFU119" s="653"/>
      <c r="AFV119" s="653"/>
      <c r="AFW119" s="653"/>
      <c r="AFX119" s="653"/>
      <c r="AFY119" s="653"/>
      <c r="AFZ119" s="653"/>
      <c r="AGA119" s="653"/>
      <c r="AGB119" s="653"/>
      <c r="AGC119" s="653"/>
      <c r="AGD119" s="653"/>
      <c r="AGE119" s="653"/>
      <c r="AGF119" s="653"/>
      <c r="AGG119" s="653"/>
      <c r="AGH119" s="653"/>
      <c r="AGI119" s="653"/>
      <c r="AGJ119" s="653"/>
      <c r="AGK119" s="653"/>
      <c r="AGL119" s="653"/>
      <c r="AGM119" s="653"/>
      <c r="AGN119" s="653"/>
      <c r="AGO119" s="653"/>
      <c r="AGP119" s="653"/>
      <c r="AGQ119" s="653"/>
      <c r="AGR119" s="653"/>
      <c r="AGS119" s="653"/>
      <c r="AGT119" s="653"/>
      <c r="AGU119" s="653"/>
      <c r="AGV119" s="653"/>
      <c r="AGW119" s="653"/>
      <c r="AGX119" s="653"/>
      <c r="AGY119" s="653"/>
      <c r="AGZ119" s="653"/>
      <c r="AHA119" s="653"/>
      <c r="AHB119" s="653"/>
      <c r="AHC119" s="653"/>
      <c r="AHD119" s="653"/>
      <c r="AHE119" s="653"/>
      <c r="AHF119" s="653"/>
      <c r="AHG119" s="653"/>
      <c r="AHH119" s="653"/>
      <c r="AHI119" s="653"/>
      <c r="AHJ119" s="653"/>
      <c r="AHK119" s="653"/>
      <c r="AHL119" s="653"/>
      <c r="AHM119" s="653"/>
      <c r="AHN119" s="653"/>
      <c r="AHO119" s="653"/>
      <c r="AHP119" s="653"/>
      <c r="AHQ119" s="653"/>
      <c r="AHR119" s="653"/>
      <c r="AHS119" s="653"/>
      <c r="AHT119" s="653"/>
      <c r="AHU119" s="653"/>
      <c r="AHV119" s="653"/>
      <c r="AHW119" s="653"/>
      <c r="AHX119" s="653"/>
      <c r="AHY119" s="653"/>
      <c r="AHZ119" s="653"/>
      <c r="AIA119" s="653"/>
      <c r="AIB119" s="653"/>
      <c r="AIC119" s="653"/>
      <c r="AID119" s="653"/>
      <c r="AIE119" s="653"/>
      <c r="AIF119" s="653"/>
      <c r="AIG119" s="653"/>
      <c r="AIH119" s="653"/>
      <c r="AII119" s="653"/>
      <c r="AIJ119" s="653"/>
      <c r="AIK119" s="653"/>
      <c r="AIL119" s="653"/>
      <c r="AIM119" s="653"/>
      <c r="AIN119" s="653"/>
      <c r="AIO119" s="653"/>
      <c r="AIP119" s="653"/>
      <c r="AIQ119" s="653"/>
      <c r="AIR119" s="653"/>
      <c r="AIS119" s="653"/>
      <c r="AIT119" s="653"/>
      <c r="AIU119" s="653"/>
      <c r="AIV119" s="653"/>
      <c r="AIW119" s="653"/>
      <c r="AIX119" s="653"/>
      <c r="AIY119" s="653"/>
      <c r="AIZ119" s="653"/>
      <c r="AJA119" s="653"/>
      <c r="AJB119" s="653"/>
      <c r="AJC119" s="653"/>
      <c r="AJD119" s="653"/>
      <c r="AJE119" s="653"/>
      <c r="AJF119" s="653"/>
      <c r="AJG119" s="653"/>
      <c r="AJH119" s="653"/>
      <c r="AJI119" s="653"/>
      <c r="AJJ119" s="653"/>
      <c r="AJK119" s="653"/>
      <c r="AJL119" s="653"/>
      <c r="AJM119" s="653"/>
      <c r="AJN119" s="653"/>
      <c r="AJO119" s="653"/>
      <c r="AJP119" s="653"/>
      <c r="AJQ119" s="653"/>
      <c r="AJR119" s="653"/>
      <c r="AJS119" s="653"/>
      <c r="AJT119" s="653"/>
      <c r="AJU119" s="653"/>
      <c r="AJV119" s="653"/>
      <c r="AJW119" s="653"/>
      <c r="AJX119" s="653"/>
      <c r="AJY119" s="653"/>
      <c r="AJZ119" s="653"/>
      <c r="AKA119" s="653"/>
      <c r="AKB119" s="653"/>
      <c r="AKC119" s="653"/>
      <c r="AKD119" s="653"/>
      <c r="AKE119" s="653"/>
      <c r="AKF119" s="653"/>
      <c r="AKG119" s="653"/>
      <c r="AKH119" s="653"/>
      <c r="AKI119" s="653"/>
      <c r="AKJ119" s="653"/>
      <c r="AKK119" s="653"/>
      <c r="AKL119" s="653"/>
      <c r="AKM119" s="653"/>
      <c r="AKN119" s="653"/>
      <c r="AKO119" s="653"/>
      <c r="AKP119" s="653"/>
      <c r="AKQ119" s="653"/>
      <c r="AKR119" s="653"/>
      <c r="AKS119" s="653"/>
      <c r="AKT119" s="653"/>
      <c r="AKU119" s="653"/>
      <c r="AKV119" s="653"/>
      <c r="AKW119" s="653"/>
      <c r="AKX119" s="653"/>
      <c r="AKY119" s="653"/>
      <c r="AKZ119" s="653"/>
      <c r="ALA119" s="653"/>
      <c r="ALB119" s="653"/>
      <c r="ALC119" s="653"/>
      <c r="ALD119" s="653"/>
      <c r="ALE119" s="653"/>
      <c r="ALF119" s="653"/>
      <c r="ALG119" s="653"/>
      <c r="ALH119" s="653"/>
      <c r="ALI119" s="653"/>
      <c r="ALJ119" s="653"/>
      <c r="ALK119" s="653"/>
      <c r="ALL119" s="653"/>
      <c r="ALM119" s="653"/>
      <c r="ALN119" s="653"/>
      <c r="ALO119" s="653"/>
      <c r="ALP119" s="653"/>
      <c r="ALQ119" s="653"/>
      <c r="ALR119" s="653"/>
      <c r="ALS119" s="653"/>
      <c r="ALT119" s="653"/>
      <c r="ALU119" s="653"/>
      <c r="ALV119" s="653"/>
      <c r="ALW119" s="653"/>
      <c r="ALX119" s="653"/>
      <c r="ALY119" s="653"/>
      <c r="ALZ119" s="653"/>
      <c r="AMA119" s="653"/>
      <c r="AMB119" s="653"/>
      <c r="AMC119" s="653"/>
      <c r="AMD119" s="653"/>
      <c r="AME119" s="653"/>
      <c r="AMF119" s="653"/>
      <c r="AMG119" s="653"/>
      <c r="AMH119" s="653"/>
      <c r="AMI119" s="653"/>
      <c r="AMJ119" s="653"/>
      <c r="AMK119" s="653"/>
    </row>
    <row r="120" spans="1:1025" s="199" customFormat="1" ht="13.5" thickBot="1">
      <c r="A120" s="1740" t="s">
        <v>88</v>
      </c>
      <c r="B120" s="1740"/>
      <c r="C120" s="1740"/>
      <c r="D120" s="1740"/>
      <c r="E120" s="1740"/>
      <c r="F120" s="1347"/>
      <c r="G120" s="1546">
        <f>SUM(G112:G119)</f>
        <v>591705913.78999996</v>
      </c>
      <c r="H120" s="1547">
        <f>SUM(H112:H119)</f>
        <v>1</v>
      </c>
      <c r="I120" s="655"/>
      <c r="J120" s="656"/>
      <c r="K120" s="653"/>
      <c r="L120" s="653"/>
      <c r="M120" s="653"/>
      <c r="N120" s="653"/>
      <c r="O120" s="653"/>
      <c r="P120" s="653"/>
      <c r="Q120" s="653"/>
      <c r="R120" s="653"/>
      <c r="S120" s="653"/>
      <c r="T120" s="653"/>
      <c r="U120" s="653"/>
      <c r="V120" s="653"/>
      <c r="W120" s="653"/>
      <c r="X120" s="653"/>
      <c r="Y120" s="653"/>
      <c r="Z120" s="653"/>
      <c r="AA120" s="653"/>
      <c r="AB120" s="653"/>
      <c r="AC120" s="653"/>
      <c r="AD120" s="653"/>
      <c r="AE120" s="653"/>
      <c r="AF120" s="653"/>
      <c r="AG120" s="653"/>
      <c r="AH120" s="653"/>
      <c r="AI120" s="653"/>
      <c r="AJ120" s="653"/>
      <c r="AK120" s="653"/>
      <c r="AL120" s="653"/>
      <c r="AM120" s="653"/>
      <c r="AN120" s="653"/>
      <c r="AO120" s="653"/>
      <c r="AP120" s="653"/>
      <c r="AQ120" s="653"/>
      <c r="AR120" s="653"/>
      <c r="AS120" s="653"/>
      <c r="AT120" s="653"/>
      <c r="AU120" s="653"/>
      <c r="AV120" s="653"/>
      <c r="AW120" s="653"/>
      <c r="AX120" s="653"/>
      <c r="AY120" s="653"/>
      <c r="AZ120" s="653"/>
      <c r="BA120" s="653"/>
      <c r="BB120" s="653"/>
      <c r="BC120" s="653"/>
      <c r="BD120" s="653"/>
      <c r="BE120" s="653"/>
      <c r="BF120" s="653"/>
      <c r="BG120" s="653"/>
      <c r="BH120" s="653"/>
      <c r="BI120" s="653"/>
      <c r="BJ120" s="653"/>
      <c r="BK120" s="653"/>
      <c r="BL120" s="653"/>
      <c r="BM120" s="653"/>
      <c r="BN120" s="653"/>
      <c r="BO120" s="653"/>
      <c r="BP120" s="653"/>
      <c r="BQ120" s="653"/>
      <c r="BR120" s="653"/>
      <c r="BS120" s="653"/>
      <c r="BT120" s="653"/>
      <c r="BU120" s="653"/>
      <c r="BV120" s="653"/>
      <c r="BW120" s="653"/>
      <c r="BX120" s="653"/>
      <c r="BY120" s="653"/>
      <c r="BZ120" s="653"/>
      <c r="CA120" s="653"/>
      <c r="CB120" s="653"/>
      <c r="CC120" s="653"/>
      <c r="CD120" s="653"/>
      <c r="CE120" s="653"/>
      <c r="CF120" s="653"/>
      <c r="CG120" s="653"/>
      <c r="CH120" s="653"/>
      <c r="CI120" s="653"/>
      <c r="CJ120" s="653"/>
      <c r="CK120" s="653"/>
      <c r="CL120" s="653"/>
      <c r="CM120" s="653"/>
      <c r="CN120" s="653"/>
      <c r="CO120" s="653"/>
      <c r="CP120" s="653"/>
      <c r="CQ120" s="653"/>
      <c r="CR120" s="653"/>
      <c r="CS120" s="653"/>
      <c r="CT120" s="653"/>
      <c r="CU120" s="653"/>
      <c r="CV120" s="653"/>
      <c r="CW120" s="653"/>
      <c r="CX120" s="653"/>
      <c r="CY120" s="653"/>
      <c r="CZ120" s="653"/>
      <c r="DA120" s="653"/>
      <c r="DB120" s="653"/>
      <c r="DC120" s="653"/>
      <c r="DD120" s="653"/>
      <c r="DE120" s="653"/>
      <c r="DF120" s="653"/>
      <c r="DG120" s="653"/>
      <c r="DH120" s="653"/>
      <c r="DI120" s="653"/>
      <c r="DJ120" s="653"/>
      <c r="DK120" s="653"/>
      <c r="DL120" s="653"/>
      <c r="DM120" s="653"/>
      <c r="DN120" s="653"/>
      <c r="DO120" s="653"/>
      <c r="DP120" s="653"/>
      <c r="DQ120" s="653"/>
      <c r="DR120" s="653"/>
      <c r="DS120" s="653"/>
      <c r="DT120" s="653"/>
      <c r="DU120" s="653"/>
      <c r="DV120" s="653"/>
      <c r="DW120" s="653"/>
      <c r="DX120" s="653"/>
      <c r="DY120" s="653"/>
      <c r="DZ120" s="653"/>
      <c r="EA120" s="653"/>
      <c r="EB120" s="653"/>
      <c r="EC120" s="653"/>
      <c r="ED120" s="653"/>
      <c r="EE120" s="653"/>
      <c r="EF120" s="653"/>
      <c r="EG120" s="653"/>
      <c r="EH120" s="653"/>
      <c r="EI120" s="653"/>
      <c r="EJ120" s="653"/>
      <c r="EK120" s="653"/>
      <c r="EL120" s="653"/>
      <c r="EM120" s="653"/>
      <c r="EN120" s="653"/>
      <c r="EO120" s="653"/>
      <c r="EP120" s="653"/>
      <c r="EQ120" s="653"/>
      <c r="ER120" s="653"/>
      <c r="ES120" s="653"/>
      <c r="ET120" s="653"/>
      <c r="EU120" s="653"/>
      <c r="EV120" s="653"/>
      <c r="EW120" s="653"/>
      <c r="EX120" s="653"/>
      <c r="EY120" s="653"/>
      <c r="EZ120" s="653"/>
      <c r="FA120" s="653"/>
      <c r="FB120" s="653"/>
      <c r="FC120" s="653"/>
      <c r="FD120" s="653"/>
      <c r="FE120" s="653"/>
      <c r="FF120" s="653"/>
      <c r="FG120" s="653"/>
      <c r="FH120" s="653"/>
      <c r="FI120" s="653"/>
      <c r="FJ120" s="653"/>
      <c r="FK120" s="653"/>
      <c r="FL120" s="653"/>
      <c r="FM120" s="653"/>
      <c r="FN120" s="653"/>
      <c r="FO120" s="653"/>
      <c r="FP120" s="653"/>
      <c r="FQ120" s="653"/>
      <c r="FR120" s="653"/>
      <c r="FS120" s="653"/>
      <c r="FT120" s="653"/>
      <c r="FU120" s="653"/>
      <c r="FV120" s="653"/>
      <c r="FW120" s="653"/>
      <c r="FX120" s="653"/>
      <c r="FY120" s="653"/>
      <c r="FZ120" s="653"/>
      <c r="GA120" s="653"/>
      <c r="GB120" s="653"/>
      <c r="GC120" s="653"/>
      <c r="GD120" s="653"/>
      <c r="GE120" s="653"/>
      <c r="GF120" s="653"/>
      <c r="GG120" s="653"/>
      <c r="GH120" s="653"/>
      <c r="GI120" s="653"/>
      <c r="GJ120" s="653"/>
      <c r="GK120" s="653"/>
      <c r="GL120" s="653"/>
      <c r="GM120" s="653"/>
      <c r="GN120" s="653"/>
      <c r="GO120" s="653"/>
      <c r="GP120" s="653"/>
      <c r="GQ120" s="653"/>
      <c r="GR120" s="653"/>
      <c r="GS120" s="653"/>
      <c r="GT120" s="653"/>
      <c r="GU120" s="653"/>
      <c r="GV120" s="653"/>
      <c r="GW120" s="653"/>
      <c r="GX120" s="653"/>
      <c r="GY120" s="653"/>
      <c r="GZ120" s="653"/>
      <c r="HA120" s="653"/>
      <c r="HB120" s="653"/>
      <c r="HC120" s="653"/>
      <c r="HD120" s="653"/>
      <c r="HE120" s="653"/>
      <c r="HF120" s="653"/>
      <c r="HG120" s="653"/>
      <c r="HH120" s="653"/>
      <c r="HI120" s="653"/>
      <c r="HJ120" s="653"/>
      <c r="HK120" s="653"/>
      <c r="HL120" s="653"/>
      <c r="HM120" s="653"/>
      <c r="HN120" s="653"/>
      <c r="HO120" s="653"/>
      <c r="HP120" s="653"/>
      <c r="HQ120" s="653"/>
      <c r="HR120" s="653"/>
      <c r="HS120" s="653"/>
      <c r="HT120" s="653"/>
      <c r="HU120" s="653"/>
      <c r="HV120" s="653"/>
      <c r="HW120" s="653"/>
      <c r="HX120" s="653"/>
      <c r="HY120" s="653"/>
      <c r="HZ120" s="653"/>
      <c r="IA120" s="653"/>
      <c r="IB120" s="653"/>
      <c r="IC120" s="653"/>
      <c r="ID120" s="653"/>
      <c r="IE120" s="653"/>
      <c r="IF120" s="653"/>
      <c r="IG120" s="653"/>
      <c r="IH120" s="653"/>
      <c r="II120" s="653"/>
      <c r="IJ120" s="653"/>
      <c r="IK120" s="653"/>
      <c r="IL120" s="653"/>
      <c r="IM120" s="653"/>
      <c r="IN120" s="653"/>
      <c r="IO120" s="653"/>
      <c r="IP120" s="653"/>
      <c r="IQ120" s="653"/>
      <c r="IR120" s="653"/>
      <c r="IS120" s="653"/>
      <c r="IT120" s="653"/>
      <c r="IU120" s="653"/>
      <c r="IV120" s="653"/>
      <c r="IW120" s="653"/>
      <c r="IX120" s="653"/>
      <c r="IY120" s="653"/>
      <c r="IZ120" s="653"/>
      <c r="JA120" s="653"/>
      <c r="JB120" s="653"/>
      <c r="JC120" s="653"/>
      <c r="JD120" s="653"/>
      <c r="JE120" s="653"/>
      <c r="JF120" s="653"/>
      <c r="JG120" s="653"/>
      <c r="JH120" s="653"/>
      <c r="JI120" s="653"/>
      <c r="JJ120" s="653"/>
      <c r="JK120" s="653"/>
      <c r="JL120" s="653"/>
      <c r="JM120" s="653"/>
      <c r="JN120" s="653"/>
      <c r="JO120" s="653"/>
      <c r="JP120" s="653"/>
      <c r="JQ120" s="653"/>
      <c r="JR120" s="653"/>
      <c r="JS120" s="653"/>
      <c r="JT120" s="653"/>
      <c r="JU120" s="653"/>
      <c r="JV120" s="653"/>
      <c r="JW120" s="653"/>
      <c r="JX120" s="653"/>
      <c r="JY120" s="653"/>
      <c r="JZ120" s="653"/>
      <c r="KA120" s="653"/>
      <c r="KB120" s="653"/>
      <c r="KC120" s="653"/>
      <c r="KD120" s="653"/>
      <c r="KE120" s="653"/>
      <c r="KF120" s="653"/>
      <c r="KG120" s="653"/>
      <c r="KH120" s="653"/>
      <c r="KI120" s="653"/>
      <c r="KJ120" s="653"/>
      <c r="KK120" s="653"/>
      <c r="KL120" s="653"/>
      <c r="KM120" s="653"/>
      <c r="KN120" s="653"/>
      <c r="KO120" s="653"/>
      <c r="KP120" s="653"/>
      <c r="KQ120" s="653"/>
      <c r="KR120" s="653"/>
      <c r="KS120" s="653"/>
      <c r="KT120" s="653"/>
      <c r="KU120" s="653"/>
      <c r="KV120" s="653"/>
      <c r="KW120" s="653"/>
      <c r="KX120" s="653"/>
      <c r="KY120" s="653"/>
      <c r="KZ120" s="653"/>
      <c r="LA120" s="653"/>
      <c r="LB120" s="653"/>
      <c r="LC120" s="653"/>
      <c r="LD120" s="653"/>
      <c r="LE120" s="653"/>
      <c r="LF120" s="653"/>
      <c r="LG120" s="653"/>
      <c r="LH120" s="653"/>
      <c r="LI120" s="653"/>
      <c r="LJ120" s="653"/>
      <c r="LK120" s="653"/>
      <c r="LL120" s="653"/>
      <c r="LM120" s="653"/>
      <c r="LN120" s="653"/>
      <c r="LO120" s="653"/>
      <c r="LP120" s="653"/>
      <c r="LQ120" s="653"/>
      <c r="LR120" s="653"/>
      <c r="LS120" s="653"/>
      <c r="LT120" s="653"/>
      <c r="LU120" s="653"/>
      <c r="LV120" s="653"/>
      <c r="LW120" s="653"/>
      <c r="LX120" s="653"/>
      <c r="LY120" s="653"/>
      <c r="LZ120" s="653"/>
      <c r="MA120" s="653"/>
      <c r="MB120" s="653"/>
      <c r="MC120" s="653"/>
      <c r="MD120" s="653"/>
      <c r="ME120" s="653"/>
      <c r="MF120" s="653"/>
      <c r="MG120" s="653"/>
      <c r="MH120" s="653"/>
      <c r="MI120" s="653"/>
      <c r="MJ120" s="653"/>
      <c r="MK120" s="653"/>
      <c r="ML120" s="653"/>
      <c r="MM120" s="653"/>
      <c r="MN120" s="653"/>
      <c r="MO120" s="653"/>
      <c r="MP120" s="653"/>
      <c r="MQ120" s="653"/>
      <c r="MR120" s="653"/>
      <c r="MS120" s="653"/>
      <c r="MT120" s="653"/>
      <c r="MU120" s="653"/>
      <c r="MV120" s="653"/>
      <c r="MW120" s="653"/>
      <c r="MX120" s="653"/>
      <c r="MY120" s="653"/>
      <c r="MZ120" s="653"/>
      <c r="NA120" s="653"/>
      <c r="NB120" s="653"/>
      <c r="NC120" s="653"/>
      <c r="ND120" s="653"/>
      <c r="NE120" s="653"/>
      <c r="NF120" s="653"/>
      <c r="NG120" s="653"/>
      <c r="NH120" s="653"/>
      <c r="NI120" s="653"/>
      <c r="NJ120" s="653"/>
      <c r="NK120" s="653"/>
      <c r="NL120" s="653"/>
      <c r="NM120" s="653"/>
      <c r="NN120" s="653"/>
      <c r="NO120" s="653"/>
      <c r="NP120" s="653"/>
      <c r="NQ120" s="653"/>
      <c r="NR120" s="653"/>
      <c r="NS120" s="653"/>
      <c r="NT120" s="653"/>
      <c r="NU120" s="653"/>
      <c r="NV120" s="653"/>
      <c r="NW120" s="653"/>
      <c r="NX120" s="653"/>
      <c r="NY120" s="653"/>
      <c r="NZ120" s="653"/>
      <c r="OA120" s="653"/>
      <c r="OB120" s="653"/>
      <c r="OC120" s="653"/>
      <c r="OD120" s="653"/>
      <c r="OE120" s="653"/>
      <c r="OF120" s="653"/>
      <c r="OG120" s="653"/>
      <c r="OH120" s="653"/>
      <c r="OI120" s="653"/>
      <c r="OJ120" s="653"/>
      <c r="OK120" s="653"/>
      <c r="OL120" s="653"/>
      <c r="OM120" s="653"/>
      <c r="ON120" s="653"/>
      <c r="OO120" s="653"/>
      <c r="OP120" s="653"/>
      <c r="OQ120" s="653"/>
      <c r="OR120" s="653"/>
      <c r="OS120" s="653"/>
      <c r="OT120" s="653"/>
      <c r="OU120" s="653"/>
      <c r="OV120" s="653"/>
      <c r="OW120" s="653"/>
      <c r="OX120" s="653"/>
      <c r="OY120" s="653"/>
      <c r="OZ120" s="653"/>
      <c r="PA120" s="653"/>
      <c r="PB120" s="653"/>
      <c r="PC120" s="653"/>
      <c r="PD120" s="653"/>
      <c r="PE120" s="653"/>
      <c r="PF120" s="653"/>
      <c r="PG120" s="653"/>
      <c r="PH120" s="653"/>
      <c r="PI120" s="653"/>
      <c r="PJ120" s="653"/>
      <c r="PK120" s="653"/>
      <c r="PL120" s="653"/>
      <c r="PM120" s="653"/>
      <c r="PN120" s="653"/>
      <c r="PO120" s="653"/>
      <c r="PP120" s="653"/>
      <c r="PQ120" s="653"/>
      <c r="PR120" s="653"/>
      <c r="PS120" s="653"/>
      <c r="PT120" s="653"/>
      <c r="PU120" s="653"/>
      <c r="PV120" s="653"/>
      <c r="PW120" s="653"/>
      <c r="PX120" s="653"/>
      <c r="PY120" s="653"/>
      <c r="PZ120" s="653"/>
      <c r="QA120" s="653"/>
      <c r="QB120" s="653"/>
      <c r="QC120" s="653"/>
      <c r="QD120" s="653"/>
      <c r="QE120" s="653"/>
      <c r="QF120" s="653"/>
      <c r="QG120" s="653"/>
      <c r="QH120" s="653"/>
      <c r="QI120" s="653"/>
      <c r="QJ120" s="653"/>
      <c r="QK120" s="653"/>
      <c r="QL120" s="653"/>
      <c r="QM120" s="653"/>
      <c r="QN120" s="653"/>
      <c r="QO120" s="653"/>
      <c r="QP120" s="653"/>
      <c r="QQ120" s="653"/>
      <c r="QR120" s="653"/>
      <c r="QS120" s="653"/>
      <c r="QT120" s="653"/>
      <c r="QU120" s="653"/>
      <c r="QV120" s="653"/>
      <c r="QW120" s="653"/>
      <c r="QX120" s="653"/>
      <c r="QY120" s="653"/>
      <c r="QZ120" s="653"/>
      <c r="RA120" s="653"/>
      <c r="RB120" s="653"/>
      <c r="RC120" s="653"/>
      <c r="RD120" s="653"/>
      <c r="RE120" s="653"/>
      <c r="RF120" s="653"/>
      <c r="RG120" s="653"/>
      <c r="RH120" s="653"/>
      <c r="RI120" s="653"/>
      <c r="RJ120" s="653"/>
      <c r="RK120" s="653"/>
      <c r="RL120" s="653"/>
      <c r="RM120" s="653"/>
      <c r="RN120" s="653"/>
      <c r="RO120" s="653"/>
      <c r="RP120" s="653"/>
      <c r="RQ120" s="653"/>
      <c r="RR120" s="653"/>
      <c r="RS120" s="653"/>
      <c r="RT120" s="653"/>
      <c r="RU120" s="653"/>
      <c r="RV120" s="653"/>
      <c r="RW120" s="653"/>
      <c r="RX120" s="653"/>
      <c r="RY120" s="653"/>
      <c r="RZ120" s="653"/>
      <c r="SA120" s="653"/>
      <c r="SB120" s="653"/>
      <c r="SC120" s="653"/>
      <c r="SD120" s="653"/>
      <c r="SE120" s="653"/>
      <c r="SF120" s="653"/>
      <c r="SG120" s="653"/>
      <c r="SH120" s="653"/>
      <c r="SI120" s="653"/>
      <c r="SJ120" s="653"/>
      <c r="SK120" s="653"/>
      <c r="SL120" s="653"/>
      <c r="SM120" s="653"/>
      <c r="SN120" s="653"/>
      <c r="SO120" s="653"/>
      <c r="SP120" s="653"/>
      <c r="SQ120" s="653"/>
      <c r="SR120" s="653"/>
      <c r="SS120" s="653"/>
      <c r="ST120" s="653"/>
      <c r="SU120" s="653"/>
      <c r="SV120" s="653"/>
      <c r="SW120" s="653"/>
      <c r="SX120" s="653"/>
      <c r="SY120" s="653"/>
      <c r="SZ120" s="653"/>
      <c r="TA120" s="653"/>
      <c r="TB120" s="653"/>
      <c r="TC120" s="653"/>
      <c r="TD120" s="653"/>
      <c r="TE120" s="653"/>
      <c r="TF120" s="653"/>
      <c r="TG120" s="653"/>
      <c r="TH120" s="653"/>
      <c r="TI120" s="653"/>
      <c r="TJ120" s="653"/>
      <c r="TK120" s="653"/>
      <c r="TL120" s="653"/>
      <c r="TM120" s="653"/>
      <c r="TN120" s="653"/>
      <c r="TO120" s="653"/>
      <c r="TP120" s="653"/>
      <c r="TQ120" s="653"/>
      <c r="TR120" s="653"/>
      <c r="TS120" s="653"/>
      <c r="TT120" s="653"/>
      <c r="TU120" s="653"/>
      <c r="TV120" s="653"/>
      <c r="TW120" s="653"/>
      <c r="TX120" s="653"/>
      <c r="TY120" s="653"/>
      <c r="TZ120" s="653"/>
      <c r="UA120" s="653"/>
      <c r="UB120" s="653"/>
      <c r="UC120" s="653"/>
      <c r="UD120" s="653"/>
      <c r="UE120" s="653"/>
      <c r="UF120" s="653"/>
      <c r="UG120" s="653"/>
      <c r="UH120" s="653"/>
      <c r="UI120" s="653"/>
      <c r="UJ120" s="653"/>
      <c r="UK120" s="653"/>
      <c r="UL120" s="653"/>
      <c r="UM120" s="653"/>
      <c r="UN120" s="653"/>
      <c r="UO120" s="653"/>
      <c r="UP120" s="653"/>
      <c r="UQ120" s="653"/>
      <c r="UR120" s="653"/>
      <c r="US120" s="653"/>
      <c r="UT120" s="653"/>
      <c r="UU120" s="653"/>
      <c r="UV120" s="653"/>
      <c r="UW120" s="653"/>
      <c r="UX120" s="653"/>
      <c r="UY120" s="653"/>
      <c r="UZ120" s="653"/>
      <c r="VA120" s="653"/>
      <c r="VB120" s="653"/>
      <c r="VC120" s="653"/>
      <c r="VD120" s="653"/>
      <c r="VE120" s="653"/>
      <c r="VF120" s="653"/>
      <c r="VG120" s="653"/>
      <c r="VH120" s="653"/>
      <c r="VI120" s="653"/>
      <c r="VJ120" s="653"/>
      <c r="VK120" s="653"/>
      <c r="VL120" s="653"/>
      <c r="VM120" s="653"/>
      <c r="VN120" s="653"/>
      <c r="VO120" s="653"/>
      <c r="VP120" s="653"/>
      <c r="VQ120" s="653"/>
      <c r="VR120" s="653"/>
      <c r="VS120" s="653"/>
      <c r="VT120" s="653"/>
      <c r="VU120" s="653"/>
      <c r="VV120" s="653"/>
      <c r="VW120" s="653"/>
      <c r="VX120" s="653"/>
      <c r="VY120" s="653"/>
      <c r="VZ120" s="653"/>
      <c r="WA120" s="653"/>
      <c r="WB120" s="653"/>
      <c r="WC120" s="653"/>
      <c r="WD120" s="653"/>
      <c r="WE120" s="653"/>
      <c r="WF120" s="653"/>
      <c r="WG120" s="653"/>
      <c r="WH120" s="653"/>
      <c r="WI120" s="653"/>
      <c r="WJ120" s="653"/>
      <c r="WK120" s="653"/>
      <c r="WL120" s="653"/>
      <c r="WM120" s="653"/>
      <c r="WN120" s="653"/>
      <c r="WO120" s="653"/>
      <c r="WP120" s="653"/>
      <c r="WQ120" s="653"/>
      <c r="WR120" s="653"/>
      <c r="WS120" s="653"/>
      <c r="WT120" s="653"/>
      <c r="WU120" s="653"/>
      <c r="WV120" s="653"/>
      <c r="WW120" s="653"/>
      <c r="WX120" s="653"/>
      <c r="WY120" s="653"/>
      <c r="WZ120" s="653"/>
      <c r="XA120" s="653"/>
      <c r="XB120" s="653"/>
      <c r="XC120" s="653"/>
      <c r="XD120" s="653"/>
      <c r="XE120" s="653"/>
      <c r="XF120" s="653"/>
      <c r="XG120" s="653"/>
      <c r="XH120" s="653"/>
      <c r="XI120" s="653"/>
      <c r="XJ120" s="653"/>
      <c r="XK120" s="653"/>
      <c r="XL120" s="653"/>
      <c r="XM120" s="653"/>
      <c r="XN120" s="653"/>
      <c r="XO120" s="653"/>
      <c r="XP120" s="653"/>
      <c r="XQ120" s="653"/>
      <c r="XR120" s="653"/>
      <c r="XS120" s="653"/>
      <c r="XT120" s="653"/>
      <c r="XU120" s="653"/>
      <c r="XV120" s="653"/>
      <c r="XW120" s="653"/>
      <c r="XX120" s="653"/>
      <c r="XY120" s="653"/>
      <c r="XZ120" s="653"/>
      <c r="YA120" s="653"/>
      <c r="YB120" s="653"/>
      <c r="YC120" s="653"/>
      <c r="YD120" s="653"/>
      <c r="YE120" s="653"/>
      <c r="YF120" s="653"/>
      <c r="YG120" s="653"/>
      <c r="YH120" s="653"/>
      <c r="YI120" s="653"/>
      <c r="YJ120" s="653"/>
      <c r="YK120" s="653"/>
      <c r="YL120" s="653"/>
      <c r="YM120" s="653"/>
      <c r="YN120" s="653"/>
      <c r="YO120" s="653"/>
      <c r="YP120" s="653"/>
      <c r="YQ120" s="653"/>
      <c r="YR120" s="653"/>
      <c r="YS120" s="653"/>
      <c r="YT120" s="653"/>
      <c r="YU120" s="653"/>
      <c r="YV120" s="653"/>
      <c r="YW120" s="653"/>
      <c r="YX120" s="653"/>
      <c r="YY120" s="653"/>
      <c r="YZ120" s="653"/>
      <c r="ZA120" s="653"/>
      <c r="ZB120" s="653"/>
      <c r="ZC120" s="653"/>
      <c r="ZD120" s="653"/>
      <c r="ZE120" s="653"/>
      <c r="ZF120" s="653"/>
      <c r="ZG120" s="653"/>
      <c r="ZH120" s="653"/>
      <c r="ZI120" s="653"/>
      <c r="ZJ120" s="653"/>
      <c r="ZK120" s="653"/>
      <c r="ZL120" s="653"/>
      <c r="ZM120" s="653"/>
      <c r="ZN120" s="653"/>
      <c r="ZO120" s="653"/>
      <c r="ZP120" s="653"/>
      <c r="ZQ120" s="653"/>
      <c r="ZR120" s="653"/>
      <c r="ZS120" s="653"/>
      <c r="ZT120" s="653"/>
      <c r="ZU120" s="653"/>
      <c r="ZV120" s="653"/>
      <c r="ZW120" s="653"/>
      <c r="ZX120" s="653"/>
      <c r="ZY120" s="653"/>
      <c r="ZZ120" s="653"/>
      <c r="AAA120" s="653"/>
      <c r="AAB120" s="653"/>
      <c r="AAC120" s="653"/>
      <c r="AAD120" s="653"/>
      <c r="AAE120" s="653"/>
      <c r="AAF120" s="653"/>
      <c r="AAG120" s="653"/>
      <c r="AAH120" s="653"/>
      <c r="AAI120" s="653"/>
      <c r="AAJ120" s="653"/>
      <c r="AAK120" s="653"/>
      <c r="AAL120" s="653"/>
      <c r="AAM120" s="653"/>
      <c r="AAN120" s="653"/>
      <c r="AAO120" s="653"/>
      <c r="AAP120" s="653"/>
      <c r="AAQ120" s="653"/>
      <c r="AAR120" s="653"/>
      <c r="AAS120" s="653"/>
      <c r="AAT120" s="653"/>
      <c r="AAU120" s="653"/>
      <c r="AAV120" s="653"/>
      <c r="AAW120" s="653"/>
      <c r="AAX120" s="653"/>
      <c r="AAY120" s="653"/>
      <c r="AAZ120" s="653"/>
      <c r="ABA120" s="653"/>
      <c r="ABB120" s="653"/>
      <c r="ABC120" s="653"/>
      <c r="ABD120" s="653"/>
      <c r="ABE120" s="653"/>
      <c r="ABF120" s="653"/>
      <c r="ABG120" s="653"/>
      <c r="ABH120" s="653"/>
      <c r="ABI120" s="653"/>
      <c r="ABJ120" s="653"/>
      <c r="ABK120" s="653"/>
      <c r="ABL120" s="653"/>
      <c r="ABM120" s="653"/>
      <c r="ABN120" s="653"/>
      <c r="ABO120" s="653"/>
      <c r="ABP120" s="653"/>
      <c r="ABQ120" s="653"/>
      <c r="ABR120" s="653"/>
      <c r="ABS120" s="653"/>
      <c r="ABT120" s="653"/>
      <c r="ABU120" s="653"/>
      <c r="ABV120" s="653"/>
      <c r="ABW120" s="653"/>
      <c r="ABX120" s="653"/>
      <c r="ABY120" s="653"/>
      <c r="ABZ120" s="653"/>
      <c r="ACA120" s="653"/>
      <c r="ACB120" s="653"/>
      <c r="ACC120" s="653"/>
      <c r="ACD120" s="653"/>
      <c r="ACE120" s="653"/>
      <c r="ACF120" s="653"/>
      <c r="ACG120" s="653"/>
      <c r="ACH120" s="653"/>
      <c r="ACI120" s="653"/>
      <c r="ACJ120" s="653"/>
      <c r="ACK120" s="653"/>
      <c r="ACL120" s="653"/>
      <c r="ACM120" s="653"/>
      <c r="ACN120" s="653"/>
      <c r="ACO120" s="653"/>
      <c r="ACP120" s="653"/>
      <c r="ACQ120" s="653"/>
      <c r="ACR120" s="653"/>
      <c r="ACS120" s="653"/>
      <c r="ACT120" s="653"/>
      <c r="ACU120" s="653"/>
      <c r="ACV120" s="653"/>
      <c r="ACW120" s="653"/>
      <c r="ACX120" s="653"/>
      <c r="ACY120" s="653"/>
      <c r="ACZ120" s="653"/>
      <c r="ADA120" s="653"/>
      <c r="ADB120" s="653"/>
      <c r="ADC120" s="653"/>
      <c r="ADD120" s="653"/>
      <c r="ADE120" s="653"/>
      <c r="ADF120" s="653"/>
      <c r="ADG120" s="653"/>
      <c r="ADH120" s="653"/>
      <c r="ADI120" s="653"/>
      <c r="ADJ120" s="653"/>
      <c r="ADK120" s="653"/>
      <c r="ADL120" s="653"/>
      <c r="ADM120" s="653"/>
      <c r="ADN120" s="653"/>
      <c r="ADO120" s="653"/>
      <c r="ADP120" s="653"/>
      <c r="ADQ120" s="653"/>
      <c r="ADR120" s="653"/>
      <c r="ADS120" s="653"/>
      <c r="ADT120" s="653"/>
      <c r="ADU120" s="653"/>
      <c r="ADV120" s="653"/>
      <c r="ADW120" s="653"/>
      <c r="ADX120" s="653"/>
      <c r="ADY120" s="653"/>
      <c r="ADZ120" s="653"/>
      <c r="AEA120" s="653"/>
      <c r="AEB120" s="653"/>
      <c r="AEC120" s="653"/>
      <c r="AED120" s="653"/>
      <c r="AEE120" s="653"/>
      <c r="AEF120" s="653"/>
      <c r="AEG120" s="653"/>
      <c r="AEH120" s="653"/>
      <c r="AEI120" s="653"/>
      <c r="AEJ120" s="653"/>
      <c r="AEK120" s="653"/>
      <c r="AEL120" s="653"/>
      <c r="AEM120" s="653"/>
      <c r="AEN120" s="653"/>
      <c r="AEO120" s="653"/>
      <c r="AEP120" s="653"/>
      <c r="AEQ120" s="653"/>
      <c r="AER120" s="653"/>
      <c r="AES120" s="653"/>
      <c r="AET120" s="653"/>
      <c r="AEU120" s="653"/>
      <c r="AEV120" s="653"/>
      <c r="AEW120" s="653"/>
      <c r="AEX120" s="653"/>
      <c r="AEY120" s="653"/>
      <c r="AEZ120" s="653"/>
      <c r="AFA120" s="653"/>
      <c r="AFB120" s="653"/>
      <c r="AFC120" s="653"/>
      <c r="AFD120" s="653"/>
      <c r="AFE120" s="653"/>
      <c r="AFF120" s="653"/>
      <c r="AFG120" s="653"/>
      <c r="AFH120" s="653"/>
      <c r="AFI120" s="653"/>
      <c r="AFJ120" s="653"/>
      <c r="AFK120" s="653"/>
      <c r="AFL120" s="653"/>
      <c r="AFM120" s="653"/>
      <c r="AFN120" s="653"/>
      <c r="AFO120" s="653"/>
      <c r="AFP120" s="653"/>
      <c r="AFQ120" s="653"/>
      <c r="AFR120" s="653"/>
      <c r="AFS120" s="653"/>
      <c r="AFT120" s="653"/>
      <c r="AFU120" s="653"/>
      <c r="AFV120" s="653"/>
      <c r="AFW120" s="653"/>
      <c r="AFX120" s="653"/>
      <c r="AFY120" s="653"/>
      <c r="AFZ120" s="653"/>
      <c r="AGA120" s="653"/>
      <c r="AGB120" s="653"/>
      <c r="AGC120" s="653"/>
      <c r="AGD120" s="653"/>
      <c r="AGE120" s="653"/>
      <c r="AGF120" s="653"/>
      <c r="AGG120" s="653"/>
      <c r="AGH120" s="653"/>
      <c r="AGI120" s="653"/>
      <c r="AGJ120" s="653"/>
      <c r="AGK120" s="653"/>
      <c r="AGL120" s="653"/>
      <c r="AGM120" s="653"/>
      <c r="AGN120" s="653"/>
      <c r="AGO120" s="653"/>
      <c r="AGP120" s="653"/>
      <c r="AGQ120" s="653"/>
      <c r="AGR120" s="653"/>
      <c r="AGS120" s="653"/>
      <c r="AGT120" s="653"/>
      <c r="AGU120" s="653"/>
      <c r="AGV120" s="653"/>
      <c r="AGW120" s="653"/>
      <c r="AGX120" s="653"/>
      <c r="AGY120" s="653"/>
      <c r="AGZ120" s="653"/>
      <c r="AHA120" s="653"/>
      <c r="AHB120" s="653"/>
      <c r="AHC120" s="653"/>
      <c r="AHD120" s="653"/>
      <c r="AHE120" s="653"/>
      <c r="AHF120" s="653"/>
      <c r="AHG120" s="653"/>
      <c r="AHH120" s="653"/>
      <c r="AHI120" s="653"/>
      <c r="AHJ120" s="653"/>
      <c r="AHK120" s="653"/>
      <c r="AHL120" s="653"/>
      <c r="AHM120" s="653"/>
      <c r="AHN120" s="653"/>
      <c r="AHO120" s="653"/>
      <c r="AHP120" s="653"/>
      <c r="AHQ120" s="653"/>
      <c r="AHR120" s="653"/>
      <c r="AHS120" s="653"/>
      <c r="AHT120" s="653"/>
      <c r="AHU120" s="653"/>
      <c r="AHV120" s="653"/>
      <c r="AHW120" s="653"/>
      <c r="AHX120" s="653"/>
      <c r="AHY120" s="653"/>
      <c r="AHZ120" s="653"/>
      <c r="AIA120" s="653"/>
      <c r="AIB120" s="653"/>
      <c r="AIC120" s="653"/>
      <c r="AID120" s="653"/>
      <c r="AIE120" s="653"/>
      <c r="AIF120" s="653"/>
      <c r="AIG120" s="653"/>
      <c r="AIH120" s="653"/>
      <c r="AII120" s="653"/>
      <c r="AIJ120" s="653"/>
      <c r="AIK120" s="653"/>
      <c r="AIL120" s="653"/>
      <c r="AIM120" s="653"/>
      <c r="AIN120" s="653"/>
      <c r="AIO120" s="653"/>
      <c r="AIP120" s="653"/>
      <c r="AIQ120" s="653"/>
      <c r="AIR120" s="653"/>
      <c r="AIS120" s="653"/>
      <c r="AIT120" s="653"/>
      <c r="AIU120" s="653"/>
      <c r="AIV120" s="653"/>
      <c r="AIW120" s="653"/>
      <c r="AIX120" s="653"/>
      <c r="AIY120" s="653"/>
      <c r="AIZ120" s="653"/>
      <c r="AJA120" s="653"/>
      <c r="AJB120" s="653"/>
      <c r="AJC120" s="653"/>
      <c r="AJD120" s="653"/>
      <c r="AJE120" s="653"/>
      <c r="AJF120" s="653"/>
      <c r="AJG120" s="653"/>
      <c r="AJH120" s="653"/>
      <c r="AJI120" s="653"/>
      <c r="AJJ120" s="653"/>
      <c r="AJK120" s="653"/>
      <c r="AJL120" s="653"/>
      <c r="AJM120" s="653"/>
      <c r="AJN120" s="653"/>
      <c r="AJO120" s="653"/>
      <c r="AJP120" s="653"/>
      <c r="AJQ120" s="653"/>
      <c r="AJR120" s="653"/>
      <c r="AJS120" s="653"/>
      <c r="AJT120" s="653"/>
      <c r="AJU120" s="653"/>
      <c r="AJV120" s="653"/>
      <c r="AJW120" s="653"/>
      <c r="AJX120" s="653"/>
      <c r="AJY120" s="653"/>
      <c r="AJZ120" s="653"/>
      <c r="AKA120" s="653"/>
      <c r="AKB120" s="653"/>
      <c r="AKC120" s="653"/>
      <c r="AKD120" s="653"/>
      <c r="AKE120" s="653"/>
      <c r="AKF120" s="653"/>
      <c r="AKG120" s="653"/>
      <c r="AKH120" s="653"/>
      <c r="AKI120" s="653"/>
      <c r="AKJ120" s="653"/>
      <c r="AKK120" s="653"/>
      <c r="AKL120" s="653"/>
      <c r="AKM120" s="653"/>
      <c r="AKN120" s="653"/>
      <c r="AKO120" s="653"/>
      <c r="AKP120" s="653"/>
      <c r="AKQ120" s="653"/>
      <c r="AKR120" s="653"/>
      <c r="AKS120" s="653"/>
      <c r="AKT120" s="653"/>
      <c r="AKU120" s="653"/>
      <c r="AKV120" s="653"/>
      <c r="AKW120" s="653"/>
      <c r="AKX120" s="653"/>
      <c r="AKY120" s="653"/>
      <c r="AKZ120" s="653"/>
      <c r="ALA120" s="653"/>
      <c r="ALB120" s="653"/>
      <c r="ALC120" s="653"/>
      <c r="ALD120" s="653"/>
      <c r="ALE120" s="653"/>
      <c r="ALF120" s="653"/>
      <c r="ALG120" s="653"/>
      <c r="ALH120" s="653"/>
      <c r="ALI120" s="653"/>
      <c r="ALJ120" s="653"/>
      <c r="ALK120" s="653"/>
      <c r="ALL120" s="653"/>
      <c r="ALM120" s="653"/>
      <c r="ALN120" s="653"/>
      <c r="ALO120" s="653"/>
      <c r="ALP120" s="653"/>
      <c r="ALQ120" s="653"/>
      <c r="ALR120" s="653"/>
      <c r="ALS120" s="653"/>
      <c r="ALT120" s="653"/>
      <c r="ALU120" s="653"/>
      <c r="ALV120" s="653"/>
      <c r="ALW120" s="653"/>
      <c r="ALX120" s="653"/>
      <c r="ALY120" s="653"/>
      <c r="ALZ120" s="653"/>
      <c r="AMA120" s="653"/>
      <c r="AMB120" s="653"/>
      <c r="AMC120" s="653"/>
      <c r="AMD120" s="653"/>
      <c r="AME120" s="653"/>
      <c r="AMF120" s="653"/>
      <c r="AMG120" s="653"/>
      <c r="AMH120" s="653"/>
      <c r="AMI120" s="653"/>
      <c r="AMJ120" s="653"/>
      <c r="AMK120" s="653"/>
    </row>
    <row r="121" spans="1:1025" s="658" customFormat="1">
      <c r="A121" s="1187"/>
      <c r="B121" s="1187"/>
      <c r="C121" s="1187"/>
      <c r="D121" s="1187"/>
      <c r="E121" s="1187"/>
      <c r="F121" s="1548"/>
      <c r="G121" s="1187"/>
      <c r="H121" s="1187"/>
      <c r="I121" s="677"/>
      <c r="J121" s="678"/>
    </row>
    <row r="122" spans="1:1025">
      <c r="A122" s="649"/>
      <c r="B122" s="649"/>
      <c r="C122" s="649"/>
      <c r="D122" s="649"/>
      <c r="E122" s="649"/>
      <c r="F122" s="650"/>
      <c r="G122" s="649"/>
      <c r="H122" s="649"/>
    </row>
  </sheetData>
  <mergeCells count="62">
    <mergeCell ref="A70:H70"/>
    <mergeCell ref="A69:H69"/>
    <mergeCell ref="A68:H68"/>
    <mergeCell ref="A71:H71"/>
    <mergeCell ref="B87:C87"/>
    <mergeCell ref="B85:C85"/>
    <mergeCell ref="B86:C86"/>
    <mergeCell ref="B82:C82"/>
    <mergeCell ref="B83:C83"/>
    <mergeCell ref="B84:C84"/>
    <mergeCell ref="B74:C74"/>
    <mergeCell ref="B75:C75"/>
    <mergeCell ref="B73:C73"/>
    <mergeCell ref="D73:E73"/>
    <mergeCell ref="A4:H4"/>
    <mergeCell ref="A5:H5"/>
    <mergeCell ref="A6:H6"/>
    <mergeCell ref="A33:E33"/>
    <mergeCell ref="A64:H66"/>
    <mergeCell ref="A49:H49"/>
    <mergeCell ref="A58:H58"/>
    <mergeCell ref="A60:H62"/>
    <mergeCell ref="A120:E120"/>
    <mergeCell ref="B76:C76"/>
    <mergeCell ref="B81:C81"/>
    <mergeCell ref="B77:C77"/>
    <mergeCell ref="B78:C78"/>
    <mergeCell ref="B79:C79"/>
    <mergeCell ref="B80:C80"/>
    <mergeCell ref="B88:C88"/>
    <mergeCell ref="B89:C89"/>
    <mergeCell ref="B90:C90"/>
    <mergeCell ref="A107:H107"/>
    <mergeCell ref="A111:E111"/>
    <mergeCell ref="A112:E112"/>
    <mergeCell ref="A118:E118"/>
    <mergeCell ref="A119:E119"/>
    <mergeCell ref="A92:H93"/>
    <mergeCell ref="D102:E102"/>
    <mergeCell ref="B103:C103"/>
    <mergeCell ref="D103:E103"/>
    <mergeCell ref="B102:C102"/>
    <mergeCell ref="B100:C100"/>
    <mergeCell ref="D100:E100"/>
    <mergeCell ref="B101:C101"/>
    <mergeCell ref="D101:E101"/>
    <mergeCell ref="A114:E114"/>
    <mergeCell ref="A115:E115"/>
    <mergeCell ref="A116:E116"/>
    <mergeCell ref="A117:E117"/>
    <mergeCell ref="A95:H95"/>
    <mergeCell ref="A96:H96"/>
    <mergeCell ref="A97:H97"/>
    <mergeCell ref="A98:H98"/>
    <mergeCell ref="A108:H108"/>
    <mergeCell ref="A109:H109"/>
    <mergeCell ref="A113:E113"/>
    <mergeCell ref="B104:C104"/>
    <mergeCell ref="D104:E104"/>
    <mergeCell ref="B105:C105"/>
    <mergeCell ref="D105:E105"/>
    <mergeCell ref="F111:G111"/>
  </mergeCells>
  <phoneticPr fontId="16" type="noConversion"/>
  <printOptions horizontalCentered="1"/>
  <pageMargins left="0.9055118110236221" right="0.9055118110236221" top="1.0629921259842521" bottom="0.86614173228346458" header="0.31496062992125984" footer="0.31496062992125984"/>
  <pageSetup scale="80" orientation="portrait"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55"/>
  <sheetViews>
    <sheetView workbookViewId="0">
      <selection activeCell="A15" sqref="A15"/>
    </sheetView>
  </sheetViews>
  <sheetFormatPr baseColWidth="10" defaultColWidth="9.140625" defaultRowHeight="12.75"/>
  <cols>
    <col min="1" max="1" width="55.28515625" customWidth="1"/>
    <col min="2" max="2" width="3.42578125" bestFit="1" customWidth="1"/>
    <col min="3" max="4" width="20" customWidth="1"/>
    <col min="5" max="1020" width="9.140625" customWidth="1"/>
  </cols>
  <sheetData>
    <row r="1" spans="1:5">
      <c r="A1" s="319" t="s">
        <v>268</v>
      </c>
      <c r="B1" s="1007"/>
      <c r="C1" s="1007"/>
      <c r="D1" s="1007"/>
    </row>
    <row r="2" spans="1:5">
      <c r="A2" s="325" t="s">
        <v>8776</v>
      </c>
      <c r="B2" s="1007"/>
      <c r="C2" s="1007"/>
      <c r="D2" s="1007"/>
    </row>
    <row r="3" spans="1:5">
      <c r="A3" s="1551"/>
      <c r="B3" s="1551"/>
      <c r="C3" s="1551"/>
      <c r="D3" s="1551"/>
    </row>
    <row r="4" spans="1:5" ht="158.25" customHeight="1">
      <c r="A4" s="1758" t="s">
        <v>8554</v>
      </c>
      <c r="B4" s="1758"/>
      <c r="C4" s="1758"/>
      <c r="D4" s="1758"/>
    </row>
    <row r="5" spans="1:5">
      <c r="A5" s="1759" t="s">
        <v>223</v>
      </c>
      <c r="B5" s="1759"/>
      <c r="C5" s="1759"/>
      <c r="D5" s="1759"/>
    </row>
    <row r="6" spans="1:5">
      <c r="A6" s="1759" t="s">
        <v>224</v>
      </c>
      <c r="B6" s="1759"/>
      <c r="C6" s="1759"/>
      <c r="D6" s="1759"/>
    </row>
    <row r="7" spans="1:5" s="199" customFormat="1">
      <c r="A7" s="1760" t="s">
        <v>3893</v>
      </c>
      <c r="B7" s="1760"/>
      <c r="C7" s="1760"/>
      <c r="D7" s="1760"/>
      <c r="E7" s="336"/>
    </row>
    <row r="8" spans="1:5">
      <c r="A8" s="1759" t="s">
        <v>3</v>
      </c>
      <c r="B8" s="1759"/>
      <c r="C8" s="1759"/>
      <c r="D8" s="1759"/>
    </row>
    <row r="9" spans="1:5" ht="13.5" thickBot="1">
      <c r="A9" s="1552"/>
      <c r="B9" s="1007"/>
      <c r="C9" s="1007"/>
      <c r="D9" s="1552"/>
    </row>
    <row r="10" spans="1:5" ht="13.5" thickBot="1">
      <c r="A10" s="1553" t="s">
        <v>225</v>
      </c>
      <c r="B10" s="294" t="s">
        <v>3144</v>
      </c>
      <c r="C10" s="1553">
        <v>2018</v>
      </c>
      <c r="D10" s="1553">
        <v>2017</v>
      </c>
    </row>
    <row r="11" spans="1:5">
      <c r="A11" s="1554" t="s">
        <v>3154</v>
      </c>
      <c r="B11" s="1555"/>
      <c r="C11" s="1010">
        <v>325302296.38</v>
      </c>
      <c r="D11" s="1010">
        <v>5148408703.1800003</v>
      </c>
    </row>
    <row r="12" spans="1:5" ht="13.5" thickBot="1">
      <c r="A12" s="1556" t="s">
        <v>3557</v>
      </c>
      <c r="B12" s="1044" t="s">
        <v>283</v>
      </c>
      <c r="C12" s="1010">
        <v>1762004200</v>
      </c>
      <c r="D12" s="1010">
        <v>4265325892.1999998</v>
      </c>
    </row>
    <row r="13" spans="1:5" ht="13.5" thickBot="1">
      <c r="A13" s="1557" t="s">
        <v>199</v>
      </c>
      <c r="B13" s="1557"/>
      <c r="C13" s="1011">
        <f>SUM(C11:C12)</f>
        <v>2087306496.3800001</v>
      </c>
      <c r="D13" s="1011">
        <f>SUM(D11:D12)</f>
        <v>9413734595.3800011</v>
      </c>
    </row>
    <row r="14" spans="1:5">
      <c r="A14" s="1558"/>
      <c r="B14" s="1558"/>
      <c r="C14" s="324"/>
      <c r="D14" s="324"/>
    </row>
    <row r="15" spans="1:5">
      <c r="A15" s="325" t="s">
        <v>160</v>
      </c>
      <c r="B15" s="1007"/>
      <c r="C15" s="1007"/>
      <c r="D15" s="1007"/>
    </row>
    <row r="16" spans="1:5" ht="41.25" customHeight="1">
      <c r="A16" s="1763" t="s">
        <v>3831</v>
      </c>
      <c r="B16" s="1763"/>
      <c r="C16" s="1763"/>
      <c r="D16" s="1763"/>
    </row>
    <row r="17" spans="1:6">
      <c r="A17" s="1762" t="s">
        <v>8555</v>
      </c>
      <c r="B17" s="1762"/>
      <c r="C17" s="1762"/>
      <c r="D17" s="1762"/>
    </row>
    <row r="18" spans="1:6">
      <c r="A18" s="1007"/>
      <c r="B18" s="1007"/>
      <c r="C18" s="1007"/>
      <c r="D18" s="1007"/>
    </row>
    <row r="19" spans="1:6">
      <c r="A19" s="1007"/>
      <c r="B19" s="1007"/>
      <c r="C19" s="1007"/>
      <c r="D19" s="1007"/>
    </row>
    <row r="20" spans="1:6" ht="32.25" customHeight="1">
      <c r="A20" s="1765" t="s">
        <v>8777</v>
      </c>
      <c r="B20" s="1765"/>
      <c r="C20" s="1765"/>
      <c r="D20" s="1765"/>
    </row>
    <row r="21" spans="1:6">
      <c r="A21" s="1761" t="s">
        <v>8776</v>
      </c>
      <c r="B21" s="1761"/>
      <c r="C21" s="1761"/>
      <c r="D21" s="1761"/>
    </row>
    <row r="22" spans="1:6">
      <c r="A22" s="1764" t="s">
        <v>3893</v>
      </c>
      <c r="B22" s="1764"/>
      <c r="C22" s="1764"/>
      <c r="D22" s="1764"/>
    </row>
    <row r="23" spans="1:6">
      <c r="A23" s="1761" t="s">
        <v>3</v>
      </c>
      <c r="B23" s="1761"/>
      <c r="C23" s="1761"/>
      <c r="D23" s="1761"/>
    </row>
    <row r="24" spans="1:6" ht="13.5" thickBot="1">
      <c r="A24" s="320"/>
      <c r="B24" s="320"/>
      <c r="C24" s="1559"/>
      <c r="D24" s="1559"/>
    </row>
    <row r="25" spans="1:6" ht="13.5" thickBot="1">
      <c r="A25" s="321" t="s">
        <v>162</v>
      </c>
      <c r="B25" s="321"/>
      <c r="C25" s="321">
        <v>2018</v>
      </c>
      <c r="D25" s="321">
        <v>2017</v>
      </c>
    </row>
    <row r="26" spans="1:6">
      <c r="A26" s="1554" t="s">
        <v>3154</v>
      </c>
      <c r="B26" s="1555"/>
      <c r="C26" s="1010">
        <v>325302296.38</v>
      </c>
      <c r="D26" s="1010">
        <v>5148408703.1800003</v>
      </c>
    </row>
    <row r="27" spans="1:6">
      <c r="A27" s="1556" t="s">
        <v>3557</v>
      </c>
      <c r="B27" s="1044"/>
      <c r="C27" s="1010">
        <v>1762004200</v>
      </c>
      <c r="D27" s="1010">
        <v>4265325892.1999998</v>
      </c>
    </row>
    <row r="28" spans="1:6" ht="13.5" thickBot="1">
      <c r="A28" s="1560" t="s">
        <v>295</v>
      </c>
      <c r="B28" s="1560"/>
      <c r="C28" s="1561">
        <v>136134810</v>
      </c>
      <c r="D28" s="1561">
        <v>131227110</v>
      </c>
    </row>
    <row r="29" spans="1:6" ht="13.5" thickBot="1">
      <c r="A29" s="322" t="s">
        <v>199</v>
      </c>
      <c r="B29" s="322"/>
      <c r="C29" s="1011">
        <f>SUM(C26:C28)</f>
        <v>2223441306.3800001</v>
      </c>
      <c r="D29" s="1011">
        <f>SUM(D26:D28)</f>
        <v>9544961705.3800011</v>
      </c>
    </row>
    <row r="30" spans="1:6">
      <c r="A30" s="1008"/>
      <c r="B30" s="1008"/>
      <c r="C30" s="1008"/>
      <c r="D30" s="1008"/>
    </row>
    <row r="31" spans="1:6" s="3" customFormat="1">
      <c r="A31" s="1562" t="s">
        <v>289</v>
      </c>
      <c r="B31" s="1563"/>
      <c r="C31" s="1563"/>
      <c r="D31" s="1007"/>
      <c r="F31" s="1181"/>
    </row>
    <row r="32" spans="1:6" s="1168" customFormat="1">
      <c r="A32" s="1562" t="s">
        <v>8788</v>
      </c>
      <c r="B32" s="1564"/>
      <c r="C32" s="1564"/>
      <c r="D32" s="1012"/>
    </row>
    <row r="33" spans="1:8" s="3" customFormat="1">
      <c r="A33" s="1565"/>
      <c r="B33" s="1563"/>
      <c r="C33" s="1563"/>
      <c r="D33" s="1007"/>
      <c r="F33" s="1181"/>
    </row>
    <row r="34" spans="1:8" s="3" customFormat="1" ht="27" customHeight="1">
      <c r="A34" s="1755" t="s">
        <v>266</v>
      </c>
      <c r="B34" s="1755"/>
      <c r="C34" s="1755"/>
      <c r="D34" s="1755"/>
      <c r="E34" s="97"/>
      <c r="F34" s="97"/>
      <c r="G34" s="97"/>
      <c r="H34" s="97"/>
    </row>
    <row r="35" spans="1:8" s="3" customFormat="1">
      <c r="A35" s="1565"/>
      <c r="B35" s="1563"/>
      <c r="C35" s="1563"/>
      <c r="D35" s="1007"/>
      <c r="F35" s="1181"/>
    </row>
    <row r="36" spans="1:8" s="3" customFormat="1">
      <c r="A36" s="1756" t="s">
        <v>8788</v>
      </c>
      <c r="B36" s="1756"/>
      <c r="C36" s="1756"/>
      <c r="D36" s="1756"/>
      <c r="E36" s="1292"/>
      <c r="F36" s="1292"/>
      <c r="G36" s="1292"/>
      <c r="H36" s="1292"/>
    </row>
    <row r="37" spans="1:8" s="3" customFormat="1">
      <c r="A37" s="1757" t="s">
        <v>3892</v>
      </c>
      <c r="B37" s="1757"/>
      <c r="C37" s="1757"/>
      <c r="D37" s="1757"/>
      <c r="E37" s="1550"/>
      <c r="F37" s="1550"/>
      <c r="G37" s="1550"/>
      <c r="H37" s="1550"/>
    </row>
    <row r="38" spans="1:8" s="3" customFormat="1">
      <c r="A38" s="1756" t="s">
        <v>3</v>
      </c>
      <c r="B38" s="1756"/>
      <c r="C38" s="1756"/>
      <c r="D38" s="1756"/>
      <c r="E38" s="1292"/>
      <c r="F38" s="1292"/>
      <c r="G38" s="1292"/>
      <c r="H38" s="1292"/>
    </row>
    <row r="39" spans="1:8" s="3" customFormat="1" ht="13.5" thickBot="1">
      <c r="A39" s="1566"/>
      <c r="B39" s="1567"/>
      <c r="C39" s="1567"/>
      <c r="D39" s="1568"/>
      <c r="F39" s="1181"/>
    </row>
    <row r="40" spans="1:8" s="3" customFormat="1" ht="13.5" thickBot="1">
      <c r="A40" s="1569" t="s">
        <v>8486</v>
      </c>
      <c r="B40" s="1570"/>
      <c r="C40" s="1571" t="s">
        <v>8485</v>
      </c>
      <c r="D40" s="1571" t="s">
        <v>4344</v>
      </c>
      <c r="E40" s="1292"/>
      <c r="F40" s="1292"/>
      <c r="G40" s="1292"/>
      <c r="H40" s="1292"/>
    </row>
    <row r="41" spans="1:8" s="3" customFormat="1">
      <c r="A41" s="1554" t="s">
        <v>8778</v>
      </c>
      <c r="B41" s="1554"/>
      <c r="C41" s="1010">
        <v>292696023.23000002</v>
      </c>
      <c r="D41" s="1010">
        <v>207418453.56</v>
      </c>
      <c r="E41" s="1550"/>
      <c r="F41" s="1550"/>
      <c r="G41" s="1550"/>
      <c r="H41" s="1550"/>
    </row>
    <row r="42" spans="1:8" s="3" customFormat="1" ht="12.75" customHeight="1">
      <c r="A42" s="1554" t="s">
        <v>8779</v>
      </c>
      <c r="B42" s="1554"/>
      <c r="C42" s="1010">
        <v>150724027.80000001</v>
      </c>
      <c r="D42" s="1010">
        <v>116416169.09999999</v>
      </c>
      <c r="E42" s="1292"/>
      <c r="F42" s="1292"/>
      <c r="G42" s="1292"/>
      <c r="H42" s="1292"/>
    </row>
    <row r="43" spans="1:8" s="3" customFormat="1">
      <c r="A43" s="1554" t="s">
        <v>8780</v>
      </c>
      <c r="B43" s="1554"/>
      <c r="C43" s="1010">
        <v>81295262.260000005</v>
      </c>
      <c r="D43" s="1010">
        <v>41236312.32</v>
      </c>
      <c r="F43" s="1181"/>
    </row>
    <row r="44" spans="1:8" s="3" customFormat="1">
      <c r="A44" s="1554" t="s">
        <v>8781</v>
      </c>
      <c r="B44" s="1554"/>
      <c r="C44" s="1010">
        <v>13892.48</v>
      </c>
      <c r="D44" s="1010">
        <v>18937653.600000001</v>
      </c>
      <c r="E44" s="1292"/>
      <c r="F44" s="1292"/>
      <c r="G44" s="1292"/>
      <c r="H44" s="1292"/>
    </row>
    <row r="45" spans="1:8" s="3" customFormat="1">
      <c r="A45" s="1554" t="s">
        <v>8782</v>
      </c>
      <c r="B45" s="1554"/>
      <c r="C45" s="1010">
        <v>4726.67</v>
      </c>
      <c r="D45" s="1010">
        <v>0</v>
      </c>
      <c r="E45" s="1550"/>
      <c r="F45" s="1550"/>
      <c r="G45" s="1550"/>
      <c r="H45" s="1550"/>
    </row>
    <row r="46" spans="1:8" s="3" customFormat="1">
      <c r="A46" s="1554" t="s">
        <v>8783</v>
      </c>
      <c r="B46" s="1554"/>
      <c r="C46" s="1010">
        <v>58090521.450000003</v>
      </c>
      <c r="D46" s="1010">
        <v>0</v>
      </c>
      <c r="E46" s="1292"/>
      <c r="F46" s="1292"/>
      <c r="G46" s="1292"/>
      <c r="H46" s="1292"/>
    </row>
    <row r="47" spans="1:8" s="3" customFormat="1">
      <c r="A47" s="1554" t="s">
        <v>8784</v>
      </c>
      <c r="B47" s="1554"/>
      <c r="C47" s="1010">
        <v>13754384.050000001</v>
      </c>
      <c r="D47" s="1010">
        <v>0</v>
      </c>
      <c r="F47" s="1181"/>
    </row>
    <row r="48" spans="1:8" s="3" customFormat="1">
      <c r="A48" s="1554" t="s">
        <v>8785</v>
      </c>
      <c r="B48" s="1554"/>
      <c r="C48" s="1010">
        <v>72269564.340000004</v>
      </c>
      <c r="D48" s="1010">
        <v>0</v>
      </c>
      <c r="E48" s="1292"/>
      <c r="F48" s="1292"/>
      <c r="G48" s="1292"/>
      <c r="H48" s="1292"/>
    </row>
    <row r="49" spans="1:8" s="3" customFormat="1">
      <c r="A49" s="1554" t="s">
        <v>8786</v>
      </c>
      <c r="B49" s="1554"/>
      <c r="C49" s="1010">
        <v>14722502.02</v>
      </c>
      <c r="D49" s="1010">
        <v>0</v>
      </c>
      <c r="E49" s="1550"/>
      <c r="F49" s="1550"/>
      <c r="G49" s="1550"/>
      <c r="H49" s="1550"/>
    </row>
    <row r="50" spans="1:8" s="3" customFormat="1" ht="12.75" customHeight="1">
      <c r="A50" s="1554" t="s">
        <v>8787</v>
      </c>
      <c r="B50" s="1554"/>
      <c r="C50" s="1010">
        <v>8221874.3300000001</v>
      </c>
      <c r="D50" s="1010">
        <v>0</v>
      </c>
      <c r="E50" s="1292"/>
      <c r="F50" s="1292"/>
      <c r="G50" s="1292"/>
      <c r="H50" s="1292"/>
    </row>
    <row r="51" spans="1:8" s="3" customFormat="1" ht="13.5" thickBot="1">
      <c r="A51" s="1572" t="s">
        <v>267</v>
      </c>
      <c r="B51" s="1572"/>
      <c r="C51" s="1573">
        <v>283825528.32999998</v>
      </c>
      <c r="D51" s="1573">
        <v>283825528.32999998</v>
      </c>
      <c r="F51" s="1181"/>
    </row>
    <row r="52" spans="1:8" s="3" customFormat="1" ht="13.5" thickBot="1">
      <c r="A52" s="1574" t="s">
        <v>199</v>
      </c>
      <c r="B52" s="1575"/>
      <c r="C52" s="1350">
        <f>SUM(C41:C51)</f>
        <v>975618306.96000004</v>
      </c>
      <c r="D52" s="1350">
        <f>SUM(D41:D51)</f>
        <v>667834116.90999997</v>
      </c>
    </row>
    <row r="53" spans="1:8" s="3" customFormat="1">
      <c r="A53" s="53"/>
      <c r="B53" s="131"/>
      <c r="C53" s="131"/>
      <c r="F53" s="1181"/>
    </row>
    <row r="54" spans="1:8" s="3" customFormat="1" ht="12" customHeight="1">
      <c r="A54" s="131"/>
      <c r="B54" s="131"/>
      <c r="C54" s="131"/>
      <c r="D54" s="131"/>
      <c r="E54" s="131"/>
      <c r="F54" s="131"/>
      <c r="G54" s="131"/>
      <c r="H54" s="131"/>
    </row>
    <row r="55" spans="1:8" s="3" customFormat="1">
      <c r="F55" s="1181"/>
    </row>
  </sheetData>
  <mergeCells count="15">
    <mergeCell ref="A34:D34"/>
    <mergeCell ref="A36:D36"/>
    <mergeCell ref="A37:D37"/>
    <mergeCell ref="A38:D38"/>
    <mergeCell ref="A4:D4"/>
    <mergeCell ref="A5:D5"/>
    <mergeCell ref="A6:D6"/>
    <mergeCell ref="A8:D8"/>
    <mergeCell ref="A7:D7"/>
    <mergeCell ref="A23:D23"/>
    <mergeCell ref="A17:D17"/>
    <mergeCell ref="A16:D16"/>
    <mergeCell ref="A21:D21"/>
    <mergeCell ref="A22:D22"/>
    <mergeCell ref="A20:D20"/>
  </mergeCells>
  <pageMargins left="1.1811023622047245" right="0.98425196850393704" top="0.78740157480314965" bottom="0.59055118110236227" header="0.31496062992125984" footer="0.31496062992125984"/>
  <pageSetup scale="80" firstPageNumber="0" orientation="portrait" r:id="rId1"/>
  <headerFoot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P53"/>
  <sheetViews>
    <sheetView workbookViewId="0">
      <selection activeCell="A12" sqref="A12"/>
    </sheetView>
  </sheetViews>
  <sheetFormatPr baseColWidth="10" defaultColWidth="10.85546875" defaultRowHeight="12.75"/>
  <cols>
    <col min="1" max="1" width="17" style="3" customWidth="1"/>
    <col min="2" max="2" width="10.85546875" style="3"/>
    <col min="3" max="3" width="12.7109375" style="3" customWidth="1"/>
    <col min="4" max="4" width="1.28515625" style="3" customWidth="1"/>
    <col min="5" max="5" width="16" style="3" bestFit="1" customWidth="1"/>
    <col min="6" max="6" width="3.28515625" style="1181" customWidth="1"/>
    <col min="7" max="8" width="17.42578125" style="3" bestFit="1" customWidth="1"/>
    <col min="9" max="16384" width="10.85546875" style="3"/>
  </cols>
  <sheetData>
    <row r="1" spans="1:8">
      <c r="A1" s="648" t="s">
        <v>291</v>
      </c>
      <c r="B1" s="649"/>
      <c r="C1" s="649"/>
      <c r="D1" s="649"/>
      <c r="E1" s="649"/>
      <c r="F1" s="650"/>
      <c r="G1" s="649"/>
      <c r="H1" s="649"/>
    </row>
    <row r="2" spans="1:8">
      <c r="A2" s="648" t="s">
        <v>8789</v>
      </c>
      <c r="B2" s="649"/>
      <c r="C2" s="649"/>
      <c r="D2" s="649"/>
      <c r="E2" s="649"/>
      <c r="F2" s="650"/>
      <c r="G2" s="649"/>
      <c r="H2" s="649"/>
    </row>
    <row r="3" spans="1:8">
      <c r="A3" s="649"/>
      <c r="B3" s="649"/>
      <c r="C3" s="649"/>
      <c r="D3" s="649"/>
      <c r="E3" s="649"/>
      <c r="F3" s="650"/>
      <c r="G3" s="649"/>
      <c r="H3" s="649"/>
    </row>
    <row r="4" spans="1:8">
      <c r="A4" s="1712" t="s">
        <v>8789</v>
      </c>
      <c r="B4" s="1712"/>
      <c r="C4" s="1712"/>
      <c r="D4" s="1712"/>
      <c r="E4" s="1712"/>
      <c r="F4" s="1712"/>
      <c r="G4" s="1712"/>
      <c r="H4" s="1712"/>
    </row>
    <row r="5" spans="1:8">
      <c r="A5" s="1712" t="s">
        <v>3892</v>
      </c>
      <c r="B5" s="1712"/>
      <c r="C5" s="1712"/>
      <c r="D5" s="1712"/>
      <c r="E5" s="1712"/>
      <c r="F5" s="1712"/>
      <c r="G5" s="1712"/>
      <c r="H5" s="1712"/>
    </row>
    <row r="6" spans="1:8">
      <c r="A6" s="1746" t="s">
        <v>3</v>
      </c>
      <c r="B6" s="1746"/>
      <c r="C6" s="1746"/>
      <c r="D6" s="1746"/>
      <c r="E6" s="1746"/>
      <c r="F6" s="1746"/>
      <c r="G6" s="1746"/>
      <c r="H6" s="1746"/>
    </row>
    <row r="7" spans="1:8" ht="13.5" thickBot="1">
      <c r="A7" s="1357"/>
      <c r="B7" s="1357"/>
      <c r="C7" s="1357"/>
      <c r="D7" s="1358"/>
      <c r="E7" s="1358"/>
      <c r="F7" s="1359"/>
      <c r="G7" s="1358"/>
      <c r="H7" s="1358"/>
    </row>
    <row r="8" spans="1:8" ht="13.5" thickBot="1">
      <c r="A8" s="1346" t="s">
        <v>8486</v>
      </c>
      <c r="B8" s="1347"/>
      <c r="C8" s="1347"/>
      <c r="D8" s="1347"/>
      <c r="E8" s="1347"/>
      <c r="F8" s="1348"/>
      <c r="G8" s="1349" t="s">
        <v>8485</v>
      </c>
      <c r="H8" s="1349" t="s">
        <v>4344</v>
      </c>
    </row>
    <row r="9" spans="1:8">
      <c r="A9" s="1163" t="s">
        <v>8487</v>
      </c>
      <c r="B9" s="649"/>
      <c r="C9" s="649"/>
      <c r="D9" s="649"/>
      <c r="E9" s="649"/>
      <c r="F9" s="650" t="s">
        <v>3144</v>
      </c>
      <c r="G9" s="1162">
        <v>94035270.650000006</v>
      </c>
      <c r="H9" s="1162">
        <v>75007582.049999997</v>
      </c>
    </row>
    <row r="10" spans="1:8" ht="13.5" thickBot="1">
      <c r="A10" s="1373" t="s">
        <v>8488</v>
      </c>
      <c r="B10" s="1358"/>
      <c r="C10" s="1358"/>
      <c r="D10" s="1358"/>
      <c r="E10" s="1358"/>
      <c r="F10" s="1359" t="s">
        <v>283</v>
      </c>
      <c r="G10" s="1374">
        <v>26139768.300000001</v>
      </c>
      <c r="H10" s="1374">
        <v>46905519.700000003</v>
      </c>
    </row>
    <row r="11" spans="1:8" ht="13.5" thickBot="1">
      <c r="A11" s="1367" t="s">
        <v>8793</v>
      </c>
      <c r="B11" s="1358"/>
      <c r="C11" s="1358"/>
      <c r="D11" s="1358"/>
      <c r="E11" s="1358"/>
      <c r="F11" s="1359"/>
      <c r="G11" s="1368">
        <f>SUM(G9:G10)</f>
        <v>120175038.95</v>
      </c>
      <c r="H11" s="1368">
        <f>SUM(H9:H10)</f>
        <v>121913101.75</v>
      </c>
    </row>
    <row r="12" spans="1:8">
      <c r="A12" s="648" t="s">
        <v>16</v>
      </c>
      <c r="B12" s="649"/>
      <c r="C12" s="649"/>
      <c r="D12" s="649"/>
      <c r="E12" s="649"/>
      <c r="F12" s="650"/>
      <c r="G12" s="649"/>
      <c r="H12" s="649"/>
    </row>
    <row r="13" spans="1:8" s="1168" customFormat="1" ht="48" customHeight="1">
      <c r="A13" s="1749" t="s">
        <v>8790</v>
      </c>
      <c r="B13" s="1749"/>
      <c r="C13" s="1749"/>
      <c r="D13" s="1749"/>
      <c r="E13" s="1749"/>
      <c r="F13" s="1749"/>
      <c r="G13" s="1749"/>
      <c r="H13" s="1749"/>
    </row>
    <row r="14" spans="1:8" s="1168" customFormat="1">
      <c r="A14" s="649"/>
      <c r="B14" s="649"/>
      <c r="C14" s="649"/>
      <c r="D14" s="649"/>
      <c r="E14" s="649"/>
      <c r="F14" s="650"/>
      <c r="G14" s="649"/>
      <c r="H14" s="649"/>
    </row>
    <row r="15" spans="1:8">
      <c r="A15" s="648" t="s">
        <v>3828</v>
      </c>
      <c r="B15" s="649"/>
      <c r="C15" s="649"/>
      <c r="D15" s="649"/>
      <c r="E15" s="649"/>
      <c r="F15" s="650"/>
      <c r="G15" s="649"/>
      <c r="H15" s="649"/>
    </row>
    <row r="16" spans="1:8">
      <c r="A16" s="648" t="s">
        <v>8791</v>
      </c>
      <c r="B16" s="649"/>
      <c r="C16" s="649"/>
      <c r="D16" s="649"/>
      <c r="E16" s="649"/>
      <c r="F16" s="650"/>
      <c r="G16" s="649"/>
      <c r="H16" s="649"/>
    </row>
    <row r="17" spans="1:1026">
      <c r="A17" s="649"/>
      <c r="B17" s="649"/>
      <c r="C17" s="649"/>
      <c r="D17" s="649"/>
      <c r="E17" s="649"/>
      <c r="F17" s="650"/>
      <c r="G17" s="649"/>
      <c r="H17" s="649"/>
    </row>
    <row r="18" spans="1:1026">
      <c r="A18" s="1712" t="s">
        <v>8792</v>
      </c>
      <c r="B18" s="1712"/>
      <c r="C18" s="1712"/>
      <c r="D18" s="1712"/>
      <c r="E18" s="1712"/>
      <c r="F18" s="1712"/>
      <c r="G18" s="1712"/>
      <c r="H18" s="1712"/>
    </row>
    <row r="19" spans="1:1026">
      <c r="A19" s="1712" t="s">
        <v>3892</v>
      </c>
      <c r="B19" s="1712"/>
      <c r="C19" s="1712"/>
      <c r="D19" s="1712"/>
      <c r="E19" s="1712"/>
      <c r="F19" s="1712"/>
      <c r="G19" s="1712"/>
      <c r="H19" s="1712"/>
    </row>
    <row r="20" spans="1:1026">
      <c r="A20" s="1746" t="s">
        <v>3</v>
      </c>
      <c r="B20" s="1746"/>
      <c r="C20" s="1746"/>
      <c r="D20" s="1746"/>
      <c r="E20" s="1746"/>
      <c r="F20" s="1746"/>
      <c r="G20" s="1746"/>
      <c r="H20" s="1746"/>
    </row>
    <row r="21" spans="1:1026" ht="13.5" thickBot="1">
      <c r="A21" s="1357"/>
      <c r="B21" s="1357"/>
      <c r="C21" s="1357"/>
      <c r="D21" s="1358"/>
      <c r="E21" s="1358"/>
      <c r="F21" s="1359"/>
      <c r="G21" s="1358"/>
      <c r="H21" s="1358"/>
    </row>
    <row r="22" spans="1:1026" ht="13.5" thickBot="1">
      <c r="A22" s="1346" t="s">
        <v>8486</v>
      </c>
      <c r="B22" s="1347"/>
      <c r="C22" s="1347"/>
      <c r="D22" s="1347"/>
      <c r="E22" s="1347"/>
      <c r="F22" s="1348"/>
      <c r="G22" s="1349" t="s">
        <v>8485</v>
      </c>
      <c r="H22" s="1349" t="s">
        <v>4344</v>
      </c>
    </row>
    <row r="23" spans="1:1026">
      <c r="A23" s="1371" t="s">
        <v>3438</v>
      </c>
      <c r="B23" s="1363"/>
      <c r="C23" s="1363"/>
      <c r="D23" s="1363"/>
      <c r="E23" s="1363"/>
      <c r="F23" s="1364"/>
      <c r="G23" s="1372">
        <v>13043640</v>
      </c>
      <c r="H23" s="1372">
        <v>13043640</v>
      </c>
    </row>
    <row r="24" spans="1:1026" ht="13.5" thickBot="1">
      <c r="A24" s="1373" t="s">
        <v>3439</v>
      </c>
      <c r="B24" s="1358"/>
      <c r="C24" s="1358"/>
      <c r="D24" s="1358"/>
      <c r="E24" s="1358"/>
      <c r="F24" s="1359"/>
      <c r="G24" s="1374">
        <v>2045400</v>
      </c>
      <c r="H24" s="1374">
        <v>2045400</v>
      </c>
    </row>
    <row r="25" spans="1:1026" ht="13.5" thickBot="1">
      <c r="A25" s="1367" t="s">
        <v>8794</v>
      </c>
      <c r="B25" s="1358"/>
      <c r="C25" s="1358"/>
      <c r="D25" s="1358"/>
      <c r="E25" s="1358"/>
      <c r="F25" s="1359"/>
      <c r="G25" s="1368">
        <f>SUM(G23:G24)</f>
        <v>15089040</v>
      </c>
      <c r="H25" s="1368">
        <f>SUM(H23:H24)</f>
        <v>15089040</v>
      </c>
    </row>
    <row r="27" spans="1:1026" s="649" customFormat="1" ht="14.25">
      <c r="A27" s="1576" t="s">
        <v>293</v>
      </c>
      <c r="B27" s="1576"/>
      <c r="C27" s="1163"/>
      <c r="D27" s="1163"/>
      <c r="E27" s="1163"/>
      <c r="F27" s="1163"/>
      <c r="G27" s="1163"/>
      <c r="H27" s="1163"/>
      <c r="I27" s="221"/>
      <c r="J27" s="221"/>
      <c r="K27" s="221"/>
      <c r="L27" s="221"/>
      <c r="M27" s="221"/>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c r="BX27" s="221"/>
      <c r="BY27" s="221"/>
      <c r="BZ27" s="221"/>
      <c r="CA27" s="221"/>
      <c r="CB27" s="221"/>
      <c r="CC27" s="221"/>
      <c r="CD27" s="221"/>
      <c r="CE27" s="221"/>
      <c r="CF27" s="221"/>
      <c r="CG27" s="221"/>
      <c r="CH27" s="221"/>
      <c r="CI27" s="221"/>
      <c r="CJ27" s="221"/>
      <c r="CK27" s="221"/>
      <c r="CL27" s="221"/>
      <c r="CM27" s="221"/>
      <c r="CN27" s="221"/>
      <c r="CO27" s="221"/>
      <c r="CP27" s="221"/>
      <c r="CQ27" s="221"/>
      <c r="CR27" s="221"/>
      <c r="CS27" s="221"/>
      <c r="CT27" s="221"/>
      <c r="CU27" s="221"/>
      <c r="CV27" s="221"/>
      <c r="CW27" s="221"/>
      <c r="CX27" s="221"/>
      <c r="CY27" s="221"/>
      <c r="CZ27" s="221"/>
      <c r="DA27" s="221"/>
      <c r="DB27" s="221"/>
      <c r="DC27" s="221"/>
      <c r="DD27" s="221"/>
      <c r="DE27" s="221"/>
      <c r="DF27" s="221"/>
      <c r="DG27" s="221"/>
      <c r="DH27" s="221"/>
      <c r="DI27" s="221"/>
      <c r="DJ27" s="221"/>
      <c r="DK27" s="221"/>
      <c r="DL27" s="221"/>
      <c r="DM27" s="221"/>
      <c r="DN27" s="221"/>
      <c r="DO27" s="221"/>
      <c r="DP27" s="221"/>
      <c r="DQ27" s="221"/>
      <c r="DR27" s="221"/>
      <c r="DS27" s="221"/>
      <c r="DT27" s="221"/>
      <c r="DU27" s="221"/>
      <c r="DV27" s="221"/>
      <c r="DW27" s="221"/>
      <c r="DX27" s="221"/>
      <c r="DY27" s="221"/>
      <c r="DZ27" s="221"/>
      <c r="EA27" s="221"/>
      <c r="EB27" s="221"/>
      <c r="EC27" s="221"/>
      <c r="ED27" s="221"/>
      <c r="EE27" s="221"/>
      <c r="EF27" s="221"/>
      <c r="EG27" s="221"/>
      <c r="EH27" s="221"/>
      <c r="EI27" s="221"/>
      <c r="EJ27" s="221"/>
      <c r="EK27" s="221"/>
      <c r="EL27" s="221"/>
      <c r="EM27" s="221"/>
      <c r="EN27" s="221"/>
      <c r="EO27" s="221"/>
      <c r="EP27" s="221"/>
      <c r="EQ27" s="221"/>
      <c r="ER27" s="221"/>
      <c r="ES27" s="221"/>
      <c r="ET27" s="221"/>
      <c r="EU27" s="221"/>
      <c r="EV27" s="221"/>
      <c r="EW27" s="221"/>
      <c r="EX27" s="221"/>
      <c r="EY27" s="221"/>
      <c r="EZ27" s="221"/>
      <c r="FA27" s="221"/>
      <c r="FB27" s="221"/>
      <c r="FC27" s="221"/>
      <c r="FD27" s="221"/>
      <c r="FE27" s="221"/>
      <c r="FF27" s="221"/>
      <c r="FG27" s="221"/>
      <c r="FH27" s="221"/>
      <c r="FI27" s="221"/>
      <c r="FJ27" s="221"/>
      <c r="FK27" s="221"/>
      <c r="FL27" s="221"/>
      <c r="FM27" s="221"/>
      <c r="FN27" s="221"/>
      <c r="FO27" s="221"/>
      <c r="FP27" s="221"/>
      <c r="FQ27" s="221"/>
      <c r="FR27" s="221"/>
      <c r="FS27" s="221"/>
      <c r="FT27" s="221"/>
      <c r="FU27" s="221"/>
      <c r="FV27" s="221"/>
      <c r="FW27" s="221"/>
      <c r="FX27" s="221"/>
      <c r="FY27" s="221"/>
      <c r="FZ27" s="221"/>
      <c r="GA27" s="221"/>
      <c r="GB27" s="221"/>
      <c r="GC27" s="221"/>
      <c r="GD27" s="221"/>
      <c r="GE27" s="221"/>
      <c r="GF27" s="221"/>
      <c r="GG27" s="221"/>
      <c r="GH27" s="221"/>
      <c r="GI27" s="221"/>
      <c r="GJ27" s="221"/>
      <c r="GK27" s="221"/>
      <c r="GL27" s="221"/>
      <c r="GM27" s="221"/>
      <c r="GN27" s="221"/>
      <c r="GO27" s="221"/>
      <c r="GP27" s="221"/>
      <c r="GQ27" s="221"/>
      <c r="GR27" s="221"/>
      <c r="GS27" s="221"/>
      <c r="GT27" s="221"/>
      <c r="GU27" s="221"/>
      <c r="GV27" s="221"/>
      <c r="GW27" s="221"/>
      <c r="GX27" s="221"/>
      <c r="GY27" s="221"/>
      <c r="GZ27" s="221"/>
      <c r="HA27" s="221"/>
      <c r="HB27" s="221"/>
      <c r="HC27" s="221"/>
      <c r="HD27" s="221"/>
      <c r="HE27" s="221"/>
      <c r="HF27" s="221"/>
      <c r="HG27" s="221"/>
      <c r="HH27" s="221"/>
      <c r="HI27" s="221"/>
      <c r="HJ27" s="221"/>
      <c r="HK27" s="221"/>
      <c r="HL27" s="221"/>
      <c r="HM27" s="221"/>
      <c r="HN27" s="221"/>
      <c r="HO27" s="221"/>
      <c r="HP27" s="221"/>
      <c r="HQ27" s="221"/>
      <c r="HR27" s="221"/>
      <c r="HS27" s="221"/>
      <c r="HT27" s="221"/>
      <c r="HU27" s="221"/>
      <c r="HV27" s="221"/>
      <c r="HW27" s="221"/>
      <c r="HX27" s="221"/>
      <c r="HY27" s="221"/>
      <c r="HZ27" s="221"/>
      <c r="IA27" s="221"/>
      <c r="IB27" s="221"/>
      <c r="IC27" s="221"/>
      <c r="ID27" s="221"/>
      <c r="IE27" s="221"/>
      <c r="IF27" s="221"/>
      <c r="IG27" s="221"/>
      <c r="IH27" s="221"/>
      <c r="II27" s="221"/>
      <c r="IJ27" s="221"/>
      <c r="IK27" s="221"/>
      <c r="IL27" s="221"/>
      <c r="IM27" s="221"/>
      <c r="IN27" s="221"/>
      <c r="IO27" s="221"/>
      <c r="IP27" s="221"/>
      <c r="IQ27" s="221"/>
      <c r="IR27" s="221"/>
      <c r="IS27" s="221"/>
      <c r="IT27" s="221"/>
      <c r="IU27" s="221"/>
      <c r="IV27" s="221"/>
      <c r="IW27" s="221"/>
      <c r="IX27" s="221"/>
      <c r="IY27" s="221"/>
      <c r="IZ27" s="221"/>
      <c r="JA27" s="221"/>
      <c r="JB27" s="221"/>
      <c r="JC27" s="221"/>
      <c r="JD27" s="221"/>
      <c r="JE27" s="221"/>
      <c r="JF27" s="221"/>
      <c r="JG27" s="221"/>
      <c r="JH27" s="221"/>
      <c r="JI27" s="221"/>
      <c r="JJ27" s="221"/>
      <c r="JK27" s="221"/>
      <c r="JL27" s="221"/>
      <c r="JM27" s="221"/>
      <c r="JN27" s="221"/>
      <c r="JO27" s="221"/>
      <c r="JP27" s="221"/>
      <c r="JQ27" s="221"/>
      <c r="JR27" s="221"/>
      <c r="JS27" s="221"/>
      <c r="JT27" s="221"/>
      <c r="JU27" s="221"/>
      <c r="JV27" s="221"/>
      <c r="JW27" s="221"/>
      <c r="JX27" s="221"/>
      <c r="JY27" s="221"/>
      <c r="JZ27" s="221"/>
      <c r="KA27" s="221"/>
      <c r="KB27" s="221"/>
      <c r="KC27" s="221"/>
      <c r="KD27" s="221"/>
      <c r="KE27" s="221"/>
      <c r="KF27" s="221"/>
      <c r="KG27" s="221"/>
      <c r="KH27" s="221"/>
      <c r="KI27" s="221"/>
      <c r="KJ27" s="221"/>
      <c r="KK27" s="221"/>
      <c r="KL27" s="221"/>
      <c r="KM27" s="221"/>
      <c r="KN27" s="221"/>
      <c r="KO27" s="221"/>
      <c r="KP27" s="221"/>
      <c r="KQ27" s="221"/>
      <c r="KR27" s="221"/>
      <c r="KS27" s="221"/>
      <c r="KT27" s="221"/>
      <c r="KU27" s="221"/>
      <c r="KV27" s="221"/>
      <c r="KW27" s="221"/>
      <c r="KX27" s="221"/>
      <c r="KY27" s="221"/>
      <c r="KZ27" s="221"/>
      <c r="LA27" s="221"/>
      <c r="LB27" s="221"/>
      <c r="LC27" s="221"/>
      <c r="LD27" s="221"/>
      <c r="LE27" s="221"/>
      <c r="LF27" s="221"/>
      <c r="LG27" s="221"/>
      <c r="LH27" s="221"/>
      <c r="LI27" s="221"/>
      <c r="LJ27" s="221"/>
      <c r="LK27" s="221"/>
      <c r="LL27" s="221"/>
      <c r="LM27" s="221"/>
      <c r="LN27" s="221"/>
      <c r="LO27" s="221"/>
      <c r="LP27" s="221"/>
      <c r="LQ27" s="221"/>
      <c r="LR27" s="221"/>
      <c r="LS27" s="221"/>
      <c r="LT27" s="221"/>
      <c r="LU27" s="221"/>
      <c r="LV27" s="221"/>
      <c r="LW27" s="221"/>
      <c r="LX27" s="221"/>
      <c r="LY27" s="221"/>
      <c r="LZ27" s="221"/>
      <c r="MA27" s="221"/>
      <c r="MB27" s="221"/>
      <c r="MC27" s="221"/>
      <c r="MD27" s="221"/>
      <c r="ME27" s="221"/>
      <c r="MF27" s="221"/>
      <c r="MG27" s="221"/>
      <c r="MH27" s="221"/>
      <c r="MI27" s="221"/>
      <c r="MJ27" s="221"/>
      <c r="MK27" s="221"/>
      <c r="ML27" s="221"/>
      <c r="MM27" s="221"/>
      <c r="MN27" s="221"/>
      <c r="MO27" s="221"/>
      <c r="MP27" s="221"/>
      <c r="MQ27" s="221"/>
      <c r="MR27" s="221"/>
      <c r="MS27" s="221"/>
      <c r="MT27" s="221"/>
      <c r="MU27" s="221"/>
      <c r="MV27" s="221"/>
      <c r="MW27" s="221"/>
      <c r="MX27" s="221"/>
      <c r="MY27" s="221"/>
      <c r="MZ27" s="221"/>
      <c r="NA27" s="221"/>
      <c r="NB27" s="221"/>
      <c r="NC27" s="221"/>
      <c r="ND27" s="221"/>
      <c r="NE27" s="221"/>
      <c r="NF27" s="221"/>
      <c r="NG27" s="221"/>
      <c r="NH27" s="221"/>
      <c r="NI27" s="221"/>
      <c r="NJ27" s="221"/>
      <c r="NK27" s="221"/>
      <c r="NL27" s="221"/>
      <c r="NM27" s="221"/>
      <c r="NN27" s="221"/>
      <c r="NO27" s="221"/>
      <c r="NP27" s="221"/>
      <c r="NQ27" s="221"/>
      <c r="NR27" s="221"/>
      <c r="NS27" s="221"/>
      <c r="NT27" s="221"/>
      <c r="NU27" s="221"/>
      <c r="NV27" s="221"/>
      <c r="NW27" s="221"/>
      <c r="NX27" s="221"/>
      <c r="NY27" s="221"/>
      <c r="NZ27" s="221"/>
      <c r="OA27" s="221"/>
      <c r="OB27" s="221"/>
      <c r="OC27" s="221"/>
      <c r="OD27" s="221"/>
      <c r="OE27" s="221"/>
      <c r="OF27" s="221"/>
      <c r="OG27" s="221"/>
      <c r="OH27" s="221"/>
      <c r="OI27" s="221"/>
      <c r="OJ27" s="221"/>
      <c r="OK27" s="221"/>
      <c r="OL27" s="221"/>
      <c r="OM27" s="221"/>
      <c r="ON27" s="221"/>
      <c r="OO27" s="221"/>
      <c r="OP27" s="221"/>
      <c r="OQ27" s="221"/>
      <c r="OR27" s="221"/>
      <c r="OS27" s="221"/>
      <c r="OT27" s="221"/>
      <c r="OU27" s="221"/>
      <c r="OV27" s="221"/>
      <c r="OW27" s="221"/>
      <c r="OX27" s="221"/>
      <c r="OY27" s="221"/>
      <c r="OZ27" s="221"/>
      <c r="PA27" s="221"/>
      <c r="PB27" s="221"/>
      <c r="PC27" s="221"/>
      <c r="PD27" s="221"/>
      <c r="PE27" s="221"/>
      <c r="PF27" s="221"/>
      <c r="PG27" s="221"/>
      <c r="PH27" s="221"/>
      <c r="PI27" s="221"/>
      <c r="PJ27" s="221"/>
      <c r="PK27" s="221"/>
      <c r="PL27" s="221"/>
      <c r="PM27" s="221"/>
      <c r="PN27" s="221"/>
      <c r="PO27" s="221"/>
      <c r="PP27" s="221"/>
      <c r="PQ27" s="221"/>
      <c r="PR27" s="221"/>
      <c r="PS27" s="221"/>
      <c r="PT27" s="221"/>
      <c r="PU27" s="221"/>
      <c r="PV27" s="221"/>
      <c r="PW27" s="221"/>
      <c r="PX27" s="221"/>
      <c r="PY27" s="221"/>
      <c r="PZ27" s="221"/>
      <c r="QA27" s="221"/>
      <c r="QB27" s="221"/>
      <c r="QC27" s="221"/>
      <c r="QD27" s="221"/>
      <c r="QE27" s="221"/>
      <c r="QF27" s="221"/>
      <c r="QG27" s="221"/>
      <c r="QH27" s="221"/>
      <c r="QI27" s="221"/>
      <c r="QJ27" s="221"/>
      <c r="QK27" s="221"/>
      <c r="QL27" s="221"/>
      <c r="QM27" s="221"/>
      <c r="QN27" s="221"/>
      <c r="QO27" s="221"/>
      <c r="QP27" s="221"/>
      <c r="QQ27" s="221"/>
      <c r="QR27" s="221"/>
      <c r="QS27" s="221"/>
      <c r="QT27" s="221"/>
      <c r="QU27" s="221"/>
      <c r="QV27" s="221"/>
      <c r="QW27" s="221"/>
      <c r="QX27" s="221"/>
      <c r="QY27" s="221"/>
      <c r="QZ27" s="221"/>
      <c r="RA27" s="221"/>
      <c r="RB27" s="221"/>
      <c r="RC27" s="221"/>
      <c r="RD27" s="221"/>
      <c r="RE27" s="221"/>
      <c r="RF27" s="221"/>
      <c r="RG27" s="221"/>
      <c r="RH27" s="221"/>
      <c r="RI27" s="221"/>
      <c r="RJ27" s="221"/>
      <c r="RK27" s="221"/>
      <c r="RL27" s="221"/>
      <c r="RM27" s="221"/>
      <c r="RN27" s="221"/>
      <c r="RO27" s="221"/>
      <c r="RP27" s="221"/>
      <c r="RQ27" s="221"/>
      <c r="RR27" s="221"/>
      <c r="RS27" s="221"/>
      <c r="RT27" s="221"/>
      <c r="RU27" s="221"/>
      <c r="RV27" s="221"/>
      <c r="RW27" s="221"/>
      <c r="RX27" s="221"/>
      <c r="RY27" s="221"/>
      <c r="RZ27" s="221"/>
      <c r="SA27" s="221"/>
      <c r="SB27" s="221"/>
      <c r="SC27" s="221"/>
      <c r="SD27" s="221"/>
      <c r="SE27" s="221"/>
      <c r="SF27" s="221"/>
      <c r="SG27" s="221"/>
      <c r="SH27" s="221"/>
      <c r="SI27" s="221"/>
      <c r="SJ27" s="221"/>
      <c r="SK27" s="221"/>
      <c r="SL27" s="221"/>
      <c r="SM27" s="221"/>
      <c r="SN27" s="221"/>
      <c r="SO27" s="221"/>
      <c r="SP27" s="221"/>
      <c r="SQ27" s="221"/>
      <c r="SR27" s="221"/>
      <c r="SS27" s="221"/>
      <c r="ST27" s="221"/>
      <c r="SU27" s="221"/>
      <c r="SV27" s="221"/>
      <c r="SW27" s="221"/>
      <c r="SX27" s="221"/>
      <c r="SY27" s="221"/>
      <c r="SZ27" s="221"/>
      <c r="TA27" s="221"/>
      <c r="TB27" s="221"/>
      <c r="TC27" s="221"/>
      <c r="TD27" s="221"/>
      <c r="TE27" s="221"/>
      <c r="TF27" s="221"/>
      <c r="TG27" s="221"/>
      <c r="TH27" s="221"/>
      <c r="TI27" s="221"/>
      <c r="TJ27" s="221"/>
      <c r="TK27" s="221"/>
      <c r="TL27" s="221"/>
      <c r="TM27" s="221"/>
      <c r="TN27" s="221"/>
      <c r="TO27" s="221"/>
      <c r="TP27" s="221"/>
      <c r="TQ27" s="221"/>
      <c r="TR27" s="221"/>
      <c r="TS27" s="221"/>
      <c r="TT27" s="221"/>
      <c r="TU27" s="221"/>
      <c r="TV27" s="221"/>
      <c r="TW27" s="221"/>
      <c r="TX27" s="221"/>
      <c r="TY27" s="221"/>
      <c r="TZ27" s="221"/>
      <c r="UA27" s="221"/>
      <c r="UB27" s="221"/>
      <c r="UC27" s="221"/>
      <c r="UD27" s="221"/>
      <c r="UE27" s="221"/>
      <c r="UF27" s="221"/>
      <c r="UG27" s="221"/>
      <c r="UH27" s="221"/>
      <c r="UI27" s="221"/>
      <c r="UJ27" s="221"/>
      <c r="UK27" s="221"/>
      <c r="UL27" s="221"/>
      <c r="UM27" s="221"/>
      <c r="UN27" s="221"/>
      <c r="UO27" s="221"/>
      <c r="UP27" s="221"/>
      <c r="UQ27" s="221"/>
      <c r="UR27" s="221"/>
      <c r="US27" s="221"/>
      <c r="UT27" s="221"/>
      <c r="UU27" s="221"/>
      <c r="UV27" s="221"/>
      <c r="UW27" s="221"/>
      <c r="UX27" s="221"/>
      <c r="UY27" s="221"/>
      <c r="UZ27" s="221"/>
      <c r="VA27" s="221"/>
      <c r="VB27" s="221"/>
      <c r="VC27" s="221"/>
      <c r="VD27" s="221"/>
      <c r="VE27" s="221"/>
      <c r="VF27" s="221"/>
      <c r="VG27" s="221"/>
      <c r="VH27" s="221"/>
      <c r="VI27" s="221"/>
      <c r="VJ27" s="221"/>
      <c r="VK27" s="221"/>
      <c r="VL27" s="221"/>
      <c r="VM27" s="221"/>
      <c r="VN27" s="221"/>
      <c r="VO27" s="221"/>
      <c r="VP27" s="221"/>
      <c r="VQ27" s="221"/>
      <c r="VR27" s="221"/>
      <c r="VS27" s="221"/>
      <c r="VT27" s="221"/>
      <c r="VU27" s="221"/>
      <c r="VV27" s="221"/>
      <c r="VW27" s="221"/>
      <c r="VX27" s="221"/>
      <c r="VY27" s="221"/>
      <c r="VZ27" s="221"/>
      <c r="WA27" s="221"/>
      <c r="WB27" s="221"/>
      <c r="WC27" s="221"/>
      <c r="WD27" s="221"/>
      <c r="WE27" s="221"/>
      <c r="WF27" s="221"/>
      <c r="WG27" s="221"/>
      <c r="WH27" s="221"/>
      <c r="WI27" s="221"/>
      <c r="WJ27" s="221"/>
      <c r="WK27" s="221"/>
      <c r="WL27" s="221"/>
      <c r="WM27" s="221"/>
      <c r="WN27" s="221"/>
      <c r="WO27" s="221"/>
      <c r="WP27" s="221"/>
      <c r="WQ27" s="221"/>
      <c r="WR27" s="221"/>
      <c r="WS27" s="221"/>
      <c r="WT27" s="221"/>
      <c r="WU27" s="221"/>
      <c r="WV27" s="221"/>
      <c r="WW27" s="221"/>
      <c r="WX27" s="221"/>
      <c r="WY27" s="221"/>
      <c r="WZ27" s="221"/>
      <c r="XA27" s="221"/>
      <c r="XB27" s="221"/>
      <c r="XC27" s="221"/>
      <c r="XD27" s="221"/>
      <c r="XE27" s="221"/>
      <c r="XF27" s="221"/>
      <c r="XG27" s="221"/>
      <c r="XH27" s="221"/>
      <c r="XI27" s="221"/>
      <c r="XJ27" s="221"/>
      <c r="XK27" s="221"/>
      <c r="XL27" s="221"/>
      <c r="XM27" s="221"/>
      <c r="XN27" s="221"/>
      <c r="XO27" s="221"/>
      <c r="XP27" s="221"/>
      <c r="XQ27" s="221"/>
      <c r="XR27" s="221"/>
      <c r="XS27" s="221"/>
      <c r="XT27" s="221"/>
      <c r="XU27" s="221"/>
      <c r="XV27" s="221"/>
      <c r="XW27" s="221"/>
      <c r="XX27" s="221"/>
      <c r="XY27" s="221"/>
      <c r="XZ27" s="221"/>
      <c r="YA27" s="221"/>
      <c r="YB27" s="221"/>
      <c r="YC27" s="221"/>
      <c r="YD27" s="221"/>
      <c r="YE27" s="221"/>
      <c r="YF27" s="221"/>
      <c r="YG27" s="221"/>
      <c r="YH27" s="221"/>
      <c r="YI27" s="221"/>
      <c r="YJ27" s="221"/>
      <c r="YK27" s="221"/>
      <c r="YL27" s="221"/>
      <c r="YM27" s="221"/>
      <c r="YN27" s="221"/>
      <c r="YO27" s="221"/>
      <c r="YP27" s="221"/>
      <c r="YQ27" s="221"/>
      <c r="YR27" s="221"/>
      <c r="YS27" s="221"/>
      <c r="YT27" s="221"/>
      <c r="YU27" s="221"/>
      <c r="YV27" s="221"/>
      <c r="YW27" s="221"/>
      <c r="YX27" s="221"/>
      <c r="YY27" s="221"/>
      <c r="YZ27" s="221"/>
      <c r="ZA27" s="221"/>
      <c r="ZB27" s="221"/>
      <c r="ZC27" s="221"/>
      <c r="ZD27" s="221"/>
      <c r="ZE27" s="221"/>
      <c r="ZF27" s="221"/>
      <c r="ZG27" s="221"/>
      <c r="ZH27" s="221"/>
      <c r="ZI27" s="221"/>
      <c r="ZJ27" s="221"/>
      <c r="ZK27" s="221"/>
      <c r="ZL27" s="221"/>
      <c r="ZM27" s="221"/>
      <c r="ZN27" s="221"/>
      <c r="ZO27" s="221"/>
      <c r="ZP27" s="221"/>
      <c r="ZQ27" s="221"/>
      <c r="ZR27" s="221"/>
      <c r="ZS27" s="221"/>
      <c r="ZT27" s="221"/>
      <c r="ZU27" s="221"/>
      <c r="ZV27" s="221"/>
      <c r="ZW27" s="221"/>
      <c r="ZX27" s="221"/>
      <c r="ZY27" s="221"/>
      <c r="ZZ27" s="221"/>
      <c r="AAA27" s="221"/>
      <c r="AAB27" s="221"/>
      <c r="AAC27" s="221"/>
      <c r="AAD27" s="221"/>
      <c r="AAE27" s="221"/>
      <c r="AAF27" s="221"/>
      <c r="AAG27" s="221"/>
      <c r="AAH27" s="221"/>
      <c r="AAI27" s="221"/>
      <c r="AAJ27" s="221"/>
      <c r="AAK27" s="221"/>
      <c r="AAL27" s="221"/>
      <c r="AAM27" s="221"/>
      <c r="AAN27" s="221"/>
      <c r="AAO27" s="221"/>
      <c r="AAP27" s="221"/>
      <c r="AAQ27" s="221"/>
      <c r="AAR27" s="221"/>
      <c r="AAS27" s="221"/>
      <c r="AAT27" s="221"/>
      <c r="AAU27" s="221"/>
      <c r="AAV27" s="221"/>
      <c r="AAW27" s="221"/>
      <c r="AAX27" s="221"/>
      <c r="AAY27" s="221"/>
      <c r="AAZ27" s="221"/>
      <c r="ABA27" s="221"/>
      <c r="ABB27" s="221"/>
      <c r="ABC27" s="221"/>
      <c r="ABD27" s="221"/>
      <c r="ABE27" s="221"/>
      <c r="ABF27" s="221"/>
      <c r="ABG27" s="221"/>
      <c r="ABH27" s="221"/>
      <c r="ABI27" s="221"/>
      <c r="ABJ27" s="221"/>
      <c r="ABK27" s="221"/>
      <c r="ABL27" s="221"/>
      <c r="ABM27" s="221"/>
      <c r="ABN27" s="221"/>
      <c r="ABO27" s="221"/>
      <c r="ABP27" s="221"/>
      <c r="ABQ27" s="221"/>
      <c r="ABR27" s="221"/>
      <c r="ABS27" s="221"/>
      <c r="ABT27" s="221"/>
      <c r="ABU27" s="221"/>
      <c r="ABV27" s="221"/>
      <c r="ABW27" s="221"/>
      <c r="ABX27" s="221"/>
      <c r="ABY27" s="221"/>
      <c r="ABZ27" s="221"/>
      <c r="ACA27" s="221"/>
      <c r="ACB27" s="221"/>
      <c r="ACC27" s="221"/>
      <c r="ACD27" s="221"/>
      <c r="ACE27" s="221"/>
      <c r="ACF27" s="221"/>
      <c r="ACG27" s="221"/>
      <c r="ACH27" s="221"/>
      <c r="ACI27" s="221"/>
      <c r="ACJ27" s="221"/>
      <c r="ACK27" s="221"/>
      <c r="ACL27" s="221"/>
      <c r="ACM27" s="221"/>
      <c r="ACN27" s="221"/>
      <c r="ACO27" s="221"/>
      <c r="ACP27" s="221"/>
      <c r="ACQ27" s="221"/>
      <c r="ACR27" s="221"/>
      <c r="ACS27" s="221"/>
      <c r="ACT27" s="221"/>
      <c r="ACU27" s="221"/>
      <c r="ACV27" s="221"/>
      <c r="ACW27" s="221"/>
      <c r="ACX27" s="221"/>
      <c r="ACY27" s="221"/>
      <c r="ACZ27" s="221"/>
      <c r="ADA27" s="221"/>
      <c r="ADB27" s="221"/>
      <c r="ADC27" s="221"/>
      <c r="ADD27" s="221"/>
      <c r="ADE27" s="221"/>
      <c r="ADF27" s="221"/>
      <c r="ADG27" s="221"/>
      <c r="ADH27" s="221"/>
      <c r="ADI27" s="221"/>
      <c r="ADJ27" s="221"/>
      <c r="ADK27" s="221"/>
      <c r="ADL27" s="221"/>
      <c r="ADM27" s="221"/>
      <c r="ADN27" s="221"/>
      <c r="ADO27" s="221"/>
      <c r="ADP27" s="221"/>
      <c r="ADQ27" s="221"/>
      <c r="ADR27" s="221"/>
      <c r="ADS27" s="221"/>
      <c r="ADT27" s="221"/>
      <c r="ADU27" s="221"/>
      <c r="ADV27" s="221"/>
      <c r="ADW27" s="221"/>
      <c r="ADX27" s="221"/>
      <c r="ADY27" s="221"/>
      <c r="ADZ27" s="221"/>
      <c r="AEA27" s="221"/>
      <c r="AEB27" s="221"/>
      <c r="AEC27" s="221"/>
      <c r="AED27" s="221"/>
      <c r="AEE27" s="221"/>
      <c r="AEF27" s="221"/>
      <c r="AEG27" s="221"/>
      <c r="AEH27" s="221"/>
      <c r="AEI27" s="221"/>
      <c r="AEJ27" s="221"/>
      <c r="AEK27" s="221"/>
      <c r="AEL27" s="221"/>
      <c r="AEM27" s="221"/>
      <c r="AEN27" s="221"/>
      <c r="AEO27" s="221"/>
      <c r="AEP27" s="221"/>
      <c r="AEQ27" s="221"/>
      <c r="AER27" s="221"/>
      <c r="AES27" s="221"/>
      <c r="AET27" s="221"/>
      <c r="AEU27" s="221"/>
      <c r="AEV27" s="221"/>
      <c r="AEW27" s="221"/>
      <c r="AEX27" s="221"/>
      <c r="AEY27" s="221"/>
      <c r="AEZ27" s="221"/>
      <c r="AFA27" s="221"/>
      <c r="AFB27" s="221"/>
      <c r="AFC27" s="221"/>
      <c r="AFD27" s="221"/>
      <c r="AFE27" s="221"/>
      <c r="AFF27" s="221"/>
      <c r="AFG27" s="221"/>
      <c r="AFH27" s="221"/>
      <c r="AFI27" s="221"/>
      <c r="AFJ27" s="221"/>
      <c r="AFK27" s="221"/>
      <c r="AFL27" s="221"/>
      <c r="AFM27" s="221"/>
      <c r="AFN27" s="221"/>
      <c r="AFO27" s="221"/>
      <c r="AFP27" s="221"/>
      <c r="AFQ27" s="221"/>
      <c r="AFR27" s="221"/>
      <c r="AFS27" s="221"/>
      <c r="AFT27" s="221"/>
      <c r="AFU27" s="221"/>
      <c r="AFV27" s="221"/>
      <c r="AFW27" s="221"/>
      <c r="AFX27" s="221"/>
      <c r="AFY27" s="221"/>
      <c r="AFZ27" s="221"/>
      <c r="AGA27" s="221"/>
      <c r="AGB27" s="221"/>
      <c r="AGC27" s="221"/>
      <c r="AGD27" s="221"/>
      <c r="AGE27" s="221"/>
      <c r="AGF27" s="221"/>
      <c r="AGG27" s="221"/>
      <c r="AGH27" s="221"/>
      <c r="AGI27" s="221"/>
      <c r="AGJ27" s="221"/>
      <c r="AGK27" s="221"/>
      <c r="AGL27" s="221"/>
      <c r="AGM27" s="221"/>
      <c r="AGN27" s="221"/>
      <c r="AGO27" s="221"/>
      <c r="AGP27" s="221"/>
      <c r="AGQ27" s="221"/>
      <c r="AGR27" s="221"/>
      <c r="AGS27" s="221"/>
      <c r="AGT27" s="221"/>
      <c r="AGU27" s="221"/>
      <c r="AGV27" s="221"/>
      <c r="AGW27" s="221"/>
      <c r="AGX27" s="221"/>
      <c r="AGY27" s="221"/>
      <c r="AGZ27" s="221"/>
      <c r="AHA27" s="221"/>
      <c r="AHB27" s="221"/>
      <c r="AHC27" s="221"/>
      <c r="AHD27" s="221"/>
      <c r="AHE27" s="221"/>
      <c r="AHF27" s="221"/>
      <c r="AHG27" s="221"/>
      <c r="AHH27" s="221"/>
      <c r="AHI27" s="221"/>
      <c r="AHJ27" s="221"/>
      <c r="AHK27" s="221"/>
      <c r="AHL27" s="221"/>
      <c r="AHM27" s="221"/>
      <c r="AHN27" s="221"/>
      <c r="AHO27" s="221"/>
      <c r="AHP27" s="221"/>
      <c r="AHQ27" s="221"/>
      <c r="AHR27" s="221"/>
      <c r="AHS27" s="221"/>
      <c r="AHT27" s="221"/>
      <c r="AHU27" s="221"/>
      <c r="AHV27" s="221"/>
      <c r="AHW27" s="221"/>
      <c r="AHX27" s="221"/>
      <c r="AHY27" s="221"/>
      <c r="AHZ27" s="221"/>
      <c r="AIA27" s="221"/>
      <c r="AIB27" s="221"/>
      <c r="AIC27" s="221"/>
      <c r="AID27" s="221"/>
      <c r="AIE27" s="221"/>
      <c r="AIF27" s="221"/>
      <c r="AIG27" s="221"/>
      <c r="AIH27" s="221"/>
      <c r="AII27" s="221"/>
      <c r="AIJ27" s="221"/>
      <c r="AIK27" s="221"/>
      <c r="AIL27" s="221"/>
      <c r="AIM27" s="221"/>
      <c r="AIN27" s="221"/>
      <c r="AIO27" s="221"/>
      <c r="AIP27" s="221"/>
      <c r="AIQ27" s="221"/>
      <c r="AIR27" s="221"/>
      <c r="AIS27" s="221"/>
      <c r="AIT27" s="221"/>
      <c r="AIU27" s="221"/>
      <c r="AIV27" s="221"/>
      <c r="AIW27" s="221"/>
      <c r="AIX27" s="221"/>
      <c r="AIY27" s="221"/>
      <c r="AIZ27" s="221"/>
      <c r="AJA27" s="221"/>
      <c r="AJB27" s="221"/>
      <c r="AJC27" s="221"/>
      <c r="AJD27" s="221"/>
      <c r="AJE27" s="221"/>
      <c r="AJF27" s="221"/>
      <c r="AJG27" s="221"/>
      <c r="AJH27" s="221"/>
      <c r="AJI27" s="221"/>
      <c r="AJJ27" s="221"/>
      <c r="AJK27" s="221"/>
      <c r="AJL27" s="221"/>
      <c r="AJM27" s="221"/>
      <c r="AJN27" s="221"/>
      <c r="AJO27" s="221"/>
      <c r="AJP27" s="221"/>
      <c r="AJQ27" s="221"/>
      <c r="AJR27" s="221"/>
      <c r="AJS27" s="221"/>
      <c r="AJT27" s="221"/>
      <c r="AJU27" s="221"/>
      <c r="AJV27" s="221"/>
      <c r="AJW27" s="221"/>
      <c r="AJX27" s="221"/>
      <c r="AJY27" s="221"/>
      <c r="AJZ27" s="221"/>
      <c r="AKA27" s="221"/>
      <c r="AKB27" s="221"/>
      <c r="AKC27" s="221"/>
      <c r="AKD27" s="221"/>
      <c r="AKE27" s="221"/>
      <c r="AKF27" s="221"/>
      <c r="AKG27" s="221"/>
      <c r="AKH27" s="221"/>
      <c r="AKI27" s="221"/>
      <c r="AKJ27" s="221"/>
      <c r="AKK27" s="221"/>
      <c r="AKL27" s="221"/>
      <c r="AKM27" s="221"/>
      <c r="AKN27" s="221"/>
      <c r="AKO27" s="221"/>
      <c r="AKP27" s="221"/>
      <c r="AKQ27" s="221"/>
      <c r="AKR27" s="221"/>
      <c r="AKS27" s="221"/>
      <c r="AKT27" s="221"/>
      <c r="AKU27" s="221"/>
      <c r="AKV27" s="221"/>
      <c r="AKW27" s="221"/>
      <c r="AKX27" s="221"/>
      <c r="AKY27" s="221"/>
      <c r="AKZ27" s="221"/>
      <c r="ALA27" s="221"/>
      <c r="ALB27" s="221"/>
      <c r="ALC27" s="221"/>
      <c r="ALD27" s="221"/>
      <c r="ALE27" s="221"/>
      <c r="ALF27" s="221"/>
      <c r="ALG27" s="221"/>
      <c r="ALH27" s="221"/>
      <c r="ALI27" s="221"/>
      <c r="ALJ27" s="221"/>
      <c r="ALK27" s="221"/>
      <c r="ALL27" s="221"/>
      <c r="ALM27" s="221"/>
      <c r="ALN27" s="221"/>
      <c r="ALO27" s="221"/>
      <c r="ALP27" s="221"/>
      <c r="ALQ27" s="221"/>
      <c r="ALR27" s="221"/>
      <c r="ALS27" s="221"/>
      <c r="ALT27" s="221"/>
      <c r="ALU27" s="221"/>
      <c r="ALV27" s="221"/>
      <c r="ALW27" s="221"/>
      <c r="ALX27" s="221"/>
      <c r="ALY27" s="221"/>
      <c r="ALZ27" s="221"/>
      <c r="AMA27" s="221"/>
      <c r="AMB27" s="221"/>
      <c r="AMC27" s="221"/>
      <c r="AMD27" s="221"/>
      <c r="AME27" s="221"/>
      <c r="AMF27" s="221"/>
      <c r="AMG27" s="221"/>
      <c r="AMH27" s="221"/>
      <c r="AMI27" s="221"/>
      <c r="AMJ27" s="221"/>
      <c r="AMK27" s="221"/>
      <c r="AML27" s="221"/>
    </row>
    <row r="28" spans="1:1026" s="649" customFormat="1" ht="14.25">
      <c r="A28" s="1767" t="s">
        <v>8795</v>
      </c>
      <c r="B28" s="1767"/>
      <c r="C28" s="1767"/>
      <c r="D28" s="1767"/>
      <c r="E28" s="1767"/>
      <c r="F28" s="1767"/>
      <c r="G28" s="1767"/>
      <c r="H28" s="1767"/>
      <c r="I28" s="221"/>
      <c r="J28" s="221"/>
      <c r="K28" s="221"/>
      <c r="L28" s="221"/>
      <c r="M28" s="221"/>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21"/>
      <c r="BL28" s="221"/>
      <c r="BM28" s="221"/>
      <c r="BN28" s="221"/>
      <c r="BO28" s="221"/>
      <c r="BP28" s="221"/>
      <c r="BQ28" s="221"/>
      <c r="BR28" s="221"/>
      <c r="BS28" s="221"/>
      <c r="BT28" s="221"/>
      <c r="BU28" s="221"/>
      <c r="BV28" s="221"/>
      <c r="BW28" s="221"/>
      <c r="BX28" s="221"/>
      <c r="BY28" s="221"/>
      <c r="BZ28" s="221"/>
      <c r="CA28" s="221"/>
      <c r="CB28" s="221"/>
      <c r="CC28" s="221"/>
      <c r="CD28" s="221"/>
      <c r="CE28" s="221"/>
      <c r="CF28" s="221"/>
      <c r="CG28" s="221"/>
      <c r="CH28" s="221"/>
      <c r="CI28" s="221"/>
      <c r="CJ28" s="221"/>
      <c r="CK28" s="221"/>
      <c r="CL28" s="221"/>
      <c r="CM28" s="221"/>
      <c r="CN28" s="221"/>
      <c r="CO28" s="221"/>
      <c r="CP28" s="221"/>
      <c r="CQ28" s="221"/>
      <c r="CR28" s="221"/>
      <c r="CS28" s="221"/>
      <c r="CT28" s="221"/>
      <c r="CU28" s="221"/>
      <c r="CV28" s="221"/>
      <c r="CW28" s="221"/>
      <c r="CX28" s="221"/>
      <c r="CY28" s="221"/>
      <c r="CZ28" s="221"/>
      <c r="DA28" s="221"/>
      <c r="DB28" s="221"/>
      <c r="DC28" s="221"/>
      <c r="DD28" s="221"/>
      <c r="DE28" s="221"/>
      <c r="DF28" s="221"/>
      <c r="DG28" s="221"/>
      <c r="DH28" s="221"/>
      <c r="DI28" s="221"/>
      <c r="DJ28" s="221"/>
      <c r="DK28" s="221"/>
      <c r="DL28" s="221"/>
      <c r="DM28" s="221"/>
      <c r="DN28" s="221"/>
      <c r="DO28" s="221"/>
      <c r="DP28" s="221"/>
      <c r="DQ28" s="221"/>
      <c r="DR28" s="221"/>
      <c r="DS28" s="221"/>
      <c r="DT28" s="221"/>
      <c r="DU28" s="221"/>
      <c r="DV28" s="221"/>
      <c r="DW28" s="221"/>
      <c r="DX28" s="221"/>
      <c r="DY28" s="221"/>
      <c r="DZ28" s="221"/>
      <c r="EA28" s="221"/>
      <c r="EB28" s="221"/>
      <c r="EC28" s="221"/>
      <c r="ED28" s="221"/>
      <c r="EE28" s="221"/>
      <c r="EF28" s="221"/>
      <c r="EG28" s="221"/>
      <c r="EH28" s="221"/>
      <c r="EI28" s="221"/>
      <c r="EJ28" s="221"/>
      <c r="EK28" s="221"/>
      <c r="EL28" s="221"/>
      <c r="EM28" s="221"/>
      <c r="EN28" s="221"/>
      <c r="EO28" s="221"/>
      <c r="EP28" s="221"/>
      <c r="EQ28" s="221"/>
      <c r="ER28" s="221"/>
      <c r="ES28" s="221"/>
      <c r="ET28" s="221"/>
      <c r="EU28" s="221"/>
      <c r="EV28" s="221"/>
      <c r="EW28" s="221"/>
      <c r="EX28" s="221"/>
      <c r="EY28" s="221"/>
      <c r="EZ28" s="221"/>
      <c r="FA28" s="221"/>
      <c r="FB28" s="221"/>
      <c r="FC28" s="221"/>
      <c r="FD28" s="221"/>
      <c r="FE28" s="221"/>
      <c r="FF28" s="221"/>
      <c r="FG28" s="221"/>
      <c r="FH28" s="221"/>
      <c r="FI28" s="221"/>
      <c r="FJ28" s="221"/>
      <c r="FK28" s="221"/>
      <c r="FL28" s="221"/>
      <c r="FM28" s="221"/>
      <c r="FN28" s="221"/>
      <c r="FO28" s="221"/>
      <c r="FP28" s="221"/>
      <c r="FQ28" s="221"/>
      <c r="FR28" s="221"/>
      <c r="FS28" s="221"/>
      <c r="FT28" s="221"/>
      <c r="FU28" s="221"/>
      <c r="FV28" s="221"/>
      <c r="FW28" s="221"/>
      <c r="FX28" s="221"/>
      <c r="FY28" s="221"/>
      <c r="FZ28" s="221"/>
      <c r="GA28" s="221"/>
      <c r="GB28" s="221"/>
      <c r="GC28" s="221"/>
      <c r="GD28" s="221"/>
      <c r="GE28" s="221"/>
      <c r="GF28" s="221"/>
      <c r="GG28" s="221"/>
      <c r="GH28" s="221"/>
      <c r="GI28" s="221"/>
      <c r="GJ28" s="221"/>
      <c r="GK28" s="221"/>
      <c r="GL28" s="221"/>
      <c r="GM28" s="221"/>
      <c r="GN28" s="221"/>
      <c r="GO28" s="221"/>
      <c r="GP28" s="221"/>
      <c r="GQ28" s="221"/>
      <c r="GR28" s="221"/>
      <c r="GS28" s="221"/>
      <c r="GT28" s="221"/>
      <c r="GU28" s="221"/>
      <c r="GV28" s="221"/>
      <c r="GW28" s="221"/>
      <c r="GX28" s="221"/>
      <c r="GY28" s="221"/>
      <c r="GZ28" s="221"/>
      <c r="HA28" s="221"/>
      <c r="HB28" s="221"/>
      <c r="HC28" s="221"/>
      <c r="HD28" s="221"/>
      <c r="HE28" s="221"/>
      <c r="HF28" s="221"/>
      <c r="HG28" s="221"/>
      <c r="HH28" s="221"/>
      <c r="HI28" s="221"/>
      <c r="HJ28" s="221"/>
      <c r="HK28" s="221"/>
      <c r="HL28" s="221"/>
      <c r="HM28" s="221"/>
      <c r="HN28" s="221"/>
      <c r="HO28" s="221"/>
      <c r="HP28" s="221"/>
      <c r="HQ28" s="221"/>
      <c r="HR28" s="221"/>
      <c r="HS28" s="221"/>
      <c r="HT28" s="221"/>
      <c r="HU28" s="221"/>
      <c r="HV28" s="221"/>
      <c r="HW28" s="221"/>
      <c r="HX28" s="221"/>
      <c r="HY28" s="221"/>
      <c r="HZ28" s="221"/>
      <c r="IA28" s="221"/>
      <c r="IB28" s="221"/>
      <c r="IC28" s="221"/>
      <c r="ID28" s="221"/>
      <c r="IE28" s="221"/>
      <c r="IF28" s="221"/>
      <c r="IG28" s="221"/>
      <c r="IH28" s="221"/>
      <c r="II28" s="221"/>
      <c r="IJ28" s="221"/>
      <c r="IK28" s="221"/>
      <c r="IL28" s="221"/>
      <c r="IM28" s="221"/>
      <c r="IN28" s="221"/>
      <c r="IO28" s="221"/>
      <c r="IP28" s="221"/>
      <c r="IQ28" s="221"/>
      <c r="IR28" s="221"/>
      <c r="IS28" s="221"/>
      <c r="IT28" s="221"/>
      <c r="IU28" s="221"/>
      <c r="IV28" s="221"/>
      <c r="IW28" s="221"/>
      <c r="IX28" s="221"/>
      <c r="IY28" s="221"/>
      <c r="IZ28" s="221"/>
      <c r="JA28" s="221"/>
      <c r="JB28" s="221"/>
      <c r="JC28" s="221"/>
      <c r="JD28" s="221"/>
      <c r="JE28" s="221"/>
      <c r="JF28" s="221"/>
      <c r="JG28" s="221"/>
      <c r="JH28" s="221"/>
      <c r="JI28" s="221"/>
      <c r="JJ28" s="221"/>
      <c r="JK28" s="221"/>
      <c r="JL28" s="221"/>
      <c r="JM28" s="221"/>
      <c r="JN28" s="221"/>
      <c r="JO28" s="221"/>
      <c r="JP28" s="221"/>
      <c r="JQ28" s="221"/>
      <c r="JR28" s="221"/>
      <c r="JS28" s="221"/>
      <c r="JT28" s="221"/>
      <c r="JU28" s="221"/>
      <c r="JV28" s="221"/>
      <c r="JW28" s="221"/>
      <c r="JX28" s="221"/>
      <c r="JY28" s="221"/>
      <c r="JZ28" s="221"/>
      <c r="KA28" s="221"/>
      <c r="KB28" s="221"/>
      <c r="KC28" s="221"/>
      <c r="KD28" s="221"/>
      <c r="KE28" s="221"/>
      <c r="KF28" s="221"/>
      <c r="KG28" s="221"/>
      <c r="KH28" s="221"/>
      <c r="KI28" s="221"/>
      <c r="KJ28" s="221"/>
      <c r="KK28" s="221"/>
      <c r="KL28" s="221"/>
      <c r="KM28" s="221"/>
      <c r="KN28" s="221"/>
      <c r="KO28" s="221"/>
      <c r="KP28" s="221"/>
      <c r="KQ28" s="221"/>
      <c r="KR28" s="221"/>
      <c r="KS28" s="221"/>
      <c r="KT28" s="221"/>
      <c r="KU28" s="221"/>
      <c r="KV28" s="221"/>
      <c r="KW28" s="221"/>
      <c r="KX28" s="221"/>
      <c r="KY28" s="221"/>
      <c r="KZ28" s="221"/>
      <c r="LA28" s="221"/>
      <c r="LB28" s="221"/>
      <c r="LC28" s="221"/>
      <c r="LD28" s="221"/>
      <c r="LE28" s="221"/>
      <c r="LF28" s="221"/>
      <c r="LG28" s="221"/>
      <c r="LH28" s="221"/>
      <c r="LI28" s="221"/>
      <c r="LJ28" s="221"/>
      <c r="LK28" s="221"/>
      <c r="LL28" s="221"/>
      <c r="LM28" s="221"/>
      <c r="LN28" s="221"/>
      <c r="LO28" s="221"/>
      <c r="LP28" s="221"/>
      <c r="LQ28" s="221"/>
      <c r="LR28" s="221"/>
      <c r="LS28" s="221"/>
      <c r="LT28" s="221"/>
      <c r="LU28" s="221"/>
      <c r="LV28" s="221"/>
      <c r="LW28" s="221"/>
      <c r="LX28" s="221"/>
      <c r="LY28" s="221"/>
      <c r="LZ28" s="221"/>
      <c r="MA28" s="221"/>
      <c r="MB28" s="221"/>
      <c r="MC28" s="221"/>
      <c r="MD28" s="221"/>
      <c r="ME28" s="221"/>
      <c r="MF28" s="221"/>
      <c r="MG28" s="221"/>
      <c r="MH28" s="221"/>
      <c r="MI28" s="221"/>
      <c r="MJ28" s="221"/>
      <c r="MK28" s="221"/>
      <c r="ML28" s="221"/>
      <c r="MM28" s="221"/>
      <c r="MN28" s="221"/>
      <c r="MO28" s="221"/>
      <c r="MP28" s="221"/>
      <c r="MQ28" s="221"/>
      <c r="MR28" s="221"/>
      <c r="MS28" s="221"/>
      <c r="MT28" s="221"/>
      <c r="MU28" s="221"/>
      <c r="MV28" s="221"/>
      <c r="MW28" s="221"/>
      <c r="MX28" s="221"/>
      <c r="MY28" s="221"/>
      <c r="MZ28" s="221"/>
      <c r="NA28" s="221"/>
      <c r="NB28" s="221"/>
      <c r="NC28" s="221"/>
      <c r="ND28" s="221"/>
      <c r="NE28" s="221"/>
      <c r="NF28" s="221"/>
      <c r="NG28" s="221"/>
      <c r="NH28" s="221"/>
      <c r="NI28" s="221"/>
      <c r="NJ28" s="221"/>
      <c r="NK28" s="221"/>
      <c r="NL28" s="221"/>
      <c r="NM28" s="221"/>
      <c r="NN28" s="221"/>
      <c r="NO28" s="221"/>
      <c r="NP28" s="221"/>
      <c r="NQ28" s="221"/>
      <c r="NR28" s="221"/>
      <c r="NS28" s="221"/>
      <c r="NT28" s="221"/>
      <c r="NU28" s="221"/>
      <c r="NV28" s="221"/>
      <c r="NW28" s="221"/>
      <c r="NX28" s="221"/>
      <c r="NY28" s="221"/>
      <c r="NZ28" s="221"/>
      <c r="OA28" s="221"/>
      <c r="OB28" s="221"/>
      <c r="OC28" s="221"/>
      <c r="OD28" s="221"/>
      <c r="OE28" s="221"/>
      <c r="OF28" s="221"/>
      <c r="OG28" s="221"/>
      <c r="OH28" s="221"/>
      <c r="OI28" s="221"/>
      <c r="OJ28" s="221"/>
      <c r="OK28" s="221"/>
      <c r="OL28" s="221"/>
      <c r="OM28" s="221"/>
      <c r="ON28" s="221"/>
      <c r="OO28" s="221"/>
      <c r="OP28" s="221"/>
      <c r="OQ28" s="221"/>
      <c r="OR28" s="221"/>
      <c r="OS28" s="221"/>
      <c r="OT28" s="221"/>
      <c r="OU28" s="221"/>
      <c r="OV28" s="221"/>
      <c r="OW28" s="221"/>
      <c r="OX28" s="221"/>
      <c r="OY28" s="221"/>
      <c r="OZ28" s="221"/>
      <c r="PA28" s="221"/>
      <c r="PB28" s="221"/>
      <c r="PC28" s="221"/>
      <c r="PD28" s="221"/>
      <c r="PE28" s="221"/>
      <c r="PF28" s="221"/>
      <c r="PG28" s="221"/>
      <c r="PH28" s="221"/>
      <c r="PI28" s="221"/>
      <c r="PJ28" s="221"/>
      <c r="PK28" s="221"/>
      <c r="PL28" s="221"/>
      <c r="PM28" s="221"/>
      <c r="PN28" s="221"/>
      <c r="PO28" s="221"/>
      <c r="PP28" s="221"/>
      <c r="PQ28" s="221"/>
      <c r="PR28" s="221"/>
      <c r="PS28" s="221"/>
      <c r="PT28" s="221"/>
      <c r="PU28" s="221"/>
      <c r="PV28" s="221"/>
      <c r="PW28" s="221"/>
      <c r="PX28" s="221"/>
      <c r="PY28" s="221"/>
      <c r="PZ28" s="221"/>
      <c r="QA28" s="221"/>
      <c r="QB28" s="221"/>
      <c r="QC28" s="221"/>
      <c r="QD28" s="221"/>
      <c r="QE28" s="221"/>
      <c r="QF28" s="221"/>
      <c r="QG28" s="221"/>
      <c r="QH28" s="221"/>
      <c r="QI28" s="221"/>
      <c r="QJ28" s="221"/>
      <c r="QK28" s="221"/>
      <c r="QL28" s="221"/>
      <c r="QM28" s="221"/>
      <c r="QN28" s="221"/>
      <c r="QO28" s="221"/>
      <c r="QP28" s="221"/>
      <c r="QQ28" s="221"/>
      <c r="QR28" s="221"/>
      <c r="QS28" s="221"/>
      <c r="QT28" s="221"/>
      <c r="QU28" s="221"/>
      <c r="QV28" s="221"/>
      <c r="QW28" s="221"/>
      <c r="QX28" s="221"/>
      <c r="QY28" s="221"/>
      <c r="QZ28" s="221"/>
      <c r="RA28" s="221"/>
      <c r="RB28" s="221"/>
      <c r="RC28" s="221"/>
      <c r="RD28" s="221"/>
      <c r="RE28" s="221"/>
      <c r="RF28" s="221"/>
      <c r="RG28" s="221"/>
      <c r="RH28" s="221"/>
      <c r="RI28" s="221"/>
      <c r="RJ28" s="221"/>
      <c r="RK28" s="221"/>
      <c r="RL28" s="221"/>
      <c r="RM28" s="221"/>
      <c r="RN28" s="221"/>
      <c r="RO28" s="221"/>
      <c r="RP28" s="221"/>
      <c r="RQ28" s="221"/>
      <c r="RR28" s="221"/>
      <c r="RS28" s="221"/>
      <c r="RT28" s="221"/>
      <c r="RU28" s="221"/>
      <c r="RV28" s="221"/>
      <c r="RW28" s="221"/>
      <c r="RX28" s="221"/>
      <c r="RY28" s="221"/>
      <c r="RZ28" s="221"/>
      <c r="SA28" s="221"/>
      <c r="SB28" s="221"/>
      <c r="SC28" s="221"/>
      <c r="SD28" s="221"/>
      <c r="SE28" s="221"/>
      <c r="SF28" s="221"/>
      <c r="SG28" s="221"/>
      <c r="SH28" s="221"/>
      <c r="SI28" s="221"/>
      <c r="SJ28" s="221"/>
      <c r="SK28" s="221"/>
      <c r="SL28" s="221"/>
      <c r="SM28" s="221"/>
      <c r="SN28" s="221"/>
      <c r="SO28" s="221"/>
      <c r="SP28" s="221"/>
      <c r="SQ28" s="221"/>
      <c r="SR28" s="221"/>
      <c r="SS28" s="221"/>
      <c r="ST28" s="221"/>
      <c r="SU28" s="221"/>
      <c r="SV28" s="221"/>
      <c r="SW28" s="221"/>
      <c r="SX28" s="221"/>
      <c r="SY28" s="221"/>
      <c r="SZ28" s="221"/>
      <c r="TA28" s="221"/>
      <c r="TB28" s="221"/>
      <c r="TC28" s="221"/>
      <c r="TD28" s="221"/>
      <c r="TE28" s="221"/>
      <c r="TF28" s="221"/>
      <c r="TG28" s="221"/>
      <c r="TH28" s="221"/>
      <c r="TI28" s="221"/>
      <c r="TJ28" s="221"/>
      <c r="TK28" s="221"/>
      <c r="TL28" s="221"/>
      <c r="TM28" s="221"/>
      <c r="TN28" s="221"/>
      <c r="TO28" s="221"/>
      <c r="TP28" s="221"/>
      <c r="TQ28" s="221"/>
      <c r="TR28" s="221"/>
      <c r="TS28" s="221"/>
      <c r="TT28" s="221"/>
      <c r="TU28" s="221"/>
      <c r="TV28" s="221"/>
      <c r="TW28" s="221"/>
      <c r="TX28" s="221"/>
      <c r="TY28" s="221"/>
      <c r="TZ28" s="221"/>
      <c r="UA28" s="221"/>
      <c r="UB28" s="221"/>
      <c r="UC28" s="221"/>
      <c r="UD28" s="221"/>
      <c r="UE28" s="221"/>
      <c r="UF28" s="221"/>
      <c r="UG28" s="221"/>
      <c r="UH28" s="221"/>
      <c r="UI28" s="221"/>
      <c r="UJ28" s="221"/>
      <c r="UK28" s="221"/>
      <c r="UL28" s="221"/>
      <c r="UM28" s="221"/>
      <c r="UN28" s="221"/>
      <c r="UO28" s="221"/>
      <c r="UP28" s="221"/>
      <c r="UQ28" s="221"/>
      <c r="UR28" s="221"/>
      <c r="US28" s="221"/>
      <c r="UT28" s="221"/>
      <c r="UU28" s="221"/>
      <c r="UV28" s="221"/>
      <c r="UW28" s="221"/>
      <c r="UX28" s="221"/>
      <c r="UY28" s="221"/>
      <c r="UZ28" s="221"/>
      <c r="VA28" s="221"/>
      <c r="VB28" s="221"/>
      <c r="VC28" s="221"/>
      <c r="VD28" s="221"/>
      <c r="VE28" s="221"/>
      <c r="VF28" s="221"/>
      <c r="VG28" s="221"/>
      <c r="VH28" s="221"/>
      <c r="VI28" s="221"/>
      <c r="VJ28" s="221"/>
      <c r="VK28" s="221"/>
      <c r="VL28" s="221"/>
      <c r="VM28" s="221"/>
      <c r="VN28" s="221"/>
      <c r="VO28" s="221"/>
      <c r="VP28" s="221"/>
      <c r="VQ28" s="221"/>
      <c r="VR28" s="221"/>
      <c r="VS28" s="221"/>
      <c r="VT28" s="221"/>
      <c r="VU28" s="221"/>
      <c r="VV28" s="221"/>
      <c r="VW28" s="221"/>
      <c r="VX28" s="221"/>
      <c r="VY28" s="221"/>
      <c r="VZ28" s="221"/>
      <c r="WA28" s="221"/>
      <c r="WB28" s="221"/>
      <c r="WC28" s="221"/>
      <c r="WD28" s="221"/>
      <c r="WE28" s="221"/>
      <c r="WF28" s="221"/>
      <c r="WG28" s="221"/>
      <c r="WH28" s="221"/>
      <c r="WI28" s="221"/>
      <c r="WJ28" s="221"/>
      <c r="WK28" s="221"/>
      <c r="WL28" s="221"/>
      <c r="WM28" s="221"/>
      <c r="WN28" s="221"/>
      <c r="WO28" s="221"/>
      <c r="WP28" s="221"/>
      <c r="WQ28" s="221"/>
      <c r="WR28" s="221"/>
      <c r="WS28" s="221"/>
      <c r="WT28" s="221"/>
      <c r="WU28" s="221"/>
      <c r="WV28" s="221"/>
      <c r="WW28" s="221"/>
      <c r="WX28" s="221"/>
      <c r="WY28" s="221"/>
      <c r="WZ28" s="221"/>
      <c r="XA28" s="221"/>
      <c r="XB28" s="221"/>
      <c r="XC28" s="221"/>
      <c r="XD28" s="221"/>
      <c r="XE28" s="221"/>
      <c r="XF28" s="221"/>
      <c r="XG28" s="221"/>
      <c r="XH28" s="221"/>
      <c r="XI28" s="221"/>
      <c r="XJ28" s="221"/>
      <c r="XK28" s="221"/>
      <c r="XL28" s="221"/>
      <c r="XM28" s="221"/>
      <c r="XN28" s="221"/>
      <c r="XO28" s="221"/>
      <c r="XP28" s="221"/>
      <c r="XQ28" s="221"/>
      <c r="XR28" s="221"/>
      <c r="XS28" s="221"/>
      <c r="XT28" s="221"/>
      <c r="XU28" s="221"/>
      <c r="XV28" s="221"/>
      <c r="XW28" s="221"/>
      <c r="XX28" s="221"/>
      <c r="XY28" s="221"/>
      <c r="XZ28" s="221"/>
      <c r="YA28" s="221"/>
      <c r="YB28" s="221"/>
      <c r="YC28" s="221"/>
      <c r="YD28" s="221"/>
      <c r="YE28" s="221"/>
      <c r="YF28" s="221"/>
      <c r="YG28" s="221"/>
      <c r="YH28" s="221"/>
      <c r="YI28" s="221"/>
      <c r="YJ28" s="221"/>
      <c r="YK28" s="221"/>
      <c r="YL28" s="221"/>
      <c r="YM28" s="221"/>
      <c r="YN28" s="221"/>
      <c r="YO28" s="221"/>
      <c r="YP28" s="221"/>
      <c r="YQ28" s="221"/>
      <c r="YR28" s="221"/>
      <c r="YS28" s="221"/>
      <c r="YT28" s="221"/>
      <c r="YU28" s="221"/>
      <c r="YV28" s="221"/>
      <c r="YW28" s="221"/>
      <c r="YX28" s="221"/>
      <c r="YY28" s="221"/>
      <c r="YZ28" s="221"/>
      <c r="ZA28" s="221"/>
      <c r="ZB28" s="221"/>
      <c r="ZC28" s="221"/>
      <c r="ZD28" s="221"/>
      <c r="ZE28" s="221"/>
      <c r="ZF28" s="221"/>
      <c r="ZG28" s="221"/>
      <c r="ZH28" s="221"/>
      <c r="ZI28" s="221"/>
      <c r="ZJ28" s="221"/>
      <c r="ZK28" s="221"/>
      <c r="ZL28" s="221"/>
      <c r="ZM28" s="221"/>
      <c r="ZN28" s="221"/>
      <c r="ZO28" s="221"/>
      <c r="ZP28" s="221"/>
      <c r="ZQ28" s="221"/>
      <c r="ZR28" s="221"/>
      <c r="ZS28" s="221"/>
      <c r="ZT28" s="221"/>
      <c r="ZU28" s="221"/>
      <c r="ZV28" s="221"/>
      <c r="ZW28" s="221"/>
      <c r="ZX28" s="221"/>
      <c r="ZY28" s="221"/>
      <c r="ZZ28" s="221"/>
      <c r="AAA28" s="221"/>
      <c r="AAB28" s="221"/>
      <c r="AAC28" s="221"/>
      <c r="AAD28" s="221"/>
      <c r="AAE28" s="221"/>
      <c r="AAF28" s="221"/>
      <c r="AAG28" s="221"/>
      <c r="AAH28" s="221"/>
      <c r="AAI28" s="221"/>
      <c r="AAJ28" s="221"/>
      <c r="AAK28" s="221"/>
      <c r="AAL28" s="221"/>
      <c r="AAM28" s="221"/>
      <c r="AAN28" s="221"/>
      <c r="AAO28" s="221"/>
      <c r="AAP28" s="221"/>
      <c r="AAQ28" s="221"/>
      <c r="AAR28" s="221"/>
      <c r="AAS28" s="221"/>
      <c r="AAT28" s="221"/>
      <c r="AAU28" s="221"/>
      <c r="AAV28" s="221"/>
      <c r="AAW28" s="221"/>
      <c r="AAX28" s="221"/>
      <c r="AAY28" s="221"/>
      <c r="AAZ28" s="221"/>
      <c r="ABA28" s="221"/>
      <c r="ABB28" s="221"/>
      <c r="ABC28" s="221"/>
      <c r="ABD28" s="221"/>
      <c r="ABE28" s="221"/>
      <c r="ABF28" s="221"/>
      <c r="ABG28" s="221"/>
      <c r="ABH28" s="221"/>
      <c r="ABI28" s="221"/>
      <c r="ABJ28" s="221"/>
      <c r="ABK28" s="221"/>
      <c r="ABL28" s="221"/>
      <c r="ABM28" s="221"/>
      <c r="ABN28" s="221"/>
      <c r="ABO28" s="221"/>
      <c r="ABP28" s="221"/>
      <c r="ABQ28" s="221"/>
      <c r="ABR28" s="221"/>
      <c r="ABS28" s="221"/>
      <c r="ABT28" s="221"/>
      <c r="ABU28" s="221"/>
      <c r="ABV28" s="221"/>
      <c r="ABW28" s="221"/>
      <c r="ABX28" s="221"/>
      <c r="ABY28" s="221"/>
      <c r="ABZ28" s="221"/>
      <c r="ACA28" s="221"/>
      <c r="ACB28" s="221"/>
      <c r="ACC28" s="221"/>
      <c r="ACD28" s="221"/>
      <c r="ACE28" s="221"/>
      <c r="ACF28" s="221"/>
      <c r="ACG28" s="221"/>
      <c r="ACH28" s="221"/>
      <c r="ACI28" s="221"/>
      <c r="ACJ28" s="221"/>
      <c r="ACK28" s="221"/>
      <c r="ACL28" s="221"/>
      <c r="ACM28" s="221"/>
      <c r="ACN28" s="221"/>
      <c r="ACO28" s="221"/>
      <c r="ACP28" s="221"/>
      <c r="ACQ28" s="221"/>
      <c r="ACR28" s="221"/>
      <c r="ACS28" s="221"/>
      <c r="ACT28" s="221"/>
      <c r="ACU28" s="221"/>
      <c r="ACV28" s="221"/>
      <c r="ACW28" s="221"/>
      <c r="ACX28" s="221"/>
      <c r="ACY28" s="221"/>
      <c r="ACZ28" s="221"/>
      <c r="ADA28" s="221"/>
      <c r="ADB28" s="221"/>
      <c r="ADC28" s="221"/>
      <c r="ADD28" s="221"/>
      <c r="ADE28" s="221"/>
      <c r="ADF28" s="221"/>
      <c r="ADG28" s="221"/>
      <c r="ADH28" s="221"/>
      <c r="ADI28" s="221"/>
      <c r="ADJ28" s="221"/>
      <c r="ADK28" s="221"/>
      <c r="ADL28" s="221"/>
      <c r="ADM28" s="221"/>
      <c r="ADN28" s="221"/>
      <c r="ADO28" s="221"/>
      <c r="ADP28" s="221"/>
      <c r="ADQ28" s="221"/>
      <c r="ADR28" s="221"/>
      <c r="ADS28" s="221"/>
      <c r="ADT28" s="221"/>
      <c r="ADU28" s="221"/>
      <c r="ADV28" s="221"/>
      <c r="ADW28" s="221"/>
      <c r="ADX28" s="221"/>
      <c r="ADY28" s="221"/>
      <c r="ADZ28" s="221"/>
      <c r="AEA28" s="221"/>
      <c r="AEB28" s="221"/>
      <c r="AEC28" s="221"/>
      <c r="AED28" s="221"/>
      <c r="AEE28" s="221"/>
      <c r="AEF28" s="221"/>
      <c r="AEG28" s="221"/>
      <c r="AEH28" s="221"/>
      <c r="AEI28" s="221"/>
      <c r="AEJ28" s="221"/>
      <c r="AEK28" s="221"/>
      <c r="AEL28" s="221"/>
      <c r="AEM28" s="221"/>
      <c r="AEN28" s="221"/>
      <c r="AEO28" s="221"/>
      <c r="AEP28" s="221"/>
      <c r="AEQ28" s="221"/>
      <c r="AER28" s="221"/>
      <c r="AES28" s="221"/>
      <c r="AET28" s="221"/>
      <c r="AEU28" s="221"/>
      <c r="AEV28" s="221"/>
      <c r="AEW28" s="221"/>
      <c r="AEX28" s="221"/>
      <c r="AEY28" s="221"/>
      <c r="AEZ28" s="221"/>
      <c r="AFA28" s="221"/>
      <c r="AFB28" s="221"/>
      <c r="AFC28" s="221"/>
      <c r="AFD28" s="221"/>
      <c r="AFE28" s="221"/>
      <c r="AFF28" s="221"/>
      <c r="AFG28" s="221"/>
      <c r="AFH28" s="221"/>
      <c r="AFI28" s="221"/>
      <c r="AFJ28" s="221"/>
      <c r="AFK28" s="221"/>
      <c r="AFL28" s="221"/>
      <c r="AFM28" s="221"/>
      <c r="AFN28" s="221"/>
      <c r="AFO28" s="221"/>
      <c r="AFP28" s="221"/>
      <c r="AFQ28" s="221"/>
      <c r="AFR28" s="221"/>
      <c r="AFS28" s="221"/>
      <c r="AFT28" s="221"/>
      <c r="AFU28" s="221"/>
      <c r="AFV28" s="221"/>
      <c r="AFW28" s="221"/>
      <c r="AFX28" s="221"/>
      <c r="AFY28" s="221"/>
      <c r="AFZ28" s="221"/>
      <c r="AGA28" s="221"/>
      <c r="AGB28" s="221"/>
      <c r="AGC28" s="221"/>
      <c r="AGD28" s="221"/>
      <c r="AGE28" s="221"/>
      <c r="AGF28" s="221"/>
      <c r="AGG28" s="221"/>
      <c r="AGH28" s="221"/>
      <c r="AGI28" s="221"/>
      <c r="AGJ28" s="221"/>
      <c r="AGK28" s="221"/>
      <c r="AGL28" s="221"/>
      <c r="AGM28" s="221"/>
      <c r="AGN28" s="221"/>
      <c r="AGO28" s="221"/>
      <c r="AGP28" s="221"/>
      <c r="AGQ28" s="221"/>
      <c r="AGR28" s="221"/>
      <c r="AGS28" s="221"/>
      <c r="AGT28" s="221"/>
      <c r="AGU28" s="221"/>
      <c r="AGV28" s="221"/>
      <c r="AGW28" s="221"/>
      <c r="AGX28" s="221"/>
      <c r="AGY28" s="221"/>
      <c r="AGZ28" s="221"/>
      <c r="AHA28" s="221"/>
      <c r="AHB28" s="221"/>
      <c r="AHC28" s="221"/>
      <c r="AHD28" s="221"/>
      <c r="AHE28" s="221"/>
      <c r="AHF28" s="221"/>
      <c r="AHG28" s="221"/>
      <c r="AHH28" s="221"/>
      <c r="AHI28" s="221"/>
      <c r="AHJ28" s="221"/>
      <c r="AHK28" s="221"/>
      <c r="AHL28" s="221"/>
      <c r="AHM28" s="221"/>
      <c r="AHN28" s="221"/>
      <c r="AHO28" s="221"/>
      <c r="AHP28" s="221"/>
      <c r="AHQ28" s="221"/>
      <c r="AHR28" s="221"/>
      <c r="AHS28" s="221"/>
      <c r="AHT28" s="221"/>
      <c r="AHU28" s="221"/>
      <c r="AHV28" s="221"/>
      <c r="AHW28" s="221"/>
      <c r="AHX28" s="221"/>
      <c r="AHY28" s="221"/>
      <c r="AHZ28" s="221"/>
      <c r="AIA28" s="221"/>
      <c r="AIB28" s="221"/>
      <c r="AIC28" s="221"/>
      <c r="AID28" s="221"/>
      <c r="AIE28" s="221"/>
      <c r="AIF28" s="221"/>
      <c r="AIG28" s="221"/>
      <c r="AIH28" s="221"/>
      <c r="AII28" s="221"/>
      <c r="AIJ28" s="221"/>
      <c r="AIK28" s="221"/>
      <c r="AIL28" s="221"/>
      <c r="AIM28" s="221"/>
      <c r="AIN28" s="221"/>
      <c r="AIO28" s="221"/>
      <c r="AIP28" s="221"/>
      <c r="AIQ28" s="221"/>
      <c r="AIR28" s="221"/>
      <c r="AIS28" s="221"/>
      <c r="AIT28" s="221"/>
      <c r="AIU28" s="221"/>
      <c r="AIV28" s="221"/>
      <c r="AIW28" s="221"/>
      <c r="AIX28" s="221"/>
      <c r="AIY28" s="221"/>
      <c r="AIZ28" s="221"/>
      <c r="AJA28" s="221"/>
      <c r="AJB28" s="221"/>
      <c r="AJC28" s="221"/>
      <c r="AJD28" s="221"/>
      <c r="AJE28" s="221"/>
      <c r="AJF28" s="221"/>
      <c r="AJG28" s="221"/>
      <c r="AJH28" s="221"/>
      <c r="AJI28" s="221"/>
      <c r="AJJ28" s="221"/>
      <c r="AJK28" s="221"/>
      <c r="AJL28" s="221"/>
      <c r="AJM28" s="221"/>
      <c r="AJN28" s="221"/>
      <c r="AJO28" s="221"/>
      <c r="AJP28" s="221"/>
      <c r="AJQ28" s="221"/>
      <c r="AJR28" s="221"/>
      <c r="AJS28" s="221"/>
      <c r="AJT28" s="221"/>
      <c r="AJU28" s="221"/>
      <c r="AJV28" s="221"/>
      <c r="AJW28" s="221"/>
      <c r="AJX28" s="221"/>
      <c r="AJY28" s="221"/>
      <c r="AJZ28" s="221"/>
      <c r="AKA28" s="221"/>
      <c r="AKB28" s="221"/>
      <c r="AKC28" s="221"/>
      <c r="AKD28" s="221"/>
      <c r="AKE28" s="221"/>
      <c r="AKF28" s="221"/>
      <c r="AKG28" s="221"/>
      <c r="AKH28" s="221"/>
      <c r="AKI28" s="221"/>
      <c r="AKJ28" s="221"/>
      <c r="AKK28" s="221"/>
      <c r="AKL28" s="221"/>
      <c r="AKM28" s="221"/>
      <c r="AKN28" s="221"/>
      <c r="AKO28" s="221"/>
      <c r="AKP28" s="221"/>
      <c r="AKQ28" s="221"/>
      <c r="AKR28" s="221"/>
      <c r="AKS28" s="221"/>
      <c r="AKT28" s="221"/>
      <c r="AKU28" s="221"/>
      <c r="AKV28" s="221"/>
      <c r="AKW28" s="221"/>
      <c r="AKX28" s="221"/>
      <c r="AKY28" s="221"/>
      <c r="AKZ28" s="221"/>
      <c r="ALA28" s="221"/>
      <c r="ALB28" s="221"/>
      <c r="ALC28" s="221"/>
      <c r="ALD28" s="221"/>
      <c r="ALE28" s="221"/>
      <c r="ALF28" s="221"/>
      <c r="ALG28" s="221"/>
      <c r="ALH28" s="221"/>
      <c r="ALI28" s="221"/>
      <c r="ALJ28" s="221"/>
      <c r="ALK28" s="221"/>
      <c r="ALL28" s="221"/>
      <c r="ALM28" s="221"/>
      <c r="ALN28" s="221"/>
      <c r="ALO28" s="221"/>
      <c r="ALP28" s="221"/>
      <c r="ALQ28" s="221"/>
      <c r="ALR28" s="221"/>
      <c r="ALS28" s="221"/>
      <c r="ALT28" s="221"/>
      <c r="ALU28" s="221"/>
      <c r="ALV28" s="221"/>
      <c r="ALW28" s="221"/>
      <c r="ALX28" s="221"/>
      <c r="ALY28" s="221"/>
      <c r="ALZ28" s="221"/>
      <c r="AMA28" s="221"/>
      <c r="AMB28" s="221"/>
      <c r="AMC28" s="221"/>
      <c r="AMD28" s="221"/>
      <c r="AME28" s="221"/>
      <c r="AMF28" s="221"/>
      <c r="AMG28" s="221"/>
      <c r="AMH28" s="221"/>
      <c r="AMI28" s="221"/>
      <c r="AMJ28" s="221"/>
      <c r="AMK28" s="221"/>
      <c r="AML28" s="221"/>
    </row>
    <row r="29" spans="1:1026" s="649" customFormat="1" ht="14.25">
      <c r="A29" s="1577"/>
      <c r="B29" s="1577"/>
      <c r="C29" s="1163"/>
      <c r="D29" s="1163"/>
      <c r="E29" s="1163"/>
      <c r="F29" s="1163"/>
      <c r="G29" s="1163"/>
      <c r="H29" s="1163"/>
      <c r="I29" s="221"/>
      <c r="J29" s="221"/>
      <c r="K29" s="221"/>
      <c r="L29" s="221"/>
      <c r="M29" s="221"/>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21"/>
      <c r="BL29" s="221"/>
      <c r="BM29" s="221"/>
      <c r="BN29" s="221"/>
      <c r="BO29" s="221"/>
      <c r="BP29" s="221"/>
      <c r="BQ29" s="221"/>
      <c r="BR29" s="221"/>
      <c r="BS29" s="221"/>
      <c r="BT29" s="221"/>
      <c r="BU29" s="221"/>
      <c r="BV29" s="221"/>
      <c r="BW29" s="221"/>
      <c r="BX29" s="221"/>
      <c r="BY29" s="221"/>
      <c r="BZ29" s="221"/>
      <c r="CA29" s="221"/>
      <c r="CB29" s="221"/>
      <c r="CC29" s="221"/>
      <c r="CD29" s="221"/>
      <c r="CE29" s="221"/>
      <c r="CF29" s="221"/>
      <c r="CG29" s="221"/>
      <c r="CH29" s="221"/>
      <c r="CI29" s="221"/>
      <c r="CJ29" s="221"/>
      <c r="CK29" s="221"/>
      <c r="CL29" s="221"/>
      <c r="CM29" s="221"/>
      <c r="CN29" s="221"/>
      <c r="CO29" s="221"/>
      <c r="CP29" s="221"/>
      <c r="CQ29" s="221"/>
      <c r="CR29" s="221"/>
      <c r="CS29" s="221"/>
      <c r="CT29" s="221"/>
      <c r="CU29" s="221"/>
      <c r="CV29" s="221"/>
      <c r="CW29" s="221"/>
      <c r="CX29" s="221"/>
      <c r="CY29" s="221"/>
      <c r="CZ29" s="221"/>
      <c r="DA29" s="221"/>
      <c r="DB29" s="221"/>
      <c r="DC29" s="221"/>
      <c r="DD29" s="221"/>
      <c r="DE29" s="221"/>
      <c r="DF29" s="221"/>
      <c r="DG29" s="221"/>
      <c r="DH29" s="221"/>
      <c r="DI29" s="221"/>
      <c r="DJ29" s="221"/>
      <c r="DK29" s="221"/>
      <c r="DL29" s="221"/>
      <c r="DM29" s="221"/>
      <c r="DN29" s="221"/>
      <c r="DO29" s="221"/>
      <c r="DP29" s="221"/>
      <c r="DQ29" s="221"/>
      <c r="DR29" s="221"/>
      <c r="DS29" s="221"/>
      <c r="DT29" s="221"/>
      <c r="DU29" s="221"/>
      <c r="DV29" s="221"/>
      <c r="DW29" s="221"/>
      <c r="DX29" s="221"/>
      <c r="DY29" s="221"/>
      <c r="DZ29" s="221"/>
      <c r="EA29" s="221"/>
      <c r="EB29" s="221"/>
      <c r="EC29" s="221"/>
      <c r="ED29" s="221"/>
      <c r="EE29" s="221"/>
      <c r="EF29" s="221"/>
      <c r="EG29" s="221"/>
      <c r="EH29" s="221"/>
      <c r="EI29" s="221"/>
      <c r="EJ29" s="221"/>
      <c r="EK29" s="221"/>
      <c r="EL29" s="221"/>
      <c r="EM29" s="221"/>
      <c r="EN29" s="221"/>
      <c r="EO29" s="221"/>
      <c r="EP29" s="221"/>
      <c r="EQ29" s="221"/>
      <c r="ER29" s="221"/>
      <c r="ES29" s="221"/>
      <c r="ET29" s="221"/>
      <c r="EU29" s="221"/>
      <c r="EV29" s="221"/>
      <c r="EW29" s="221"/>
      <c r="EX29" s="221"/>
      <c r="EY29" s="221"/>
      <c r="EZ29" s="221"/>
      <c r="FA29" s="221"/>
      <c r="FB29" s="221"/>
      <c r="FC29" s="221"/>
      <c r="FD29" s="221"/>
      <c r="FE29" s="221"/>
      <c r="FF29" s="221"/>
      <c r="FG29" s="221"/>
      <c r="FH29" s="221"/>
      <c r="FI29" s="221"/>
      <c r="FJ29" s="221"/>
      <c r="FK29" s="221"/>
      <c r="FL29" s="221"/>
      <c r="FM29" s="221"/>
      <c r="FN29" s="221"/>
      <c r="FO29" s="221"/>
      <c r="FP29" s="221"/>
      <c r="FQ29" s="221"/>
      <c r="FR29" s="221"/>
      <c r="FS29" s="221"/>
      <c r="FT29" s="221"/>
      <c r="FU29" s="221"/>
      <c r="FV29" s="221"/>
      <c r="FW29" s="221"/>
      <c r="FX29" s="221"/>
      <c r="FY29" s="221"/>
      <c r="FZ29" s="221"/>
      <c r="GA29" s="221"/>
      <c r="GB29" s="221"/>
      <c r="GC29" s="221"/>
      <c r="GD29" s="221"/>
      <c r="GE29" s="221"/>
      <c r="GF29" s="221"/>
      <c r="GG29" s="221"/>
      <c r="GH29" s="221"/>
      <c r="GI29" s="221"/>
      <c r="GJ29" s="221"/>
      <c r="GK29" s="221"/>
      <c r="GL29" s="221"/>
      <c r="GM29" s="221"/>
      <c r="GN29" s="221"/>
      <c r="GO29" s="221"/>
      <c r="GP29" s="221"/>
      <c r="GQ29" s="221"/>
      <c r="GR29" s="221"/>
      <c r="GS29" s="221"/>
      <c r="GT29" s="221"/>
      <c r="GU29" s="221"/>
      <c r="GV29" s="221"/>
      <c r="GW29" s="221"/>
      <c r="GX29" s="221"/>
      <c r="GY29" s="221"/>
      <c r="GZ29" s="221"/>
      <c r="HA29" s="221"/>
      <c r="HB29" s="221"/>
      <c r="HC29" s="221"/>
      <c r="HD29" s="221"/>
      <c r="HE29" s="221"/>
      <c r="HF29" s="221"/>
      <c r="HG29" s="221"/>
      <c r="HH29" s="221"/>
      <c r="HI29" s="221"/>
      <c r="HJ29" s="221"/>
      <c r="HK29" s="221"/>
      <c r="HL29" s="221"/>
      <c r="HM29" s="221"/>
      <c r="HN29" s="221"/>
      <c r="HO29" s="221"/>
      <c r="HP29" s="221"/>
      <c r="HQ29" s="221"/>
      <c r="HR29" s="221"/>
      <c r="HS29" s="221"/>
      <c r="HT29" s="221"/>
      <c r="HU29" s="221"/>
      <c r="HV29" s="221"/>
      <c r="HW29" s="221"/>
      <c r="HX29" s="221"/>
      <c r="HY29" s="221"/>
      <c r="HZ29" s="221"/>
      <c r="IA29" s="221"/>
      <c r="IB29" s="221"/>
      <c r="IC29" s="221"/>
      <c r="ID29" s="221"/>
      <c r="IE29" s="221"/>
      <c r="IF29" s="221"/>
      <c r="IG29" s="221"/>
      <c r="IH29" s="221"/>
      <c r="II29" s="221"/>
      <c r="IJ29" s="221"/>
      <c r="IK29" s="221"/>
      <c r="IL29" s="221"/>
      <c r="IM29" s="221"/>
      <c r="IN29" s="221"/>
      <c r="IO29" s="221"/>
      <c r="IP29" s="221"/>
      <c r="IQ29" s="221"/>
      <c r="IR29" s="221"/>
      <c r="IS29" s="221"/>
      <c r="IT29" s="221"/>
      <c r="IU29" s="221"/>
      <c r="IV29" s="221"/>
      <c r="IW29" s="221"/>
      <c r="IX29" s="221"/>
      <c r="IY29" s="221"/>
      <c r="IZ29" s="221"/>
      <c r="JA29" s="221"/>
      <c r="JB29" s="221"/>
      <c r="JC29" s="221"/>
      <c r="JD29" s="221"/>
      <c r="JE29" s="221"/>
      <c r="JF29" s="221"/>
      <c r="JG29" s="221"/>
      <c r="JH29" s="221"/>
      <c r="JI29" s="221"/>
      <c r="JJ29" s="221"/>
      <c r="JK29" s="221"/>
      <c r="JL29" s="221"/>
      <c r="JM29" s="221"/>
      <c r="JN29" s="221"/>
      <c r="JO29" s="221"/>
      <c r="JP29" s="221"/>
      <c r="JQ29" s="221"/>
      <c r="JR29" s="221"/>
      <c r="JS29" s="221"/>
      <c r="JT29" s="221"/>
      <c r="JU29" s="221"/>
      <c r="JV29" s="221"/>
      <c r="JW29" s="221"/>
      <c r="JX29" s="221"/>
      <c r="JY29" s="221"/>
      <c r="JZ29" s="221"/>
      <c r="KA29" s="221"/>
      <c r="KB29" s="221"/>
      <c r="KC29" s="221"/>
      <c r="KD29" s="221"/>
      <c r="KE29" s="221"/>
      <c r="KF29" s="221"/>
      <c r="KG29" s="221"/>
      <c r="KH29" s="221"/>
      <c r="KI29" s="221"/>
      <c r="KJ29" s="221"/>
      <c r="KK29" s="221"/>
      <c r="KL29" s="221"/>
      <c r="KM29" s="221"/>
      <c r="KN29" s="221"/>
      <c r="KO29" s="221"/>
      <c r="KP29" s="221"/>
      <c r="KQ29" s="221"/>
      <c r="KR29" s="221"/>
      <c r="KS29" s="221"/>
      <c r="KT29" s="221"/>
      <c r="KU29" s="221"/>
      <c r="KV29" s="221"/>
      <c r="KW29" s="221"/>
      <c r="KX29" s="221"/>
      <c r="KY29" s="221"/>
      <c r="KZ29" s="221"/>
      <c r="LA29" s="221"/>
      <c r="LB29" s="221"/>
      <c r="LC29" s="221"/>
      <c r="LD29" s="221"/>
      <c r="LE29" s="221"/>
      <c r="LF29" s="221"/>
      <c r="LG29" s="221"/>
      <c r="LH29" s="221"/>
      <c r="LI29" s="221"/>
      <c r="LJ29" s="221"/>
      <c r="LK29" s="221"/>
      <c r="LL29" s="221"/>
      <c r="LM29" s="221"/>
      <c r="LN29" s="221"/>
      <c r="LO29" s="221"/>
      <c r="LP29" s="221"/>
      <c r="LQ29" s="221"/>
      <c r="LR29" s="221"/>
      <c r="LS29" s="221"/>
      <c r="LT29" s="221"/>
      <c r="LU29" s="221"/>
      <c r="LV29" s="221"/>
      <c r="LW29" s="221"/>
      <c r="LX29" s="221"/>
      <c r="LY29" s="221"/>
      <c r="LZ29" s="221"/>
      <c r="MA29" s="221"/>
      <c r="MB29" s="221"/>
      <c r="MC29" s="221"/>
      <c r="MD29" s="221"/>
      <c r="ME29" s="221"/>
      <c r="MF29" s="221"/>
      <c r="MG29" s="221"/>
      <c r="MH29" s="221"/>
      <c r="MI29" s="221"/>
      <c r="MJ29" s="221"/>
      <c r="MK29" s="221"/>
      <c r="ML29" s="221"/>
      <c r="MM29" s="221"/>
      <c r="MN29" s="221"/>
      <c r="MO29" s="221"/>
      <c r="MP29" s="221"/>
      <c r="MQ29" s="221"/>
      <c r="MR29" s="221"/>
      <c r="MS29" s="221"/>
      <c r="MT29" s="221"/>
      <c r="MU29" s="221"/>
      <c r="MV29" s="221"/>
      <c r="MW29" s="221"/>
      <c r="MX29" s="221"/>
      <c r="MY29" s="221"/>
      <c r="MZ29" s="221"/>
      <c r="NA29" s="221"/>
      <c r="NB29" s="221"/>
      <c r="NC29" s="221"/>
      <c r="ND29" s="221"/>
      <c r="NE29" s="221"/>
      <c r="NF29" s="221"/>
      <c r="NG29" s="221"/>
      <c r="NH29" s="221"/>
      <c r="NI29" s="221"/>
      <c r="NJ29" s="221"/>
      <c r="NK29" s="221"/>
      <c r="NL29" s="221"/>
      <c r="NM29" s="221"/>
      <c r="NN29" s="221"/>
      <c r="NO29" s="221"/>
      <c r="NP29" s="221"/>
      <c r="NQ29" s="221"/>
      <c r="NR29" s="221"/>
      <c r="NS29" s="221"/>
      <c r="NT29" s="221"/>
      <c r="NU29" s="221"/>
      <c r="NV29" s="221"/>
      <c r="NW29" s="221"/>
      <c r="NX29" s="221"/>
      <c r="NY29" s="221"/>
      <c r="NZ29" s="221"/>
      <c r="OA29" s="221"/>
      <c r="OB29" s="221"/>
      <c r="OC29" s="221"/>
      <c r="OD29" s="221"/>
      <c r="OE29" s="221"/>
      <c r="OF29" s="221"/>
      <c r="OG29" s="221"/>
      <c r="OH29" s="221"/>
      <c r="OI29" s="221"/>
      <c r="OJ29" s="221"/>
      <c r="OK29" s="221"/>
      <c r="OL29" s="221"/>
      <c r="OM29" s="221"/>
      <c r="ON29" s="221"/>
      <c r="OO29" s="221"/>
      <c r="OP29" s="221"/>
      <c r="OQ29" s="221"/>
      <c r="OR29" s="221"/>
      <c r="OS29" s="221"/>
      <c r="OT29" s="221"/>
      <c r="OU29" s="221"/>
      <c r="OV29" s="221"/>
      <c r="OW29" s="221"/>
      <c r="OX29" s="221"/>
      <c r="OY29" s="221"/>
      <c r="OZ29" s="221"/>
      <c r="PA29" s="221"/>
      <c r="PB29" s="221"/>
      <c r="PC29" s="221"/>
      <c r="PD29" s="221"/>
      <c r="PE29" s="221"/>
      <c r="PF29" s="221"/>
      <c r="PG29" s="221"/>
      <c r="PH29" s="221"/>
      <c r="PI29" s="221"/>
      <c r="PJ29" s="221"/>
      <c r="PK29" s="221"/>
      <c r="PL29" s="221"/>
      <c r="PM29" s="221"/>
      <c r="PN29" s="221"/>
      <c r="PO29" s="221"/>
      <c r="PP29" s="221"/>
      <c r="PQ29" s="221"/>
      <c r="PR29" s="221"/>
      <c r="PS29" s="221"/>
      <c r="PT29" s="221"/>
      <c r="PU29" s="221"/>
      <c r="PV29" s="221"/>
      <c r="PW29" s="221"/>
      <c r="PX29" s="221"/>
      <c r="PY29" s="221"/>
      <c r="PZ29" s="221"/>
      <c r="QA29" s="221"/>
      <c r="QB29" s="221"/>
      <c r="QC29" s="221"/>
      <c r="QD29" s="221"/>
      <c r="QE29" s="221"/>
      <c r="QF29" s="221"/>
      <c r="QG29" s="221"/>
      <c r="QH29" s="221"/>
      <c r="QI29" s="221"/>
      <c r="QJ29" s="221"/>
      <c r="QK29" s="221"/>
      <c r="QL29" s="221"/>
      <c r="QM29" s="221"/>
      <c r="QN29" s="221"/>
      <c r="QO29" s="221"/>
      <c r="QP29" s="221"/>
      <c r="QQ29" s="221"/>
      <c r="QR29" s="221"/>
      <c r="QS29" s="221"/>
      <c r="QT29" s="221"/>
      <c r="QU29" s="221"/>
      <c r="QV29" s="221"/>
      <c r="QW29" s="221"/>
      <c r="QX29" s="221"/>
      <c r="QY29" s="221"/>
      <c r="QZ29" s="221"/>
      <c r="RA29" s="221"/>
      <c r="RB29" s="221"/>
      <c r="RC29" s="221"/>
      <c r="RD29" s="221"/>
      <c r="RE29" s="221"/>
      <c r="RF29" s="221"/>
      <c r="RG29" s="221"/>
      <c r="RH29" s="221"/>
      <c r="RI29" s="221"/>
      <c r="RJ29" s="221"/>
      <c r="RK29" s="221"/>
      <c r="RL29" s="221"/>
      <c r="RM29" s="221"/>
      <c r="RN29" s="221"/>
      <c r="RO29" s="221"/>
      <c r="RP29" s="221"/>
      <c r="RQ29" s="221"/>
      <c r="RR29" s="221"/>
      <c r="RS29" s="221"/>
      <c r="RT29" s="221"/>
      <c r="RU29" s="221"/>
      <c r="RV29" s="221"/>
      <c r="RW29" s="221"/>
      <c r="RX29" s="221"/>
      <c r="RY29" s="221"/>
      <c r="RZ29" s="221"/>
      <c r="SA29" s="221"/>
      <c r="SB29" s="221"/>
      <c r="SC29" s="221"/>
      <c r="SD29" s="221"/>
      <c r="SE29" s="221"/>
      <c r="SF29" s="221"/>
      <c r="SG29" s="221"/>
      <c r="SH29" s="221"/>
      <c r="SI29" s="221"/>
      <c r="SJ29" s="221"/>
      <c r="SK29" s="221"/>
      <c r="SL29" s="221"/>
      <c r="SM29" s="221"/>
      <c r="SN29" s="221"/>
      <c r="SO29" s="221"/>
      <c r="SP29" s="221"/>
      <c r="SQ29" s="221"/>
      <c r="SR29" s="221"/>
      <c r="SS29" s="221"/>
      <c r="ST29" s="221"/>
      <c r="SU29" s="221"/>
      <c r="SV29" s="221"/>
      <c r="SW29" s="221"/>
      <c r="SX29" s="221"/>
      <c r="SY29" s="221"/>
      <c r="SZ29" s="221"/>
      <c r="TA29" s="221"/>
      <c r="TB29" s="221"/>
      <c r="TC29" s="221"/>
      <c r="TD29" s="221"/>
      <c r="TE29" s="221"/>
      <c r="TF29" s="221"/>
      <c r="TG29" s="221"/>
      <c r="TH29" s="221"/>
      <c r="TI29" s="221"/>
      <c r="TJ29" s="221"/>
      <c r="TK29" s="221"/>
      <c r="TL29" s="221"/>
      <c r="TM29" s="221"/>
      <c r="TN29" s="221"/>
      <c r="TO29" s="221"/>
      <c r="TP29" s="221"/>
      <c r="TQ29" s="221"/>
      <c r="TR29" s="221"/>
      <c r="TS29" s="221"/>
      <c r="TT29" s="221"/>
      <c r="TU29" s="221"/>
      <c r="TV29" s="221"/>
      <c r="TW29" s="221"/>
      <c r="TX29" s="221"/>
      <c r="TY29" s="221"/>
      <c r="TZ29" s="221"/>
      <c r="UA29" s="221"/>
      <c r="UB29" s="221"/>
      <c r="UC29" s="221"/>
      <c r="UD29" s="221"/>
      <c r="UE29" s="221"/>
      <c r="UF29" s="221"/>
      <c r="UG29" s="221"/>
      <c r="UH29" s="221"/>
      <c r="UI29" s="221"/>
      <c r="UJ29" s="221"/>
      <c r="UK29" s="221"/>
      <c r="UL29" s="221"/>
      <c r="UM29" s="221"/>
      <c r="UN29" s="221"/>
      <c r="UO29" s="221"/>
      <c r="UP29" s="221"/>
      <c r="UQ29" s="221"/>
      <c r="UR29" s="221"/>
      <c r="US29" s="221"/>
      <c r="UT29" s="221"/>
      <c r="UU29" s="221"/>
      <c r="UV29" s="221"/>
      <c r="UW29" s="221"/>
      <c r="UX29" s="221"/>
      <c r="UY29" s="221"/>
      <c r="UZ29" s="221"/>
      <c r="VA29" s="221"/>
      <c r="VB29" s="221"/>
      <c r="VC29" s="221"/>
      <c r="VD29" s="221"/>
      <c r="VE29" s="221"/>
      <c r="VF29" s="221"/>
      <c r="VG29" s="221"/>
      <c r="VH29" s="221"/>
      <c r="VI29" s="221"/>
      <c r="VJ29" s="221"/>
      <c r="VK29" s="221"/>
      <c r="VL29" s="221"/>
      <c r="VM29" s="221"/>
      <c r="VN29" s="221"/>
      <c r="VO29" s="221"/>
      <c r="VP29" s="221"/>
      <c r="VQ29" s="221"/>
      <c r="VR29" s="221"/>
      <c r="VS29" s="221"/>
      <c r="VT29" s="221"/>
      <c r="VU29" s="221"/>
      <c r="VV29" s="221"/>
      <c r="VW29" s="221"/>
      <c r="VX29" s="221"/>
      <c r="VY29" s="221"/>
      <c r="VZ29" s="221"/>
      <c r="WA29" s="221"/>
      <c r="WB29" s="221"/>
      <c r="WC29" s="221"/>
      <c r="WD29" s="221"/>
      <c r="WE29" s="221"/>
      <c r="WF29" s="221"/>
      <c r="WG29" s="221"/>
      <c r="WH29" s="221"/>
      <c r="WI29" s="221"/>
      <c r="WJ29" s="221"/>
      <c r="WK29" s="221"/>
      <c r="WL29" s="221"/>
      <c r="WM29" s="221"/>
      <c r="WN29" s="221"/>
      <c r="WO29" s="221"/>
      <c r="WP29" s="221"/>
      <c r="WQ29" s="221"/>
      <c r="WR29" s="221"/>
      <c r="WS29" s="221"/>
      <c r="WT29" s="221"/>
      <c r="WU29" s="221"/>
      <c r="WV29" s="221"/>
      <c r="WW29" s="221"/>
      <c r="WX29" s="221"/>
      <c r="WY29" s="221"/>
      <c r="WZ29" s="221"/>
      <c r="XA29" s="221"/>
      <c r="XB29" s="221"/>
      <c r="XC29" s="221"/>
      <c r="XD29" s="221"/>
      <c r="XE29" s="221"/>
      <c r="XF29" s="221"/>
      <c r="XG29" s="221"/>
      <c r="XH29" s="221"/>
      <c r="XI29" s="221"/>
      <c r="XJ29" s="221"/>
      <c r="XK29" s="221"/>
      <c r="XL29" s="221"/>
      <c r="XM29" s="221"/>
      <c r="XN29" s="221"/>
      <c r="XO29" s="221"/>
      <c r="XP29" s="221"/>
      <c r="XQ29" s="221"/>
      <c r="XR29" s="221"/>
      <c r="XS29" s="221"/>
      <c r="XT29" s="221"/>
      <c r="XU29" s="221"/>
      <c r="XV29" s="221"/>
      <c r="XW29" s="221"/>
      <c r="XX29" s="221"/>
      <c r="XY29" s="221"/>
      <c r="XZ29" s="221"/>
      <c r="YA29" s="221"/>
      <c r="YB29" s="221"/>
      <c r="YC29" s="221"/>
      <c r="YD29" s="221"/>
      <c r="YE29" s="221"/>
      <c r="YF29" s="221"/>
      <c r="YG29" s="221"/>
      <c r="YH29" s="221"/>
      <c r="YI29" s="221"/>
      <c r="YJ29" s="221"/>
      <c r="YK29" s="221"/>
      <c r="YL29" s="221"/>
      <c r="YM29" s="221"/>
      <c r="YN29" s="221"/>
      <c r="YO29" s="221"/>
      <c r="YP29" s="221"/>
      <c r="YQ29" s="221"/>
      <c r="YR29" s="221"/>
      <c r="YS29" s="221"/>
      <c r="YT29" s="221"/>
      <c r="YU29" s="221"/>
      <c r="YV29" s="221"/>
      <c r="YW29" s="221"/>
      <c r="YX29" s="221"/>
      <c r="YY29" s="221"/>
      <c r="YZ29" s="221"/>
      <c r="ZA29" s="221"/>
      <c r="ZB29" s="221"/>
      <c r="ZC29" s="221"/>
      <c r="ZD29" s="221"/>
      <c r="ZE29" s="221"/>
      <c r="ZF29" s="221"/>
      <c r="ZG29" s="221"/>
      <c r="ZH29" s="221"/>
      <c r="ZI29" s="221"/>
      <c r="ZJ29" s="221"/>
      <c r="ZK29" s="221"/>
      <c r="ZL29" s="221"/>
      <c r="ZM29" s="221"/>
      <c r="ZN29" s="221"/>
      <c r="ZO29" s="221"/>
      <c r="ZP29" s="221"/>
      <c r="ZQ29" s="221"/>
      <c r="ZR29" s="221"/>
      <c r="ZS29" s="221"/>
      <c r="ZT29" s="221"/>
      <c r="ZU29" s="221"/>
      <c r="ZV29" s="221"/>
      <c r="ZW29" s="221"/>
      <c r="ZX29" s="221"/>
      <c r="ZY29" s="221"/>
      <c r="ZZ29" s="221"/>
      <c r="AAA29" s="221"/>
      <c r="AAB29" s="221"/>
      <c r="AAC29" s="221"/>
      <c r="AAD29" s="221"/>
      <c r="AAE29" s="221"/>
      <c r="AAF29" s="221"/>
      <c r="AAG29" s="221"/>
      <c r="AAH29" s="221"/>
      <c r="AAI29" s="221"/>
      <c r="AAJ29" s="221"/>
      <c r="AAK29" s="221"/>
      <c r="AAL29" s="221"/>
      <c r="AAM29" s="221"/>
      <c r="AAN29" s="221"/>
      <c r="AAO29" s="221"/>
      <c r="AAP29" s="221"/>
      <c r="AAQ29" s="221"/>
      <c r="AAR29" s="221"/>
      <c r="AAS29" s="221"/>
      <c r="AAT29" s="221"/>
      <c r="AAU29" s="221"/>
      <c r="AAV29" s="221"/>
      <c r="AAW29" s="221"/>
      <c r="AAX29" s="221"/>
      <c r="AAY29" s="221"/>
      <c r="AAZ29" s="221"/>
      <c r="ABA29" s="221"/>
      <c r="ABB29" s="221"/>
      <c r="ABC29" s="221"/>
      <c r="ABD29" s="221"/>
      <c r="ABE29" s="221"/>
      <c r="ABF29" s="221"/>
      <c r="ABG29" s="221"/>
      <c r="ABH29" s="221"/>
      <c r="ABI29" s="221"/>
      <c r="ABJ29" s="221"/>
      <c r="ABK29" s="221"/>
      <c r="ABL29" s="221"/>
      <c r="ABM29" s="221"/>
      <c r="ABN29" s="221"/>
      <c r="ABO29" s="221"/>
      <c r="ABP29" s="221"/>
      <c r="ABQ29" s="221"/>
      <c r="ABR29" s="221"/>
      <c r="ABS29" s="221"/>
      <c r="ABT29" s="221"/>
      <c r="ABU29" s="221"/>
      <c r="ABV29" s="221"/>
      <c r="ABW29" s="221"/>
      <c r="ABX29" s="221"/>
      <c r="ABY29" s="221"/>
      <c r="ABZ29" s="221"/>
      <c r="ACA29" s="221"/>
      <c r="ACB29" s="221"/>
      <c r="ACC29" s="221"/>
      <c r="ACD29" s="221"/>
      <c r="ACE29" s="221"/>
      <c r="ACF29" s="221"/>
      <c r="ACG29" s="221"/>
      <c r="ACH29" s="221"/>
      <c r="ACI29" s="221"/>
      <c r="ACJ29" s="221"/>
      <c r="ACK29" s="221"/>
      <c r="ACL29" s="221"/>
      <c r="ACM29" s="221"/>
      <c r="ACN29" s="221"/>
      <c r="ACO29" s="221"/>
      <c r="ACP29" s="221"/>
      <c r="ACQ29" s="221"/>
      <c r="ACR29" s="221"/>
      <c r="ACS29" s="221"/>
      <c r="ACT29" s="221"/>
      <c r="ACU29" s="221"/>
      <c r="ACV29" s="221"/>
      <c r="ACW29" s="221"/>
      <c r="ACX29" s="221"/>
      <c r="ACY29" s="221"/>
      <c r="ACZ29" s="221"/>
      <c r="ADA29" s="221"/>
      <c r="ADB29" s="221"/>
      <c r="ADC29" s="221"/>
      <c r="ADD29" s="221"/>
      <c r="ADE29" s="221"/>
      <c r="ADF29" s="221"/>
      <c r="ADG29" s="221"/>
      <c r="ADH29" s="221"/>
      <c r="ADI29" s="221"/>
      <c r="ADJ29" s="221"/>
      <c r="ADK29" s="221"/>
      <c r="ADL29" s="221"/>
      <c r="ADM29" s="221"/>
      <c r="ADN29" s="221"/>
      <c r="ADO29" s="221"/>
      <c r="ADP29" s="221"/>
      <c r="ADQ29" s="221"/>
      <c r="ADR29" s="221"/>
      <c r="ADS29" s="221"/>
      <c r="ADT29" s="221"/>
      <c r="ADU29" s="221"/>
      <c r="ADV29" s="221"/>
      <c r="ADW29" s="221"/>
      <c r="ADX29" s="221"/>
      <c r="ADY29" s="221"/>
      <c r="ADZ29" s="221"/>
      <c r="AEA29" s="221"/>
      <c r="AEB29" s="221"/>
      <c r="AEC29" s="221"/>
      <c r="AED29" s="221"/>
      <c r="AEE29" s="221"/>
      <c r="AEF29" s="221"/>
      <c r="AEG29" s="221"/>
      <c r="AEH29" s="221"/>
      <c r="AEI29" s="221"/>
      <c r="AEJ29" s="221"/>
      <c r="AEK29" s="221"/>
      <c r="AEL29" s="221"/>
      <c r="AEM29" s="221"/>
      <c r="AEN29" s="221"/>
      <c r="AEO29" s="221"/>
      <c r="AEP29" s="221"/>
      <c r="AEQ29" s="221"/>
      <c r="AER29" s="221"/>
      <c r="AES29" s="221"/>
      <c r="AET29" s="221"/>
      <c r="AEU29" s="221"/>
      <c r="AEV29" s="221"/>
      <c r="AEW29" s="221"/>
      <c r="AEX29" s="221"/>
      <c r="AEY29" s="221"/>
      <c r="AEZ29" s="221"/>
      <c r="AFA29" s="221"/>
      <c r="AFB29" s="221"/>
      <c r="AFC29" s="221"/>
      <c r="AFD29" s="221"/>
      <c r="AFE29" s="221"/>
      <c r="AFF29" s="221"/>
      <c r="AFG29" s="221"/>
      <c r="AFH29" s="221"/>
      <c r="AFI29" s="221"/>
      <c r="AFJ29" s="221"/>
      <c r="AFK29" s="221"/>
      <c r="AFL29" s="221"/>
      <c r="AFM29" s="221"/>
      <c r="AFN29" s="221"/>
      <c r="AFO29" s="221"/>
      <c r="AFP29" s="221"/>
      <c r="AFQ29" s="221"/>
      <c r="AFR29" s="221"/>
      <c r="AFS29" s="221"/>
      <c r="AFT29" s="221"/>
      <c r="AFU29" s="221"/>
      <c r="AFV29" s="221"/>
      <c r="AFW29" s="221"/>
      <c r="AFX29" s="221"/>
      <c r="AFY29" s="221"/>
      <c r="AFZ29" s="221"/>
      <c r="AGA29" s="221"/>
      <c r="AGB29" s="221"/>
      <c r="AGC29" s="221"/>
      <c r="AGD29" s="221"/>
      <c r="AGE29" s="221"/>
      <c r="AGF29" s="221"/>
      <c r="AGG29" s="221"/>
      <c r="AGH29" s="221"/>
      <c r="AGI29" s="221"/>
      <c r="AGJ29" s="221"/>
      <c r="AGK29" s="221"/>
      <c r="AGL29" s="221"/>
      <c r="AGM29" s="221"/>
      <c r="AGN29" s="221"/>
      <c r="AGO29" s="221"/>
      <c r="AGP29" s="221"/>
      <c r="AGQ29" s="221"/>
      <c r="AGR29" s="221"/>
      <c r="AGS29" s="221"/>
      <c r="AGT29" s="221"/>
      <c r="AGU29" s="221"/>
      <c r="AGV29" s="221"/>
      <c r="AGW29" s="221"/>
      <c r="AGX29" s="221"/>
      <c r="AGY29" s="221"/>
      <c r="AGZ29" s="221"/>
      <c r="AHA29" s="221"/>
      <c r="AHB29" s="221"/>
      <c r="AHC29" s="221"/>
      <c r="AHD29" s="221"/>
      <c r="AHE29" s="221"/>
      <c r="AHF29" s="221"/>
      <c r="AHG29" s="221"/>
      <c r="AHH29" s="221"/>
      <c r="AHI29" s="221"/>
      <c r="AHJ29" s="221"/>
      <c r="AHK29" s="221"/>
      <c r="AHL29" s="221"/>
      <c r="AHM29" s="221"/>
      <c r="AHN29" s="221"/>
      <c r="AHO29" s="221"/>
      <c r="AHP29" s="221"/>
      <c r="AHQ29" s="221"/>
      <c r="AHR29" s="221"/>
      <c r="AHS29" s="221"/>
      <c r="AHT29" s="221"/>
      <c r="AHU29" s="221"/>
      <c r="AHV29" s="221"/>
      <c r="AHW29" s="221"/>
      <c r="AHX29" s="221"/>
      <c r="AHY29" s="221"/>
      <c r="AHZ29" s="221"/>
      <c r="AIA29" s="221"/>
      <c r="AIB29" s="221"/>
      <c r="AIC29" s="221"/>
      <c r="AID29" s="221"/>
      <c r="AIE29" s="221"/>
      <c r="AIF29" s="221"/>
      <c r="AIG29" s="221"/>
      <c r="AIH29" s="221"/>
      <c r="AII29" s="221"/>
      <c r="AIJ29" s="221"/>
      <c r="AIK29" s="221"/>
      <c r="AIL29" s="221"/>
      <c r="AIM29" s="221"/>
      <c r="AIN29" s="221"/>
      <c r="AIO29" s="221"/>
      <c r="AIP29" s="221"/>
      <c r="AIQ29" s="221"/>
      <c r="AIR29" s="221"/>
      <c r="AIS29" s="221"/>
      <c r="AIT29" s="221"/>
      <c r="AIU29" s="221"/>
      <c r="AIV29" s="221"/>
      <c r="AIW29" s="221"/>
      <c r="AIX29" s="221"/>
      <c r="AIY29" s="221"/>
      <c r="AIZ29" s="221"/>
      <c r="AJA29" s="221"/>
      <c r="AJB29" s="221"/>
      <c r="AJC29" s="221"/>
      <c r="AJD29" s="221"/>
      <c r="AJE29" s="221"/>
      <c r="AJF29" s="221"/>
      <c r="AJG29" s="221"/>
      <c r="AJH29" s="221"/>
      <c r="AJI29" s="221"/>
      <c r="AJJ29" s="221"/>
      <c r="AJK29" s="221"/>
      <c r="AJL29" s="221"/>
      <c r="AJM29" s="221"/>
      <c r="AJN29" s="221"/>
      <c r="AJO29" s="221"/>
      <c r="AJP29" s="221"/>
      <c r="AJQ29" s="221"/>
      <c r="AJR29" s="221"/>
      <c r="AJS29" s="221"/>
      <c r="AJT29" s="221"/>
      <c r="AJU29" s="221"/>
      <c r="AJV29" s="221"/>
      <c r="AJW29" s="221"/>
      <c r="AJX29" s="221"/>
      <c r="AJY29" s="221"/>
      <c r="AJZ29" s="221"/>
      <c r="AKA29" s="221"/>
      <c r="AKB29" s="221"/>
      <c r="AKC29" s="221"/>
      <c r="AKD29" s="221"/>
      <c r="AKE29" s="221"/>
      <c r="AKF29" s="221"/>
      <c r="AKG29" s="221"/>
      <c r="AKH29" s="221"/>
      <c r="AKI29" s="221"/>
      <c r="AKJ29" s="221"/>
      <c r="AKK29" s="221"/>
      <c r="AKL29" s="221"/>
      <c r="AKM29" s="221"/>
      <c r="AKN29" s="221"/>
      <c r="AKO29" s="221"/>
      <c r="AKP29" s="221"/>
      <c r="AKQ29" s="221"/>
      <c r="AKR29" s="221"/>
      <c r="AKS29" s="221"/>
      <c r="AKT29" s="221"/>
      <c r="AKU29" s="221"/>
      <c r="AKV29" s="221"/>
      <c r="AKW29" s="221"/>
      <c r="AKX29" s="221"/>
      <c r="AKY29" s="221"/>
      <c r="AKZ29" s="221"/>
      <c r="ALA29" s="221"/>
      <c r="ALB29" s="221"/>
      <c r="ALC29" s="221"/>
      <c r="ALD29" s="221"/>
      <c r="ALE29" s="221"/>
      <c r="ALF29" s="221"/>
      <c r="ALG29" s="221"/>
      <c r="ALH29" s="221"/>
      <c r="ALI29" s="221"/>
      <c r="ALJ29" s="221"/>
      <c r="ALK29" s="221"/>
      <c r="ALL29" s="221"/>
      <c r="ALM29" s="221"/>
      <c r="ALN29" s="221"/>
      <c r="ALO29" s="221"/>
      <c r="ALP29" s="221"/>
      <c r="ALQ29" s="221"/>
      <c r="ALR29" s="221"/>
      <c r="ALS29" s="221"/>
      <c r="ALT29" s="221"/>
      <c r="ALU29" s="221"/>
      <c r="ALV29" s="221"/>
      <c r="ALW29" s="221"/>
      <c r="ALX29" s="221"/>
      <c r="ALY29" s="221"/>
      <c r="ALZ29" s="221"/>
      <c r="AMA29" s="221"/>
      <c r="AMB29" s="221"/>
      <c r="AMC29" s="221"/>
      <c r="AMD29" s="221"/>
      <c r="AME29" s="221"/>
      <c r="AMF29" s="221"/>
      <c r="AMG29" s="221"/>
      <c r="AMH29" s="221"/>
      <c r="AMI29" s="221"/>
      <c r="AMJ29" s="221"/>
      <c r="AMK29" s="221"/>
      <c r="AML29" s="221"/>
    </row>
    <row r="30" spans="1:1026" s="649" customFormat="1" ht="14.25">
      <c r="A30" s="1770" t="s">
        <v>297</v>
      </c>
      <c r="B30" s="1770"/>
      <c r="C30" s="1770"/>
      <c r="D30" s="1770"/>
      <c r="E30" s="1770"/>
      <c r="F30" s="1770"/>
      <c r="G30" s="1770"/>
      <c r="H30" s="1770"/>
      <c r="I30" s="221"/>
      <c r="J30" s="221"/>
      <c r="K30" s="221"/>
      <c r="L30" s="221"/>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21"/>
      <c r="BL30" s="221"/>
      <c r="BM30" s="221"/>
      <c r="BN30" s="221"/>
      <c r="BO30" s="221"/>
      <c r="BP30" s="221"/>
      <c r="BQ30" s="221"/>
      <c r="BR30" s="221"/>
      <c r="BS30" s="221"/>
      <c r="BT30" s="221"/>
      <c r="BU30" s="221"/>
      <c r="BV30" s="221"/>
      <c r="BW30" s="221"/>
      <c r="BX30" s="221"/>
      <c r="BY30" s="221"/>
      <c r="BZ30" s="221"/>
      <c r="CA30" s="221"/>
      <c r="CB30" s="221"/>
      <c r="CC30" s="221"/>
      <c r="CD30" s="221"/>
      <c r="CE30" s="221"/>
      <c r="CF30" s="221"/>
      <c r="CG30" s="221"/>
      <c r="CH30" s="221"/>
      <c r="CI30" s="221"/>
      <c r="CJ30" s="221"/>
      <c r="CK30" s="221"/>
      <c r="CL30" s="221"/>
      <c r="CM30" s="221"/>
      <c r="CN30" s="221"/>
      <c r="CO30" s="221"/>
      <c r="CP30" s="221"/>
      <c r="CQ30" s="221"/>
      <c r="CR30" s="221"/>
      <c r="CS30" s="221"/>
      <c r="CT30" s="221"/>
      <c r="CU30" s="221"/>
      <c r="CV30" s="221"/>
      <c r="CW30" s="221"/>
      <c r="CX30" s="221"/>
      <c r="CY30" s="221"/>
      <c r="CZ30" s="221"/>
      <c r="DA30" s="221"/>
      <c r="DB30" s="221"/>
      <c r="DC30" s="221"/>
      <c r="DD30" s="221"/>
      <c r="DE30" s="221"/>
      <c r="DF30" s="221"/>
      <c r="DG30" s="221"/>
      <c r="DH30" s="221"/>
      <c r="DI30" s="221"/>
      <c r="DJ30" s="221"/>
      <c r="DK30" s="221"/>
      <c r="DL30" s="221"/>
      <c r="DM30" s="221"/>
      <c r="DN30" s="221"/>
      <c r="DO30" s="221"/>
      <c r="DP30" s="221"/>
      <c r="DQ30" s="221"/>
      <c r="DR30" s="221"/>
      <c r="DS30" s="221"/>
      <c r="DT30" s="221"/>
      <c r="DU30" s="221"/>
      <c r="DV30" s="221"/>
      <c r="DW30" s="221"/>
      <c r="DX30" s="221"/>
      <c r="DY30" s="221"/>
      <c r="DZ30" s="221"/>
      <c r="EA30" s="221"/>
      <c r="EB30" s="221"/>
      <c r="EC30" s="221"/>
      <c r="ED30" s="221"/>
      <c r="EE30" s="221"/>
      <c r="EF30" s="221"/>
      <c r="EG30" s="221"/>
      <c r="EH30" s="221"/>
      <c r="EI30" s="221"/>
      <c r="EJ30" s="221"/>
      <c r="EK30" s="221"/>
      <c r="EL30" s="221"/>
      <c r="EM30" s="221"/>
      <c r="EN30" s="221"/>
      <c r="EO30" s="221"/>
      <c r="EP30" s="221"/>
      <c r="EQ30" s="221"/>
      <c r="ER30" s="221"/>
      <c r="ES30" s="221"/>
      <c r="ET30" s="221"/>
      <c r="EU30" s="221"/>
      <c r="EV30" s="221"/>
      <c r="EW30" s="221"/>
      <c r="EX30" s="221"/>
      <c r="EY30" s="221"/>
      <c r="EZ30" s="221"/>
      <c r="FA30" s="221"/>
      <c r="FB30" s="221"/>
      <c r="FC30" s="221"/>
      <c r="FD30" s="221"/>
      <c r="FE30" s="221"/>
      <c r="FF30" s="221"/>
      <c r="FG30" s="221"/>
      <c r="FH30" s="221"/>
      <c r="FI30" s="221"/>
      <c r="FJ30" s="221"/>
      <c r="FK30" s="221"/>
      <c r="FL30" s="221"/>
      <c r="FM30" s="221"/>
      <c r="FN30" s="221"/>
      <c r="FO30" s="221"/>
      <c r="FP30" s="221"/>
      <c r="FQ30" s="221"/>
      <c r="FR30" s="221"/>
      <c r="FS30" s="221"/>
      <c r="FT30" s="221"/>
      <c r="FU30" s="221"/>
      <c r="FV30" s="221"/>
      <c r="FW30" s="221"/>
      <c r="FX30" s="221"/>
      <c r="FY30" s="221"/>
      <c r="FZ30" s="221"/>
      <c r="GA30" s="221"/>
      <c r="GB30" s="221"/>
      <c r="GC30" s="221"/>
      <c r="GD30" s="221"/>
      <c r="GE30" s="221"/>
      <c r="GF30" s="221"/>
      <c r="GG30" s="221"/>
      <c r="GH30" s="221"/>
      <c r="GI30" s="221"/>
      <c r="GJ30" s="221"/>
      <c r="GK30" s="221"/>
      <c r="GL30" s="221"/>
      <c r="GM30" s="221"/>
      <c r="GN30" s="221"/>
      <c r="GO30" s="221"/>
      <c r="GP30" s="221"/>
      <c r="GQ30" s="221"/>
      <c r="GR30" s="221"/>
      <c r="GS30" s="221"/>
      <c r="GT30" s="221"/>
      <c r="GU30" s="221"/>
      <c r="GV30" s="221"/>
      <c r="GW30" s="221"/>
      <c r="GX30" s="221"/>
      <c r="GY30" s="221"/>
      <c r="GZ30" s="221"/>
      <c r="HA30" s="221"/>
      <c r="HB30" s="221"/>
      <c r="HC30" s="221"/>
      <c r="HD30" s="221"/>
      <c r="HE30" s="221"/>
      <c r="HF30" s="221"/>
      <c r="HG30" s="221"/>
      <c r="HH30" s="221"/>
      <c r="HI30" s="221"/>
      <c r="HJ30" s="221"/>
      <c r="HK30" s="221"/>
      <c r="HL30" s="221"/>
      <c r="HM30" s="221"/>
      <c r="HN30" s="221"/>
      <c r="HO30" s="221"/>
      <c r="HP30" s="221"/>
      <c r="HQ30" s="221"/>
      <c r="HR30" s="221"/>
      <c r="HS30" s="221"/>
      <c r="HT30" s="221"/>
      <c r="HU30" s="221"/>
      <c r="HV30" s="221"/>
      <c r="HW30" s="221"/>
      <c r="HX30" s="221"/>
      <c r="HY30" s="221"/>
      <c r="HZ30" s="221"/>
      <c r="IA30" s="221"/>
      <c r="IB30" s="221"/>
      <c r="IC30" s="221"/>
      <c r="ID30" s="221"/>
      <c r="IE30" s="221"/>
      <c r="IF30" s="221"/>
      <c r="IG30" s="221"/>
      <c r="IH30" s="221"/>
      <c r="II30" s="221"/>
      <c r="IJ30" s="221"/>
      <c r="IK30" s="221"/>
      <c r="IL30" s="221"/>
      <c r="IM30" s="221"/>
      <c r="IN30" s="221"/>
      <c r="IO30" s="221"/>
      <c r="IP30" s="221"/>
      <c r="IQ30" s="221"/>
      <c r="IR30" s="221"/>
      <c r="IS30" s="221"/>
      <c r="IT30" s="221"/>
      <c r="IU30" s="221"/>
      <c r="IV30" s="221"/>
      <c r="IW30" s="221"/>
      <c r="IX30" s="221"/>
      <c r="IY30" s="221"/>
      <c r="IZ30" s="221"/>
      <c r="JA30" s="221"/>
      <c r="JB30" s="221"/>
      <c r="JC30" s="221"/>
      <c r="JD30" s="221"/>
      <c r="JE30" s="221"/>
      <c r="JF30" s="221"/>
      <c r="JG30" s="221"/>
      <c r="JH30" s="221"/>
      <c r="JI30" s="221"/>
      <c r="JJ30" s="221"/>
      <c r="JK30" s="221"/>
      <c r="JL30" s="221"/>
      <c r="JM30" s="221"/>
      <c r="JN30" s="221"/>
      <c r="JO30" s="221"/>
      <c r="JP30" s="221"/>
      <c r="JQ30" s="221"/>
      <c r="JR30" s="221"/>
      <c r="JS30" s="221"/>
      <c r="JT30" s="221"/>
      <c r="JU30" s="221"/>
      <c r="JV30" s="221"/>
      <c r="JW30" s="221"/>
      <c r="JX30" s="221"/>
      <c r="JY30" s="221"/>
      <c r="JZ30" s="221"/>
      <c r="KA30" s="221"/>
      <c r="KB30" s="221"/>
      <c r="KC30" s="221"/>
      <c r="KD30" s="221"/>
      <c r="KE30" s="221"/>
      <c r="KF30" s="221"/>
      <c r="KG30" s="221"/>
      <c r="KH30" s="221"/>
      <c r="KI30" s="221"/>
      <c r="KJ30" s="221"/>
      <c r="KK30" s="221"/>
      <c r="KL30" s="221"/>
      <c r="KM30" s="221"/>
      <c r="KN30" s="221"/>
      <c r="KO30" s="221"/>
      <c r="KP30" s="221"/>
      <c r="KQ30" s="221"/>
      <c r="KR30" s="221"/>
      <c r="KS30" s="221"/>
      <c r="KT30" s="221"/>
      <c r="KU30" s="221"/>
      <c r="KV30" s="221"/>
      <c r="KW30" s="221"/>
      <c r="KX30" s="221"/>
      <c r="KY30" s="221"/>
      <c r="KZ30" s="221"/>
      <c r="LA30" s="221"/>
      <c r="LB30" s="221"/>
      <c r="LC30" s="221"/>
      <c r="LD30" s="221"/>
      <c r="LE30" s="221"/>
      <c r="LF30" s="221"/>
      <c r="LG30" s="221"/>
      <c r="LH30" s="221"/>
      <c r="LI30" s="221"/>
      <c r="LJ30" s="221"/>
      <c r="LK30" s="221"/>
      <c r="LL30" s="221"/>
      <c r="LM30" s="221"/>
      <c r="LN30" s="221"/>
      <c r="LO30" s="221"/>
      <c r="LP30" s="221"/>
      <c r="LQ30" s="221"/>
      <c r="LR30" s="221"/>
      <c r="LS30" s="221"/>
      <c r="LT30" s="221"/>
      <c r="LU30" s="221"/>
      <c r="LV30" s="221"/>
      <c r="LW30" s="221"/>
      <c r="LX30" s="221"/>
      <c r="LY30" s="221"/>
      <c r="LZ30" s="221"/>
      <c r="MA30" s="221"/>
      <c r="MB30" s="221"/>
      <c r="MC30" s="221"/>
      <c r="MD30" s="221"/>
      <c r="ME30" s="221"/>
      <c r="MF30" s="221"/>
      <c r="MG30" s="221"/>
      <c r="MH30" s="221"/>
      <c r="MI30" s="221"/>
      <c r="MJ30" s="221"/>
      <c r="MK30" s="221"/>
      <c r="ML30" s="221"/>
      <c r="MM30" s="221"/>
      <c r="MN30" s="221"/>
      <c r="MO30" s="221"/>
      <c r="MP30" s="221"/>
      <c r="MQ30" s="221"/>
      <c r="MR30" s="221"/>
      <c r="MS30" s="221"/>
      <c r="MT30" s="221"/>
      <c r="MU30" s="221"/>
      <c r="MV30" s="221"/>
      <c r="MW30" s="221"/>
      <c r="MX30" s="221"/>
      <c r="MY30" s="221"/>
      <c r="MZ30" s="221"/>
      <c r="NA30" s="221"/>
      <c r="NB30" s="221"/>
      <c r="NC30" s="221"/>
      <c r="ND30" s="221"/>
      <c r="NE30" s="221"/>
      <c r="NF30" s="221"/>
      <c r="NG30" s="221"/>
      <c r="NH30" s="221"/>
      <c r="NI30" s="221"/>
      <c r="NJ30" s="221"/>
      <c r="NK30" s="221"/>
      <c r="NL30" s="221"/>
      <c r="NM30" s="221"/>
      <c r="NN30" s="221"/>
      <c r="NO30" s="221"/>
      <c r="NP30" s="221"/>
      <c r="NQ30" s="221"/>
      <c r="NR30" s="221"/>
      <c r="NS30" s="221"/>
      <c r="NT30" s="221"/>
      <c r="NU30" s="221"/>
      <c r="NV30" s="221"/>
      <c r="NW30" s="221"/>
      <c r="NX30" s="221"/>
      <c r="NY30" s="221"/>
      <c r="NZ30" s="221"/>
      <c r="OA30" s="221"/>
      <c r="OB30" s="221"/>
      <c r="OC30" s="221"/>
      <c r="OD30" s="221"/>
      <c r="OE30" s="221"/>
      <c r="OF30" s="221"/>
      <c r="OG30" s="221"/>
      <c r="OH30" s="221"/>
      <c r="OI30" s="221"/>
      <c r="OJ30" s="221"/>
      <c r="OK30" s="221"/>
      <c r="OL30" s="221"/>
      <c r="OM30" s="221"/>
      <c r="ON30" s="221"/>
      <c r="OO30" s="221"/>
      <c r="OP30" s="221"/>
      <c r="OQ30" s="221"/>
      <c r="OR30" s="221"/>
      <c r="OS30" s="221"/>
      <c r="OT30" s="221"/>
      <c r="OU30" s="221"/>
      <c r="OV30" s="221"/>
      <c r="OW30" s="221"/>
      <c r="OX30" s="221"/>
      <c r="OY30" s="221"/>
      <c r="OZ30" s="221"/>
      <c r="PA30" s="221"/>
      <c r="PB30" s="221"/>
      <c r="PC30" s="221"/>
      <c r="PD30" s="221"/>
      <c r="PE30" s="221"/>
      <c r="PF30" s="221"/>
      <c r="PG30" s="221"/>
      <c r="PH30" s="221"/>
      <c r="PI30" s="221"/>
      <c r="PJ30" s="221"/>
      <c r="PK30" s="221"/>
      <c r="PL30" s="221"/>
      <c r="PM30" s="221"/>
      <c r="PN30" s="221"/>
      <c r="PO30" s="221"/>
      <c r="PP30" s="221"/>
      <c r="PQ30" s="221"/>
      <c r="PR30" s="221"/>
      <c r="PS30" s="221"/>
      <c r="PT30" s="221"/>
      <c r="PU30" s="221"/>
      <c r="PV30" s="221"/>
      <c r="PW30" s="221"/>
      <c r="PX30" s="221"/>
      <c r="PY30" s="221"/>
      <c r="PZ30" s="221"/>
      <c r="QA30" s="221"/>
      <c r="QB30" s="221"/>
      <c r="QC30" s="221"/>
      <c r="QD30" s="221"/>
      <c r="QE30" s="221"/>
      <c r="QF30" s="221"/>
      <c r="QG30" s="221"/>
      <c r="QH30" s="221"/>
      <c r="QI30" s="221"/>
      <c r="QJ30" s="221"/>
      <c r="QK30" s="221"/>
      <c r="QL30" s="221"/>
      <c r="QM30" s="221"/>
      <c r="QN30" s="221"/>
      <c r="QO30" s="221"/>
      <c r="QP30" s="221"/>
      <c r="QQ30" s="221"/>
      <c r="QR30" s="221"/>
      <c r="QS30" s="221"/>
      <c r="QT30" s="221"/>
      <c r="QU30" s="221"/>
      <c r="QV30" s="221"/>
      <c r="QW30" s="221"/>
      <c r="QX30" s="221"/>
      <c r="QY30" s="221"/>
      <c r="QZ30" s="221"/>
      <c r="RA30" s="221"/>
      <c r="RB30" s="221"/>
      <c r="RC30" s="221"/>
      <c r="RD30" s="221"/>
      <c r="RE30" s="221"/>
      <c r="RF30" s="221"/>
      <c r="RG30" s="221"/>
      <c r="RH30" s="221"/>
      <c r="RI30" s="221"/>
      <c r="RJ30" s="221"/>
      <c r="RK30" s="221"/>
      <c r="RL30" s="221"/>
      <c r="RM30" s="221"/>
      <c r="RN30" s="221"/>
      <c r="RO30" s="221"/>
      <c r="RP30" s="221"/>
      <c r="RQ30" s="221"/>
      <c r="RR30" s="221"/>
      <c r="RS30" s="221"/>
      <c r="RT30" s="221"/>
      <c r="RU30" s="221"/>
      <c r="RV30" s="221"/>
      <c r="RW30" s="221"/>
      <c r="RX30" s="221"/>
      <c r="RY30" s="221"/>
      <c r="RZ30" s="221"/>
      <c r="SA30" s="221"/>
      <c r="SB30" s="221"/>
      <c r="SC30" s="221"/>
      <c r="SD30" s="221"/>
      <c r="SE30" s="221"/>
      <c r="SF30" s="221"/>
      <c r="SG30" s="221"/>
      <c r="SH30" s="221"/>
      <c r="SI30" s="221"/>
      <c r="SJ30" s="221"/>
      <c r="SK30" s="221"/>
      <c r="SL30" s="221"/>
      <c r="SM30" s="221"/>
      <c r="SN30" s="221"/>
      <c r="SO30" s="221"/>
      <c r="SP30" s="221"/>
      <c r="SQ30" s="221"/>
      <c r="SR30" s="221"/>
      <c r="SS30" s="221"/>
      <c r="ST30" s="221"/>
      <c r="SU30" s="221"/>
      <c r="SV30" s="221"/>
      <c r="SW30" s="221"/>
      <c r="SX30" s="221"/>
      <c r="SY30" s="221"/>
      <c r="SZ30" s="221"/>
      <c r="TA30" s="221"/>
      <c r="TB30" s="221"/>
      <c r="TC30" s="221"/>
      <c r="TD30" s="221"/>
      <c r="TE30" s="221"/>
      <c r="TF30" s="221"/>
      <c r="TG30" s="221"/>
      <c r="TH30" s="221"/>
      <c r="TI30" s="221"/>
      <c r="TJ30" s="221"/>
      <c r="TK30" s="221"/>
      <c r="TL30" s="221"/>
      <c r="TM30" s="221"/>
      <c r="TN30" s="221"/>
      <c r="TO30" s="221"/>
      <c r="TP30" s="221"/>
      <c r="TQ30" s="221"/>
      <c r="TR30" s="221"/>
      <c r="TS30" s="221"/>
      <c r="TT30" s="221"/>
      <c r="TU30" s="221"/>
      <c r="TV30" s="221"/>
      <c r="TW30" s="221"/>
      <c r="TX30" s="221"/>
      <c r="TY30" s="221"/>
      <c r="TZ30" s="221"/>
      <c r="UA30" s="221"/>
      <c r="UB30" s="221"/>
      <c r="UC30" s="221"/>
      <c r="UD30" s="221"/>
      <c r="UE30" s="221"/>
      <c r="UF30" s="221"/>
      <c r="UG30" s="221"/>
      <c r="UH30" s="221"/>
      <c r="UI30" s="221"/>
      <c r="UJ30" s="221"/>
      <c r="UK30" s="221"/>
      <c r="UL30" s="221"/>
      <c r="UM30" s="221"/>
      <c r="UN30" s="221"/>
      <c r="UO30" s="221"/>
      <c r="UP30" s="221"/>
      <c r="UQ30" s="221"/>
      <c r="UR30" s="221"/>
      <c r="US30" s="221"/>
      <c r="UT30" s="221"/>
      <c r="UU30" s="221"/>
      <c r="UV30" s="221"/>
      <c r="UW30" s="221"/>
      <c r="UX30" s="221"/>
      <c r="UY30" s="221"/>
      <c r="UZ30" s="221"/>
      <c r="VA30" s="221"/>
      <c r="VB30" s="221"/>
      <c r="VC30" s="221"/>
      <c r="VD30" s="221"/>
      <c r="VE30" s="221"/>
      <c r="VF30" s="221"/>
      <c r="VG30" s="221"/>
      <c r="VH30" s="221"/>
      <c r="VI30" s="221"/>
      <c r="VJ30" s="221"/>
      <c r="VK30" s="221"/>
      <c r="VL30" s="221"/>
      <c r="VM30" s="221"/>
      <c r="VN30" s="221"/>
      <c r="VO30" s="221"/>
      <c r="VP30" s="221"/>
      <c r="VQ30" s="221"/>
      <c r="VR30" s="221"/>
      <c r="VS30" s="221"/>
      <c r="VT30" s="221"/>
      <c r="VU30" s="221"/>
      <c r="VV30" s="221"/>
      <c r="VW30" s="221"/>
      <c r="VX30" s="221"/>
      <c r="VY30" s="221"/>
      <c r="VZ30" s="221"/>
      <c r="WA30" s="221"/>
      <c r="WB30" s="221"/>
      <c r="WC30" s="221"/>
      <c r="WD30" s="221"/>
      <c r="WE30" s="221"/>
      <c r="WF30" s="221"/>
      <c r="WG30" s="221"/>
      <c r="WH30" s="221"/>
      <c r="WI30" s="221"/>
      <c r="WJ30" s="221"/>
      <c r="WK30" s="221"/>
      <c r="WL30" s="221"/>
      <c r="WM30" s="221"/>
      <c r="WN30" s="221"/>
      <c r="WO30" s="221"/>
      <c r="WP30" s="221"/>
      <c r="WQ30" s="221"/>
      <c r="WR30" s="221"/>
      <c r="WS30" s="221"/>
      <c r="WT30" s="221"/>
      <c r="WU30" s="221"/>
      <c r="WV30" s="221"/>
      <c r="WW30" s="221"/>
      <c r="WX30" s="221"/>
      <c r="WY30" s="221"/>
      <c r="WZ30" s="221"/>
      <c r="XA30" s="221"/>
      <c r="XB30" s="221"/>
      <c r="XC30" s="221"/>
      <c r="XD30" s="221"/>
      <c r="XE30" s="221"/>
      <c r="XF30" s="221"/>
      <c r="XG30" s="221"/>
      <c r="XH30" s="221"/>
      <c r="XI30" s="221"/>
      <c r="XJ30" s="221"/>
      <c r="XK30" s="221"/>
      <c r="XL30" s="221"/>
      <c r="XM30" s="221"/>
      <c r="XN30" s="221"/>
      <c r="XO30" s="221"/>
      <c r="XP30" s="221"/>
      <c r="XQ30" s="221"/>
      <c r="XR30" s="221"/>
      <c r="XS30" s="221"/>
      <c r="XT30" s="221"/>
      <c r="XU30" s="221"/>
      <c r="XV30" s="221"/>
      <c r="XW30" s="221"/>
      <c r="XX30" s="221"/>
      <c r="XY30" s="221"/>
      <c r="XZ30" s="221"/>
      <c r="YA30" s="221"/>
      <c r="YB30" s="221"/>
      <c r="YC30" s="221"/>
      <c r="YD30" s="221"/>
      <c r="YE30" s="221"/>
      <c r="YF30" s="221"/>
      <c r="YG30" s="221"/>
      <c r="YH30" s="221"/>
      <c r="YI30" s="221"/>
      <c r="YJ30" s="221"/>
      <c r="YK30" s="221"/>
      <c r="YL30" s="221"/>
      <c r="YM30" s="221"/>
      <c r="YN30" s="221"/>
      <c r="YO30" s="221"/>
      <c r="YP30" s="221"/>
      <c r="YQ30" s="221"/>
      <c r="YR30" s="221"/>
      <c r="YS30" s="221"/>
      <c r="YT30" s="221"/>
      <c r="YU30" s="221"/>
      <c r="YV30" s="221"/>
      <c r="YW30" s="221"/>
      <c r="YX30" s="221"/>
      <c r="YY30" s="221"/>
      <c r="YZ30" s="221"/>
      <c r="ZA30" s="221"/>
      <c r="ZB30" s="221"/>
      <c r="ZC30" s="221"/>
      <c r="ZD30" s="221"/>
      <c r="ZE30" s="221"/>
      <c r="ZF30" s="221"/>
      <c r="ZG30" s="221"/>
      <c r="ZH30" s="221"/>
      <c r="ZI30" s="221"/>
      <c r="ZJ30" s="221"/>
      <c r="ZK30" s="221"/>
      <c r="ZL30" s="221"/>
      <c r="ZM30" s="221"/>
      <c r="ZN30" s="221"/>
      <c r="ZO30" s="221"/>
      <c r="ZP30" s="221"/>
      <c r="ZQ30" s="221"/>
      <c r="ZR30" s="221"/>
      <c r="ZS30" s="221"/>
      <c r="ZT30" s="221"/>
      <c r="ZU30" s="221"/>
      <c r="ZV30" s="221"/>
      <c r="ZW30" s="221"/>
      <c r="ZX30" s="221"/>
      <c r="ZY30" s="221"/>
      <c r="ZZ30" s="221"/>
      <c r="AAA30" s="221"/>
      <c r="AAB30" s="221"/>
      <c r="AAC30" s="221"/>
      <c r="AAD30" s="221"/>
      <c r="AAE30" s="221"/>
      <c r="AAF30" s="221"/>
      <c r="AAG30" s="221"/>
      <c r="AAH30" s="221"/>
      <c r="AAI30" s="221"/>
      <c r="AAJ30" s="221"/>
      <c r="AAK30" s="221"/>
      <c r="AAL30" s="221"/>
      <c r="AAM30" s="221"/>
      <c r="AAN30" s="221"/>
      <c r="AAO30" s="221"/>
      <c r="AAP30" s="221"/>
      <c r="AAQ30" s="221"/>
      <c r="AAR30" s="221"/>
      <c r="AAS30" s="221"/>
      <c r="AAT30" s="221"/>
      <c r="AAU30" s="221"/>
      <c r="AAV30" s="221"/>
      <c r="AAW30" s="221"/>
      <c r="AAX30" s="221"/>
      <c r="AAY30" s="221"/>
      <c r="AAZ30" s="221"/>
      <c r="ABA30" s="221"/>
      <c r="ABB30" s="221"/>
      <c r="ABC30" s="221"/>
      <c r="ABD30" s="221"/>
      <c r="ABE30" s="221"/>
      <c r="ABF30" s="221"/>
      <c r="ABG30" s="221"/>
      <c r="ABH30" s="221"/>
      <c r="ABI30" s="221"/>
      <c r="ABJ30" s="221"/>
      <c r="ABK30" s="221"/>
      <c r="ABL30" s="221"/>
      <c r="ABM30" s="221"/>
      <c r="ABN30" s="221"/>
      <c r="ABO30" s="221"/>
      <c r="ABP30" s="221"/>
      <c r="ABQ30" s="221"/>
      <c r="ABR30" s="221"/>
      <c r="ABS30" s="221"/>
      <c r="ABT30" s="221"/>
      <c r="ABU30" s="221"/>
      <c r="ABV30" s="221"/>
      <c r="ABW30" s="221"/>
      <c r="ABX30" s="221"/>
      <c r="ABY30" s="221"/>
      <c r="ABZ30" s="221"/>
      <c r="ACA30" s="221"/>
      <c r="ACB30" s="221"/>
      <c r="ACC30" s="221"/>
      <c r="ACD30" s="221"/>
      <c r="ACE30" s="221"/>
      <c r="ACF30" s="221"/>
      <c r="ACG30" s="221"/>
      <c r="ACH30" s="221"/>
      <c r="ACI30" s="221"/>
      <c r="ACJ30" s="221"/>
      <c r="ACK30" s="221"/>
      <c r="ACL30" s="221"/>
      <c r="ACM30" s="221"/>
      <c r="ACN30" s="221"/>
      <c r="ACO30" s="221"/>
      <c r="ACP30" s="221"/>
      <c r="ACQ30" s="221"/>
      <c r="ACR30" s="221"/>
      <c r="ACS30" s="221"/>
      <c r="ACT30" s="221"/>
      <c r="ACU30" s="221"/>
      <c r="ACV30" s="221"/>
      <c r="ACW30" s="221"/>
      <c r="ACX30" s="221"/>
      <c r="ACY30" s="221"/>
      <c r="ACZ30" s="221"/>
      <c r="ADA30" s="221"/>
      <c r="ADB30" s="221"/>
      <c r="ADC30" s="221"/>
      <c r="ADD30" s="221"/>
      <c r="ADE30" s="221"/>
      <c r="ADF30" s="221"/>
      <c r="ADG30" s="221"/>
      <c r="ADH30" s="221"/>
      <c r="ADI30" s="221"/>
      <c r="ADJ30" s="221"/>
      <c r="ADK30" s="221"/>
      <c r="ADL30" s="221"/>
      <c r="ADM30" s="221"/>
      <c r="ADN30" s="221"/>
      <c r="ADO30" s="221"/>
      <c r="ADP30" s="221"/>
      <c r="ADQ30" s="221"/>
      <c r="ADR30" s="221"/>
      <c r="ADS30" s="221"/>
      <c r="ADT30" s="221"/>
      <c r="ADU30" s="221"/>
      <c r="ADV30" s="221"/>
      <c r="ADW30" s="221"/>
      <c r="ADX30" s="221"/>
      <c r="ADY30" s="221"/>
      <c r="ADZ30" s="221"/>
      <c r="AEA30" s="221"/>
      <c r="AEB30" s="221"/>
      <c r="AEC30" s="221"/>
      <c r="AED30" s="221"/>
      <c r="AEE30" s="221"/>
      <c r="AEF30" s="221"/>
      <c r="AEG30" s="221"/>
      <c r="AEH30" s="221"/>
      <c r="AEI30" s="221"/>
      <c r="AEJ30" s="221"/>
      <c r="AEK30" s="221"/>
      <c r="AEL30" s="221"/>
      <c r="AEM30" s="221"/>
      <c r="AEN30" s="221"/>
      <c r="AEO30" s="221"/>
      <c r="AEP30" s="221"/>
      <c r="AEQ30" s="221"/>
      <c r="AER30" s="221"/>
      <c r="AES30" s="221"/>
      <c r="AET30" s="221"/>
      <c r="AEU30" s="221"/>
      <c r="AEV30" s="221"/>
      <c r="AEW30" s="221"/>
      <c r="AEX30" s="221"/>
      <c r="AEY30" s="221"/>
      <c r="AEZ30" s="221"/>
      <c r="AFA30" s="221"/>
      <c r="AFB30" s="221"/>
      <c r="AFC30" s="221"/>
      <c r="AFD30" s="221"/>
      <c r="AFE30" s="221"/>
      <c r="AFF30" s="221"/>
      <c r="AFG30" s="221"/>
      <c r="AFH30" s="221"/>
      <c r="AFI30" s="221"/>
      <c r="AFJ30" s="221"/>
      <c r="AFK30" s="221"/>
      <c r="AFL30" s="221"/>
      <c r="AFM30" s="221"/>
      <c r="AFN30" s="221"/>
      <c r="AFO30" s="221"/>
      <c r="AFP30" s="221"/>
      <c r="AFQ30" s="221"/>
      <c r="AFR30" s="221"/>
      <c r="AFS30" s="221"/>
      <c r="AFT30" s="221"/>
      <c r="AFU30" s="221"/>
      <c r="AFV30" s="221"/>
      <c r="AFW30" s="221"/>
      <c r="AFX30" s="221"/>
      <c r="AFY30" s="221"/>
      <c r="AFZ30" s="221"/>
      <c r="AGA30" s="221"/>
      <c r="AGB30" s="221"/>
      <c r="AGC30" s="221"/>
      <c r="AGD30" s="221"/>
      <c r="AGE30" s="221"/>
      <c r="AGF30" s="221"/>
      <c r="AGG30" s="221"/>
      <c r="AGH30" s="221"/>
      <c r="AGI30" s="221"/>
      <c r="AGJ30" s="221"/>
      <c r="AGK30" s="221"/>
      <c r="AGL30" s="221"/>
      <c r="AGM30" s="221"/>
      <c r="AGN30" s="221"/>
      <c r="AGO30" s="221"/>
      <c r="AGP30" s="221"/>
      <c r="AGQ30" s="221"/>
      <c r="AGR30" s="221"/>
      <c r="AGS30" s="221"/>
      <c r="AGT30" s="221"/>
      <c r="AGU30" s="221"/>
      <c r="AGV30" s="221"/>
      <c r="AGW30" s="221"/>
      <c r="AGX30" s="221"/>
      <c r="AGY30" s="221"/>
      <c r="AGZ30" s="221"/>
      <c r="AHA30" s="221"/>
      <c r="AHB30" s="221"/>
      <c r="AHC30" s="221"/>
      <c r="AHD30" s="221"/>
      <c r="AHE30" s="221"/>
      <c r="AHF30" s="221"/>
      <c r="AHG30" s="221"/>
      <c r="AHH30" s="221"/>
      <c r="AHI30" s="221"/>
      <c r="AHJ30" s="221"/>
      <c r="AHK30" s="221"/>
      <c r="AHL30" s="221"/>
      <c r="AHM30" s="221"/>
      <c r="AHN30" s="221"/>
      <c r="AHO30" s="221"/>
      <c r="AHP30" s="221"/>
      <c r="AHQ30" s="221"/>
      <c r="AHR30" s="221"/>
      <c r="AHS30" s="221"/>
      <c r="AHT30" s="221"/>
      <c r="AHU30" s="221"/>
      <c r="AHV30" s="221"/>
      <c r="AHW30" s="221"/>
      <c r="AHX30" s="221"/>
      <c r="AHY30" s="221"/>
      <c r="AHZ30" s="221"/>
      <c r="AIA30" s="221"/>
      <c r="AIB30" s="221"/>
      <c r="AIC30" s="221"/>
      <c r="AID30" s="221"/>
      <c r="AIE30" s="221"/>
      <c r="AIF30" s="221"/>
      <c r="AIG30" s="221"/>
      <c r="AIH30" s="221"/>
      <c r="AII30" s="221"/>
      <c r="AIJ30" s="221"/>
      <c r="AIK30" s="221"/>
      <c r="AIL30" s="221"/>
      <c r="AIM30" s="221"/>
      <c r="AIN30" s="221"/>
      <c r="AIO30" s="221"/>
      <c r="AIP30" s="221"/>
      <c r="AIQ30" s="221"/>
      <c r="AIR30" s="221"/>
      <c r="AIS30" s="221"/>
      <c r="AIT30" s="221"/>
      <c r="AIU30" s="221"/>
      <c r="AIV30" s="221"/>
      <c r="AIW30" s="221"/>
      <c r="AIX30" s="221"/>
      <c r="AIY30" s="221"/>
      <c r="AIZ30" s="221"/>
      <c r="AJA30" s="221"/>
      <c r="AJB30" s="221"/>
      <c r="AJC30" s="221"/>
      <c r="AJD30" s="221"/>
      <c r="AJE30" s="221"/>
      <c r="AJF30" s="221"/>
      <c r="AJG30" s="221"/>
      <c r="AJH30" s="221"/>
      <c r="AJI30" s="221"/>
      <c r="AJJ30" s="221"/>
      <c r="AJK30" s="221"/>
      <c r="AJL30" s="221"/>
      <c r="AJM30" s="221"/>
      <c r="AJN30" s="221"/>
      <c r="AJO30" s="221"/>
      <c r="AJP30" s="221"/>
      <c r="AJQ30" s="221"/>
      <c r="AJR30" s="221"/>
      <c r="AJS30" s="221"/>
      <c r="AJT30" s="221"/>
      <c r="AJU30" s="221"/>
      <c r="AJV30" s="221"/>
      <c r="AJW30" s="221"/>
      <c r="AJX30" s="221"/>
      <c r="AJY30" s="221"/>
      <c r="AJZ30" s="221"/>
      <c r="AKA30" s="221"/>
      <c r="AKB30" s="221"/>
      <c r="AKC30" s="221"/>
      <c r="AKD30" s="221"/>
      <c r="AKE30" s="221"/>
      <c r="AKF30" s="221"/>
      <c r="AKG30" s="221"/>
      <c r="AKH30" s="221"/>
      <c r="AKI30" s="221"/>
      <c r="AKJ30" s="221"/>
      <c r="AKK30" s="221"/>
      <c r="AKL30" s="221"/>
      <c r="AKM30" s="221"/>
      <c r="AKN30" s="221"/>
      <c r="AKO30" s="221"/>
      <c r="AKP30" s="221"/>
      <c r="AKQ30" s="221"/>
      <c r="AKR30" s="221"/>
      <c r="AKS30" s="221"/>
      <c r="AKT30" s="221"/>
      <c r="AKU30" s="221"/>
      <c r="AKV30" s="221"/>
      <c r="AKW30" s="221"/>
      <c r="AKX30" s="221"/>
      <c r="AKY30" s="221"/>
      <c r="AKZ30" s="221"/>
      <c r="ALA30" s="221"/>
      <c r="ALB30" s="221"/>
      <c r="ALC30" s="221"/>
      <c r="ALD30" s="221"/>
      <c r="ALE30" s="221"/>
      <c r="ALF30" s="221"/>
      <c r="ALG30" s="221"/>
      <c r="ALH30" s="221"/>
      <c r="ALI30" s="221"/>
      <c r="ALJ30" s="221"/>
      <c r="ALK30" s="221"/>
      <c r="ALL30" s="221"/>
      <c r="ALM30" s="221"/>
      <c r="ALN30" s="221"/>
      <c r="ALO30" s="221"/>
      <c r="ALP30" s="221"/>
      <c r="ALQ30" s="221"/>
      <c r="ALR30" s="221"/>
      <c r="ALS30" s="221"/>
      <c r="ALT30" s="221"/>
      <c r="ALU30" s="221"/>
      <c r="ALV30" s="221"/>
      <c r="ALW30" s="221"/>
      <c r="ALX30" s="221"/>
      <c r="ALY30" s="221"/>
      <c r="ALZ30" s="221"/>
      <c r="AMA30" s="221"/>
      <c r="AMB30" s="221"/>
      <c r="AMC30" s="221"/>
      <c r="AMD30" s="221"/>
      <c r="AME30" s="221"/>
      <c r="AMF30" s="221"/>
      <c r="AMG30" s="221"/>
      <c r="AMH30" s="221"/>
      <c r="AMI30" s="221"/>
      <c r="AMJ30" s="221"/>
      <c r="AMK30" s="221"/>
      <c r="AML30" s="221"/>
    </row>
    <row r="31" spans="1:1026" s="649" customFormat="1" ht="14.25">
      <c r="A31" s="1577"/>
      <c r="B31" s="1577"/>
      <c r="C31" s="1163"/>
      <c r="D31" s="1163"/>
      <c r="E31" s="1163"/>
      <c r="F31" s="1163"/>
      <c r="G31" s="1163"/>
      <c r="H31" s="1163"/>
      <c r="I31" s="221"/>
      <c r="J31" s="221"/>
      <c r="K31" s="221"/>
      <c r="L31" s="221"/>
      <c r="M31" s="221"/>
      <c r="N31" s="221"/>
      <c r="O31" s="221"/>
      <c r="P31" s="221"/>
      <c r="Q31" s="221"/>
      <c r="R31" s="221"/>
      <c r="S31" s="221"/>
      <c r="T31" s="221"/>
      <c r="U31" s="221"/>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c r="BX31" s="221"/>
      <c r="BY31" s="221"/>
      <c r="BZ31" s="221"/>
      <c r="CA31" s="221"/>
      <c r="CB31" s="221"/>
      <c r="CC31" s="221"/>
      <c r="CD31" s="221"/>
      <c r="CE31" s="221"/>
      <c r="CF31" s="221"/>
      <c r="CG31" s="221"/>
      <c r="CH31" s="221"/>
      <c r="CI31" s="221"/>
      <c r="CJ31" s="221"/>
      <c r="CK31" s="221"/>
      <c r="CL31" s="221"/>
      <c r="CM31" s="221"/>
      <c r="CN31" s="221"/>
      <c r="CO31" s="221"/>
      <c r="CP31" s="221"/>
      <c r="CQ31" s="221"/>
      <c r="CR31" s="221"/>
      <c r="CS31" s="221"/>
      <c r="CT31" s="221"/>
      <c r="CU31" s="221"/>
      <c r="CV31" s="221"/>
      <c r="CW31" s="221"/>
      <c r="CX31" s="221"/>
      <c r="CY31" s="221"/>
      <c r="CZ31" s="221"/>
      <c r="DA31" s="221"/>
      <c r="DB31" s="221"/>
      <c r="DC31" s="221"/>
      <c r="DD31" s="221"/>
      <c r="DE31" s="221"/>
      <c r="DF31" s="221"/>
      <c r="DG31" s="221"/>
      <c r="DH31" s="221"/>
      <c r="DI31" s="221"/>
      <c r="DJ31" s="221"/>
      <c r="DK31" s="221"/>
      <c r="DL31" s="221"/>
      <c r="DM31" s="221"/>
      <c r="DN31" s="221"/>
      <c r="DO31" s="221"/>
      <c r="DP31" s="221"/>
      <c r="DQ31" s="221"/>
      <c r="DR31" s="221"/>
      <c r="DS31" s="221"/>
      <c r="DT31" s="221"/>
      <c r="DU31" s="221"/>
      <c r="DV31" s="221"/>
      <c r="DW31" s="221"/>
      <c r="DX31" s="221"/>
      <c r="DY31" s="221"/>
      <c r="DZ31" s="221"/>
      <c r="EA31" s="221"/>
      <c r="EB31" s="221"/>
      <c r="EC31" s="221"/>
      <c r="ED31" s="221"/>
      <c r="EE31" s="221"/>
      <c r="EF31" s="221"/>
      <c r="EG31" s="221"/>
      <c r="EH31" s="221"/>
      <c r="EI31" s="221"/>
      <c r="EJ31" s="221"/>
      <c r="EK31" s="221"/>
      <c r="EL31" s="221"/>
      <c r="EM31" s="221"/>
      <c r="EN31" s="221"/>
      <c r="EO31" s="221"/>
      <c r="EP31" s="221"/>
      <c r="EQ31" s="221"/>
      <c r="ER31" s="221"/>
      <c r="ES31" s="221"/>
      <c r="ET31" s="221"/>
      <c r="EU31" s="221"/>
      <c r="EV31" s="221"/>
      <c r="EW31" s="221"/>
      <c r="EX31" s="221"/>
      <c r="EY31" s="221"/>
      <c r="EZ31" s="221"/>
      <c r="FA31" s="221"/>
      <c r="FB31" s="221"/>
      <c r="FC31" s="221"/>
      <c r="FD31" s="221"/>
      <c r="FE31" s="221"/>
      <c r="FF31" s="221"/>
      <c r="FG31" s="221"/>
      <c r="FH31" s="221"/>
      <c r="FI31" s="221"/>
      <c r="FJ31" s="221"/>
      <c r="FK31" s="221"/>
      <c r="FL31" s="221"/>
      <c r="FM31" s="221"/>
      <c r="FN31" s="221"/>
      <c r="FO31" s="221"/>
      <c r="FP31" s="221"/>
      <c r="FQ31" s="221"/>
      <c r="FR31" s="221"/>
      <c r="FS31" s="221"/>
      <c r="FT31" s="221"/>
      <c r="FU31" s="221"/>
      <c r="FV31" s="221"/>
      <c r="FW31" s="221"/>
      <c r="FX31" s="221"/>
      <c r="FY31" s="221"/>
      <c r="FZ31" s="221"/>
      <c r="GA31" s="221"/>
      <c r="GB31" s="221"/>
      <c r="GC31" s="221"/>
      <c r="GD31" s="221"/>
      <c r="GE31" s="221"/>
      <c r="GF31" s="221"/>
      <c r="GG31" s="221"/>
      <c r="GH31" s="221"/>
      <c r="GI31" s="221"/>
      <c r="GJ31" s="221"/>
      <c r="GK31" s="221"/>
      <c r="GL31" s="221"/>
      <c r="GM31" s="221"/>
      <c r="GN31" s="221"/>
      <c r="GO31" s="221"/>
      <c r="GP31" s="221"/>
      <c r="GQ31" s="221"/>
      <c r="GR31" s="221"/>
      <c r="GS31" s="221"/>
      <c r="GT31" s="221"/>
      <c r="GU31" s="221"/>
      <c r="GV31" s="221"/>
      <c r="GW31" s="221"/>
      <c r="GX31" s="221"/>
      <c r="GY31" s="221"/>
      <c r="GZ31" s="221"/>
      <c r="HA31" s="221"/>
      <c r="HB31" s="221"/>
      <c r="HC31" s="221"/>
      <c r="HD31" s="221"/>
      <c r="HE31" s="221"/>
      <c r="HF31" s="221"/>
      <c r="HG31" s="221"/>
      <c r="HH31" s="221"/>
      <c r="HI31" s="221"/>
      <c r="HJ31" s="221"/>
      <c r="HK31" s="221"/>
      <c r="HL31" s="221"/>
      <c r="HM31" s="221"/>
      <c r="HN31" s="221"/>
      <c r="HO31" s="221"/>
      <c r="HP31" s="221"/>
      <c r="HQ31" s="221"/>
      <c r="HR31" s="221"/>
      <c r="HS31" s="221"/>
      <c r="HT31" s="221"/>
      <c r="HU31" s="221"/>
      <c r="HV31" s="221"/>
      <c r="HW31" s="221"/>
      <c r="HX31" s="221"/>
      <c r="HY31" s="221"/>
      <c r="HZ31" s="221"/>
      <c r="IA31" s="221"/>
      <c r="IB31" s="221"/>
      <c r="IC31" s="221"/>
      <c r="ID31" s="221"/>
      <c r="IE31" s="221"/>
      <c r="IF31" s="221"/>
      <c r="IG31" s="221"/>
      <c r="IH31" s="221"/>
      <c r="II31" s="221"/>
      <c r="IJ31" s="221"/>
      <c r="IK31" s="221"/>
      <c r="IL31" s="221"/>
      <c r="IM31" s="221"/>
      <c r="IN31" s="221"/>
      <c r="IO31" s="221"/>
      <c r="IP31" s="221"/>
      <c r="IQ31" s="221"/>
      <c r="IR31" s="221"/>
      <c r="IS31" s="221"/>
      <c r="IT31" s="221"/>
      <c r="IU31" s="221"/>
      <c r="IV31" s="221"/>
      <c r="IW31" s="221"/>
      <c r="IX31" s="221"/>
      <c r="IY31" s="221"/>
      <c r="IZ31" s="221"/>
      <c r="JA31" s="221"/>
      <c r="JB31" s="221"/>
      <c r="JC31" s="221"/>
      <c r="JD31" s="221"/>
      <c r="JE31" s="221"/>
      <c r="JF31" s="221"/>
      <c r="JG31" s="221"/>
      <c r="JH31" s="221"/>
      <c r="JI31" s="221"/>
      <c r="JJ31" s="221"/>
      <c r="JK31" s="221"/>
      <c r="JL31" s="221"/>
      <c r="JM31" s="221"/>
      <c r="JN31" s="221"/>
      <c r="JO31" s="221"/>
      <c r="JP31" s="221"/>
      <c r="JQ31" s="221"/>
      <c r="JR31" s="221"/>
      <c r="JS31" s="221"/>
      <c r="JT31" s="221"/>
      <c r="JU31" s="221"/>
      <c r="JV31" s="221"/>
      <c r="JW31" s="221"/>
      <c r="JX31" s="221"/>
      <c r="JY31" s="221"/>
      <c r="JZ31" s="221"/>
      <c r="KA31" s="221"/>
      <c r="KB31" s="221"/>
      <c r="KC31" s="221"/>
      <c r="KD31" s="221"/>
      <c r="KE31" s="221"/>
      <c r="KF31" s="221"/>
      <c r="KG31" s="221"/>
      <c r="KH31" s="221"/>
      <c r="KI31" s="221"/>
      <c r="KJ31" s="221"/>
      <c r="KK31" s="221"/>
      <c r="KL31" s="221"/>
      <c r="KM31" s="221"/>
      <c r="KN31" s="221"/>
      <c r="KO31" s="221"/>
      <c r="KP31" s="221"/>
      <c r="KQ31" s="221"/>
      <c r="KR31" s="221"/>
      <c r="KS31" s="221"/>
      <c r="KT31" s="221"/>
      <c r="KU31" s="221"/>
      <c r="KV31" s="221"/>
      <c r="KW31" s="221"/>
      <c r="KX31" s="221"/>
      <c r="KY31" s="221"/>
      <c r="KZ31" s="221"/>
      <c r="LA31" s="221"/>
      <c r="LB31" s="221"/>
      <c r="LC31" s="221"/>
      <c r="LD31" s="221"/>
      <c r="LE31" s="221"/>
      <c r="LF31" s="221"/>
      <c r="LG31" s="221"/>
      <c r="LH31" s="221"/>
      <c r="LI31" s="221"/>
      <c r="LJ31" s="221"/>
      <c r="LK31" s="221"/>
      <c r="LL31" s="221"/>
      <c r="LM31" s="221"/>
      <c r="LN31" s="221"/>
      <c r="LO31" s="221"/>
      <c r="LP31" s="221"/>
      <c r="LQ31" s="221"/>
      <c r="LR31" s="221"/>
      <c r="LS31" s="221"/>
      <c r="LT31" s="221"/>
      <c r="LU31" s="221"/>
      <c r="LV31" s="221"/>
      <c r="LW31" s="221"/>
      <c r="LX31" s="221"/>
      <c r="LY31" s="221"/>
      <c r="LZ31" s="221"/>
      <c r="MA31" s="221"/>
      <c r="MB31" s="221"/>
      <c r="MC31" s="221"/>
      <c r="MD31" s="221"/>
      <c r="ME31" s="221"/>
      <c r="MF31" s="221"/>
      <c r="MG31" s="221"/>
      <c r="MH31" s="221"/>
      <c r="MI31" s="221"/>
      <c r="MJ31" s="221"/>
      <c r="MK31" s="221"/>
      <c r="ML31" s="221"/>
      <c r="MM31" s="221"/>
      <c r="MN31" s="221"/>
      <c r="MO31" s="221"/>
      <c r="MP31" s="221"/>
      <c r="MQ31" s="221"/>
      <c r="MR31" s="221"/>
      <c r="MS31" s="221"/>
      <c r="MT31" s="221"/>
      <c r="MU31" s="221"/>
      <c r="MV31" s="221"/>
      <c r="MW31" s="221"/>
      <c r="MX31" s="221"/>
      <c r="MY31" s="221"/>
      <c r="MZ31" s="221"/>
      <c r="NA31" s="221"/>
      <c r="NB31" s="221"/>
      <c r="NC31" s="221"/>
      <c r="ND31" s="221"/>
      <c r="NE31" s="221"/>
      <c r="NF31" s="221"/>
      <c r="NG31" s="221"/>
      <c r="NH31" s="221"/>
      <c r="NI31" s="221"/>
      <c r="NJ31" s="221"/>
      <c r="NK31" s="221"/>
      <c r="NL31" s="221"/>
      <c r="NM31" s="221"/>
      <c r="NN31" s="221"/>
      <c r="NO31" s="221"/>
      <c r="NP31" s="221"/>
      <c r="NQ31" s="221"/>
      <c r="NR31" s="221"/>
      <c r="NS31" s="221"/>
      <c r="NT31" s="221"/>
      <c r="NU31" s="221"/>
      <c r="NV31" s="221"/>
      <c r="NW31" s="221"/>
      <c r="NX31" s="221"/>
      <c r="NY31" s="221"/>
      <c r="NZ31" s="221"/>
      <c r="OA31" s="221"/>
      <c r="OB31" s="221"/>
      <c r="OC31" s="221"/>
      <c r="OD31" s="221"/>
      <c r="OE31" s="221"/>
      <c r="OF31" s="221"/>
      <c r="OG31" s="221"/>
      <c r="OH31" s="221"/>
      <c r="OI31" s="221"/>
      <c r="OJ31" s="221"/>
      <c r="OK31" s="221"/>
      <c r="OL31" s="221"/>
      <c r="OM31" s="221"/>
      <c r="ON31" s="221"/>
      <c r="OO31" s="221"/>
      <c r="OP31" s="221"/>
      <c r="OQ31" s="221"/>
      <c r="OR31" s="221"/>
      <c r="OS31" s="221"/>
      <c r="OT31" s="221"/>
      <c r="OU31" s="221"/>
      <c r="OV31" s="221"/>
      <c r="OW31" s="221"/>
      <c r="OX31" s="221"/>
      <c r="OY31" s="221"/>
      <c r="OZ31" s="221"/>
      <c r="PA31" s="221"/>
      <c r="PB31" s="221"/>
      <c r="PC31" s="221"/>
      <c r="PD31" s="221"/>
      <c r="PE31" s="221"/>
      <c r="PF31" s="221"/>
      <c r="PG31" s="221"/>
      <c r="PH31" s="221"/>
      <c r="PI31" s="221"/>
      <c r="PJ31" s="221"/>
      <c r="PK31" s="221"/>
      <c r="PL31" s="221"/>
      <c r="PM31" s="221"/>
      <c r="PN31" s="221"/>
      <c r="PO31" s="221"/>
      <c r="PP31" s="221"/>
      <c r="PQ31" s="221"/>
      <c r="PR31" s="221"/>
      <c r="PS31" s="221"/>
      <c r="PT31" s="221"/>
      <c r="PU31" s="221"/>
      <c r="PV31" s="221"/>
      <c r="PW31" s="221"/>
      <c r="PX31" s="221"/>
      <c r="PY31" s="221"/>
      <c r="PZ31" s="221"/>
      <c r="QA31" s="221"/>
      <c r="QB31" s="221"/>
      <c r="QC31" s="221"/>
      <c r="QD31" s="221"/>
      <c r="QE31" s="221"/>
      <c r="QF31" s="221"/>
      <c r="QG31" s="221"/>
      <c r="QH31" s="221"/>
      <c r="QI31" s="221"/>
      <c r="QJ31" s="221"/>
      <c r="QK31" s="221"/>
      <c r="QL31" s="221"/>
      <c r="QM31" s="221"/>
      <c r="QN31" s="221"/>
      <c r="QO31" s="221"/>
      <c r="QP31" s="221"/>
      <c r="QQ31" s="221"/>
      <c r="QR31" s="221"/>
      <c r="QS31" s="221"/>
      <c r="QT31" s="221"/>
      <c r="QU31" s="221"/>
      <c r="QV31" s="221"/>
      <c r="QW31" s="221"/>
      <c r="QX31" s="221"/>
      <c r="QY31" s="221"/>
      <c r="QZ31" s="221"/>
      <c r="RA31" s="221"/>
      <c r="RB31" s="221"/>
      <c r="RC31" s="221"/>
      <c r="RD31" s="221"/>
      <c r="RE31" s="221"/>
      <c r="RF31" s="221"/>
      <c r="RG31" s="221"/>
      <c r="RH31" s="221"/>
      <c r="RI31" s="221"/>
      <c r="RJ31" s="221"/>
      <c r="RK31" s="221"/>
      <c r="RL31" s="221"/>
      <c r="RM31" s="221"/>
      <c r="RN31" s="221"/>
      <c r="RO31" s="221"/>
      <c r="RP31" s="221"/>
      <c r="RQ31" s="221"/>
      <c r="RR31" s="221"/>
      <c r="RS31" s="221"/>
      <c r="RT31" s="221"/>
      <c r="RU31" s="221"/>
      <c r="RV31" s="221"/>
      <c r="RW31" s="221"/>
      <c r="RX31" s="221"/>
      <c r="RY31" s="221"/>
      <c r="RZ31" s="221"/>
      <c r="SA31" s="221"/>
      <c r="SB31" s="221"/>
      <c r="SC31" s="221"/>
      <c r="SD31" s="221"/>
      <c r="SE31" s="221"/>
      <c r="SF31" s="221"/>
      <c r="SG31" s="221"/>
      <c r="SH31" s="221"/>
      <c r="SI31" s="221"/>
      <c r="SJ31" s="221"/>
      <c r="SK31" s="221"/>
      <c r="SL31" s="221"/>
      <c r="SM31" s="221"/>
      <c r="SN31" s="221"/>
      <c r="SO31" s="221"/>
      <c r="SP31" s="221"/>
      <c r="SQ31" s="221"/>
      <c r="SR31" s="221"/>
      <c r="SS31" s="221"/>
      <c r="ST31" s="221"/>
      <c r="SU31" s="221"/>
      <c r="SV31" s="221"/>
      <c r="SW31" s="221"/>
      <c r="SX31" s="221"/>
      <c r="SY31" s="221"/>
      <c r="SZ31" s="221"/>
      <c r="TA31" s="221"/>
      <c r="TB31" s="221"/>
      <c r="TC31" s="221"/>
      <c r="TD31" s="221"/>
      <c r="TE31" s="221"/>
      <c r="TF31" s="221"/>
      <c r="TG31" s="221"/>
      <c r="TH31" s="221"/>
      <c r="TI31" s="221"/>
      <c r="TJ31" s="221"/>
      <c r="TK31" s="221"/>
      <c r="TL31" s="221"/>
      <c r="TM31" s="221"/>
      <c r="TN31" s="221"/>
      <c r="TO31" s="221"/>
      <c r="TP31" s="221"/>
      <c r="TQ31" s="221"/>
      <c r="TR31" s="221"/>
      <c r="TS31" s="221"/>
      <c r="TT31" s="221"/>
      <c r="TU31" s="221"/>
      <c r="TV31" s="221"/>
      <c r="TW31" s="221"/>
      <c r="TX31" s="221"/>
      <c r="TY31" s="221"/>
      <c r="TZ31" s="221"/>
      <c r="UA31" s="221"/>
      <c r="UB31" s="221"/>
      <c r="UC31" s="221"/>
      <c r="UD31" s="221"/>
      <c r="UE31" s="221"/>
      <c r="UF31" s="221"/>
      <c r="UG31" s="221"/>
      <c r="UH31" s="221"/>
      <c r="UI31" s="221"/>
      <c r="UJ31" s="221"/>
      <c r="UK31" s="221"/>
      <c r="UL31" s="221"/>
      <c r="UM31" s="221"/>
      <c r="UN31" s="221"/>
      <c r="UO31" s="221"/>
      <c r="UP31" s="221"/>
      <c r="UQ31" s="221"/>
      <c r="UR31" s="221"/>
      <c r="US31" s="221"/>
      <c r="UT31" s="221"/>
      <c r="UU31" s="221"/>
      <c r="UV31" s="221"/>
      <c r="UW31" s="221"/>
      <c r="UX31" s="221"/>
      <c r="UY31" s="221"/>
      <c r="UZ31" s="221"/>
      <c r="VA31" s="221"/>
      <c r="VB31" s="221"/>
      <c r="VC31" s="221"/>
      <c r="VD31" s="221"/>
      <c r="VE31" s="221"/>
      <c r="VF31" s="221"/>
      <c r="VG31" s="221"/>
      <c r="VH31" s="221"/>
      <c r="VI31" s="221"/>
      <c r="VJ31" s="221"/>
      <c r="VK31" s="221"/>
      <c r="VL31" s="221"/>
      <c r="VM31" s="221"/>
      <c r="VN31" s="221"/>
      <c r="VO31" s="221"/>
      <c r="VP31" s="221"/>
      <c r="VQ31" s="221"/>
      <c r="VR31" s="221"/>
      <c r="VS31" s="221"/>
      <c r="VT31" s="221"/>
      <c r="VU31" s="221"/>
      <c r="VV31" s="221"/>
      <c r="VW31" s="221"/>
      <c r="VX31" s="221"/>
      <c r="VY31" s="221"/>
      <c r="VZ31" s="221"/>
      <c r="WA31" s="221"/>
      <c r="WB31" s="221"/>
      <c r="WC31" s="221"/>
      <c r="WD31" s="221"/>
      <c r="WE31" s="221"/>
      <c r="WF31" s="221"/>
      <c r="WG31" s="221"/>
      <c r="WH31" s="221"/>
      <c r="WI31" s="221"/>
      <c r="WJ31" s="221"/>
      <c r="WK31" s="221"/>
      <c r="WL31" s="221"/>
      <c r="WM31" s="221"/>
      <c r="WN31" s="221"/>
      <c r="WO31" s="221"/>
      <c r="WP31" s="221"/>
      <c r="WQ31" s="221"/>
      <c r="WR31" s="221"/>
      <c r="WS31" s="221"/>
      <c r="WT31" s="221"/>
      <c r="WU31" s="221"/>
      <c r="WV31" s="221"/>
      <c r="WW31" s="221"/>
      <c r="WX31" s="221"/>
      <c r="WY31" s="221"/>
      <c r="WZ31" s="221"/>
      <c r="XA31" s="221"/>
      <c r="XB31" s="221"/>
      <c r="XC31" s="221"/>
      <c r="XD31" s="221"/>
      <c r="XE31" s="221"/>
      <c r="XF31" s="221"/>
      <c r="XG31" s="221"/>
      <c r="XH31" s="221"/>
      <c r="XI31" s="221"/>
      <c r="XJ31" s="221"/>
      <c r="XK31" s="221"/>
      <c r="XL31" s="221"/>
      <c r="XM31" s="221"/>
      <c r="XN31" s="221"/>
      <c r="XO31" s="221"/>
      <c r="XP31" s="221"/>
      <c r="XQ31" s="221"/>
      <c r="XR31" s="221"/>
      <c r="XS31" s="221"/>
      <c r="XT31" s="221"/>
      <c r="XU31" s="221"/>
      <c r="XV31" s="221"/>
      <c r="XW31" s="221"/>
      <c r="XX31" s="221"/>
      <c r="XY31" s="221"/>
      <c r="XZ31" s="221"/>
      <c r="YA31" s="221"/>
      <c r="YB31" s="221"/>
      <c r="YC31" s="221"/>
      <c r="YD31" s="221"/>
      <c r="YE31" s="221"/>
      <c r="YF31" s="221"/>
      <c r="YG31" s="221"/>
      <c r="YH31" s="221"/>
      <c r="YI31" s="221"/>
      <c r="YJ31" s="221"/>
      <c r="YK31" s="221"/>
      <c r="YL31" s="221"/>
      <c r="YM31" s="221"/>
      <c r="YN31" s="221"/>
      <c r="YO31" s="221"/>
      <c r="YP31" s="221"/>
      <c r="YQ31" s="221"/>
      <c r="YR31" s="221"/>
      <c r="YS31" s="221"/>
      <c r="YT31" s="221"/>
      <c r="YU31" s="221"/>
      <c r="YV31" s="221"/>
      <c r="YW31" s="221"/>
      <c r="YX31" s="221"/>
      <c r="YY31" s="221"/>
      <c r="YZ31" s="221"/>
      <c r="ZA31" s="221"/>
      <c r="ZB31" s="221"/>
      <c r="ZC31" s="221"/>
      <c r="ZD31" s="221"/>
      <c r="ZE31" s="221"/>
      <c r="ZF31" s="221"/>
      <c r="ZG31" s="221"/>
      <c r="ZH31" s="221"/>
      <c r="ZI31" s="221"/>
      <c r="ZJ31" s="221"/>
      <c r="ZK31" s="221"/>
      <c r="ZL31" s="221"/>
      <c r="ZM31" s="221"/>
      <c r="ZN31" s="221"/>
      <c r="ZO31" s="221"/>
      <c r="ZP31" s="221"/>
      <c r="ZQ31" s="221"/>
      <c r="ZR31" s="221"/>
      <c r="ZS31" s="221"/>
      <c r="ZT31" s="221"/>
      <c r="ZU31" s="221"/>
      <c r="ZV31" s="221"/>
      <c r="ZW31" s="221"/>
      <c r="ZX31" s="221"/>
      <c r="ZY31" s="221"/>
      <c r="ZZ31" s="221"/>
      <c r="AAA31" s="221"/>
      <c r="AAB31" s="221"/>
      <c r="AAC31" s="221"/>
      <c r="AAD31" s="221"/>
      <c r="AAE31" s="221"/>
      <c r="AAF31" s="221"/>
      <c r="AAG31" s="221"/>
      <c r="AAH31" s="221"/>
      <c r="AAI31" s="221"/>
      <c r="AAJ31" s="221"/>
      <c r="AAK31" s="221"/>
      <c r="AAL31" s="221"/>
      <c r="AAM31" s="221"/>
      <c r="AAN31" s="221"/>
      <c r="AAO31" s="221"/>
      <c r="AAP31" s="221"/>
      <c r="AAQ31" s="221"/>
      <c r="AAR31" s="221"/>
      <c r="AAS31" s="221"/>
      <c r="AAT31" s="221"/>
      <c r="AAU31" s="221"/>
      <c r="AAV31" s="221"/>
      <c r="AAW31" s="221"/>
      <c r="AAX31" s="221"/>
      <c r="AAY31" s="221"/>
      <c r="AAZ31" s="221"/>
      <c r="ABA31" s="221"/>
      <c r="ABB31" s="221"/>
      <c r="ABC31" s="221"/>
      <c r="ABD31" s="221"/>
      <c r="ABE31" s="221"/>
      <c r="ABF31" s="221"/>
      <c r="ABG31" s="221"/>
      <c r="ABH31" s="221"/>
      <c r="ABI31" s="221"/>
      <c r="ABJ31" s="221"/>
      <c r="ABK31" s="221"/>
      <c r="ABL31" s="221"/>
      <c r="ABM31" s="221"/>
      <c r="ABN31" s="221"/>
      <c r="ABO31" s="221"/>
      <c r="ABP31" s="221"/>
      <c r="ABQ31" s="221"/>
      <c r="ABR31" s="221"/>
      <c r="ABS31" s="221"/>
      <c r="ABT31" s="221"/>
      <c r="ABU31" s="221"/>
      <c r="ABV31" s="221"/>
      <c r="ABW31" s="221"/>
      <c r="ABX31" s="221"/>
      <c r="ABY31" s="221"/>
      <c r="ABZ31" s="221"/>
      <c r="ACA31" s="221"/>
      <c r="ACB31" s="221"/>
      <c r="ACC31" s="221"/>
      <c r="ACD31" s="221"/>
      <c r="ACE31" s="221"/>
      <c r="ACF31" s="221"/>
      <c r="ACG31" s="221"/>
      <c r="ACH31" s="221"/>
      <c r="ACI31" s="221"/>
      <c r="ACJ31" s="221"/>
      <c r="ACK31" s="221"/>
      <c r="ACL31" s="221"/>
      <c r="ACM31" s="221"/>
      <c r="ACN31" s="221"/>
      <c r="ACO31" s="221"/>
      <c r="ACP31" s="221"/>
      <c r="ACQ31" s="221"/>
      <c r="ACR31" s="221"/>
      <c r="ACS31" s="221"/>
      <c r="ACT31" s="221"/>
      <c r="ACU31" s="221"/>
      <c r="ACV31" s="221"/>
      <c r="ACW31" s="221"/>
      <c r="ACX31" s="221"/>
      <c r="ACY31" s="221"/>
      <c r="ACZ31" s="221"/>
      <c r="ADA31" s="221"/>
      <c r="ADB31" s="221"/>
      <c r="ADC31" s="221"/>
      <c r="ADD31" s="221"/>
      <c r="ADE31" s="221"/>
      <c r="ADF31" s="221"/>
      <c r="ADG31" s="221"/>
      <c r="ADH31" s="221"/>
      <c r="ADI31" s="221"/>
      <c r="ADJ31" s="221"/>
      <c r="ADK31" s="221"/>
      <c r="ADL31" s="221"/>
      <c r="ADM31" s="221"/>
      <c r="ADN31" s="221"/>
      <c r="ADO31" s="221"/>
      <c r="ADP31" s="221"/>
      <c r="ADQ31" s="221"/>
      <c r="ADR31" s="221"/>
      <c r="ADS31" s="221"/>
      <c r="ADT31" s="221"/>
      <c r="ADU31" s="221"/>
      <c r="ADV31" s="221"/>
      <c r="ADW31" s="221"/>
      <c r="ADX31" s="221"/>
      <c r="ADY31" s="221"/>
      <c r="ADZ31" s="221"/>
      <c r="AEA31" s="221"/>
      <c r="AEB31" s="221"/>
      <c r="AEC31" s="221"/>
      <c r="AED31" s="221"/>
      <c r="AEE31" s="221"/>
      <c r="AEF31" s="221"/>
      <c r="AEG31" s="221"/>
      <c r="AEH31" s="221"/>
      <c r="AEI31" s="221"/>
      <c r="AEJ31" s="221"/>
      <c r="AEK31" s="221"/>
      <c r="AEL31" s="221"/>
      <c r="AEM31" s="221"/>
      <c r="AEN31" s="221"/>
      <c r="AEO31" s="221"/>
      <c r="AEP31" s="221"/>
      <c r="AEQ31" s="221"/>
      <c r="AER31" s="221"/>
      <c r="AES31" s="221"/>
      <c r="AET31" s="221"/>
      <c r="AEU31" s="221"/>
      <c r="AEV31" s="221"/>
      <c r="AEW31" s="221"/>
      <c r="AEX31" s="221"/>
      <c r="AEY31" s="221"/>
      <c r="AEZ31" s="221"/>
      <c r="AFA31" s="221"/>
      <c r="AFB31" s="221"/>
      <c r="AFC31" s="221"/>
      <c r="AFD31" s="221"/>
      <c r="AFE31" s="221"/>
      <c r="AFF31" s="221"/>
      <c r="AFG31" s="221"/>
      <c r="AFH31" s="221"/>
      <c r="AFI31" s="221"/>
      <c r="AFJ31" s="221"/>
      <c r="AFK31" s="221"/>
      <c r="AFL31" s="221"/>
      <c r="AFM31" s="221"/>
      <c r="AFN31" s="221"/>
      <c r="AFO31" s="221"/>
      <c r="AFP31" s="221"/>
      <c r="AFQ31" s="221"/>
      <c r="AFR31" s="221"/>
      <c r="AFS31" s="221"/>
      <c r="AFT31" s="221"/>
      <c r="AFU31" s="221"/>
      <c r="AFV31" s="221"/>
      <c r="AFW31" s="221"/>
      <c r="AFX31" s="221"/>
      <c r="AFY31" s="221"/>
      <c r="AFZ31" s="221"/>
      <c r="AGA31" s="221"/>
      <c r="AGB31" s="221"/>
      <c r="AGC31" s="221"/>
      <c r="AGD31" s="221"/>
      <c r="AGE31" s="221"/>
      <c r="AGF31" s="221"/>
      <c r="AGG31" s="221"/>
      <c r="AGH31" s="221"/>
      <c r="AGI31" s="221"/>
      <c r="AGJ31" s="221"/>
      <c r="AGK31" s="221"/>
      <c r="AGL31" s="221"/>
      <c r="AGM31" s="221"/>
      <c r="AGN31" s="221"/>
      <c r="AGO31" s="221"/>
      <c r="AGP31" s="221"/>
      <c r="AGQ31" s="221"/>
      <c r="AGR31" s="221"/>
      <c r="AGS31" s="221"/>
      <c r="AGT31" s="221"/>
      <c r="AGU31" s="221"/>
      <c r="AGV31" s="221"/>
      <c r="AGW31" s="221"/>
      <c r="AGX31" s="221"/>
      <c r="AGY31" s="221"/>
      <c r="AGZ31" s="221"/>
      <c r="AHA31" s="221"/>
      <c r="AHB31" s="221"/>
      <c r="AHC31" s="221"/>
      <c r="AHD31" s="221"/>
      <c r="AHE31" s="221"/>
      <c r="AHF31" s="221"/>
      <c r="AHG31" s="221"/>
      <c r="AHH31" s="221"/>
      <c r="AHI31" s="221"/>
      <c r="AHJ31" s="221"/>
      <c r="AHK31" s="221"/>
      <c r="AHL31" s="221"/>
      <c r="AHM31" s="221"/>
      <c r="AHN31" s="221"/>
      <c r="AHO31" s="221"/>
      <c r="AHP31" s="221"/>
      <c r="AHQ31" s="221"/>
      <c r="AHR31" s="221"/>
      <c r="AHS31" s="221"/>
      <c r="AHT31" s="221"/>
      <c r="AHU31" s="221"/>
      <c r="AHV31" s="221"/>
      <c r="AHW31" s="221"/>
      <c r="AHX31" s="221"/>
      <c r="AHY31" s="221"/>
      <c r="AHZ31" s="221"/>
      <c r="AIA31" s="221"/>
      <c r="AIB31" s="221"/>
      <c r="AIC31" s="221"/>
      <c r="AID31" s="221"/>
      <c r="AIE31" s="221"/>
      <c r="AIF31" s="221"/>
      <c r="AIG31" s="221"/>
      <c r="AIH31" s="221"/>
      <c r="AII31" s="221"/>
      <c r="AIJ31" s="221"/>
      <c r="AIK31" s="221"/>
      <c r="AIL31" s="221"/>
      <c r="AIM31" s="221"/>
      <c r="AIN31" s="221"/>
      <c r="AIO31" s="221"/>
      <c r="AIP31" s="221"/>
      <c r="AIQ31" s="221"/>
      <c r="AIR31" s="221"/>
      <c r="AIS31" s="221"/>
      <c r="AIT31" s="221"/>
      <c r="AIU31" s="221"/>
      <c r="AIV31" s="221"/>
      <c r="AIW31" s="221"/>
      <c r="AIX31" s="221"/>
      <c r="AIY31" s="221"/>
      <c r="AIZ31" s="221"/>
      <c r="AJA31" s="221"/>
      <c r="AJB31" s="221"/>
      <c r="AJC31" s="221"/>
      <c r="AJD31" s="221"/>
      <c r="AJE31" s="221"/>
      <c r="AJF31" s="221"/>
      <c r="AJG31" s="221"/>
      <c r="AJH31" s="221"/>
      <c r="AJI31" s="221"/>
      <c r="AJJ31" s="221"/>
      <c r="AJK31" s="221"/>
      <c r="AJL31" s="221"/>
      <c r="AJM31" s="221"/>
      <c r="AJN31" s="221"/>
      <c r="AJO31" s="221"/>
      <c r="AJP31" s="221"/>
      <c r="AJQ31" s="221"/>
      <c r="AJR31" s="221"/>
      <c r="AJS31" s="221"/>
      <c r="AJT31" s="221"/>
      <c r="AJU31" s="221"/>
      <c r="AJV31" s="221"/>
      <c r="AJW31" s="221"/>
      <c r="AJX31" s="221"/>
      <c r="AJY31" s="221"/>
      <c r="AJZ31" s="221"/>
      <c r="AKA31" s="221"/>
      <c r="AKB31" s="221"/>
      <c r="AKC31" s="221"/>
      <c r="AKD31" s="221"/>
      <c r="AKE31" s="221"/>
      <c r="AKF31" s="221"/>
      <c r="AKG31" s="221"/>
      <c r="AKH31" s="221"/>
      <c r="AKI31" s="221"/>
      <c r="AKJ31" s="221"/>
      <c r="AKK31" s="221"/>
      <c r="AKL31" s="221"/>
      <c r="AKM31" s="221"/>
      <c r="AKN31" s="221"/>
      <c r="AKO31" s="221"/>
      <c r="AKP31" s="221"/>
      <c r="AKQ31" s="221"/>
      <c r="AKR31" s="221"/>
      <c r="AKS31" s="221"/>
      <c r="AKT31" s="221"/>
      <c r="AKU31" s="221"/>
      <c r="AKV31" s="221"/>
      <c r="AKW31" s="221"/>
      <c r="AKX31" s="221"/>
      <c r="AKY31" s="221"/>
      <c r="AKZ31" s="221"/>
      <c r="ALA31" s="221"/>
      <c r="ALB31" s="221"/>
      <c r="ALC31" s="221"/>
      <c r="ALD31" s="221"/>
      <c r="ALE31" s="221"/>
      <c r="ALF31" s="221"/>
      <c r="ALG31" s="221"/>
      <c r="ALH31" s="221"/>
      <c r="ALI31" s="221"/>
      <c r="ALJ31" s="221"/>
      <c r="ALK31" s="221"/>
      <c r="ALL31" s="221"/>
      <c r="ALM31" s="221"/>
      <c r="ALN31" s="221"/>
      <c r="ALO31" s="221"/>
      <c r="ALP31" s="221"/>
      <c r="ALQ31" s="221"/>
      <c r="ALR31" s="221"/>
      <c r="ALS31" s="221"/>
      <c r="ALT31" s="221"/>
      <c r="ALU31" s="221"/>
      <c r="ALV31" s="221"/>
      <c r="ALW31" s="221"/>
      <c r="ALX31" s="221"/>
      <c r="ALY31" s="221"/>
      <c r="ALZ31" s="221"/>
      <c r="AMA31" s="221"/>
      <c r="AMB31" s="221"/>
      <c r="AMC31" s="221"/>
      <c r="AMD31" s="221"/>
      <c r="AME31" s="221"/>
      <c r="AMF31" s="221"/>
      <c r="AMG31" s="221"/>
      <c r="AMH31" s="221"/>
      <c r="AMI31" s="221"/>
      <c r="AMJ31" s="221"/>
      <c r="AMK31" s="221"/>
      <c r="AML31" s="221"/>
    </row>
    <row r="32" spans="1:1026" s="649" customFormat="1" ht="14.25">
      <c r="A32" s="1712" t="s">
        <v>8796</v>
      </c>
      <c r="B32" s="1712"/>
      <c r="C32" s="1712"/>
      <c r="D32" s="1712"/>
      <c r="E32" s="1712"/>
      <c r="F32" s="1712"/>
      <c r="G32" s="1712"/>
      <c r="H32" s="1712"/>
      <c r="I32" s="221"/>
      <c r="J32" s="221"/>
      <c r="K32" s="221"/>
      <c r="L32" s="221"/>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21"/>
      <c r="BL32" s="221"/>
      <c r="BM32" s="221"/>
      <c r="BN32" s="221"/>
      <c r="BO32" s="221"/>
      <c r="BP32" s="221"/>
      <c r="BQ32" s="221"/>
      <c r="BR32" s="221"/>
      <c r="BS32" s="221"/>
      <c r="BT32" s="221"/>
      <c r="BU32" s="221"/>
      <c r="BV32" s="221"/>
      <c r="BW32" s="221"/>
      <c r="BX32" s="221"/>
      <c r="BY32" s="221"/>
      <c r="BZ32" s="221"/>
      <c r="CA32" s="221"/>
      <c r="CB32" s="221"/>
      <c r="CC32" s="221"/>
      <c r="CD32" s="221"/>
      <c r="CE32" s="221"/>
      <c r="CF32" s="221"/>
      <c r="CG32" s="221"/>
      <c r="CH32" s="221"/>
      <c r="CI32" s="221"/>
      <c r="CJ32" s="221"/>
      <c r="CK32" s="221"/>
      <c r="CL32" s="221"/>
      <c r="CM32" s="221"/>
      <c r="CN32" s="221"/>
      <c r="CO32" s="221"/>
      <c r="CP32" s="221"/>
      <c r="CQ32" s="221"/>
      <c r="CR32" s="221"/>
      <c r="CS32" s="221"/>
      <c r="CT32" s="221"/>
      <c r="CU32" s="221"/>
      <c r="CV32" s="221"/>
      <c r="CW32" s="221"/>
      <c r="CX32" s="221"/>
      <c r="CY32" s="221"/>
      <c r="CZ32" s="221"/>
      <c r="DA32" s="221"/>
      <c r="DB32" s="221"/>
      <c r="DC32" s="221"/>
      <c r="DD32" s="221"/>
      <c r="DE32" s="221"/>
      <c r="DF32" s="221"/>
      <c r="DG32" s="221"/>
      <c r="DH32" s="221"/>
      <c r="DI32" s="221"/>
      <c r="DJ32" s="221"/>
      <c r="DK32" s="221"/>
      <c r="DL32" s="221"/>
      <c r="DM32" s="221"/>
      <c r="DN32" s="221"/>
      <c r="DO32" s="221"/>
      <c r="DP32" s="221"/>
      <c r="DQ32" s="221"/>
      <c r="DR32" s="221"/>
      <c r="DS32" s="221"/>
      <c r="DT32" s="221"/>
      <c r="DU32" s="221"/>
      <c r="DV32" s="221"/>
      <c r="DW32" s="221"/>
      <c r="DX32" s="221"/>
      <c r="DY32" s="221"/>
      <c r="DZ32" s="221"/>
      <c r="EA32" s="221"/>
      <c r="EB32" s="221"/>
      <c r="EC32" s="221"/>
      <c r="ED32" s="221"/>
      <c r="EE32" s="221"/>
      <c r="EF32" s="221"/>
      <c r="EG32" s="221"/>
      <c r="EH32" s="221"/>
      <c r="EI32" s="221"/>
      <c r="EJ32" s="221"/>
      <c r="EK32" s="221"/>
      <c r="EL32" s="221"/>
      <c r="EM32" s="221"/>
      <c r="EN32" s="221"/>
      <c r="EO32" s="221"/>
      <c r="EP32" s="221"/>
      <c r="EQ32" s="221"/>
      <c r="ER32" s="221"/>
      <c r="ES32" s="221"/>
      <c r="ET32" s="221"/>
      <c r="EU32" s="221"/>
      <c r="EV32" s="221"/>
      <c r="EW32" s="221"/>
      <c r="EX32" s="221"/>
      <c r="EY32" s="221"/>
      <c r="EZ32" s="221"/>
      <c r="FA32" s="221"/>
      <c r="FB32" s="221"/>
      <c r="FC32" s="221"/>
      <c r="FD32" s="221"/>
      <c r="FE32" s="221"/>
      <c r="FF32" s="221"/>
      <c r="FG32" s="221"/>
      <c r="FH32" s="221"/>
      <c r="FI32" s="221"/>
      <c r="FJ32" s="221"/>
      <c r="FK32" s="221"/>
      <c r="FL32" s="221"/>
      <c r="FM32" s="221"/>
      <c r="FN32" s="221"/>
      <c r="FO32" s="221"/>
      <c r="FP32" s="221"/>
      <c r="FQ32" s="221"/>
      <c r="FR32" s="221"/>
      <c r="FS32" s="221"/>
      <c r="FT32" s="221"/>
      <c r="FU32" s="221"/>
      <c r="FV32" s="221"/>
      <c r="FW32" s="221"/>
      <c r="FX32" s="221"/>
      <c r="FY32" s="221"/>
      <c r="FZ32" s="221"/>
      <c r="GA32" s="221"/>
      <c r="GB32" s="221"/>
      <c r="GC32" s="221"/>
      <c r="GD32" s="221"/>
      <c r="GE32" s="221"/>
      <c r="GF32" s="221"/>
      <c r="GG32" s="221"/>
      <c r="GH32" s="221"/>
      <c r="GI32" s="221"/>
      <c r="GJ32" s="221"/>
      <c r="GK32" s="221"/>
      <c r="GL32" s="221"/>
      <c r="GM32" s="221"/>
      <c r="GN32" s="221"/>
      <c r="GO32" s="221"/>
      <c r="GP32" s="221"/>
      <c r="GQ32" s="221"/>
      <c r="GR32" s="221"/>
      <c r="GS32" s="221"/>
      <c r="GT32" s="221"/>
      <c r="GU32" s="221"/>
      <c r="GV32" s="221"/>
      <c r="GW32" s="221"/>
      <c r="GX32" s="221"/>
      <c r="GY32" s="221"/>
      <c r="GZ32" s="221"/>
      <c r="HA32" s="221"/>
      <c r="HB32" s="221"/>
      <c r="HC32" s="221"/>
      <c r="HD32" s="221"/>
      <c r="HE32" s="221"/>
      <c r="HF32" s="221"/>
      <c r="HG32" s="221"/>
      <c r="HH32" s="221"/>
      <c r="HI32" s="221"/>
      <c r="HJ32" s="221"/>
      <c r="HK32" s="221"/>
      <c r="HL32" s="221"/>
      <c r="HM32" s="221"/>
      <c r="HN32" s="221"/>
      <c r="HO32" s="221"/>
      <c r="HP32" s="221"/>
      <c r="HQ32" s="221"/>
      <c r="HR32" s="221"/>
      <c r="HS32" s="221"/>
      <c r="HT32" s="221"/>
      <c r="HU32" s="221"/>
      <c r="HV32" s="221"/>
      <c r="HW32" s="221"/>
      <c r="HX32" s="221"/>
      <c r="HY32" s="221"/>
      <c r="HZ32" s="221"/>
      <c r="IA32" s="221"/>
      <c r="IB32" s="221"/>
      <c r="IC32" s="221"/>
      <c r="ID32" s="221"/>
      <c r="IE32" s="221"/>
      <c r="IF32" s="221"/>
      <c r="IG32" s="221"/>
      <c r="IH32" s="221"/>
      <c r="II32" s="221"/>
      <c r="IJ32" s="221"/>
      <c r="IK32" s="221"/>
      <c r="IL32" s="221"/>
      <c r="IM32" s="221"/>
      <c r="IN32" s="221"/>
      <c r="IO32" s="221"/>
      <c r="IP32" s="221"/>
      <c r="IQ32" s="221"/>
      <c r="IR32" s="221"/>
      <c r="IS32" s="221"/>
      <c r="IT32" s="221"/>
      <c r="IU32" s="221"/>
      <c r="IV32" s="221"/>
      <c r="IW32" s="221"/>
      <c r="IX32" s="221"/>
      <c r="IY32" s="221"/>
      <c r="IZ32" s="221"/>
      <c r="JA32" s="221"/>
      <c r="JB32" s="221"/>
      <c r="JC32" s="221"/>
      <c r="JD32" s="221"/>
      <c r="JE32" s="221"/>
      <c r="JF32" s="221"/>
      <c r="JG32" s="221"/>
      <c r="JH32" s="221"/>
      <c r="JI32" s="221"/>
      <c r="JJ32" s="221"/>
      <c r="JK32" s="221"/>
      <c r="JL32" s="221"/>
      <c r="JM32" s="221"/>
      <c r="JN32" s="221"/>
      <c r="JO32" s="221"/>
      <c r="JP32" s="221"/>
      <c r="JQ32" s="221"/>
      <c r="JR32" s="221"/>
      <c r="JS32" s="221"/>
      <c r="JT32" s="221"/>
      <c r="JU32" s="221"/>
      <c r="JV32" s="221"/>
      <c r="JW32" s="221"/>
      <c r="JX32" s="221"/>
      <c r="JY32" s="221"/>
      <c r="JZ32" s="221"/>
      <c r="KA32" s="221"/>
      <c r="KB32" s="221"/>
      <c r="KC32" s="221"/>
      <c r="KD32" s="221"/>
      <c r="KE32" s="221"/>
      <c r="KF32" s="221"/>
      <c r="KG32" s="221"/>
      <c r="KH32" s="221"/>
      <c r="KI32" s="221"/>
      <c r="KJ32" s="221"/>
      <c r="KK32" s="221"/>
      <c r="KL32" s="221"/>
      <c r="KM32" s="221"/>
      <c r="KN32" s="221"/>
      <c r="KO32" s="221"/>
      <c r="KP32" s="221"/>
      <c r="KQ32" s="221"/>
      <c r="KR32" s="221"/>
      <c r="KS32" s="221"/>
      <c r="KT32" s="221"/>
      <c r="KU32" s="221"/>
      <c r="KV32" s="221"/>
      <c r="KW32" s="221"/>
      <c r="KX32" s="221"/>
      <c r="KY32" s="221"/>
      <c r="KZ32" s="221"/>
      <c r="LA32" s="221"/>
      <c r="LB32" s="221"/>
      <c r="LC32" s="221"/>
      <c r="LD32" s="221"/>
      <c r="LE32" s="221"/>
      <c r="LF32" s="221"/>
      <c r="LG32" s="221"/>
      <c r="LH32" s="221"/>
      <c r="LI32" s="221"/>
      <c r="LJ32" s="221"/>
      <c r="LK32" s="221"/>
      <c r="LL32" s="221"/>
      <c r="LM32" s="221"/>
      <c r="LN32" s="221"/>
      <c r="LO32" s="221"/>
      <c r="LP32" s="221"/>
      <c r="LQ32" s="221"/>
      <c r="LR32" s="221"/>
      <c r="LS32" s="221"/>
      <c r="LT32" s="221"/>
      <c r="LU32" s="221"/>
      <c r="LV32" s="221"/>
      <c r="LW32" s="221"/>
      <c r="LX32" s="221"/>
      <c r="LY32" s="221"/>
      <c r="LZ32" s="221"/>
      <c r="MA32" s="221"/>
      <c r="MB32" s="221"/>
      <c r="MC32" s="221"/>
      <c r="MD32" s="221"/>
      <c r="ME32" s="221"/>
      <c r="MF32" s="221"/>
      <c r="MG32" s="221"/>
      <c r="MH32" s="221"/>
      <c r="MI32" s="221"/>
      <c r="MJ32" s="221"/>
      <c r="MK32" s="221"/>
      <c r="ML32" s="221"/>
      <c r="MM32" s="221"/>
      <c r="MN32" s="221"/>
      <c r="MO32" s="221"/>
      <c r="MP32" s="221"/>
      <c r="MQ32" s="221"/>
      <c r="MR32" s="221"/>
      <c r="MS32" s="221"/>
      <c r="MT32" s="221"/>
      <c r="MU32" s="221"/>
      <c r="MV32" s="221"/>
      <c r="MW32" s="221"/>
      <c r="MX32" s="221"/>
      <c r="MY32" s="221"/>
      <c r="MZ32" s="221"/>
      <c r="NA32" s="221"/>
      <c r="NB32" s="221"/>
      <c r="NC32" s="221"/>
      <c r="ND32" s="221"/>
      <c r="NE32" s="221"/>
      <c r="NF32" s="221"/>
      <c r="NG32" s="221"/>
      <c r="NH32" s="221"/>
      <c r="NI32" s="221"/>
      <c r="NJ32" s="221"/>
      <c r="NK32" s="221"/>
      <c r="NL32" s="221"/>
      <c r="NM32" s="221"/>
      <c r="NN32" s="221"/>
      <c r="NO32" s="221"/>
      <c r="NP32" s="221"/>
      <c r="NQ32" s="221"/>
      <c r="NR32" s="221"/>
      <c r="NS32" s="221"/>
      <c r="NT32" s="221"/>
      <c r="NU32" s="221"/>
      <c r="NV32" s="221"/>
      <c r="NW32" s="221"/>
      <c r="NX32" s="221"/>
      <c r="NY32" s="221"/>
      <c r="NZ32" s="221"/>
      <c r="OA32" s="221"/>
      <c r="OB32" s="221"/>
      <c r="OC32" s="221"/>
      <c r="OD32" s="221"/>
      <c r="OE32" s="221"/>
      <c r="OF32" s="221"/>
      <c r="OG32" s="221"/>
      <c r="OH32" s="221"/>
      <c r="OI32" s="221"/>
      <c r="OJ32" s="221"/>
      <c r="OK32" s="221"/>
      <c r="OL32" s="221"/>
      <c r="OM32" s="221"/>
      <c r="ON32" s="221"/>
      <c r="OO32" s="221"/>
      <c r="OP32" s="221"/>
      <c r="OQ32" s="221"/>
      <c r="OR32" s="221"/>
      <c r="OS32" s="221"/>
      <c r="OT32" s="221"/>
      <c r="OU32" s="221"/>
      <c r="OV32" s="221"/>
      <c r="OW32" s="221"/>
      <c r="OX32" s="221"/>
      <c r="OY32" s="221"/>
      <c r="OZ32" s="221"/>
      <c r="PA32" s="221"/>
      <c r="PB32" s="221"/>
      <c r="PC32" s="221"/>
      <c r="PD32" s="221"/>
      <c r="PE32" s="221"/>
      <c r="PF32" s="221"/>
      <c r="PG32" s="221"/>
      <c r="PH32" s="221"/>
      <c r="PI32" s="221"/>
      <c r="PJ32" s="221"/>
      <c r="PK32" s="221"/>
      <c r="PL32" s="221"/>
      <c r="PM32" s="221"/>
      <c r="PN32" s="221"/>
      <c r="PO32" s="221"/>
      <c r="PP32" s="221"/>
      <c r="PQ32" s="221"/>
      <c r="PR32" s="221"/>
      <c r="PS32" s="221"/>
      <c r="PT32" s="221"/>
      <c r="PU32" s="221"/>
      <c r="PV32" s="221"/>
      <c r="PW32" s="221"/>
      <c r="PX32" s="221"/>
      <c r="PY32" s="221"/>
      <c r="PZ32" s="221"/>
      <c r="QA32" s="221"/>
      <c r="QB32" s="221"/>
      <c r="QC32" s="221"/>
      <c r="QD32" s="221"/>
      <c r="QE32" s="221"/>
      <c r="QF32" s="221"/>
      <c r="QG32" s="221"/>
      <c r="QH32" s="221"/>
      <c r="QI32" s="221"/>
      <c r="QJ32" s="221"/>
      <c r="QK32" s="221"/>
      <c r="QL32" s="221"/>
      <c r="QM32" s="221"/>
      <c r="QN32" s="221"/>
      <c r="QO32" s="221"/>
      <c r="QP32" s="221"/>
      <c r="QQ32" s="221"/>
      <c r="QR32" s="221"/>
      <c r="QS32" s="221"/>
      <c r="QT32" s="221"/>
      <c r="QU32" s="221"/>
      <c r="QV32" s="221"/>
      <c r="QW32" s="221"/>
      <c r="QX32" s="221"/>
      <c r="QY32" s="221"/>
      <c r="QZ32" s="221"/>
      <c r="RA32" s="221"/>
      <c r="RB32" s="221"/>
      <c r="RC32" s="221"/>
      <c r="RD32" s="221"/>
      <c r="RE32" s="221"/>
      <c r="RF32" s="221"/>
      <c r="RG32" s="221"/>
      <c r="RH32" s="221"/>
      <c r="RI32" s="221"/>
      <c r="RJ32" s="221"/>
      <c r="RK32" s="221"/>
      <c r="RL32" s="221"/>
      <c r="RM32" s="221"/>
      <c r="RN32" s="221"/>
      <c r="RO32" s="221"/>
      <c r="RP32" s="221"/>
      <c r="RQ32" s="221"/>
      <c r="RR32" s="221"/>
      <c r="RS32" s="221"/>
      <c r="RT32" s="221"/>
      <c r="RU32" s="221"/>
      <c r="RV32" s="221"/>
      <c r="RW32" s="221"/>
      <c r="RX32" s="221"/>
      <c r="RY32" s="221"/>
      <c r="RZ32" s="221"/>
      <c r="SA32" s="221"/>
      <c r="SB32" s="221"/>
      <c r="SC32" s="221"/>
      <c r="SD32" s="221"/>
      <c r="SE32" s="221"/>
      <c r="SF32" s="221"/>
      <c r="SG32" s="221"/>
      <c r="SH32" s="221"/>
      <c r="SI32" s="221"/>
      <c r="SJ32" s="221"/>
      <c r="SK32" s="221"/>
      <c r="SL32" s="221"/>
      <c r="SM32" s="221"/>
      <c r="SN32" s="221"/>
      <c r="SO32" s="221"/>
      <c r="SP32" s="221"/>
      <c r="SQ32" s="221"/>
      <c r="SR32" s="221"/>
      <c r="SS32" s="221"/>
      <c r="ST32" s="221"/>
      <c r="SU32" s="221"/>
      <c r="SV32" s="221"/>
      <c r="SW32" s="221"/>
      <c r="SX32" s="221"/>
      <c r="SY32" s="221"/>
      <c r="SZ32" s="221"/>
      <c r="TA32" s="221"/>
      <c r="TB32" s="221"/>
      <c r="TC32" s="221"/>
      <c r="TD32" s="221"/>
      <c r="TE32" s="221"/>
      <c r="TF32" s="221"/>
      <c r="TG32" s="221"/>
      <c r="TH32" s="221"/>
      <c r="TI32" s="221"/>
      <c r="TJ32" s="221"/>
      <c r="TK32" s="221"/>
      <c r="TL32" s="221"/>
      <c r="TM32" s="221"/>
      <c r="TN32" s="221"/>
      <c r="TO32" s="221"/>
      <c r="TP32" s="221"/>
      <c r="TQ32" s="221"/>
      <c r="TR32" s="221"/>
      <c r="TS32" s="221"/>
      <c r="TT32" s="221"/>
      <c r="TU32" s="221"/>
      <c r="TV32" s="221"/>
      <c r="TW32" s="221"/>
      <c r="TX32" s="221"/>
      <c r="TY32" s="221"/>
      <c r="TZ32" s="221"/>
      <c r="UA32" s="221"/>
      <c r="UB32" s="221"/>
      <c r="UC32" s="221"/>
      <c r="UD32" s="221"/>
      <c r="UE32" s="221"/>
      <c r="UF32" s="221"/>
      <c r="UG32" s="221"/>
      <c r="UH32" s="221"/>
      <c r="UI32" s="221"/>
      <c r="UJ32" s="221"/>
      <c r="UK32" s="221"/>
      <c r="UL32" s="221"/>
      <c r="UM32" s="221"/>
      <c r="UN32" s="221"/>
      <c r="UO32" s="221"/>
      <c r="UP32" s="221"/>
      <c r="UQ32" s="221"/>
      <c r="UR32" s="221"/>
      <c r="US32" s="221"/>
      <c r="UT32" s="221"/>
      <c r="UU32" s="221"/>
      <c r="UV32" s="221"/>
      <c r="UW32" s="221"/>
      <c r="UX32" s="221"/>
      <c r="UY32" s="221"/>
      <c r="UZ32" s="221"/>
      <c r="VA32" s="221"/>
      <c r="VB32" s="221"/>
      <c r="VC32" s="221"/>
      <c r="VD32" s="221"/>
      <c r="VE32" s="221"/>
      <c r="VF32" s="221"/>
      <c r="VG32" s="221"/>
      <c r="VH32" s="221"/>
      <c r="VI32" s="221"/>
      <c r="VJ32" s="221"/>
      <c r="VK32" s="221"/>
      <c r="VL32" s="221"/>
      <c r="VM32" s="221"/>
      <c r="VN32" s="221"/>
      <c r="VO32" s="221"/>
      <c r="VP32" s="221"/>
      <c r="VQ32" s="221"/>
      <c r="VR32" s="221"/>
      <c r="VS32" s="221"/>
      <c r="VT32" s="221"/>
      <c r="VU32" s="221"/>
      <c r="VV32" s="221"/>
      <c r="VW32" s="221"/>
      <c r="VX32" s="221"/>
      <c r="VY32" s="221"/>
      <c r="VZ32" s="221"/>
      <c r="WA32" s="221"/>
      <c r="WB32" s="221"/>
      <c r="WC32" s="221"/>
      <c r="WD32" s="221"/>
      <c r="WE32" s="221"/>
      <c r="WF32" s="221"/>
      <c r="WG32" s="221"/>
      <c r="WH32" s="221"/>
      <c r="WI32" s="221"/>
      <c r="WJ32" s="221"/>
      <c r="WK32" s="221"/>
      <c r="WL32" s="221"/>
      <c r="WM32" s="221"/>
      <c r="WN32" s="221"/>
      <c r="WO32" s="221"/>
      <c r="WP32" s="221"/>
      <c r="WQ32" s="221"/>
      <c r="WR32" s="221"/>
      <c r="WS32" s="221"/>
      <c r="WT32" s="221"/>
      <c r="WU32" s="221"/>
      <c r="WV32" s="221"/>
      <c r="WW32" s="221"/>
      <c r="WX32" s="221"/>
      <c r="WY32" s="221"/>
      <c r="WZ32" s="221"/>
      <c r="XA32" s="221"/>
      <c r="XB32" s="221"/>
      <c r="XC32" s="221"/>
      <c r="XD32" s="221"/>
      <c r="XE32" s="221"/>
      <c r="XF32" s="221"/>
      <c r="XG32" s="221"/>
      <c r="XH32" s="221"/>
      <c r="XI32" s="221"/>
      <c r="XJ32" s="221"/>
      <c r="XK32" s="221"/>
      <c r="XL32" s="221"/>
      <c r="XM32" s="221"/>
      <c r="XN32" s="221"/>
      <c r="XO32" s="221"/>
      <c r="XP32" s="221"/>
      <c r="XQ32" s="221"/>
      <c r="XR32" s="221"/>
      <c r="XS32" s="221"/>
      <c r="XT32" s="221"/>
      <c r="XU32" s="221"/>
      <c r="XV32" s="221"/>
      <c r="XW32" s="221"/>
      <c r="XX32" s="221"/>
      <c r="XY32" s="221"/>
      <c r="XZ32" s="221"/>
      <c r="YA32" s="221"/>
      <c r="YB32" s="221"/>
      <c r="YC32" s="221"/>
      <c r="YD32" s="221"/>
      <c r="YE32" s="221"/>
      <c r="YF32" s="221"/>
      <c r="YG32" s="221"/>
      <c r="YH32" s="221"/>
      <c r="YI32" s="221"/>
      <c r="YJ32" s="221"/>
      <c r="YK32" s="221"/>
      <c r="YL32" s="221"/>
      <c r="YM32" s="221"/>
      <c r="YN32" s="221"/>
      <c r="YO32" s="221"/>
      <c r="YP32" s="221"/>
      <c r="YQ32" s="221"/>
      <c r="YR32" s="221"/>
      <c r="YS32" s="221"/>
      <c r="YT32" s="221"/>
      <c r="YU32" s="221"/>
      <c r="YV32" s="221"/>
      <c r="YW32" s="221"/>
      <c r="YX32" s="221"/>
      <c r="YY32" s="221"/>
      <c r="YZ32" s="221"/>
      <c r="ZA32" s="221"/>
      <c r="ZB32" s="221"/>
      <c r="ZC32" s="221"/>
      <c r="ZD32" s="221"/>
      <c r="ZE32" s="221"/>
      <c r="ZF32" s="221"/>
      <c r="ZG32" s="221"/>
      <c r="ZH32" s="221"/>
      <c r="ZI32" s="221"/>
      <c r="ZJ32" s="221"/>
      <c r="ZK32" s="221"/>
      <c r="ZL32" s="221"/>
      <c r="ZM32" s="221"/>
      <c r="ZN32" s="221"/>
      <c r="ZO32" s="221"/>
      <c r="ZP32" s="221"/>
      <c r="ZQ32" s="221"/>
      <c r="ZR32" s="221"/>
      <c r="ZS32" s="221"/>
      <c r="ZT32" s="221"/>
      <c r="ZU32" s="221"/>
      <c r="ZV32" s="221"/>
      <c r="ZW32" s="221"/>
      <c r="ZX32" s="221"/>
      <c r="ZY32" s="221"/>
      <c r="ZZ32" s="221"/>
      <c r="AAA32" s="221"/>
      <c r="AAB32" s="221"/>
      <c r="AAC32" s="221"/>
      <c r="AAD32" s="221"/>
      <c r="AAE32" s="221"/>
      <c r="AAF32" s="221"/>
      <c r="AAG32" s="221"/>
      <c r="AAH32" s="221"/>
      <c r="AAI32" s="221"/>
      <c r="AAJ32" s="221"/>
      <c r="AAK32" s="221"/>
      <c r="AAL32" s="221"/>
      <c r="AAM32" s="221"/>
      <c r="AAN32" s="221"/>
      <c r="AAO32" s="221"/>
      <c r="AAP32" s="221"/>
      <c r="AAQ32" s="221"/>
      <c r="AAR32" s="221"/>
      <c r="AAS32" s="221"/>
      <c r="AAT32" s="221"/>
      <c r="AAU32" s="221"/>
      <c r="AAV32" s="221"/>
      <c r="AAW32" s="221"/>
      <c r="AAX32" s="221"/>
      <c r="AAY32" s="221"/>
      <c r="AAZ32" s="221"/>
      <c r="ABA32" s="221"/>
      <c r="ABB32" s="221"/>
      <c r="ABC32" s="221"/>
      <c r="ABD32" s="221"/>
      <c r="ABE32" s="221"/>
      <c r="ABF32" s="221"/>
      <c r="ABG32" s="221"/>
      <c r="ABH32" s="221"/>
      <c r="ABI32" s="221"/>
      <c r="ABJ32" s="221"/>
      <c r="ABK32" s="221"/>
      <c r="ABL32" s="221"/>
      <c r="ABM32" s="221"/>
      <c r="ABN32" s="221"/>
      <c r="ABO32" s="221"/>
      <c r="ABP32" s="221"/>
      <c r="ABQ32" s="221"/>
      <c r="ABR32" s="221"/>
      <c r="ABS32" s="221"/>
      <c r="ABT32" s="221"/>
      <c r="ABU32" s="221"/>
      <c r="ABV32" s="221"/>
      <c r="ABW32" s="221"/>
      <c r="ABX32" s="221"/>
      <c r="ABY32" s="221"/>
      <c r="ABZ32" s="221"/>
      <c r="ACA32" s="221"/>
      <c r="ACB32" s="221"/>
      <c r="ACC32" s="221"/>
      <c r="ACD32" s="221"/>
      <c r="ACE32" s="221"/>
      <c r="ACF32" s="221"/>
      <c r="ACG32" s="221"/>
      <c r="ACH32" s="221"/>
      <c r="ACI32" s="221"/>
      <c r="ACJ32" s="221"/>
      <c r="ACK32" s="221"/>
      <c r="ACL32" s="221"/>
      <c r="ACM32" s="221"/>
      <c r="ACN32" s="221"/>
      <c r="ACO32" s="221"/>
      <c r="ACP32" s="221"/>
      <c r="ACQ32" s="221"/>
      <c r="ACR32" s="221"/>
      <c r="ACS32" s="221"/>
      <c r="ACT32" s="221"/>
      <c r="ACU32" s="221"/>
      <c r="ACV32" s="221"/>
      <c r="ACW32" s="221"/>
      <c r="ACX32" s="221"/>
      <c r="ACY32" s="221"/>
      <c r="ACZ32" s="221"/>
      <c r="ADA32" s="221"/>
      <c r="ADB32" s="221"/>
      <c r="ADC32" s="221"/>
      <c r="ADD32" s="221"/>
      <c r="ADE32" s="221"/>
      <c r="ADF32" s="221"/>
      <c r="ADG32" s="221"/>
      <c r="ADH32" s="221"/>
      <c r="ADI32" s="221"/>
      <c r="ADJ32" s="221"/>
      <c r="ADK32" s="221"/>
      <c r="ADL32" s="221"/>
      <c r="ADM32" s="221"/>
      <c r="ADN32" s="221"/>
      <c r="ADO32" s="221"/>
      <c r="ADP32" s="221"/>
      <c r="ADQ32" s="221"/>
      <c r="ADR32" s="221"/>
      <c r="ADS32" s="221"/>
      <c r="ADT32" s="221"/>
      <c r="ADU32" s="221"/>
      <c r="ADV32" s="221"/>
      <c r="ADW32" s="221"/>
      <c r="ADX32" s="221"/>
      <c r="ADY32" s="221"/>
      <c r="ADZ32" s="221"/>
      <c r="AEA32" s="221"/>
      <c r="AEB32" s="221"/>
      <c r="AEC32" s="221"/>
      <c r="AED32" s="221"/>
      <c r="AEE32" s="221"/>
      <c r="AEF32" s="221"/>
      <c r="AEG32" s="221"/>
      <c r="AEH32" s="221"/>
      <c r="AEI32" s="221"/>
      <c r="AEJ32" s="221"/>
      <c r="AEK32" s="221"/>
      <c r="AEL32" s="221"/>
      <c r="AEM32" s="221"/>
      <c r="AEN32" s="221"/>
      <c r="AEO32" s="221"/>
      <c r="AEP32" s="221"/>
      <c r="AEQ32" s="221"/>
      <c r="AER32" s="221"/>
      <c r="AES32" s="221"/>
      <c r="AET32" s="221"/>
      <c r="AEU32" s="221"/>
      <c r="AEV32" s="221"/>
      <c r="AEW32" s="221"/>
      <c r="AEX32" s="221"/>
      <c r="AEY32" s="221"/>
      <c r="AEZ32" s="221"/>
      <c r="AFA32" s="221"/>
      <c r="AFB32" s="221"/>
      <c r="AFC32" s="221"/>
      <c r="AFD32" s="221"/>
      <c r="AFE32" s="221"/>
      <c r="AFF32" s="221"/>
      <c r="AFG32" s="221"/>
      <c r="AFH32" s="221"/>
      <c r="AFI32" s="221"/>
      <c r="AFJ32" s="221"/>
      <c r="AFK32" s="221"/>
      <c r="AFL32" s="221"/>
      <c r="AFM32" s="221"/>
      <c r="AFN32" s="221"/>
      <c r="AFO32" s="221"/>
      <c r="AFP32" s="221"/>
      <c r="AFQ32" s="221"/>
      <c r="AFR32" s="221"/>
      <c r="AFS32" s="221"/>
      <c r="AFT32" s="221"/>
      <c r="AFU32" s="221"/>
      <c r="AFV32" s="221"/>
      <c r="AFW32" s="221"/>
      <c r="AFX32" s="221"/>
      <c r="AFY32" s="221"/>
      <c r="AFZ32" s="221"/>
      <c r="AGA32" s="221"/>
      <c r="AGB32" s="221"/>
      <c r="AGC32" s="221"/>
      <c r="AGD32" s="221"/>
      <c r="AGE32" s="221"/>
      <c r="AGF32" s="221"/>
      <c r="AGG32" s="221"/>
      <c r="AGH32" s="221"/>
      <c r="AGI32" s="221"/>
      <c r="AGJ32" s="221"/>
      <c r="AGK32" s="221"/>
      <c r="AGL32" s="221"/>
      <c r="AGM32" s="221"/>
      <c r="AGN32" s="221"/>
      <c r="AGO32" s="221"/>
      <c r="AGP32" s="221"/>
      <c r="AGQ32" s="221"/>
      <c r="AGR32" s="221"/>
      <c r="AGS32" s="221"/>
      <c r="AGT32" s="221"/>
      <c r="AGU32" s="221"/>
      <c r="AGV32" s="221"/>
      <c r="AGW32" s="221"/>
      <c r="AGX32" s="221"/>
      <c r="AGY32" s="221"/>
      <c r="AGZ32" s="221"/>
      <c r="AHA32" s="221"/>
      <c r="AHB32" s="221"/>
      <c r="AHC32" s="221"/>
      <c r="AHD32" s="221"/>
      <c r="AHE32" s="221"/>
      <c r="AHF32" s="221"/>
      <c r="AHG32" s="221"/>
      <c r="AHH32" s="221"/>
      <c r="AHI32" s="221"/>
      <c r="AHJ32" s="221"/>
      <c r="AHK32" s="221"/>
      <c r="AHL32" s="221"/>
      <c r="AHM32" s="221"/>
      <c r="AHN32" s="221"/>
      <c r="AHO32" s="221"/>
      <c r="AHP32" s="221"/>
      <c r="AHQ32" s="221"/>
      <c r="AHR32" s="221"/>
      <c r="AHS32" s="221"/>
      <c r="AHT32" s="221"/>
      <c r="AHU32" s="221"/>
      <c r="AHV32" s="221"/>
      <c r="AHW32" s="221"/>
      <c r="AHX32" s="221"/>
      <c r="AHY32" s="221"/>
      <c r="AHZ32" s="221"/>
      <c r="AIA32" s="221"/>
      <c r="AIB32" s="221"/>
      <c r="AIC32" s="221"/>
      <c r="AID32" s="221"/>
      <c r="AIE32" s="221"/>
      <c r="AIF32" s="221"/>
      <c r="AIG32" s="221"/>
      <c r="AIH32" s="221"/>
      <c r="AII32" s="221"/>
      <c r="AIJ32" s="221"/>
      <c r="AIK32" s="221"/>
      <c r="AIL32" s="221"/>
      <c r="AIM32" s="221"/>
      <c r="AIN32" s="221"/>
      <c r="AIO32" s="221"/>
      <c r="AIP32" s="221"/>
      <c r="AIQ32" s="221"/>
      <c r="AIR32" s="221"/>
      <c r="AIS32" s="221"/>
      <c r="AIT32" s="221"/>
      <c r="AIU32" s="221"/>
      <c r="AIV32" s="221"/>
      <c r="AIW32" s="221"/>
      <c r="AIX32" s="221"/>
      <c r="AIY32" s="221"/>
      <c r="AIZ32" s="221"/>
      <c r="AJA32" s="221"/>
      <c r="AJB32" s="221"/>
      <c r="AJC32" s="221"/>
      <c r="AJD32" s="221"/>
      <c r="AJE32" s="221"/>
      <c r="AJF32" s="221"/>
      <c r="AJG32" s="221"/>
      <c r="AJH32" s="221"/>
      <c r="AJI32" s="221"/>
      <c r="AJJ32" s="221"/>
      <c r="AJK32" s="221"/>
      <c r="AJL32" s="221"/>
      <c r="AJM32" s="221"/>
      <c r="AJN32" s="221"/>
      <c r="AJO32" s="221"/>
      <c r="AJP32" s="221"/>
      <c r="AJQ32" s="221"/>
      <c r="AJR32" s="221"/>
      <c r="AJS32" s="221"/>
      <c r="AJT32" s="221"/>
      <c r="AJU32" s="221"/>
      <c r="AJV32" s="221"/>
      <c r="AJW32" s="221"/>
      <c r="AJX32" s="221"/>
      <c r="AJY32" s="221"/>
      <c r="AJZ32" s="221"/>
      <c r="AKA32" s="221"/>
      <c r="AKB32" s="221"/>
      <c r="AKC32" s="221"/>
      <c r="AKD32" s="221"/>
      <c r="AKE32" s="221"/>
      <c r="AKF32" s="221"/>
      <c r="AKG32" s="221"/>
      <c r="AKH32" s="221"/>
      <c r="AKI32" s="221"/>
      <c r="AKJ32" s="221"/>
      <c r="AKK32" s="221"/>
      <c r="AKL32" s="221"/>
      <c r="AKM32" s="221"/>
      <c r="AKN32" s="221"/>
      <c r="AKO32" s="221"/>
      <c r="AKP32" s="221"/>
      <c r="AKQ32" s="221"/>
      <c r="AKR32" s="221"/>
      <c r="AKS32" s="221"/>
      <c r="AKT32" s="221"/>
      <c r="AKU32" s="221"/>
      <c r="AKV32" s="221"/>
      <c r="AKW32" s="221"/>
      <c r="AKX32" s="221"/>
      <c r="AKY32" s="221"/>
      <c r="AKZ32" s="221"/>
      <c r="ALA32" s="221"/>
      <c r="ALB32" s="221"/>
      <c r="ALC32" s="221"/>
      <c r="ALD32" s="221"/>
      <c r="ALE32" s="221"/>
      <c r="ALF32" s="221"/>
      <c r="ALG32" s="221"/>
      <c r="ALH32" s="221"/>
      <c r="ALI32" s="221"/>
      <c r="ALJ32" s="221"/>
      <c r="ALK32" s="221"/>
      <c r="ALL32" s="221"/>
      <c r="ALM32" s="221"/>
      <c r="ALN32" s="221"/>
      <c r="ALO32" s="221"/>
      <c r="ALP32" s="221"/>
      <c r="ALQ32" s="221"/>
      <c r="ALR32" s="221"/>
      <c r="ALS32" s="221"/>
      <c r="ALT32" s="221"/>
      <c r="ALU32" s="221"/>
      <c r="ALV32" s="221"/>
      <c r="ALW32" s="221"/>
      <c r="ALX32" s="221"/>
      <c r="ALY32" s="221"/>
      <c r="ALZ32" s="221"/>
      <c r="AMA32" s="221"/>
      <c r="AMB32" s="221"/>
      <c r="AMC32" s="221"/>
      <c r="AMD32" s="221"/>
      <c r="AME32" s="221"/>
      <c r="AMF32" s="221"/>
      <c r="AMG32" s="221"/>
      <c r="AMH32" s="221"/>
      <c r="AMI32" s="221"/>
      <c r="AMJ32" s="221"/>
      <c r="AMK32" s="221"/>
      <c r="AML32" s="221"/>
    </row>
    <row r="33" spans="1:1030" s="649" customFormat="1" ht="14.25">
      <c r="A33" s="1716" t="s">
        <v>3893</v>
      </c>
      <c r="B33" s="1716"/>
      <c r="C33" s="1716"/>
      <c r="D33" s="1716"/>
      <c r="E33" s="1716"/>
      <c r="F33" s="1716"/>
      <c r="G33" s="1716"/>
      <c r="H33" s="1716"/>
      <c r="I33" s="221"/>
      <c r="J33" s="221"/>
      <c r="K33" s="221"/>
      <c r="L33" s="221"/>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c r="BJ33" s="221"/>
      <c r="BK33" s="221"/>
      <c r="BL33" s="221"/>
      <c r="BM33" s="221"/>
      <c r="BN33" s="221"/>
      <c r="BO33" s="221"/>
      <c r="BP33" s="221"/>
      <c r="BQ33" s="221"/>
      <c r="BR33" s="221"/>
      <c r="BS33" s="221"/>
      <c r="BT33" s="221"/>
      <c r="BU33" s="221"/>
      <c r="BV33" s="221"/>
      <c r="BW33" s="221"/>
      <c r="BX33" s="221"/>
      <c r="BY33" s="221"/>
      <c r="BZ33" s="221"/>
      <c r="CA33" s="221"/>
      <c r="CB33" s="221"/>
      <c r="CC33" s="221"/>
      <c r="CD33" s="221"/>
      <c r="CE33" s="221"/>
      <c r="CF33" s="221"/>
      <c r="CG33" s="221"/>
      <c r="CH33" s="221"/>
      <c r="CI33" s="221"/>
      <c r="CJ33" s="221"/>
      <c r="CK33" s="221"/>
      <c r="CL33" s="221"/>
      <c r="CM33" s="221"/>
      <c r="CN33" s="221"/>
      <c r="CO33" s="221"/>
      <c r="CP33" s="221"/>
      <c r="CQ33" s="221"/>
      <c r="CR33" s="221"/>
      <c r="CS33" s="221"/>
      <c r="CT33" s="221"/>
      <c r="CU33" s="221"/>
      <c r="CV33" s="221"/>
      <c r="CW33" s="221"/>
      <c r="CX33" s="221"/>
      <c r="CY33" s="221"/>
      <c r="CZ33" s="221"/>
      <c r="DA33" s="221"/>
      <c r="DB33" s="221"/>
      <c r="DC33" s="221"/>
      <c r="DD33" s="221"/>
      <c r="DE33" s="221"/>
      <c r="DF33" s="221"/>
      <c r="DG33" s="221"/>
      <c r="DH33" s="221"/>
      <c r="DI33" s="221"/>
      <c r="DJ33" s="221"/>
      <c r="DK33" s="221"/>
      <c r="DL33" s="221"/>
      <c r="DM33" s="221"/>
      <c r="DN33" s="221"/>
      <c r="DO33" s="221"/>
      <c r="DP33" s="221"/>
      <c r="DQ33" s="221"/>
      <c r="DR33" s="221"/>
      <c r="DS33" s="221"/>
      <c r="DT33" s="221"/>
      <c r="DU33" s="221"/>
      <c r="DV33" s="221"/>
      <c r="DW33" s="221"/>
      <c r="DX33" s="221"/>
      <c r="DY33" s="221"/>
      <c r="DZ33" s="221"/>
      <c r="EA33" s="221"/>
      <c r="EB33" s="221"/>
      <c r="EC33" s="221"/>
      <c r="ED33" s="221"/>
      <c r="EE33" s="221"/>
      <c r="EF33" s="221"/>
      <c r="EG33" s="221"/>
      <c r="EH33" s="221"/>
      <c r="EI33" s="221"/>
      <c r="EJ33" s="221"/>
      <c r="EK33" s="221"/>
      <c r="EL33" s="221"/>
      <c r="EM33" s="221"/>
      <c r="EN33" s="221"/>
      <c r="EO33" s="221"/>
      <c r="EP33" s="221"/>
      <c r="EQ33" s="221"/>
      <c r="ER33" s="221"/>
      <c r="ES33" s="221"/>
      <c r="ET33" s="221"/>
      <c r="EU33" s="221"/>
      <c r="EV33" s="221"/>
      <c r="EW33" s="221"/>
      <c r="EX33" s="221"/>
      <c r="EY33" s="221"/>
      <c r="EZ33" s="221"/>
      <c r="FA33" s="221"/>
      <c r="FB33" s="221"/>
      <c r="FC33" s="221"/>
      <c r="FD33" s="221"/>
      <c r="FE33" s="221"/>
      <c r="FF33" s="221"/>
      <c r="FG33" s="221"/>
      <c r="FH33" s="221"/>
      <c r="FI33" s="221"/>
      <c r="FJ33" s="221"/>
      <c r="FK33" s="221"/>
      <c r="FL33" s="221"/>
      <c r="FM33" s="221"/>
      <c r="FN33" s="221"/>
      <c r="FO33" s="221"/>
      <c r="FP33" s="221"/>
      <c r="FQ33" s="221"/>
      <c r="FR33" s="221"/>
      <c r="FS33" s="221"/>
      <c r="FT33" s="221"/>
      <c r="FU33" s="221"/>
      <c r="FV33" s="221"/>
      <c r="FW33" s="221"/>
      <c r="FX33" s="221"/>
      <c r="FY33" s="221"/>
      <c r="FZ33" s="221"/>
      <c r="GA33" s="221"/>
      <c r="GB33" s="221"/>
      <c r="GC33" s="221"/>
      <c r="GD33" s="221"/>
      <c r="GE33" s="221"/>
      <c r="GF33" s="221"/>
      <c r="GG33" s="221"/>
      <c r="GH33" s="221"/>
      <c r="GI33" s="221"/>
      <c r="GJ33" s="221"/>
      <c r="GK33" s="221"/>
      <c r="GL33" s="221"/>
      <c r="GM33" s="221"/>
      <c r="GN33" s="221"/>
      <c r="GO33" s="221"/>
      <c r="GP33" s="221"/>
      <c r="GQ33" s="221"/>
      <c r="GR33" s="221"/>
      <c r="GS33" s="221"/>
      <c r="GT33" s="221"/>
      <c r="GU33" s="221"/>
      <c r="GV33" s="221"/>
      <c r="GW33" s="221"/>
      <c r="GX33" s="221"/>
      <c r="GY33" s="221"/>
      <c r="GZ33" s="221"/>
      <c r="HA33" s="221"/>
      <c r="HB33" s="221"/>
      <c r="HC33" s="221"/>
      <c r="HD33" s="221"/>
      <c r="HE33" s="221"/>
      <c r="HF33" s="221"/>
      <c r="HG33" s="221"/>
      <c r="HH33" s="221"/>
      <c r="HI33" s="221"/>
      <c r="HJ33" s="221"/>
      <c r="HK33" s="221"/>
      <c r="HL33" s="221"/>
      <c r="HM33" s="221"/>
      <c r="HN33" s="221"/>
      <c r="HO33" s="221"/>
      <c r="HP33" s="221"/>
      <c r="HQ33" s="221"/>
      <c r="HR33" s="221"/>
      <c r="HS33" s="221"/>
      <c r="HT33" s="221"/>
      <c r="HU33" s="221"/>
      <c r="HV33" s="221"/>
      <c r="HW33" s="221"/>
      <c r="HX33" s="221"/>
      <c r="HY33" s="221"/>
      <c r="HZ33" s="221"/>
      <c r="IA33" s="221"/>
      <c r="IB33" s="221"/>
      <c r="IC33" s="221"/>
      <c r="ID33" s="221"/>
      <c r="IE33" s="221"/>
      <c r="IF33" s="221"/>
      <c r="IG33" s="221"/>
      <c r="IH33" s="221"/>
      <c r="II33" s="221"/>
      <c r="IJ33" s="221"/>
      <c r="IK33" s="221"/>
      <c r="IL33" s="221"/>
      <c r="IM33" s="221"/>
      <c r="IN33" s="221"/>
      <c r="IO33" s="221"/>
      <c r="IP33" s="221"/>
      <c r="IQ33" s="221"/>
      <c r="IR33" s="221"/>
      <c r="IS33" s="221"/>
      <c r="IT33" s="221"/>
      <c r="IU33" s="221"/>
      <c r="IV33" s="221"/>
      <c r="IW33" s="221"/>
      <c r="IX33" s="221"/>
      <c r="IY33" s="221"/>
      <c r="IZ33" s="221"/>
      <c r="JA33" s="221"/>
      <c r="JB33" s="221"/>
      <c r="JC33" s="221"/>
      <c r="JD33" s="221"/>
      <c r="JE33" s="221"/>
      <c r="JF33" s="221"/>
      <c r="JG33" s="221"/>
      <c r="JH33" s="221"/>
      <c r="JI33" s="221"/>
      <c r="JJ33" s="221"/>
      <c r="JK33" s="221"/>
      <c r="JL33" s="221"/>
      <c r="JM33" s="221"/>
      <c r="JN33" s="221"/>
      <c r="JO33" s="221"/>
      <c r="JP33" s="221"/>
      <c r="JQ33" s="221"/>
      <c r="JR33" s="221"/>
      <c r="JS33" s="221"/>
      <c r="JT33" s="221"/>
      <c r="JU33" s="221"/>
      <c r="JV33" s="221"/>
      <c r="JW33" s="221"/>
      <c r="JX33" s="221"/>
      <c r="JY33" s="221"/>
      <c r="JZ33" s="221"/>
      <c r="KA33" s="221"/>
      <c r="KB33" s="221"/>
      <c r="KC33" s="221"/>
      <c r="KD33" s="221"/>
      <c r="KE33" s="221"/>
      <c r="KF33" s="221"/>
      <c r="KG33" s="221"/>
      <c r="KH33" s="221"/>
      <c r="KI33" s="221"/>
      <c r="KJ33" s="221"/>
      <c r="KK33" s="221"/>
      <c r="KL33" s="221"/>
      <c r="KM33" s="221"/>
      <c r="KN33" s="221"/>
      <c r="KO33" s="221"/>
      <c r="KP33" s="221"/>
      <c r="KQ33" s="221"/>
      <c r="KR33" s="221"/>
      <c r="KS33" s="221"/>
      <c r="KT33" s="221"/>
      <c r="KU33" s="221"/>
      <c r="KV33" s="221"/>
      <c r="KW33" s="221"/>
      <c r="KX33" s="221"/>
      <c r="KY33" s="221"/>
      <c r="KZ33" s="221"/>
      <c r="LA33" s="221"/>
      <c r="LB33" s="221"/>
      <c r="LC33" s="221"/>
      <c r="LD33" s="221"/>
      <c r="LE33" s="221"/>
      <c r="LF33" s="221"/>
      <c r="LG33" s="221"/>
      <c r="LH33" s="221"/>
      <c r="LI33" s="221"/>
      <c r="LJ33" s="221"/>
      <c r="LK33" s="221"/>
      <c r="LL33" s="221"/>
      <c r="LM33" s="221"/>
      <c r="LN33" s="221"/>
      <c r="LO33" s="221"/>
      <c r="LP33" s="221"/>
      <c r="LQ33" s="221"/>
      <c r="LR33" s="221"/>
      <c r="LS33" s="221"/>
      <c r="LT33" s="221"/>
      <c r="LU33" s="221"/>
      <c r="LV33" s="221"/>
      <c r="LW33" s="221"/>
      <c r="LX33" s="221"/>
      <c r="LY33" s="221"/>
      <c r="LZ33" s="221"/>
      <c r="MA33" s="221"/>
      <c r="MB33" s="221"/>
      <c r="MC33" s="221"/>
      <c r="MD33" s="221"/>
      <c r="ME33" s="221"/>
      <c r="MF33" s="221"/>
      <c r="MG33" s="221"/>
      <c r="MH33" s="221"/>
      <c r="MI33" s="221"/>
      <c r="MJ33" s="221"/>
      <c r="MK33" s="221"/>
      <c r="ML33" s="221"/>
      <c r="MM33" s="221"/>
      <c r="MN33" s="221"/>
      <c r="MO33" s="221"/>
      <c r="MP33" s="221"/>
      <c r="MQ33" s="221"/>
      <c r="MR33" s="221"/>
      <c r="MS33" s="221"/>
      <c r="MT33" s="221"/>
      <c r="MU33" s="221"/>
      <c r="MV33" s="221"/>
      <c r="MW33" s="221"/>
      <c r="MX33" s="221"/>
      <c r="MY33" s="221"/>
      <c r="MZ33" s="221"/>
      <c r="NA33" s="221"/>
      <c r="NB33" s="221"/>
      <c r="NC33" s="221"/>
      <c r="ND33" s="221"/>
      <c r="NE33" s="221"/>
      <c r="NF33" s="221"/>
      <c r="NG33" s="221"/>
      <c r="NH33" s="221"/>
      <c r="NI33" s="221"/>
      <c r="NJ33" s="221"/>
      <c r="NK33" s="221"/>
      <c r="NL33" s="221"/>
      <c r="NM33" s="221"/>
      <c r="NN33" s="221"/>
      <c r="NO33" s="221"/>
      <c r="NP33" s="221"/>
      <c r="NQ33" s="221"/>
      <c r="NR33" s="221"/>
      <c r="NS33" s="221"/>
      <c r="NT33" s="221"/>
      <c r="NU33" s="221"/>
      <c r="NV33" s="221"/>
      <c r="NW33" s="221"/>
      <c r="NX33" s="221"/>
      <c r="NY33" s="221"/>
      <c r="NZ33" s="221"/>
      <c r="OA33" s="221"/>
      <c r="OB33" s="221"/>
      <c r="OC33" s="221"/>
      <c r="OD33" s="221"/>
      <c r="OE33" s="221"/>
      <c r="OF33" s="221"/>
      <c r="OG33" s="221"/>
      <c r="OH33" s="221"/>
      <c r="OI33" s="221"/>
      <c r="OJ33" s="221"/>
      <c r="OK33" s="221"/>
      <c r="OL33" s="221"/>
      <c r="OM33" s="221"/>
      <c r="ON33" s="221"/>
      <c r="OO33" s="221"/>
      <c r="OP33" s="221"/>
      <c r="OQ33" s="221"/>
      <c r="OR33" s="221"/>
      <c r="OS33" s="221"/>
      <c r="OT33" s="221"/>
      <c r="OU33" s="221"/>
      <c r="OV33" s="221"/>
      <c r="OW33" s="221"/>
      <c r="OX33" s="221"/>
      <c r="OY33" s="221"/>
      <c r="OZ33" s="221"/>
      <c r="PA33" s="221"/>
      <c r="PB33" s="221"/>
      <c r="PC33" s="221"/>
      <c r="PD33" s="221"/>
      <c r="PE33" s="221"/>
      <c r="PF33" s="221"/>
      <c r="PG33" s="221"/>
      <c r="PH33" s="221"/>
      <c r="PI33" s="221"/>
      <c r="PJ33" s="221"/>
      <c r="PK33" s="221"/>
      <c r="PL33" s="221"/>
      <c r="PM33" s="221"/>
      <c r="PN33" s="221"/>
      <c r="PO33" s="221"/>
      <c r="PP33" s="221"/>
      <c r="PQ33" s="221"/>
      <c r="PR33" s="221"/>
      <c r="PS33" s="221"/>
      <c r="PT33" s="221"/>
      <c r="PU33" s="221"/>
      <c r="PV33" s="221"/>
      <c r="PW33" s="221"/>
      <c r="PX33" s="221"/>
      <c r="PY33" s="221"/>
      <c r="PZ33" s="221"/>
      <c r="QA33" s="221"/>
      <c r="QB33" s="221"/>
      <c r="QC33" s="221"/>
      <c r="QD33" s="221"/>
      <c r="QE33" s="221"/>
      <c r="QF33" s="221"/>
      <c r="QG33" s="221"/>
      <c r="QH33" s="221"/>
      <c r="QI33" s="221"/>
      <c r="QJ33" s="221"/>
      <c r="QK33" s="221"/>
      <c r="QL33" s="221"/>
      <c r="QM33" s="221"/>
      <c r="QN33" s="221"/>
      <c r="QO33" s="221"/>
      <c r="QP33" s="221"/>
      <c r="QQ33" s="221"/>
      <c r="QR33" s="221"/>
      <c r="QS33" s="221"/>
      <c r="QT33" s="221"/>
      <c r="QU33" s="221"/>
      <c r="QV33" s="221"/>
      <c r="QW33" s="221"/>
      <c r="QX33" s="221"/>
      <c r="QY33" s="221"/>
      <c r="QZ33" s="221"/>
      <c r="RA33" s="221"/>
      <c r="RB33" s="221"/>
      <c r="RC33" s="221"/>
      <c r="RD33" s="221"/>
      <c r="RE33" s="221"/>
      <c r="RF33" s="221"/>
      <c r="RG33" s="221"/>
      <c r="RH33" s="221"/>
      <c r="RI33" s="221"/>
      <c r="RJ33" s="221"/>
      <c r="RK33" s="221"/>
      <c r="RL33" s="221"/>
      <c r="RM33" s="221"/>
      <c r="RN33" s="221"/>
      <c r="RO33" s="221"/>
      <c r="RP33" s="221"/>
      <c r="RQ33" s="221"/>
      <c r="RR33" s="221"/>
      <c r="RS33" s="221"/>
      <c r="RT33" s="221"/>
      <c r="RU33" s="221"/>
      <c r="RV33" s="221"/>
      <c r="RW33" s="221"/>
      <c r="RX33" s="221"/>
      <c r="RY33" s="221"/>
      <c r="RZ33" s="221"/>
      <c r="SA33" s="221"/>
      <c r="SB33" s="221"/>
      <c r="SC33" s="221"/>
      <c r="SD33" s="221"/>
      <c r="SE33" s="221"/>
      <c r="SF33" s="221"/>
      <c r="SG33" s="221"/>
      <c r="SH33" s="221"/>
      <c r="SI33" s="221"/>
      <c r="SJ33" s="221"/>
      <c r="SK33" s="221"/>
      <c r="SL33" s="221"/>
      <c r="SM33" s="221"/>
      <c r="SN33" s="221"/>
      <c r="SO33" s="221"/>
      <c r="SP33" s="221"/>
      <c r="SQ33" s="221"/>
      <c r="SR33" s="221"/>
      <c r="SS33" s="221"/>
      <c r="ST33" s="221"/>
      <c r="SU33" s="221"/>
      <c r="SV33" s="221"/>
      <c r="SW33" s="221"/>
      <c r="SX33" s="221"/>
      <c r="SY33" s="221"/>
      <c r="SZ33" s="221"/>
      <c r="TA33" s="221"/>
      <c r="TB33" s="221"/>
      <c r="TC33" s="221"/>
      <c r="TD33" s="221"/>
      <c r="TE33" s="221"/>
      <c r="TF33" s="221"/>
      <c r="TG33" s="221"/>
      <c r="TH33" s="221"/>
      <c r="TI33" s="221"/>
      <c r="TJ33" s="221"/>
      <c r="TK33" s="221"/>
      <c r="TL33" s="221"/>
      <c r="TM33" s="221"/>
      <c r="TN33" s="221"/>
      <c r="TO33" s="221"/>
      <c r="TP33" s="221"/>
      <c r="TQ33" s="221"/>
      <c r="TR33" s="221"/>
      <c r="TS33" s="221"/>
      <c r="TT33" s="221"/>
      <c r="TU33" s="221"/>
      <c r="TV33" s="221"/>
      <c r="TW33" s="221"/>
      <c r="TX33" s="221"/>
      <c r="TY33" s="221"/>
      <c r="TZ33" s="221"/>
      <c r="UA33" s="221"/>
      <c r="UB33" s="221"/>
      <c r="UC33" s="221"/>
      <c r="UD33" s="221"/>
      <c r="UE33" s="221"/>
      <c r="UF33" s="221"/>
      <c r="UG33" s="221"/>
      <c r="UH33" s="221"/>
      <c r="UI33" s="221"/>
      <c r="UJ33" s="221"/>
      <c r="UK33" s="221"/>
      <c r="UL33" s="221"/>
      <c r="UM33" s="221"/>
      <c r="UN33" s="221"/>
      <c r="UO33" s="221"/>
      <c r="UP33" s="221"/>
      <c r="UQ33" s="221"/>
      <c r="UR33" s="221"/>
      <c r="US33" s="221"/>
      <c r="UT33" s="221"/>
      <c r="UU33" s="221"/>
      <c r="UV33" s="221"/>
      <c r="UW33" s="221"/>
      <c r="UX33" s="221"/>
      <c r="UY33" s="221"/>
      <c r="UZ33" s="221"/>
      <c r="VA33" s="221"/>
      <c r="VB33" s="221"/>
      <c r="VC33" s="221"/>
      <c r="VD33" s="221"/>
      <c r="VE33" s="221"/>
      <c r="VF33" s="221"/>
      <c r="VG33" s="221"/>
      <c r="VH33" s="221"/>
      <c r="VI33" s="221"/>
      <c r="VJ33" s="221"/>
      <c r="VK33" s="221"/>
      <c r="VL33" s="221"/>
      <c r="VM33" s="221"/>
      <c r="VN33" s="221"/>
      <c r="VO33" s="221"/>
      <c r="VP33" s="221"/>
      <c r="VQ33" s="221"/>
      <c r="VR33" s="221"/>
      <c r="VS33" s="221"/>
      <c r="VT33" s="221"/>
      <c r="VU33" s="221"/>
      <c r="VV33" s="221"/>
      <c r="VW33" s="221"/>
      <c r="VX33" s="221"/>
      <c r="VY33" s="221"/>
      <c r="VZ33" s="221"/>
      <c r="WA33" s="221"/>
      <c r="WB33" s="221"/>
      <c r="WC33" s="221"/>
      <c r="WD33" s="221"/>
      <c r="WE33" s="221"/>
      <c r="WF33" s="221"/>
      <c r="WG33" s="221"/>
      <c r="WH33" s="221"/>
      <c r="WI33" s="221"/>
      <c r="WJ33" s="221"/>
      <c r="WK33" s="221"/>
      <c r="WL33" s="221"/>
      <c r="WM33" s="221"/>
      <c r="WN33" s="221"/>
      <c r="WO33" s="221"/>
      <c r="WP33" s="221"/>
      <c r="WQ33" s="221"/>
      <c r="WR33" s="221"/>
      <c r="WS33" s="221"/>
      <c r="WT33" s="221"/>
      <c r="WU33" s="221"/>
      <c r="WV33" s="221"/>
      <c r="WW33" s="221"/>
      <c r="WX33" s="221"/>
      <c r="WY33" s="221"/>
      <c r="WZ33" s="221"/>
      <c r="XA33" s="221"/>
      <c r="XB33" s="221"/>
      <c r="XC33" s="221"/>
      <c r="XD33" s="221"/>
      <c r="XE33" s="221"/>
      <c r="XF33" s="221"/>
      <c r="XG33" s="221"/>
      <c r="XH33" s="221"/>
      <c r="XI33" s="221"/>
      <c r="XJ33" s="221"/>
      <c r="XK33" s="221"/>
      <c r="XL33" s="221"/>
      <c r="XM33" s="221"/>
      <c r="XN33" s="221"/>
      <c r="XO33" s="221"/>
      <c r="XP33" s="221"/>
      <c r="XQ33" s="221"/>
      <c r="XR33" s="221"/>
      <c r="XS33" s="221"/>
      <c r="XT33" s="221"/>
      <c r="XU33" s="221"/>
      <c r="XV33" s="221"/>
      <c r="XW33" s="221"/>
      <c r="XX33" s="221"/>
      <c r="XY33" s="221"/>
      <c r="XZ33" s="221"/>
      <c r="YA33" s="221"/>
      <c r="YB33" s="221"/>
      <c r="YC33" s="221"/>
      <c r="YD33" s="221"/>
      <c r="YE33" s="221"/>
      <c r="YF33" s="221"/>
      <c r="YG33" s="221"/>
      <c r="YH33" s="221"/>
      <c r="YI33" s="221"/>
      <c r="YJ33" s="221"/>
      <c r="YK33" s="221"/>
      <c r="YL33" s="221"/>
      <c r="YM33" s="221"/>
      <c r="YN33" s="221"/>
      <c r="YO33" s="221"/>
      <c r="YP33" s="221"/>
      <c r="YQ33" s="221"/>
      <c r="YR33" s="221"/>
      <c r="YS33" s="221"/>
      <c r="YT33" s="221"/>
      <c r="YU33" s="221"/>
      <c r="YV33" s="221"/>
      <c r="YW33" s="221"/>
      <c r="YX33" s="221"/>
      <c r="YY33" s="221"/>
      <c r="YZ33" s="221"/>
      <c r="ZA33" s="221"/>
      <c r="ZB33" s="221"/>
      <c r="ZC33" s="221"/>
      <c r="ZD33" s="221"/>
      <c r="ZE33" s="221"/>
      <c r="ZF33" s="221"/>
      <c r="ZG33" s="221"/>
      <c r="ZH33" s="221"/>
      <c r="ZI33" s="221"/>
      <c r="ZJ33" s="221"/>
      <c r="ZK33" s="221"/>
      <c r="ZL33" s="221"/>
      <c r="ZM33" s="221"/>
      <c r="ZN33" s="221"/>
      <c r="ZO33" s="221"/>
      <c r="ZP33" s="221"/>
      <c r="ZQ33" s="221"/>
      <c r="ZR33" s="221"/>
      <c r="ZS33" s="221"/>
      <c r="ZT33" s="221"/>
      <c r="ZU33" s="221"/>
      <c r="ZV33" s="221"/>
      <c r="ZW33" s="221"/>
      <c r="ZX33" s="221"/>
      <c r="ZY33" s="221"/>
      <c r="ZZ33" s="221"/>
      <c r="AAA33" s="221"/>
      <c r="AAB33" s="221"/>
      <c r="AAC33" s="221"/>
      <c r="AAD33" s="221"/>
      <c r="AAE33" s="221"/>
      <c r="AAF33" s="221"/>
      <c r="AAG33" s="221"/>
      <c r="AAH33" s="221"/>
      <c r="AAI33" s="221"/>
      <c r="AAJ33" s="221"/>
      <c r="AAK33" s="221"/>
      <c r="AAL33" s="221"/>
      <c r="AAM33" s="221"/>
      <c r="AAN33" s="221"/>
      <c r="AAO33" s="221"/>
      <c r="AAP33" s="221"/>
      <c r="AAQ33" s="221"/>
      <c r="AAR33" s="221"/>
      <c r="AAS33" s="221"/>
      <c r="AAT33" s="221"/>
      <c r="AAU33" s="221"/>
      <c r="AAV33" s="221"/>
      <c r="AAW33" s="221"/>
      <c r="AAX33" s="221"/>
      <c r="AAY33" s="221"/>
      <c r="AAZ33" s="221"/>
      <c r="ABA33" s="221"/>
      <c r="ABB33" s="221"/>
      <c r="ABC33" s="221"/>
      <c r="ABD33" s="221"/>
      <c r="ABE33" s="221"/>
      <c r="ABF33" s="221"/>
      <c r="ABG33" s="221"/>
      <c r="ABH33" s="221"/>
      <c r="ABI33" s="221"/>
      <c r="ABJ33" s="221"/>
      <c r="ABK33" s="221"/>
      <c r="ABL33" s="221"/>
      <c r="ABM33" s="221"/>
      <c r="ABN33" s="221"/>
      <c r="ABO33" s="221"/>
      <c r="ABP33" s="221"/>
      <c r="ABQ33" s="221"/>
      <c r="ABR33" s="221"/>
      <c r="ABS33" s="221"/>
      <c r="ABT33" s="221"/>
      <c r="ABU33" s="221"/>
      <c r="ABV33" s="221"/>
      <c r="ABW33" s="221"/>
      <c r="ABX33" s="221"/>
      <c r="ABY33" s="221"/>
      <c r="ABZ33" s="221"/>
      <c r="ACA33" s="221"/>
      <c r="ACB33" s="221"/>
      <c r="ACC33" s="221"/>
      <c r="ACD33" s="221"/>
      <c r="ACE33" s="221"/>
      <c r="ACF33" s="221"/>
      <c r="ACG33" s="221"/>
      <c r="ACH33" s="221"/>
      <c r="ACI33" s="221"/>
      <c r="ACJ33" s="221"/>
      <c r="ACK33" s="221"/>
      <c r="ACL33" s="221"/>
      <c r="ACM33" s="221"/>
      <c r="ACN33" s="221"/>
      <c r="ACO33" s="221"/>
      <c r="ACP33" s="221"/>
      <c r="ACQ33" s="221"/>
      <c r="ACR33" s="221"/>
      <c r="ACS33" s="221"/>
      <c r="ACT33" s="221"/>
      <c r="ACU33" s="221"/>
      <c r="ACV33" s="221"/>
      <c r="ACW33" s="221"/>
      <c r="ACX33" s="221"/>
      <c r="ACY33" s="221"/>
      <c r="ACZ33" s="221"/>
      <c r="ADA33" s="221"/>
      <c r="ADB33" s="221"/>
      <c r="ADC33" s="221"/>
      <c r="ADD33" s="221"/>
      <c r="ADE33" s="221"/>
      <c r="ADF33" s="221"/>
      <c r="ADG33" s="221"/>
      <c r="ADH33" s="221"/>
      <c r="ADI33" s="221"/>
      <c r="ADJ33" s="221"/>
      <c r="ADK33" s="221"/>
      <c r="ADL33" s="221"/>
      <c r="ADM33" s="221"/>
      <c r="ADN33" s="221"/>
      <c r="ADO33" s="221"/>
      <c r="ADP33" s="221"/>
      <c r="ADQ33" s="221"/>
      <c r="ADR33" s="221"/>
      <c r="ADS33" s="221"/>
      <c r="ADT33" s="221"/>
      <c r="ADU33" s="221"/>
      <c r="ADV33" s="221"/>
      <c r="ADW33" s="221"/>
      <c r="ADX33" s="221"/>
      <c r="ADY33" s="221"/>
      <c r="ADZ33" s="221"/>
      <c r="AEA33" s="221"/>
      <c r="AEB33" s="221"/>
      <c r="AEC33" s="221"/>
      <c r="AED33" s="221"/>
      <c r="AEE33" s="221"/>
      <c r="AEF33" s="221"/>
      <c r="AEG33" s="221"/>
      <c r="AEH33" s="221"/>
      <c r="AEI33" s="221"/>
      <c r="AEJ33" s="221"/>
      <c r="AEK33" s="221"/>
      <c r="AEL33" s="221"/>
      <c r="AEM33" s="221"/>
      <c r="AEN33" s="221"/>
      <c r="AEO33" s="221"/>
      <c r="AEP33" s="221"/>
      <c r="AEQ33" s="221"/>
      <c r="AER33" s="221"/>
      <c r="AES33" s="221"/>
      <c r="AET33" s="221"/>
      <c r="AEU33" s="221"/>
      <c r="AEV33" s="221"/>
      <c r="AEW33" s="221"/>
      <c r="AEX33" s="221"/>
      <c r="AEY33" s="221"/>
      <c r="AEZ33" s="221"/>
      <c r="AFA33" s="221"/>
      <c r="AFB33" s="221"/>
      <c r="AFC33" s="221"/>
      <c r="AFD33" s="221"/>
      <c r="AFE33" s="221"/>
      <c r="AFF33" s="221"/>
      <c r="AFG33" s="221"/>
      <c r="AFH33" s="221"/>
      <c r="AFI33" s="221"/>
      <c r="AFJ33" s="221"/>
      <c r="AFK33" s="221"/>
      <c r="AFL33" s="221"/>
      <c r="AFM33" s="221"/>
      <c r="AFN33" s="221"/>
      <c r="AFO33" s="221"/>
      <c r="AFP33" s="221"/>
      <c r="AFQ33" s="221"/>
      <c r="AFR33" s="221"/>
      <c r="AFS33" s="221"/>
      <c r="AFT33" s="221"/>
      <c r="AFU33" s="221"/>
      <c r="AFV33" s="221"/>
      <c r="AFW33" s="221"/>
      <c r="AFX33" s="221"/>
      <c r="AFY33" s="221"/>
      <c r="AFZ33" s="221"/>
      <c r="AGA33" s="221"/>
      <c r="AGB33" s="221"/>
      <c r="AGC33" s="221"/>
      <c r="AGD33" s="221"/>
      <c r="AGE33" s="221"/>
      <c r="AGF33" s="221"/>
      <c r="AGG33" s="221"/>
      <c r="AGH33" s="221"/>
      <c r="AGI33" s="221"/>
      <c r="AGJ33" s="221"/>
      <c r="AGK33" s="221"/>
      <c r="AGL33" s="221"/>
      <c r="AGM33" s="221"/>
      <c r="AGN33" s="221"/>
      <c r="AGO33" s="221"/>
      <c r="AGP33" s="221"/>
      <c r="AGQ33" s="221"/>
      <c r="AGR33" s="221"/>
      <c r="AGS33" s="221"/>
      <c r="AGT33" s="221"/>
      <c r="AGU33" s="221"/>
      <c r="AGV33" s="221"/>
      <c r="AGW33" s="221"/>
      <c r="AGX33" s="221"/>
      <c r="AGY33" s="221"/>
      <c r="AGZ33" s="221"/>
      <c r="AHA33" s="221"/>
      <c r="AHB33" s="221"/>
      <c r="AHC33" s="221"/>
      <c r="AHD33" s="221"/>
      <c r="AHE33" s="221"/>
      <c r="AHF33" s="221"/>
      <c r="AHG33" s="221"/>
      <c r="AHH33" s="221"/>
      <c r="AHI33" s="221"/>
      <c r="AHJ33" s="221"/>
      <c r="AHK33" s="221"/>
      <c r="AHL33" s="221"/>
      <c r="AHM33" s="221"/>
      <c r="AHN33" s="221"/>
      <c r="AHO33" s="221"/>
      <c r="AHP33" s="221"/>
      <c r="AHQ33" s="221"/>
      <c r="AHR33" s="221"/>
      <c r="AHS33" s="221"/>
      <c r="AHT33" s="221"/>
      <c r="AHU33" s="221"/>
      <c r="AHV33" s="221"/>
      <c r="AHW33" s="221"/>
      <c r="AHX33" s="221"/>
      <c r="AHY33" s="221"/>
      <c r="AHZ33" s="221"/>
      <c r="AIA33" s="221"/>
      <c r="AIB33" s="221"/>
      <c r="AIC33" s="221"/>
      <c r="AID33" s="221"/>
      <c r="AIE33" s="221"/>
      <c r="AIF33" s="221"/>
      <c r="AIG33" s="221"/>
      <c r="AIH33" s="221"/>
      <c r="AII33" s="221"/>
      <c r="AIJ33" s="221"/>
      <c r="AIK33" s="221"/>
      <c r="AIL33" s="221"/>
      <c r="AIM33" s="221"/>
      <c r="AIN33" s="221"/>
      <c r="AIO33" s="221"/>
      <c r="AIP33" s="221"/>
      <c r="AIQ33" s="221"/>
      <c r="AIR33" s="221"/>
      <c r="AIS33" s="221"/>
      <c r="AIT33" s="221"/>
      <c r="AIU33" s="221"/>
      <c r="AIV33" s="221"/>
      <c r="AIW33" s="221"/>
      <c r="AIX33" s="221"/>
      <c r="AIY33" s="221"/>
      <c r="AIZ33" s="221"/>
      <c r="AJA33" s="221"/>
      <c r="AJB33" s="221"/>
      <c r="AJC33" s="221"/>
      <c r="AJD33" s="221"/>
      <c r="AJE33" s="221"/>
      <c r="AJF33" s="221"/>
      <c r="AJG33" s="221"/>
      <c r="AJH33" s="221"/>
      <c r="AJI33" s="221"/>
      <c r="AJJ33" s="221"/>
      <c r="AJK33" s="221"/>
      <c r="AJL33" s="221"/>
      <c r="AJM33" s="221"/>
      <c r="AJN33" s="221"/>
      <c r="AJO33" s="221"/>
      <c r="AJP33" s="221"/>
      <c r="AJQ33" s="221"/>
      <c r="AJR33" s="221"/>
      <c r="AJS33" s="221"/>
      <c r="AJT33" s="221"/>
      <c r="AJU33" s="221"/>
      <c r="AJV33" s="221"/>
      <c r="AJW33" s="221"/>
      <c r="AJX33" s="221"/>
      <c r="AJY33" s="221"/>
      <c r="AJZ33" s="221"/>
      <c r="AKA33" s="221"/>
      <c r="AKB33" s="221"/>
      <c r="AKC33" s="221"/>
      <c r="AKD33" s="221"/>
      <c r="AKE33" s="221"/>
      <c r="AKF33" s="221"/>
      <c r="AKG33" s="221"/>
      <c r="AKH33" s="221"/>
      <c r="AKI33" s="221"/>
      <c r="AKJ33" s="221"/>
      <c r="AKK33" s="221"/>
      <c r="AKL33" s="221"/>
      <c r="AKM33" s="221"/>
      <c r="AKN33" s="221"/>
      <c r="AKO33" s="221"/>
      <c r="AKP33" s="221"/>
      <c r="AKQ33" s="221"/>
      <c r="AKR33" s="221"/>
      <c r="AKS33" s="221"/>
      <c r="AKT33" s="221"/>
      <c r="AKU33" s="221"/>
      <c r="AKV33" s="221"/>
      <c r="AKW33" s="221"/>
      <c r="AKX33" s="221"/>
      <c r="AKY33" s="221"/>
      <c r="AKZ33" s="221"/>
      <c r="ALA33" s="221"/>
      <c r="ALB33" s="221"/>
      <c r="ALC33" s="221"/>
      <c r="ALD33" s="221"/>
      <c r="ALE33" s="221"/>
      <c r="ALF33" s="221"/>
      <c r="ALG33" s="221"/>
      <c r="ALH33" s="221"/>
      <c r="ALI33" s="221"/>
      <c r="ALJ33" s="221"/>
      <c r="ALK33" s="221"/>
      <c r="ALL33" s="221"/>
      <c r="ALM33" s="221"/>
      <c r="ALN33" s="221"/>
      <c r="ALO33" s="221"/>
      <c r="ALP33" s="221"/>
      <c r="ALQ33" s="221"/>
      <c r="ALR33" s="221"/>
      <c r="ALS33" s="221"/>
      <c r="ALT33" s="221"/>
      <c r="ALU33" s="221"/>
      <c r="ALV33" s="221"/>
      <c r="ALW33" s="221"/>
      <c r="ALX33" s="221"/>
      <c r="ALY33" s="221"/>
      <c r="ALZ33" s="221"/>
      <c r="AMA33" s="221"/>
      <c r="AMB33" s="221"/>
      <c r="AMC33" s="221"/>
      <c r="AMD33" s="221"/>
      <c r="AME33" s="221"/>
      <c r="AMF33" s="221"/>
      <c r="AMG33" s="221"/>
      <c r="AMH33" s="221"/>
      <c r="AMI33" s="221"/>
      <c r="AMJ33" s="221"/>
      <c r="AMK33" s="221"/>
      <c r="AML33" s="221"/>
    </row>
    <row r="34" spans="1:1030" s="649" customFormat="1" ht="14.25">
      <c r="A34" s="1712" t="s">
        <v>3</v>
      </c>
      <c r="B34" s="1712"/>
      <c r="C34" s="1712"/>
      <c r="D34" s="1712"/>
      <c r="E34" s="1712"/>
      <c r="F34" s="1712"/>
      <c r="G34" s="1712"/>
      <c r="H34" s="1712"/>
      <c r="I34" s="221"/>
      <c r="J34" s="221"/>
      <c r="K34" s="221"/>
      <c r="L34" s="221"/>
      <c r="M34" s="221"/>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c r="BX34" s="221"/>
      <c r="BY34" s="221"/>
      <c r="BZ34" s="221"/>
      <c r="CA34" s="221"/>
      <c r="CB34" s="221"/>
      <c r="CC34" s="221"/>
      <c r="CD34" s="221"/>
      <c r="CE34" s="221"/>
      <c r="CF34" s="221"/>
      <c r="CG34" s="221"/>
      <c r="CH34" s="221"/>
      <c r="CI34" s="221"/>
      <c r="CJ34" s="221"/>
      <c r="CK34" s="221"/>
      <c r="CL34" s="221"/>
      <c r="CM34" s="221"/>
      <c r="CN34" s="221"/>
      <c r="CO34" s="221"/>
      <c r="CP34" s="221"/>
      <c r="CQ34" s="221"/>
      <c r="CR34" s="221"/>
      <c r="CS34" s="221"/>
      <c r="CT34" s="221"/>
      <c r="CU34" s="221"/>
      <c r="CV34" s="221"/>
      <c r="CW34" s="221"/>
      <c r="CX34" s="221"/>
      <c r="CY34" s="221"/>
      <c r="CZ34" s="221"/>
      <c r="DA34" s="221"/>
      <c r="DB34" s="221"/>
      <c r="DC34" s="221"/>
      <c r="DD34" s="221"/>
      <c r="DE34" s="221"/>
      <c r="DF34" s="221"/>
      <c r="DG34" s="221"/>
      <c r="DH34" s="221"/>
      <c r="DI34" s="221"/>
      <c r="DJ34" s="221"/>
      <c r="DK34" s="221"/>
      <c r="DL34" s="221"/>
      <c r="DM34" s="221"/>
      <c r="DN34" s="221"/>
      <c r="DO34" s="221"/>
      <c r="DP34" s="221"/>
      <c r="DQ34" s="221"/>
      <c r="DR34" s="221"/>
      <c r="DS34" s="221"/>
      <c r="DT34" s="221"/>
      <c r="DU34" s="221"/>
      <c r="DV34" s="221"/>
      <c r="DW34" s="221"/>
      <c r="DX34" s="221"/>
      <c r="DY34" s="221"/>
      <c r="DZ34" s="221"/>
      <c r="EA34" s="221"/>
      <c r="EB34" s="221"/>
      <c r="EC34" s="221"/>
      <c r="ED34" s="221"/>
      <c r="EE34" s="221"/>
      <c r="EF34" s="221"/>
      <c r="EG34" s="221"/>
      <c r="EH34" s="221"/>
      <c r="EI34" s="221"/>
      <c r="EJ34" s="221"/>
      <c r="EK34" s="221"/>
      <c r="EL34" s="221"/>
      <c r="EM34" s="221"/>
      <c r="EN34" s="221"/>
      <c r="EO34" s="221"/>
      <c r="EP34" s="221"/>
      <c r="EQ34" s="221"/>
      <c r="ER34" s="221"/>
      <c r="ES34" s="221"/>
      <c r="ET34" s="221"/>
      <c r="EU34" s="221"/>
      <c r="EV34" s="221"/>
      <c r="EW34" s="221"/>
      <c r="EX34" s="221"/>
      <c r="EY34" s="221"/>
      <c r="EZ34" s="221"/>
      <c r="FA34" s="221"/>
      <c r="FB34" s="221"/>
      <c r="FC34" s="221"/>
      <c r="FD34" s="221"/>
      <c r="FE34" s="221"/>
      <c r="FF34" s="221"/>
      <c r="FG34" s="221"/>
      <c r="FH34" s="221"/>
      <c r="FI34" s="221"/>
      <c r="FJ34" s="221"/>
      <c r="FK34" s="221"/>
      <c r="FL34" s="221"/>
      <c r="FM34" s="221"/>
      <c r="FN34" s="221"/>
      <c r="FO34" s="221"/>
      <c r="FP34" s="221"/>
      <c r="FQ34" s="221"/>
      <c r="FR34" s="221"/>
      <c r="FS34" s="221"/>
      <c r="FT34" s="221"/>
      <c r="FU34" s="221"/>
      <c r="FV34" s="221"/>
      <c r="FW34" s="221"/>
      <c r="FX34" s="221"/>
      <c r="FY34" s="221"/>
      <c r="FZ34" s="221"/>
      <c r="GA34" s="221"/>
      <c r="GB34" s="221"/>
      <c r="GC34" s="221"/>
      <c r="GD34" s="221"/>
      <c r="GE34" s="221"/>
      <c r="GF34" s="221"/>
      <c r="GG34" s="221"/>
      <c r="GH34" s="221"/>
      <c r="GI34" s="221"/>
      <c r="GJ34" s="221"/>
      <c r="GK34" s="221"/>
      <c r="GL34" s="221"/>
      <c r="GM34" s="221"/>
      <c r="GN34" s="221"/>
      <c r="GO34" s="221"/>
      <c r="GP34" s="221"/>
      <c r="GQ34" s="221"/>
      <c r="GR34" s="221"/>
      <c r="GS34" s="221"/>
      <c r="GT34" s="221"/>
      <c r="GU34" s="221"/>
      <c r="GV34" s="221"/>
      <c r="GW34" s="221"/>
      <c r="GX34" s="221"/>
      <c r="GY34" s="221"/>
      <c r="GZ34" s="221"/>
      <c r="HA34" s="221"/>
      <c r="HB34" s="221"/>
      <c r="HC34" s="221"/>
      <c r="HD34" s="221"/>
      <c r="HE34" s="221"/>
      <c r="HF34" s="221"/>
      <c r="HG34" s="221"/>
      <c r="HH34" s="221"/>
      <c r="HI34" s="221"/>
      <c r="HJ34" s="221"/>
      <c r="HK34" s="221"/>
      <c r="HL34" s="221"/>
      <c r="HM34" s="221"/>
      <c r="HN34" s="221"/>
      <c r="HO34" s="221"/>
      <c r="HP34" s="221"/>
      <c r="HQ34" s="221"/>
      <c r="HR34" s="221"/>
      <c r="HS34" s="221"/>
      <c r="HT34" s="221"/>
      <c r="HU34" s="221"/>
      <c r="HV34" s="221"/>
      <c r="HW34" s="221"/>
      <c r="HX34" s="221"/>
      <c r="HY34" s="221"/>
      <c r="HZ34" s="221"/>
      <c r="IA34" s="221"/>
      <c r="IB34" s="221"/>
      <c r="IC34" s="221"/>
      <c r="ID34" s="221"/>
      <c r="IE34" s="221"/>
      <c r="IF34" s="221"/>
      <c r="IG34" s="221"/>
      <c r="IH34" s="221"/>
      <c r="II34" s="221"/>
      <c r="IJ34" s="221"/>
      <c r="IK34" s="221"/>
      <c r="IL34" s="221"/>
      <c r="IM34" s="221"/>
      <c r="IN34" s="221"/>
      <c r="IO34" s="221"/>
      <c r="IP34" s="221"/>
      <c r="IQ34" s="221"/>
      <c r="IR34" s="221"/>
      <c r="IS34" s="221"/>
      <c r="IT34" s="221"/>
      <c r="IU34" s="221"/>
      <c r="IV34" s="221"/>
      <c r="IW34" s="221"/>
      <c r="IX34" s="221"/>
      <c r="IY34" s="221"/>
      <c r="IZ34" s="221"/>
      <c r="JA34" s="221"/>
      <c r="JB34" s="221"/>
      <c r="JC34" s="221"/>
      <c r="JD34" s="221"/>
      <c r="JE34" s="221"/>
      <c r="JF34" s="221"/>
      <c r="JG34" s="221"/>
      <c r="JH34" s="221"/>
      <c r="JI34" s="221"/>
      <c r="JJ34" s="221"/>
      <c r="JK34" s="221"/>
      <c r="JL34" s="221"/>
      <c r="JM34" s="221"/>
      <c r="JN34" s="221"/>
      <c r="JO34" s="221"/>
      <c r="JP34" s="221"/>
      <c r="JQ34" s="221"/>
      <c r="JR34" s="221"/>
      <c r="JS34" s="221"/>
      <c r="JT34" s="221"/>
      <c r="JU34" s="221"/>
      <c r="JV34" s="221"/>
      <c r="JW34" s="221"/>
      <c r="JX34" s="221"/>
      <c r="JY34" s="221"/>
      <c r="JZ34" s="221"/>
      <c r="KA34" s="221"/>
      <c r="KB34" s="221"/>
      <c r="KC34" s="221"/>
      <c r="KD34" s="221"/>
      <c r="KE34" s="221"/>
      <c r="KF34" s="221"/>
      <c r="KG34" s="221"/>
      <c r="KH34" s="221"/>
      <c r="KI34" s="221"/>
      <c r="KJ34" s="221"/>
      <c r="KK34" s="221"/>
      <c r="KL34" s="221"/>
      <c r="KM34" s="221"/>
      <c r="KN34" s="221"/>
      <c r="KO34" s="221"/>
      <c r="KP34" s="221"/>
      <c r="KQ34" s="221"/>
      <c r="KR34" s="221"/>
      <c r="KS34" s="221"/>
      <c r="KT34" s="221"/>
      <c r="KU34" s="221"/>
      <c r="KV34" s="221"/>
      <c r="KW34" s="221"/>
      <c r="KX34" s="221"/>
      <c r="KY34" s="221"/>
      <c r="KZ34" s="221"/>
      <c r="LA34" s="221"/>
      <c r="LB34" s="221"/>
      <c r="LC34" s="221"/>
      <c r="LD34" s="221"/>
      <c r="LE34" s="221"/>
      <c r="LF34" s="221"/>
      <c r="LG34" s="221"/>
      <c r="LH34" s="221"/>
      <c r="LI34" s="221"/>
      <c r="LJ34" s="221"/>
      <c r="LK34" s="221"/>
      <c r="LL34" s="221"/>
      <c r="LM34" s="221"/>
      <c r="LN34" s="221"/>
      <c r="LO34" s="221"/>
      <c r="LP34" s="221"/>
      <c r="LQ34" s="221"/>
      <c r="LR34" s="221"/>
      <c r="LS34" s="221"/>
      <c r="LT34" s="221"/>
      <c r="LU34" s="221"/>
      <c r="LV34" s="221"/>
      <c r="LW34" s="221"/>
      <c r="LX34" s="221"/>
      <c r="LY34" s="221"/>
      <c r="LZ34" s="221"/>
      <c r="MA34" s="221"/>
      <c r="MB34" s="221"/>
      <c r="MC34" s="221"/>
      <c r="MD34" s="221"/>
      <c r="ME34" s="221"/>
      <c r="MF34" s="221"/>
      <c r="MG34" s="221"/>
      <c r="MH34" s="221"/>
      <c r="MI34" s="221"/>
      <c r="MJ34" s="221"/>
      <c r="MK34" s="221"/>
      <c r="ML34" s="221"/>
      <c r="MM34" s="221"/>
      <c r="MN34" s="221"/>
      <c r="MO34" s="221"/>
      <c r="MP34" s="221"/>
      <c r="MQ34" s="221"/>
      <c r="MR34" s="221"/>
      <c r="MS34" s="221"/>
      <c r="MT34" s="221"/>
      <c r="MU34" s="221"/>
      <c r="MV34" s="221"/>
      <c r="MW34" s="221"/>
      <c r="MX34" s="221"/>
      <c r="MY34" s="221"/>
      <c r="MZ34" s="221"/>
      <c r="NA34" s="221"/>
      <c r="NB34" s="221"/>
      <c r="NC34" s="221"/>
      <c r="ND34" s="221"/>
      <c r="NE34" s="221"/>
      <c r="NF34" s="221"/>
      <c r="NG34" s="221"/>
      <c r="NH34" s="221"/>
      <c r="NI34" s="221"/>
      <c r="NJ34" s="221"/>
      <c r="NK34" s="221"/>
      <c r="NL34" s="221"/>
      <c r="NM34" s="221"/>
      <c r="NN34" s="221"/>
      <c r="NO34" s="221"/>
      <c r="NP34" s="221"/>
      <c r="NQ34" s="221"/>
      <c r="NR34" s="221"/>
      <c r="NS34" s="221"/>
      <c r="NT34" s="221"/>
      <c r="NU34" s="221"/>
      <c r="NV34" s="221"/>
      <c r="NW34" s="221"/>
      <c r="NX34" s="221"/>
      <c r="NY34" s="221"/>
      <c r="NZ34" s="221"/>
      <c r="OA34" s="221"/>
      <c r="OB34" s="221"/>
      <c r="OC34" s="221"/>
      <c r="OD34" s="221"/>
      <c r="OE34" s="221"/>
      <c r="OF34" s="221"/>
      <c r="OG34" s="221"/>
      <c r="OH34" s="221"/>
      <c r="OI34" s="221"/>
      <c r="OJ34" s="221"/>
      <c r="OK34" s="221"/>
      <c r="OL34" s="221"/>
      <c r="OM34" s="221"/>
      <c r="ON34" s="221"/>
      <c r="OO34" s="221"/>
      <c r="OP34" s="221"/>
      <c r="OQ34" s="221"/>
      <c r="OR34" s="221"/>
      <c r="OS34" s="221"/>
      <c r="OT34" s="221"/>
      <c r="OU34" s="221"/>
      <c r="OV34" s="221"/>
      <c r="OW34" s="221"/>
      <c r="OX34" s="221"/>
      <c r="OY34" s="221"/>
      <c r="OZ34" s="221"/>
      <c r="PA34" s="221"/>
      <c r="PB34" s="221"/>
      <c r="PC34" s="221"/>
      <c r="PD34" s="221"/>
      <c r="PE34" s="221"/>
      <c r="PF34" s="221"/>
      <c r="PG34" s="221"/>
      <c r="PH34" s="221"/>
      <c r="PI34" s="221"/>
      <c r="PJ34" s="221"/>
      <c r="PK34" s="221"/>
      <c r="PL34" s="221"/>
      <c r="PM34" s="221"/>
      <c r="PN34" s="221"/>
      <c r="PO34" s="221"/>
      <c r="PP34" s="221"/>
      <c r="PQ34" s="221"/>
      <c r="PR34" s="221"/>
      <c r="PS34" s="221"/>
      <c r="PT34" s="221"/>
      <c r="PU34" s="221"/>
      <c r="PV34" s="221"/>
      <c r="PW34" s="221"/>
      <c r="PX34" s="221"/>
      <c r="PY34" s="221"/>
      <c r="PZ34" s="221"/>
      <c r="QA34" s="221"/>
      <c r="QB34" s="221"/>
      <c r="QC34" s="221"/>
      <c r="QD34" s="221"/>
      <c r="QE34" s="221"/>
      <c r="QF34" s="221"/>
      <c r="QG34" s="221"/>
      <c r="QH34" s="221"/>
      <c r="QI34" s="221"/>
      <c r="QJ34" s="221"/>
      <c r="QK34" s="221"/>
      <c r="QL34" s="221"/>
      <c r="QM34" s="221"/>
      <c r="QN34" s="221"/>
      <c r="QO34" s="221"/>
      <c r="QP34" s="221"/>
      <c r="QQ34" s="221"/>
      <c r="QR34" s="221"/>
      <c r="QS34" s="221"/>
      <c r="QT34" s="221"/>
      <c r="QU34" s="221"/>
      <c r="QV34" s="221"/>
      <c r="QW34" s="221"/>
      <c r="QX34" s="221"/>
      <c r="QY34" s="221"/>
      <c r="QZ34" s="221"/>
      <c r="RA34" s="221"/>
      <c r="RB34" s="221"/>
      <c r="RC34" s="221"/>
      <c r="RD34" s="221"/>
      <c r="RE34" s="221"/>
      <c r="RF34" s="221"/>
      <c r="RG34" s="221"/>
      <c r="RH34" s="221"/>
      <c r="RI34" s="221"/>
      <c r="RJ34" s="221"/>
      <c r="RK34" s="221"/>
      <c r="RL34" s="221"/>
      <c r="RM34" s="221"/>
      <c r="RN34" s="221"/>
      <c r="RO34" s="221"/>
      <c r="RP34" s="221"/>
      <c r="RQ34" s="221"/>
      <c r="RR34" s="221"/>
      <c r="RS34" s="221"/>
      <c r="RT34" s="221"/>
      <c r="RU34" s="221"/>
      <c r="RV34" s="221"/>
      <c r="RW34" s="221"/>
      <c r="RX34" s="221"/>
      <c r="RY34" s="221"/>
      <c r="RZ34" s="221"/>
      <c r="SA34" s="221"/>
      <c r="SB34" s="221"/>
      <c r="SC34" s="221"/>
      <c r="SD34" s="221"/>
      <c r="SE34" s="221"/>
      <c r="SF34" s="221"/>
      <c r="SG34" s="221"/>
      <c r="SH34" s="221"/>
      <c r="SI34" s="221"/>
      <c r="SJ34" s="221"/>
      <c r="SK34" s="221"/>
      <c r="SL34" s="221"/>
      <c r="SM34" s="221"/>
      <c r="SN34" s="221"/>
      <c r="SO34" s="221"/>
      <c r="SP34" s="221"/>
      <c r="SQ34" s="221"/>
      <c r="SR34" s="221"/>
      <c r="SS34" s="221"/>
      <c r="ST34" s="221"/>
      <c r="SU34" s="221"/>
      <c r="SV34" s="221"/>
      <c r="SW34" s="221"/>
      <c r="SX34" s="221"/>
      <c r="SY34" s="221"/>
      <c r="SZ34" s="221"/>
      <c r="TA34" s="221"/>
      <c r="TB34" s="221"/>
      <c r="TC34" s="221"/>
      <c r="TD34" s="221"/>
      <c r="TE34" s="221"/>
      <c r="TF34" s="221"/>
      <c r="TG34" s="221"/>
      <c r="TH34" s="221"/>
      <c r="TI34" s="221"/>
      <c r="TJ34" s="221"/>
      <c r="TK34" s="221"/>
      <c r="TL34" s="221"/>
      <c r="TM34" s="221"/>
      <c r="TN34" s="221"/>
      <c r="TO34" s="221"/>
      <c r="TP34" s="221"/>
      <c r="TQ34" s="221"/>
      <c r="TR34" s="221"/>
      <c r="TS34" s="221"/>
      <c r="TT34" s="221"/>
      <c r="TU34" s="221"/>
      <c r="TV34" s="221"/>
      <c r="TW34" s="221"/>
      <c r="TX34" s="221"/>
      <c r="TY34" s="221"/>
      <c r="TZ34" s="221"/>
      <c r="UA34" s="221"/>
      <c r="UB34" s="221"/>
      <c r="UC34" s="221"/>
      <c r="UD34" s="221"/>
      <c r="UE34" s="221"/>
      <c r="UF34" s="221"/>
      <c r="UG34" s="221"/>
      <c r="UH34" s="221"/>
      <c r="UI34" s="221"/>
      <c r="UJ34" s="221"/>
      <c r="UK34" s="221"/>
      <c r="UL34" s="221"/>
      <c r="UM34" s="221"/>
      <c r="UN34" s="221"/>
      <c r="UO34" s="221"/>
      <c r="UP34" s="221"/>
      <c r="UQ34" s="221"/>
      <c r="UR34" s="221"/>
      <c r="US34" s="221"/>
      <c r="UT34" s="221"/>
      <c r="UU34" s="221"/>
      <c r="UV34" s="221"/>
      <c r="UW34" s="221"/>
      <c r="UX34" s="221"/>
      <c r="UY34" s="221"/>
      <c r="UZ34" s="221"/>
      <c r="VA34" s="221"/>
      <c r="VB34" s="221"/>
      <c r="VC34" s="221"/>
      <c r="VD34" s="221"/>
      <c r="VE34" s="221"/>
      <c r="VF34" s="221"/>
      <c r="VG34" s="221"/>
      <c r="VH34" s="221"/>
      <c r="VI34" s="221"/>
      <c r="VJ34" s="221"/>
      <c r="VK34" s="221"/>
      <c r="VL34" s="221"/>
      <c r="VM34" s="221"/>
      <c r="VN34" s="221"/>
      <c r="VO34" s="221"/>
      <c r="VP34" s="221"/>
      <c r="VQ34" s="221"/>
      <c r="VR34" s="221"/>
      <c r="VS34" s="221"/>
      <c r="VT34" s="221"/>
      <c r="VU34" s="221"/>
      <c r="VV34" s="221"/>
      <c r="VW34" s="221"/>
      <c r="VX34" s="221"/>
      <c r="VY34" s="221"/>
      <c r="VZ34" s="221"/>
      <c r="WA34" s="221"/>
      <c r="WB34" s="221"/>
      <c r="WC34" s="221"/>
      <c r="WD34" s="221"/>
      <c r="WE34" s="221"/>
      <c r="WF34" s="221"/>
      <c r="WG34" s="221"/>
      <c r="WH34" s="221"/>
      <c r="WI34" s="221"/>
      <c r="WJ34" s="221"/>
      <c r="WK34" s="221"/>
      <c r="WL34" s="221"/>
      <c r="WM34" s="221"/>
      <c r="WN34" s="221"/>
      <c r="WO34" s="221"/>
      <c r="WP34" s="221"/>
      <c r="WQ34" s="221"/>
      <c r="WR34" s="221"/>
      <c r="WS34" s="221"/>
      <c r="WT34" s="221"/>
      <c r="WU34" s="221"/>
      <c r="WV34" s="221"/>
      <c r="WW34" s="221"/>
      <c r="WX34" s="221"/>
      <c r="WY34" s="221"/>
      <c r="WZ34" s="221"/>
      <c r="XA34" s="221"/>
      <c r="XB34" s="221"/>
      <c r="XC34" s="221"/>
      <c r="XD34" s="221"/>
      <c r="XE34" s="221"/>
      <c r="XF34" s="221"/>
      <c r="XG34" s="221"/>
      <c r="XH34" s="221"/>
      <c r="XI34" s="221"/>
      <c r="XJ34" s="221"/>
      <c r="XK34" s="221"/>
      <c r="XL34" s="221"/>
      <c r="XM34" s="221"/>
      <c r="XN34" s="221"/>
      <c r="XO34" s="221"/>
      <c r="XP34" s="221"/>
      <c r="XQ34" s="221"/>
      <c r="XR34" s="221"/>
      <c r="XS34" s="221"/>
      <c r="XT34" s="221"/>
      <c r="XU34" s="221"/>
      <c r="XV34" s="221"/>
      <c r="XW34" s="221"/>
      <c r="XX34" s="221"/>
      <c r="XY34" s="221"/>
      <c r="XZ34" s="221"/>
      <c r="YA34" s="221"/>
      <c r="YB34" s="221"/>
      <c r="YC34" s="221"/>
      <c r="YD34" s="221"/>
      <c r="YE34" s="221"/>
      <c r="YF34" s="221"/>
      <c r="YG34" s="221"/>
      <c r="YH34" s="221"/>
      <c r="YI34" s="221"/>
      <c r="YJ34" s="221"/>
      <c r="YK34" s="221"/>
      <c r="YL34" s="221"/>
      <c r="YM34" s="221"/>
      <c r="YN34" s="221"/>
      <c r="YO34" s="221"/>
      <c r="YP34" s="221"/>
      <c r="YQ34" s="221"/>
      <c r="YR34" s="221"/>
      <c r="YS34" s="221"/>
      <c r="YT34" s="221"/>
      <c r="YU34" s="221"/>
      <c r="YV34" s="221"/>
      <c r="YW34" s="221"/>
      <c r="YX34" s="221"/>
      <c r="YY34" s="221"/>
      <c r="YZ34" s="221"/>
      <c r="ZA34" s="221"/>
      <c r="ZB34" s="221"/>
      <c r="ZC34" s="221"/>
      <c r="ZD34" s="221"/>
      <c r="ZE34" s="221"/>
      <c r="ZF34" s="221"/>
      <c r="ZG34" s="221"/>
      <c r="ZH34" s="221"/>
      <c r="ZI34" s="221"/>
      <c r="ZJ34" s="221"/>
      <c r="ZK34" s="221"/>
      <c r="ZL34" s="221"/>
      <c r="ZM34" s="221"/>
      <c r="ZN34" s="221"/>
      <c r="ZO34" s="221"/>
      <c r="ZP34" s="221"/>
      <c r="ZQ34" s="221"/>
      <c r="ZR34" s="221"/>
      <c r="ZS34" s="221"/>
      <c r="ZT34" s="221"/>
      <c r="ZU34" s="221"/>
      <c r="ZV34" s="221"/>
      <c r="ZW34" s="221"/>
      <c r="ZX34" s="221"/>
      <c r="ZY34" s="221"/>
      <c r="ZZ34" s="221"/>
      <c r="AAA34" s="221"/>
      <c r="AAB34" s="221"/>
      <c r="AAC34" s="221"/>
      <c r="AAD34" s="221"/>
      <c r="AAE34" s="221"/>
      <c r="AAF34" s="221"/>
      <c r="AAG34" s="221"/>
      <c r="AAH34" s="221"/>
      <c r="AAI34" s="221"/>
      <c r="AAJ34" s="221"/>
      <c r="AAK34" s="221"/>
      <c r="AAL34" s="221"/>
      <c r="AAM34" s="221"/>
      <c r="AAN34" s="221"/>
      <c r="AAO34" s="221"/>
      <c r="AAP34" s="221"/>
      <c r="AAQ34" s="221"/>
      <c r="AAR34" s="221"/>
      <c r="AAS34" s="221"/>
      <c r="AAT34" s="221"/>
      <c r="AAU34" s="221"/>
      <c r="AAV34" s="221"/>
      <c r="AAW34" s="221"/>
      <c r="AAX34" s="221"/>
      <c r="AAY34" s="221"/>
      <c r="AAZ34" s="221"/>
      <c r="ABA34" s="221"/>
      <c r="ABB34" s="221"/>
      <c r="ABC34" s="221"/>
      <c r="ABD34" s="221"/>
      <c r="ABE34" s="221"/>
      <c r="ABF34" s="221"/>
      <c r="ABG34" s="221"/>
      <c r="ABH34" s="221"/>
      <c r="ABI34" s="221"/>
      <c r="ABJ34" s="221"/>
      <c r="ABK34" s="221"/>
      <c r="ABL34" s="221"/>
      <c r="ABM34" s="221"/>
      <c r="ABN34" s="221"/>
      <c r="ABO34" s="221"/>
      <c r="ABP34" s="221"/>
      <c r="ABQ34" s="221"/>
      <c r="ABR34" s="221"/>
      <c r="ABS34" s="221"/>
      <c r="ABT34" s="221"/>
      <c r="ABU34" s="221"/>
      <c r="ABV34" s="221"/>
      <c r="ABW34" s="221"/>
      <c r="ABX34" s="221"/>
      <c r="ABY34" s="221"/>
      <c r="ABZ34" s="221"/>
      <c r="ACA34" s="221"/>
      <c r="ACB34" s="221"/>
      <c r="ACC34" s="221"/>
      <c r="ACD34" s="221"/>
      <c r="ACE34" s="221"/>
      <c r="ACF34" s="221"/>
      <c r="ACG34" s="221"/>
      <c r="ACH34" s="221"/>
      <c r="ACI34" s="221"/>
      <c r="ACJ34" s="221"/>
      <c r="ACK34" s="221"/>
      <c r="ACL34" s="221"/>
      <c r="ACM34" s="221"/>
      <c r="ACN34" s="221"/>
      <c r="ACO34" s="221"/>
      <c r="ACP34" s="221"/>
      <c r="ACQ34" s="221"/>
      <c r="ACR34" s="221"/>
      <c r="ACS34" s="221"/>
      <c r="ACT34" s="221"/>
      <c r="ACU34" s="221"/>
      <c r="ACV34" s="221"/>
      <c r="ACW34" s="221"/>
      <c r="ACX34" s="221"/>
      <c r="ACY34" s="221"/>
      <c r="ACZ34" s="221"/>
      <c r="ADA34" s="221"/>
      <c r="ADB34" s="221"/>
      <c r="ADC34" s="221"/>
      <c r="ADD34" s="221"/>
      <c r="ADE34" s="221"/>
      <c r="ADF34" s="221"/>
      <c r="ADG34" s="221"/>
      <c r="ADH34" s="221"/>
      <c r="ADI34" s="221"/>
      <c r="ADJ34" s="221"/>
      <c r="ADK34" s="221"/>
      <c r="ADL34" s="221"/>
      <c r="ADM34" s="221"/>
      <c r="ADN34" s="221"/>
      <c r="ADO34" s="221"/>
      <c r="ADP34" s="221"/>
      <c r="ADQ34" s="221"/>
      <c r="ADR34" s="221"/>
      <c r="ADS34" s="221"/>
      <c r="ADT34" s="221"/>
      <c r="ADU34" s="221"/>
      <c r="ADV34" s="221"/>
      <c r="ADW34" s="221"/>
      <c r="ADX34" s="221"/>
      <c r="ADY34" s="221"/>
      <c r="ADZ34" s="221"/>
      <c r="AEA34" s="221"/>
      <c r="AEB34" s="221"/>
      <c r="AEC34" s="221"/>
      <c r="AED34" s="221"/>
      <c r="AEE34" s="221"/>
      <c r="AEF34" s="221"/>
      <c r="AEG34" s="221"/>
      <c r="AEH34" s="221"/>
      <c r="AEI34" s="221"/>
      <c r="AEJ34" s="221"/>
      <c r="AEK34" s="221"/>
      <c r="AEL34" s="221"/>
      <c r="AEM34" s="221"/>
      <c r="AEN34" s="221"/>
      <c r="AEO34" s="221"/>
      <c r="AEP34" s="221"/>
      <c r="AEQ34" s="221"/>
      <c r="AER34" s="221"/>
      <c r="AES34" s="221"/>
      <c r="AET34" s="221"/>
      <c r="AEU34" s="221"/>
      <c r="AEV34" s="221"/>
      <c r="AEW34" s="221"/>
      <c r="AEX34" s="221"/>
      <c r="AEY34" s="221"/>
      <c r="AEZ34" s="221"/>
      <c r="AFA34" s="221"/>
      <c r="AFB34" s="221"/>
      <c r="AFC34" s="221"/>
      <c r="AFD34" s="221"/>
      <c r="AFE34" s="221"/>
      <c r="AFF34" s="221"/>
      <c r="AFG34" s="221"/>
      <c r="AFH34" s="221"/>
      <c r="AFI34" s="221"/>
      <c r="AFJ34" s="221"/>
      <c r="AFK34" s="221"/>
      <c r="AFL34" s="221"/>
      <c r="AFM34" s="221"/>
      <c r="AFN34" s="221"/>
      <c r="AFO34" s="221"/>
      <c r="AFP34" s="221"/>
      <c r="AFQ34" s="221"/>
      <c r="AFR34" s="221"/>
      <c r="AFS34" s="221"/>
      <c r="AFT34" s="221"/>
      <c r="AFU34" s="221"/>
      <c r="AFV34" s="221"/>
      <c r="AFW34" s="221"/>
      <c r="AFX34" s="221"/>
      <c r="AFY34" s="221"/>
      <c r="AFZ34" s="221"/>
      <c r="AGA34" s="221"/>
      <c r="AGB34" s="221"/>
      <c r="AGC34" s="221"/>
      <c r="AGD34" s="221"/>
      <c r="AGE34" s="221"/>
      <c r="AGF34" s="221"/>
      <c r="AGG34" s="221"/>
      <c r="AGH34" s="221"/>
      <c r="AGI34" s="221"/>
      <c r="AGJ34" s="221"/>
      <c r="AGK34" s="221"/>
      <c r="AGL34" s="221"/>
      <c r="AGM34" s="221"/>
      <c r="AGN34" s="221"/>
      <c r="AGO34" s="221"/>
      <c r="AGP34" s="221"/>
      <c r="AGQ34" s="221"/>
      <c r="AGR34" s="221"/>
      <c r="AGS34" s="221"/>
      <c r="AGT34" s="221"/>
      <c r="AGU34" s="221"/>
      <c r="AGV34" s="221"/>
      <c r="AGW34" s="221"/>
      <c r="AGX34" s="221"/>
      <c r="AGY34" s="221"/>
      <c r="AGZ34" s="221"/>
      <c r="AHA34" s="221"/>
      <c r="AHB34" s="221"/>
      <c r="AHC34" s="221"/>
      <c r="AHD34" s="221"/>
      <c r="AHE34" s="221"/>
      <c r="AHF34" s="221"/>
      <c r="AHG34" s="221"/>
      <c r="AHH34" s="221"/>
      <c r="AHI34" s="221"/>
      <c r="AHJ34" s="221"/>
      <c r="AHK34" s="221"/>
      <c r="AHL34" s="221"/>
      <c r="AHM34" s="221"/>
      <c r="AHN34" s="221"/>
      <c r="AHO34" s="221"/>
      <c r="AHP34" s="221"/>
      <c r="AHQ34" s="221"/>
      <c r="AHR34" s="221"/>
      <c r="AHS34" s="221"/>
      <c r="AHT34" s="221"/>
      <c r="AHU34" s="221"/>
      <c r="AHV34" s="221"/>
      <c r="AHW34" s="221"/>
      <c r="AHX34" s="221"/>
      <c r="AHY34" s="221"/>
      <c r="AHZ34" s="221"/>
      <c r="AIA34" s="221"/>
      <c r="AIB34" s="221"/>
      <c r="AIC34" s="221"/>
      <c r="AID34" s="221"/>
      <c r="AIE34" s="221"/>
      <c r="AIF34" s="221"/>
      <c r="AIG34" s="221"/>
      <c r="AIH34" s="221"/>
      <c r="AII34" s="221"/>
      <c r="AIJ34" s="221"/>
      <c r="AIK34" s="221"/>
      <c r="AIL34" s="221"/>
      <c r="AIM34" s="221"/>
      <c r="AIN34" s="221"/>
      <c r="AIO34" s="221"/>
      <c r="AIP34" s="221"/>
      <c r="AIQ34" s="221"/>
      <c r="AIR34" s="221"/>
      <c r="AIS34" s="221"/>
      <c r="AIT34" s="221"/>
      <c r="AIU34" s="221"/>
      <c r="AIV34" s="221"/>
      <c r="AIW34" s="221"/>
      <c r="AIX34" s="221"/>
      <c r="AIY34" s="221"/>
      <c r="AIZ34" s="221"/>
      <c r="AJA34" s="221"/>
      <c r="AJB34" s="221"/>
      <c r="AJC34" s="221"/>
      <c r="AJD34" s="221"/>
      <c r="AJE34" s="221"/>
      <c r="AJF34" s="221"/>
      <c r="AJG34" s="221"/>
      <c r="AJH34" s="221"/>
      <c r="AJI34" s="221"/>
      <c r="AJJ34" s="221"/>
      <c r="AJK34" s="221"/>
      <c r="AJL34" s="221"/>
      <c r="AJM34" s="221"/>
      <c r="AJN34" s="221"/>
      <c r="AJO34" s="221"/>
      <c r="AJP34" s="221"/>
      <c r="AJQ34" s="221"/>
      <c r="AJR34" s="221"/>
      <c r="AJS34" s="221"/>
      <c r="AJT34" s="221"/>
      <c r="AJU34" s="221"/>
      <c r="AJV34" s="221"/>
      <c r="AJW34" s="221"/>
      <c r="AJX34" s="221"/>
      <c r="AJY34" s="221"/>
      <c r="AJZ34" s="221"/>
      <c r="AKA34" s="221"/>
      <c r="AKB34" s="221"/>
      <c r="AKC34" s="221"/>
      <c r="AKD34" s="221"/>
      <c r="AKE34" s="221"/>
      <c r="AKF34" s="221"/>
      <c r="AKG34" s="221"/>
      <c r="AKH34" s="221"/>
      <c r="AKI34" s="221"/>
      <c r="AKJ34" s="221"/>
      <c r="AKK34" s="221"/>
      <c r="AKL34" s="221"/>
      <c r="AKM34" s="221"/>
      <c r="AKN34" s="221"/>
      <c r="AKO34" s="221"/>
      <c r="AKP34" s="221"/>
      <c r="AKQ34" s="221"/>
      <c r="AKR34" s="221"/>
      <c r="AKS34" s="221"/>
      <c r="AKT34" s="221"/>
      <c r="AKU34" s="221"/>
      <c r="AKV34" s="221"/>
      <c r="AKW34" s="221"/>
      <c r="AKX34" s="221"/>
      <c r="AKY34" s="221"/>
      <c r="AKZ34" s="221"/>
      <c r="ALA34" s="221"/>
      <c r="ALB34" s="221"/>
      <c r="ALC34" s="221"/>
      <c r="ALD34" s="221"/>
      <c r="ALE34" s="221"/>
      <c r="ALF34" s="221"/>
      <c r="ALG34" s="221"/>
      <c r="ALH34" s="221"/>
      <c r="ALI34" s="221"/>
      <c r="ALJ34" s="221"/>
      <c r="ALK34" s="221"/>
      <c r="ALL34" s="221"/>
      <c r="ALM34" s="221"/>
      <c r="ALN34" s="221"/>
      <c r="ALO34" s="221"/>
      <c r="ALP34" s="221"/>
      <c r="ALQ34" s="221"/>
      <c r="ALR34" s="221"/>
      <c r="ALS34" s="221"/>
      <c r="ALT34" s="221"/>
      <c r="ALU34" s="221"/>
      <c r="ALV34" s="221"/>
      <c r="ALW34" s="221"/>
      <c r="ALX34" s="221"/>
      <c r="ALY34" s="221"/>
      <c r="ALZ34" s="221"/>
      <c r="AMA34" s="221"/>
      <c r="AMB34" s="221"/>
      <c r="AMC34" s="221"/>
      <c r="AMD34" s="221"/>
      <c r="AME34" s="221"/>
      <c r="AMF34" s="221"/>
      <c r="AMG34" s="221"/>
      <c r="AMH34" s="221"/>
      <c r="AMI34" s="221"/>
      <c r="AMJ34" s="221"/>
      <c r="AMK34" s="221"/>
      <c r="AML34" s="221"/>
    </row>
    <row r="35" spans="1:1030" s="649" customFormat="1" ht="15" thickBot="1">
      <c r="A35" s="215"/>
      <c r="B35" s="215"/>
      <c r="C35" s="1163"/>
      <c r="D35" s="1163"/>
      <c r="E35" s="1163"/>
      <c r="F35" s="1163"/>
      <c r="G35" s="1163"/>
      <c r="H35" s="1163"/>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21"/>
      <c r="BL35" s="221"/>
      <c r="BM35" s="221"/>
      <c r="BN35" s="221"/>
      <c r="BO35" s="221"/>
      <c r="BP35" s="221"/>
      <c r="BQ35" s="221"/>
      <c r="BR35" s="221"/>
      <c r="BS35" s="221"/>
      <c r="BT35" s="221"/>
      <c r="BU35" s="221"/>
      <c r="BV35" s="221"/>
      <c r="BW35" s="221"/>
      <c r="BX35" s="221"/>
      <c r="BY35" s="221"/>
      <c r="BZ35" s="221"/>
      <c r="CA35" s="221"/>
      <c r="CB35" s="221"/>
      <c r="CC35" s="221"/>
      <c r="CD35" s="221"/>
      <c r="CE35" s="221"/>
      <c r="CF35" s="221"/>
      <c r="CG35" s="221"/>
      <c r="CH35" s="221"/>
      <c r="CI35" s="221"/>
      <c r="CJ35" s="221"/>
      <c r="CK35" s="221"/>
      <c r="CL35" s="221"/>
      <c r="CM35" s="221"/>
      <c r="CN35" s="221"/>
      <c r="CO35" s="221"/>
      <c r="CP35" s="221"/>
      <c r="CQ35" s="221"/>
      <c r="CR35" s="221"/>
      <c r="CS35" s="221"/>
      <c r="CT35" s="221"/>
      <c r="CU35" s="221"/>
      <c r="CV35" s="221"/>
      <c r="CW35" s="221"/>
      <c r="CX35" s="221"/>
      <c r="CY35" s="221"/>
      <c r="CZ35" s="221"/>
      <c r="DA35" s="221"/>
      <c r="DB35" s="221"/>
      <c r="DC35" s="221"/>
      <c r="DD35" s="221"/>
      <c r="DE35" s="221"/>
      <c r="DF35" s="221"/>
      <c r="DG35" s="221"/>
      <c r="DH35" s="221"/>
      <c r="DI35" s="221"/>
      <c r="DJ35" s="221"/>
      <c r="DK35" s="221"/>
      <c r="DL35" s="221"/>
      <c r="DM35" s="221"/>
      <c r="DN35" s="221"/>
      <c r="DO35" s="221"/>
      <c r="DP35" s="221"/>
      <c r="DQ35" s="221"/>
      <c r="DR35" s="221"/>
      <c r="DS35" s="221"/>
      <c r="DT35" s="221"/>
      <c r="DU35" s="221"/>
      <c r="DV35" s="221"/>
      <c r="DW35" s="221"/>
      <c r="DX35" s="221"/>
      <c r="DY35" s="221"/>
      <c r="DZ35" s="221"/>
      <c r="EA35" s="221"/>
      <c r="EB35" s="221"/>
      <c r="EC35" s="221"/>
      <c r="ED35" s="221"/>
      <c r="EE35" s="221"/>
      <c r="EF35" s="221"/>
      <c r="EG35" s="221"/>
      <c r="EH35" s="221"/>
      <c r="EI35" s="221"/>
      <c r="EJ35" s="221"/>
      <c r="EK35" s="221"/>
      <c r="EL35" s="221"/>
      <c r="EM35" s="221"/>
      <c r="EN35" s="221"/>
      <c r="EO35" s="221"/>
      <c r="EP35" s="221"/>
      <c r="EQ35" s="221"/>
      <c r="ER35" s="221"/>
      <c r="ES35" s="221"/>
      <c r="ET35" s="221"/>
      <c r="EU35" s="221"/>
      <c r="EV35" s="221"/>
      <c r="EW35" s="221"/>
      <c r="EX35" s="221"/>
      <c r="EY35" s="221"/>
      <c r="EZ35" s="221"/>
      <c r="FA35" s="221"/>
      <c r="FB35" s="221"/>
      <c r="FC35" s="221"/>
      <c r="FD35" s="221"/>
      <c r="FE35" s="221"/>
      <c r="FF35" s="221"/>
      <c r="FG35" s="221"/>
      <c r="FH35" s="221"/>
      <c r="FI35" s="221"/>
      <c r="FJ35" s="221"/>
      <c r="FK35" s="221"/>
      <c r="FL35" s="221"/>
      <c r="FM35" s="221"/>
      <c r="FN35" s="221"/>
      <c r="FO35" s="221"/>
      <c r="FP35" s="221"/>
      <c r="FQ35" s="221"/>
      <c r="FR35" s="221"/>
      <c r="FS35" s="221"/>
      <c r="FT35" s="221"/>
      <c r="FU35" s="221"/>
      <c r="FV35" s="221"/>
      <c r="FW35" s="221"/>
      <c r="FX35" s="221"/>
      <c r="FY35" s="221"/>
      <c r="FZ35" s="221"/>
      <c r="GA35" s="221"/>
      <c r="GB35" s="221"/>
      <c r="GC35" s="221"/>
      <c r="GD35" s="221"/>
      <c r="GE35" s="221"/>
      <c r="GF35" s="221"/>
      <c r="GG35" s="221"/>
      <c r="GH35" s="221"/>
      <c r="GI35" s="221"/>
      <c r="GJ35" s="221"/>
      <c r="GK35" s="221"/>
      <c r="GL35" s="221"/>
      <c r="GM35" s="221"/>
      <c r="GN35" s="221"/>
      <c r="GO35" s="221"/>
      <c r="GP35" s="221"/>
      <c r="GQ35" s="221"/>
      <c r="GR35" s="221"/>
      <c r="GS35" s="221"/>
      <c r="GT35" s="221"/>
      <c r="GU35" s="221"/>
      <c r="GV35" s="221"/>
      <c r="GW35" s="221"/>
      <c r="GX35" s="221"/>
      <c r="GY35" s="221"/>
      <c r="GZ35" s="221"/>
      <c r="HA35" s="221"/>
      <c r="HB35" s="221"/>
      <c r="HC35" s="221"/>
      <c r="HD35" s="221"/>
      <c r="HE35" s="221"/>
      <c r="HF35" s="221"/>
      <c r="HG35" s="221"/>
      <c r="HH35" s="221"/>
      <c r="HI35" s="221"/>
      <c r="HJ35" s="221"/>
      <c r="HK35" s="221"/>
      <c r="HL35" s="221"/>
      <c r="HM35" s="221"/>
      <c r="HN35" s="221"/>
      <c r="HO35" s="221"/>
      <c r="HP35" s="221"/>
      <c r="HQ35" s="221"/>
      <c r="HR35" s="221"/>
      <c r="HS35" s="221"/>
      <c r="HT35" s="221"/>
      <c r="HU35" s="221"/>
      <c r="HV35" s="221"/>
      <c r="HW35" s="221"/>
      <c r="HX35" s="221"/>
      <c r="HY35" s="221"/>
      <c r="HZ35" s="221"/>
      <c r="IA35" s="221"/>
      <c r="IB35" s="221"/>
      <c r="IC35" s="221"/>
      <c r="ID35" s="221"/>
      <c r="IE35" s="221"/>
      <c r="IF35" s="221"/>
      <c r="IG35" s="221"/>
      <c r="IH35" s="221"/>
      <c r="II35" s="221"/>
      <c r="IJ35" s="221"/>
      <c r="IK35" s="221"/>
      <c r="IL35" s="221"/>
      <c r="IM35" s="221"/>
      <c r="IN35" s="221"/>
      <c r="IO35" s="221"/>
      <c r="IP35" s="221"/>
      <c r="IQ35" s="221"/>
      <c r="IR35" s="221"/>
      <c r="IS35" s="221"/>
      <c r="IT35" s="221"/>
      <c r="IU35" s="221"/>
      <c r="IV35" s="221"/>
      <c r="IW35" s="221"/>
      <c r="IX35" s="221"/>
      <c r="IY35" s="221"/>
      <c r="IZ35" s="221"/>
      <c r="JA35" s="221"/>
      <c r="JB35" s="221"/>
      <c r="JC35" s="221"/>
      <c r="JD35" s="221"/>
      <c r="JE35" s="221"/>
      <c r="JF35" s="221"/>
      <c r="JG35" s="221"/>
      <c r="JH35" s="221"/>
      <c r="JI35" s="221"/>
      <c r="JJ35" s="221"/>
      <c r="JK35" s="221"/>
      <c r="JL35" s="221"/>
      <c r="JM35" s="221"/>
      <c r="JN35" s="221"/>
      <c r="JO35" s="221"/>
      <c r="JP35" s="221"/>
      <c r="JQ35" s="221"/>
      <c r="JR35" s="221"/>
      <c r="JS35" s="221"/>
      <c r="JT35" s="221"/>
      <c r="JU35" s="221"/>
      <c r="JV35" s="221"/>
      <c r="JW35" s="221"/>
      <c r="JX35" s="221"/>
      <c r="JY35" s="221"/>
      <c r="JZ35" s="221"/>
      <c r="KA35" s="221"/>
      <c r="KB35" s="221"/>
      <c r="KC35" s="221"/>
      <c r="KD35" s="221"/>
      <c r="KE35" s="221"/>
      <c r="KF35" s="221"/>
      <c r="KG35" s="221"/>
      <c r="KH35" s="221"/>
      <c r="KI35" s="221"/>
      <c r="KJ35" s="221"/>
      <c r="KK35" s="221"/>
      <c r="KL35" s="221"/>
      <c r="KM35" s="221"/>
      <c r="KN35" s="221"/>
      <c r="KO35" s="221"/>
      <c r="KP35" s="221"/>
      <c r="KQ35" s="221"/>
      <c r="KR35" s="221"/>
      <c r="KS35" s="221"/>
      <c r="KT35" s="221"/>
      <c r="KU35" s="221"/>
      <c r="KV35" s="221"/>
      <c r="KW35" s="221"/>
      <c r="KX35" s="221"/>
      <c r="KY35" s="221"/>
      <c r="KZ35" s="221"/>
      <c r="LA35" s="221"/>
      <c r="LB35" s="221"/>
      <c r="LC35" s="221"/>
      <c r="LD35" s="221"/>
      <c r="LE35" s="221"/>
      <c r="LF35" s="221"/>
      <c r="LG35" s="221"/>
      <c r="LH35" s="221"/>
      <c r="LI35" s="221"/>
      <c r="LJ35" s="221"/>
      <c r="LK35" s="221"/>
      <c r="LL35" s="221"/>
      <c r="LM35" s="221"/>
      <c r="LN35" s="221"/>
      <c r="LO35" s="221"/>
      <c r="LP35" s="221"/>
      <c r="LQ35" s="221"/>
      <c r="LR35" s="221"/>
      <c r="LS35" s="221"/>
      <c r="LT35" s="221"/>
      <c r="LU35" s="221"/>
      <c r="LV35" s="221"/>
      <c r="LW35" s="221"/>
      <c r="LX35" s="221"/>
      <c r="LY35" s="221"/>
      <c r="LZ35" s="221"/>
      <c r="MA35" s="221"/>
      <c r="MB35" s="221"/>
      <c r="MC35" s="221"/>
      <c r="MD35" s="221"/>
      <c r="ME35" s="221"/>
      <c r="MF35" s="221"/>
      <c r="MG35" s="221"/>
      <c r="MH35" s="221"/>
      <c r="MI35" s="221"/>
      <c r="MJ35" s="221"/>
      <c r="MK35" s="221"/>
      <c r="ML35" s="221"/>
      <c r="MM35" s="221"/>
      <c r="MN35" s="221"/>
      <c r="MO35" s="221"/>
      <c r="MP35" s="221"/>
      <c r="MQ35" s="221"/>
      <c r="MR35" s="221"/>
      <c r="MS35" s="221"/>
      <c r="MT35" s="221"/>
      <c r="MU35" s="221"/>
      <c r="MV35" s="221"/>
      <c r="MW35" s="221"/>
      <c r="MX35" s="221"/>
      <c r="MY35" s="221"/>
      <c r="MZ35" s="221"/>
      <c r="NA35" s="221"/>
      <c r="NB35" s="221"/>
      <c r="NC35" s="221"/>
      <c r="ND35" s="221"/>
      <c r="NE35" s="221"/>
      <c r="NF35" s="221"/>
      <c r="NG35" s="221"/>
      <c r="NH35" s="221"/>
      <c r="NI35" s="221"/>
      <c r="NJ35" s="221"/>
      <c r="NK35" s="221"/>
      <c r="NL35" s="221"/>
      <c r="NM35" s="221"/>
      <c r="NN35" s="221"/>
      <c r="NO35" s="221"/>
      <c r="NP35" s="221"/>
      <c r="NQ35" s="221"/>
      <c r="NR35" s="221"/>
      <c r="NS35" s="221"/>
      <c r="NT35" s="221"/>
      <c r="NU35" s="221"/>
      <c r="NV35" s="221"/>
      <c r="NW35" s="221"/>
      <c r="NX35" s="221"/>
      <c r="NY35" s="221"/>
      <c r="NZ35" s="221"/>
      <c r="OA35" s="221"/>
      <c r="OB35" s="221"/>
      <c r="OC35" s="221"/>
      <c r="OD35" s="221"/>
      <c r="OE35" s="221"/>
      <c r="OF35" s="221"/>
      <c r="OG35" s="221"/>
      <c r="OH35" s="221"/>
      <c r="OI35" s="221"/>
      <c r="OJ35" s="221"/>
      <c r="OK35" s="221"/>
      <c r="OL35" s="221"/>
      <c r="OM35" s="221"/>
      <c r="ON35" s="221"/>
      <c r="OO35" s="221"/>
      <c r="OP35" s="221"/>
      <c r="OQ35" s="221"/>
      <c r="OR35" s="221"/>
      <c r="OS35" s="221"/>
      <c r="OT35" s="221"/>
      <c r="OU35" s="221"/>
      <c r="OV35" s="221"/>
      <c r="OW35" s="221"/>
      <c r="OX35" s="221"/>
      <c r="OY35" s="221"/>
      <c r="OZ35" s="221"/>
      <c r="PA35" s="221"/>
      <c r="PB35" s="221"/>
      <c r="PC35" s="221"/>
      <c r="PD35" s="221"/>
      <c r="PE35" s="221"/>
      <c r="PF35" s="221"/>
      <c r="PG35" s="221"/>
      <c r="PH35" s="221"/>
      <c r="PI35" s="221"/>
      <c r="PJ35" s="221"/>
      <c r="PK35" s="221"/>
      <c r="PL35" s="221"/>
      <c r="PM35" s="221"/>
      <c r="PN35" s="221"/>
      <c r="PO35" s="221"/>
      <c r="PP35" s="221"/>
      <c r="PQ35" s="221"/>
      <c r="PR35" s="221"/>
      <c r="PS35" s="221"/>
      <c r="PT35" s="221"/>
      <c r="PU35" s="221"/>
      <c r="PV35" s="221"/>
      <c r="PW35" s="221"/>
      <c r="PX35" s="221"/>
      <c r="PY35" s="221"/>
      <c r="PZ35" s="221"/>
      <c r="QA35" s="221"/>
      <c r="QB35" s="221"/>
      <c r="QC35" s="221"/>
      <c r="QD35" s="221"/>
      <c r="QE35" s="221"/>
      <c r="QF35" s="221"/>
      <c r="QG35" s="221"/>
      <c r="QH35" s="221"/>
      <c r="QI35" s="221"/>
      <c r="QJ35" s="221"/>
      <c r="QK35" s="221"/>
      <c r="QL35" s="221"/>
      <c r="QM35" s="221"/>
      <c r="QN35" s="221"/>
      <c r="QO35" s="221"/>
      <c r="QP35" s="221"/>
      <c r="QQ35" s="221"/>
      <c r="QR35" s="221"/>
      <c r="QS35" s="221"/>
      <c r="QT35" s="221"/>
      <c r="QU35" s="221"/>
      <c r="QV35" s="221"/>
      <c r="QW35" s="221"/>
      <c r="QX35" s="221"/>
      <c r="QY35" s="221"/>
      <c r="QZ35" s="221"/>
      <c r="RA35" s="221"/>
      <c r="RB35" s="221"/>
      <c r="RC35" s="221"/>
      <c r="RD35" s="221"/>
      <c r="RE35" s="221"/>
      <c r="RF35" s="221"/>
      <c r="RG35" s="221"/>
      <c r="RH35" s="221"/>
      <c r="RI35" s="221"/>
      <c r="RJ35" s="221"/>
      <c r="RK35" s="221"/>
      <c r="RL35" s="221"/>
      <c r="RM35" s="221"/>
      <c r="RN35" s="221"/>
      <c r="RO35" s="221"/>
      <c r="RP35" s="221"/>
      <c r="RQ35" s="221"/>
      <c r="RR35" s="221"/>
      <c r="RS35" s="221"/>
      <c r="RT35" s="221"/>
      <c r="RU35" s="221"/>
      <c r="RV35" s="221"/>
      <c r="RW35" s="221"/>
      <c r="RX35" s="221"/>
      <c r="RY35" s="221"/>
      <c r="RZ35" s="221"/>
      <c r="SA35" s="221"/>
      <c r="SB35" s="221"/>
      <c r="SC35" s="221"/>
      <c r="SD35" s="221"/>
      <c r="SE35" s="221"/>
      <c r="SF35" s="221"/>
      <c r="SG35" s="221"/>
      <c r="SH35" s="221"/>
      <c r="SI35" s="221"/>
      <c r="SJ35" s="221"/>
      <c r="SK35" s="221"/>
      <c r="SL35" s="221"/>
      <c r="SM35" s="221"/>
      <c r="SN35" s="221"/>
      <c r="SO35" s="221"/>
      <c r="SP35" s="221"/>
      <c r="SQ35" s="221"/>
      <c r="SR35" s="221"/>
      <c r="SS35" s="221"/>
      <c r="ST35" s="221"/>
      <c r="SU35" s="221"/>
      <c r="SV35" s="221"/>
      <c r="SW35" s="221"/>
      <c r="SX35" s="221"/>
      <c r="SY35" s="221"/>
      <c r="SZ35" s="221"/>
      <c r="TA35" s="221"/>
      <c r="TB35" s="221"/>
      <c r="TC35" s="221"/>
      <c r="TD35" s="221"/>
      <c r="TE35" s="221"/>
      <c r="TF35" s="221"/>
      <c r="TG35" s="221"/>
      <c r="TH35" s="221"/>
      <c r="TI35" s="221"/>
      <c r="TJ35" s="221"/>
      <c r="TK35" s="221"/>
      <c r="TL35" s="221"/>
      <c r="TM35" s="221"/>
      <c r="TN35" s="221"/>
      <c r="TO35" s="221"/>
      <c r="TP35" s="221"/>
      <c r="TQ35" s="221"/>
      <c r="TR35" s="221"/>
      <c r="TS35" s="221"/>
      <c r="TT35" s="221"/>
      <c r="TU35" s="221"/>
      <c r="TV35" s="221"/>
      <c r="TW35" s="221"/>
      <c r="TX35" s="221"/>
      <c r="TY35" s="221"/>
      <c r="TZ35" s="221"/>
      <c r="UA35" s="221"/>
      <c r="UB35" s="221"/>
      <c r="UC35" s="221"/>
      <c r="UD35" s="221"/>
      <c r="UE35" s="221"/>
      <c r="UF35" s="221"/>
      <c r="UG35" s="221"/>
      <c r="UH35" s="221"/>
      <c r="UI35" s="221"/>
      <c r="UJ35" s="221"/>
      <c r="UK35" s="221"/>
      <c r="UL35" s="221"/>
      <c r="UM35" s="221"/>
      <c r="UN35" s="221"/>
      <c r="UO35" s="221"/>
      <c r="UP35" s="221"/>
      <c r="UQ35" s="221"/>
      <c r="UR35" s="221"/>
      <c r="US35" s="221"/>
      <c r="UT35" s="221"/>
      <c r="UU35" s="221"/>
      <c r="UV35" s="221"/>
      <c r="UW35" s="221"/>
      <c r="UX35" s="221"/>
      <c r="UY35" s="221"/>
      <c r="UZ35" s="221"/>
      <c r="VA35" s="221"/>
      <c r="VB35" s="221"/>
      <c r="VC35" s="221"/>
      <c r="VD35" s="221"/>
      <c r="VE35" s="221"/>
      <c r="VF35" s="221"/>
      <c r="VG35" s="221"/>
      <c r="VH35" s="221"/>
      <c r="VI35" s="221"/>
      <c r="VJ35" s="221"/>
      <c r="VK35" s="221"/>
      <c r="VL35" s="221"/>
      <c r="VM35" s="221"/>
      <c r="VN35" s="221"/>
      <c r="VO35" s="221"/>
      <c r="VP35" s="221"/>
      <c r="VQ35" s="221"/>
      <c r="VR35" s="221"/>
      <c r="VS35" s="221"/>
      <c r="VT35" s="221"/>
      <c r="VU35" s="221"/>
      <c r="VV35" s="221"/>
      <c r="VW35" s="221"/>
      <c r="VX35" s="221"/>
      <c r="VY35" s="221"/>
      <c r="VZ35" s="221"/>
      <c r="WA35" s="221"/>
      <c r="WB35" s="221"/>
      <c r="WC35" s="221"/>
      <c r="WD35" s="221"/>
      <c r="WE35" s="221"/>
      <c r="WF35" s="221"/>
      <c r="WG35" s="221"/>
      <c r="WH35" s="221"/>
      <c r="WI35" s="221"/>
      <c r="WJ35" s="221"/>
      <c r="WK35" s="221"/>
      <c r="WL35" s="221"/>
      <c r="WM35" s="221"/>
      <c r="WN35" s="221"/>
      <c r="WO35" s="221"/>
      <c r="WP35" s="221"/>
      <c r="WQ35" s="221"/>
      <c r="WR35" s="221"/>
      <c r="WS35" s="221"/>
      <c r="WT35" s="221"/>
      <c r="WU35" s="221"/>
      <c r="WV35" s="221"/>
      <c r="WW35" s="221"/>
      <c r="WX35" s="221"/>
      <c r="WY35" s="221"/>
      <c r="WZ35" s="221"/>
      <c r="XA35" s="221"/>
      <c r="XB35" s="221"/>
      <c r="XC35" s="221"/>
      <c r="XD35" s="221"/>
      <c r="XE35" s="221"/>
      <c r="XF35" s="221"/>
      <c r="XG35" s="221"/>
      <c r="XH35" s="221"/>
      <c r="XI35" s="221"/>
      <c r="XJ35" s="221"/>
      <c r="XK35" s="221"/>
      <c r="XL35" s="221"/>
      <c r="XM35" s="221"/>
      <c r="XN35" s="221"/>
      <c r="XO35" s="221"/>
      <c r="XP35" s="221"/>
      <c r="XQ35" s="221"/>
      <c r="XR35" s="221"/>
      <c r="XS35" s="221"/>
      <c r="XT35" s="221"/>
      <c r="XU35" s="221"/>
      <c r="XV35" s="221"/>
      <c r="XW35" s="221"/>
      <c r="XX35" s="221"/>
      <c r="XY35" s="221"/>
      <c r="XZ35" s="221"/>
      <c r="YA35" s="221"/>
      <c r="YB35" s="221"/>
      <c r="YC35" s="221"/>
      <c r="YD35" s="221"/>
      <c r="YE35" s="221"/>
      <c r="YF35" s="221"/>
      <c r="YG35" s="221"/>
      <c r="YH35" s="221"/>
      <c r="YI35" s="221"/>
      <c r="YJ35" s="221"/>
      <c r="YK35" s="221"/>
      <c r="YL35" s="221"/>
      <c r="YM35" s="221"/>
      <c r="YN35" s="221"/>
      <c r="YO35" s="221"/>
      <c r="YP35" s="221"/>
      <c r="YQ35" s="221"/>
      <c r="YR35" s="221"/>
      <c r="YS35" s="221"/>
      <c r="YT35" s="221"/>
      <c r="YU35" s="221"/>
      <c r="YV35" s="221"/>
      <c r="YW35" s="221"/>
      <c r="YX35" s="221"/>
      <c r="YY35" s="221"/>
      <c r="YZ35" s="221"/>
      <c r="ZA35" s="221"/>
      <c r="ZB35" s="221"/>
      <c r="ZC35" s="221"/>
      <c r="ZD35" s="221"/>
      <c r="ZE35" s="221"/>
      <c r="ZF35" s="221"/>
      <c r="ZG35" s="221"/>
      <c r="ZH35" s="221"/>
      <c r="ZI35" s="221"/>
      <c r="ZJ35" s="221"/>
      <c r="ZK35" s="221"/>
      <c r="ZL35" s="221"/>
      <c r="ZM35" s="221"/>
      <c r="ZN35" s="221"/>
      <c r="ZO35" s="221"/>
      <c r="ZP35" s="221"/>
      <c r="ZQ35" s="221"/>
      <c r="ZR35" s="221"/>
      <c r="ZS35" s="221"/>
      <c r="ZT35" s="221"/>
      <c r="ZU35" s="221"/>
      <c r="ZV35" s="221"/>
      <c r="ZW35" s="221"/>
      <c r="ZX35" s="221"/>
      <c r="ZY35" s="221"/>
      <c r="ZZ35" s="221"/>
      <c r="AAA35" s="221"/>
      <c r="AAB35" s="221"/>
      <c r="AAC35" s="221"/>
      <c r="AAD35" s="221"/>
      <c r="AAE35" s="221"/>
      <c r="AAF35" s="221"/>
      <c r="AAG35" s="221"/>
      <c r="AAH35" s="221"/>
      <c r="AAI35" s="221"/>
      <c r="AAJ35" s="221"/>
      <c r="AAK35" s="221"/>
      <c r="AAL35" s="221"/>
      <c r="AAM35" s="221"/>
      <c r="AAN35" s="221"/>
      <c r="AAO35" s="221"/>
      <c r="AAP35" s="221"/>
      <c r="AAQ35" s="221"/>
      <c r="AAR35" s="221"/>
      <c r="AAS35" s="221"/>
      <c r="AAT35" s="221"/>
      <c r="AAU35" s="221"/>
      <c r="AAV35" s="221"/>
      <c r="AAW35" s="221"/>
      <c r="AAX35" s="221"/>
      <c r="AAY35" s="221"/>
      <c r="AAZ35" s="221"/>
      <c r="ABA35" s="221"/>
      <c r="ABB35" s="221"/>
      <c r="ABC35" s="221"/>
      <c r="ABD35" s="221"/>
      <c r="ABE35" s="221"/>
      <c r="ABF35" s="221"/>
      <c r="ABG35" s="221"/>
      <c r="ABH35" s="221"/>
      <c r="ABI35" s="221"/>
      <c r="ABJ35" s="221"/>
      <c r="ABK35" s="221"/>
      <c r="ABL35" s="221"/>
      <c r="ABM35" s="221"/>
      <c r="ABN35" s="221"/>
      <c r="ABO35" s="221"/>
      <c r="ABP35" s="221"/>
      <c r="ABQ35" s="221"/>
      <c r="ABR35" s="221"/>
      <c r="ABS35" s="221"/>
      <c r="ABT35" s="221"/>
      <c r="ABU35" s="221"/>
      <c r="ABV35" s="221"/>
      <c r="ABW35" s="221"/>
      <c r="ABX35" s="221"/>
      <c r="ABY35" s="221"/>
      <c r="ABZ35" s="221"/>
      <c r="ACA35" s="221"/>
      <c r="ACB35" s="221"/>
      <c r="ACC35" s="221"/>
      <c r="ACD35" s="221"/>
      <c r="ACE35" s="221"/>
      <c r="ACF35" s="221"/>
      <c r="ACG35" s="221"/>
      <c r="ACH35" s="221"/>
      <c r="ACI35" s="221"/>
      <c r="ACJ35" s="221"/>
      <c r="ACK35" s="221"/>
      <c r="ACL35" s="221"/>
      <c r="ACM35" s="221"/>
      <c r="ACN35" s="221"/>
      <c r="ACO35" s="221"/>
      <c r="ACP35" s="221"/>
      <c r="ACQ35" s="221"/>
      <c r="ACR35" s="221"/>
      <c r="ACS35" s="221"/>
      <c r="ACT35" s="221"/>
      <c r="ACU35" s="221"/>
      <c r="ACV35" s="221"/>
      <c r="ACW35" s="221"/>
      <c r="ACX35" s="221"/>
      <c r="ACY35" s="221"/>
      <c r="ACZ35" s="221"/>
      <c r="ADA35" s="221"/>
      <c r="ADB35" s="221"/>
      <c r="ADC35" s="221"/>
      <c r="ADD35" s="221"/>
      <c r="ADE35" s="221"/>
      <c r="ADF35" s="221"/>
      <c r="ADG35" s="221"/>
      <c r="ADH35" s="221"/>
      <c r="ADI35" s="221"/>
      <c r="ADJ35" s="221"/>
      <c r="ADK35" s="221"/>
      <c r="ADL35" s="221"/>
      <c r="ADM35" s="221"/>
      <c r="ADN35" s="221"/>
      <c r="ADO35" s="221"/>
      <c r="ADP35" s="221"/>
      <c r="ADQ35" s="221"/>
      <c r="ADR35" s="221"/>
      <c r="ADS35" s="221"/>
      <c r="ADT35" s="221"/>
      <c r="ADU35" s="221"/>
      <c r="ADV35" s="221"/>
      <c r="ADW35" s="221"/>
      <c r="ADX35" s="221"/>
      <c r="ADY35" s="221"/>
      <c r="ADZ35" s="221"/>
      <c r="AEA35" s="221"/>
      <c r="AEB35" s="221"/>
      <c r="AEC35" s="221"/>
      <c r="AED35" s="221"/>
      <c r="AEE35" s="221"/>
      <c r="AEF35" s="221"/>
      <c r="AEG35" s="221"/>
      <c r="AEH35" s="221"/>
      <c r="AEI35" s="221"/>
      <c r="AEJ35" s="221"/>
      <c r="AEK35" s="221"/>
      <c r="AEL35" s="221"/>
      <c r="AEM35" s="221"/>
      <c r="AEN35" s="221"/>
      <c r="AEO35" s="221"/>
      <c r="AEP35" s="221"/>
      <c r="AEQ35" s="221"/>
      <c r="AER35" s="221"/>
      <c r="AES35" s="221"/>
      <c r="AET35" s="221"/>
      <c r="AEU35" s="221"/>
      <c r="AEV35" s="221"/>
      <c r="AEW35" s="221"/>
      <c r="AEX35" s="221"/>
      <c r="AEY35" s="221"/>
      <c r="AEZ35" s="221"/>
      <c r="AFA35" s="221"/>
      <c r="AFB35" s="221"/>
      <c r="AFC35" s="221"/>
      <c r="AFD35" s="221"/>
      <c r="AFE35" s="221"/>
      <c r="AFF35" s="221"/>
      <c r="AFG35" s="221"/>
      <c r="AFH35" s="221"/>
      <c r="AFI35" s="221"/>
      <c r="AFJ35" s="221"/>
      <c r="AFK35" s="221"/>
      <c r="AFL35" s="221"/>
      <c r="AFM35" s="221"/>
      <c r="AFN35" s="221"/>
      <c r="AFO35" s="221"/>
      <c r="AFP35" s="221"/>
      <c r="AFQ35" s="221"/>
      <c r="AFR35" s="221"/>
      <c r="AFS35" s="221"/>
      <c r="AFT35" s="221"/>
      <c r="AFU35" s="221"/>
      <c r="AFV35" s="221"/>
      <c r="AFW35" s="221"/>
      <c r="AFX35" s="221"/>
      <c r="AFY35" s="221"/>
      <c r="AFZ35" s="221"/>
      <c r="AGA35" s="221"/>
      <c r="AGB35" s="221"/>
      <c r="AGC35" s="221"/>
      <c r="AGD35" s="221"/>
      <c r="AGE35" s="221"/>
      <c r="AGF35" s="221"/>
      <c r="AGG35" s="221"/>
      <c r="AGH35" s="221"/>
      <c r="AGI35" s="221"/>
      <c r="AGJ35" s="221"/>
      <c r="AGK35" s="221"/>
      <c r="AGL35" s="221"/>
      <c r="AGM35" s="221"/>
      <c r="AGN35" s="221"/>
      <c r="AGO35" s="221"/>
      <c r="AGP35" s="221"/>
      <c r="AGQ35" s="221"/>
      <c r="AGR35" s="221"/>
      <c r="AGS35" s="221"/>
      <c r="AGT35" s="221"/>
      <c r="AGU35" s="221"/>
      <c r="AGV35" s="221"/>
      <c r="AGW35" s="221"/>
      <c r="AGX35" s="221"/>
      <c r="AGY35" s="221"/>
      <c r="AGZ35" s="221"/>
      <c r="AHA35" s="221"/>
      <c r="AHB35" s="221"/>
      <c r="AHC35" s="221"/>
      <c r="AHD35" s="221"/>
      <c r="AHE35" s="221"/>
      <c r="AHF35" s="221"/>
      <c r="AHG35" s="221"/>
      <c r="AHH35" s="221"/>
      <c r="AHI35" s="221"/>
      <c r="AHJ35" s="221"/>
      <c r="AHK35" s="221"/>
      <c r="AHL35" s="221"/>
      <c r="AHM35" s="221"/>
      <c r="AHN35" s="221"/>
      <c r="AHO35" s="221"/>
      <c r="AHP35" s="221"/>
      <c r="AHQ35" s="221"/>
      <c r="AHR35" s="221"/>
      <c r="AHS35" s="221"/>
      <c r="AHT35" s="221"/>
      <c r="AHU35" s="221"/>
      <c r="AHV35" s="221"/>
      <c r="AHW35" s="221"/>
      <c r="AHX35" s="221"/>
      <c r="AHY35" s="221"/>
      <c r="AHZ35" s="221"/>
      <c r="AIA35" s="221"/>
      <c r="AIB35" s="221"/>
      <c r="AIC35" s="221"/>
      <c r="AID35" s="221"/>
      <c r="AIE35" s="221"/>
      <c r="AIF35" s="221"/>
      <c r="AIG35" s="221"/>
      <c r="AIH35" s="221"/>
      <c r="AII35" s="221"/>
      <c r="AIJ35" s="221"/>
      <c r="AIK35" s="221"/>
      <c r="AIL35" s="221"/>
      <c r="AIM35" s="221"/>
      <c r="AIN35" s="221"/>
      <c r="AIO35" s="221"/>
      <c r="AIP35" s="221"/>
      <c r="AIQ35" s="221"/>
      <c r="AIR35" s="221"/>
      <c r="AIS35" s="221"/>
      <c r="AIT35" s="221"/>
      <c r="AIU35" s="221"/>
      <c r="AIV35" s="221"/>
      <c r="AIW35" s="221"/>
      <c r="AIX35" s="221"/>
      <c r="AIY35" s="221"/>
      <c r="AIZ35" s="221"/>
      <c r="AJA35" s="221"/>
      <c r="AJB35" s="221"/>
      <c r="AJC35" s="221"/>
      <c r="AJD35" s="221"/>
      <c r="AJE35" s="221"/>
      <c r="AJF35" s="221"/>
      <c r="AJG35" s="221"/>
      <c r="AJH35" s="221"/>
      <c r="AJI35" s="221"/>
      <c r="AJJ35" s="221"/>
      <c r="AJK35" s="221"/>
      <c r="AJL35" s="221"/>
      <c r="AJM35" s="221"/>
      <c r="AJN35" s="221"/>
      <c r="AJO35" s="221"/>
      <c r="AJP35" s="221"/>
      <c r="AJQ35" s="221"/>
      <c r="AJR35" s="221"/>
      <c r="AJS35" s="221"/>
      <c r="AJT35" s="221"/>
      <c r="AJU35" s="221"/>
      <c r="AJV35" s="221"/>
      <c r="AJW35" s="221"/>
      <c r="AJX35" s="221"/>
      <c r="AJY35" s="221"/>
      <c r="AJZ35" s="221"/>
      <c r="AKA35" s="221"/>
      <c r="AKB35" s="221"/>
      <c r="AKC35" s="221"/>
      <c r="AKD35" s="221"/>
      <c r="AKE35" s="221"/>
      <c r="AKF35" s="221"/>
      <c r="AKG35" s="221"/>
      <c r="AKH35" s="221"/>
      <c r="AKI35" s="221"/>
      <c r="AKJ35" s="221"/>
      <c r="AKK35" s="221"/>
      <c r="AKL35" s="221"/>
      <c r="AKM35" s="221"/>
      <c r="AKN35" s="221"/>
      <c r="AKO35" s="221"/>
      <c r="AKP35" s="221"/>
      <c r="AKQ35" s="221"/>
      <c r="AKR35" s="221"/>
      <c r="AKS35" s="221"/>
      <c r="AKT35" s="221"/>
      <c r="AKU35" s="221"/>
      <c r="AKV35" s="221"/>
      <c r="AKW35" s="221"/>
      <c r="AKX35" s="221"/>
      <c r="AKY35" s="221"/>
      <c r="AKZ35" s="221"/>
      <c r="ALA35" s="221"/>
      <c r="ALB35" s="221"/>
      <c r="ALC35" s="221"/>
      <c r="ALD35" s="221"/>
      <c r="ALE35" s="221"/>
      <c r="ALF35" s="221"/>
      <c r="ALG35" s="221"/>
      <c r="ALH35" s="221"/>
      <c r="ALI35" s="221"/>
      <c r="ALJ35" s="221"/>
      <c r="ALK35" s="221"/>
      <c r="ALL35" s="221"/>
      <c r="ALM35" s="221"/>
      <c r="ALN35" s="221"/>
      <c r="ALO35" s="221"/>
      <c r="ALP35" s="221"/>
      <c r="ALQ35" s="221"/>
      <c r="ALR35" s="221"/>
      <c r="ALS35" s="221"/>
      <c r="ALT35" s="221"/>
      <c r="ALU35" s="221"/>
      <c r="ALV35" s="221"/>
      <c r="ALW35" s="221"/>
      <c r="ALX35" s="221"/>
      <c r="ALY35" s="221"/>
      <c r="ALZ35" s="221"/>
      <c r="AMA35" s="221"/>
      <c r="AMB35" s="221"/>
      <c r="AMC35" s="221"/>
      <c r="AMD35" s="221"/>
      <c r="AME35" s="221"/>
      <c r="AMF35" s="221"/>
      <c r="AMG35" s="221"/>
      <c r="AMH35" s="221"/>
      <c r="AMI35" s="221"/>
      <c r="AMJ35" s="221"/>
      <c r="AMK35" s="221"/>
      <c r="AML35" s="221"/>
    </row>
    <row r="36" spans="1:1030" s="649" customFormat="1" ht="15" thickBot="1">
      <c r="A36" s="1768" t="s">
        <v>162</v>
      </c>
      <c r="B36" s="1768"/>
      <c r="C36" s="1768"/>
      <c r="D36" s="1768"/>
      <c r="E36" s="1768"/>
      <c r="F36" s="203"/>
      <c r="G36" s="203">
        <v>2018</v>
      </c>
      <c r="H36" s="203">
        <v>2017</v>
      </c>
      <c r="I36" s="221"/>
      <c r="J36" s="221"/>
      <c r="K36" s="221"/>
      <c r="L36" s="221"/>
      <c r="M36" s="221"/>
      <c r="N36" s="221"/>
      <c r="O36" s="221"/>
      <c r="P36" s="221"/>
      <c r="Q36" s="221"/>
      <c r="R36" s="221"/>
      <c r="S36" s="221"/>
      <c r="T36" s="221"/>
      <c r="U36" s="221"/>
      <c r="V36" s="221"/>
      <c r="W36" s="221"/>
      <c r="X36" s="221"/>
      <c r="Y36" s="221"/>
      <c r="Z36" s="221"/>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21"/>
      <c r="BL36" s="221"/>
      <c r="BM36" s="221"/>
      <c r="BN36" s="221"/>
      <c r="BO36" s="221"/>
      <c r="BP36" s="221"/>
      <c r="BQ36" s="221"/>
      <c r="BR36" s="221"/>
      <c r="BS36" s="221"/>
      <c r="BT36" s="221"/>
      <c r="BU36" s="221"/>
      <c r="BV36" s="221"/>
      <c r="BW36" s="221"/>
      <c r="BX36" s="221"/>
      <c r="BY36" s="221"/>
      <c r="BZ36" s="221"/>
      <c r="CA36" s="221"/>
      <c r="CB36" s="221"/>
      <c r="CC36" s="221"/>
      <c r="CD36" s="221"/>
      <c r="CE36" s="221"/>
      <c r="CF36" s="221"/>
      <c r="CG36" s="221"/>
      <c r="CH36" s="221"/>
      <c r="CI36" s="221"/>
      <c r="CJ36" s="221"/>
      <c r="CK36" s="221"/>
      <c r="CL36" s="221"/>
      <c r="CM36" s="221"/>
      <c r="CN36" s="221"/>
      <c r="CO36" s="221"/>
      <c r="CP36" s="221"/>
      <c r="CQ36" s="221"/>
      <c r="CR36" s="221"/>
      <c r="CS36" s="221"/>
      <c r="CT36" s="221"/>
      <c r="CU36" s="221"/>
      <c r="CV36" s="221"/>
      <c r="CW36" s="221"/>
      <c r="CX36" s="221"/>
      <c r="CY36" s="221"/>
      <c r="CZ36" s="221"/>
      <c r="DA36" s="221"/>
      <c r="DB36" s="221"/>
      <c r="DC36" s="221"/>
      <c r="DD36" s="221"/>
      <c r="DE36" s="221"/>
      <c r="DF36" s="221"/>
      <c r="DG36" s="221"/>
      <c r="DH36" s="221"/>
      <c r="DI36" s="221"/>
      <c r="DJ36" s="221"/>
      <c r="DK36" s="221"/>
      <c r="DL36" s="221"/>
      <c r="DM36" s="221"/>
      <c r="DN36" s="221"/>
      <c r="DO36" s="221"/>
      <c r="DP36" s="221"/>
      <c r="DQ36" s="221"/>
      <c r="DR36" s="221"/>
      <c r="DS36" s="221"/>
      <c r="DT36" s="221"/>
      <c r="DU36" s="221"/>
      <c r="DV36" s="221"/>
      <c r="DW36" s="221"/>
      <c r="DX36" s="221"/>
      <c r="DY36" s="221"/>
      <c r="DZ36" s="221"/>
      <c r="EA36" s="221"/>
      <c r="EB36" s="221"/>
      <c r="EC36" s="221"/>
      <c r="ED36" s="221"/>
      <c r="EE36" s="221"/>
      <c r="EF36" s="221"/>
      <c r="EG36" s="221"/>
      <c r="EH36" s="221"/>
      <c r="EI36" s="221"/>
      <c r="EJ36" s="221"/>
      <c r="EK36" s="221"/>
      <c r="EL36" s="221"/>
      <c r="EM36" s="221"/>
      <c r="EN36" s="221"/>
      <c r="EO36" s="221"/>
      <c r="EP36" s="221"/>
      <c r="EQ36" s="221"/>
      <c r="ER36" s="221"/>
      <c r="ES36" s="221"/>
      <c r="ET36" s="221"/>
      <c r="EU36" s="221"/>
      <c r="EV36" s="221"/>
      <c r="EW36" s="221"/>
      <c r="EX36" s="221"/>
      <c r="EY36" s="221"/>
      <c r="EZ36" s="221"/>
      <c r="FA36" s="221"/>
      <c r="FB36" s="221"/>
      <c r="FC36" s="221"/>
      <c r="FD36" s="221"/>
      <c r="FE36" s="221"/>
      <c r="FF36" s="221"/>
      <c r="FG36" s="221"/>
      <c r="FH36" s="221"/>
      <c r="FI36" s="221"/>
      <c r="FJ36" s="221"/>
      <c r="FK36" s="221"/>
      <c r="FL36" s="221"/>
      <c r="FM36" s="221"/>
      <c r="FN36" s="221"/>
      <c r="FO36" s="221"/>
      <c r="FP36" s="221"/>
      <c r="FQ36" s="221"/>
      <c r="FR36" s="221"/>
      <c r="FS36" s="221"/>
      <c r="FT36" s="221"/>
      <c r="FU36" s="221"/>
      <c r="FV36" s="221"/>
      <c r="FW36" s="221"/>
      <c r="FX36" s="221"/>
      <c r="FY36" s="221"/>
      <c r="FZ36" s="221"/>
      <c r="GA36" s="221"/>
      <c r="GB36" s="221"/>
      <c r="GC36" s="221"/>
      <c r="GD36" s="221"/>
      <c r="GE36" s="221"/>
      <c r="GF36" s="221"/>
      <c r="GG36" s="221"/>
      <c r="GH36" s="221"/>
      <c r="GI36" s="221"/>
      <c r="GJ36" s="221"/>
      <c r="GK36" s="221"/>
      <c r="GL36" s="221"/>
      <c r="GM36" s="221"/>
      <c r="GN36" s="221"/>
      <c r="GO36" s="221"/>
      <c r="GP36" s="221"/>
      <c r="GQ36" s="221"/>
      <c r="GR36" s="221"/>
      <c r="GS36" s="221"/>
      <c r="GT36" s="221"/>
      <c r="GU36" s="221"/>
      <c r="GV36" s="221"/>
      <c r="GW36" s="221"/>
      <c r="GX36" s="221"/>
      <c r="GY36" s="221"/>
      <c r="GZ36" s="221"/>
      <c r="HA36" s="221"/>
      <c r="HB36" s="221"/>
      <c r="HC36" s="221"/>
      <c r="HD36" s="221"/>
      <c r="HE36" s="221"/>
      <c r="HF36" s="221"/>
      <c r="HG36" s="221"/>
      <c r="HH36" s="221"/>
      <c r="HI36" s="221"/>
      <c r="HJ36" s="221"/>
      <c r="HK36" s="221"/>
      <c r="HL36" s="221"/>
      <c r="HM36" s="221"/>
      <c r="HN36" s="221"/>
      <c r="HO36" s="221"/>
      <c r="HP36" s="221"/>
      <c r="HQ36" s="221"/>
      <c r="HR36" s="221"/>
      <c r="HS36" s="221"/>
      <c r="HT36" s="221"/>
      <c r="HU36" s="221"/>
      <c r="HV36" s="221"/>
      <c r="HW36" s="221"/>
      <c r="HX36" s="221"/>
      <c r="HY36" s="221"/>
      <c r="HZ36" s="221"/>
      <c r="IA36" s="221"/>
      <c r="IB36" s="221"/>
      <c r="IC36" s="221"/>
      <c r="ID36" s="221"/>
      <c r="IE36" s="221"/>
      <c r="IF36" s="221"/>
      <c r="IG36" s="221"/>
      <c r="IH36" s="221"/>
      <c r="II36" s="221"/>
      <c r="IJ36" s="221"/>
      <c r="IK36" s="221"/>
      <c r="IL36" s="221"/>
      <c r="IM36" s="221"/>
      <c r="IN36" s="221"/>
      <c r="IO36" s="221"/>
      <c r="IP36" s="221"/>
      <c r="IQ36" s="221"/>
      <c r="IR36" s="221"/>
      <c r="IS36" s="221"/>
      <c r="IT36" s="221"/>
      <c r="IU36" s="221"/>
      <c r="IV36" s="221"/>
      <c r="IW36" s="221"/>
      <c r="IX36" s="221"/>
      <c r="IY36" s="221"/>
      <c r="IZ36" s="221"/>
      <c r="JA36" s="221"/>
      <c r="JB36" s="221"/>
      <c r="JC36" s="221"/>
      <c r="JD36" s="221"/>
      <c r="JE36" s="221"/>
      <c r="JF36" s="221"/>
      <c r="JG36" s="221"/>
      <c r="JH36" s="221"/>
      <c r="JI36" s="221"/>
      <c r="JJ36" s="221"/>
      <c r="JK36" s="221"/>
      <c r="JL36" s="221"/>
      <c r="JM36" s="221"/>
      <c r="JN36" s="221"/>
      <c r="JO36" s="221"/>
      <c r="JP36" s="221"/>
      <c r="JQ36" s="221"/>
      <c r="JR36" s="221"/>
      <c r="JS36" s="221"/>
      <c r="JT36" s="221"/>
      <c r="JU36" s="221"/>
      <c r="JV36" s="221"/>
      <c r="JW36" s="221"/>
      <c r="JX36" s="221"/>
      <c r="JY36" s="221"/>
      <c r="JZ36" s="221"/>
      <c r="KA36" s="221"/>
      <c r="KB36" s="221"/>
      <c r="KC36" s="221"/>
      <c r="KD36" s="221"/>
      <c r="KE36" s="221"/>
      <c r="KF36" s="221"/>
      <c r="KG36" s="221"/>
      <c r="KH36" s="221"/>
      <c r="KI36" s="221"/>
      <c r="KJ36" s="221"/>
      <c r="KK36" s="221"/>
      <c r="KL36" s="221"/>
      <c r="KM36" s="221"/>
      <c r="KN36" s="221"/>
      <c r="KO36" s="221"/>
      <c r="KP36" s="221"/>
      <c r="KQ36" s="221"/>
      <c r="KR36" s="221"/>
      <c r="KS36" s="221"/>
      <c r="KT36" s="221"/>
      <c r="KU36" s="221"/>
      <c r="KV36" s="221"/>
      <c r="KW36" s="221"/>
      <c r="KX36" s="221"/>
      <c r="KY36" s="221"/>
      <c r="KZ36" s="221"/>
      <c r="LA36" s="221"/>
      <c r="LB36" s="221"/>
      <c r="LC36" s="221"/>
      <c r="LD36" s="221"/>
      <c r="LE36" s="221"/>
      <c r="LF36" s="221"/>
      <c r="LG36" s="221"/>
      <c r="LH36" s="221"/>
      <c r="LI36" s="221"/>
      <c r="LJ36" s="221"/>
      <c r="LK36" s="221"/>
      <c r="LL36" s="221"/>
      <c r="LM36" s="221"/>
      <c r="LN36" s="221"/>
      <c r="LO36" s="221"/>
      <c r="LP36" s="221"/>
      <c r="LQ36" s="221"/>
      <c r="LR36" s="221"/>
      <c r="LS36" s="221"/>
      <c r="LT36" s="221"/>
      <c r="LU36" s="221"/>
      <c r="LV36" s="221"/>
      <c r="LW36" s="221"/>
      <c r="LX36" s="221"/>
      <c r="LY36" s="221"/>
      <c r="LZ36" s="221"/>
      <c r="MA36" s="221"/>
      <c r="MB36" s="221"/>
      <c r="MC36" s="221"/>
      <c r="MD36" s="221"/>
      <c r="ME36" s="221"/>
      <c r="MF36" s="221"/>
      <c r="MG36" s="221"/>
      <c r="MH36" s="221"/>
      <c r="MI36" s="221"/>
      <c r="MJ36" s="221"/>
      <c r="MK36" s="221"/>
      <c r="ML36" s="221"/>
      <c r="MM36" s="221"/>
      <c r="MN36" s="221"/>
      <c r="MO36" s="221"/>
      <c r="MP36" s="221"/>
      <c r="MQ36" s="221"/>
      <c r="MR36" s="221"/>
      <c r="MS36" s="221"/>
      <c r="MT36" s="221"/>
      <c r="MU36" s="221"/>
      <c r="MV36" s="221"/>
      <c r="MW36" s="221"/>
      <c r="MX36" s="221"/>
      <c r="MY36" s="221"/>
      <c r="MZ36" s="221"/>
      <c r="NA36" s="221"/>
      <c r="NB36" s="221"/>
      <c r="NC36" s="221"/>
      <c r="ND36" s="221"/>
      <c r="NE36" s="221"/>
      <c r="NF36" s="221"/>
      <c r="NG36" s="221"/>
      <c r="NH36" s="221"/>
      <c r="NI36" s="221"/>
      <c r="NJ36" s="221"/>
      <c r="NK36" s="221"/>
      <c r="NL36" s="221"/>
      <c r="NM36" s="221"/>
      <c r="NN36" s="221"/>
      <c r="NO36" s="221"/>
      <c r="NP36" s="221"/>
      <c r="NQ36" s="221"/>
      <c r="NR36" s="221"/>
      <c r="NS36" s="221"/>
      <c r="NT36" s="221"/>
      <c r="NU36" s="221"/>
      <c r="NV36" s="221"/>
      <c r="NW36" s="221"/>
      <c r="NX36" s="221"/>
      <c r="NY36" s="221"/>
      <c r="NZ36" s="221"/>
      <c r="OA36" s="221"/>
      <c r="OB36" s="221"/>
      <c r="OC36" s="221"/>
      <c r="OD36" s="221"/>
      <c r="OE36" s="221"/>
      <c r="OF36" s="221"/>
      <c r="OG36" s="221"/>
      <c r="OH36" s="221"/>
      <c r="OI36" s="221"/>
      <c r="OJ36" s="221"/>
      <c r="OK36" s="221"/>
      <c r="OL36" s="221"/>
      <c r="OM36" s="221"/>
      <c r="ON36" s="221"/>
      <c r="OO36" s="221"/>
      <c r="OP36" s="221"/>
      <c r="OQ36" s="221"/>
      <c r="OR36" s="221"/>
      <c r="OS36" s="221"/>
      <c r="OT36" s="221"/>
      <c r="OU36" s="221"/>
      <c r="OV36" s="221"/>
      <c r="OW36" s="221"/>
      <c r="OX36" s="221"/>
      <c r="OY36" s="221"/>
      <c r="OZ36" s="221"/>
      <c r="PA36" s="221"/>
      <c r="PB36" s="221"/>
      <c r="PC36" s="221"/>
      <c r="PD36" s="221"/>
      <c r="PE36" s="221"/>
      <c r="PF36" s="221"/>
      <c r="PG36" s="221"/>
      <c r="PH36" s="221"/>
      <c r="PI36" s="221"/>
      <c r="PJ36" s="221"/>
      <c r="PK36" s="221"/>
      <c r="PL36" s="221"/>
      <c r="PM36" s="221"/>
      <c r="PN36" s="221"/>
      <c r="PO36" s="221"/>
      <c r="PP36" s="221"/>
      <c r="PQ36" s="221"/>
      <c r="PR36" s="221"/>
      <c r="PS36" s="221"/>
      <c r="PT36" s="221"/>
      <c r="PU36" s="221"/>
      <c r="PV36" s="221"/>
      <c r="PW36" s="221"/>
      <c r="PX36" s="221"/>
      <c r="PY36" s="221"/>
      <c r="PZ36" s="221"/>
      <c r="QA36" s="221"/>
      <c r="QB36" s="221"/>
      <c r="QC36" s="221"/>
      <c r="QD36" s="221"/>
      <c r="QE36" s="221"/>
      <c r="QF36" s="221"/>
      <c r="QG36" s="221"/>
      <c r="QH36" s="221"/>
      <c r="QI36" s="221"/>
      <c r="QJ36" s="221"/>
      <c r="QK36" s="221"/>
      <c r="QL36" s="221"/>
      <c r="QM36" s="221"/>
      <c r="QN36" s="221"/>
      <c r="QO36" s="221"/>
      <c r="QP36" s="221"/>
      <c r="QQ36" s="221"/>
      <c r="QR36" s="221"/>
      <c r="QS36" s="221"/>
      <c r="QT36" s="221"/>
      <c r="QU36" s="221"/>
      <c r="QV36" s="221"/>
      <c r="QW36" s="221"/>
      <c r="QX36" s="221"/>
      <c r="QY36" s="221"/>
      <c r="QZ36" s="221"/>
      <c r="RA36" s="221"/>
      <c r="RB36" s="221"/>
      <c r="RC36" s="221"/>
      <c r="RD36" s="221"/>
      <c r="RE36" s="221"/>
      <c r="RF36" s="221"/>
      <c r="RG36" s="221"/>
      <c r="RH36" s="221"/>
      <c r="RI36" s="221"/>
      <c r="RJ36" s="221"/>
      <c r="RK36" s="221"/>
      <c r="RL36" s="221"/>
      <c r="RM36" s="221"/>
      <c r="RN36" s="221"/>
      <c r="RO36" s="221"/>
      <c r="RP36" s="221"/>
      <c r="RQ36" s="221"/>
      <c r="RR36" s="221"/>
      <c r="RS36" s="221"/>
      <c r="RT36" s="221"/>
      <c r="RU36" s="221"/>
      <c r="RV36" s="221"/>
      <c r="RW36" s="221"/>
      <c r="RX36" s="221"/>
      <c r="RY36" s="221"/>
      <c r="RZ36" s="221"/>
      <c r="SA36" s="221"/>
      <c r="SB36" s="221"/>
      <c r="SC36" s="221"/>
      <c r="SD36" s="221"/>
      <c r="SE36" s="221"/>
      <c r="SF36" s="221"/>
      <c r="SG36" s="221"/>
      <c r="SH36" s="221"/>
      <c r="SI36" s="221"/>
      <c r="SJ36" s="221"/>
      <c r="SK36" s="221"/>
      <c r="SL36" s="221"/>
      <c r="SM36" s="221"/>
      <c r="SN36" s="221"/>
      <c r="SO36" s="221"/>
      <c r="SP36" s="221"/>
      <c r="SQ36" s="221"/>
      <c r="SR36" s="221"/>
      <c r="SS36" s="221"/>
      <c r="ST36" s="221"/>
      <c r="SU36" s="221"/>
      <c r="SV36" s="221"/>
      <c r="SW36" s="221"/>
      <c r="SX36" s="221"/>
      <c r="SY36" s="221"/>
      <c r="SZ36" s="221"/>
      <c r="TA36" s="221"/>
      <c r="TB36" s="221"/>
      <c r="TC36" s="221"/>
      <c r="TD36" s="221"/>
      <c r="TE36" s="221"/>
      <c r="TF36" s="221"/>
      <c r="TG36" s="221"/>
      <c r="TH36" s="221"/>
      <c r="TI36" s="221"/>
      <c r="TJ36" s="221"/>
      <c r="TK36" s="221"/>
      <c r="TL36" s="221"/>
      <c r="TM36" s="221"/>
      <c r="TN36" s="221"/>
      <c r="TO36" s="221"/>
      <c r="TP36" s="221"/>
      <c r="TQ36" s="221"/>
      <c r="TR36" s="221"/>
      <c r="TS36" s="221"/>
      <c r="TT36" s="221"/>
      <c r="TU36" s="221"/>
      <c r="TV36" s="221"/>
      <c r="TW36" s="221"/>
      <c r="TX36" s="221"/>
      <c r="TY36" s="221"/>
      <c r="TZ36" s="221"/>
      <c r="UA36" s="221"/>
      <c r="UB36" s="221"/>
      <c r="UC36" s="221"/>
      <c r="UD36" s="221"/>
      <c r="UE36" s="221"/>
      <c r="UF36" s="221"/>
      <c r="UG36" s="221"/>
      <c r="UH36" s="221"/>
      <c r="UI36" s="221"/>
      <c r="UJ36" s="221"/>
      <c r="UK36" s="221"/>
      <c r="UL36" s="221"/>
      <c r="UM36" s="221"/>
      <c r="UN36" s="221"/>
      <c r="UO36" s="221"/>
      <c r="UP36" s="221"/>
      <c r="UQ36" s="221"/>
      <c r="UR36" s="221"/>
      <c r="US36" s="221"/>
      <c r="UT36" s="221"/>
      <c r="UU36" s="221"/>
      <c r="UV36" s="221"/>
      <c r="UW36" s="221"/>
      <c r="UX36" s="221"/>
      <c r="UY36" s="221"/>
      <c r="UZ36" s="221"/>
      <c r="VA36" s="221"/>
      <c r="VB36" s="221"/>
      <c r="VC36" s="221"/>
      <c r="VD36" s="221"/>
      <c r="VE36" s="221"/>
      <c r="VF36" s="221"/>
      <c r="VG36" s="221"/>
      <c r="VH36" s="221"/>
      <c r="VI36" s="221"/>
      <c r="VJ36" s="221"/>
      <c r="VK36" s="221"/>
      <c r="VL36" s="221"/>
      <c r="VM36" s="221"/>
      <c r="VN36" s="221"/>
      <c r="VO36" s="221"/>
      <c r="VP36" s="221"/>
      <c r="VQ36" s="221"/>
      <c r="VR36" s="221"/>
      <c r="VS36" s="221"/>
      <c r="VT36" s="221"/>
      <c r="VU36" s="221"/>
      <c r="VV36" s="221"/>
      <c r="VW36" s="221"/>
      <c r="VX36" s="221"/>
      <c r="VY36" s="221"/>
      <c r="VZ36" s="221"/>
      <c r="WA36" s="221"/>
      <c r="WB36" s="221"/>
      <c r="WC36" s="221"/>
      <c r="WD36" s="221"/>
      <c r="WE36" s="221"/>
      <c r="WF36" s="221"/>
      <c r="WG36" s="221"/>
      <c r="WH36" s="221"/>
      <c r="WI36" s="221"/>
      <c r="WJ36" s="221"/>
      <c r="WK36" s="221"/>
      <c r="WL36" s="221"/>
      <c r="WM36" s="221"/>
      <c r="WN36" s="221"/>
      <c r="WO36" s="221"/>
      <c r="WP36" s="221"/>
      <c r="WQ36" s="221"/>
      <c r="WR36" s="221"/>
      <c r="WS36" s="221"/>
      <c r="WT36" s="221"/>
      <c r="WU36" s="221"/>
      <c r="WV36" s="221"/>
      <c r="WW36" s="221"/>
      <c r="WX36" s="221"/>
      <c r="WY36" s="221"/>
      <c r="WZ36" s="221"/>
      <c r="XA36" s="221"/>
      <c r="XB36" s="221"/>
      <c r="XC36" s="221"/>
      <c r="XD36" s="221"/>
      <c r="XE36" s="221"/>
      <c r="XF36" s="221"/>
      <c r="XG36" s="221"/>
      <c r="XH36" s="221"/>
      <c r="XI36" s="221"/>
      <c r="XJ36" s="221"/>
      <c r="XK36" s="221"/>
      <c r="XL36" s="221"/>
      <c r="XM36" s="221"/>
      <c r="XN36" s="221"/>
      <c r="XO36" s="221"/>
      <c r="XP36" s="221"/>
      <c r="XQ36" s="221"/>
      <c r="XR36" s="221"/>
      <c r="XS36" s="221"/>
      <c r="XT36" s="221"/>
      <c r="XU36" s="221"/>
      <c r="XV36" s="221"/>
      <c r="XW36" s="221"/>
      <c r="XX36" s="221"/>
      <c r="XY36" s="221"/>
      <c r="XZ36" s="221"/>
      <c r="YA36" s="221"/>
      <c r="YB36" s="221"/>
      <c r="YC36" s="221"/>
      <c r="YD36" s="221"/>
      <c r="YE36" s="221"/>
      <c r="YF36" s="221"/>
      <c r="YG36" s="221"/>
      <c r="YH36" s="221"/>
      <c r="YI36" s="221"/>
      <c r="YJ36" s="221"/>
      <c r="YK36" s="221"/>
      <c r="YL36" s="221"/>
      <c r="YM36" s="221"/>
      <c r="YN36" s="221"/>
      <c r="YO36" s="221"/>
      <c r="YP36" s="221"/>
      <c r="YQ36" s="221"/>
      <c r="YR36" s="221"/>
      <c r="YS36" s="221"/>
      <c r="YT36" s="221"/>
      <c r="YU36" s="221"/>
      <c r="YV36" s="221"/>
      <c r="YW36" s="221"/>
      <c r="YX36" s="221"/>
      <c r="YY36" s="221"/>
      <c r="YZ36" s="221"/>
      <c r="ZA36" s="221"/>
      <c r="ZB36" s="221"/>
      <c r="ZC36" s="221"/>
      <c r="ZD36" s="221"/>
      <c r="ZE36" s="221"/>
      <c r="ZF36" s="221"/>
      <c r="ZG36" s="221"/>
      <c r="ZH36" s="221"/>
      <c r="ZI36" s="221"/>
      <c r="ZJ36" s="221"/>
      <c r="ZK36" s="221"/>
      <c r="ZL36" s="221"/>
      <c r="ZM36" s="221"/>
      <c r="ZN36" s="221"/>
      <c r="ZO36" s="221"/>
      <c r="ZP36" s="221"/>
      <c r="ZQ36" s="221"/>
      <c r="ZR36" s="221"/>
      <c r="ZS36" s="221"/>
      <c r="ZT36" s="221"/>
      <c r="ZU36" s="221"/>
      <c r="ZV36" s="221"/>
      <c r="ZW36" s="221"/>
      <c r="ZX36" s="221"/>
      <c r="ZY36" s="221"/>
      <c r="ZZ36" s="221"/>
      <c r="AAA36" s="221"/>
      <c r="AAB36" s="221"/>
      <c r="AAC36" s="221"/>
      <c r="AAD36" s="221"/>
      <c r="AAE36" s="221"/>
      <c r="AAF36" s="221"/>
      <c r="AAG36" s="221"/>
      <c r="AAH36" s="221"/>
      <c r="AAI36" s="221"/>
      <c r="AAJ36" s="221"/>
      <c r="AAK36" s="221"/>
      <c r="AAL36" s="221"/>
      <c r="AAM36" s="221"/>
      <c r="AAN36" s="221"/>
      <c r="AAO36" s="221"/>
      <c r="AAP36" s="221"/>
      <c r="AAQ36" s="221"/>
      <c r="AAR36" s="221"/>
      <c r="AAS36" s="221"/>
      <c r="AAT36" s="221"/>
      <c r="AAU36" s="221"/>
      <c r="AAV36" s="221"/>
      <c r="AAW36" s="221"/>
      <c r="AAX36" s="221"/>
      <c r="AAY36" s="221"/>
      <c r="AAZ36" s="221"/>
      <c r="ABA36" s="221"/>
      <c r="ABB36" s="221"/>
      <c r="ABC36" s="221"/>
      <c r="ABD36" s="221"/>
      <c r="ABE36" s="221"/>
      <c r="ABF36" s="221"/>
      <c r="ABG36" s="221"/>
      <c r="ABH36" s="221"/>
      <c r="ABI36" s="221"/>
      <c r="ABJ36" s="221"/>
      <c r="ABK36" s="221"/>
      <c r="ABL36" s="221"/>
      <c r="ABM36" s="221"/>
      <c r="ABN36" s="221"/>
      <c r="ABO36" s="221"/>
      <c r="ABP36" s="221"/>
      <c r="ABQ36" s="221"/>
      <c r="ABR36" s="221"/>
      <c r="ABS36" s="221"/>
      <c r="ABT36" s="221"/>
      <c r="ABU36" s="221"/>
      <c r="ABV36" s="221"/>
      <c r="ABW36" s="221"/>
      <c r="ABX36" s="221"/>
      <c r="ABY36" s="221"/>
      <c r="ABZ36" s="221"/>
      <c r="ACA36" s="221"/>
      <c r="ACB36" s="221"/>
      <c r="ACC36" s="221"/>
      <c r="ACD36" s="221"/>
      <c r="ACE36" s="221"/>
      <c r="ACF36" s="221"/>
      <c r="ACG36" s="221"/>
      <c r="ACH36" s="221"/>
      <c r="ACI36" s="221"/>
      <c r="ACJ36" s="221"/>
      <c r="ACK36" s="221"/>
      <c r="ACL36" s="221"/>
      <c r="ACM36" s="221"/>
      <c r="ACN36" s="221"/>
      <c r="ACO36" s="221"/>
      <c r="ACP36" s="221"/>
      <c r="ACQ36" s="221"/>
      <c r="ACR36" s="221"/>
      <c r="ACS36" s="221"/>
      <c r="ACT36" s="221"/>
      <c r="ACU36" s="221"/>
      <c r="ACV36" s="221"/>
      <c r="ACW36" s="221"/>
      <c r="ACX36" s="221"/>
      <c r="ACY36" s="221"/>
      <c r="ACZ36" s="221"/>
      <c r="ADA36" s="221"/>
      <c r="ADB36" s="221"/>
      <c r="ADC36" s="221"/>
      <c r="ADD36" s="221"/>
      <c r="ADE36" s="221"/>
      <c r="ADF36" s="221"/>
      <c r="ADG36" s="221"/>
      <c r="ADH36" s="221"/>
      <c r="ADI36" s="221"/>
      <c r="ADJ36" s="221"/>
      <c r="ADK36" s="221"/>
      <c r="ADL36" s="221"/>
      <c r="ADM36" s="221"/>
      <c r="ADN36" s="221"/>
      <c r="ADO36" s="221"/>
      <c r="ADP36" s="221"/>
      <c r="ADQ36" s="221"/>
      <c r="ADR36" s="221"/>
      <c r="ADS36" s="221"/>
      <c r="ADT36" s="221"/>
      <c r="ADU36" s="221"/>
      <c r="ADV36" s="221"/>
      <c r="ADW36" s="221"/>
      <c r="ADX36" s="221"/>
      <c r="ADY36" s="221"/>
      <c r="ADZ36" s="221"/>
      <c r="AEA36" s="221"/>
      <c r="AEB36" s="221"/>
      <c r="AEC36" s="221"/>
      <c r="AED36" s="221"/>
      <c r="AEE36" s="221"/>
      <c r="AEF36" s="221"/>
      <c r="AEG36" s="221"/>
      <c r="AEH36" s="221"/>
      <c r="AEI36" s="221"/>
      <c r="AEJ36" s="221"/>
      <c r="AEK36" s="221"/>
      <c r="AEL36" s="221"/>
      <c r="AEM36" s="221"/>
      <c r="AEN36" s="221"/>
      <c r="AEO36" s="221"/>
      <c r="AEP36" s="221"/>
      <c r="AEQ36" s="221"/>
      <c r="AER36" s="221"/>
      <c r="AES36" s="221"/>
      <c r="AET36" s="221"/>
      <c r="AEU36" s="221"/>
      <c r="AEV36" s="221"/>
      <c r="AEW36" s="221"/>
      <c r="AEX36" s="221"/>
      <c r="AEY36" s="221"/>
      <c r="AEZ36" s="221"/>
      <c r="AFA36" s="221"/>
      <c r="AFB36" s="221"/>
      <c r="AFC36" s="221"/>
      <c r="AFD36" s="221"/>
      <c r="AFE36" s="221"/>
      <c r="AFF36" s="221"/>
      <c r="AFG36" s="221"/>
      <c r="AFH36" s="221"/>
      <c r="AFI36" s="221"/>
      <c r="AFJ36" s="221"/>
      <c r="AFK36" s="221"/>
      <c r="AFL36" s="221"/>
      <c r="AFM36" s="221"/>
      <c r="AFN36" s="221"/>
      <c r="AFO36" s="221"/>
      <c r="AFP36" s="221"/>
      <c r="AFQ36" s="221"/>
      <c r="AFR36" s="221"/>
      <c r="AFS36" s="221"/>
      <c r="AFT36" s="221"/>
      <c r="AFU36" s="221"/>
      <c r="AFV36" s="221"/>
      <c r="AFW36" s="221"/>
      <c r="AFX36" s="221"/>
      <c r="AFY36" s="221"/>
      <c r="AFZ36" s="221"/>
      <c r="AGA36" s="221"/>
      <c r="AGB36" s="221"/>
      <c r="AGC36" s="221"/>
      <c r="AGD36" s="221"/>
      <c r="AGE36" s="221"/>
      <c r="AGF36" s="221"/>
      <c r="AGG36" s="221"/>
      <c r="AGH36" s="221"/>
      <c r="AGI36" s="221"/>
      <c r="AGJ36" s="221"/>
      <c r="AGK36" s="221"/>
      <c r="AGL36" s="221"/>
      <c r="AGM36" s="221"/>
      <c r="AGN36" s="221"/>
      <c r="AGO36" s="221"/>
      <c r="AGP36" s="221"/>
      <c r="AGQ36" s="221"/>
      <c r="AGR36" s="221"/>
      <c r="AGS36" s="221"/>
      <c r="AGT36" s="221"/>
      <c r="AGU36" s="221"/>
      <c r="AGV36" s="221"/>
      <c r="AGW36" s="221"/>
      <c r="AGX36" s="221"/>
      <c r="AGY36" s="221"/>
      <c r="AGZ36" s="221"/>
      <c r="AHA36" s="221"/>
      <c r="AHB36" s="221"/>
      <c r="AHC36" s="221"/>
      <c r="AHD36" s="221"/>
      <c r="AHE36" s="221"/>
      <c r="AHF36" s="221"/>
      <c r="AHG36" s="221"/>
      <c r="AHH36" s="221"/>
      <c r="AHI36" s="221"/>
      <c r="AHJ36" s="221"/>
      <c r="AHK36" s="221"/>
      <c r="AHL36" s="221"/>
      <c r="AHM36" s="221"/>
      <c r="AHN36" s="221"/>
      <c r="AHO36" s="221"/>
      <c r="AHP36" s="221"/>
      <c r="AHQ36" s="221"/>
      <c r="AHR36" s="221"/>
      <c r="AHS36" s="221"/>
      <c r="AHT36" s="221"/>
      <c r="AHU36" s="221"/>
      <c r="AHV36" s="221"/>
      <c r="AHW36" s="221"/>
      <c r="AHX36" s="221"/>
      <c r="AHY36" s="221"/>
      <c r="AHZ36" s="221"/>
      <c r="AIA36" s="221"/>
      <c r="AIB36" s="221"/>
      <c r="AIC36" s="221"/>
      <c r="AID36" s="221"/>
      <c r="AIE36" s="221"/>
      <c r="AIF36" s="221"/>
      <c r="AIG36" s="221"/>
      <c r="AIH36" s="221"/>
      <c r="AII36" s="221"/>
      <c r="AIJ36" s="221"/>
      <c r="AIK36" s="221"/>
      <c r="AIL36" s="221"/>
      <c r="AIM36" s="221"/>
      <c r="AIN36" s="221"/>
      <c r="AIO36" s="221"/>
      <c r="AIP36" s="221"/>
      <c r="AIQ36" s="221"/>
      <c r="AIR36" s="221"/>
      <c r="AIS36" s="221"/>
      <c r="AIT36" s="221"/>
      <c r="AIU36" s="221"/>
      <c r="AIV36" s="221"/>
      <c r="AIW36" s="221"/>
      <c r="AIX36" s="221"/>
      <c r="AIY36" s="221"/>
      <c r="AIZ36" s="221"/>
      <c r="AJA36" s="221"/>
      <c r="AJB36" s="221"/>
      <c r="AJC36" s="221"/>
      <c r="AJD36" s="221"/>
      <c r="AJE36" s="221"/>
      <c r="AJF36" s="221"/>
      <c r="AJG36" s="221"/>
      <c r="AJH36" s="221"/>
      <c r="AJI36" s="221"/>
      <c r="AJJ36" s="221"/>
      <c r="AJK36" s="221"/>
      <c r="AJL36" s="221"/>
      <c r="AJM36" s="221"/>
      <c r="AJN36" s="221"/>
      <c r="AJO36" s="221"/>
      <c r="AJP36" s="221"/>
      <c r="AJQ36" s="221"/>
      <c r="AJR36" s="221"/>
      <c r="AJS36" s="221"/>
      <c r="AJT36" s="221"/>
      <c r="AJU36" s="221"/>
      <c r="AJV36" s="221"/>
      <c r="AJW36" s="221"/>
      <c r="AJX36" s="221"/>
      <c r="AJY36" s="221"/>
      <c r="AJZ36" s="221"/>
      <c r="AKA36" s="221"/>
      <c r="AKB36" s="221"/>
      <c r="AKC36" s="221"/>
      <c r="AKD36" s="221"/>
      <c r="AKE36" s="221"/>
      <c r="AKF36" s="221"/>
      <c r="AKG36" s="221"/>
      <c r="AKH36" s="221"/>
      <c r="AKI36" s="221"/>
      <c r="AKJ36" s="221"/>
      <c r="AKK36" s="221"/>
      <c r="AKL36" s="221"/>
      <c r="AKM36" s="221"/>
      <c r="AKN36" s="221"/>
      <c r="AKO36" s="221"/>
      <c r="AKP36" s="221"/>
      <c r="AKQ36" s="221"/>
      <c r="AKR36" s="221"/>
      <c r="AKS36" s="221"/>
      <c r="AKT36" s="221"/>
      <c r="AKU36" s="221"/>
      <c r="AKV36" s="221"/>
      <c r="AKW36" s="221"/>
      <c r="AKX36" s="221"/>
      <c r="AKY36" s="221"/>
      <c r="AKZ36" s="221"/>
      <c r="ALA36" s="221"/>
      <c r="ALB36" s="221"/>
      <c r="ALC36" s="221"/>
      <c r="ALD36" s="221"/>
      <c r="ALE36" s="221"/>
      <c r="ALF36" s="221"/>
      <c r="ALG36" s="221"/>
      <c r="ALH36" s="221"/>
      <c r="ALI36" s="221"/>
      <c r="ALJ36" s="221"/>
      <c r="ALK36" s="221"/>
      <c r="ALL36" s="221"/>
      <c r="ALM36" s="221"/>
      <c r="ALN36" s="221"/>
      <c r="ALO36" s="221"/>
      <c r="ALP36" s="221"/>
      <c r="ALQ36" s="221"/>
      <c r="ALR36" s="221"/>
      <c r="ALS36" s="221"/>
      <c r="ALT36" s="221"/>
      <c r="ALU36" s="221"/>
      <c r="ALV36" s="221"/>
      <c r="ALW36" s="221"/>
      <c r="ALX36" s="221"/>
      <c r="ALY36" s="221"/>
      <c r="ALZ36" s="221"/>
      <c r="AMA36" s="221"/>
      <c r="AMB36" s="221"/>
      <c r="AMC36" s="221"/>
      <c r="AMD36" s="221"/>
      <c r="AME36" s="221"/>
      <c r="AMF36" s="221"/>
      <c r="AMG36" s="221"/>
      <c r="AMH36" s="221"/>
      <c r="AMI36" s="221"/>
      <c r="AMJ36" s="221"/>
      <c r="AMK36" s="221"/>
      <c r="AML36" s="221"/>
      <c r="AMM36" s="221"/>
      <c r="AMN36" s="221"/>
      <c r="AMO36" s="221"/>
      <c r="AMP36" s="221"/>
    </row>
    <row r="37" spans="1:1030" s="649" customFormat="1" ht="14.25">
      <c r="A37" s="1769" t="s">
        <v>298</v>
      </c>
      <c r="B37" s="1769"/>
      <c r="C37" s="1769"/>
      <c r="D37" s="1769"/>
      <c r="E37" s="1769"/>
      <c r="F37" s="222"/>
      <c r="G37" s="201">
        <v>132258805.09</v>
      </c>
      <c r="H37" s="201">
        <v>270873542.04000002</v>
      </c>
      <c r="I37" s="221"/>
      <c r="J37" s="221"/>
      <c r="K37" s="221"/>
      <c r="L37" s="221"/>
      <c r="M37" s="221"/>
      <c r="N37" s="221"/>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c r="BJ37" s="221"/>
      <c r="BK37" s="221"/>
      <c r="BL37" s="221"/>
      <c r="BM37" s="221"/>
      <c r="BN37" s="221"/>
      <c r="BO37" s="221"/>
      <c r="BP37" s="221"/>
      <c r="BQ37" s="221"/>
      <c r="BR37" s="221"/>
      <c r="BS37" s="221"/>
      <c r="BT37" s="221"/>
      <c r="BU37" s="221"/>
      <c r="BV37" s="221"/>
      <c r="BW37" s="221"/>
      <c r="BX37" s="221"/>
      <c r="BY37" s="221"/>
      <c r="BZ37" s="221"/>
      <c r="CA37" s="221"/>
      <c r="CB37" s="221"/>
      <c r="CC37" s="221"/>
      <c r="CD37" s="221"/>
      <c r="CE37" s="221"/>
      <c r="CF37" s="221"/>
      <c r="CG37" s="221"/>
      <c r="CH37" s="221"/>
      <c r="CI37" s="221"/>
      <c r="CJ37" s="221"/>
      <c r="CK37" s="221"/>
      <c r="CL37" s="221"/>
      <c r="CM37" s="221"/>
      <c r="CN37" s="221"/>
      <c r="CO37" s="221"/>
      <c r="CP37" s="221"/>
      <c r="CQ37" s="221"/>
      <c r="CR37" s="221"/>
      <c r="CS37" s="221"/>
      <c r="CT37" s="221"/>
      <c r="CU37" s="221"/>
      <c r="CV37" s="221"/>
      <c r="CW37" s="221"/>
      <c r="CX37" s="221"/>
      <c r="CY37" s="221"/>
      <c r="CZ37" s="221"/>
      <c r="DA37" s="221"/>
      <c r="DB37" s="221"/>
      <c r="DC37" s="221"/>
      <c r="DD37" s="221"/>
      <c r="DE37" s="221"/>
      <c r="DF37" s="221"/>
      <c r="DG37" s="221"/>
      <c r="DH37" s="221"/>
      <c r="DI37" s="221"/>
      <c r="DJ37" s="221"/>
      <c r="DK37" s="221"/>
      <c r="DL37" s="221"/>
      <c r="DM37" s="221"/>
      <c r="DN37" s="221"/>
      <c r="DO37" s="221"/>
      <c r="DP37" s="221"/>
      <c r="DQ37" s="221"/>
      <c r="DR37" s="221"/>
      <c r="DS37" s="221"/>
      <c r="DT37" s="221"/>
      <c r="DU37" s="221"/>
      <c r="DV37" s="221"/>
      <c r="DW37" s="221"/>
      <c r="DX37" s="221"/>
      <c r="DY37" s="221"/>
      <c r="DZ37" s="221"/>
      <c r="EA37" s="221"/>
      <c r="EB37" s="221"/>
      <c r="EC37" s="221"/>
      <c r="ED37" s="221"/>
      <c r="EE37" s="221"/>
      <c r="EF37" s="221"/>
      <c r="EG37" s="221"/>
      <c r="EH37" s="221"/>
      <c r="EI37" s="221"/>
      <c r="EJ37" s="221"/>
      <c r="EK37" s="221"/>
      <c r="EL37" s="221"/>
      <c r="EM37" s="221"/>
      <c r="EN37" s="221"/>
      <c r="EO37" s="221"/>
      <c r="EP37" s="221"/>
      <c r="EQ37" s="221"/>
      <c r="ER37" s="221"/>
      <c r="ES37" s="221"/>
      <c r="ET37" s="221"/>
      <c r="EU37" s="221"/>
      <c r="EV37" s="221"/>
      <c r="EW37" s="221"/>
      <c r="EX37" s="221"/>
      <c r="EY37" s="221"/>
      <c r="EZ37" s="221"/>
      <c r="FA37" s="221"/>
      <c r="FB37" s="221"/>
      <c r="FC37" s="221"/>
      <c r="FD37" s="221"/>
      <c r="FE37" s="221"/>
      <c r="FF37" s="221"/>
      <c r="FG37" s="221"/>
      <c r="FH37" s="221"/>
      <c r="FI37" s="221"/>
      <c r="FJ37" s="221"/>
      <c r="FK37" s="221"/>
      <c r="FL37" s="221"/>
      <c r="FM37" s="221"/>
      <c r="FN37" s="221"/>
      <c r="FO37" s="221"/>
      <c r="FP37" s="221"/>
      <c r="FQ37" s="221"/>
      <c r="FR37" s="221"/>
      <c r="FS37" s="221"/>
      <c r="FT37" s="221"/>
      <c r="FU37" s="221"/>
      <c r="FV37" s="221"/>
      <c r="FW37" s="221"/>
      <c r="FX37" s="221"/>
      <c r="FY37" s="221"/>
      <c r="FZ37" s="221"/>
      <c r="GA37" s="221"/>
      <c r="GB37" s="221"/>
      <c r="GC37" s="221"/>
      <c r="GD37" s="221"/>
      <c r="GE37" s="221"/>
      <c r="GF37" s="221"/>
      <c r="GG37" s="221"/>
      <c r="GH37" s="221"/>
      <c r="GI37" s="221"/>
      <c r="GJ37" s="221"/>
      <c r="GK37" s="221"/>
      <c r="GL37" s="221"/>
      <c r="GM37" s="221"/>
      <c r="GN37" s="221"/>
      <c r="GO37" s="221"/>
      <c r="GP37" s="221"/>
      <c r="GQ37" s="221"/>
      <c r="GR37" s="221"/>
      <c r="GS37" s="221"/>
      <c r="GT37" s="221"/>
      <c r="GU37" s="221"/>
      <c r="GV37" s="221"/>
      <c r="GW37" s="221"/>
      <c r="GX37" s="221"/>
      <c r="GY37" s="221"/>
      <c r="GZ37" s="221"/>
      <c r="HA37" s="221"/>
      <c r="HB37" s="221"/>
      <c r="HC37" s="221"/>
      <c r="HD37" s="221"/>
      <c r="HE37" s="221"/>
      <c r="HF37" s="221"/>
      <c r="HG37" s="221"/>
      <c r="HH37" s="221"/>
      <c r="HI37" s="221"/>
      <c r="HJ37" s="221"/>
      <c r="HK37" s="221"/>
      <c r="HL37" s="221"/>
      <c r="HM37" s="221"/>
      <c r="HN37" s="221"/>
      <c r="HO37" s="221"/>
      <c r="HP37" s="221"/>
      <c r="HQ37" s="221"/>
      <c r="HR37" s="221"/>
      <c r="HS37" s="221"/>
      <c r="HT37" s="221"/>
      <c r="HU37" s="221"/>
      <c r="HV37" s="221"/>
      <c r="HW37" s="221"/>
      <c r="HX37" s="221"/>
      <c r="HY37" s="221"/>
      <c r="HZ37" s="221"/>
      <c r="IA37" s="221"/>
      <c r="IB37" s="221"/>
      <c r="IC37" s="221"/>
      <c r="ID37" s="221"/>
      <c r="IE37" s="221"/>
      <c r="IF37" s="221"/>
      <c r="IG37" s="221"/>
      <c r="IH37" s="221"/>
      <c r="II37" s="221"/>
      <c r="IJ37" s="221"/>
      <c r="IK37" s="221"/>
      <c r="IL37" s="221"/>
      <c r="IM37" s="221"/>
      <c r="IN37" s="221"/>
      <c r="IO37" s="221"/>
      <c r="IP37" s="221"/>
      <c r="IQ37" s="221"/>
      <c r="IR37" s="221"/>
      <c r="IS37" s="221"/>
      <c r="IT37" s="221"/>
      <c r="IU37" s="221"/>
      <c r="IV37" s="221"/>
      <c r="IW37" s="221"/>
      <c r="IX37" s="221"/>
      <c r="IY37" s="221"/>
      <c r="IZ37" s="221"/>
      <c r="JA37" s="221"/>
      <c r="JB37" s="221"/>
      <c r="JC37" s="221"/>
      <c r="JD37" s="221"/>
      <c r="JE37" s="221"/>
      <c r="JF37" s="221"/>
      <c r="JG37" s="221"/>
      <c r="JH37" s="221"/>
      <c r="JI37" s="221"/>
      <c r="JJ37" s="221"/>
      <c r="JK37" s="221"/>
      <c r="JL37" s="221"/>
      <c r="JM37" s="221"/>
      <c r="JN37" s="221"/>
      <c r="JO37" s="221"/>
      <c r="JP37" s="221"/>
      <c r="JQ37" s="221"/>
      <c r="JR37" s="221"/>
      <c r="JS37" s="221"/>
      <c r="JT37" s="221"/>
      <c r="JU37" s="221"/>
      <c r="JV37" s="221"/>
      <c r="JW37" s="221"/>
      <c r="JX37" s="221"/>
      <c r="JY37" s="221"/>
      <c r="JZ37" s="221"/>
      <c r="KA37" s="221"/>
      <c r="KB37" s="221"/>
      <c r="KC37" s="221"/>
      <c r="KD37" s="221"/>
      <c r="KE37" s="221"/>
      <c r="KF37" s="221"/>
      <c r="KG37" s="221"/>
      <c r="KH37" s="221"/>
      <c r="KI37" s="221"/>
      <c r="KJ37" s="221"/>
      <c r="KK37" s="221"/>
      <c r="KL37" s="221"/>
      <c r="KM37" s="221"/>
      <c r="KN37" s="221"/>
      <c r="KO37" s="221"/>
      <c r="KP37" s="221"/>
      <c r="KQ37" s="221"/>
      <c r="KR37" s="221"/>
      <c r="KS37" s="221"/>
      <c r="KT37" s="221"/>
      <c r="KU37" s="221"/>
      <c r="KV37" s="221"/>
      <c r="KW37" s="221"/>
      <c r="KX37" s="221"/>
      <c r="KY37" s="221"/>
      <c r="KZ37" s="221"/>
      <c r="LA37" s="221"/>
      <c r="LB37" s="221"/>
      <c r="LC37" s="221"/>
      <c r="LD37" s="221"/>
      <c r="LE37" s="221"/>
      <c r="LF37" s="221"/>
      <c r="LG37" s="221"/>
      <c r="LH37" s="221"/>
      <c r="LI37" s="221"/>
      <c r="LJ37" s="221"/>
      <c r="LK37" s="221"/>
      <c r="LL37" s="221"/>
      <c r="LM37" s="221"/>
      <c r="LN37" s="221"/>
      <c r="LO37" s="221"/>
      <c r="LP37" s="221"/>
      <c r="LQ37" s="221"/>
      <c r="LR37" s="221"/>
      <c r="LS37" s="221"/>
      <c r="LT37" s="221"/>
      <c r="LU37" s="221"/>
      <c r="LV37" s="221"/>
      <c r="LW37" s="221"/>
      <c r="LX37" s="221"/>
      <c r="LY37" s="221"/>
      <c r="LZ37" s="221"/>
      <c r="MA37" s="221"/>
      <c r="MB37" s="221"/>
      <c r="MC37" s="221"/>
      <c r="MD37" s="221"/>
      <c r="ME37" s="221"/>
      <c r="MF37" s="221"/>
      <c r="MG37" s="221"/>
      <c r="MH37" s="221"/>
      <c r="MI37" s="221"/>
      <c r="MJ37" s="221"/>
      <c r="MK37" s="221"/>
      <c r="ML37" s="221"/>
      <c r="MM37" s="221"/>
      <c r="MN37" s="221"/>
      <c r="MO37" s="221"/>
      <c r="MP37" s="221"/>
      <c r="MQ37" s="221"/>
      <c r="MR37" s="221"/>
      <c r="MS37" s="221"/>
      <c r="MT37" s="221"/>
      <c r="MU37" s="221"/>
      <c r="MV37" s="221"/>
      <c r="MW37" s="221"/>
      <c r="MX37" s="221"/>
      <c r="MY37" s="221"/>
      <c r="MZ37" s="221"/>
      <c r="NA37" s="221"/>
      <c r="NB37" s="221"/>
      <c r="NC37" s="221"/>
      <c r="ND37" s="221"/>
      <c r="NE37" s="221"/>
      <c r="NF37" s="221"/>
      <c r="NG37" s="221"/>
      <c r="NH37" s="221"/>
      <c r="NI37" s="221"/>
      <c r="NJ37" s="221"/>
      <c r="NK37" s="221"/>
      <c r="NL37" s="221"/>
      <c r="NM37" s="221"/>
      <c r="NN37" s="221"/>
      <c r="NO37" s="221"/>
      <c r="NP37" s="221"/>
      <c r="NQ37" s="221"/>
      <c r="NR37" s="221"/>
      <c r="NS37" s="221"/>
      <c r="NT37" s="221"/>
      <c r="NU37" s="221"/>
      <c r="NV37" s="221"/>
      <c r="NW37" s="221"/>
      <c r="NX37" s="221"/>
      <c r="NY37" s="221"/>
      <c r="NZ37" s="221"/>
      <c r="OA37" s="221"/>
      <c r="OB37" s="221"/>
      <c r="OC37" s="221"/>
      <c r="OD37" s="221"/>
      <c r="OE37" s="221"/>
      <c r="OF37" s="221"/>
      <c r="OG37" s="221"/>
      <c r="OH37" s="221"/>
      <c r="OI37" s="221"/>
      <c r="OJ37" s="221"/>
      <c r="OK37" s="221"/>
      <c r="OL37" s="221"/>
      <c r="OM37" s="221"/>
      <c r="ON37" s="221"/>
      <c r="OO37" s="221"/>
      <c r="OP37" s="221"/>
      <c r="OQ37" s="221"/>
      <c r="OR37" s="221"/>
      <c r="OS37" s="221"/>
      <c r="OT37" s="221"/>
      <c r="OU37" s="221"/>
      <c r="OV37" s="221"/>
      <c r="OW37" s="221"/>
      <c r="OX37" s="221"/>
      <c r="OY37" s="221"/>
      <c r="OZ37" s="221"/>
      <c r="PA37" s="221"/>
      <c r="PB37" s="221"/>
      <c r="PC37" s="221"/>
      <c r="PD37" s="221"/>
      <c r="PE37" s="221"/>
      <c r="PF37" s="221"/>
      <c r="PG37" s="221"/>
      <c r="PH37" s="221"/>
      <c r="PI37" s="221"/>
      <c r="PJ37" s="221"/>
      <c r="PK37" s="221"/>
      <c r="PL37" s="221"/>
      <c r="PM37" s="221"/>
      <c r="PN37" s="221"/>
      <c r="PO37" s="221"/>
      <c r="PP37" s="221"/>
      <c r="PQ37" s="221"/>
      <c r="PR37" s="221"/>
      <c r="PS37" s="221"/>
      <c r="PT37" s="221"/>
      <c r="PU37" s="221"/>
      <c r="PV37" s="221"/>
      <c r="PW37" s="221"/>
      <c r="PX37" s="221"/>
      <c r="PY37" s="221"/>
      <c r="PZ37" s="221"/>
      <c r="QA37" s="221"/>
      <c r="QB37" s="221"/>
      <c r="QC37" s="221"/>
      <c r="QD37" s="221"/>
      <c r="QE37" s="221"/>
      <c r="QF37" s="221"/>
      <c r="QG37" s="221"/>
      <c r="QH37" s="221"/>
      <c r="QI37" s="221"/>
      <c r="QJ37" s="221"/>
      <c r="QK37" s="221"/>
      <c r="QL37" s="221"/>
      <c r="QM37" s="221"/>
      <c r="QN37" s="221"/>
      <c r="QO37" s="221"/>
      <c r="QP37" s="221"/>
      <c r="QQ37" s="221"/>
      <c r="QR37" s="221"/>
      <c r="QS37" s="221"/>
      <c r="QT37" s="221"/>
      <c r="QU37" s="221"/>
      <c r="QV37" s="221"/>
      <c r="QW37" s="221"/>
      <c r="QX37" s="221"/>
      <c r="QY37" s="221"/>
      <c r="QZ37" s="221"/>
      <c r="RA37" s="221"/>
      <c r="RB37" s="221"/>
      <c r="RC37" s="221"/>
      <c r="RD37" s="221"/>
      <c r="RE37" s="221"/>
      <c r="RF37" s="221"/>
      <c r="RG37" s="221"/>
      <c r="RH37" s="221"/>
      <c r="RI37" s="221"/>
      <c r="RJ37" s="221"/>
      <c r="RK37" s="221"/>
      <c r="RL37" s="221"/>
      <c r="RM37" s="221"/>
      <c r="RN37" s="221"/>
      <c r="RO37" s="221"/>
      <c r="RP37" s="221"/>
      <c r="RQ37" s="221"/>
      <c r="RR37" s="221"/>
      <c r="RS37" s="221"/>
      <c r="RT37" s="221"/>
      <c r="RU37" s="221"/>
      <c r="RV37" s="221"/>
      <c r="RW37" s="221"/>
      <c r="RX37" s="221"/>
      <c r="RY37" s="221"/>
      <c r="RZ37" s="221"/>
      <c r="SA37" s="221"/>
      <c r="SB37" s="221"/>
      <c r="SC37" s="221"/>
      <c r="SD37" s="221"/>
      <c r="SE37" s="221"/>
      <c r="SF37" s="221"/>
      <c r="SG37" s="221"/>
      <c r="SH37" s="221"/>
      <c r="SI37" s="221"/>
      <c r="SJ37" s="221"/>
      <c r="SK37" s="221"/>
      <c r="SL37" s="221"/>
      <c r="SM37" s="221"/>
      <c r="SN37" s="221"/>
      <c r="SO37" s="221"/>
      <c r="SP37" s="221"/>
      <c r="SQ37" s="221"/>
      <c r="SR37" s="221"/>
      <c r="SS37" s="221"/>
      <c r="ST37" s="221"/>
      <c r="SU37" s="221"/>
      <c r="SV37" s="221"/>
      <c r="SW37" s="221"/>
      <c r="SX37" s="221"/>
      <c r="SY37" s="221"/>
      <c r="SZ37" s="221"/>
      <c r="TA37" s="221"/>
      <c r="TB37" s="221"/>
      <c r="TC37" s="221"/>
      <c r="TD37" s="221"/>
      <c r="TE37" s="221"/>
      <c r="TF37" s="221"/>
      <c r="TG37" s="221"/>
      <c r="TH37" s="221"/>
      <c r="TI37" s="221"/>
      <c r="TJ37" s="221"/>
      <c r="TK37" s="221"/>
      <c r="TL37" s="221"/>
      <c r="TM37" s="221"/>
      <c r="TN37" s="221"/>
      <c r="TO37" s="221"/>
      <c r="TP37" s="221"/>
      <c r="TQ37" s="221"/>
      <c r="TR37" s="221"/>
      <c r="TS37" s="221"/>
      <c r="TT37" s="221"/>
      <c r="TU37" s="221"/>
      <c r="TV37" s="221"/>
      <c r="TW37" s="221"/>
      <c r="TX37" s="221"/>
      <c r="TY37" s="221"/>
      <c r="TZ37" s="221"/>
      <c r="UA37" s="221"/>
      <c r="UB37" s="221"/>
      <c r="UC37" s="221"/>
      <c r="UD37" s="221"/>
      <c r="UE37" s="221"/>
      <c r="UF37" s="221"/>
      <c r="UG37" s="221"/>
      <c r="UH37" s="221"/>
      <c r="UI37" s="221"/>
      <c r="UJ37" s="221"/>
      <c r="UK37" s="221"/>
      <c r="UL37" s="221"/>
      <c r="UM37" s="221"/>
      <c r="UN37" s="221"/>
      <c r="UO37" s="221"/>
      <c r="UP37" s="221"/>
      <c r="UQ37" s="221"/>
      <c r="UR37" s="221"/>
      <c r="US37" s="221"/>
      <c r="UT37" s="221"/>
      <c r="UU37" s="221"/>
      <c r="UV37" s="221"/>
      <c r="UW37" s="221"/>
      <c r="UX37" s="221"/>
      <c r="UY37" s="221"/>
      <c r="UZ37" s="221"/>
      <c r="VA37" s="221"/>
      <c r="VB37" s="221"/>
      <c r="VC37" s="221"/>
      <c r="VD37" s="221"/>
      <c r="VE37" s="221"/>
      <c r="VF37" s="221"/>
      <c r="VG37" s="221"/>
      <c r="VH37" s="221"/>
      <c r="VI37" s="221"/>
      <c r="VJ37" s="221"/>
      <c r="VK37" s="221"/>
      <c r="VL37" s="221"/>
      <c r="VM37" s="221"/>
      <c r="VN37" s="221"/>
      <c r="VO37" s="221"/>
      <c r="VP37" s="221"/>
      <c r="VQ37" s="221"/>
      <c r="VR37" s="221"/>
      <c r="VS37" s="221"/>
      <c r="VT37" s="221"/>
      <c r="VU37" s="221"/>
      <c r="VV37" s="221"/>
      <c r="VW37" s="221"/>
      <c r="VX37" s="221"/>
      <c r="VY37" s="221"/>
      <c r="VZ37" s="221"/>
      <c r="WA37" s="221"/>
      <c r="WB37" s="221"/>
      <c r="WC37" s="221"/>
      <c r="WD37" s="221"/>
      <c r="WE37" s="221"/>
      <c r="WF37" s="221"/>
      <c r="WG37" s="221"/>
      <c r="WH37" s="221"/>
      <c r="WI37" s="221"/>
      <c r="WJ37" s="221"/>
      <c r="WK37" s="221"/>
      <c r="WL37" s="221"/>
      <c r="WM37" s="221"/>
      <c r="WN37" s="221"/>
      <c r="WO37" s="221"/>
      <c r="WP37" s="221"/>
      <c r="WQ37" s="221"/>
      <c r="WR37" s="221"/>
      <c r="WS37" s="221"/>
      <c r="WT37" s="221"/>
      <c r="WU37" s="221"/>
      <c r="WV37" s="221"/>
      <c r="WW37" s="221"/>
      <c r="WX37" s="221"/>
      <c r="WY37" s="221"/>
      <c r="WZ37" s="221"/>
      <c r="XA37" s="221"/>
      <c r="XB37" s="221"/>
      <c r="XC37" s="221"/>
      <c r="XD37" s="221"/>
      <c r="XE37" s="221"/>
      <c r="XF37" s="221"/>
      <c r="XG37" s="221"/>
      <c r="XH37" s="221"/>
      <c r="XI37" s="221"/>
      <c r="XJ37" s="221"/>
      <c r="XK37" s="221"/>
      <c r="XL37" s="221"/>
      <c r="XM37" s="221"/>
      <c r="XN37" s="221"/>
      <c r="XO37" s="221"/>
      <c r="XP37" s="221"/>
      <c r="XQ37" s="221"/>
      <c r="XR37" s="221"/>
      <c r="XS37" s="221"/>
      <c r="XT37" s="221"/>
      <c r="XU37" s="221"/>
      <c r="XV37" s="221"/>
      <c r="XW37" s="221"/>
      <c r="XX37" s="221"/>
      <c r="XY37" s="221"/>
      <c r="XZ37" s="221"/>
      <c r="YA37" s="221"/>
      <c r="YB37" s="221"/>
      <c r="YC37" s="221"/>
      <c r="YD37" s="221"/>
      <c r="YE37" s="221"/>
      <c r="YF37" s="221"/>
      <c r="YG37" s="221"/>
      <c r="YH37" s="221"/>
      <c r="YI37" s="221"/>
      <c r="YJ37" s="221"/>
      <c r="YK37" s="221"/>
      <c r="YL37" s="221"/>
      <c r="YM37" s="221"/>
      <c r="YN37" s="221"/>
      <c r="YO37" s="221"/>
      <c r="YP37" s="221"/>
      <c r="YQ37" s="221"/>
      <c r="YR37" s="221"/>
      <c r="YS37" s="221"/>
      <c r="YT37" s="221"/>
      <c r="YU37" s="221"/>
      <c r="YV37" s="221"/>
      <c r="YW37" s="221"/>
      <c r="YX37" s="221"/>
      <c r="YY37" s="221"/>
      <c r="YZ37" s="221"/>
      <c r="ZA37" s="221"/>
      <c r="ZB37" s="221"/>
      <c r="ZC37" s="221"/>
      <c r="ZD37" s="221"/>
      <c r="ZE37" s="221"/>
      <c r="ZF37" s="221"/>
      <c r="ZG37" s="221"/>
      <c r="ZH37" s="221"/>
      <c r="ZI37" s="221"/>
      <c r="ZJ37" s="221"/>
      <c r="ZK37" s="221"/>
      <c r="ZL37" s="221"/>
      <c r="ZM37" s="221"/>
      <c r="ZN37" s="221"/>
      <c r="ZO37" s="221"/>
      <c r="ZP37" s="221"/>
      <c r="ZQ37" s="221"/>
      <c r="ZR37" s="221"/>
      <c r="ZS37" s="221"/>
      <c r="ZT37" s="221"/>
      <c r="ZU37" s="221"/>
      <c r="ZV37" s="221"/>
      <c r="ZW37" s="221"/>
      <c r="ZX37" s="221"/>
      <c r="ZY37" s="221"/>
      <c r="ZZ37" s="221"/>
      <c r="AAA37" s="221"/>
      <c r="AAB37" s="221"/>
      <c r="AAC37" s="221"/>
      <c r="AAD37" s="221"/>
      <c r="AAE37" s="221"/>
      <c r="AAF37" s="221"/>
      <c r="AAG37" s="221"/>
      <c r="AAH37" s="221"/>
      <c r="AAI37" s="221"/>
      <c r="AAJ37" s="221"/>
      <c r="AAK37" s="221"/>
      <c r="AAL37" s="221"/>
      <c r="AAM37" s="221"/>
      <c r="AAN37" s="221"/>
      <c r="AAO37" s="221"/>
      <c r="AAP37" s="221"/>
      <c r="AAQ37" s="221"/>
      <c r="AAR37" s="221"/>
      <c r="AAS37" s="221"/>
      <c r="AAT37" s="221"/>
      <c r="AAU37" s="221"/>
      <c r="AAV37" s="221"/>
      <c r="AAW37" s="221"/>
      <c r="AAX37" s="221"/>
      <c r="AAY37" s="221"/>
      <c r="AAZ37" s="221"/>
      <c r="ABA37" s="221"/>
      <c r="ABB37" s="221"/>
      <c r="ABC37" s="221"/>
      <c r="ABD37" s="221"/>
      <c r="ABE37" s="221"/>
      <c r="ABF37" s="221"/>
      <c r="ABG37" s="221"/>
      <c r="ABH37" s="221"/>
      <c r="ABI37" s="221"/>
      <c r="ABJ37" s="221"/>
      <c r="ABK37" s="221"/>
      <c r="ABL37" s="221"/>
      <c r="ABM37" s="221"/>
      <c r="ABN37" s="221"/>
      <c r="ABO37" s="221"/>
      <c r="ABP37" s="221"/>
      <c r="ABQ37" s="221"/>
      <c r="ABR37" s="221"/>
      <c r="ABS37" s="221"/>
      <c r="ABT37" s="221"/>
      <c r="ABU37" s="221"/>
      <c r="ABV37" s="221"/>
      <c r="ABW37" s="221"/>
      <c r="ABX37" s="221"/>
      <c r="ABY37" s="221"/>
      <c r="ABZ37" s="221"/>
      <c r="ACA37" s="221"/>
      <c r="ACB37" s="221"/>
      <c r="ACC37" s="221"/>
      <c r="ACD37" s="221"/>
      <c r="ACE37" s="221"/>
      <c r="ACF37" s="221"/>
      <c r="ACG37" s="221"/>
      <c r="ACH37" s="221"/>
      <c r="ACI37" s="221"/>
      <c r="ACJ37" s="221"/>
      <c r="ACK37" s="221"/>
      <c r="ACL37" s="221"/>
      <c r="ACM37" s="221"/>
      <c r="ACN37" s="221"/>
      <c r="ACO37" s="221"/>
      <c r="ACP37" s="221"/>
      <c r="ACQ37" s="221"/>
      <c r="ACR37" s="221"/>
      <c r="ACS37" s="221"/>
      <c r="ACT37" s="221"/>
      <c r="ACU37" s="221"/>
      <c r="ACV37" s="221"/>
      <c r="ACW37" s="221"/>
      <c r="ACX37" s="221"/>
      <c r="ACY37" s="221"/>
      <c r="ACZ37" s="221"/>
      <c r="ADA37" s="221"/>
      <c r="ADB37" s="221"/>
      <c r="ADC37" s="221"/>
      <c r="ADD37" s="221"/>
      <c r="ADE37" s="221"/>
      <c r="ADF37" s="221"/>
      <c r="ADG37" s="221"/>
      <c r="ADH37" s="221"/>
      <c r="ADI37" s="221"/>
      <c r="ADJ37" s="221"/>
      <c r="ADK37" s="221"/>
      <c r="ADL37" s="221"/>
      <c r="ADM37" s="221"/>
      <c r="ADN37" s="221"/>
      <c r="ADO37" s="221"/>
      <c r="ADP37" s="221"/>
      <c r="ADQ37" s="221"/>
      <c r="ADR37" s="221"/>
      <c r="ADS37" s="221"/>
      <c r="ADT37" s="221"/>
      <c r="ADU37" s="221"/>
      <c r="ADV37" s="221"/>
      <c r="ADW37" s="221"/>
      <c r="ADX37" s="221"/>
      <c r="ADY37" s="221"/>
      <c r="ADZ37" s="221"/>
      <c r="AEA37" s="221"/>
      <c r="AEB37" s="221"/>
      <c r="AEC37" s="221"/>
      <c r="AED37" s="221"/>
      <c r="AEE37" s="221"/>
      <c r="AEF37" s="221"/>
      <c r="AEG37" s="221"/>
      <c r="AEH37" s="221"/>
      <c r="AEI37" s="221"/>
      <c r="AEJ37" s="221"/>
      <c r="AEK37" s="221"/>
      <c r="AEL37" s="221"/>
      <c r="AEM37" s="221"/>
      <c r="AEN37" s="221"/>
      <c r="AEO37" s="221"/>
      <c r="AEP37" s="221"/>
      <c r="AEQ37" s="221"/>
      <c r="AER37" s="221"/>
      <c r="AES37" s="221"/>
      <c r="AET37" s="221"/>
      <c r="AEU37" s="221"/>
      <c r="AEV37" s="221"/>
      <c r="AEW37" s="221"/>
      <c r="AEX37" s="221"/>
      <c r="AEY37" s="221"/>
      <c r="AEZ37" s="221"/>
      <c r="AFA37" s="221"/>
      <c r="AFB37" s="221"/>
      <c r="AFC37" s="221"/>
      <c r="AFD37" s="221"/>
      <c r="AFE37" s="221"/>
      <c r="AFF37" s="221"/>
      <c r="AFG37" s="221"/>
      <c r="AFH37" s="221"/>
      <c r="AFI37" s="221"/>
      <c r="AFJ37" s="221"/>
      <c r="AFK37" s="221"/>
      <c r="AFL37" s="221"/>
      <c r="AFM37" s="221"/>
      <c r="AFN37" s="221"/>
      <c r="AFO37" s="221"/>
      <c r="AFP37" s="221"/>
      <c r="AFQ37" s="221"/>
      <c r="AFR37" s="221"/>
      <c r="AFS37" s="221"/>
      <c r="AFT37" s="221"/>
      <c r="AFU37" s="221"/>
      <c r="AFV37" s="221"/>
      <c r="AFW37" s="221"/>
      <c r="AFX37" s="221"/>
      <c r="AFY37" s="221"/>
      <c r="AFZ37" s="221"/>
      <c r="AGA37" s="221"/>
      <c r="AGB37" s="221"/>
      <c r="AGC37" s="221"/>
      <c r="AGD37" s="221"/>
      <c r="AGE37" s="221"/>
      <c r="AGF37" s="221"/>
      <c r="AGG37" s="221"/>
      <c r="AGH37" s="221"/>
      <c r="AGI37" s="221"/>
      <c r="AGJ37" s="221"/>
      <c r="AGK37" s="221"/>
      <c r="AGL37" s="221"/>
      <c r="AGM37" s="221"/>
      <c r="AGN37" s="221"/>
      <c r="AGO37" s="221"/>
      <c r="AGP37" s="221"/>
      <c r="AGQ37" s="221"/>
      <c r="AGR37" s="221"/>
      <c r="AGS37" s="221"/>
      <c r="AGT37" s="221"/>
      <c r="AGU37" s="221"/>
      <c r="AGV37" s="221"/>
      <c r="AGW37" s="221"/>
      <c r="AGX37" s="221"/>
      <c r="AGY37" s="221"/>
      <c r="AGZ37" s="221"/>
      <c r="AHA37" s="221"/>
      <c r="AHB37" s="221"/>
      <c r="AHC37" s="221"/>
      <c r="AHD37" s="221"/>
      <c r="AHE37" s="221"/>
      <c r="AHF37" s="221"/>
      <c r="AHG37" s="221"/>
      <c r="AHH37" s="221"/>
      <c r="AHI37" s="221"/>
      <c r="AHJ37" s="221"/>
      <c r="AHK37" s="221"/>
      <c r="AHL37" s="221"/>
      <c r="AHM37" s="221"/>
      <c r="AHN37" s="221"/>
      <c r="AHO37" s="221"/>
      <c r="AHP37" s="221"/>
      <c r="AHQ37" s="221"/>
      <c r="AHR37" s="221"/>
      <c r="AHS37" s="221"/>
      <c r="AHT37" s="221"/>
      <c r="AHU37" s="221"/>
      <c r="AHV37" s="221"/>
      <c r="AHW37" s="221"/>
      <c r="AHX37" s="221"/>
      <c r="AHY37" s="221"/>
      <c r="AHZ37" s="221"/>
      <c r="AIA37" s="221"/>
      <c r="AIB37" s="221"/>
      <c r="AIC37" s="221"/>
      <c r="AID37" s="221"/>
      <c r="AIE37" s="221"/>
      <c r="AIF37" s="221"/>
      <c r="AIG37" s="221"/>
      <c r="AIH37" s="221"/>
      <c r="AII37" s="221"/>
      <c r="AIJ37" s="221"/>
      <c r="AIK37" s="221"/>
      <c r="AIL37" s="221"/>
      <c r="AIM37" s="221"/>
      <c r="AIN37" s="221"/>
      <c r="AIO37" s="221"/>
      <c r="AIP37" s="221"/>
      <c r="AIQ37" s="221"/>
      <c r="AIR37" s="221"/>
      <c r="AIS37" s="221"/>
      <c r="AIT37" s="221"/>
      <c r="AIU37" s="221"/>
      <c r="AIV37" s="221"/>
      <c r="AIW37" s="221"/>
      <c r="AIX37" s="221"/>
      <c r="AIY37" s="221"/>
      <c r="AIZ37" s="221"/>
      <c r="AJA37" s="221"/>
      <c r="AJB37" s="221"/>
      <c r="AJC37" s="221"/>
      <c r="AJD37" s="221"/>
      <c r="AJE37" s="221"/>
      <c r="AJF37" s="221"/>
      <c r="AJG37" s="221"/>
      <c r="AJH37" s="221"/>
      <c r="AJI37" s="221"/>
      <c r="AJJ37" s="221"/>
      <c r="AJK37" s="221"/>
      <c r="AJL37" s="221"/>
      <c r="AJM37" s="221"/>
      <c r="AJN37" s="221"/>
      <c r="AJO37" s="221"/>
      <c r="AJP37" s="221"/>
      <c r="AJQ37" s="221"/>
      <c r="AJR37" s="221"/>
      <c r="AJS37" s="221"/>
      <c r="AJT37" s="221"/>
      <c r="AJU37" s="221"/>
      <c r="AJV37" s="221"/>
      <c r="AJW37" s="221"/>
      <c r="AJX37" s="221"/>
      <c r="AJY37" s="221"/>
      <c r="AJZ37" s="221"/>
      <c r="AKA37" s="221"/>
      <c r="AKB37" s="221"/>
      <c r="AKC37" s="221"/>
      <c r="AKD37" s="221"/>
      <c r="AKE37" s="221"/>
      <c r="AKF37" s="221"/>
      <c r="AKG37" s="221"/>
      <c r="AKH37" s="221"/>
      <c r="AKI37" s="221"/>
      <c r="AKJ37" s="221"/>
      <c r="AKK37" s="221"/>
      <c r="AKL37" s="221"/>
      <c r="AKM37" s="221"/>
      <c r="AKN37" s="221"/>
      <c r="AKO37" s="221"/>
      <c r="AKP37" s="221"/>
      <c r="AKQ37" s="221"/>
      <c r="AKR37" s="221"/>
      <c r="AKS37" s="221"/>
      <c r="AKT37" s="221"/>
      <c r="AKU37" s="221"/>
      <c r="AKV37" s="221"/>
      <c r="AKW37" s="221"/>
      <c r="AKX37" s="221"/>
      <c r="AKY37" s="221"/>
      <c r="AKZ37" s="221"/>
      <c r="ALA37" s="221"/>
      <c r="ALB37" s="221"/>
      <c r="ALC37" s="221"/>
      <c r="ALD37" s="221"/>
      <c r="ALE37" s="221"/>
      <c r="ALF37" s="221"/>
      <c r="ALG37" s="221"/>
      <c r="ALH37" s="221"/>
      <c r="ALI37" s="221"/>
      <c r="ALJ37" s="221"/>
      <c r="ALK37" s="221"/>
      <c r="ALL37" s="221"/>
      <c r="ALM37" s="221"/>
      <c r="ALN37" s="221"/>
      <c r="ALO37" s="221"/>
      <c r="ALP37" s="221"/>
      <c r="ALQ37" s="221"/>
      <c r="ALR37" s="221"/>
      <c r="ALS37" s="221"/>
      <c r="ALT37" s="221"/>
      <c r="ALU37" s="221"/>
      <c r="ALV37" s="221"/>
      <c r="ALW37" s="221"/>
      <c r="ALX37" s="221"/>
      <c r="ALY37" s="221"/>
      <c r="ALZ37" s="221"/>
      <c r="AMA37" s="221"/>
      <c r="AMB37" s="221"/>
      <c r="AMC37" s="221"/>
      <c r="AMD37" s="221"/>
      <c r="AME37" s="221"/>
      <c r="AMF37" s="221"/>
      <c r="AMG37" s="221"/>
      <c r="AMH37" s="221"/>
      <c r="AMI37" s="221"/>
      <c r="AMJ37" s="221"/>
      <c r="AMK37" s="221"/>
      <c r="AML37" s="221"/>
      <c r="AMM37" s="221"/>
      <c r="AMN37" s="221"/>
      <c r="AMO37" s="221"/>
      <c r="AMP37" s="221"/>
    </row>
    <row r="38" spans="1:1030" s="649" customFormat="1" ht="14.25">
      <c r="A38" s="1766" t="s">
        <v>299</v>
      </c>
      <c r="B38" s="1766"/>
      <c r="C38" s="1766"/>
      <c r="D38" s="1766"/>
      <c r="E38" s="1766"/>
      <c r="F38" s="222"/>
      <c r="G38" s="201">
        <v>59135930.630000003</v>
      </c>
      <c r="H38" s="201">
        <v>6004976.6299999999</v>
      </c>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c r="BX38" s="221"/>
      <c r="BY38" s="221"/>
      <c r="BZ38" s="221"/>
      <c r="CA38" s="221"/>
      <c r="CB38" s="221"/>
      <c r="CC38" s="221"/>
      <c r="CD38" s="221"/>
      <c r="CE38" s="221"/>
      <c r="CF38" s="221"/>
      <c r="CG38" s="221"/>
      <c r="CH38" s="221"/>
      <c r="CI38" s="221"/>
      <c r="CJ38" s="221"/>
      <c r="CK38" s="221"/>
      <c r="CL38" s="221"/>
      <c r="CM38" s="221"/>
      <c r="CN38" s="221"/>
      <c r="CO38" s="221"/>
      <c r="CP38" s="221"/>
      <c r="CQ38" s="221"/>
      <c r="CR38" s="221"/>
      <c r="CS38" s="221"/>
      <c r="CT38" s="221"/>
      <c r="CU38" s="221"/>
      <c r="CV38" s="221"/>
      <c r="CW38" s="221"/>
      <c r="CX38" s="221"/>
      <c r="CY38" s="221"/>
      <c r="CZ38" s="221"/>
      <c r="DA38" s="221"/>
      <c r="DB38" s="221"/>
      <c r="DC38" s="221"/>
      <c r="DD38" s="221"/>
      <c r="DE38" s="221"/>
      <c r="DF38" s="221"/>
      <c r="DG38" s="221"/>
      <c r="DH38" s="221"/>
      <c r="DI38" s="221"/>
      <c r="DJ38" s="221"/>
      <c r="DK38" s="221"/>
      <c r="DL38" s="221"/>
      <c r="DM38" s="221"/>
      <c r="DN38" s="221"/>
      <c r="DO38" s="221"/>
      <c r="DP38" s="221"/>
      <c r="DQ38" s="221"/>
      <c r="DR38" s="221"/>
      <c r="DS38" s="221"/>
      <c r="DT38" s="221"/>
      <c r="DU38" s="221"/>
      <c r="DV38" s="221"/>
      <c r="DW38" s="221"/>
      <c r="DX38" s="221"/>
      <c r="DY38" s="221"/>
      <c r="DZ38" s="221"/>
      <c r="EA38" s="221"/>
      <c r="EB38" s="221"/>
      <c r="EC38" s="221"/>
      <c r="ED38" s="221"/>
      <c r="EE38" s="221"/>
      <c r="EF38" s="221"/>
      <c r="EG38" s="221"/>
      <c r="EH38" s="221"/>
      <c r="EI38" s="221"/>
      <c r="EJ38" s="221"/>
      <c r="EK38" s="221"/>
      <c r="EL38" s="221"/>
      <c r="EM38" s="221"/>
      <c r="EN38" s="221"/>
      <c r="EO38" s="221"/>
      <c r="EP38" s="221"/>
      <c r="EQ38" s="221"/>
      <c r="ER38" s="221"/>
      <c r="ES38" s="221"/>
      <c r="ET38" s="221"/>
      <c r="EU38" s="221"/>
      <c r="EV38" s="221"/>
      <c r="EW38" s="221"/>
      <c r="EX38" s="221"/>
      <c r="EY38" s="221"/>
      <c r="EZ38" s="221"/>
      <c r="FA38" s="221"/>
      <c r="FB38" s="221"/>
      <c r="FC38" s="221"/>
      <c r="FD38" s="221"/>
      <c r="FE38" s="221"/>
      <c r="FF38" s="221"/>
      <c r="FG38" s="221"/>
      <c r="FH38" s="221"/>
      <c r="FI38" s="221"/>
      <c r="FJ38" s="221"/>
      <c r="FK38" s="221"/>
      <c r="FL38" s="221"/>
      <c r="FM38" s="221"/>
      <c r="FN38" s="221"/>
      <c r="FO38" s="221"/>
      <c r="FP38" s="221"/>
      <c r="FQ38" s="221"/>
      <c r="FR38" s="221"/>
      <c r="FS38" s="221"/>
      <c r="FT38" s="221"/>
      <c r="FU38" s="221"/>
      <c r="FV38" s="221"/>
      <c r="FW38" s="221"/>
      <c r="FX38" s="221"/>
      <c r="FY38" s="221"/>
      <c r="FZ38" s="221"/>
      <c r="GA38" s="221"/>
      <c r="GB38" s="221"/>
      <c r="GC38" s="221"/>
      <c r="GD38" s="221"/>
      <c r="GE38" s="221"/>
      <c r="GF38" s="221"/>
      <c r="GG38" s="221"/>
      <c r="GH38" s="221"/>
      <c r="GI38" s="221"/>
      <c r="GJ38" s="221"/>
      <c r="GK38" s="221"/>
      <c r="GL38" s="221"/>
      <c r="GM38" s="221"/>
      <c r="GN38" s="221"/>
      <c r="GO38" s="221"/>
      <c r="GP38" s="221"/>
      <c r="GQ38" s="221"/>
      <c r="GR38" s="221"/>
      <c r="GS38" s="221"/>
      <c r="GT38" s="221"/>
      <c r="GU38" s="221"/>
      <c r="GV38" s="221"/>
      <c r="GW38" s="221"/>
      <c r="GX38" s="221"/>
      <c r="GY38" s="221"/>
      <c r="GZ38" s="221"/>
      <c r="HA38" s="221"/>
      <c r="HB38" s="221"/>
      <c r="HC38" s="221"/>
      <c r="HD38" s="221"/>
      <c r="HE38" s="221"/>
      <c r="HF38" s="221"/>
      <c r="HG38" s="221"/>
      <c r="HH38" s="221"/>
      <c r="HI38" s="221"/>
      <c r="HJ38" s="221"/>
      <c r="HK38" s="221"/>
      <c r="HL38" s="221"/>
      <c r="HM38" s="221"/>
      <c r="HN38" s="221"/>
      <c r="HO38" s="221"/>
      <c r="HP38" s="221"/>
      <c r="HQ38" s="221"/>
      <c r="HR38" s="221"/>
      <c r="HS38" s="221"/>
      <c r="HT38" s="221"/>
      <c r="HU38" s="221"/>
      <c r="HV38" s="221"/>
      <c r="HW38" s="221"/>
      <c r="HX38" s="221"/>
      <c r="HY38" s="221"/>
      <c r="HZ38" s="221"/>
      <c r="IA38" s="221"/>
      <c r="IB38" s="221"/>
      <c r="IC38" s="221"/>
      <c r="ID38" s="221"/>
      <c r="IE38" s="221"/>
      <c r="IF38" s="221"/>
      <c r="IG38" s="221"/>
      <c r="IH38" s="221"/>
      <c r="II38" s="221"/>
      <c r="IJ38" s="221"/>
      <c r="IK38" s="221"/>
      <c r="IL38" s="221"/>
      <c r="IM38" s="221"/>
      <c r="IN38" s="221"/>
      <c r="IO38" s="221"/>
      <c r="IP38" s="221"/>
      <c r="IQ38" s="221"/>
      <c r="IR38" s="221"/>
      <c r="IS38" s="221"/>
      <c r="IT38" s="221"/>
      <c r="IU38" s="221"/>
      <c r="IV38" s="221"/>
      <c r="IW38" s="221"/>
      <c r="IX38" s="221"/>
      <c r="IY38" s="221"/>
      <c r="IZ38" s="221"/>
      <c r="JA38" s="221"/>
      <c r="JB38" s="221"/>
      <c r="JC38" s="221"/>
      <c r="JD38" s="221"/>
      <c r="JE38" s="221"/>
      <c r="JF38" s="221"/>
      <c r="JG38" s="221"/>
      <c r="JH38" s="221"/>
      <c r="JI38" s="221"/>
      <c r="JJ38" s="221"/>
      <c r="JK38" s="221"/>
      <c r="JL38" s="221"/>
      <c r="JM38" s="221"/>
      <c r="JN38" s="221"/>
      <c r="JO38" s="221"/>
      <c r="JP38" s="221"/>
      <c r="JQ38" s="221"/>
      <c r="JR38" s="221"/>
      <c r="JS38" s="221"/>
      <c r="JT38" s="221"/>
      <c r="JU38" s="221"/>
      <c r="JV38" s="221"/>
      <c r="JW38" s="221"/>
      <c r="JX38" s="221"/>
      <c r="JY38" s="221"/>
      <c r="JZ38" s="221"/>
      <c r="KA38" s="221"/>
      <c r="KB38" s="221"/>
      <c r="KC38" s="221"/>
      <c r="KD38" s="221"/>
      <c r="KE38" s="221"/>
      <c r="KF38" s="221"/>
      <c r="KG38" s="221"/>
      <c r="KH38" s="221"/>
      <c r="KI38" s="221"/>
      <c r="KJ38" s="221"/>
      <c r="KK38" s="221"/>
      <c r="KL38" s="221"/>
      <c r="KM38" s="221"/>
      <c r="KN38" s="221"/>
      <c r="KO38" s="221"/>
      <c r="KP38" s="221"/>
      <c r="KQ38" s="221"/>
      <c r="KR38" s="221"/>
      <c r="KS38" s="221"/>
      <c r="KT38" s="221"/>
      <c r="KU38" s="221"/>
      <c r="KV38" s="221"/>
      <c r="KW38" s="221"/>
      <c r="KX38" s="221"/>
      <c r="KY38" s="221"/>
      <c r="KZ38" s="221"/>
      <c r="LA38" s="221"/>
      <c r="LB38" s="221"/>
      <c r="LC38" s="221"/>
      <c r="LD38" s="221"/>
      <c r="LE38" s="221"/>
      <c r="LF38" s="221"/>
      <c r="LG38" s="221"/>
      <c r="LH38" s="221"/>
      <c r="LI38" s="221"/>
      <c r="LJ38" s="221"/>
      <c r="LK38" s="221"/>
      <c r="LL38" s="221"/>
      <c r="LM38" s="221"/>
      <c r="LN38" s="221"/>
      <c r="LO38" s="221"/>
      <c r="LP38" s="221"/>
      <c r="LQ38" s="221"/>
      <c r="LR38" s="221"/>
      <c r="LS38" s="221"/>
      <c r="LT38" s="221"/>
      <c r="LU38" s="221"/>
      <c r="LV38" s="221"/>
      <c r="LW38" s="221"/>
      <c r="LX38" s="221"/>
      <c r="LY38" s="221"/>
      <c r="LZ38" s="221"/>
      <c r="MA38" s="221"/>
      <c r="MB38" s="221"/>
      <c r="MC38" s="221"/>
      <c r="MD38" s="221"/>
      <c r="ME38" s="221"/>
      <c r="MF38" s="221"/>
      <c r="MG38" s="221"/>
      <c r="MH38" s="221"/>
      <c r="MI38" s="221"/>
      <c r="MJ38" s="221"/>
      <c r="MK38" s="221"/>
      <c r="ML38" s="221"/>
      <c r="MM38" s="221"/>
      <c r="MN38" s="221"/>
      <c r="MO38" s="221"/>
      <c r="MP38" s="221"/>
      <c r="MQ38" s="221"/>
      <c r="MR38" s="221"/>
      <c r="MS38" s="221"/>
      <c r="MT38" s="221"/>
      <c r="MU38" s="221"/>
      <c r="MV38" s="221"/>
      <c r="MW38" s="221"/>
      <c r="MX38" s="221"/>
      <c r="MY38" s="221"/>
      <c r="MZ38" s="221"/>
      <c r="NA38" s="221"/>
      <c r="NB38" s="221"/>
      <c r="NC38" s="221"/>
      <c r="ND38" s="221"/>
      <c r="NE38" s="221"/>
      <c r="NF38" s="221"/>
      <c r="NG38" s="221"/>
      <c r="NH38" s="221"/>
      <c r="NI38" s="221"/>
      <c r="NJ38" s="221"/>
      <c r="NK38" s="221"/>
      <c r="NL38" s="221"/>
      <c r="NM38" s="221"/>
      <c r="NN38" s="221"/>
      <c r="NO38" s="221"/>
      <c r="NP38" s="221"/>
      <c r="NQ38" s="221"/>
      <c r="NR38" s="221"/>
      <c r="NS38" s="221"/>
      <c r="NT38" s="221"/>
      <c r="NU38" s="221"/>
      <c r="NV38" s="221"/>
      <c r="NW38" s="221"/>
      <c r="NX38" s="221"/>
      <c r="NY38" s="221"/>
      <c r="NZ38" s="221"/>
      <c r="OA38" s="221"/>
      <c r="OB38" s="221"/>
      <c r="OC38" s="221"/>
      <c r="OD38" s="221"/>
      <c r="OE38" s="221"/>
      <c r="OF38" s="221"/>
      <c r="OG38" s="221"/>
      <c r="OH38" s="221"/>
      <c r="OI38" s="221"/>
      <c r="OJ38" s="221"/>
      <c r="OK38" s="221"/>
      <c r="OL38" s="221"/>
      <c r="OM38" s="221"/>
      <c r="ON38" s="221"/>
      <c r="OO38" s="221"/>
      <c r="OP38" s="221"/>
      <c r="OQ38" s="221"/>
      <c r="OR38" s="221"/>
      <c r="OS38" s="221"/>
      <c r="OT38" s="221"/>
      <c r="OU38" s="221"/>
      <c r="OV38" s="221"/>
      <c r="OW38" s="221"/>
      <c r="OX38" s="221"/>
      <c r="OY38" s="221"/>
      <c r="OZ38" s="221"/>
      <c r="PA38" s="221"/>
      <c r="PB38" s="221"/>
      <c r="PC38" s="221"/>
      <c r="PD38" s="221"/>
      <c r="PE38" s="221"/>
      <c r="PF38" s="221"/>
      <c r="PG38" s="221"/>
      <c r="PH38" s="221"/>
      <c r="PI38" s="221"/>
      <c r="PJ38" s="221"/>
      <c r="PK38" s="221"/>
      <c r="PL38" s="221"/>
      <c r="PM38" s="221"/>
      <c r="PN38" s="221"/>
      <c r="PO38" s="221"/>
      <c r="PP38" s="221"/>
      <c r="PQ38" s="221"/>
      <c r="PR38" s="221"/>
      <c r="PS38" s="221"/>
      <c r="PT38" s="221"/>
      <c r="PU38" s="221"/>
      <c r="PV38" s="221"/>
      <c r="PW38" s="221"/>
      <c r="PX38" s="221"/>
      <c r="PY38" s="221"/>
      <c r="PZ38" s="221"/>
      <c r="QA38" s="221"/>
      <c r="QB38" s="221"/>
      <c r="QC38" s="221"/>
      <c r="QD38" s="221"/>
      <c r="QE38" s="221"/>
      <c r="QF38" s="221"/>
      <c r="QG38" s="221"/>
      <c r="QH38" s="221"/>
      <c r="QI38" s="221"/>
      <c r="QJ38" s="221"/>
      <c r="QK38" s="221"/>
      <c r="QL38" s="221"/>
      <c r="QM38" s="221"/>
      <c r="QN38" s="221"/>
      <c r="QO38" s="221"/>
      <c r="QP38" s="221"/>
      <c r="QQ38" s="221"/>
      <c r="QR38" s="221"/>
      <c r="QS38" s="221"/>
      <c r="QT38" s="221"/>
      <c r="QU38" s="221"/>
      <c r="QV38" s="221"/>
      <c r="QW38" s="221"/>
      <c r="QX38" s="221"/>
      <c r="QY38" s="221"/>
      <c r="QZ38" s="221"/>
      <c r="RA38" s="221"/>
      <c r="RB38" s="221"/>
      <c r="RC38" s="221"/>
      <c r="RD38" s="221"/>
      <c r="RE38" s="221"/>
      <c r="RF38" s="221"/>
      <c r="RG38" s="221"/>
      <c r="RH38" s="221"/>
      <c r="RI38" s="221"/>
      <c r="RJ38" s="221"/>
      <c r="RK38" s="221"/>
      <c r="RL38" s="221"/>
      <c r="RM38" s="221"/>
      <c r="RN38" s="221"/>
      <c r="RO38" s="221"/>
      <c r="RP38" s="221"/>
      <c r="RQ38" s="221"/>
      <c r="RR38" s="221"/>
      <c r="RS38" s="221"/>
      <c r="RT38" s="221"/>
      <c r="RU38" s="221"/>
      <c r="RV38" s="221"/>
      <c r="RW38" s="221"/>
      <c r="RX38" s="221"/>
      <c r="RY38" s="221"/>
      <c r="RZ38" s="221"/>
      <c r="SA38" s="221"/>
      <c r="SB38" s="221"/>
      <c r="SC38" s="221"/>
      <c r="SD38" s="221"/>
      <c r="SE38" s="221"/>
      <c r="SF38" s="221"/>
      <c r="SG38" s="221"/>
      <c r="SH38" s="221"/>
      <c r="SI38" s="221"/>
      <c r="SJ38" s="221"/>
      <c r="SK38" s="221"/>
      <c r="SL38" s="221"/>
      <c r="SM38" s="221"/>
      <c r="SN38" s="221"/>
      <c r="SO38" s="221"/>
      <c r="SP38" s="221"/>
      <c r="SQ38" s="221"/>
      <c r="SR38" s="221"/>
      <c r="SS38" s="221"/>
      <c r="ST38" s="221"/>
      <c r="SU38" s="221"/>
      <c r="SV38" s="221"/>
      <c r="SW38" s="221"/>
      <c r="SX38" s="221"/>
      <c r="SY38" s="221"/>
      <c r="SZ38" s="221"/>
      <c r="TA38" s="221"/>
      <c r="TB38" s="221"/>
      <c r="TC38" s="221"/>
      <c r="TD38" s="221"/>
      <c r="TE38" s="221"/>
      <c r="TF38" s="221"/>
      <c r="TG38" s="221"/>
      <c r="TH38" s="221"/>
      <c r="TI38" s="221"/>
      <c r="TJ38" s="221"/>
      <c r="TK38" s="221"/>
      <c r="TL38" s="221"/>
      <c r="TM38" s="221"/>
      <c r="TN38" s="221"/>
      <c r="TO38" s="221"/>
      <c r="TP38" s="221"/>
      <c r="TQ38" s="221"/>
      <c r="TR38" s="221"/>
      <c r="TS38" s="221"/>
      <c r="TT38" s="221"/>
      <c r="TU38" s="221"/>
      <c r="TV38" s="221"/>
      <c r="TW38" s="221"/>
      <c r="TX38" s="221"/>
      <c r="TY38" s="221"/>
      <c r="TZ38" s="221"/>
      <c r="UA38" s="221"/>
      <c r="UB38" s="221"/>
      <c r="UC38" s="221"/>
      <c r="UD38" s="221"/>
      <c r="UE38" s="221"/>
      <c r="UF38" s="221"/>
      <c r="UG38" s="221"/>
      <c r="UH38" s="221"/>
      <c r="UI38" s="221"/>
      <c r="UJ38" s="221"/>
      <c r="UK38" s="221"/>
      <c r="UL38" s="221"/>
      <c r="UM38" s="221"/>
      <c r="UN38" s="221"/>
      <c r="UO38" s="221"/>
      <c r="UP38" s="221"/>
      <c r="UQ38" s="221"/>
      <c r="UR38" s="221"/>
      <c r="US38" s="221"/>
      <c r="UT38" s="221"/>
      <c r="UU38" s="221"/>
      <c r="UV38" s="221"/>
      <c r="UW38" s="221"/>
      <c r="UX38" s="221"/>
      <c r="UY38" s="221"/>
      <c r="UZ38" s="221"/>
      <c r="VA38" s="221"/>
      <c r="VB38" s="221"/>
      <c r="VC38" s="221"/>
      <c r="VD38" s="221"/>
      <c r="VE38" s="221"/>
      <c r="VF38" s="221"/>
      <c r="VG38" s="221"/>
      <c r="VH38" s="221"/>
      <c r="VI38" s="221"/>
      <c r="VJ38" s="221"/>
      <c r="VK38" s="221"/>
      <c r="VL38" s="221"/>
      <c r="VM38" s="221"/>
      <c r="VN38" s="221"/>
      <c r="VO38" s="221"/>
      <c r="VP38" s="221"/>
      <c r="VQ38" s="221"/>
      <c r="VR38" s="221"/>
      <c r="VS38" s="221"/>
      <c r="VT38" s="221"/>
      <c r="VU38" s="221"/>
      <c r="VV38" s="221"/>
      <c r="VW38" s="221"/>
      <c r="VX38" s="221"/>
      <c r="VY38" s="221"/>
      <c r="VZ38" s="221"/>
      <c r="WA38" s="221"/>
      <c r="WB38" s="221"/>
      <c r="WC38" s="221"/>
      <c r="WD38" s="221"/>
      <c r="WE38" s="221"/>
      <c r="WF38" s="221"/>
      <c r="WG38" s="221"/>
      <c r="WH38" s="221"/>
      <c r="WI38" s="221"/>
      <c r="WJ38" s="221"/>
      <c r="WK38" s="221"/>
      <c r="WL38" s="221"/>
      <c r="WM38" s="221"/>
      <c r="WN38" s="221"/>
      <c r="WO38" s="221"/>
      <c r="WP38" s="221"/>
      <c r="WQ38" s="221"/>
      <c r="WR38" s="221"/>
      <c r="WS38" s="221"/>
      <c r="WT38" s="221"/>
      <c r="WU38" s="221"/>
      <c r="WV38" s="221"/>
      <c r="WW38" s="221"/>
      <c r="WX38" s="221"/>
      <c r="WY38" s="221"/>
      <c r="WZ38" s="221"/>
      <c r="XA38" s="221"/>
      <c r="XB38" s="221"/>
      <c r="XC38" s="221"/>
      <c r="XD38" s="221"/>
      <c r="XE38" s="221"/>
      <c r="XF38" s="221"/>
      <c r="XG38" s="221"/>
      <c r="XH38" s="221"/>
      <c r="XI38" s="221"/>
      <c r="XJ38" s="221"/>
      <c r="XK38" s="221"/>
      <c r="XL38" s="221"/>
      <c r="XM38" s="221"/>
      <c r="XN38" s="221"/>
      <c r="XO38" s="221"/>
      <c r="XP38" s="221"/>
      <c r="XQ38" s="221"/>
      <c r="XR38" s="221"/>
      <c r="XS38" s="221"/>
      <c r="XT38" s="221"/>
      <c r="XU38" s="221"/>
      <c r="XV38" s="221"/>
      <c r="XW38" s="221"/>
      <c r="XX38" s="221"/>
      <c r="XY38" s="221"/>
      <c r="XZ38" s="221"/>
      <c r="YA38" s="221"/>
      <c r="YB38" s="221"/>
      <c r="YC38" s="221"/>
      <c r="YD38" s="221"/>
      <c r="YE38" s="221"/>
      <c r="YF38" s="221"/>
      <c r="YG38" s="221"/>
      <c r="YH38" s="221"/>
      <c r="YI38" s="221"/>
      <c r="YJ38" s="221"/>
      <c r="YK38" s="221"/>
      <c r="YL38" s="221"/>
      <c r="YM38" s="221"/>
      <c r="YN38" s="221"/>
      <c r="YO38" s="221"/>
      <c r="YP38" s="221"/>
      <c r="YQ38" s="221"/>
      <c r="YR38" s="221"/>
      <c r="YS38" s="221"/>
      <c r="YT38" s="221"/>
      <c r="YU38" s="221"/>
      <c r="YV38" s="221"/>
      <c r="YW38" s="221"/>
      <c r="YX38" s="221"/>
      <c r="YY38" s="221"/>
      <c r="YZ38" s="221"/>
      <c r="ZA38" s="221"/>
      <c r="ZB38" s="221"/>
      <c r="ZC38" s="221"/>
      <c r="ZD38" s="221"/>
      <c r="ZE38" s="221"/>
      <c r="ZF38" s="221"/>
      <c r="ZG38" s="221"/>
      <c r="ZH38" s="221"/>
      <c r="ZI38" s="221"/>
      <c r="ZJ38" s="221"/>
      <c r="ZK38" s="221"/>
      <c r="ZL38" s="221"/>
      <c r="ZM38" s="221"/>
      <c r="ZN38" s="221"/>
      <c r="ZO38" s="221"/>
      <c r="ZP38" s="221"/>
      <c r="ZQ38" s="221"/>
      <c r="ZR38" s="221"/>
      <c r="ZS38" s="221"/>
      <c r="ZT38" s="221"/>
      <c r="ZU38" s="221"/>
      <c r="ZV38" s="221"/>
      <c r="ZW38" s="221"/>
      <c r="ZX38" s="221"/>
      <c r="ZY38" s="221"/>
      <c r="ZZ38" s="221"/>
      <c r="AAA38" s="221"/>
      <c r="AAB38" s="221"/>
      <c r="AAC38" s="221"/>
      <c r="AAD38" s="221"/>
      <c r="AAE38" s="221"/>
      <c r="AAF38" s="221"/>
      <c r="AAG38" s="221"/>
      <c r="AAH38" s="221"/>
      <c r="AAI38" s="221"/>
      <c r="AAJ38" s="221"/>
      <c r="AAK38" s="221"/>
      <c r="AAL38" s="221"/>
      <c r="AAM38" s="221"/>
      <c r="AAN38" s="221"/>
      <c r="AAO38" s="221"/>
      <c r="AAP38" s="221"/>
      <c r="AAQ38" s="221"/>
      <c r="AAR38" s="221"/>
      <c r="AAS38" s="221"/>
      <c r="AAT38" s="221"/>
      <c r="AAU38" s="221"/>
      <c r="AAV38" s="221"/>
      <c r="AAW38" s="221"/>
      <c r="AAX38" s="221"/>
      <c r="AAY38" s="221"/>
      <c r="AAZ38" s="221"/>
      <c r="ABA38" s="221"/>
      <c r="ABB38" s="221"/>
      <c r="ABC38" s="221"/>
      <c r="ABD38" s="221"/>
      <c r="ABE38" s="221"/>
      <c r="ABF38" s="221"/>
      <c r="ABG38" s="221"/>
      <c r="ABH38" s="221"/>
      <c r="ABI38" s="221"/>
      <c r="ABJ38" s="221"/>
      <c r="ABK38" s="221"/>
      <c r="ABL38" s="221"/>
      <c r="ABM38" s="221"/>
      <c r="ABN38" s="221"/>
      <c r="ABO38" s="221"/>
      <c r="ABP38" s="221"/>
      <c r="ABQ38" s="221"/>
      <c r="ABR38" s="221"/>
      <c r="ABS38" s="221"/>
      <c r="ABT38" s="221"/>
      <c r="ABU38" s="221"/>
      <c r="ABV38" s="221"/>
      <c r="ABW38" s="221"/>
      <c r="ABX38" s="221"/>
      <c r="ABY38" s="221"/>
      <c r="ABZ38" s="221"/>
      <c r="ACA38" s="221"/>
      <c r="ACB38" s="221"/>
      <c r="ACC38" s="221"/>
      <c r="ACD38" s="221"/>
      <c r="ACE38" s="221"/>
      <c r="ACF38" s="221"/>
      <c r="ACG38" s="221"/>
      <c r="ACH38" s="221"/>
      <c r="ACI38" s="221"/>
      <c r="ACJ38" s="221"/>
      <c r="ACK38" s="221"/>
      <c r="ACL38" s="221"/>
      <c r="ACM38" s="221"/>
      <c r="ACN38" s="221"/>
      <c r="ACO38" s="221"/>
      <c r="ACP38" s="221"/>
      <c r="ACQ38" s="221"/>
      <c r="ACR38" s="221"/>
      <c r="ACS38" s="221"/>
      <c r="ACT38" s="221"/>
      <c r="ACU38" s="221"/>
      <c r="ACV38" s="221"/>
      <c r="ACW38" s="221"/>
      <c r="ACX38" s="221"/>
      <c r="ACY38" s="221"/>
      <c r="ACZ38" s="221"/>
      <c r="ADA38" s="221"/>
      <c r="ADB38" s="221"/>
      <c r="ADC38" s="221"/>
      <c r="ADD38" s="221"/>
      <c r="ADE38" s="221"/>
      <c r="ADF38" s="221"/>
      <c r="ADG38" s="221"/>
      <c r="ADH38" s="221"/>
      <c r="ADI38" s="221"/>
      <c r="ADJ38" s="221"/>
      <c r="ADK38" s="221"/>
      <c r="ADL38" s="221"/>
      <c r="ADM38" s="221"/>
      <c r="ADN38" s="221"/>
      <c r="ADO38" s="221"/>
      <c r="ADP38" s="221"/>
      <c r="ADQ38" s="221"/>
      <c r="ADR38" s="221"/>
      <c r="ADS38" s="221"/>
      <c r="ADT38" s="221"/>
      <c r="ADU38" s="221"/>
      <c r="ADV38" s="221"/>
      <c r="ADW38" s="221"/>
      <c r="ADX38" s="221"/>
      <c r="ADY38" s="221"/>
      <c r="ADZ38" s="221"/>
      <c r="AEA38" s="221"/>
      <c r="AEB38" s="221"/>
      <c r="AEC38" s="221"/>
      <c r="AED38" s="221"/>
      <c r="AEE38" s="221"/>
      <c r="AEF38" s="221"/>
      <c r="AEG38" s="221"/>
      <c r="AEH38" s="221"/>
      <c r="AEI38" s="221"/>
      <c r="AEJ38" s="221"/>
      <c r="AEK38" s="221"/>
      <c r="AEL38" s="221"/>
      <c r="AEM38" s="221"/>
      <c r="AEN38" s="221"/>
      <c r="AEO38" s="221"/>
      <c r="AEP38" s="221"/>
      <c r="AEQ38" s="221"/>
      <c r="AER38" s="221"/>
      <c r="AES38" s="221"/>
      <c r="AET38" s="221"/>
      <c r="AEU38" s="221"/>
      <c r="AEV38" s="221"/>
      <c r="AEW38" s="221"/>
      <c r="AEX38" s="221"/>
      <c r="AEY38" s="221"/>
      <c r="AEZ38" s="221"/>
      <c r="AFA38" s="221"/>
      <c r="AFB38" s="221"/>
      <c r="AFC38" s="221"/>
      <c r="AFD38" s="221"/>
      <c r="AFE38" s="221"/>
      <c r="AFF38" s="221"/>
      <c r="AFG38" s="221"/>
      <c r="AFH38" s="221"/>
      <c r="AFI38" s="221"/>
      <c r="AFJ38" s="221"/>
      <c r="AFK38" s="221"/>
      <c r="AFL38" s="221"/>
      <c r="AFM38" s="221"/>
      <c r="AFN38" s="221"/>
      <c r="AFO38" s="221"/>
      <c r="AFP38" s="221"/>
      <c r="AFQ38" s="221"/>
      <c r="AFR38" s="221"/>
      <c r="AFS38" s="221"/>
      <c r="AFT38" s="221"/>
      <c r="AFU38" s="221"/>
      <c r="AFV38" s="221"/>
      <c r="AFW38" s="221"/>
      <c r="AFX38" s="221"/>
      <c r="AFY38" s="221"/>
      <c r="AFZ38" s="221"/>
      <c r="AGA38" s="221"/>
      <c r="AGB38" s="221"/>
      <c r="AGC38" s="221"/>
      <c r="AGD38" s="221"/>
      <c r="AGE38" s="221"/>
      <c r="AGF38" s="221"/>
      <c r="AGG38" s="221"/>
      <c r="AGH38" s="221"/>
      <c r="AGI38" s="221"/>
      <c r="AGJ38" s="221"/>
      <c r="AGK38" s="221"/>
      <c r="AGL38" s="221"/>
      <c r="AGM38" s="221"/>
      <c r="AGN38" s="221"/>
      <c r="AGO38" s="221"/>
      <c r="AGP38" s="221"/>
      <c r="AGQ38" s="221"/>
      <c r="AGR38" s="221"/>
      <c r="AGS38" s="221"/>
      <c r="AGT38" s="221"/>
      <c r="AGU38" s="221"/>
      <c r="AGV38" s="221"/>
      <c r="AGW38" s="221"/>
      <c r="AGX38" s="221"/>
      <c r="AGY38" s="221"/>
      <c r="AGZ38" s="221"/>
      <c r="AHA38" s="221"/>
      <c r="AHB38" s="221"/>
      <c r="AHC38" s="221"/>
      <c r="AHD38" s="221"/>
      <c r="AHE38" s="221"/>
      <c r="AHF38" s="221"/>
      <c r="AHG38" s="221"/>
      <c r="AHH38" s="221"/>
      <c r="AHI38" s="221"/>
      <c r="AHJ38" s="221"/>
      <c r="AHK38" s="221"/>
      <c r="AHL38" s="221"/>
      <c r="AHM38" s="221"/>
      <c r="AHN38" s="221"/>
      <c r="AHO38" s="221"/>
      <c r="AHP38" s="221"/>
      <c r="AHQ38" s="221"/>
      <c r="AHR38" s="221"/>
      <c r="AHS38" s="221"/>
      <c r="AHT38" s="221"/>
      <c r="AHU38" s="221"/>
      <c r="AHV38" s="221"/>
      <c r="AHW38" s="221"/>
      <c r="AHX38" s="221"/>
      <c r="AHY38" s="221"/>
      <c r="AHZ38" s="221"/>
      <c r="AIA38" s="221"/>
      <c r="AIB38" s="221"/>
      <c r="AIC38" s="221"/>
      <c r="AID38" s="221"/>
      <c r="AIE38" s="221"/>
      <c r="AIF38" s="221"/>
      <c r="AIG38" s="221"/>
      <c r="AIH38" s="221"/>
      <c r="AII38" s="221"/>
      <c r="AIJ38" s="221"/>
      <c r="AIK38" s="221"/>
      <c r="AIL38" s="221"/>
      <c r="AIM38" s="221"/>
      <c r="AIN38" s="221"/>
      <c r="AIO38" s="221"/>
      <c r="AIP38" s="221"/>
      <c r="AIQ38" s="221"/>
      <c r="AIR38" s="221"/>
      <c r="AIS38" s="221"/>
      <c r="AIT38" s="221"/>
      <c r="AIU38" s="221"/>
      <c r="AIV38" s="221"/>
      <c r="AIW38" s="221"/>
      <c r="AIX38" s="221"/>
      <c r="AIY38" s="221"/>
      <c r="AIZ38" s="221"/>
      <c r="AJA38" s="221"/>
      <c r="AJB38" s="221"/>
      <c r="AJC38" s="221"/>
      <c r="AJD38" s="221"/>
      <c r="AJE38" s="221"/>
      <c r="AJF38" s="221"/>
      <c r="AJG38" s="221"/>
      <c r="AJH38" s="221"/>
      <c r="AJI38" s="221"/>
      <c r="AJJ38" s="221"/>
      <c r="AJK38" s="221"/>
      <c r="AJL38" s="221"/>
      <c r="AJM38" s="221"/>
      <c r="AJN38" s="221"/>
      <c r="AJO38" s="221"/>
      <c r="AJP38" s="221"/>
      <c r="AJQ38" s="221"/>
      <c r="AJR38" s="221"/>
      <c r="AJS38" s="221"/>
      <c r="AJT38" s="221"/>
      <c r="AJU38" s="221"/>
      <c r="AJV38" s="221"/>
      <c r="AJW38" s="221"/>
      <c r="AJX38" s="221"/>
      <c r="AJY38" s="221"/>
      <c r="AJZ38" s="221"/>
      <c r="AKA38" s="221"/>
      <c r="AKB38" s="221"/>
      <c r="AKC38" s="221"/>
      <c r="AKD38" s="221"/>
      <c r="AKE38" s="221"/>
      <c r="AKF38" s="221"/>
      <c r="AKG38" s="221"/>
      <c r="AKH38" s="221"/>
      <c r="AKI38" s="221"/>
      <c r="AKJ38" s="221"/>
      <c r="AKK38" s="221"/>
      <c r="AKL38" s="221"/>
      <c r="AKM38" s="221"/>
      <c r="AKN38" s="221"/>
      <c r="AKO38" s="221"/>
      <c r="AKP38" s="221"/>
      <c r="AKQ38" s="221"/>
      <c r="AKR38" s="221"/>
      <c r="AKS38" s="221"/>
      <c r="AKT38" s="221"/>
      <c r="AKU38" s="221"/>
      <c r="AKV38" s="221"/>
      <c r="AKW38" s="221"/>
      <c r="AKX38" s="221"/>
      <c r="AKY38" s="221"/>
      <c r="AKZ38" s="221"/>
      <c r="ALA38" s="221"/>
      <c r="ALB38" s="221"/>
      <c r="ALC38" s="221"/>
      <c r="ALD38" s="221"/>
      <c r="ALE38" s="221"/>
      <c r="ALF38" s="221"/>
      <c r="ALG38" s="221"/>
      <c r="ALH38" s="221"/>
      <c r="ALI38" s="221"/>
      <c r="ALJ38" s="221"/>
      <c r="ALK38" s="221"/>
      <c r="ALL38" s="221"/>
      <c r="ALM38" s="221"/>
      <c r="ALN38" s="221"/>
      <c r="ALO38" s="221"/>
      <c r="ALP38" s="221"/>
      <c r="ALQ38" s="221"/>
      <c r="ALR38" s="221"/>
      <c r="ALS38" s="221"/>
      <c r="ALT38" s="221"/>
      <c r="ALU38" s="221"/>
      <c r="ALV38" s="221"/>
      <c r="ALW38" s="221"/>
      <c r="ALX38" s="221"/>
      <c r="ALY38" s="221"/>
      <c r="ALZ38" s="221"/>
      <c r="AMA38" s="221"/>
      <c r="AMB38" s="221"/>
      <c r="AMC38" s="221"/>
      <c r="AMD38" s="221"/>
      <c r="AME38" s="221"/>
      <c r="AMF38" s="221"/>
      <c r="AMG38" s="221"/>
      <c r="AMH38" s="221"/>
      <c r="AMI38" s="221"/>
      <c r="AMJ38" s="221"/>
      <c r="AMK38" s="221"/>
      <c r="AML38" s="221"/>
      <c r="AMM38" s="221"/>
      <c r="AMN38" s="221"/>
      <c r="AMO38" s="221"/>
      <c r="AMP38" s="221"/>
    </row>
    <row r="39" spans="1:1030" s="649" customFormat="1" ht="14.25">
      <c r="A39" s="1766" t="s">
        <v>300</v>
      </c>
      <c r="B39" s="1766"/>
      <c r="C39" s="1766"/>
      <c r="D39" s="1766"/>
      <c r="E39" s="1766"/>
      <c r="F39" s="222"/>
      <c r="G39" s="201">
        <v>5287.65</v>
      </c>
      <c r="H39" s="201">
        <v>0</v>
      </c>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21"/>
      <c r="BL39" s="221"/>
      <c r="BM39" s="221"/>
      <c r="BN39" s="221"/>
      <c r="BO39" s="221"/>
      <c r="BP39" s="221"/>
      <c r="BQ39" s="221"/>
      <c r="BR39" s="221"/>
      <c r="BS39" s="221"/>
      <c r="BT39" s="221"/>
      <c r="BU39" s="221"/>
      <c r="BV39" s="221"/>
      <c r="BW39" s="221"/>
      <c r="BX39" s="221"/>
      <c r="BY39" s="221"/>
      <c r="BZ39" s="221"/>
      <c r="CA39" s="221"/>
      <c r="CB39" s="221"/>
      <c r="CC39" s="221"/>
      <c r="CD39" s="221"/>
      <c r="CE39" s="221"/>
      <c r="CF39" s="221"/>
      <c r="CG39" s="221"/>
      <c r="CH39" s="221"/>
      <c r="CI39" s="221"/>
      <c r="CJ39" s="221"/>
      <c r="CK39" s="221"/>
      <c r="CL39" s="221"/>
      <c r="CM39" s="221"/>
      <c r="CN39" s="221"/>
      <c r="CO39" s="221"/>
      <c r="CP39" s="221"/>
      <c r="CQ39" s="221"/>
      <c r="CR39" s="221"/>
      <c r="CS39" s="221"/>
      <c r="CT39" s="221"/>
      <c r="CU39" s="221"/>
      <c r="CV39" s="221"/>
      <c r="CW39" s="221"/>
      <c r="CX39" s="221"/>
      <c r="CY39" s="221"/>
      <c r="CZ39" s="221"/>
      <c r="DA39" s="221"/>
      <c r="DB39" s="221"/>
      <c r="DC39" s="221"/>
      <c r="DD39" s="221"/>
      <c r="DE39" s="221"/>
      <c r="DF39" s="221"/>
      <c r="DG39" s="221"/>
      <c r="DH39" s="221"/>
      <c r="DI39" s="221"/>
      <c r="DJ39" s="221"/>
      <c r="DK39" s="221"/>
      <c r="DL39" s="221"/>
      <c r="DM39" s="221"/>
      <c r="DN39" s="221"/>
      <c r="DO39" s="221"/>
      <c r="DP39" s="221"/>
      <c r="DQ39" s="221"/>
      <c r="DR39" s="221"/>
      <c r="DS39" s="221"/>
      <c r="DT39" s="221"/>
      <c r="DU39" s="221"/>
      <c r="DV39" s="221"/>
      <c r="DW39" s="221"/>
      <c r="DX39" s="221"/>
      <c r="DY39" s="221"/>
      <c r="DZ39" s="221"/>
      <c r="EA39" s="221"/>
      <c r="EB39" s="221"/>
      <c r="EC39" s="221"/>
      <c r="ED39" s="221"/>
      <c r="EE39" s="221"/>
      <c r="EF39" s="221"/>
      <c r="EG39" s="221"/>
      <c r="EH39" s="221"/>
      <c r="EI39" s="221"/>
      <c r="EJ39" s="221"/>
      <c r="EK39" s="221"/>
      <c r="EL39" s="221"/>
      <c r="EM39" s="221"/>
      <c r="EN39" s="221"/>
      <c r="EO39" s="221"/>
      <c r="EP39" s="221"/>
      <c r="EQ39" s="221"/>
      <c r="ER39" s="221"/>
      <c r="ES39" s="221"/>
      <c r="ET39" s="221"/>
      <c r="EU39" s="221"/>
      <c r="EV39" s="221"/>
      <c r="EW39" s="221"/>
      <c r="EX39" s="221"/>
      <c r="EY39" s="221"/>
      <c r="EZ39" s="221"/>
      <c r="FA39" s="221"/>
      <c r="FB39" s="221"/>
      <c r="FC39" s="221"/>
      <c r="FD39" s="221"/>
      <c r="FE39" s="221"/>
      <c r="FF39" s="221"/>
      <c r="FG39" s="221"/>
      <c r="FH39" s="221"/>
      <c r="FI39" s="221"/>
      <c r="FJ39" s="221"/>
      <c r="FK39" s="221"/>
      <c r="FL39" s="221"/>
      <c r="FM39" s="221"/>
      <c r="FN39" s="221"/>
      <c r="FO39" s="221"/>
      <c r="FP39" s="221"/>
      <c r="FQ39" s="221"/>
      <c r="FR39" s="221"/>
      <c r="FS39" s="221"/>
      <c r="FT39" s="221"/>
      <c r="FU39" s="221"/>
      <c r="FV39" s="221"/>
      <c r="FW39" s="221"/>
      <c r="FX39" s="221"/>
      <c r="FY39" s="221"/>
      <c r="FZ39" s="221"/>
      <c r="GA39" s="221"/>
      <c r="GB39" s="221"/>
      <c r="GC39" s="221"/>
      <c r="GD39" s="221"/>
      <c r="GE39" s="221"/>
      <c r="GF39" s="221"/>
      <c r="GG39" s="221"/>
      <c r="GH39" s="221"/>
      <c r="GI39" s="221"/>
      <c r="GJ39" s="221"/>
      <c r="GK39" s="221"/>
      <c r="GL39" s="221"/>
      <c r="GM39" s="221"/>
      <c r="GN39" s="221"/>
      <c r="GO39" s="221"/>
      <c r="GP39" s="221"/>
      <c r="GQ39" s="221"/>
      <c r="GR39" s="221"/>
      <c r="GS39" s="221"/>
      <c r="GT39" s="221"/>
      <c r="GU39" s="221"/>
      <c r="GV39" s="221"/>
      <c r="GW39" s="221"/>
      <c r="GX39" s="221"/>
      <c r="GY39" s="221"/>
      <c r="GZ39" s="221"/>
      <c r="HA39" s="221"/>
      <c r="HB39" s="221"/>
      <c r="HC39" s="221"/>
      <c r="HD39" s="221"/>
      <c r="HE39" s="221"/>
      <c r="HF39" s="221"/>
      <c r="HG39" s="221"/>
      <c r="HH39" s="221"/>
      <c r="HI39" s="221"/>
      <c r="HJ39" s="221"/>
      <c r="HK39" s="221"/>
      <c r="HL39" s="221"/>
      <c r="HM39" s="221"/>
      <c r="HN39" s="221"/>
      <c r="HO39" s="221"/>
      <c r="HP39" s="221"/>
      <c r="HQ39" s="221"/>
      <c r="HR39" s="221"/>
      <c r="HS39" s="221"/>
      <c r="HT39" s="221"/>
      <c r="HU39" s="221"/>
      <c r="HV39" s="221"/>
      <c r="HW39" s="221"/>
      <c r="HX39" s="221"/>
      <c r="HY39" s="221"/>
      <c r="HZ39" s="221"/>
      <c r="IA39" s="221"/>
      <c r="IB39" s="221"/>
      <c r="IC39" s="221"/>
      <c r="ID39" s="221"/>
      <c r="IE39" s="221"/>
      <c r="IF39" s="221"/>
      <c r="IG39" s="221"/>
      <c r="IH39" s="221"/>
      <c r="II39" s="221"/>
      <c r="IJ39" s="221"/>
      <c r="IK39" s="221"/>
      <c r="IL39" s="221"/>
      <c r="IM39" s="221"/>
      <c r="IN39" s="221"/>
      <c r="IO39" s="221"/>
      <c r="IP39" s="221"/>
      <c r="IQ39" s="221"/>
      <c r="IR39" s="221"/>
      <c r="IS39" s="221"/>
      <c r="IT39" s="221"/>
      <c r="IU39" s="221"/>
      <c r="IV39" s="221"/>
      <c r="IW39" s="221"/>
      <c r="IX39" s="221"/>
      <c r="IY39" s="221"/>
      <c r="IZ39" s="221"/>
      <c r="JA39" s="221"/>
      <c r="JB39" s="221"/>
      <c r="JC39" s="221"/>
      <c r="JD39" s="221"/>
      <c r="JE39" s="221"/>
      <c r="JF39" s="221"/>
      <c r="JG39" s="221"/>
      <c r="JH39" s="221"/>
      <c r="JI39" s="221"/>
      <c r="JJ39" s="221"/>
      <c r="JK39" s="221"/>
      <c r="JL39" s="221"/>
      <c r="JM39" s="221"/>
      <c r="JN39" s="221"/>
      <c r="JO39" s="221"/>
      <c r="JP39" s="221"/>
      <c r="JQ39" s="221"/>
      <c r="JR39" s="221"/>
      <c r="JS39" s="221"/>
      <c r="JT39" s="221"/>
      <c r="JU39" s="221"/>
      <c r="JV39" s="221"/>
      <c r="JW39" s="221"/>
      <c r="JX39" s="221"/>
      <c r="JY39" s="221"/>
      <c r="JZ39" s="221"/>
      <c r="KA39" s="221"/>
      <c r="KB39" s="221"/>
      <c r="KC39" s="221"/>
      <c r="KD39" s="221"/>
      <c r="KE39" s="221"/>
      <c r="KF39" s="221"/>
      <c r="KG39" s="221"/>
      <c r="KH39" s="221"/>
      <c r="KI39" s="221"/>
      <c r="KJ39" s="221"/>
      <c r="KK39" s="221"/>
      <c r="KL39" s="221"/>
      <c r="KM39" s="221"/>
      <c r="KN39" s="221"/>
      <c r="KO39" s="221"/>
      <c r="KP39" s="221"/>
      <c r="KQ39" s="221"/>
      <c r="KR39" s="221"/>
      <c r="KS39" s="221"/>
      <c r="KT39" s="221"/>
      <c r="KU39" s="221"/>
      <c r="KV39" s="221"/>
      <c r="KW39" s="221"/>
      <c r="KX39" s="221"/>
      <c r="KY39" s="221"/>
      <c r="KZ39" s="221"/>
      <c r="LA39" s="221"/>
      <c r="LB39" s="221"/>
      <c r="LC39" s="221"/>
      <c r="LD39" s="221"/>
      <c r="LE39" s="221"/>
      <c r="LF39" s="221"/>
      <c r="LG39" s="221"/>
      <c r="LH39" s="221"/>
      <c r="LI39" s="221"/>
      <c r="LJ39" s="221"/>
      <c r="LK39" s="221"/>
      <c r="LL39" s="221"/>
      <c r="LM39" s="221"/>
      <c r="LN39" s="221"/>
      <c r="LO39" s="221"/>
      <c r="LP39" s="221"/>
      <c r="LQ39" s="221"/>
      <c r="LR39" s="221"/>
      <c r="LS39" s="221"/>
      <c r="LT39" s="221"/>
      <c r="LU39" s="221"/>
      <c r="LV39" s="221"/>
      <c r="LW39" s="221"/>
      <c r="LX39" s="221"/>
      <c r="LY39" s="221"/>
      <c r="LZ39" s="221"/>
      <c r="MA39" s="221"/>
      <c r="MB39" s="221"/>
      <c r="MC39" s="221"/>
      <c r="MD39" s="221"/>
      <c r="ME39" s="221"/>
      <c r="MF39" s="221"/>
      <c r="MG39" s="221"/>
      <c r="MH39" s="221"/>
      <c r="MI39" s="221"/>
      <c r="MJ39" s="221"/>
      <c r="MK39" s="221"/>
      <c r="ML39" s="221"/>
      <c r="MM39" s="221"/>
      <c r="MN39" s="221"/>
      <c r="MO39" s="221"/>
      <c r="MP39" s="221"/>
      <c r="MQ39" s="221"/>
      <c r="MR39" s="221"/>
      <c r="MS39" s="221"/>
      <c r="MT39" s="221"/>
      <c r="MU39" s="221"/>
      <c r="MV39" s="221"/>
      <c r="MW39" s="221"/>
      <c r="MX39" s="221"/>
      <c r="MY39" s="221"/>
      <c r="MZ39" s="221"/>
      <c r="NA39" s="221"/>
      <c r="NB39" s="221"/>
      <c r="NC39" s="221"/>
      <c r="ND39" s="221"/>
      <c r="NE39" s="221"/>
      <c r="NF39" s="221"/>
      <c r="NG39" s="221"/>
      <c r="NH39" s="221"/>
      <c r="NI39" s="221"/>
      <c r="NJ39" s="221"/>
      <c r="NK39" s="221"/>
      <c r="NL39" s="221"/>
      <c r="NM39" s="221"/>
      <c r="NN39" s="221"/>
      <c r="NO39" s="221"/>
      <c r="NP39" s="221"/>
      <c r="NQ39" s="221"/>
      <c r="NR39" s="221"/>
      <c r="NS39" s="221"/>
      <c r="NT39" s="221"/>
      <c r="NU39" s="221"/>
      <c r="NV39" s="221"/>
      <c r="NW39" s="221"/>
      <c r="NX39" s="221"/>
      <c r="NY39" s="221"/>
      <c r="NZ39" s="221"/>
      <c r="OA39" s="221"/>
      <c r="OB39" s="221"/>
      <c r="OC39" s="221"/>
      <c r="OD39" s="221"/>
      <c r="OE39" s="221"/>
      <c r="OF39" s="221"/>
      <c r="OG39" s="221"/>
      <c r="OH39" s="221"/>
      <c r="OI39" s="221"/>
      <c r="OJ39" s="221"/>
      <c r="OK39" s="221"/>
      <c r="OL39" s="221"/>
      <c r="OM39" s="221"/>
      <c r="ON39" s="221"/>
      <c r="OO39" s="221"/>
      <c r="OP39" s="221"/>
      <c r="OQ39" s="221"/>
      <c r="OR39" s="221"/>
      <c r="OS39" s="221"/>
      <c r="OT39" s="221"/>
      <c r="OU39" s="221"/>
      <c r="OV39" s="221"/>
      <c r="OW39" s="221"/>
      <c r="OX39" s="221"/>
      <c r="OY39" s="221"/>
      <c r="OZ39" s="221"/>
      <c r="PA39" s="221"/>
      <c r="PB39" s="221"/>
      <c r="PC39" s="221"/>
      <c r="PD39" s="221"/>
      <c r="PE39" s="221"/>
      <c r="PF39" s="221"/>
      <c r="PG39" s="221"/>
      <c r="PH39" s="221"/>
      <c r="PI39" s="221"/>
      <c r="PJ39" s="221"/>
      <c r="PK39" s="221"/>
      <c r="PL39" s="221"/>
      <c r="PM39" s="221"/>
      <c r="PN39" s="221"/>
      <c r="PO39" s="221"/>
      <c r="PP39" s="221"/>
      <c r="PQ39" s="221"/>
      <c r="PR39" s="221"/>
      <c r="PS39" s="221"/>
      <c r="PT39" s="221"/>
      <c r="PU39" s="221"/>
      <c r="PV39" s="221"/>
      <c r="PW39" s="221"/>
      <c r="PX39" s="221"/>
      <c r="PY39" s="221"/>
      <c r="PZ39" s="221"/>
      <c r="QA39" s="221"/>
      <c r="QB39" s="221"/>
      <c r="QC39" s="221"/>
      <c r="QD39" s="221"/>
      <c r="QE39" s="221"/>
      <c r="QF39" s="221"/>
      <c r="QG39" s="221"/>
      <c r="QH39" s="221"/>
      <c r="QI39" s="221"/>
      <c r="QJ39" s="221"/>
      <c r="QK39" s="221"/>
      <c r="QL39" s="221"/>
      <c r="QM39" s="221"/>
      <c r="QN39" s="221"/>
      <c r="QO39" s="221"/>
      <c r="QP39" s="221"/>
      <c r="QQ39" s="221"/>
      <c r="QR39" s="221"/>
      <c r="QS39" s="221"/>
      <c r="QT39" s="221"/>
      <c r="QU39" s="221"/>
      <c r="QV39" s="221"/>
      <c r="QW39" s="221"/>
      <c r="QX39" s="221"/>
      <c r="QY39" s="221"/>
      <c r="QZ39" s="221"/>
      <c r="RA39" s="221"/>
      <c r="RB39" s="221"/>
      <c r="RC39" s="221"/>
      <c r="RD39" s="221"/>
      <c r="RE39" s="221"/>
      <c r="RF39" s="221"/>
      <c r="RG39" s="221"/>
      <c r="RH39" s="221"/>
      <c r="RI39" s="221"/>
      <c r="RJ39" s="221"/>
      <c r="RK39" s="221"/>
      <c r="RL39" s="221"/>
      <c r="RM39" s="221"/>
      <c r="RN39" s="221"/>
      <c r="RO39" s="221"/>
      <c r="RP39" s="221"/>
      <c r="RQ39" s="221"/>
      <c r="RR39" s="221"/>
      <c r="RS39" s="221"/>
      <c r="RT39" s="221"/>
      <c r="RU39" s="221"/>
      <c r="RV39" s="221"/>
      <c r="RW39" s="221"/>
      <c r="RX39" s="221"/>
      <c r="RY39" s="221"/>
      <c r="RZ39" s="221"/>
      <c r="SA39" s="221"/>
      <c r="SB39" s="221"/>
      <c r="SC39" s="221"/>
      <c r="SD39" s="221"/>
      <c r="SE39" s="221"/>
      <c r="SF39" s="221"/>
      <c r="SG39" s="221"/>
      <c r="SH39" s="221"/>
      <c r="SI39" s="221"/>
      <c r="SJ39" s="221"/>
      <c r="SK39" s="221"/>
      <c r="SL39" s="221"/>
      <c r="SM39" s="221"/>
      <c r="SN39" s="221"/>
      <c r="SO39" s="221"/>
      <c r="SP39" s="221"/>
      <c r="SQ39" s="221"/>
      <c r="SR39" s="221"/>
      <c r="SS39" s="221"/>
      <c r="ST39" s="221"/>
      <c r="SU39" s="221"/>
      <c r="SV39" s="221"/>
      <c r="SW39" s="221"/>
      <c r="SX39" s="221"/>
      <c r="SY39" s="221"/>
      <c r="SZ39" s="221"/>
      <c r="TA39" s="221"/>
      <c r="TB39" s="221"/>
      <c r="TC39" s="221"/>
      <c r="TD39" s="221"/>
      <c r="TE39" s="221"/>
      <c r="TF39" s="221"/>
      <c r="TG39" s="221"/>
      <c r="TH39" s="221"/>
      <c r="TI39" s="221"/>
      <c r="TJ39" s="221"/>
      <c r="TK39" s="221"/>
      <c r="TL39" s="221"/>
      <c r="TM39" s="221"/>
      <c r="TN39" s="221"/>
      <c r="TO39" s="221"/>
      <c r="TP39" s="221"/>
      <c r="TQ39" s="221"/>
      <c r="TR39" s="221"/>
      <c r="TS39" s="221"/>
      <c r="TT39" s="221"/>
      <c r="TU39" s="221"/>
      <c r="TV39" s="221"/>
      <c r="TW39" s="221"/>
      <c r="TX39" s="221"/>
      <c r="TY39" s="221"/>
      <c r="TZ39" s="221"/>
      <c r="UA39" s="221"/>
      <c r="UB39" s="221"/>
      <c r="UC39" s="221"/>
      <c r="UD39" s="221"/>
      <c r="UE39" s="221"/>
      <c r="UF39" s="221"/>
      <c r="UG39" s="221"/>
      <c r="UH39" s="221"/>
      <c r="UI39" s="221"/>
      <c r="UJ39" s="221"/>
      <c r="UK39" s="221"/>
      <c r="UL39" s="221"/>
      <c r="UM39" s="221"/>
      <c r="UN39" s="221"/>
      <c r="UO39" s="221"/>
      <c r="UP39" s="221"/>
      <c r="UQ39" s="221"/>
      <c r="UR39" s="221"/>
      <c r="US39" s="221"/>
      <c r="UT39" s="221"/>
      <c r="UU39" s="221"/>
      <c r="UV39" s="221"/>
      <c r="UW39" s="221"/>
      <c r="UX39" s="221"/>
      <c r="UY39" s="221"/>
      <c r="UZ39" s="221"/>
      <c r="VA39" s="221"/>
      <c r="VB39" s="221"/>
      <c r="VC39" s="221"/>
      <c r="VD39" s="221"/>
      <c r="VE39" s="221"/>
      <c r="VF39" s="221"/>
      <c r="VG39" s="221"/>
      <c r="VH39" s="221"/>
      <c r="VI39" s="221"/>
      <c r="VJ39" s="221"/>
      <c r="VK39" s="221"/>
      <c r="VL39" s="221"/>
      <c r="VM39" s="221"/>
      <c r="VN39" s="221"/>
      <c r="VO39" s="221"/>
      <c r="VP39" s="221"/>
      <c r="VQ39" s="221"/>
      <c r="VR39" s="221"/>
      <c r="VS39" s="221"/>
      <c r="VT39" s="221"/>
      <c r="VU39" s="221"/>
      <c r="VV39" s="221"/>
      <c r="VW39" s="221"/>
      <c r="VX39" s="221"/>
      <c r="VY39" s="221"/>
      <c r="VZ39" s="221"/>
      <c r="WA39" s="221"/>
      <c r="WB39" s="221"/>
      <c r="WC39" s="221"/>
      <c r="WD39" s="221"/>
      <c r="WE39" s="221"/>
      <c r="WF39" s="221"/>
      <c r="WG39" s="221"/>
      <c r="WH39" s="221"/>
      <c r="WI39" s="221"/>
      <c r="WJ39" s="221"/>
      <c r="WK39" s="221"/>
      <c r="WL39" s="221"/>
      <c r="WM39" s="221"/>
      <c r="WN39" s="221"/>
      <c r="WO39" s="221"/>
      <c r="WP39" s="221"/>
      <c r="WQ39" s="221"/>
      <c r="WR39" s="221"/>
      <c r="WS39" s="221"/>
      <c r="WT39" s="221"/>
      <c r="WU39" s="221"/>
      <c r="WV39" s="221"/>
      <c r="WW39" s="221"/>
      <c r="WX39" s="221"/>
      <c r="WY39" s="221"/>
      <c r="WZ39" s="221"/>
      <c r="XA39" s="221"/>
      <c r="XB39" s="221"/>
      <c r="XC39" s="221"/>
      <c r="XD39" s="221"/>
      <c r="XE39" s="221"/>
      <c r="XF39" s="221"/>
      <c r="XG39" s="221"/>
      <c r="XH39" s="221"/>
      <c r="XI39" s="221"/>
      <c r="XJ39" s="221"/>
      <c r="XK39" s="221"/>
      <c r="XL39" s="221"/>
      <c r="XM39" s="221"/>
      <c r="XN39" s="221"/>
      <c r="XO39" s="221"/>
      <c r="XP39" s="221"/>
      <c r="XQ39" s="221"/>
      <c r="XR39" s="221"/>
      <c r="XS39" s="221"/>
      <c r="XT39" s="221"/>
      <c r="XU39" s="221"/>
      <c r="XV39" s="221"/>
      <c r="XW39" s="221"/>
      <c r="XX39" s="221"/>
      <c r="XY39" s="221"/>
      <c r="XZ39" s="221"/>
      <c r="YA39" s="221"/>
      <c r="YB39" s="221"/>
      <c r="YC39" s="221"/>
      <c r="YD39" s="221"/>
      <c r="YE39" s="221"/>
      <c r="YF39" s="221"/>
      <c r="YG39" s="221"/>
      <c r="YH39" s="221"/>
      <c r="YI39" s="221"/>
      <c r="YJ39" s="221"/>
      <c r="YK39" s="221"/>
      <c r="YL39" s="221"/>
      <c r="YM39" s="221"/>
      <c r="YN39" s="221"/>
      <c r="YO39" s="221"/>
      <c r="YP39" s="221"/>
      <c r="YQ39" s="221"/>
      <c r="YR39" s="221"/>
      <c r="YS39" s="221"/>
      <c r="YT39" s="221"/>
      <c r="YU39" s="221"/>
      <c r="YV39" s="221"/>
      <c r="YW39" s="221"/>
      <c r="YX39" s="221"/>
      <c r="YY39" s="221"/>
      <c r="YZ39" s="221"/>
      <c r="ZA39" s="221"/>
      <c r="ZB39" s="221"/>
      <c r="ZC39" s="221"/>
      <c r="ZD39" s="221"/>
      <c r="ZE39" s="221"/>
      <c r="ZF39" s="221"/>
      <c r="ZG39" s="221"/>
      <c r="ZH39" s="221"/>
      <c r="ZI39" s="221"/>
      <c r="ZJ39" s="221"/>
      <c r="ZK39" s="221"/>
      <c r="ZL39" s="221"/>
      <c r="ZM39" s="221"/>
      <c r="ZN39" s="221"/>
      <c r="ZO39" s="221"/>
      <c r="ZP39" s="221"/>
      <c r="ZQ39" s="221"/>
      <c r="ZR39" s="221"/>
      <c r="ZS39" s="221"/>
      <c r="ZT39" s="221"/>
      <c r="ZU39" s="221"/>
      <c r="ZV39" s="221"/>
      <c r="ZW39" s="221"/>
      <c r="ZX39" s="221"/>
      <c r="ZY39" s="221"/>
      <c r="ZZ39" s="221"/>
      <c r="AAA39" s="221"/>
      <c r="AAB39" s="221"/>
      <c r="AAC39" s="221"/>
      <c r="AAD39" s="221"/>
      <c r="AAE39" s="221"/>
      <c r="AAF39" s="221"/>
      <c r="AAG39" s="221"/>
      <c r="AAH39" s="221"/>
      <c r="AAI39" s="221"/>
      <c r="AAJ39" s="221"/>
      <c r="AAK39" s="221"/>
      <c r="AAL39" s="221"/>
      <c r="AAM39" s="221"/>
      <c r="AAN39" s="221"/>
      <c r="AAO39" s="221"/>
      <c r="AAP39" s="221"/>
      <c r="AAQ39" s="221"/>
      <c r="AAR39" s="221"/>
      <c r="AAS39" s="221"/>
      <c r="AAT39" s="221"/>
      <c r="AAU39" s="221"/>
      <c r="AAV39" s="221"/>
      <c r="AAW39" s="221"/>
      <c r="AAX39" s="221"/>
      <c r="AAY39" s="221"/>
      <c r="AAZ39" s="221"/>
      <c r="ABA39" s="221"/>
      <c r="ABB39" s="221"/>
      <c r="ABC39" s="221"/>
      <c r="ABD39" s="221"/>
      <c r="ABE39" s="221"/>
      <c r="ABF39" s="221"/>
      <c r="ABG39" s="221"/>
      <c r="ABH39" s="221"/>
      <c r="ABI39" s="221"/>
      <c r="ABJ39" s="221"/>
      <c r="ABK39" s="221"/>
      <c r="ABL39" s="221"/>
      <c r="ABM39" s="221"/>
      <c r="ABN39" s="221"/>
      <c r="ABO39" s="221"/>
      <c r="ABP39" s="221"/>
      <c r="ABQ39" s="221"/>
      <c r="ABR39" s="221"/>
      <c r="ABS39" s="221"/>
      <c r="ABT39" s="221"/>
      <c r="ABU39" s="221"/>
      <c r="ABV39" s="221"/>
      <c r="ABW39" s="221"/>
      <c r="ABX39" s="221"/>
      <c r="ABY39" s="221"/>
      <c r="ABZ39" s="221"/>
      <c r="ACA39" s="221"/>
      <c r="ACB39" s="221"/>
      <c r="ACC39" s="221"/>
      <c r="ACD39" s="221"/>
      <c r="ACE39" s="221"/>
      <c r="ACF39" s="221"/>
      <c r="ACG39" s="221"/>
      <c r="ACH39" s="221"/>
      <c r="ACI39" s="221"/>
      <c r="ACJ39" s="221"/>
      <c r="ACK39" s="221"/>
      <c r="ACL39" s="221"/>
      <c r="ACM39" s="221"/>
      <c r="ACN39" s="221"/>
      <c r="ACO39" s="221"/>
      <c r="ACP39" s="221"/>
      <c r="ACQ39" s="221"/>
      <c r="ACR39" s="221"/>
      <c r="ACS39" s="221"/>
      <c r="ACT39" s="221"/>
      <c r="ACU39" s="221"/>
      <c r="ACV39" s="221"/>
      <c r="ACW39" s="221"/>
      <c r="ACX39" s="221"/>
      <c r="ACY39" s="221"/>
      <c r="ACZ39" s="221"/>
      <c r="ADA39" s="221"/>
      <c r="ADB39" s="221"/>
      <c r="ADC39" s="221"/>
      <c r="ADD39" s="221"/>
      <c r="ADE39" s="221"/>
      <c r="ADF39" s="221"/>
      <c r="ADG39" s="221"/>
      <c r="ADH39" s="221"/>
      <c r="ADI39" s="221"/>
      <c r="ADJ39" s="221"/>
      <c r="ADK39" s="221"/>
      <c r="ADL39" s="221"/>
      <c r="ADM39" s="221"/>
      <c r="ADN39" s="221"/>
      <c r="ADO39" s="221"/>
      <c r="ADP39" s="221"/>
      <c r="ADQ39" s="221"/>
      <c r="ADR39" s="221"/>
      <c r="ADS39" s="221"/>
      <c r="ADT39" s="221"/>
      <c r="ADU39" s="221"/>
      <c r="ADV39" s="221"/>
      <c r="ADW39" s="221"/>
      <c r="ADX39" s="221"/>
      <c r="ADY39" s="221"/>
      <c r="ADZ39" s="221"/>
      <c r="AEA39" s="221"/>
      <c r="AEB39" s="221"/>
      <c r="AEC39" s="221"/>
      <c r="AED39" s="221"/>
      <c r="AEE39" s="221"/>
      <c r="AEF39" s="221"/>
      <c r="AEG39" s="221"/>
      <c r="AEH39" s="221"/>
      <c r="AEI39" s="221"/>
      <c r="AEJ39" s="221"/>
      <c r="AEK39" s="221"/>
      <c r="AEL39" s="221"/>
      <c r="AEM39" s="221"/>
      <c r="AEN39" s="221"/>
      <c r="AEO39" s="221"/>
      <c r="AEP39" s="221"/>
      <c r="AEQ39" s="221"/>
      <c r="AER39" s="221"/>
      <c r="AES39" s="221"/>
      <c r="AET39" s="221"/>
      <c r="AEU39" s="221"/>
      <c r="AEV39" s="221"/>
      <c r="AEW39" s="221"/>
      <c r="AEX39" s="221"/>
      <c r="AEY39" s="221"/>
      <c r="AEZ39" s="221"/>
      <c r="AFA39" s="221"/>
      <c r="AFB39" s="221"/>
      <c r="AFC39" s="221"/>
      <c r="AFD39" s="221"/>
      <c r="AFE39" s="221"/>
      <c r="AFF39" s="221"/>
      <c r="AFG39" s="221"/>
      <c r="AFH39" s="221"/>
      <c r="AFI39" s="221"/>
      <c r="AFJ39" s="221"/>
      <c r="AFK39" s="221"/>
      <c r="AFL39" s="221"/>
      <c r="AFM39" s="221"/>
      <c r="AFN39" s="221"/>
      <c r="AFO39" s="221"/>
      <c r="AFP39" s="221"/>
      <c r="AFQ39" s="221"/>
      <c r="AFR39" s="221"/>
      <c r="AFS39" s="221"/>
      <c r="AFT39" s="221"/>
      <c r="AFU39" s="221"/>
      <c r="AFV39" s="221"/>
      <c r="AFW39" s="221"/>
      <c r="AFX39" s="221"/>
      <c r="AFY39" s="221"/>
      <c r="AFZ39" s="221"/>
      <c r="AGA39" s="221"/>
      <c r="AGB39" s="221"/>
      <c r="AGC39" s="221"/>
      <c r="AGD39" s="221"/>
      <c r="AGE39" s="221"/>
      <c r="AGF39" s="221"/>
      <c r="AGG39" s="221"/>
      <c r="AGH39" s="221"/>
      <c r="AGI39" s="221"/>
      <c r="AGJ39" s="221"/>
      <c r="AGK39" s="221"/>
      <c r="AGL39" s="221"/>
      <c r="AGM39" s="221"/>
      <c r="AGN39" s="221"/>
      <c r="AGO39" s="221"/>
      <c r="AGP39" s="221"/>
      <c r="AGQ39" s="221"/>
      <c r="AGR39" s="221"/>
      <c r="AGS39" s="221"/>
      <c r="AGT39" s="221"/>
      <c r="AGU39" s="221"/>
      <c r="AGV39" s="221"/>
      <c r="AGW39" s="221"/>
      <c r="AGX39" s="221"/>
      <c r="AGY39" s="221"/>
      <c r="AGZ39" s="221"/>
      <c r="AHA39" s="221"/>
      <c r="AHB39" s="221"/>
      <c r="AHC39" s="221"/>
      <c r="AHD39" s="221"/>
      <c r="AHE39" s="221"/>
      <c r="AHF39" s="221"/>
      <c r="AHG39" s="221"/>
      <c r="AHH39" s="221"/>
      <c r="AHI39" s="221"/>
      <c r="AHJ39" s="221"/>
      <c r="AHK39" s="221"/>
      <c r="AHL39" s="221"/>
      <c r="AHM39" s="221"/>
      <c r="AHN39" s="221"/>
      <c r="AHO39" s="221"/>
      <c r="AHP39" s="221"/>
      <c r="AHQ39" s="221"/>
      <c r="AHR39" s="221"/>
      <c r="AHS39" s="221"/>
      <c r="AHT39" s="221"/>
      <c r="AHU39" s="221"/>
      <c r="AHV39" s="221"/>
      <c r="AHW39" s="221"/>
      <c r="AHX39" s="221"/>
      <c r="AHY39" s="221"/>
      <c r="AHZ39" s="221"/>
      <c r="AIA39" s="221"/>
      <c r="AIB39" s="221"/>
      <c r="AIC39" s="221"/>
      <c r="AID39" s="221"/>
      <c r="AIE39" s="221"/>
      <c r="AIF39" s="221"/>
      <c r="AIG39" s="221"/>
      <c r="AIH39" s="221"/>
      <c r="AII39" s="221"/>
      <c r="AIJ39" s="221"/>
      <c r="AIK39" s="221"/>
      <c r="AIL39" s="221"/>
      <c r="AIM39" s="221"/>
      <c r="AIN39" s="221"/>
      <c r="AIO39" s="221"/>
      <c r="AIP39" s="221"/>
      <c r="AIQ39" s="221"/>
      <c r="AIR39" s="221"/>
      <c r="AIS39" s="221"/>
      <c r="AIT39" s="221"/>
      <c r="AIU39" s="221"/>
      <c r="AIV39" s="221"/>
      <c r="AIW39" s="221"/>
      <c r="AIX39" s="221"/>
      <c r="AIY39" s="221"/>
      <c r="AIZ39" s="221"/>
      <c r="AJA39" s="221"/>
      <c r="AJB39" s="221"/>
      <c r="AJC39" s="221"/>
      <c r="AJD39" s="221"/>
      <c r="AJE39" s="221"/>
      <c r="AJF39" s="221"/>
      <c r="AJG39" s="221"/>
      <c r="AJH39" s="221"/>
      <c r="AJI39" s="221"/>
      <c r="AJJ39" s="221"/>
      <c r="AJK39" s="221"/>
      <c r="AJL39" s="221"/>
      <c r="AJM39" s="221"/>
      <c r="AJN39" s="221"/>
      <c r="AJO39" s="221"/>
      <c r="AJP39" s="221"/>
      <c r="AJQ39" s="221"/>
      <c r="AJR39" s="221"/>
      <c r="AJS39" s="221"/>
      <c r="AJT39" s="221"/>
      <c r="AJU39" s="221"/>
      <c r="AJV39" s="221"/>
      <c r="AJW39" s="221"/>
      <c r="AJX39" s="221"/>
      <c r="AJY39" s="221"/>
      <c r="AJZ39" s="221"/>
      <c r="AKA39" s="221"/>
      <c r="AKB39" s="221"/>
      <c r="AKC39" s="221"/>
      <c r="AKD39" s="221"/>
      <c r="AKE39" s="221"/>
      <c r="AKF39" s="221"/>
      <c r="AKG39" s="221"/>
      <c r="AKH39" s="221"/>
      <c r="AKI39" s="221"/>
      <c r="AKJ39" s="221"/>
      <c r="AKK39" s="221"/>
      <c r="AKL39" s="221"/>
      <c r="AKM39" s="221"/>
      <c r="AKN39" s="221"/>
      <c r="AKO39" s="221"/>
      <c r="AKP39" s="221"/>
      <c r="AKQ39" s="221"/>
      <c r="AKR39" s="221"/>
      <c r="AKS39" s="221"/>
      <c r="AKT39" s="221"/>
      <c r="AKU39" s="221"/>
      <c r="AKV39" s="221"/>
      <c r="AKW39" s="221"/>
      <c r="AKX39" s="221"/>
      <c r="AKY39" s="221"/>
      <c r="AKZ39" s="221"/>
      <c r="ALA39" s="221"/>
      <c r="ALB39" s="221"/>
      <c r="ALC39" s="221"/>
      <c r="ALD39" s="221"/>
      <c r="ALE39" s="221"/>
      <c r="ALF39" s="221"/>
      <c r="ALG39" s="221"/>
      <c r="ALH39" s="221"/>
      <c r="ALI39" s="221"/>
      <c r="ALJ39" s="221"/>
      <c r="ALK39" s="221"/>
      <c r="ALL39" s="221"/>
      <c r="ALM39" s="221"/>
      <c r="ALN39" s="221"/>
      <c r="ALO39" s="221"/>
      <c r="ALP39" s="221"/>
      <c r="ALQ39" s="221"/>
      <c r="ALR39" s="221"/>
      <c r="ALS39" s="221"/>
      <c r="ALT39" s="221"/>
      <c r="ALU39" s="221"/>
      <c r="ALV39" s="221"/>
      <c r="ALW39" s="221"/>
      <c r="ALX39" s="221"/>
      <c r="ALY39" s="221"/>
      <c r="ALZ39" s="221"/>
      <c r="AMA39" s="221"/>
      <c r="AMB39" s="221"/>
      <c r="AMC39" s="221"/>
      <c r="AMD39" s="221"/>
      <c r="AME39" s="221"/>
      <c r="AMF39" s="221"/>
      <c r="AMG39" s="221"/>
      <c r="AMH39" s="221"/>
      <c r="AMI39" s="221"/>
      <c r="AMJ39" s="221"/>
      <c r="AMK39" s="221"/>
      <c r="AML39" s="221"/>
      <c r="AMM39" s="221"/>
      <c r="AMN39" s="221"/>
      <c r="AMO39" s="221"/>
      <c r="AMP39" s="221"/>
    </row>
    <row r="40" spans="1:1030" s="649" customFormat="1" ht="14.25">
      <c r="A40" s="1766" t="s">
        <v>301</v>
      </c>
      <c r="B40" s="1766"/>
      <c r="C40" s="1766"/>
      <c r="D40" s="1766"/>
      <c r="E40" s="1766"/>
      <c r="F40" s="222"/>
      <c r="G40" s="201">
        <v>25429.55</v>
      </c>
      <c r="H40" s="201">
        <v>11158.6</v>
      </c>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21"/>
      <c r="BL40" s="221"/>
      <c r="BM40" s="221"/>
      <c r="BN40" s="221"/>
      <c r="BO40" s="221"/>
      <c r="BP40" s="221"/>
      <c r="BQ40" s="221"/>
      <c r="BR40" s="221"/>
      <c r="BS40" s="221"/>
      <c r="BT40" s="221"/>
      <c r="BU40" s="221"/>
      <c r="BV40" s="221"/>
      <c r="BW40" s="221"/>
      <c r="BX40" s="221"/>
      <c r="BY40" s="221"/>
      <c r="BZ40" s="221"/>
      <c r="CA40" s="221"/>
      <c r="CB40" s="221"/>
      <c r="CC40" s="221"/>
      <c r="CD40" s="221"/>
      <c r="CE40" s="221"/>
      <c r="CF40" s="221"/>
      <c r="CG40" s="221"/>
      <c r="CH40" s="221"/>
      <c r="CI40" s="221"/>
      <c r="CJ40" s="221"/>
      <c r="CK40" s="221"/>
      <c r="CL40" s="221"/>
      <c r="CM40" s="221"/>
      <c r="CN40" s="221"/>
      <c r="CO40" s="221"/>
      <c r="CP40" s="221"/>
      <c r="CQ40" s="221"/>
      <c r="CR40" s="221"/>
      <c r="CS40" s="221"/>
      <c r="CT40" s="221"/>
      <c r="CU40" s="221"/>
      <c r="CV40" s="221"/>
      <c r="CW40" s="221"/>
      <c r="CX40" s="221"/>
      <c r="CY40" s="221"/>
      <c r="CZ40" s="221"/>
      <c r="DA40" s="221"/>
      <c r="DB40" s="221"/>
      <c r="DC40" s="221"/>
      <c r="DD40" s="221"/>
      <c r="DE40" s="221"/>
      <c r="DF40" s="221"/>
      <c r="DG40" s="221"/>
      <c r="DH40" s="221"/>
      <c r="DI40" s="221"/>
      <c r="DJ40" s="221"/>
      <c r="DK40" s="221"/>
      <c r="DL40" s="221"/>
      <c r="DM40" s="221"/>
      <c r="DN40" s="221"/>
      <c r="DO40" s="221"/>
      <c r="DP40" s="221"/>
      <c r="DQ40" s="221"/>
      <c r="DR40" s="221"/>
      <c r="DS40" s="221"/>
      <c r="DT40" s="221"/>
      <c r="DU40" s="221"/>
      <c r="DV40" s="221"/>
      <c r="DW40" s="221"/>
      <c r="DX40" s="221"/>
      <c r="DY40" s="221"/>
      <c r="DZ40" s="221"/>
      <c r="EA40" s="221"/>
      <c r="EB40" s="221"/>
      <c r="EC40" s="221"/>
      <c r="ED40" s="221"/>
      <c r="EE40" s="221"/>
      <c r="EF40" s="221"/>
      <c r="EG40" s="221"/>
      <c r="EH40" s="221"/>
      <c r="EI40" s="221"/>
      <c r="EJ40" s="221"/>
      <c r="EK40" s="221"/>
      <c r="EL40" s="221"/>
      <c r="EM40" s="221"/>
      <c r="EN40" s="221"/>
      <c r="EO40" s="221"/>
      <c r="EP40" s="221"/>
      <c r="EQ40" s="221"/>
      <c r="ER40" s="221"/>
      <c r="ES40" s="221"/>
      <c r="ET40" s="221"/>
      <c r="EU40" s="221"/>
      <c r="EV40" s="221"/>
      <c r="EW40" s="221"/>
      <c r="EX40" s="221"/>
      <c r="EY40" s="221"/>
      <c r="EZ40" s="221"/>
      <c r="FA40" s="221"/>
      <c r="FB40" s="221"/>
      <c r="FC40" s="221"/>
      <c r="FD40" s="221"/>
      <c r="FE40" s="221"/>
      <c r="FF40" s="221"/>
      <c r="FG40" s="221"/>
      <c r="FH40" s="221"/>
      <c r="FI40" s="221"/>
      <c r="FJ40" s="221"/>
      <c r="FK40" s="221"/>
      <c r="FL40" s="221"/>
      <c r="FM40" s="221"/>
      <c r="FN40" s="221"/>
      <c r="FO40" s="221"/>
      <c r="FP40" s="221"/>
      <c r="FQ40" s="221"/>
      <c r="FR40" s="221"/>
      <c r="FS40" s="221"/>
      <c r="FT40" s="221"/>
      <c r="FU40" s="221"/>
      <c r="FV40" s="221"/>
      <c r="FW40" s="221"/>
      <c r="FX40" s="221"/>
      <c r="FY40" s="221"/>
      <c r="FZ40" s="221"/>
      <c r="GA40" s="221"/>
      <c r="GB40" s="221"/>
      <c r="GC40" s="221"/>
      <c r="GD40" s="221"/>
      <c r="GE40" s="221"/>
      <c r="GF40" s="221"/>
      <c r="GG40" s="221"/>
      <c r="GH40" s="221"/>
      <c r="GI40" s="221"/>
      <c r="GJ40" s="221"/>
      <c r="GK40" s="221"/>
      <c r="GL40" s="221"/>
      <c r="GM40" s="221"/>
      <c r="GN40" s="221"/>
      <c r="GO40" s="221"/>
      <c r="GP40" s="221"/>
      <c r="GQ40" s="221"/>
      <c r="GR40" s="221"/>
      <c r="GS40" s="221"/>
      <c r="GT40" s="221"/>
      <c r="GU40" s="221"/>
      <c r="GV40" s="221"/>
      <c r="GW40" s="221"/>
      <c r="GX40" s="221"/>
      <c r="GY40" s="221"/>
      <c r="GZ40" s="221"/>
      <c r="HA40" s="221"/>
      <c r="HB40" s="221"/>
      <c r="HC40" s="221"/>
      <c r="HD40" s="221"/>
      <c r="HE40" s="221"/>
      <c r="HF40" s="221"/>
      <c r="HG40" s="221"/>
      <c r="HH40" s="221"/>
      <c r="HI40" s="221"/>
      <c r="HJ40" s="221"/>
      <c r="HK40" s="221"/>
      <c r="HL40" s="221"/>
      <c r="HM40" s="221"/>
      <c r="HN40" s="221"/>
      <c r="HO40" s="221"/>
      <c r="HP40" s="221"/>
      <c r="HQ40" s="221"/>
      <c r="HR40" s="221"/>
      <c r="HS40" s="221"/>
      <c r="HT40" s="221"/>
      <c r="HU40" s="221"/>
      <c r="HV40" s="221"/>
      <c r="HW40" s="221"/>
      <c r="HX40" s="221"/>
      <c r="HY40" s="221"/>
      <c r="HZ40" s="221"/>
      <c r="IA40" s="221"/>
      <c r="IB40" s="221"/>
      <c r="IC40" s="221"/>
      <c r="ID40" s="221"/>
      <c r="IE40" s="221"/>
      <c r="IF40" s="221"/>
      <c r="IG40" s="221"/>
      <c r="IH40" s="221"/>
      <c r="II40" s="221"/>
      <c r="IJ40" s="221"/>
      <c r="IK40" s="221"/>
      <c r="IL40" s="221"/>
      <c r="IM40" s="221"/>
      <c r="IN40" s="221"/>
      <c r="IO40" s="221"/>
      <c r="IP40" s="221"/>
      <c r="IQ40" s="221"/>
      <c r="IR40" s="221"/>
      <c r="IS40" s="221"/>
      <c r="IT40" s="221"/>
      <c r="IU40" s="221"/>
      <c r="IV40" s="221"/>
      <c r="IW40" s="221"/>
      <c r="IX40" s="221"/>
      <c r="IY40" s="221"/>
      <c r="IZ40" s="221"/>
      <c r="JA40" s="221"/>
      <c r="JB40" s="221"/>
      <c r="JC40" s="221"/>
      <c r="JD40" s="221"/>
      <c r="JE40" s="221"/>
      <c r="JF40" s="221"/>
      <c r="JG40" s="221"/>
      <c r="JH40" s="221"/>
      <c r="JI40" s="221"/>
      <c r="JJ40" s="221"/>
      <c r="JK40" s="221"/>
      <c r="JL40" s="221"/>
      <c r="JM40" s="221"/>
      <c r="JN40" s="221"/>
      <c r="JO40" s="221"/>
      <c r="JP40" s="221"/>
      <c r="JQ40" s="221"/>
      <c r="JR40" s="221"/>
      <c r="JS40" s="221"/>
      <c r="JT40" s="221"/>
      <c r="JU40" s="221"/>
      <c r="JV40" s="221"/>
      <c r="JW40" s="221"/>
      <c r="JX40" s="221"/>
      <c r="JY40" s="221"/>
      <c r="JZ40" s="221"/>
      <c r="KA40" s="221"/>
      <c r="KB40" s="221"/>
      <c r="KC40" s="221"/>
      <c r="KD40" s="221"/>
      <c r="KE40" s="221"/>
      <c r="KF40" s="221"/>
      <c r="KG40" s="221"/>
      <c r="KH40" s="221"/>
      <c r="KI40" s="221"/>
      <c r="KJ40" s="221"/>
      <c r="KK40" s="221"/>
      <c r="KL40" s="221"/>
      <c r="KM40" s="221"/>
      <c r="KN40" s="221"/>
      <c r="KO40" s="221"/>
      <c r="KP40" s="221"/>
      <c r="KQ40" s="221"/>
      <c r="KR40" s="221"/>
      <c r="KS40" s="221"/>
      <c r="KT40" s="221"/>
      <c r="KU40" s="221"/>
      <c r="KV40" s="221"/>
      <c r="KW40" s="221"/>
      <c r="KX40" s="221"/>
      <c r="KY40" s="221"/>
      <c r="KZ40" s="221"/>
      <c r="LA40" s="221"/>
      <c r="LB40" s="221"/>
      <c r="LC40" s="221"/>
      <c r="LD40" s="221"/>
      <c r="LE40" s="221"/>
      <c r="LF40" s="221"/>
      <c r="LG40" s="221"/>
      <c r="LH40" s="221"/>
      <c r="LI40" s="221"/>
      <c r="LJ40" s="221"/>
      <c r="LK40" s="221"/>
      <c r="LL40" s="221"/>
      <c r="LM40" s="221"/>
      <c r="LN40" s="221"/>
      <c r="LO40" s="221"/>
      <c r="LP40" s="221"/>
      <c r="LQ40" s="221"/>
      <c r="LR40" s="221"/>
      <c r="LS40" s="221"/>
      <c r="LT40" s="221"/>
      <c r="LU40" s="221"/>
      <c r="LV40" s="221"/>
      <c r="LW40" s="221"/>
      <c r="LX40" s="221"/>
      <c r="LY40" s="221"/>
      <c r="LZ40" s="221"/>
      <c r="MA40" s="221"/>
      <c r="MB40" s="221"/>
      <c r="MC40" s="221"/>
      <c r="MD40" s="221"/>
      <c r="ME40" s="221"/>
      <c r="MF40" s="221"/>
      <c r="MG40" s="221"/>
      <c r="MH40" s="221"/>
      <c r="MI40" s="221"/>
      <c r="MJ40" s="221"/>
      <c r="MK40" s="221"/>
      <c r="ML40" s="221"/>
      <c r="MM40" s="221"/>
      <c r="MN40" s="221"/>
      <c r="MO40" s="221"/>
      <c r="MP40" s="221"/>
      <c r="MQ40" s="221"/>
      <c r="MR40" s="221"/>
      <c r="MS40" s="221"/>
      <c r="MT40" s="221"/>
      <c r="MU40" s="221"/>
      <c r="MV40" s="221"/>
      <c r="MW40" s="221"/>
      <c r="MX40" s="221"/>
      <c r="MY40" s="221"/>
      <c r="MZ40" s="221"/>
      <c r="NA40" s="221"/>
      <c r="NB40" s="221"/>
      <c r="NC40" s="221"/>
      <c r="ND40" s="221"/>
      <c r="NE40" s="221"/>
      <c r="NF40" s="221"/>
      <c r="NG40" s="221"/>
      <c r="NH40" s="221"/>
      <c r="NI40" s="221"/>
      <c r="NJ40" s="221"/>
      <c r="NK40" s="221"/>
      <c r="NL40" s="221"/>
      <c r="NM40" s="221"/>
      <c r="NN40" s="221"/>
      <c r="NO40" s="221"/>
      <c r="NP40" s="221"/>
      <c r="NQ40" s="221"/>
      <c r="NR40" s="221"/>
      <c r="NS40" s="221"/>
      <c r="NT40" s="221"/>
      <c r="NU40" s="221"/>
      <c r="NV40" s="221"/>
      <c r="NW40" s="221"/>
      <c r="NX40" s="221"/>
      <c r="NY40" s="221"/>
      <c r="NZ40" s="221"/>
      <c r="OA40" s="221"/>
      <c r="OB40" s="221"/>
      <c r="OC40" s="221"/>
      <c r="OD40" s="221"/>
      <c r="OE40" s="221"/>
      <c r="OF40" s="221"/>
      <c r="OG40" s="221"/>
      <c r="OH40" s="221"/>
      <c r="OI40" s="221"/>
      <c r="OJ40" s="221"/>
      <c r="OK40" s="221"/>
      <c r="OL40" s="221"/>
      <c r="OM40" s="221"/>
      <c r="ON40" s="221"/>
      <c r="OO40" s="221"/>
      <c r="OP40" s="221"/>
      <c r="OQ40" s="221"/>
      <c r="OR40" s="221"/>
      <c r="OS40" s="221"/>
      <c r="OT40" s="221"/>
      <c r="OU40" s="221"/>
      <c r="OV40" s="221"/>
      <c r="OW40" s="221"/>
      <c r="OX40" s="221"/>
      <c r="OY40" s="221"/>
      <c r="OZ40" s="221"/>
      <c r="PA40" s="221"/>
      <c r="PB40" s="221"/>
      <c r="PC40" s="221"/>
      <c r="PD40" s="221"/>
      <c r="PE40" s="221"/>
      <c r="PF40" s="221"/>
      <c r="PG40" s="221"/>
      <c r="PH40" s="221"/>
      <c r="PI40" s="221"/>
      <c r="PJ40" s="221"/>
      <c r="PK40" s="221"/>
      <c r="PL40" s="221"/>
      <c r="PM40" s="221"/>
      <c r="PN40" s="221"/>
      <c r="PO40" s="221"/>
      <c r="PP40" s="221"/>
      <c r="PQ40" s="221"/>
      <c r="PR40" s="221"/>
      <c r="PS40" s="221"/>
      <c r="PT40" s="221"/>
      <c r="PU40" s="221"/>
      <c r="PV40" s="221"/>
      <c r="PW40" s="221"/>
      <c r="PX40" s="221"/>
      <c r="PY40" s="221"/>
      <c r="PZ40" s="221"/>
      <c r="QA40" s="221"/>
      <c r="QB40" s="221"/>
      <c r="QC40" s="221"/>
      <c r="QD40" s="221"/>
      <c r="QE40" s="221"/>
      <c r="QF40" s="221"/>
      <c r="QG40" s="221"/>
      <c r="QH40" s="221"/>
      <c r="QI40" s="221"/>
      <c r="QJ40" s="221"/>
      <c r="QK40" s="221"/>
      <c r="QL40" s="221"/>
      <c r="QM40" s="221"/>
      <c r="QN40" s="221"/>
      <c r="QO40" s="221"/>
      <c r="QP40" s="221"/>
      <c r="QQ40" s="221"/>
      <c r="QR40" s="221"/>
      <c r="QS40" s="221"/>
      <c r="QT40" s="221"/>
      <c r="QU40" s="221"/>
      <c r="QV40" s="221"/>
      <c r="QW40" s="221"/>
      <c r="QX40" s="221"/>
      <c r="QY40" s="221"/>
      <c r="QZ40" s="221"/>
      <c r="RA40" s="221"/>
      <c r="RB40" s="221"/>
      <c r="RC40" s="221"/>
      <c r="RD40" s="221"/>
      <c r="RE40" s="221"/>
      <c r="RF40" s="221"/>
      <c r="RG40" s="221"/>
      <c r="RH40" s="221"/>
      <c r="RI40" s="221"/>
      <c r="RJ40" s="221"/>
      <c r="RK40" s="221"/>
      <c r="RL40" s="221"/>
      <c r="RM40" s="221"/>
      <c r="RN40" s="221"/>
      <c r="RO40" s="221"/>
      <c r="RP40" s="221"/>
      <c r="RQ40" s="221"/>
      <c r="RR40" s="221"/>
      <c r="RS40" s="221"/>
      <c r="RT40" s="221"/>
      <c r="RU40" s="221"/>
      <c r="RV40" s="221"/>
      <c r="RW40" s="221"/>
      <c r="RX40" s="221"/>
      <c r="RY40" s="221"/>
      <c r="RZ40" s="221"/>
      <c r="SA40" s="221"/>
      <c r="SB40" s="221"/>
      <c r="SC40" s="221"/>
      <c r="SD40" s="221"/>
      <c r="SE40" s="221"/>
      <c r="SF40" s="221"/>
      <c r="SG40" s="221"/>
      <c r="SH40" s="221"/>
      <c r="SI40" s="221"/>
      <c r="SJ40" s="221"/>
      <c r="SK40" s="221"/>
      <c r="SL40" s="221"/>
      <c r="SM40" s="221"/>
      <c r="SN40" s="221"/>
      <c r="SO40" s="221"/>
      <c r="SP40" s="221"/>
      <c r="SQ40" s="221"/>
      <c r="SR40" s="221"/>
      <c r="SS40" s="221"/>
      <c r="ST40" s="221"/>
      <c r="SU40" s="221"/>
      <c r="SV40" s="221"/>
      <c r="SW40" s="221"/>
      <c r="SX40" s="221"/>
      <c r="SY40" s="221"/>
      <c r="SZ40" s="221"/>
      <c r="TA40" s="221"/>
      <c r="TB40" s="221"/>
      <c r="TC40" s="221"/>
      <c r="TD40" s="221"/>
      <c r="TE40" s="221"/>
      <c r="TF40" s="221"/>
      <c r="TG40" s="221"/>
      <c r="TH40" s="221"/>
      <c r="TI40" s="221"/>
      <c r="TJ40" s="221"/>
      <c r="TK40" s="221"/>
      <c r="TL40" s="221"/>
      <c r="TM40" s="221"/>
      <c r="TN40" s="221"/>
      <c r="TO40" s="221"/>
      <c r="TP40" s="221"/>
      <c r="TQ40" s="221"/>
      <c r="TR40" s="221"/>
      <c r="TS40" s="221"/>
      <c r="TT40" s="221"/>
      <c r="TU40" s="221"/>
      <c r="TV40" s="221"/>
      <c r="TW40" s="221"/>
      <c r="TX40" s="221"/>
      <c r="TY40" s="221"/>
      <c r="TZ40" s="221"/>
      <c r="UA40" s="221"/>
      <c r="UB40" s="221"/>
      <c r="UC40" s="221"/>
      <c r="UD40" s="221"/>
      <c r="UE40" s="221"/>
      <c r="UF40" s="221"/>
      <c r="UG40" s="221"/>
      <c r="UH40" s="221"/>
      <c r="UI40" s="221"/>
      <c r="UJ40" s="221"/>
      <c r="UK40" s="221"/>
      <c r="UL40" s="221"/>
      <c r="UM40" s="221"/>
      <c r="UN40" s="221"/>
      <c r="UO40" s="221"/>
      <c r="UP40" s="221"/>
      <c r="UQ40" s="221"/>
      <c r="UR40" s="221"/>
      <c r="US40" s="221"/>
      <c r="UT40" s="221"/>
      <c r="UU40" s="221"/>
      <c r="UV40" s="221"/>
      <c r="UW40" s="221"/>
      <c r="UX40" s="221"/>
      <c r="UY40" s="221"/>
      <c r="UZ40" s="221"/>
      <c r="VA40" s="221"/>
      <c r="VB40" s="221"/>
      <c r="VC40" s="221"/>
      <c r="VD40" s="221"/>
      <c r="VE40" s="221"/>
      <c r="VF40" s="221"/>
      <c r="VG40" s="221"/>
      <c r="VH40" s="221"/>
      <c r="VI40" s="221"/>
      <c r="VJ40" s="221"/>
      <c r="VK40" s="221"/>
      <c r="VL40" s="221"/>
      <c r="VM40" s="221"/>
      <c r="VN40" s="221"/>
      <c r="VO40" s="221"/>
      <c r="VP40" s="221"/>
      <c r="VQ40" s="221"/>
      <c r="VR40" s="221"/>
      <c r="VS40" s="221"/>
      <c r="VT40" s="221"/>
      <c r="VU40" s="221"/>
      <c r="VV40" s="221"/>
      <c r="VW40" s="221"/>
      <c r="VX40" s="221"/>
      <c r="VY40" s="221"/>
      <c r="VZ40" s="221"/>
      <c r="WA40" s="221"/>
      <c r="WB40" s="221"/>
      <c r="WC40" s="221"/>
      <c r="WD40" s="221"/>
      <c r="WE40" s="221"/>
      <c r="WF40" s="221"/>
      <c r="WG40" s="221"/>
      <c r="WH40" s="221"/>
      <c r="WI40" s="221"/>
      <c r="WJ40" s="221"/>
      <c r="WK40" s="221"/>
      <c r="WL40" s="221"/>
      <c r="WM40" s="221"/>
      <c r="WN40" s="221"/>
      <c r="WO40" s="221"/>
      <c r="WP40" s="221"/>
      <c r="WQ40" s="221"/>
      <c r="WR40" s="221"/>
      <c r="WS40" s="221"/>
      <c r="WT40" s="221"/>
      <c r="WU40" s="221"/>
      <c r="WV40" s="221"/>
      <c r="WW40" s="221"/>
      <c r="WX40" s="221"/>
      <c r="WY40" s="221"/>
      <c r="WZ40" s="221"/>
      <c r="XA40" s="221"/>
      <c r="XB40" s="221"/>
      <c r="XC40" s="221"/>
      <c r="XD40" s="221"/>
      <c r="XE40" s="221"/>
      <c r="XF40" s="221"/>
      <c r="XG40" s="221"/>
      <c r="XH40" s="221"/>
      <c r="XI40" s="221"/>
      <c r="XJ40" s="221"/>
      <c r="XK40" s="221"/>
      <c r="XL40" s="221"/>
      <c r="XM40" s="221"/>
      <c r="XN40" s="221"/>
      <c r="XO40" s="221"/>
      <c r="XP40" s="221"/>
      <c r="XQ40" s="221"/>
      <c r="XR40" s="221"/>
      <c r="XS40" s="221"/>
      <c r="XT40" s="221"/>
      <c r="XU40" s="221"/>
      <c r="XV40" s="221"/>
      <c r="XW40" s="221"/>
      <c r="XX40" s="221"/>
      <c r="XY40" s="221"/>
      <c r="XZ40" s="221"/>
      <c r="YA40" s="221"/>
      <c r="YB40" s="221"/>
      <c r="YC40" s="221"/>
      <c r="YD40" s="221"/>
      <c r="YE40" s="221"/>
      <c r="YF40" s="221"/>
      <c r="YG40" s="221"/>
      <c r="YH40" s="221"/>
      <c r="YI40" s="221"/>
      <c r="YJ40" s="221"/>
      <c r="YK40" s="221"/>
      <c r="YL40" s="221"/>
      <c r="YM40" s="221"/>
      <c r="YN40" s="221"/>
      <c r="YO40" s="221"/>
      <c r="YP40" s="221"/>
      <c r="YQ40" s="221"/>
      <c r="YR40" s="221"/>
      <c r="YS40" s="221"/>
      <c r="YT40" s="221"/>
      <c r="YU40" s="221"/>
      <c r="YV40" s="221"/>
      <c r="YW40" s="221"/>
      <c r="YX40" s="221"/>
      <c r="YY40" s="221"/>
      <c r="YZ40" s="221"/>
      <c r="ZA40" s="221"/>
      <c r="ZB40" s="221"/>
      <c r="ZC40" s="221"/>
      <c r="ZD40" s="221"/>
      <c r="ZE40" s="221"/>
      <c r="ZF40" s="221"/>
      <c r="ZG40" s="221"/>
      <c r="ZH40" s="221"/>
      <c r="ZI40" s="221"/>
      <c r="ZJ40" s="221"/>
      <c r="ZK40" s="221"/>
      <c r="ZL40" s="221"/>
      <c r="ZM40" s="221"/>
      <c r="ZN40" s="221"/>
      <c r="ZO40" s="221"/>
      <c r="ZP40" s="221"/>
      <c r="ZQ40" s="221"/>
      <c r="ZR40" s="221"/>
      <c r="ZS40" s="221"/>
      <c r="ZT40" s="221"/>
      <c r="ZU40" s="221"/>
      <c r="ZV40" s="221"/>
      <c r="ZW40" s="221"/>
      <c r="ZX40" s="221"/>
      <c r="ZY40" s="221"/>
      <c r="ZZ40" s="221"/>
      <c r="AAA40" s="221"/>
      <c r="AAB40" s="221"/>
      <c r="AAC40" s="221"/>
      <c r="AAD40" s="221"/>
      <c r="AAE40" s="221"/>
      <c r="AAF40" s="221"/>
      <c r="AAG40" s="221"/>
      <c r="AAH40" s="221"/>
      <c r="AAI40" s="221"/>
      <c r="AAJ40" s="221"/>
      <c r="AAK40" s="221"/>
      <c r="AAL40" s="221"/>
      <c r="AAM40" s="221"/>
      <c r="AAN40" s="221"/>
      <c r="AAO40" s="221"/>
      <c r="AAP40" s="221"/>
      <c r="AAQ40" s="221"/>
      <c r="AAR40" s="221"/>
      <c r="AAS40" s="221"/>
      <c r="AAT40" s="221"/>
      <c r="AAU40" s="221"/>
      <c r="AAV40" s="221"/>
      <c r="AAW40" s="221"/>
      <c r="AAX40" s="221"/>
      <c r="AAY40" s="221"/>
      <c r="AAZ40" s="221"/>
      <c r="ABA40" s="221"/>
      <c r="ABB40" s="221"/>
      <c r="ABC40" s="221"/>
      <c r="ABD40" s="221"/>
      <c r="ABE40" s="221"/>
      <c r="ABF40" s="221"/>
      <c r="ABG40" s="221"/>
      <c r="ABH40" s="221"/>
      <c r="ABI40" s="221"/>
      <c r="ABJ40" s="221"/>
      <c r="ABK40" s="221"/>
      <c r="ABL40" s="221"/>
      <c r="ABM40" s="221"/>
      <c r="ABN40" s="221"/>
      <c r="ABO40" s="221"/>
      <c r="ABP40" s="221"/>
      <c r="ABQ40" s="221"/>
      <c r="ABR40" s="221"/>
      <c r="ABS40" s="221"/>
      <c r="ABT40" s="221"/>
      <c r="ABU40" s="221"/>
      <c r="ABV40" s="221"/>
      <c r="ABW40" s="221"/>
      <c r="ABX40" s="221"/>
      <c r="ABY40" s="221"/>
      <c r="ABZ40" s="221"/>
      <c r="ACA40" s="221"/>
      <c r="ACB40" s="221"/>
      <c r="ACC40" s="221"/>
      <c r="ACD40" s="221"/>
      <c r="ACE40" s="221"/>
      <c r="ACF40" s="221"/>
      <c r="ACG40" s="221"/>
      <c r="ACH40" s="221"/>
      <c r="ACI40" s="221"/>
      <c r="ACJ40" s="221"/>
      <c r="ACK40" s="221"/>
      <c r="ACL40" s="221"/>
      <c r="ACM40" s="221"/>
      <c r="ACN40" s="221"/>
      <c r="ACO40" s="221"/>
      <c r="ACP40" s="221"/>
      <c r="ACQ40" s="221"/>
      <c r="ACR40" s="221"/>
      <c r="ACS40" s="221"/>
      <c r="ACT40" s="221"/>
      <c r="ACU40" s="221"/>
      <c r="ACV40" s="221"/>
      <c r="ACW40" s="221"/>
      <c r="ACX40" s="221"/>
      <c r="ACY40" s="221"/>
      <c r="ACZ40" s="221"/>
      <c r="ADA40" s="221"/>
      <c r="ADB40" s="221"/>
      <c r="ADC40" s="221"/>
      <c r="ADD40" s="221"/>
      <c r="ADE40" s="221"/>
      <c r="ADF40" s="221"/>
      <c r="ADG40" s="221"/>
      <c r="ADH40" s="221"/>
      <c r="ADI40" s="221"/>
      <c r="ADJ40" s="221"/>
      <c r="ADK40" s="221"/>
      <c r="ADL40" s="221"/>
      <c r="ADM40" s="221"/>
      <c r="ADN40" s="221"/>
      <c r="ADO40" s="221"/>
      <c r="ADP40" s="221"/>
      <c r="ADQ40" s="221"/>
      <c r="ADR40" s="221"/>
      <c r="ADS40" s="221"/>
      <c r="ADT40" s="221"/>
      <c r="ADU40" s="221"/>
      <c r="ADV40" s="221"/>
      <c r="ADW40" s="221"/>
      <c r="ADX40" s="221"/>
      <c r="ADY40" s="221"/>
      <c r="ADZ40" s="221"/>
      <c r="AEA40" s="221"/>
      <c r="AEB40" s="221"/>
      <c r="AEC40" s="221"/>
      <c r="AED40" s="221"/>
      <c r="AEE40" s="221"/>
      <c r="AEF40" s="221"/>
      <c r="AEG40" s="221"/>
      <c r="AEH40" s="221"/>
      <c r="AEI40" s="221"/>
      <c r="AEJ40" s="221"/>
      <c r="AEK40" s="221"/>
      <c r="AEL40" s="221"/>
      <c r="AEM40" s="221"/>
      <c r="AEN40" s="221"/>
      <c r="AEO40" s="221"/>
      <c r="AEP40" s="221"/>
      <c r="AEQ40" s="221"/>
      <c r="AER40" s="221"/>
      <c r="AES40" s="221"/>
      <c r="AET40" s="221"/>
      <c r="AEU40" s="221"/>
      <c r="AEV40" s="221"/>
      <c r="AEW40" s="221"/>
      <c r="AEX40" s="221"/>
      <c r="AEY40" s="221"/>
      <c r="AEZ40" s="221"/>
      <c r="AFA40" s="221"/>
      <c r="AFB40" s="221"/>
      <c r="AFC40" s="221"/>
      <c r="AFD40" s="221"/>
      <c r="AFE40" s="221"/>
      <c r="AFF40" s="221"/>
      <c r="AFG40" s="221"/>
      <c r="AFH40" s="221"/>
      <c r="AFI40" s="221"/>
      <c r="AFJ40" s="221"/>
      <c r="AFK40" s="221"/>
      <c r="AFL40" s="221"/>
      <c r="AFM40" s="221"/>
      <c r="AFN40" s="221"/>
      <c r="AFO40" s="221"/>
      <c r="AFP40" s="221"/>
      <c r="AFQ40" s="221"/>
      <c r="AFR40" s="221"/>
      <c r="AFS40" s="221"/>
      <c r="AFT40" s="221"/>
      <c r="AFU40" s="221"/>
      <c r="AFV40" s="221"/>
      <c r="AFW40" s="221"/>
      <c r="AFX40" s="221"/>
      <c r="AFY40" s="221"/>
      <c r="AFZ40" s="221"/>
      <c r="AGA40" s="221"/>
      <c r="AGB40" s="221"/>
      <c r="AGC40" s="221"/>
      <c r="AGD40" s="221"/>
      <c r="AGE40" s="221"/>
      <c r="AGF40" s="221"/>
      <c r="AGG40" s="221"/>
      <c r="AGH40" s="221"/>
      <c r="AGI40" s="221"/>
      <c r="AGJ40" s="221"/>
      <c r="AGK40" s="221"/>
      <c r="AGL40" s="221"/>
      <c r="AGM40" s="221"/>
      <c r="AGN40" s="221"/>
      <c r="AGO40" s="221"/>
      <c r="AGP40" s="221"/>
      <c r="AGQ40" s="221"/>
      <c r="AGR40" s="221"/>
      <c r="AGS40" s="221"/>
      <c r="AGT40" s="221"/>
      <c r="AGU40" s="221"/>
      <c r="AGV40" s="221"/>
      <c r="AGW40" s="221"/>
      <c r="AGX40" s="221"/>
      <c r="AGY40" s="221"/>
      <c r="AGZ40" s="221"/>
      <c r="AHA40" s="221"/>
      <c r="AHB40" s="221"/>
      <c r="AHC40" s="221"/>
      <c r="AHD40" s="221"/>
      <c r="AHE40" s="221"/>
      <c r="AHF40" s="221"/>
      <c r="AHG40" s="221"/>
      <c r="AHH40" s="221"/>
      <c r="AHI40" s="221"/>
      <c r="AHJ40" s="221"/>
      <c r="AHK40" s="221"/>
      <c r="AHL40" s="221"/>
      <c r="AHM40" s="221"/>
      <c r="AHN40" s="221"/>
      <c r="AHO40" s="221"/>
      <c r="AHP40" s="221"/>
      <c r="AHQ40" s="221"/>
      <c r="AHR40" s="221"/>
      <c r="AHS40" s="221"/>
      <c r="AHT40" s="221"/>
      <c r="AHU40" s="221"/>
      <c r="AHV40" s="221"/>
      <c r="AHW40" s="221"/>
      <c r="AHX40" s="221"/>
      <c r="AHY40" s="221"/>
      <c r="AHZ40" s="221"/>
      <c r="AIA40" s="221"/>
      <c r="AIB40" s="221"/>
      <c r="AIC40" s="221"/>
      <c r="AID40" s="221"/>
      <c r="AIE40" s="221"/>
      <c r="AIF40" s="221"/>
      <c r="AIG40" s="221"/>
      <c r="AIH40" s="221"/>
      <c r="AII40" s="221"/>
      <c r="AIJ40" s="221"/>
      <c r="AIK40" s="221"/>
      <c r="AIL40" s="221"/>
      <c r="AIM40" s="221"/>
      <c r="AIN40" s="221"/>
      <c r="AIO40" s="221"/>
      <c r="AIP40" s="221"/>
      <c r="AIQ40" s="221"/>
      <c r="AIR40" s="221"/>
      <c r="AIS40" s="221"/>
      <c r="AIT40" s="221"/>
      <c r="AIU40" s="221"/>
      <c r="AIV40" s="221"/>
      <c r="AIW40" s="221"/>
      <c r="AIX40" s="221"/>
      <c r="AIY40" s="221"/>
      <c r="AIZ40" s="221"/>
      <c r="AJA40" s="221"/>
      <c r="AJB40" s="221"/>
      <c r="AJC40" s="221"/>
      <c r="AJD40" s="221"/>
      <c r="AJE40" s="221"/>
      <c r="AJF40" s="221"/>
      <c r="AJG40" s="221"/>
      <c r="AJH40" s="221"/>
      <c r="AJI40" s="221"/>
      <c r="AJJ40" s="221"/>
      <c r="AJK40" s="221"/>
      <c r="AJL40" s="221"/>
      <c r="AJM40" s="221"/>
      <c r="AJN40" s="221"/>
      <c r="AJO40" s="221"/>
      <c r="AJP40" s="221"/>
      <c r="AJQ40" s="221"/>
      <c r="AJR40" s="221"/>
      <c r="AJS40" s="221"/>
      <c r="AJT40" s="221"/>
      <c r="AJU40" s="221"/>
      <c r="AJV40" s="221"/>
      <c r="AJW40" s="221"/>
      <c r="AJX40" s="221"/>
      <c r="AJY40" s="221"/>
      <c r="AJZ40" s="221"/>
      <c r="AKA40" s="221"/>
      <c r="AKB40" s="221"/>
      <c r="AKC40" s="221"/>
      <c r="AKD40" s="221"/>
      <c r="AKE40" s="221"/>
      <c r="AKF40" s="221"/>
      <c r="AKG40" s="221"/>
      <c r="AKH40" s="221"/>
      <c r="AKI40" s="221"/>
      <c r="AKJ40" s="221"/>
      <c r="AKK40" s="221"/>
      <c r="AKL40" s="221"/>
      <c r="AKM40" s="221"/>
      <c r="AKN40" s="221"/>
      <c r="AKO40" s="221"/>
      <c r="AKP40" s="221"/>
      <c r="AKQ40" s="221"/>
      <c r="AKR40" s="221"/>
      <c r="AKS40" s="221"/>
      <c r="AKT40" s="221"/>
      <c r="AKU40" s="221"/>
      <c r="AKV40" s="221"/>
      <c r="AKW40" s="221"/>
      <c r="AKX40" s="221"/>
      <c r="AKY40" s="221"/>
      <c r="AKZ40" s="221"/>
      <c r="ALA40" s="221"/>
      <c r="ALB40" s="221"/>
      <c r="ALC40" s="221"/>
      <c r="ALD40" s="221"/>
      <c r="ALE40" s="221"/>
      <c r="ALF40" s="221"/>
      <c r="ALG40" s="221"/>
      <c r="ALH40" s="221"/>
      <c r="ALI40" s="221"/>
      <c r="ALJ40" s="221"/>
      <c r="ALK40" s="221"/>
      <c r="ALL40" s="221"/>
      <c r="ALM40" s="221"/>
      <c r="ALN40" s="221"/>
      <c r="ALO40" s="221"/>
      <c r="ALP40" s="221"/>
      <c r="ALQ40" s="221"/>
      <c r="ALR40" s="221"/>
      <c r="ALS40" s="221"/>
      <c r="ALT40" s="221"/>
      <c r="ALU40" s="221"/>
      <c r="ALV40" s="221"/>
      <c r="ALW40" s="221"/>
      <c r="ALX40" s="221"/>
      <c r="ALY40" s="221"/>
      <c r="ALZ40" s="221"/>
      <c r="AMA40" s="221"/>
      <c r="AMB40" s="221"/>
      <c r="AMC40" s="221"/>
      <c r="AMD40" s="221"/>
      <c r="AME40" s="221"/>
      <c r="AMF40" s="221"/>
      <c r="AMG40" s="221"/>
      <c r="AMH40" s="221"/>
      <c r="AMI40" s="221"/>
      <c r="AMJ40" s="221"/>
      <c r="AMK40" s="221"/>
      <c r="AML40" s="221"/>
      <c r="AMM40" s="221"/>
      <c r="AMN40" s="221"/>
      <c r="AMO40" s="221"/>
      <c r="AMP40" s="221"/>
    </row>
    <row r="41" spans="1:1030" s="649" customFormat="1" ht="14.25">
      <c r="A41" s="1766" t="s">
        <v>302</v>
      </c>
      <c r="B41" s="1766"/>
      <c r="C41" s="1766"/>
      <c r="D41" s="1766"/>
      <c r="E41" s="1766"/>
      <c r="F41" s="222"/>
      <c r="G41" s="201">
        <v>217758381.03999999</v>
      </c>
      <c r="H41" s="201">
        <v>197772570.84999999</v>
      </c>
      <c r="I41" s="221"/>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21"/>
      <c r="BL41" s="221"/>
      <c r="BM41" s="221"/>
      <c r="BN41" s="221"/>
      <c r="BO41" s="221"/>
      <c r="BP41" s="221"/>
      <c r="BQ41" s="221"/>
      <c r="BR41" s="221"/>
      <c r="BS41" s="221"/>
      <c r="BT41" s="221"/>
      <c r="BU41" s="221"/>
      <c r="BV41" s="221"/>
      <c r="BW41" s="221"/>
      <c r="BX41" s="221"/>
      <c r="BY41" s="221"/>
      <c r="BZ41" s="221"/>
      <c r="CA41" s="221"/>
      <c r="CB41" s="221"/>
      <c r="CC41" s="221"/>
      <c r="CD41" s="221"/>
      <c r="CE41" s="221"/>
      <c r="CF41" s="221"/>
      <c r="CG41" s="221"/>
      <c r="CH41" s="221"/>
      <c r="CI41" s="221"/>
      <c r="CJ41" s="221"/>
      <c r="CK41" s="221"/>
      <c r="CL41" s="221"/>
      <c r="CM41" s="221"/>
      <c r="CN41" s="221"/>
      <c r="CO41" s="221"/>
      <c r="CP41" s="221"/>
      <c r="CQ41" s="221"/>
      <c r="CR41" s="221"/>
      <c r="CS41" s="221"/>
      <c r="CT41" s="221"/>
      <c r="CU41" s="221"/>
      <c r="CV41" s="221"/>
      <c r="CW41" s="221"/>
      <c r="CX41" s="221"/>
      <c r="CY41" s="221"/>
      <c r="CZ41" s="221"/>
      <c r="DA41" s="221"/>
      <c r="DB41" s="221"/>
      <c r="DC41" s="221"/>
      <c r="DD41" s="221"/>
      <c r="DE41" s="221"/>
      <c r="DF41" s="221"/>
      <c r="DG41" s="221"/>
      <c r="DH41" s="221"/>
      <c r="DI41" s="221"/>
      <c r="DJ41" s="221"/>
      <c r="DK41" s="221"/>
      <c r="DL41" s="221"/>
      <c r="DM41" s="221"/>
      <c r="DN41" s="221"/>
      <c r="DO41" s="221"/>
      <c r="DP41" s="221"/>
      <c r="DQ41" s="221"/>
      <c r="DR41" s="221"/>
      <c r="DS41" s="221"/>
      <c r="DT41" s="221"/>
      <c r="DU41" s="221"/>
      <c r="DV41" s="221"/>
      <c r="DW41" s="221"/>
      <c r="DX41" s="221"/>
      <c r="DY41" s="221"/>
      <c r="DZ41" s="221"/>
      <c r="EA41" s="221"/>
      <c r="EB41" s="221"/>
      <c r="EC41" s="221"/>
      <c r="ED41" s="221"/>
      <c r="EE41" s="221"/>
      <c r="EF41" s="221"/>
      <c r="EG41" s="221"/>
      <c r="EH41" s="221"/>
      <c r="EI41" s="221"/>
      <c r="EJ41" s="221"/>
      <c r="EK41" s="221"/>
      <c r="EL41" s="221"/>
      <c r="EM41" s="221"/>
      <c r="EN41" s="221"/>
      <c r="EO41" s="221"/>
      <c r="EP41" s="221"/>
      <c r="EQ41" s="221"/>
      <c r="ER41" s="221"/>
      <c r="ES41" s="221"/>
      <c r="ET41" s="221"/>
      <c r="EU41" s="221"/>
      <c r="EV41" s="221"/>
      <c r="EW41" s="221"/>
      <c r="EX41" s="221"/>
      <c r="EY41" s="221"/>
      <c r="EZ41" s="221"/>
      <c r="FA41" s="221"/>
      <c r="FB41" s="221"/>
      <c r="FC41" s="221"/>
      <c r="FD41" s="221"/>
      <c r="FE41" s="221"/>
      <c r="FF41" s="221"/>
      <c r="FG41" s="221"/>
      <c r="FH41" s="221"/>
      <c r="FI41" s="221"/>
      <c r="FJ41" s="221"/>
      <c r="FK41" s="221"/>
      <c r="FL41" s="221"/>
      <c r="FM41" s="221"/>
      <c r="FN41" s="221"/>
      <c r="FO41" s="221"/>
      <c r="FP41" s="221"/>
      <c r="FQ41" s="221"/>
      <c r="FR41" s="221"/>
      <c r="FS41" s="221"/>
      <c r="FT41" s="221"/>
      <c r="FU41" s="221"/>
      <c r="FV41" s="221"/>
      <c r="FW41" s="221"/>
      <c r="FX41" s="221"/>
      <c r="FY41" s="221"/>
      <c r="FZ41" s="221"/>
      <c r="GA41" s="221"/>
      <c r="GB41" s="221"/>
      <c r="GC41" s="221"/>
      <c r="GD41" s="221"/>
      <c r="GE41" s="221"/>
      <c r="GF41" s="221"/>
      <c r="GG41" s="221"/>
      <c r="GH41" s="221"/>
      <c r="GI41" s="221"/>
      <c r="GJ41" s="221"/>
      <c r="GK41" s="221"/>
      <c r="GL41" s="221"/>
      <c r="GM41" s="221"/>
      <c r="GN41" s="221"/>
      <c r="GO41" s="221"/>
      <c r="GP41" s="221"/>
      <c r="GQ41" s="221"/>
      <c r="GR41" s="221"/>
      <c r="GS41" s="221"/>
      <c r="GT41" s="221"/>
      <c r="GU41" s="221"/>
      <c r="GV41" s="221"/>
      <c r="GW41" s="221"/>
      <c r="GX41" s="221"/>
      <c r="GY41" s="221"/>
      <c r="GZ41" s="221"/>
      <c r="HA41" s="221"/>
      <c r="HB41" s="221"/>
      <c r="HC41" s="221"/>
      <c r="HD41" s="221"/>
      <c r="HE41" s="221"/>
      <c r="HF41" s="221"/>
      <c r="HG41" s="221"/>
      <c r="HH41" s="221"/>
      <c r="HI41" s="221"/>
      <c r="HJ41" s="221"/>
      <c r="HK41" s="221"/>
      <c r="HL41" s="221"/>
      <c r="HM41" s="221"/>
      <c r="HN41" s="221"/>
      <c r="HO41" s="221"/>
      <c r="HP41" s="221"/>
      <c r="HQ41" s="221"/>
      <c r="HR41" s="221"/>
      <c r="HS41" s="221"/>
      <c r="HT41" s="221"/>
      <c r="HU41" s="221"/>
      <c r="HV41" s="221"/>
      <c r="HW41" s="221"/>
      <c r="HX41" s="221"/>
      <c r="HY41" s="221"/>
      <c r="HZ41" s="221"/>
      <c r="IA41" s="221"/>
      <c r="IB41" s="221"/>
      <c r="IC41" s="221"/>
      <c r="ID41" s="221"/>
      <c r="IE41" s="221"/>
      <c r="IF41" s="221"/>
      <c r="IG41" s="221"/>
      <c r="IH41" s="221"/>
      <c r="II41" s="221"/>
      <c r="IJ41" s="221"/>
      <c r="IK41" s="221"/>
      <c r="IL41" s="221"/>
      <c r="IM41" s="221"/>
      <c r="IN41" s="221"/>
      <c r="IO41" s="221"/>
      <c r="IP41" s="221"/>
      <c r="IQ41" s="221"/>
      <c r="IR41" s="221"/>
      <c r="IS41" s="221"/>
      <c r="IT41" s="221"/>
      <c r="IU41" s="221"/>
      <c r="IV41" s="221"/>
      <c r="IW41" s="221"/>
      <c r="IX41" s="221"/>
      <c r="IY41" s="221"/>
      <c r="IZ41" s="221"/>
      <c r="JA41" s="221"/>
      <c r="JB41" s="221"/>
      <c r="JC41" s="221"/>
      <c r="JD41" s="221"/>
      <c r="JE41" s="221"/>
      <c r="JF41" s="221"/>
      <c r="JG41" s="221"/>
      <c r="JH41" s="221"/>
      <c r="JI41" s="221"/>
      <c r="JJ41" s="221"/>
      <c r="JK41" s="221"/>
      <c r="JL41" s="221"/>
      <c r="JM41" s="221"/>
      <c r="JN41" s="221"/>
      <c r="JO41" s="221"/>
      <c r="JP41" s="221"/>
      <c r="JQ41" s="221"/>
      <c r="JR41" s="221"/>
      <c r="JS41" s="221"/>
      <c r="JT41" s="221"/>
      <c r="JU41" s="221"/>
      <c r="JV41" s="221"/>
      <c r="JW41" s="221"/>
      <c r="JX41" s="221"/>
      <c r="JY41" s="221"/>
      <c r="JZ41" s="221"/>
      <c r="KA41" s="221"/>
      <c r="KB41" s="221"/>
      <c r="KC41" s="221"/>
      <c r="KD41" s="221"/>
      <c r="KE41" s="221"/>
      <c r="KF41" s="221"/>
      <c r="KG41" s="221"/>
      <c r="KH41" s="221"/>
      <c r="KI41" s="221"/>
      <c r="KJ41" s="221"/>
      <c r="KK41" s="221"/>
      <c r="KL41" s="221"/>
      <c r="KM41" s="221"/>
      <c r="KN41" s="221"/>
      <c r="KO41" s="221"/>
      <c r="KP41" s="221"/>
      <c r="KQ41" s="221"/>
      <c r="KR41" s="221"/>
      <c r="KS41" s="221"/>
      <c r="KT41" s="221"/>
      <c r="KU41" s="221"/>
      <c r="KV41" s="221"/>
      <c r="KW41" s="221"/>
      <c r="KX41" s="221"/>
      <c r="KY41" s="221"/>
      <c r="KZ41" s="221"/>
      <c r="LA41" s="221"/>
      <c r="LB41" s="221"/>
      <c r="LC41" s="221"/>
      <c r="LD41" s="221"/>
      <c r="LE41" s="221"/>
      <c r="LF41" s="221"/>
      <c r="LG41" s="221"/>
      <c r="LH41" s="221"/>
      <c r="LI41" s="221"/>
      <c r="LJ41" s="221"/>
      <c r="LK41" s="221"/>
      <c r="LL41" s="221"/>
      <c r="LM41" s="221"/>
      <c r="LN41" s="221"/>
      <c r="LO41" s="221"/>
      <c r="LP41" s="221"/>
      <c r="LQ41" s="221"/>
      <c r="LR41" s="221"/>
      <c r="LS41" s="221"/>
      <c r="LT41" s="221"/>
      <c r="LU41" s="221"/>
      <c r="LV41" s="221"/>
      <c r="LW41" s="221"/>
      <c r="LX41" s="221"/>
      <c r="LY41" s="221"/>
      <c r="LZ41" s="221"/>
      <c r="MA41" s="221"/>
      <c r="MB41" s="221"/>
      <c r="MC41" s="221"/>
      <c r="MD41" s="221"/>
      <c r="ME41" s="221"/>
      <c r="MF41" s="221"/>
      <c r="MG41" s="221"/>
      <c r="MH41" s="221"/>
      <c r="MI41" s="221"/>
      <c r="MJ41" s="221"/>
      <c r="MK41" s="221"/>
      <c r="ML41" s="221"/>
      <c r="MM41" s="221"/>
      <c r="MN41" s="221"/>
      <c r="MO41" s="221"/>
      <c r="MP41" s="221"/>
      <c r="MQ41" s="221"/>
      <c r="MR41" s="221"/>
      <c r="MS41" s="221"/>
      <c r="MT41" s="221"/>
      <c r="MU41" s="221"/>
      <c r="MV41" s="221"/>
      <c r="MW41" s="221"/>
      <c r="MX41" s="221"/>
      <c r="MY41" s="221"/>
      <c r="MZ41" s="221"/>
      <c r="NA41" s="221"/>
      <c r="NB41" s="221"/>
      <c r="NC41" s="221"/>
      <c r="ND41" s="221"/>
      <c r="NE41" s="221"/>
      <c r="NF41" s="221"/>
      <c r="NG41" s="221"/>
      <c r="NH41" s="221"/>
      <c r="NI41" s="221"/>
      <c r="NJ41" s="221"/>
      <c r="NK41" s="221"/>
      <c r="NL41" s="221"/>
      <c r="NM41" s="221"/>
      <c r="NN41" s="221"/>
      <c r="NO41" s="221"/>
      <c r="NP41" s="221"/>
      <c r="NQ41" s="221"/>
      <c r="NR41" s="221"/>
      <c r="NS41" s="221"/>
      <c r="NT41" s="221"/>
      <c r="NU41" s="221"/>
      <c r="NV41" s="221"/>
      <c r="NW41" s="221"/>
      <c r="NX41" s="221"/>
      <c r="NY41" s="221"/>
      <c r="NZ41" s="221"/>
      <c r="OA41" s="221"/>
      <c r="OB41" s="221"/>
      <c r="OC41" s="221"/>
      <c r="OD41" s="221"/>
      <c r="OE41" s="221"/>
      <c r="OF41" s="221"/>
      <c r="OG41" s="221"/>
      <c r="OH41" s="221"/>
      <c r="OI41" s="221"/>
      <c r="OJ41" s="221"/>
      <c r="OK41" s="221"/>
      <c r="OL41" s="221"/>
      <c r="OM41" s="221"/>
      <c r="ON41" s="221"/>
      <c r="OO41" s="221"/>
      <c r="OP41" s="221"/>
      <c r="OQ41" s="221"/>
      <c r="OR41" s="221"/>
      <c r="OS41" s="221"/>
      <c r="OT41" s="221"/>
      <c r="OU41" s="221"/>
      <c r="OV41" s="221"/>
      <c r="OW41" s="221"/>
      <c r="OX41" s="221"/>
      <c r="OY41" s="221"/>
      <c r="OZ41" s="221"/>
      <c r="PA41" s="221"/>
      <c r="PB41" s="221"/>
      <c r="PC41" s="221"/>
      <c r="PD41" s="221"/>
      <c r="PE41" s="221"/>
      <c r="PF41" s="221"/>
      <c r="PG41" s="221"/>
      <c r="PH41" s="221"/>
      <c r="PI41" s="221"/>
      <c r="PJ41" s="221"/>
      <c r="PK41" s="221"/>
      <c r="PL41" s="221"/>
      <c r="PM41" s="221"/>
      <c r="PN41" s="221"/>
      <c r="PO41" s="221"/>
      <c r="PP41" s="221"/>
      <c r="PQ41" s="221"/>
      <c r="PR41" s="221"/>
      <c r="PS41" s="221"/>
      <c r="PT41" s="221"/>
      <c r="PU41" s="221"/>
      <c r="PV41" s="221"/>
      <c r="PW41" s="221"/>
      <c r="PX41" s="221"/>
      <c r="PY41" s="221"/>
      <c r="PZ41" s="221"/>
      <c r="QA41" s="221"/>
      <c r="QB41" s="221"/>
      <c r="QC41" s="221"/>
      <c r="QD41" s="221"/>
      <c r="QE41" s="221"/>
      <c r="QF41" s="221"/>
      <c r="QG41" s="221"/>
      <c r="QH41" s="221"/>
      <c r="QI41" s="221"/>
      <c r="QJ41" s="221"/>
      <c r="QK41" s="221"/>
      <c r="QL41" s="221"/>
      <c r="QM41" s="221"/>
      <c r="QN41" s="221"/>
      <c r="QO41" s="221"/>
      <c r="QP41" s="221"/>
      <c r="QQ41" s="221"/>
      <c r="QR41" s="221"/>
      <c r="QS41" s="221"/>
      <c r="QT41" s="221"/>
      <c r="QU41" s="221"/>
      <c r="QV41" s="221"/>
      <c r="QW41" s="221"/>
      <c r="QX41" s="221"/>
      <c r="QY41" s="221"/>
      <c r="QZ41" s="221"/>
      <c r="RA41" s="221"/>
      <c r="RB41" s="221"/>
      <c r="RC41" s="221"/>
      <c r="RD41" s="221"/>
      <c r="RE41" s="221"/>
      <c r="RF41" s="221"/>
      <c r="RG41" s="221"/>
      <c r="RH41" s="221"/>
      <c r="RI41" s="221"/>
      <c r="RJ41" s="221"/>
      <c r="RK41" s="221"/>
      <c r="RL41" s="221"/>
      <c r="RM41" s="221"/>
      <c r="RN41" s="221"/>
      <c r="RO41" s="221"/>
      <c r="RP41" s="221"/>
      <c r="RQ41" s="221"/>
      <c r="RR41" s="221"/>
      <c r="RS41" s="221"/>
      <c r="RT41" s="221"/>
      <c r="RU41" s="221"/>
      <c r="RV41" s="221"/>
      <c r="RW41" s="221"/>
      <c r="RX41" s="221"/>
      <c r="RY41" s="221"/>
      <c r="RZ41" s="221"/>
      <c r="SA41" s="221"/>
      <c r="SB41" s="221"/>
      <c r="SC41" s="221"/>
      <c r="SD41" s="221"/>
      <c r="SE41" s="221"/>
      <c r="SF41" s="221"/>
      <c r="SG41" s="221"/>
      <c r="SH41" s="221"/>
      <c r="SI41" s="221"/>
      <c r="SJ41" s="221"/>
      <c r="SK41" s="221"/>
      <c r="SL41" s="221"/>
      <c r="SM41" s="221"/>
      <c r="SN41" s="221"/>
      <c r="SO41" s="221"/>
      <c r="SP41" s="221"/>
      <c r="SQ41" s="221"/>
      <c r="SR41" s="221"/>
      <c r="SS41" s="221"/>
      <c r="ST41" s="221"/>
      <c r="SU41" s="221"/>
      <c r="SV41" s="221"/>
      <c r="SW41" s="221"/>
      <c r="SX41" s="221"/>
      <c r="SY41" s="221"/>
      <c r="SZ41" s="221"/>
      <c r="TA41" s="221"/>
      <c r="TB41" s="221"/>
      <c r="TC41" s="221"/>
      <c r="TD41" s="221"/>
      <c r="TE41" s="221"/>
      <c r="TF41" s="221"/>
      <c r="TG41" s="221"/>
      <c r="TH41" s="221"/>
      <c r="TI41" s="221"/>
      <c r="TJ41" s="221"/>
      <c r="TK41" s="221"/>
      <c r="TL41" s="221"/>
      <c r="TM41" s="221"/>
      <c r="TN41" s="221"/>
      <c r="TO41" s="221"/>
      <c r="TP41" s="221"/>
      <c r="TQ41" s="221"/>
      <c r="TR41" s="221"/>
      <c r="TS41" s="221"/>
      <c r="TT41" s="221"/>
      <c r="TU41" s="221"/>
      <c r="TV41" s="221"/>
      <c r="TW41" s="221"/>
      <c r="TX41" s="221"/>
      <c r="TY41" s="221"/>
      <c r="TZ41" s="221"/>
      <c r="UA41" s="221"/>
      <c r="UB41" s="221"/>
      <c r="UC41" s="221"/>
      <c r="UD41" s="221"/>
      <c r="UE41" s="221"/>
      <c r="UF41" s="221"/>
      <c r="UG41" s="221"/>
      <c r="UH41" s="221"/>
      <c r="UI41" s="221"/>
      <c r="UJ41" s="221"/>
      <c r="UK41" s="221"/>
      <c r="UL41" s="221"/>
      <c r="UM41" s="221"/>
      <c r="UN41" s="221"/>
      <c r="UO41" s="221"/>
      <c r="UP41" s="221"/>
      <c r="UQ41" s="221"/>
      <c r="UR41" s="221"/>
      <c r="US41" s="221"/>
      <c r="UT41" s="221"/>
      <c r="UU41" s="221"/>
      <c r="UV41" s="221"/>
      <c r="UW41" s="221"/>
      <c r="UX41" s="221"/>
      <c r="UY41" s="221"/>
      <c r="UZ41" s="221"/>
      <c r="VA41" s="221"/>
      <c r="VB41" s="221"/>
      <c r="VC41" s="221"/>
      <c r="VD41" s="221"/>
      <c r="VE41" s="221"/>
      <c r="VF41" s="221"/>
      <c r="VG41" s="221"/>
      <c r="VH41" s="221"/>
      <c r="VI41" s="221"/>
      <c r="VJ41" s="221"/>
      <c r="VK41" s="221"/>
      <c r="VL41" s="221"/>
      <c r="VM41" s="221"/>
      <c r="VN41" s="221"/>
      <c r="VO41" s="221"/>
      <c r="VP41" s="221"/>
      <c r="VQ41" s="221"/>
      <c r="VR41" s="221"/>
      <c r="VS41" s="221"/>
      <c r="VT41" s="221"/>
      <c r="VU41" s="221"/>
      <c r="VV41" s="221"/>
      <c r="VW41" s="221"/>
      <c r="VX41" s="221"/>
      <c r="VY41" s="221"/>
      <c r="VZ41" s="221"/>
      <c r="WA41" s="221"/>
      <c r="WB41" s="221"/>
      <c r="WC41" s="221"/>
      <c r="WD41" s="221"/>
      <c r="WE41" s="221"/>
      <c r="WF41" s="221"/>
      <c r="WG41" s="221"/>
      <c r="WH41" s="221"/>
      <c r="WI41" s="221"/>
      <c r="WJ41" s="221"/>
      <c r="WK41" s="221"/>
      <c r="WL41" s="221"/>
      <c r="WM41" s="221"/>
      <c r="WN41" s="221"/>
      <c r="WO41" s="221"/>
      <c r="WP41" s="221"/>
      <c r="WQ41" s="221"/>
      <c r="WR41" s="221"/>
      <c r="WS41" s="221"/>
      <c r="WT41" s="221"/>
      <c r="WU41" s="221"/>
      <c r="WV41" s="221"/>
      <c r="WW41" s="221"/>
      <c r="WX41" s="221"/>
      <c r="WY41" s="221"/>
      <c r="WZ41" s="221"/>
      <c r="XA41" s="221"/>
      <c r="XB41" s="221"/>
      <c r="XC41" s="221"/>
      <c r="XD41" s="221"/>
      <c r="XE41" s="221"/>
      <c r="XF41" s="221"/>
      <c r="XG41" s="221"/>
      <c r="XH41" s="221"/>
      <c r="XI41" s="221"/>
      <c r="XJ41" s="221"/>
      <c r="XK41" s="221"/>
      <c r="XL41" s="221"/>
      <c r="XM41" s="221"/>
      <c r="XN41" s="221"/>
      <c r="XO41" s="221"/>
      <c r="XP41" s="221"/>
      <c r="XQ41" s="221"/>
      <c r="XR41" s="221"/>
      <c r="XS41" s="221"/>
      <c r="XT41" s="221"/>
      <c r="XU41" s="221"/>
      <c r="XV41" s="221"/>
      <c r="XW41" s="221"/>
      <c r="XX41" s="221"/>
      <c r="XY41" s="221"/>
      <c r="XZ41" s="221"/>
      <c r="YA41" s="221"/>
      <c r="YB41" s="221"/>
      <c r="YC41" s="221"/>
      <c r="YD41" s="221"/>
      <c r="YE41" s="221"/>
      <c r="YF41" s="221"/>
      <c r="YG41" s="221"/>
      <c r="YH41" s="221"/>
      <c r="YI41" s="221"/>
      <c r="YJ41" s="221"/>
      <c r="YK41" s="221"/>
      <c r="YL41" s="221"/>
      <c r="YM41" s="221"/>
      <c r="YN41" s="221"/>
      <c r="YO41" s="221"/>
      <c r="YP41" s="221"/>
      <c r="YQ41" s="221"/>
      <c r="YR41" s="221"/>
      <c r="YS41" s="221"/>
      <c r="YT41" s="221"/>
      <c r="YU41" s="221"/>
      <c r="YV41" s="221"/>
      <c r="YW41" s="221"/>
      <c r="YX41" s="221"/>
      <c r="YY41" s="221"/>
      <c r="YZ41" s="221"/>
      <c r="ZA41" s="221"/>
      <c r="ZB41" s="221"/>
      <c r="ZC41" s="221"/>
      <c r="ZD41" s="221"/>
      <c r="ZE41" s="221"/>
      <c r="ZF41" s="221"/>
      <c r="ZG41" s="221"/>
      <c r="ZH41" s="221"/>
      <c r="ZI41" s="221"/>
      <c r="ZJ41" s="221"/>
      <c r="ZK41" s="221"/>
      <c r="ZL41" s="221"/>
      <c r="ZM41" s="221"/>
      <c r="ZN41" s="221"/>
      <c r="ZO41" s="221"/>
      <c r="ZP41" s="221"/>
      <c r="ZQ41" s="221"/>
      <c r="ZR41" s="221"/>
      <c r="ZS41" s="221"/>
      <c r="ZT41" s="221"/>
      <c r="ZU41" s="221"/>
      <c r="ZV41" s="221"/>
      <c r="ZW41" s="221"/>
      <c r="ZX41" s="221"/>
      <c r="ZY41" s="221"/>
      <c r="ZZ41" s="221"/>
      <c r="AAA41" s="221"/>
      <c r="AAB41" s="221"/>
      <c r="AAC41" s="221"/>
      <c r="AAD41" s="221"/>
      <c r="AAE41" s="221"/>
      <c r="AAF41" s="221"/>
      <c r="AAG41" s="221"/>
      <c r="AAH41" s="221"/>
      <c r="AAI41" s="221"/>
      <c r="AAJ41" s="221"/>
      <c r="AAK41" s="221"/>
      <c r="AAL41" s="221"/>
      <c r="AAM41" s="221"/>
      <c r="AAN41" s="221"/>
      <c r="AAO41" s="221"/>
      <c r="AAP41" s="221"/>
      <c r="AAQ41" s="221"/>
      <c r="AAR41" s="221"/>
      <c r="AAS41" s="221"/>
      <c r="AAT41" s="221"/>
      <c r="AAU41" s="221"/>
      <c r="AAV41" s="221"/>
      <c r="AAW41" s="221"/>
      <c r="AAX41" s="221"/>
      <c r="AAY41" s="221"/>
      <c r="AAZ41" s="221"/>
      <c r="ABA41" s="221"/>
      <c r="ABB41" s="221"/>
      <c r="ABC41" s="221"/>
      <c r="ABD41" s="221"/>
      <c r="ABE41" s="221"/>
      <c r="ABF41" s="221"/>
      <c r="ABG41" s="221"/>
      <c r="ABH41" s="221"/>
      <c r="ABI41" s="221"/>
      <c r="ABJ41" s="221"/>
      <c r="ABK41" s="221"/>
      <c r="ABL41" s="221"/>
      <c r="ABM41" s="221"/>
      <c r="ABN41" s="221"/>
      <c r="ABO41" s="221"/>
      <c r="ABP41" s="221"/>
      <c r="ABQ41" s="221"/>
      <c r="ABR41" s="221"/>
      <c r="ABS41" s="221"/>
      <c r="ABT41" s="221"/>
      <c r="ABU41" s="221"/>
      <c r="ABV41" s="221"/>
      <c r="ABW41" s="221"/>
      <c r="ABX41" s="221"/>
      <c r="ABY41" s="221"/>
      <c r="ABZ41" s="221"/>
      <c r="ACA41" s="221"/>
      <c r="ACB41" s="221"/>
      <c r="ACC41" s="221"/>
      <c r="ACD41" s="221"/>
      <c r="ACE41" s="221"/>
      <c r="ACF41" s="221"/>
      <c r="ACG41" s="221"/>
      <c r="ACH41" s="221"/>
      <c r="ACI41" s="221"/>
      <c r="ACJ41" s="221"/>
      <c r="ACK41" s="221"/>
      <c r="ACL41" s="221"/>
      <c r="ACM41" s="221"/>
      <c r="ACN41" s="221"/>
      <c r="ACO41" s="221"/>
      <c r="ACP41" s="221"/>
      <c r="ACQ41" s="221"/>
      <c r="ACR41" s="221"/>
      <c r="ACS41" s="221"/>
      <c r="ACT41" s="221"/>
      <c r="ACU41" s="221"/>
      <c r="ACV41" s="221"/>
      <c r="ACW41" s="221"/>
      <c r="ACX41" s="221"/>
      <c r="ACY41" s="221"/>
      <c r="ACZ41" s="221"/>
      <c r="ADA41" s="221"/>
      <c r="ADB41" s="221"/>
      <c r="ADC41" s="221"/>
      <c r="ADD41" s="221"/>
      <c r="ADE41" s="221"/>
      <c r="ADF41" s="221"/>
      <c r="ADG41" s="221"/>
      <c r="ADH41" s="221"/>
      <c r="ADI41" s="221"/>
      <c r="ADJ41" s="221"/>
      <c r="ADK41" s="221"/>
      <c r="ADL41" s="221"/>
      <c r="ADM41" s="221"/>
      <c r="ADN41" s="221"/>
      <c r="ADO41" s="221"/>
      <c r="ADP41" s="221"/>
      <c r="ADQ41" s="221"/>
      <c r="ADR41" s="221"/>
      <c r="ADS41" s="221"/>
      <c r="ADT41" s="221"/>
      <c r="ADU41" s="221"/>
      <c r="ADV41" s="221"/>
      <c r="ADW41" s="221"/>
      <c r="ADX41" s="221"/>
      <c r="ADY41" s="221"/>
      <c r="ADZ41" s="221"/>
      <c r="AEA41" s="221"/>
      <c r="AEB41" s="221"/>
      <c r="AEC41" s="221"/>
      <c r="AED41" s="221"/>
      <c r="AEE41" s="221"/>
      <c r="AEF41" s="221"/>
      <c r="AEG41" s="221"/>
      <c r="AEH41" s="221"/>
      <c r="AEI41" s="221"/>
      <c r="AEJ41" s="221"/>
      <c r="AEK41" s="221"/>
      <c r="AEL41" s="221"/>
      <c r="AEM41" s="221"/>
      <c r="AEN41" s="221"/>
      <c r="AEO41" s="221"/>
      <c r="AEP41" s="221"/>
      <c r="AEQ41" s="221"/>
      <c r="AER41" s="221"/>
      <c r="AES41" s="221"/>
      <c r="AET41" s="221"/>
      <c r="AEU41" s="221"/>
      <c r="AEV41" s="221"/>
      <c r="AEW41" s="221"/>
      <c r="AEX41" s="221"/>
      <c r="AEY41" s="221"/>
      <c r="AEZ41" s="221"/>
      <c r="AFA41" s="221"/>
      <c r="AFB41" s="221"/>
      <c r="AFC41" s="221"/>
      <c r="AFD41" s="221"/>
      <c r="AFE41" s="221"/>
      <c r="AFF41" s="221"/>
      <c r="AFG41" s="221"/>
      <c r="AFH41" s="221"/>
      <c r="AFI41" s="221"/>
      <c r="AFJ41" s="221"/>
      <c r="AFK41" s="221"/>
      <c r="AFL41" s="221"/>
      <c r="AFM41" s="221"/>
      <c r="AFN41" s="221"/>
      <c r="AFO41" s="221"/>
      <c r="AFP41" s="221"/>
      <c r="AFQ41" s="221"/>
      <c r="AFR41" s="221"/>
      <c r="AFS41" s="221"/>
      <c r="AFT41" s="221"/>
      <c r="AFU41" s="221"/>
      <c r="AFV41" s="221"/>
      <c r="AFW41" s="221"/>
      <c r="AFX41" s="221"/>
      <c r="AFY41" s="221"/>
      <c r="AFZ41" s="221"/>
      <c r="AGA41" s="221"/>
      <c r="AGB41" s="221"/>
      <c r="AGC41" s="221"/>
      <c r="AGD41" s="221"/>
      <c r="AGE41" s="221"/>
      <c r="AGF41" s="221"/>
      <c r="AGG41" s="221"/>
      <c r="AGH41" s="221"/>
      <c r="AGI41" s="221"/>
      <c r="AGJ41" s="221"/>
      <c r="AGK41" s="221"/>
      <c r="AGL41" s="221"/>
      <c r="AGM41" s="221"/>
      <c r="AGN41" s="221"/>
      <c r="AGO41" s="221"/>
      <c r="AGP41" s="221"/>
      <c r="AGQ41" s="221"/>
      <c r="AGR41" s="221"/>
      <c r="AGS41" s="221"/>
      <c r="AGT41" s="221"/>
      <c r="AGU41" s="221"/>
      <c r="AGV41" s="221"/>
      <c r="AGW41" s="221"/>
      <c r="AGX41" s="221"/>
      <c r="AGY41" s="221"/>
      <c r="AGZ41" s="221"/>
      <c r="AHA41" s="221"/>
      <c r="AHB41" s="221"/>
      <c r="AHC41" s="221"/>
      <c r="AHD41" s="221"/>
      <c r="AHE41" s="221"/>
      <c r="AHF41" s="221"/>
      <c r="AHG41" s="221"/>
      <c r="AHH41" s="221"/>
      <c r="AHI41" s="221"/>
      <c r="AHJ41" s="221"/>
      <c r="AHK41" s="221"/>
      <c r="AHL41" s="221"/>
      <c r="AHM41" s="221"/>
      <c r="AHN41" s="221"/>
      <c r="AHO41" s="221"/>
      <c r="AHP41" s="221"/>
      <c r="AHQ41" s="221"/>
      <c r="AHR41" s="221"/>
      <c r="AHS41" s="221"/>
      <c r="AHT41" s="221"/>
      <c r="AHU41" s="221"/>
      <c r="AHV41" s="221"/>
      <c r="AHW41" s="221"/>
      <c r="AHX41" s="221"/>
      <c r="AHY41" s="221"/>
      <c r="AHZ41" s="221"/>
      <c r="AIA41" s="221"/>
      <c r="AIB41" s="221"/>
      <c r="AIC41" s="221"/>
      <c r="AID41" s="221"/>
      <c r="AIE41" s="221"/>
      <c r="AIF41" s="221"/>
      <c r="AIG41" s="221"/>
      <c r="AIH41" s="221"/>
      <c r="AII41" s="221"/>
      <c r="AIJ41" s="221"/>
      <c r="AIK41" s="221"/>
      <c r="AIL41" s="221"/>
      <c r="AIM41" s="221"/>
      <c r="AIN41" s="221"/>
      <c r="AIO41" s="221"/>
      <c r="AIP41" s="221"/>
      <c r="AIQ41" s="221"/>
      <c r="AIR41" s="221"/>
      <c r="AIS41" s="221"/>
      <c r="AIT41" s="221"/>
      <c r="AIU41" s="221"/>
      <c r="AIV41" s="221"/>
      <c r="AIW41" s="221"/>
      <c r="AIX41" s="221"/>
      <c r="AIY41" s="221"/>
      <c r="AIZ41" s="221"/>
      <c r="AJA41" s="221"/>
      <c r="AJB41" s="221"/>
      <c r="AJC41" s="221"/>
      <c r="AJD41" s="221"/>
      <c r="AJE41" s="221"/>
      <c r="AJF41" s="221"/>
      <c r="AJG41" s="221"/>
      <c r="AJH41" s="221"/>
      <c r="AJI41" s="221"/>
      <c r="AJJ41" s="221"/>
      <c r="AJK41" s="221"/>
      <c r="AJL41" s="221"/>
      <c r="AJM41" s="221"/>
      <c r="AJN41" s="221"/>
      <c r="AJO41" s="221"/>
      <c r="AJP41" s="221"/>
      <c r="AJQ41" s="221"/>
      <c r="AJR41" s="221"/>
      <c r="AJS41" s="221"/>
      <c r="AJT41" s="221"/>
      <c r="AJU41" s="221"/>
      <c r="AJV41" s="221"/>
      <c r="AJW41" s="221"/>
      <c r="AJX41" s="221"/>
      <c r="AJY41" s="221"/>
      <c r="AJZ41" s="221"/>
      <c r="AKA41" s="221"/>
      <c r="AKB41" s="221"/>
      <c r="AKC41" s="221"/>
      <c r="AKD41" s="221"/>
      <c r="AKE41" s="221"/>
      <c r="AKF41" s="221"/>
      <c r="AKG41" s="221"/>
      <c r="AKH41" s="221"/>
      <c r="AKI41" s="221"/>
      <c r="AKJ41" s="221"/>
      <c r="AKK41" s="221"/>
      <c r="AKL41" s="221"/>
      <c r="AKM41" s="221"/>
      <c r="AKN41" s="221"/>
      <c r="AKO41" s="221"/>
      <c r="AKP41" s="221"/>
      <c r="AKQ41" s="221"/>
      <c r="AKR41" s="221"/>
      <c r="AKS41" s="221"/>
      <c r="AKT41" s="221"/>
      <c r="AKU41" s="221"/>
      <c r="AKV41" s="221"/>
      <c r="AKW41" s="221"/>
      <c r="AKX41" s="221"/>
      <c r="AKY41" s="221"/>
      <c r="AKZ41" s="221"/>
      <c r="ALA41" s="221"/>
      <c r="ALB41" s="221"/>
      <c r="ALC41" s="221"/>
      <c r="ALD41" s="221"/>
      <c r="ALE41" s="221"/>
      <c r="ALF41" s="221"/>
      <c r="ALG41" s="221"/>
      <c r="ALH41" s="221"/>
      <c r="ALI41" s="221"/>
      <c r="ALJ41" s="221"/>
      <c r="ALK41" s="221"/>
      <c r="ALL41" s="221"/>
      <c r="ALM41" s="221"/>
      <c r="ALN41" s="221"/>
      <c r="ALO41" s="221"/>
      <c r="ALP41" s="221"/>
      <c r="ALQ41" s="221"/>
      <c r="ALR41" s="221"/>
      <c r="ALS41" s="221"/>
      <c r="ALT41" s="221"/>
      <c r="ALU41" s="221"/>
      <c r="ALV41" s="221"/>
      <c r="ALW41" s="221"/>
      <c r="ALX41" s="221"/>
      <c r="ALY41" s="221"/>
      <c r="ALZ41" s="221"/>
      <c r="AMA41" s="221"/>
      <c r="AMB41" s="221"/>
      <c r="AMC41" s="221"/>
      <c r="AMD41" s="221"/>
      <c r="AME41" s="221"/>
      <c r="AMF41" s="221"/>
      <c r="AMG41" s="221"/>
      <c r="AMH41" s="221"/>
      <c r="AMI41" s="221"/>
      <c r="AMJ41" s="221"/>
      <c r="AMK41" s="221"/>
      <c r="AML41" s="221"/>
      <c r="AMM41" s="221"/>
      <c r="AMN41" s="221"/>
      <c r="AMO41" s="221"/>
      <c r="AMP41" s="221"/>
    </row>
    <row r="42" spans="1:1030" s="649" customFormat="1" ht="14.25">
      <c r="A42" s="1766" t="s">
        <v>303</v>
      </c>
      <c r="B42" s="1766"/>
      <c r="C42" s="1766"/>
      <c r="D42" s="1766"/>
      <c r="E42" s="1766"/>
      <c r="F42" s="222"/>
      <c r="G42" s="201">
        <v>10308289.4</v>
      </c>
      <c r="H42" s="201">
        <v>57516842.969999999</v>
      </c>
      <c r="I42" s="221"/>
      <c r="J42" s="221"/>
      <c r="K42" s="221"/>
      <c r="L42" s="221"/>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21"/>
      <c r="BL42" s="221"/>
      <c r="BM42" s="221"/>
      <c r="BN42" s="221"/>
      <c r="BO42" s="221"/>
      <c r="BP42" s="221"/>
      <c r="BQ42" s="221"/>
      <c r="BR42" s="221"/>
      <c r="BS42" s="221"/>
      <c r="BT42" s="221"/>
      <c r="BU42" s="221"/>
      <c r="BV42" s="221"/>
      <c r="BW42" s="221"/>
      <c r="BX42" s="221"/>
      <c r="BY42" s="221"/>
      <c r="BZ42" s="221"/>
      <c r="CA42" s="221"/>
      <c r="CB42" s="221"/>
      <c r="CC42" s="221"/>
      <c r="CD42" s="221"/>
      <c r="CE42" s="221"/>
      <c r="CF42" s="221"/>
      <c r="CG42" s="221"/>
      <c r="CH42" s="221"/>
      <c r="CI42" s="221"/>
      <c r="CJ42" s="221"/>
      <c r="CK42" s="221"/>
      <c r="CL42" s="221"/>
      <c r="CM42" s="221"/>
      <c r="CN42" s="221"/>
      <c r="CO42" s="221"/>
      <c r="CP42" s="221"/>
      <c r="CQ42" s="221"/>
      <c r="CR42" s="221"/>
      <c r="CS42" s="221"/>
      <c r="CT42" s="221"/>
      <c r="CU42" s="221"/>
      <c r="CV42" s="221"/>
      <c r="CW42" s="221"/>
      <c r="CX42" s="221"/>
      <c r="CY42" s="221"/>
      <c r="CZ42" s="221"/>
      <c r="DA42" s="221"/>
      <c r="DB42" s="221"/>
      <c r="DC42" s="221"/>
      <c r="DD42" s="221"/>
      <c r="DE42" s="221"/>
      <c r="DF42" s="221"/>
      <c r="DG42" s="221"/>
      <c r="DH42" s="221"/>
      <c r="DI42" s="221"/>
      <c r="DJ42" s="221"/>
      <c r="DK42" s="221"/>
      <c r="DL42" s="221"/>
      <c r="DM42" s="221"/>
      <c r="DN42" s="221"/>
      <c r="DO42" s="221"/>
      <c r="DP42" s="221"/>
      <c r="DQ42" s="221"/>
      <c r="DR42" s="221"/>
      <c r="DS42" s="221"/>
      <c r="DT42" s="221"/>
      <c r="DU42" s="221"/>
      <c r="DV42" s="221"/>
      <c r="DW42" s="221"/>
      <c r="DX42" s="221"/>
      <c r="DY42" s="221"/>
      <c r="DZ42" s="221"/>
      <c r="EA42" s="221"/>
      <c r="EB42" s="221"/>
      <c r="EC42" s="221"/>
      <c r="ED42" s="221"/>
      <c r="EE42" s="221"/>
      <c r="EF42" s="221"/>
      <c r="EG42" s="221"/>
      <c r="EH42" s="221"/>
      <c r="EI42" s="221"/>
      <c r="EJ42" s="221"/>
      <c r="EK42" s="221"/>
      <c r="EL42" s="221"/>
      <c r="EM42" s="221"/>
      <c r="EN42" s="221"/>
      <c r="EO42" s="221"/>
      <c r="EP42" s="221"/>
      <c r="EQ42" s="221"/>
      <c r="ER42" s="221"/>
      <c r="ES42" s="221"/>
      <c r="ET42" s="221"/>
      <c r="EU42" s="221"/>
      <c r="EV42" s="221"/>
      <c r="EW42" s="221"/>
      <c r="EX42" s="221"/>
      <c r="EY42" s="221"/>
      <c r="EZ42" s="221"/>
      <c r="FA42" s="221"/>
      <c r="FB42" s="221"/>
      <c r="FC42" s="221"/>
      <c r="FD42" s="221"/>
      <c r="FE42" s="221"/>
      <c r="FF42" s="221"/>
      <c r="FG42" s="221"/>
      <c r="FH42" s="221"/>
      <c r="FI42" s="221"/>
      <c r="FJ42" s="221"/>
      <c r="FK42" s="221"/>
      <c r="FL42" s="221"/>
      <c r="FM42" s="221"/>
      <c r="FN42" s="221"/>
      <c r="FO42" s="221"/>
      <c r="FP42" s="221"/>
      <c r="FQ42" s="221"/>
      <c r="FR42" s="221"/>
      <c r="FS42" s="221"/>
      <c r="FT42" s="221"/>
      <c r="FU42" s="221"/>
      <c r="FV42" s="221"/>
      <c r="FW42" s="221"/>
      <c r="FX42" s="221"/>
      <c r="FY42" s="221"/>
      <c r="FZ42" s="221"/>
      <c r="GA42" s="221"/>
      <c r="GB42" s="221"/>
      <c r="GC42" s="221"/>
      <c r="GD42" s="221"/>
      <c r="GE42" s="221"/>
      <c r="GF42" s="221"/>
      <c r="GG42" s="221"/>
      <c r="GH42" s="221"/>
      <c r="GI42" s="221"/>
      <c r="GJ42" s="221"/>
      <c r="GK42" s="221"/>
      <c r="GL42" s="221"/>
      <c r="GM42" s="221"/>
      <c r="GN42" s="221"/>
      <c r="GO42" s="221"/>
      <c r="GP42" s="221"/>
      <c r="GQ42" s="221"/>
      <c r="GR42" s="221"/>
      <c r="GS42" s="221"/>
      <c r="GT42" s="221"/>
      <c r="GU42" s="221"/>
      <c r="GV42" s="221"/>
      <c r="GW42" s="221"/>
      <c r="GX42" s="221"/>
      <c r="GY42" s="221"/>
      <c r="GZ42" s="221"/>
      <c r="HA42" s="221"/>
      <c r="HB42" s="221"/>
      <c r="HC42" s="221"/>
      <c r="HD42" s="221"/>
      <c r="HE42" s="221"/>
      <c r="HF42" s="221"/>
      <c r="HG42" s="221"/>
      <c r="HH42" s="221"/>
      <c r="HI42" s="221"/>
      <c r="HJ42" s="221"/>
      <c r="HK42" s="221"/>
      <c r="HL42" s="221"/>
      <c r="HM42" s="221"/>
      <c r="HN42" s="221"/>
      <c r="HO42" s="221"/>
      <c r="HP42" s="221"/>
      <c r="HQ42" s="221"/>
      <c r="HR42" s="221"/>
      <c r="HS42" s="221"/>
      <c r="HT42" s="221"/>
      <c r="HU42" s="221"/>
      <c r="HV42" s="221"/>
      <c r="HW42" s="221"/>
      <c r="HX42" s="221"/>
      <c r="HY42" s="221"/>
      <c r="HZ42" s="221"/>
      <c r="IA42" s="221"/>
      <c r="IB42" s="221"/>
      <c r="IC42" s="221"/>
      <c r="ID42" s="221"/>
      <c r="IE42" s="221"/>
      <c r="IF42" s="221"/>
      <c r="IG42" s="221"/>
      <c r="IH42" s="221"/>
      <c r="II42" s="221"/>
      <c r="IJ42" s="221"/>
      <c r="IK42" s="221"/>
      <c r="IL42" s="221"/>
      <c r="IM42" s="221"/>
      <c r="IN42" s="221"/>
      <c r="IO42" s="221"/>
      <c r="IP42" s="221"/>
      <c r="IQ42" s="221"/>
      <c r="IR42" s="221"/>
      <c r="IS42" s="221"/>
      <c r="IT42" s="221"/>
      <c r="IU42" s="221"/>
      <c r="IV42" s="221"/>
      <c r="IW42" s="221"/>
      <c r="IX42" s="221"/>
      <c r="IY42" s="221"/>
      <c r="IZ42" s="221"/>
      <c r="JA42" s="221"/>
      <c r="JB42" s="221"/>
      <c r="JC42" s="221"/>
      <c r="JD42" s="221"/>
      <c r="JE42" s="221"/>
      <c r="JF42" s="221"/>
      <c r="JG42" s="221"/>
      <c r="JH42" s="221"/>
      <c r="JI42" s="221"/>
      <c r="JJ42" s="221"/>
      <c r="JK42" s="221"/>
      <c r="JL42" s="221"/>
      <c r="JM42" s="221"/>
      <c r="JN42" s="221"/>
      <c r="JO42" s="221"/>
      <c r="JP42" s="221"/>
      <c r="JQ42" s="221"/>
      <c r="JR42" s="221"/>
      <c r="JS42" s="221"/>
      <c r="JT42" s="221"/>
      <c r="JU42" s="221"/>
      <c r="JV42" s="221"/>
      <c r="JW42" s="221"/>
      <c r="JX42" s="221"/>
      <c r="JY42" s="221"/>
      <c r="JZ42" s="221"/>
      <c r="KA42" s="221"/>
      <c r="KB42" s="221"/>
      <c r="KC42" s="221"/>
      <c r="KD42" s="221"/>
      <c r="KE42" s="221"/>
      <c r="KF42" s="221"/>
      <c r="KG42" s="221"/>
      <c r="KH42" s="221"/>
      <c r="KI42" s="221"/>
      <c r="KJ42" s="221"/>
      <c r="KK42" s="221"/>
      <c r="KL42" s="221"/>
      <c r="KM42" s="221"/>
      <c r="KN42" s="221"/>
      <c r="KO42" s="221"/>
      <c r="KP42" s="221"/>
      <c r="KQ42" s="221"/>
      <c r="KR42" s="221"/>
      <c r="KS42" s="221"/>
      <c r="KT42" s="221"/>
      <c r="KU42" s="221"/>
      <c r="KV42" s="221"/>
      <c r="KW42" s="221"/>
      <c r="KX42" s="221"/>
      <c r="KY42" s="221"/>
      <c r="KZ42" s="221"/>
      <c r="LA42" s="221"/>
      <c r="LB42" s="221"/>
      <c r="LC42" s="221"/>
      <c r="LD42" s="221"/>
      <c r="LE42" s="221"/>
      <c r="LF42" s="221"/>
      <c r="LG42" s="221"/>
      <c r="LH42" s="221"/>
      <c r="LI42" s="221"/>
      <c r="LJ42" s="221"/>
      <c r="LK42" s="221"/>
      <c r="LL42" s="221"/>
      <c r="LM42" s="221"/>
      <c r="LN42" s="221"/>
      <c r="LO42" s="221"/>
      <c r="LP42" s="221"/>
      <c r="LQ42" s="221"/>
      <c r="LR42" s="221"/>
      <c r="LS42" s="221"/>
      <c r="LT42" s="221"/>
      <c r="LU42" s="221"/>
      <c r="LV42" s="221"/>
      <c r="LW42" s="221"/>
      <c r="LX42" s="221"/>
      <c r="LY42" s="221"/>
      <c r="LZ42" s="221"/>
      <c r="MA42" s="221"/>
      <c r="MB42" s="221"/>
      <c r="MC42" s="221"/>
      <c r="MD42" s="221"/>
      <c r="ME42" s="221"/>
      <c r="MF42" s="221"/>
      <c r="MG42" s="221"/>
      <c r="MH42" s="221"/>
      <c r="MI42" s="221"/>
      <c r="MJ42" s="221"/>
      <c r="MK42" s="221"/>
      <c r="ML42" s="221"/>
      <c r="MM42" s="221"/>
      <c r="MN42" s="221"/>
      <c r="MO42" s="221"/>
      <c r="MP42" s="221"/>
      <c r="MQ42" s="221"/>
      <c r="MR42" s="221"/>
      <c r="MS42" s="221"/>
      <c r="MT42" s="221"/>
      <c r="MU42" s="221"/>
      <c r="MV42" s="221"/>
      <c r="MW42" s="221"/>
      <c r="MX42" s="221"/>
      <c r="MY42" s="221"/>
      <c r="MZ42" s="221"/>
      <c r="NA42" s="221"/>
      <c r="NB42" s="221"/>
      <c r="NC42" s="221"/>
      <c r="ND42" s="221"/>
      <c r="NE42" s="221"/>
      <c r="NF42" s="221"/>
      <c r="NG42" s="221"/>
      <c r="NH42" s="221"/>
      <c r="NI42" s="221"/>
      <c r="NJ42" s="221"/>
      <c r="NK42" s="221"/>
      <c r="NL42" s="221"/>
      <c r="NM42" s="221"/>
      <c r="NN42" s="221"/>
      <c r="NO42" s="221"/>
      <c r="NP42" s="221"/>
      <c r="NQ42" s="221"/>
      <c r="NR42" s="221"/>
      <c r="NS42" s="221"/>
      <c r="NT42" s="221"/>
      <c r="NU42" s="221"/>
      <c r="NV42" s="221"/>
      <c r="NW42" s="221"/>
      <c r="NX42" s="221"/>
      <c r="NY42" s="221"/>
      <c r="NZ42" s="221"/>
      <c r="OA42" s="221"/>
      <c r="OB42" s="221"/>
      <c r="OC42" s="221"/>
      <c r="OD42" s="221"/>
      <c r="OE42" s="221"/>
      <c r="OF42" s="221"/>
      <c r="OG42" s="221"/>
      <c r="OH42" s="221"/>
      <c r="OI42" s="221"/>
      <c r="OJ42" s="221"/>
      <c r="OK42" s="221"/>
      <c r="OL42" s="221"/>
      <c r="OM42" s="221"/>
      <c r="ON42" s="221"/>
      <c r="OO42" s="221"/>
      <c r="OP42" s="221"/>
      <c r="OQ42" s="221"/>
      <c r="OR42" s="221"/>
      <c r="OS42" s="221"/>
      <c r="OT42" s="221"/>
      <c r="OU42" s="221"/>
      <c r="OV42" s="221"/>
      <c r="OW42" s="221"/>
      <c r="OX42" s="221"/>
      <c r="OY42" s="221"/>
      <c r="OZ42" s="221"/>
      <c r="PA42" s="221"/>
      <c r="PB42" s="221"/>
      <c r="PC42" s="221"/>
      <c r="PD42" s="221"/>
      <c r="PE42" s="221"/>
      <c r="PF42" s="221"/>
      <c r="PG42" s="221"/>
      <c r="PH42" s="221"/>
      <c r="PI42" s="221"/>
      <c r="PJ42" s="221"/>
      <c r="PK42" s="221"/>
      <c r="PL42" s="221"/>
      <c r="PM42" s="221"/>
      <c r="PN42" s="221"/>
      <c r="PO42" s="221"/>
      <c r="PP42" s="221"/>
      <c r="PQ42" s="221"/>
      <c r="PR42" s="221"/>
      <c r="PS42" s="221"/>
      <c r="PT42" s="221"/>
      <c r="PU42" s="221"/>
      <c r="PV42" s="221"/>
      <c r="PW42" s="221"/>
      <c r="PX42" s="221"/>
      <c r="PY42" s="221"/>
      <c r="PZ42" s="221"/>
      <c r="QA42" s="221"/>
      <c r="QB42" s="221"/>
      <c r="QC42" s="221"/>
      <c r="QD42" s="221"/>
      <c r="QE42" s="221"/>
      <c r="QF42" s="221"/>
      <c r="QG42" s="221"/>
      <c r="QH42" s="221"/>
      <c r="QI42" s="221"/>
      <c r="QJ42" s="221"/>
      <c r="QK42" s="221"/>
      <c r="QL42" s="221"/>
      <c r="QM42" s="221"/>
      <c r="QN42" s="221"/>
      <c r="QO42" s="221"/>
      <c r="QP42" s="221"/>
      <c r="QQ42" s="221"/>
      <c r="QR42" s="221"/>
      <c r="QS42" s="221"/>
      <c r="QT42" s="221"/>
      <c r="QU42" s="221"/>
      <c r="QV42" s="221"/>
      <c r="QW42" s="221"/>
      <c r="QX42" s="221"/>
      <c r="QY42" s="221"/>
      <c r="QZ42" s="221"/>
      <c r="RA42" s="221"/>
      <c r="RB42" s="221"/>
      <c r="RC42" s="221"/>
      <c r="RD42" s="221"/>
      <c r="RE42" s="221"/>
      <c r="RF42" s="221"/>
      <c r="RG42" s="221"/>
      <c r="RH42" s="221"/>
      <c r="RI42" s="221"/>
      <c r="RJ42" s="221"/>
      <c r="RK42" s="221"/>
      <c r="RL42" s="221"/>
      <c r="RM42" s="221"/>
      <c r="RN42" s="221"/>
      <c r="RO42" s="221"/>
      <c r="RP42" s="221"/>
      <c r="RQ42" s="221"/>
      <c r="RR42" s="221"/>
      <c r="RS42" s="221"/>
      <c r="RT42" s="221"/>
      <c r="RU42" s="221"/>
      <c r="RV42" s="221"/>
      <c r="RW42" s="221"/>
      <c r="RX42" s="221"/>
      <c r="RY42" s="221"/>
      <c r="RZ42" s="221"/>
      <c r="SA42" s="221"/>
      <c r="SB42" s="221"/>
      <c r="SC42" s="221"/>
      <c r="SD42" s="221"/>
      <c r="SE42" s="221"/>
      <c r="SF42" s="221"/>
      <c r="SG42" s="221"/>
      <c r="SH42" s="221"/>
      <c r="SI42" s="221"/>
      <c r="SJ42" s="221"/>
      <c r="SK42" s="221"/>
      <c r="SL42" s="221"/>
      <c r="SM42" s="221"/>
      <c r="SN42" s="221"/>
      <c r="SO42" s="221"/>
      <c r="SP42" s="221"/>
      <c r="SQ42" s="221"/>
      <c r="SR42" s="221"/>
      <c r="SS42" s="221"/>
      <c r="ST42" s="221"/>
      <c r="SU42" s="221"/>
      <c r="SV42" s="221"/>
      <c r="SW42" s="221"/>
      <c r="SX42" s="221"/>
      <c r="SY42" s="221"/>
      <c r="SZ42" s="221"/>
      <c r="TA42" s="221"/>
      <c r="TB42" s="221"/>
      <c r="TC42" s="221"/>
      <c r="TD42" s="221"/>
      <c r="TE42" s="221"/>
      <c r="TF42" s="221"/>
      <c r="TG42" s="221"/>
      <c r="TH42" s="221"/>
      <c r="TI42" s="221"/>
      <c r="TJ42" s="221"/>
      <c r="TK42" s="221"/>
      <c r="TL42" s="221"/>
      <c r="TM42" s="221"/>
      <c r="TN42" s="221"/>
      <c r="TO42" s="221"/>
      <c r="TP42" s="221"/>
      <c r="TQ42" s="221"/>
      <c r="TR42" s="221"/>
      <c r="TS42" s="221"/>
      <c r="TT42" s="221"/>
      <c r="TU42" s="221"/>
      <c r="TV42" s="221"/>
      <c r="TW42" s="221"/>
      <c r="TX42" s="221"/>
      <c r="TY42" s="221"/>
      <c r="TZ42" s="221"/>
      <c r="UA42" s="221"/>
      <c r="UB42" s="221"/>
      <c r="UC42" s="221"/>
      <c r="UD42" s="221"/>
      <c r="UE42" s="221"/>
      <c r="UF42" s="221"/>
      <c r="UG42" s="221"/>
      <c r="UH42" s="221"/>
      <c r="UI42" s="221"/>
      <c r="UJ42" s="221"/>
      <c r="UK42" s="221"/>
      <c r="UL42" s="221"/>
      <c r="UM42" s="221"/>
      <c r="UN42" s="221"/>
      <c r="UO42" s="221"/>
      <c r="UP42" s="221"/>
      <c r="UQ42" s="221"/>
      <c r="UR42" s="221"/>
      <c r="US42" s="221"/>
      <c r="UT42" s="221"/>
      <c r="UU42" s="221"/>
      <c r="UV42" s="221"/>
      <c r="UW42" s="221"/>
      <c r="UX42" s="221"/>
      <c r="UY42" s="221"/>
      <c r="UZ42" s="221"/>
      <c r="VA42" s="221"/>
      <c r="VB42" s="221"/>
      <c r="VC42" s="221"/>
      <c r="VD42" s="221"/>
      <c r="VE42" s="221"/>
      <c r="VF42" s="221"/>
      <c r="VG42" s="221"/>
      <c r="VH42" s="221"/>
      <c r="VI42" s="221"/>
      <c r="VJ42" s="221"/>
      <c r="VK42" s="221"/>
      <c r="VL42" s="221"/>
      <c r="VM42" s="221"/>
      <c r="VN42" s="221"/>
      <c r="VO42" s="221"/>
      <c r="VP42" s="221"/>
      <c r="VQ42" s="221"/>
      <c r="VR42" s="221"/>
      <c r="VS42" s="221"/>
      <c r="VT42" s="221"/>
      <c r="VU42" s="221"/>
      <c r="VV42" s="221"/>
      <c r="VW42" s="221"/>
      <c r="VX42" s="221"/>
      <c r="VY42" s="221"/>
      <c r="VZ42" s="221"/>
      <c r="WA42" s="221"/>
      <c r="WB42" s="221"/>
      <c r="WC42" s="221"/>
      <c r="WD42" s="221"/>
      <c r="WE42" s="221"/>
      <c r="WF42" s="221"/>
      <c r="WG42" s="221"/>
      <c r="WH42" s="221"/>
      <c r="WI42" s="221"/>
      <c r="WJ42" s="221"/>
      <c r="WK42" s="221"/>
      <c r="WL42" s="221"/>
      <c r="WM42" s="221"/>
      <c r="WN42" s="221"/>
      <c r="WO42" s="221"/>
      <c r="WP42" s="221"/>
      <c r="WQ42" s="221"/>
      <c r="WR42" s="221"/>
      <c r="WS42" s="221"/>
      <c r="WT42" s="221"/>
      <c r="WU42" s="221"/>
      <c r="WV42" s="221"/>
      <c r="WW42" s="221"/>
      <c r="WX42" s="221"/>
      <c r="WY42" s="221"/>
      <c r="WZ42" s="221"/>
      <c r="XA42" s="221"/>
      <c r="XB42" s="221"/>
      <c r="XC42" s="221"/>
      <c r="XD42" s="221"/>
      <c r="XE42" s="221"/>
      <c r="XF42" s="221"/>
      <c r="XG42" s="221"/>
      <c r="XH42" s="221"/>
      <c r="XI42" s="221"/>
      <c r="XJ42" s="221"/>
      <c r="XK42" s="221"/>
      <c r="XL42" s="221"/>
      <c r="XM42" s="221"/>
      <c r="XN42" s="221"/>
      <c r="XO42" s="221"/>
      <c r="XP42" s="221"/>
      <c r="XQ42" s="221"/>
      <c r="XR42" s="221"/>
      <c r="XS42" s="221"/>
      <c r="XT42" s="221"/>
      <c r="XU42" s="221"/>
      <c r="XV42" s="221"/>
      <c r="XW42" s="221"/>
      <c r="XX42" s="221"/>
      <c r="XY42" s="221"/>
      <c r="XZ42" s="221"/>
      <c r="YA42" s="221"/>
      <c r="YB42" s="221"/>
      <c r="YC42" s="221"/>
      <c r="YD42" s="221"/>
      <c r="YE42" s="221"/>
      <c r="YF42" s="221"/>
      <c r="YG42" s="221"/>
      <c r="YH42" s="221"/>
      <c r="YI42" s="221"/>
      <c r="YJ42" s="221"/>
      <c r="YK42" s="221"/>
      <c r="YL42" s="221"/>
      <c r="YM42" s="221"/>
      <c r="YN42" s="221"/>
      <c r="YO42" s="221"/>
      <c r="YP42" s="221"/>
      <c r="YQ42" s="221"/>
      <c r="YR42" s="221"/>
      <c r="YS42" s="221"/>
      <c r="YT42" s="221"/>
      <c r="YU42" s="221"/>
      <c r="YV42" s="221"/>
      <c r="YW42" s="221"/>
      <c r="YX42" s="221"/>
      <c r="YY42" s="221"/>
      <c r="YZ42" s="221"/>
      <c r="ZA42" s="221"/>
      <c r="ZB42" s="221"/>
      <c r="ZC42" s="221"/>
      <c r="ZD42" s="221"/>
      <c r="ZE42" s="221"/>
      <c r="ZF42" s="221"/>
      <c r="ZG42" s="221"/>
      <c r="ZH42" s="221"/>
      <c r="ZI42" s="221"/>
      <c r="ZJ42" s="221"/>
      <c r="ZK42" s="221"/>
      <c r="ZL42" s="221"/>
      <c r="ZM42" s="221"/>
      <c r="ZN42" s="221"/>
      <c r="ZO42" s="221"/>
      <c r="ZP42" s="221"/>
      <c r="ZQ42" s="221"/>
      <c r="ZR42" s="221"/>
      <c r="ZS42" s="221"/>
      <c r="ZT42" s="221"/>
      <c r="ZU42" s="221"/>
      <c r="ZV42" s="221"/>
      <c r="ZW42" s="221"/>
      <c r="ZX42" s="221"/>
      <c r="ZY42" s="221"/>
      <c r="ZZ42" s="221"/>
      <c r="AAA42" s="221"/>
      <c r="AAB42" s="221"/>
      <c r="AAC42" s="221"/>
      <c r="AAD42" s="221"/>
      <c r="AAE42" s="221"/>
      <c r="AAF42" s="221"/>
      <c r="AAG42" s="221"/>
      <c r="AAH42" s="221"/>
      <c r="AAI42" s="221"/>
      <c r="AAJ42" s="221"/>
      <c r="AAK42" s="221"/>
      <c r="AAL42" s="221"/>
      <c r="AAM42" s="221"/>
      <c r="AAN42" s="221"/>
      <c r="AAO42" s="221"/>
      <c r="AAP42" s="221"/>
      <c r="AAQ42" s="221"/>
      <c r="AAR42" s="221"/>
      <c r="AAS42" s="221"/>
      <c r="AAT42" s="221"/>
      <c r="AAU42" s="221"/>
      <c r="AAV42" s="221"/>
      <c r="AAW42" s="221"/>
      <c r="AAX42" s="221"/>
      <c r="AAY42" s="221"/>
      <c r="AAZ42" s="221"/>
      <c r="ABA42" s="221"/>
      <c r="ABB42" s="221"/>
      <c r="ABC42" s="221"/>
      <c r="ABD42" s="221"/>
      <c r="ABE42" s="221"/>
      <c r="ABF42" s="221"/>
      <c r="ABG42" s="221"/>
      <c r="ABH42" s="221"/>
      <c r="ABI42" s="221"/>
      <c r="ABJ42" s="221"/>
      <c r="ABK42" s="221"/>
      <c r="ABL42" s="221"/>
      <c r="ABM42" s="221"/>
      <c r="ABN42" s="221"/>
      <c r="ABO42" s="221"/>
      <c r="ABP42" s="221"/>
      <c r="ABQ42" s="221"/>
      <c r="ABR42" s="221"/>
      <c r="ABS42" s="221"/>
      <c r="ABT42" s="221"/>
      <c r="ABU42" s="221"/>
      <c r="ABV42" s="221"/>
      <c r="ABW42" s="221"/>
      <c r="ABX42" s="221"/>
      <c r="ABY42" s="221"/>
      <c r="ABZ42" s="221"/>
      <c r="ACA42" s="221"/>
      <c r="ACB42" s="221"/>
      <c r="ACC42" s="221"/>
      <c r="ACD42" s="221"/>
      <c r="ACE42" s="221"/>
      <c r="ACF42" s="221"/>
      <c r="ACG42" s="221"/>
      <c r="ACH42" s="221"/>
      <c r="ACI42" s="221"/>
      <c r="ACJ42" s="221"/>
      <c r="ACK42" s="221"/>
      <c r="ACL42" s="221"/>
      <c r="ACM42" s="221"/>
      <c r="ACN42" s="221"/>
      <c r="ACO42" s="221"/>
      <c r="ACP42" s="221"/>
      <c r="ACQ42" s="221"/>
      <c r="ACR42" s="221"/>
      <c r="ACS42" s="221"/>
      <c r="ACT42" s="221"/>
      <c r="ACU42" s="221"/>
      <c r="ACV42" s="221"/>
      <c r="ACW42" s="221"/>
      <c r="ACX42" s="221"/>
      <c r="ACY42" s="221"/>
      <c r="ACZ42" s="221"/>
      <c r="ADA42" s="221"/>
      <c r="ADB42" s="221"/>
      <c r="ADC42" s="221"/>
      <c r="ADD42" s="221"/>
      <c r="ADE42" s="221"/>
      <c r="ADF42" s="221"/>
      <c r="ADG42" s="221"/>
      <c r="ADH42" s="221"/>
      <c r="ADI42" s="221"/>
      <c r="ADJ42" s="221"/>
      <c r="ADK42" s="221"/>
      <c r="ADL42" s="221"/>
      <c r="ADM42" s="221"/>
      <c r="ADN42" s="221"/>
      <c r="ADO42" s="221"/>
      <c r="ADP42" s="221"/>
      <c r="ADQ42" s="221"/>
      <c r="ADR42" s="221"/>
      <c r="ADS42" s="221"/>
      <c r="ADT42" s="221"/>
      <c r="ADU42" s="221"/>
      <c r="ADV42" s="221"/>
      <c r="ADW42" s="221"/>
      <c r="ADX42" s="221"/>
      <c r="ADY42" s="221"/>
      <c r="ADZ42" s="221"/>
      <c r="AEA42" s="221"/>
      <c r="AEB42" s="221"/>
      <c r="AEC42" s="221"/>
      <c r="AED42" s="221"/>
      <c r="AEE42" s="221"/>
      <c r="AEF42" s="221"/>
      <c r="AEG42" s="221"/>
      <c r="AEH42" s="221"/>
      <c r="AEI42" s="221"/>
      <c r="AEJ42" s="221"/>
      <c r="AEK42" s="221"/>
      <c r="AEL42" s="221"/>
      <c r="AEM42" s="221"/>
      <c r="AEN42" s="221"/>
      <c r="AEO42" s="221"/>
      <c r="AEP42" s="221"/>
      <c r="AEQ42" s="221"/>
      <c r="AER42" s="221"/>
      <c r="AES42" s="221"/>
      <c r="AET42" s="221"/>
      <c r="AEU42" s="221"/>
      <c r="AEV42" s="221"/>
      <c r="AEW42" s="221"/>
      <c r="AEX42" s="221"/>
      <c r="AEY42" s="221"/>
      <c r="AEZ42" s="221"/>
      <c r="AFA42" s="221"/>
      <c r="AFB42" s="221"/>
      <c r="AFC42" s="221"/>
      <c r="AFD42" s="221"/>
      <c r="AFE42" s="221"/>
      <c r="AFF42" s="221"/>
      <c r="AFG42" s="221"/>
      <c r="AFH42" s="221"/>
      <c r="AFI42" s="221"/>
      <c r="AFJ42" s="221"/>
      <c r="AFK42" s="221"/>
      <c r="AFL42" s="221"/>
      <c r="AFM42" s="221"/>
      <c r="AFN42" s="221"/>
      <c r="AFO42" s="221"/>
      <c r="AFP42" s="221"/>
      <c r="AFQ42" s="221"/>
      <c r="AFR42" s="221"/>
      <c r="AFS42" s="221"/>
      <c r="AFT42" s="221"/>
      <c r="AFU42" s="221"/>
      <c r="AFV42" s="221"/>
      <c r="AFW42" s="221"/>
      <c r="AFX42" s="221"/>
      <c r="AFY42" s="221"/>
      <c r="AFZ42" s="221"/>
      <c r="AGA42" s="221"/>
      <c r="AGB42" s="221"/>
      <c r="AGC42" s="221"/>
      <c r="AGD42" s="221"/>
      <c r="AGE42" s="221"/>
      <c r="AGF42" s="221"/>
      <c r="AGG42" s="221"/>
      <c r="AGH42" s="221"/>
      <c r="AGI42" s="221"/>
      <c r="AGJ42" s="221"/>
      <c r="AGK42" s="221"/>
      <c r="AGL42" s="221"/>
      <c r="AGM42" s="221"/>
      <c r="AGN42" s="221"/>
      <c r="AGO42" s="221"/>
      <c r="AGP42" s="221"/>
      <c r="AGQ42" s="221"/>
      <c r="AGR42" s="221"/>
      <c r="AGS42" s="221"/>
      <c r="AGT42" s="221"/>
      <c r="AGU42" s="221"/>
      <c r="AGV42" s="221"/>
      <c r="AGW42" s="221"/>
      <c r="AGX42" s="221"/>
      <c r="AGY42" s="221"/>
      <c r="AGZ42" s="221"/>
      <c r="AHA42" s="221"/>
      <c r="AHB42" s="221"/>
      <c r="AHC42" s="221"/>
      <c r="AHD42" s="221"/>
      <c r="AHE42" s="221"/>
      <c r="AHF42" s="221"/>
      <c r="AHG42" s="221"/>
      <c r="AHH42" s="221"/>
      <c r="AHI42" s="221"/>
      <c r="AHJ42" s="221"/>
      <c r="AHK42" s="221"/>
      <c r="AHL42" s="221"/>
      <c r="AHM42" s="221"/>
      <c r="AHN42" s="221"/>
      <c r="AHO42" s="221"/>
      <c r="AHP42" s="221"/>
      <c r="AHQ42" s="221"/>
      <c r="AHR42" s="221"/>
      <c r="AHS42" s="221"/>
      <c r="AHT42" s="221"/>
      <c r="AHU42" s="221"/>
      <c r="AHV42" s="221"/>
      <c r="AHW42" s="221"/>
      <c r="AHX42" s="221"/>
      <c r="AHY42" s="221"/>
      <c r="AHZ42" s="221"/>
      <c r="AIA42" s="221"/>
      <c r="AIB42" s="221"/>
      <c r="AIC42" s="221"/>
      <c r="AID42" s="221"/>
      <c r="AIE42" s="221"/>
      <c r="AIF42" s="221"/>
      <c r="AIG42" s="221"/>
      <c r="AIH42" s="221"/>
      <c r="AII42" s="221"/>
      <c r="AIJ42" s="221"/>
      <c r="AIK42" s="221"/>
      <c r="AIL42" s="221"/>
      <c r="AIM42" s="221"/>
      <c r="AIN42" s="221"/>
      <c r="AIO42" s="221"/>
      <c r="AIP42" s="221"/>
      <c r="AIQ42" s="221"/>
      <c r="AIR42" s="221"/>
      <c r="AIS42" s="221"/>
      <c r="AIT42" s="221"/>
      <c r="AIU42" s="221"/>
      <c r="AIV42" s="221"/>
      <c r="AIW42" s="221"/>
      <c r="AIX42" s="221"/>
      <c r="AIY42" s="221"/>
      <c r="AIZ42" s="221"/>
      <c r="AJA42" s="221"/>
      <c r="AJB42" s="221"/>
      <c r="AJC42" s="221"/>
      <c r="AJD42" s="221"/>
      <c r="AJE42" s="221"/>
      <c r="AJF42" s="221"/>
      <c r="AJG42" s="221"/>
      <c r="AJH42" s="221"/>
      <c r="AJI42" s="221"/>
      <c r="AJJ42" s="221"/>
      <c r="AJK42" s="221"/>
      <c r="AJL42" s="221"/>
      <c r="AJM42" s="221"/>
      <c r="AJN42" s="221"/>
      <c r="AJO42" s="221"/>
      <c r="AJP42" s="221"/>
      <c r="AJQ42" s="221"/>
      <c r="AJR42" s="221"/>
      <c r="AJS42" s="221"/>
      <c r="AJT42" s="221"/>
      <c r="AJU42" s="221"/>
      <c r="AJV42" s="221"/>
      <c r="AJW42" s="221"/>
      <c r="AJX42" s="221"/>
      <c r="AJY42" s="221"/>
      <c r="AJZ42" s="221"/>
      <c r="AKA42" s="221"/>
      <c r="AKB42" s="221"/>
      <c r="AKC42" s="221"/>
      <c r="AKD42" s="221"/>
      <c r="AKE42" s="221"/>
      <c r="AKF42" s="221"/>
      <c r="AKG42" s="221"/>
      <c r="AKH42" s="221"/>
      <c r="AKI42" s="221"/>
      <c r="AKJ42" s="221"/>
      <c r="AKK42" s="221"/>
      <c r="AKL42" s="221"/>
      <c r="AKM42" s="221"/>
      <c r="AKN42" s="221"/>
      <c r="AKO42" s="221"/>
      <c r="AKP42" s="221"/>
      <c r="AKQ42" s="221"/>
      <c r="AKR42" s="221"/>
      <c r="AKS42" s="221"/>
      <c r="AKT42" s="221"/>
      <c r="AKU42" s="221"/>
      <c r="AKV42" s="221"/>
      <c r="AKW42" s="221"/>
      <c r="AKX42" s="221"/>
      <c r="AKY42" s="221"/>
      <c r="AKZ42" s="221"/>
      <c r="ALA42" s="221"/>
      <c r="ALB42" s="221"/>
      <c r="ALC42" s="221"/>
      <c r="ALD42" s="221"/>
      <c r="ALE42" s="221"/>
      <c r="ALF42" s="221"/>
      <c r="ALG42" s="221"/>
      <c r="ALH42" s="221"/>
      <c r="ALI42" s="221"/>
      <c r="ALJ42" s="221"/>
      <c r="ALK42" s="221"/>
      <c r="ALL42" s="221"/>
      <c r="ALM42" s="221"/>
      <c r="ALN42" s="221"/>
      <c r="ALO42" s="221"/>
      <c r="ALP42" s="221"/>
      <c r="ALQ42" s="221"/>
      <c r="ALR42" s="221"/>
      <c r="ALS42" s="221"/>
      <c r="ALT42" s="221"/>
      <c r="ALU42" s="221"/>
      <c r="ALV42" s="221"/>
      <c r="ALW42" s="221"/>
      <c r="ALX42" s="221"/>
      <c r="ALY42" s="221"/>
      <c r="ALZ42" s="221"/>
      <c r="AMA42" s="221"/>
      <c r="AMB42" s="221"/>
      <c r="AMC42" s="221"/>
      <c r="AMD42" s="221"/>
      <c r="AME42" s="221"/>
      <c r="AMF42" s="221"/>
      <c r="AMG42" s="221"/>
      <c r="AMH42" s="221"/>
      <c r="AMI42" s="221"/>
      <c r="AMJ42" s="221"/>
      <c r="AMK42" s="221"/>
      <c r="AML42" s="221"/>
      <c r="AMM42" s="221"/>
      <c r="AMN42" s="221"/>
      <c r="AMO42" s="221"/>
      <c r="AMP42" s="221"/>
    </row>
    <row r="43" spans="1:1030" s="649" customFormat="1" ht="14.25">
      <c r="A43" s="1766" t="s">
        <v>304</v>
      </c>
      <c r="B43" s="1766"/>
      <c r="C43" s="1766"/>
      <c r="D43" s="1766"/>
      <c r="E43" s="1766"/>
      <c r="F43" s="222"/>
      <c r="G43" s="201">
        <v>0</v>
      </c>
      <c r="H43" s="201">
        <v>71704156.25</v>
      </c>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c r="BK43" s="221"/>
      <c r="BL43" s="221"/>
      <c r="BM43" s="221"/>
      <c r="BN43" s="221"/>
      <c r="BO43" s="221"/>
      <c r="BP43" s="221"/>
      <c r="BQ43" s="221"/>
      <c r="BR43" s="221"/>
      <c r="BS43" s="221"/>
      <c r="BT43" s="221"/>
      <c r="BU43" s="221"/>
      <c r="BV43" s="221"/>
      <c r="BW43" s="221"/>
      <c r="BX43" s="221"/>
      <c r="BY43" s="221"/>
      <c r="BZ43" s="221"/>
      <c r="CA43" s="221"/>
      <c r="CB43" s="221"/>
      <c r="CC43" s="221"/>
      <c r="CD43" s="221"/>
      <c r="CE43" s="221"/>
      <c r="CF43" s="221"/>
      <c r="CG43" s="221"/>
      <c r="CH43" s="221"/>
      <c r="CI43" s="221"/>
      <c r="CJ43" s="221"/>
      <c r="CK43" s="221"/>
      <c r="CL43" s="221"/>
      <c r="CM43" s="221"/>
      <c r="CN43" s="221"/>
      <c r="CO43" s="221"/>
      <c r="CP43" s="221"/>
      <c r="CQ43" s="221"/>
      <c r="CR43" s="221"/>
      <c r="CS43" s="221"/>
      <c r="CT43" s="221"/>
      <c r="CU43" s="221"/>
      <c r="CV43" s="221"/>
      <c r="CW43" s="221"/>
      <c r="CX43" s="221"/>
      <c r="CY43" s="221"/>
      <c r="CZ43" s="221"/>
      <c r="DA43" s="221"/>
      <c r="DB43" s="221"/>
      <c r="DC43" s="221"/>
      <c r="DD43" s="221"/>
      <c r="DE43" s="221"/>
      <c r="DF43" s="221"/>
      <c r="DG43" s="221"/>
      <c r="DH43" s="221"/>
      <c r="DI43" s="221"/>
      <c r="DJ43" s="221"/>
      <c r="DK43" s="221"/>
      <c r="DL43" s="221"/>
      <c r="DM43" s="221"/>
      <c r="DN43" s="221"/>
      <c r="DO43" s="221"/>
      <c r="DP43" s="221"/>
      <c r="DQ43" s="221"/>
      <c r="DR43" s="221"/>
      <c r="DS43" s="221"/>
      <c r="DT43" s="221"/>
      <c r="DU43" s="221"/>
      <c r="DV43" s="221"/>
      <c r="DW43" s="221"/>
      <c r="DX43" s="221"/>
      <c r="DY43" s="221"/>
      <c r="DZ43" s="221"/>
      <c r="EA43" s="221"/>
      <c r="EB43" s="221"/>
      <c r="EC43" s="221"/>
      <c r="ED43" s="221"/>
      <c r="EE43" s="221"/>
      <c r="EF43" s="221"/>
      <c r="EG43" s="221"/>
      <c r="EH43" s="221"/>
      <c r="EI43" s="221"/>
      <c r="EJ43" s="221"/>
      <c r="EK43" s="221"/>
      <c r="EL43" s="221"/>
      <c r="EM43" s="221"/>
      <c r="EN43" s="221"/>
      <c r="EO43" s="221"/>
      <c r="EP43" s="221"/>
      <c r="EQ43" s="221"/>
      <c r="ER43" s="221"/>
      <c r="ES43" s="221"/>
      <c r="ET43" s="221"/>
      <c r="EU43" s="221"/>
      <c r="EV43" s="221"/>
      <c r="EW43" s="221"/>
      <c r="EX43" s="221"/>
      <c r="EY43" s="221"/>
      <c r="EZ43" s="221"/>
      <c r="FA43" s="221"/>
      <c r="FB43" s="221"/>
      <c r="FC43" s="221"/>
      <c r="FD43" s="221"/>
      <c r="FE43" s="221"/>
      <c r="FF43" s="221"/>
      <c r="FG43" s="221"/>
      <c r="FH43" s="221"/>
      <c r="FI43" s="221"/>
      <c r="FJ43" s="221"/>
      <c r="FK43" s="221"/>
      <c r="FL43" s="221"/>
      <c r="FM43" s="221"/>
      <c r="FN43" s="221"/>
      <c r="FO43" s="221"/>
      <c r="FP43" s="221"/>
      <c r="FQ43" s="221"/>
      <c r="FR43" s="221"/>
      <c r="FS43" s="221"/>
      <c r="FT43" s="221"/>
      <c r="FU43" s="221"/>
      <c r="FV43" s="221"/>
      <c r="FW43" s="221"/>
      <c r="FX43" s="221"/>
      <c r="FY43" s="221"/>
      <c r="FZ43" s="221"/>
      <c r="GA43" s="221"/>
      <c r="GB43" s="221"/>
      <c r="GC43" s="221"/>
      <c r="GD43" s="221"/>
      <c r="GE43" s="221"/>
      <c r="GF43" s="221"/>
      <c r="GG43" s="221"/>
      <c r="GH43" s="221"/>
      <c r="GI43" s="221"/>
      <c r="GJ43" s="221"/>
      <c r="GK43" s="221"/>
      <c r="GL43" s="221"/>
      <c r="GM43" s="221"/>
      <c r="GN43" s="221"/>
      <c r="GO43" s="221"/>
      <c r="GP43" s="221"/>
      <c r="GQ43" s="221"/>
      <c r="GR43" s="221"/>
      <c r="GS43" s="221"/>
      <c r="GT43" s="221"/>
      <c r="GU43" s="221"/>
      <c r="GV43" s="221"/>
      <c r="GW43" s="221"/>
      <c r="GX43" s="221"/>
      <c r="GY43" s="221"/>
      <c r="GZ43" s="221"/>
      <c r="HA43" s="221"/>
      <c r="HB43" s="221"/>
      <c r="HC43" s="221"/>
      <c r="HD43" s="221"/>
      <c r="HE43" s="221"/>
      <c r="HF43" s="221"/>
      <c r="HG43" s="221"/>
      <c r="HH43" s="221"/>
      <c r="HI43" s="221"/>
      <c r="HJ43" s="221"/>
      <c r="HK43" s="221"/>
      <c r="HL43" s="221"/>
      <c r="HM43" s="221"/>
      <c r="HN43" s="221"/>
      <c r="HO43" s="221"/>
      <c r="HP43" s="221"/>
      <c r="HQ43" s="221"/>
      <c r="HR43" s="221"/>
      <c r="HS43" s="221"/>
      <c r="HT43" s="221"/>
      <c r="HU43" s="221"/>
      <c r="HV43" s="221"/>
      <c r="HW43" s="221"/>
      <c r="HX43" s="221"/>
      <c r="HY43" s="221"/>
      <c r="HZ43" s="221"/>
      <c r="IA43" s="221"/>
      <c r="IB43" s="221"/>
      <c r="IC43" s="221"/>
      <c r="ID43" s="221"/>
      <c r="IE43" s="221"/>
      <c r="IF43" s="221"/>
      <c r="IG43" s="221"/>
      <c r="IH43" s="221"/>
      <c r="II43" s="221"/>
      <c r="IJ43" s="221"/>
      <c r="IK43" s="221"/>
      <c r="IL43" s="221"/>
      <c r="IM43" s="221"/>
      <c r="IN43" s="221"/>
      <c r="IO43" s="221"/>
      <c r="IP43" s="221"/>
      <c r="IQ43" s="221"/>
      <c r="IR43" s="221"/>
      <c r="IS43" s="221"/>
      <c r="IT43" s="221"/>
      <c r="IU43" s="221"/>
      <c r="IV43" s="221"/>
      <c r="IW43" s="221"/>
      <c r="IX43" s="221"/>
      <c r="IY43" s="221"/>
      <c r="IZ43" s="221"/>
      <c r="JA43" s="221"/>
      <c r="JB43" s="221"/>
      <c r="JC43" s="221"/>
      <c r="JD43" s="221"/>
      <c r="JE43" s="221"/>
      <c r="JF43" s="221"/>
      <c r="JG43" s="221"/>
      <c r="JH43" s="221"/>
      <c r="JI43" s="221"/>
      <c r="JJ43" s="221"/>
      <c r="JK43" s="221"/>
      <c r="JL43" s="221"/>
      <c r="JM43" s="221"/>
      <c r="JN43" s="221"/>
      <c r="JO43" s="221"/>
      <c r="JP43" s="221"/>
      <c r="JQ43" s="221"/>
      <c r="JR43" s="221"/>
      <c r="JS43" s="221"/>
      <c r="JT43" s="221"/>
      <c r="JU43" s="221"/>
      <c r="JV43" s="221"/>
      <c r="JW43" s="221"/>
      <c r="JX43" s="221"/>
      <c r="JY43" s="221"/>
      <c r="JZ43" s="221"/>
      <c r="KA43" s="221"/>
      <c r="KB43" s="221"/>
      <c r="KC43" s="221"/>
      <c r="KD43" s="221"/>
      <c r="KE43" s="221"/>
      <c r="KF43" s="221"/>
      <c r="KG43" s="221"/>
      <c r="KH43" s="221"/>
      <c r="KI43" s="221"/>
      <c r="KJ43" s="221"/>
      <c r="KK43" s="221"/>
      <c r="KL43" s="221"/>
      <c r="KM43" s="221"/>
      <c r="KN43" s="221"/>
      <c r="KO43" s="221"/>
      <c r="KP43" s="221"/>
      <c r="KQ43" s="221"/>
      <c r="KR43" s="221"/>
      <c r="KS43" s="221"/>
      <c r="KT43" s="221"/>
      <c r="KU43" s="221"/>
      <c r="KV43" s="221"/>
      <c r="KW43" s="221"/>
      <c r="KX43" s="221"/>
      <c r="KY43" s="221"/>
      <c r="KZ43" s="221"/>
      <c r="LA43" s="221"/>
      <c r="LB43" s="221"/>
      <c r="LC43" s="221"/>
      <c r="LD43" s="221"/>
      <c r="LE43" s="221"/>
      <c r="LF43" s="221"/>
      <c r="LG43" s="221"/>
      <c r="LH43" s="221"/>
      <c r="LI43" s="221"/>
      <c r="LJ43" s="221"/>
      <c r="LK43" s="221"/>
      <c r="LL43" s="221"/>
      <c r="LM43" s="221"/>
      <c r="LN43" s="221"/>
      <c r="LO43" s="221"/>
      <c r="LP43" s="221"/>
      <c r="LQ43" s="221"/>
      <c r="LR43" s="221"/>
      <c r="LS43" s="221"/>
      <c r="LT43" s="221"/>
      <c r="LU43" s="221"/>
      <c r="LV43" s="221"/>
      <c r="LW43" s="221"/>
      <c r="LX43" s="221"/>
      <c r="LY43" s="221"/>
      <c r="LZ43" s="221"/>
      <c r="MA43" s="221"/>
      <c r="MB43" s="221"/>
      <c r="MC43" s="221"/>
      <c r="MD43" s="221"/>
      <c r="ME43" s="221"/>
      <c r="MF43" s="221"/>
      <c r="MG43" s="221"/>
      <c r="MH43" s="221"/>
      <c r="MI43" s="221"/>
      <c r="MJ43" s="221"/>
      <c r="MK43" s="221"/>
      <c r="ML43" s="221"/>
      <c r="MM43" s="221"/>
      <c r="MN43" s="221"/>
      <c r="MO43" s="221"/>
      <c r="MP43" s="221"/>
      <c r="MQ43" s="221"/>
      <c r="MR43" s="221"/>
      <c r="MS43" s="221"/>
      <c r="MT43" s="221"/>
      <c r="MU43" s="221"/>
      <c r="MV43" s="221"/>
      <c r="MW43" s="221"/>
      <c r="MX43" s="221"/>
      <c r="MY43" s="221"/>
      <c r="MZ43" s="221"/>
      <c r="NA43" s="221"/>
      <c r="NB43" s="221"/>
      <c r="NC43" s="221"/>
      <c r="ND43" s="221"/>
      <c r="NE43" s="221"/>
      <c r="NF43" s="221"/>
      <c r="NG43" s="221"/>
      <c r="NH43" s="221"/>
      <c r="NI43" s="221"/>
      <c r="NJ43" s="221"/>
      <c r="NK43" s="221"/>
      <c r="NL43" s="221"/>
      <c r="NM43" s="221"/>
      <c r="NN43" s="221"/>
      <c r="NO43" s="221"/>
      <c r="NP43" s="221"/>
      <c r="NQ43" s="221"/>
      <c r="NR43" s="221"/>
      <c r="NS43" s="221"/>
      <c r="NT43" s="221"/>
      <c r="NU43" s="221"/>
      <c r="NV43" s="221"/>
      <c r="NW43" s="221"/>
      <c r="NX43" s="221"/>
      <c r="NY43" s="221"/>
      <c r="NZ43" s="221"/>
      <c r="OA43" s="221"/>
      <c r="OB43" s="221"/>
      <c r="OC43" s="221"/>
      <c r="OD43" s="221"/>
      <c r="OE43" s="221"/>
      <c r="OF43" s="221"/>
      <c r="OG43" s="221"/>
      <c r="OH43" s="221"/>
      <c r="OI43" s="221"/>
      <c r="OJ43" s="221"/>
      <c r="OK43" s="221"/>
      <c r="OL43" s="221"/>
      <c r="OM43" s="221"/>
      <c r="ON43" s="221"/>
      <c r="OO43" s="221"/>
      <c r="OP43" s="221"/>
      <c r="OQ43" s="221"/>
      <c r="OR43" s="221"/>
      <c r="OS43" s="221"/>
      <c r="OT43" s="221"/>
      <c r="OU43" s="221"/>
      <c r="OV43" s="221"/>
      <c r="OW43" s="221"/>
      <c r="OX43" s="221"/>
      <c r="OY43" s="221"/>
      <c r="OZ43" s="221"/>
      <c r="PA43" s="221"/>
      <c r="PB43" s="221"/>
      <c r="PC43" s="221"/>
      <c r="PD43" s="221"/>
      <c r="PE43" s="221"/>
      <c r="PF43" s="221"/>
      <c r="PG43" s="221"/>
      <c r="PH43" s="221"/>
      <c r="PI43" s="221"/>
      <c r="PJ43" s="221"/>
      <c r="PK43" s="221"/>
      <c r="PL43" s="221"/>
      <c r="PM43" s="221"/>
      <c r="PN43" s="221"/>
      <c r="PO43" s="221"/>
      <c r="PP43" s="221"/>
      <c r="PQ43" s="221"/>
      <c r="PR43" s="221"/>
      <c r="PS43" s="221"/>
      <c r="PT43" s="221"/>
      <c r="PU43" s="221"/>
      <c r="PV43" s="221"/>
      <c r="PW43" s="221"/>
      <c r="PX43" s="221"/>
      <c r="PY43" s="221"/>
      <c r="PZ43" s="221"/>
      <c r="QA43" s="221"/>
      <c r="QB43" s="221"/>
      <c r="QC43" s="221"/>
      <c r="QD43" s="221"/>
      <c r="QE43" s="221"/>
      <c r="QF43" s="221"/>
      <c r="QG43" s="221"/>
      <c r="QH43" s="221"/>
      <c r="QI43" s="221"/>
      <c r="QJ43" s="221"/>
      <c r="QK43" s="221"/>
      <c r="QL43" s="221"/>
      <c r="QM43" s="221"/>
      <c r="QN43" s="221"/>
      <c r="QO43" s="221"/>
      <c r="QP43" s="221"/>
      <c r="QQ43" s="221"/>
      <c r="QR43" s="221"/>
      <c r="QS43" s="221"/>
      <c r="QT43" s="221"/>
      <c r="QU43" s="221"/>
      <c r="QV43" s="221"/>
      <c r="QW43" s="221"/>
      <c r="QX43" s="221"/>
      <c r="QY43" s="221"/>
      <c r="QZ43" s="221"/>
      <c r="RA43" s="221"/>
      <c r="RB43" s="221"/>
      <c r="RC43" s="221"/>
      <c r="RD43" s="221"/>
      <c r="RE43" s="221"/>
      <c r="RF43" s="221"/>
      <c r="RG43" s="221"/>
      <c r="RH43" s="221"/>
      <c r="RI43" s="221"/>
      <c r="RJ43" s="221"/>
      <c r="RK43" s="221"/>
      <c r="RL43" s="221"/>
      <c r="RM43" s="221"/>
      <c r="RN43" s="221"/>
      <c r="RO43" s="221"/>
      <c r="RP43" s="221"/>
      <c r="RQ43" s="221"/>
      <c r="RR43" s="221"/>
      <c r="RS43" s="221"/>
      <c r="RT43" s="221"/>
      <c r="RU43" s="221"/>
      <c r="RV43" s="221"/>
      <c r="RW43" s="221"/>
      <c r="RX43" s="221"/>
      <c r="RY43" s="221"/>
      <c r="RZ43" s="221"/>
      <c r="SA43" s="221"/>
      <c r="SB43" s="221"/>
      <c r="SC43" s="221"/>
      <c r="SD43" s="221"/>
      <c r="SE43" s="221"/>
      <c r="SF43" s="221"/>
      <c r="SG43" s="221"/>
      <c r="SH43" s="221"/>
      <c r="SI43" s="221"/>
      <c r="SJ43" s="221"/>
      <c r="SK43" s="221"/>
      <c r="SL43" s="221"/>
      <c r="SM43" s="221"/>
      <c r="SN43" s="221"/>
      <c r="SO43" s="221"/>
      <c r="SP43" s="221"/>
      <c r="SQ43" s="221"/>
      <c r="SR43" s="221"/>
      <c r="SS43" s="221"/>
      <c r="ST43" s="221"/>
      <c r="SU43" s="221"/>
      <c r="SV43" s="221"/>
      <c r="SW43" s="221"/>
      <c r="SX43" s="221"/>
      <c r="SY43" s="221"/>
      <c r="SZ43" s="221"/>
      <c r="TA43" s="221"/>
      <c r="TB43" s="221"/>
      <c r="TC43" s="221"/>
      <c r="TD43" s="221"/>
      <c r="TE43" s="221"/>
      <c r="TF43" s="221"/>
      <c r="TG43" s="221"/>
      <c r="TH43" s="221"/>
      <c r="TI43" s="221"/>
      <c r="TJ43" s="221"/>
      <c r="TK43" s="221"/>
      <c r="TL43" s="221"/>
      <c r="TM43" s="221"/>
      <c r="TN43" s="221"/>
      <c r="TO43" s="221"/>
      <c r="TP43" s="221"/>
      <c r="TQ43" s="221"/>
      <c r="TR43" s="221"/>
      <c r="TS43" s="221"/>
      <c r="TT43" s="221"/>
      <c r="TU43" s="221"/>
      <c r="TV43" s="221"/>
      <c r="TW43" s="221"/>
      <c r="TX43" s="221"/>
      <c r="TY43" s="221"/>
      <c r="TZ43" s="221"/>
      <c r="UA43" s="221"/>
      <c r="UB43" s="221"/>
      <c r="UC43" s="221"/>
      <c r="UD43" s="221"/>
      <c r="UE43" s="221"/>
      <c r="UF43" s="221"/>
      <c r="UG43" s="221"/>
      <c r="UH43" s="221"/>
      <c r="UI43" s="221"/>
      <c r="UJ43" s="221"/>
      <c r="UK43" s="221"/>
      <c r="UL43" s="221"/>
      <c r="UM43" s="221"/>
      <c r="UN43" s="221"/>
      <c r="UO43" s="221"/>
      <c r="UP43" s="221"/>
      <c r="UQ43" s="221"/>
      <c r="UR43" s="221"/>
      <c r="US43" s="221"/>
      <c r="UT43" s="221"/>
      <c r="UU43" s="221"/>
      <c r="UV43" s="221"/>
      <c r="UW43" s="221"/>
      <c r="UX43" s="221"/>
      <c r="UY43" s="221"/>
      <c r="UZ43" s="221"/>
      <c r="VA43" s="221"/>
      <c r="VB43" s="221"/>
      <c r="VC43" s="221"/>
      <c r="VD43" s="221"/>
      <c r="VE43" s="221"/>
      <c r="VF43" s="221"/>
      <c r="VG43" s="221"/>
      <c r="VH43" s="221"/>
      <c r="VI43" s="221"/>
      <c r="VJ43" s="221"/>
      <c r="VK43" s="221"/>
      <c r="VL43" s="221"/>
      <c r="VM43" s="221"/>
      <c r="VN43" s="221"/>
      <c r="VO43" s="221"/>
      <c r="VP43" s="221"/>
      <c r="VQ43" s="221"/>
      <c r="VR43" s="221"/>
      <c r="VS43" s="221"/>
      <c r="VT43" s="221"/>
      <c r="VU43" s="221"/>
      <c r="VV43" s="221"/>
      <c r="VW43" s="221"/>
      <c r="VX43" s="221"/>
      <c r="VY43" s="221"/>
      <c r="VZ43" s="221"/>
      <c r="WA43" s="221"/>
      <c r="WB43" s="221"/>
      <c r="WC43" s="221"/>
      <c r="WD43" s="221"/>
      <c r="WE43" s="221"/>
      <c r="WF43" s="221"/>
      <c r="WG43" s="221"/>
      <c r="WH43" s="221"/>
      <c r="WI43" s="221"/>
      <c r="WJ43" s="221"/>
      <c r="WK43" s="221"/>
      <c r="WL43" s="221"/>
      <c r="WM43" s="221"/>
      <c r="WN43" s="221"/>
      <c r="WO43" s="221"/>
      <c r="WP43" s="221"/>
      <c r="WQ43" s="221"/>
      <c r="WR43" s="221"/>
      <c r="WS43" s="221"/>
      <c r="WT43" s="221"/>
      <c r="WU43" s="221"/>
      <c r="WV43" s="221"/>
      <c r="WW43" s="221"/>
      <c r="WX43" s="221"/>
      <c r="WY43" s="221"/>
      <c r="WZ43" s="221"/>
      <c r="XA43" s="221"/>
      <c r="XB43" s="221"/>
      <c r="XC43" s="221"/>
      <c r="XD43" s="221"/>
      <c r="XE43" s="221"/>
      <c r="XF43" s="221"/>
      <c r="XG43" s="221"/>
      <c r="XH43" s="221"/>
      <c r="XI43" s="221"/>
      <c r="XJ43" s="221"/>
      <c r="XK43" s="221"/>
      <c r="XL43" s="221"/>
      <c r="XM43" s="221"/>
      <c r="XN43" s="221"/>
      <c r="XO43" s="221"/>
      <c r="XP43" s="221"/>
      <c r="XQ43" s="221"/>
      <c r="XR43" s="221"/>
      <c r="XS43" s="221"/>
      <c r="XT43" s="221"/>
      <c r="XU43" s="221"/>
      <c r="XV43" s="221"/>
      <c r="XW43" s="221"/>
      <c r="XX43" s="221"/>
      <c r="XY43" s="221"/>
      <c r="XZ43" s="221"/>
      <c r="YA43" s="221"/>
      <c r="YB43" s="221"/>
      <c r="YC43" s="221"/>
      <c r="YD43" s="221"/>
      <c r="YE43" s="221"/>
      <c r="YF43" s="221"/>
      <c r="YG43" s="221"/>
      <c r="YH43" s="221"/>
      <c r="YI43" s="221"/>
      <c r="YJ43" s="221"/>
      <c r="YK43" s="221"/>
      <c r="YL43" s="221"/>
      <c r="YM43" s="221"/>
      <c r="YN43" s="221"/>
      <c r="YO43" s="221"/>
      <c r="YP43" s="221"/>
      <c r="YQ43" s="221"/>
      <c r="YR43" s="221"/>
      <c r="YS43" s="221"/>
      <c r="YT43" s="221"/>
      <c r="YU43" s="221"/>
      <c r="YV43" s="221"/>
      <c r="YW43" s="221"/>
      <c r="YX43" s="221"/>
      <c r="YY43" s="221"/>
      <c r="YZ43" s="221"/>
      <c r="ZA43" s="221"/>
      <c r="ZB43" s="221"/>
      <c r="ZC43" s="221"/>
      <c r="ZD43" s="221"/>
      <c r="ZE43" s="221"/>
      <c r="ZF43" s="221"/>
      <c r="ZG43" s="221"/>
      <c r="ZH43" s="221"/>
      <c r="ZI43" s="221"/>
      <c r="ZJ43" s="221"/>
      <c r="ZK43" s="221"/>
      <c r="ZL43" s="221"/>
      <c r="ZM43" s="221"/>
      <c r="ZN43" s="221"/>
      <c r="ZO43" s="221"/>
      <c r="ZP43" s="221"/>
      <c r="ZQ43" s="221"/>
      <c r="ZR43" s="221"/>
      <c r="ZS43" s="221"/>
      <c r="ZT43" s="221"/>
      <c r="ZU43" s="221"/>
      <c r="ZV43" s="221"/>
      <c r="ZW43" s="221"/>
      <c r="ZX43" s="221"/>
      <c r="ZY43" s="221"/>
      <c r="ZZ43" s="221"/>
      <c r="AAA43" s="221"/>
      <c r="AAB43" s="221"/>
      <c r="AAC43" s="221"/>
      <c r="AAD43" s="221"/>
      <c r="AAE43" s="221"/>
      <c r="AAF43" s="221"/>
      <c r="AAG43" s="221"/>
      <c r="AAH43" s="221"/>
      <c r="AAI43" s="221"/>
      <c r="AAJ43" s="221"/>
      <c r="AAK43" s="221"/>
      <c r="AAL43" s="221"/>
      <c r="AAM43" s="221"/>
      <c r="AAN43" s="221"/>
      <c r="AAO43" s="221"/>
      <c r="AAP43" s="221"/>
      <c r="AAQ43" s="221"/>
      <c r="AAR43" s="221"/>
      <c r="AAS43" s="221"/>
      <c r="AAT43" s="221"/>
      <c r="AAU43" s="221"/>
      <c r="AAV43" s="221"/>
      <c r="AAW43" s="221"/>
      <c r="AAX43" s="221"/>
      <c r="AAY43" s="221"/>
      <c r="AAZ43" s="221"/>
      <c r="ABA43" s="221"/>
      <c r="ABB43" s="221"/>
      <c r="ABC43" s="221"/>
      <c r="ABD43" s="221"/>
      <c r="ABE43" s="221"/>
      <c r="ABF43" s="221"/>
      <c r="ABG43" s="221"/>
      <c r="ABH43" s="221"/>
      <c r="ABI43" s="221"/>
      <c r="ABJ43" s="221"/>
      <c r="ABK43" s="221"/>
      <c r="ABL43" s="221"/>
      <c r="ABM43" s="221"/>
      <c r="ABN43" s="221"/>
      <c r="ABO43" s="221"/>
      <c r="ABP43" s="221"/>
      <c r="ABQ43" s="221"/>
      <c r="ABR43" s="221"/>
      <c r="ABS43" s="221"/>
      <c r="ABT43" s="221"/>
      <c r="ABU43" s="221"/>
      <c r="ABV43" s="221"/>
      <c r="ABW43" s="221"/>
      <c r="ABX43" s="221"/>
      <c r="ABY43" s="221"/>
      <c r="ABZ43" s="221"/>
      <c r="ACA43" s="221"/>
      <c r="ACB43" s="221"/>
      <c r="ACC43" s="221"/>
      <c r="ACD43" s="221"/>
      <c r="ACE43" s="221"/>
      <c r="ACF43" s="221"/>
      <c r="ACG43" s="221"/>
      <c r="ACH43" s="221"/>
      <c r="ACI43" s="221"/>
      <c r="ACJ43" s="221"/>
      <c r="ACK43" s="221"/>
      <c r="ACL43" s="221"/>
      <c r="ACM43" s="221"/>
      <c r="ACN43" s="221"/>
      <c r="ACO43" s="221"/>
      <c r="ACP43" s="221"/>
      <c r="ACQ43" s="221"/>
      <c r="ACR43" s="221"/>
      <c r="ACS43" s="221"/>
      <c r="ACT43" s="221"/>
      <c r="ACU43" s="221"/>
      <c r="ACV43" s="221"/>
      <c r="ACW43" s="221"/>
      <c r="ACX43" s="221"/>
      <c r="ACY43" s="221"/>
      <c r="ACZ43" s="221"/>
      <c r="ADA43" s="221"/>
      <c r="ADB43" s="221"/>
      <c r="ADC43" s="221"/>
      <c r="ADD43" s="221"/>
      <c r="ADE43" s="221"/>
      <c r="ADF43" s="221"/>
      <c r="ADG43" s="221"/>
      <c r="ADH43" s="221"/>
      <c r="ADI43" s="221"/>
      <c r="ADJ43" s="221"/>
      <c r="ADK43" s="221"/>
      <c r="ADL43" s="221"/>
      <c r="ADM43" s="221"/>
      <c r="ADN43" s="221"/>
      <c r="ADO43" s="221"/>
      <c r="ADP43" s="221"/>
      <c r="ADQ43" s="221"/>
      <c r="ADR43" s="221"/>
      <c r="ADS43" s="221"/>
      <c r="ADT43" s="221"/>
      <c r="ADU43" s="221"/>
      <c r="ADV43" s="221"/>
      <c r="ADW43" s="221"/>
      <c r="ADX43" s="221"/>
      <c r="ADY43" s="221"/>
      <c r="ADZ43" s="221"/>
      <c r="AEA43" s="221"/>
      <c r="AEB43" s="221"/>
      <c r="AEC43" s="221"/>
      <c r="AED43" s="221"/>
      <c r="AEE43" s="221"/>
      <c r="AEF43" s="221"/>
      <c r="AEG43" s="221"/>
      <c r="AEH43" s="221"/>
      <c r="AEI43" s="221"/>
      <c r="AEJ43" s="221"/>
      <c r="AEK43" s="221"/>
      <c r="AEL43" s="221"/>
      <c r="AEM43" s="221"/>
      <c r="AEN43" s="221"/>
      <c r="AEO43" s="221"/>
      <c r="AEP43" s="221"/>
      <c r="AEQ43" s="221"/>
      <c r="AER43" s="221"/>
      <c r="AES43" s="221"/>
      <c r="AET43" s="221"/>
      <c r="AEU43" s="221"/>
      <c r="AEV43" s="221"/>
      <c r="AEW43" s="221"/>
      <c r="AEX43" s="221"/>
      <c r="AEY43" s="221"/>
      <c r="AEZ43" s="221"/>
      <c r="AFA43" s="221"/>
      <c r="AFB43" s="221"/>
      <c r="AFC43" s="221"/>
      <c r="AFD43" s="221"/>
      <c r="AFE43" s="221"/>
      <c r="AFF43" s="221"/>
      <c r="AFG43" s="221"/>
      <c r="AFH43" s="221"/>
      <c r="AFI43" s="221"/>
      <c r="AFJ43" s="221"/>
      <c r="AFK43" s="221"/>
      <c r="AFL43" s="221"/>
      <c r="AFM43" s="221"/>
      <c r="AFN43" s="221"/>
      <c r="AFO43" s="221"/>
      <c r="AFP43" s="221"/>
      <c r="AFQ43" s="221"/>
      <c r="AFR43" s="221"/>
      <c r="AFS43" s="221"/>
      <c r="AFT43" s="221"/>
      <c r="AFU43" s="221"/>
      <c r="AFV43" s="221"/>
      <c r="AFW43" s="221"/>
      <c r="AFX43" s="221"/>
      <c r="AFY43" s="221"/>
      <c r="AFZ43" s="221"/>
      <c r="AGA43" s="221"/>
      <c r="AGB43" s="221"/>
      <c r="AGC43" s="221"/>
      <c r="AGD43" s="221"/>
      <c r="AGE43" s="221"/>
      <c r="AGF43" s="221"/>
      <c r="AGG43" s="221"/>
      <c r="AGH43" s="221"/>
      <c r="AGI43" s="221"/>
      <c r="AGJ43" s="221"/>
      <c r="AGK43" s="221"/>
      <c r="AGL43" s="221"/>
      <c r="AGM43" s="221"/>
      <c r="AGN43" s="221"/>
      <c r="AGO43" s="221"/>
      <c r="AGP43" s="221"/>
      <c r="AGQ43" s="221"/>
      <c r="AGR43" s="221"/>
      <c r="AGS43" s="221"/>
      <c r="AGT43" s="221"/>
      <c r="AGU43" s="221"/>
      <c r="AGV43" s="221"/>
      <c r="AGW43" s="221"/>
      <c r="AGX43" s="221"/>
      <c r="AGY43" s="221"/>
      <c r="AGZ43" s="221"/>
      <c r="AHA43" s="221"/>
      <c r="AHB43" s="221"/>
      <c r="AHC43" s="221"/>
      <c r="AHD43" s="221"/>
      <c r="AHE43" s="221"/>
      <c r="AHF43" s="221"/>
      <c r="AHG43" s="221"/>
      <c r="AHH43" s="221"/>
      <c r="AHI43" s="221"/>
      <c r="AHJ43" s="221"/>
      <c r="AHK43" s="221"/>
      <c r="AHL43" s="221"/>
      <c r="AHM43" s="221"/>
      <c r="AHN43" s="221"/>
      <c r="AHO43" s="221"/>
      <c r="AHP43" s="221"/>
      <c r="AHQ43" s="221"/>
      <c r="AHR43" s="221"/>
      <c r="AHS43" s="221"/>
      <c r="AHT43" s="221"/>
      <c r="AHU43" s="221"/>
      <c r="AHV43" s="221"/>
      <c r="AHW43" s="221"/>
      <c r="AHX43" s="221"/>
      <c r="AHY43" s="221"/>
      <c r="AHZ43" s="221"/>
      <c r="AIA43" s="221"/>
      <c r="AIB43" s="221"/>
      <c r="AIC43" s="221"/>
      <c r="AID43" s="221"/>
      <c r="AIE43" s="221"/>
      <c r="AIF43" s="221"/>
      <c r="AIG43" s="221"/>
      <c r="AIH43" s="221"/>
      <c r="AII43" s="221"/>
      <c r="AIJ43" s="221"/>
      <c r="AIK43" s="221"/>
      <c r="AIL43" s="221"/>
      <c r="AIM43" s="221"/>
      <c r="AIN43" s="221"/>
      <c r="AIO43" s="221"/>
      <c r="AIP43" s="221"/>
      <c r="AIQ43" s="221"/>
      <c r="AIR43" s="221"/>
      <c r="AIS43" s="221"/>
      <c r="AIT43" s="221"/>
      <c r="AIU43" s="221"/>
      <c r="AIV43" s="221"/>
      <c r="AIW43" s="221"/>
      <c r="AIX43" s="221"/>
      <c r="AIY43" s="221"/>
      <c r="AIZ43" s="221"/>
      <c r="AJA43" s="221"/>
      <c r="AJB43" s="221"/>
      <c r="AJC43" s="221"/>
      <c r="AJD43" s="221"/>
      <c r="AJE43" s="221"/>
      <c r="AJF43" s="221"/>
      <c r="AJG43" s="221"/>
      <c r="AJH43" s="221"/>
      <c r="AJI43" s="221"/>
      <c r="AJJ43" s="221"/>
      <c r="AJK43" s="221"/>
      <c r="AJL43" s="221"/>
      <c r="AJM43" s="221"/>
      <c r="AJN43" s="221"/>
      <c r="AJO43" s="221"/>
      <c r="AJP43" s="221"/>
      <c r="AJQ43" s="221"/>
      <c r="AJR43" s="221"/>
      <c r="AJS43" s="221"/>
      <c r="AJT43" s="221"/>
      <c r="AJU43" s="221"/>
      <c r="AJV43" s="221"/>
      <c r="AJW43" s="221"/>
      <c r="AJX43" s="221"/>
      <c r="AJY43" s="221"/>
      <c r="AJZ43" s="221"/>
      <c r="AKA43" s="221"/>
      <c r="AKB43" s="221"/>
      <c r="AKC43" s="221"/>
      <c r="AKD43" s="221"/>
      <c r="AKE43" s="221"/>
      <c r="AKF43" s="221"/>
      <c r="AKG43" s="221"/>
      <c r="AKH43" s="221"/>
      <c r="AKI43" s="221"/>
      <c r="AKJ43" s="221"/>
      <c r="AKK43" s="221"/>
      <c r="AKL43" s="221"/>
      <c r="AKM43" s="221"/>
      <c r="AKN43" s="221"/>
      <c r="AKO43" s="221"/>
      <c r="AKP43" s="221"/>
      <c r="AKQ43" s="221"/>
      <c r="AKR43" s="221"/>
      <c r="AKS43" s="221"/>
      <c r="AKT43" s="221"/>
      <c r="AKU43" s="221"/>
      <c r="AKV43" s="221"/>
      <c r="AKW43" s="221"/>
      <c r="AKX43" s="221"/>
      <c r="AKY43" s="221"/>
      <c r="AKZ43" s="221"/>
      <c r="ALA43" s="221"/>
      <c r="ALB43" s="221"/>
      <c r="ALC43" s="221"/>
      <c r="ALD43" s="221"/>
      <c r="ALE43" s="221"/>
      <c r="ALF43" s="221"/>
      <c r="ALG43" s="221"/>
      <c r="ALH43" s="221"/>
      <c r="ALI43" s="221"/>
      <c r="ALJ43" s="221"/>
      <c r="ALK43" s="221"/>
      <c r="ALL43" s="221"/>
      <c r="ALM43" s="221"/>
      <c r="ALN43" s="221"/>
      <c r="ALO43" s="221"/>
      <c r="ALP43" s="221"/>
      <c r="ALQ43" s="221"/>
      <c r="ALR43" s="221"/>
      <c r="ALS43" s="221"/>
      <c r="ALT43" s="221"/>
      <c r="ALU43" s="221"/>
      <c r="ALV43" s="221"/>
      <c r="ALW43" s="221"/>
      <c r="ALX43" s="221"/>
      <c r="ALY43" s="221"/>
      <c r="ALZ43" s="221"/>
      <c r="AMA43" s="221"/>
      <c r="AMB43" s="221"/>
      <c r="AMC43" s="221"/>
      <c r="AMD43" s="221"/>
      <c r="AME43" s="221"/>
      <c r="AMF43" s="221"/>
      <c r="AMG43" s="221"/>
      <c r="AMH43" s="221"/>
      <c r="AMI43" s="221"/>
      <c r="AMJ43" s="221"/>
      <c r="AMK43" s="221"/>
      <c r="AML43" s="221"/>
      <c r="AMM43" s="221"/>
      <c r="AMN43" s="221"/>
      <c r="AMO43" s="221"/>
      <c r="AMP43" s="221"/>
    </row>
    <row r="44" spans="1:1030" s="649" customFormat="1" ht="14.25">
      <c r="A44" s="1766" t="s">
        <v>305</v>
      </c>
      <c r="B44" s="1766"/>
      <c r="C44" s="1766"/>
      <c r="D44" s="1766"/>
      <c r="E44" s="1766"/>
      <c r="F44" s="222"/>
      <c r="G44" s="201">
        <v>8114314.7400000002</v>
      </c>
      <c r="H44" s="201">
        <v>45315726.740000002</v>
      </c>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c r="BX44" s="221"/>
      <c r="BY44" s="221"/>
      <c r="BZ44" s="221"/>
      <c r="CA44" s="221"/>
      <c r="CB44" s="221"/>
      <c r="CC44" s="221"/>
      <c r="CD44" s="221"/>
      <c r="CE44" s="221"/>
      <c r="CF44" s="221"/>
      <c r="CG44" s="221"/>
      <c r="CH44" s="221"/>
      <c r="CI44" s="221"/>
      <c r="CJ44" s="221"/>
      <c r="CK44" s="221"/>
      <c r="CL44" s="221"/>
      <c r="CM44" s="221"/>
      <c r="CN44" s="221"/>
      <c r="CO44" s="221"/>
      <c r="CP44" s="221"/>
      <c r="CQ44" s="221"/>
      <c r="CR44" s="221"/>
      <c r="CS44" s="221"/>
      <c r="CT44" s="221"/>
      <c r="CU44" s="221"/>
      <c r="CV44" s="221"/>
      <c r="CW44" s="221"/>
      <c r="CX44" s="221"/>
      <c r="CY44" s="221"/>
      <c r="CZ44" s="221"/>
      <c r="DA44" s="221"/>
      <c r="DB44" s="221"/>
      <c r="DC44" s="221"/>
      <c r="DD44" s="221"/>
      <c r="DE44" s="221"/>
      <c r="DF44" s="221"/>
      <c r="DG44" s="221"/>
      <c r="DH44" s="221"/>
      <c r="DI44" s="221"/>
      <c r="DJ44" s="221"/>
      <c r="DK44" s="221"/>
      <c r="DL44" s="221"/>
      <c r="DM44" s="221"/>
      <c r="DN44" s="221"/>
      <c r="DO44" s="221"/>
      <c r="DP44" s="221"/>
      <c r="DQ44" s="221"/>
      <c r="DR44" s="221"/>
      <c r="DS44" s="221"/>
      <c r="DT44" s="221"/>
      <c r="DU44" s="221"/>
      <c r="DV44" s="221"/>
      <c r="DW44" s="221"/>
      <c r="DX44" s="221"/>
      <c r="DY44" s="221"/>
      <c r="DZ44" s="221"/>
      <c r="EA44" s="221"/>
      <c r="EB44" s="221"/>
      <c r="EC44" s="221"/>
      <c r="ED44" s="221"/>
      <c r="EE44" s="221"/>
      <c r="EF44" s="221"/>
      <c r="EG44" s="221"/>
      <c r="EH44" s="221"/>
      <c r="EI44" s="221"/>
      <c r="EJ44" s="221"/>
      <c r="EK44" s="221"/>
      <c r="EL44" s="221"/>
      <c r="EM44" s="221"/>
      <c r="EN44" s="221"/>
      <c r="EO44" s="221"/>
      <c r="EP44" s="221"/>
      <c r="EQ44" s="221"/>
      <c r="ER44" s="221"/>
      <c r="ES44" s="221"/>
      <c r="ET44" s="221"/>
      <c r="EU44" s="221"/>
      <c r="EV44" s="221"/>
      <c r="EW44" s="221"/>
      <c r="EX44" s="221"/>
      <c r="EY44" s="221"/>
      <c r="EZ44" s="221"/>
      <c r="FA44" s="221"/>
      <c r="FB44" s="221"/>
      <c r="FC44" s="221"/>
      <c r="FD44" s="221"/>
      <c r="FE44" s="221"/>
      <c r="FF44" s="221"/>
      <c r="FG44" s="221"/>
      <c r="FH44" s="221"/>
      <c r="FI44" s="221"/>
      <c r="FJ44" s="221"/>
      <c r="FK44" s="221"/>
      <c r="FL44" s="221"/>
      <c r="FM44" s="221"/>
      <c r="FN44" s="221"/>
      <c r="FO44" s="221"/>
      <c r="FP44" s="221"/>
      <c r="FQ44" s="221"/>
      <c r="FR44" s="221"/>
      <c r="FS44" s="221"/>
      <c r="FT44" s="221"/>
      <c r="FU44" s="221"/>
      <c r="FV44" s="221"/>
      <c r="FW44" s="221"/>
      <c r="FX44" s="221"/>
      <c r="FY44" s="221"/>
      <c r="FZ44" s="221"/>
      <c r="GA44" s="221"/>
      <c r="GB44" s="221"/>
      <c r="GC44" s="221"/>
      <c r="GD44" s="221"/>
      <c r="GE44" s="221"/>
      <c r="GF44" s="221"/>
      <c r="GG44" s="221"/>
      <c r="GH44" s="221"/>
      <c r="GI44" s="221"/>
      <c r="GJ44" s="221"/>
      <c r="GK44" s="221"/>
      <c r="GL44" s="221"/>
      <c r="GM44" s="221"/>
      <c r="GN44" s="221"/>
      <c r="GO44" s="221"/>
      <c r="GP44" s="221"/>
      <c r="GQ44" s="221"/>
      <c r="GR44" s="221"/>
      <c r="GS44" s="221"/>
      <c r="GT44" s="221"/>
      <c r="GU44" s="221"/>
      <c r="GV44" s="221"/>
      <c r="GW44" s="221"/>
      <c r="GX44" s="221"/>
      <c r="GY44" s="221"/>
      <c r="GZ44" s="221"/>
      <c r="HA44" s="221"/>
      <c r="HB44" s="221"/>
      <c r="HC44" s="221"/>
      <c r="HD44" s="221"/>
      <c r="HE44" s="221"/>
      <c r="HF44" s="221"/>
      <c r="HG44" s="221"/>
      <c r="HH44" s="221"/>
      <c r="HI44" s="221"/>
      <c r="HJ44" s="221"/>
      <c r="HK44" s="221"/>
      <c r="HL44" s="221"/>
      <c r="HM44" s="221"/>
      <c r="HN44" s="221"/>
      <c r="HO44" s="221"/>
      <c r="HP44" s="221"/>
      <c r="HQ44" s="221"/>
      <c r="HR44" s="221"/>
      <c r="HS44" s="221"/>
      <c r="HT44" s="221"/>
      <c r="HU44" s="221"/>
      <c r="HV44" s="221"/>
      <c r="HW44" s="221"/>
      <c r="HX44" s="221"/>
      <c r="HY44" s="221"/>
      <c r="HZ44" s="221"/>
      <c r="IA44" s="221"/>
      <c r="IB44" s="221"/>
      <c r="IC44" s="221"/>
      <c r="ID44" s="221"/>
      <c r="IE44" s="221"/>
      <c r="IF44" s="221"/>
      <c r="IG44" s="221"/>
      <c r="IH44" s="221"/>
      <c r="II44" s="221"/>
      <c r="IJ44" s="221"/>
      <c r="IK44" s="221"/>
      <c r="IL44" s="221"/>
      <c r="IM44" s="221"/>
      <c r="IN44" s="221"/>
      <c r="IO44" s="221"/>
      <c r="IP44" s="221"/>
      <c r="IQ44" s="221"/>
      <c r="IR44" s="221"/>
      <c r="IS44" s="221"/>
      <c r="IT44" s="221"/>
      <c r="IU44" s="221"/>
      <c r="IV44" s="221"/>
      <c r="IW44" s="221"/>
      <c r="IX44" s="221"/>
      <c r="IY44" s="221"/>
      <c r="IZ44" s="221"/>
      <c r="JA44" s="221"/>
      <c r="JB44" s="221"/>
      <c r="JC44" s="221"/>
      <c r="JD44" s="221"/>
      <c r="JE44" s="221"/>
      <c r="JF44" s="221"/>
      <c r="JG44" s="221"/>
      <c r="JH44" s="221"/>
      <c r="JI44" s="221"/>
      <c r="JJ44" s="221"/>
      <c r="JK44" s="221"/>
      <c r="JL44" s="221"/>
      <c r="JM44" s="221"/>
      <c r="JN44" s="221"/>
      <c r="JO44" s="221"/>
      <c r="JP44" s="221"/>
      <c r="JQ44" s="221"/>
      <c r="JR44" s="221"/>
      <c r="JS44" s="221"/>
      <c r="JT44" s="221"/>
      <c r="JU44" s="221"/>
      <c r="JV44" s="221"/>
      <c r="JW44" s="221"/>
      <c r="JX44" s="221"/>
      <c r="JY44" s="221"/>
      <c r="JZ44" s="221"/>
      <c r="KA44" s="221"/>
      <c r="KB44" s="221"/>
      <c r="KC44" s="221"/>
      <c r="KD44" s="221"/>
      <c r="KE44" s="221"/>
      <c r="KF44" s="221"/>
      <c r="KG44" s="221"/>
      <c r="KH44" s="221"/>
      <c r="KI44" s="221"/>
      <c r="KJ44" s="221"/>
      <c r="KK44" s="221"/>
      <c r="KL44" s="221"/>
      <c r="KM44" s="221"/>
      <c r="KN44" s="221"/>
      <c r="KO44" s="221"/>
      <c r="KP44" s="221"/>
      <c r="KQ44" s="221"/>
      <c r="KR44" s="221"/>
      <c r="KS44" s="221"/>
      <c r="KT44" s="221"/>
      <c r="KU44" s="221"/>
      <c r="KV44" s="221"/>
      <c r="KW44" s="221"/>
      <c r="KX44" s="221"/>
      <c r="KY44" s="221"/>
      <c r="KZ44" s="221"/>
      <c r="LA44" s="221"/>
      <c r="LB44" s="221"/>
      <c r="LC44" s="221"/>
      <c r="LD44" s="221"/>
      <c r="LE44" s="221"/>
      <c r="LF44" s="221"/>
      <c r="LG44" s="221"/>
      <c r="LH44" s="221"/>
      <c r="LI44" s="221"/>
      <c r="LJ44" s="221"/>
      <c r="LK44" s="221"/>
      <c r="LL44" s="221"/>
      <c r="LM44" s="221"/>
      <c r="LN44" s="221"/>
      <c r="LO44" s="221"/>
      <c r="LP44" s="221"/>
      <c r="LQ44" s="221"/>
      <c r="LR44" s="221"/>
      <c r="LS44" s="221"/>
      <c r="LT44" s="221"/>
      <c r="LU44" s="221"/>
      <c r="LV44" s="221"/>
      <c r="LW44" s="221"/>
      <c r="LX44" s="221"/>
      <c r="LY44" s="221"/>
      <c r="LZ44" s="221"/>
      <c r="MA44" s="221"/>
      <c r="MB44" s="221"/>
      <c r="MC44" s="221"/>
      <c r="MD44" s="221"/>
      <c r="ME44" s="221"/>
      <c r="MF44" s="221"/>
      <c r="MG44" s="221"/>
      <c r="MH44" s="221"/>
      <c r="MI44" s="221"/>
      <c r="MJ44" s="221"/>
      <c r="MK44" s="221"/>
      <c r="ML44" s="221"/>
      <c r="MM44" s="221"/>
      <c r="MN44" s="221"/>
      <c r="MO44" s="221"/>
      <c r="MP44" s="221"/>
      <c r="MQ44" s="221"/>
      <c r="MR44" s="221"/>
      <c r="MS44" s="221"/>
      <c r="MT44" s="221"/>
      <c r="MU44" s="221"/>
      <c r="MV44" s="221"/>
      <c r="MW44" s="221"/>
      <c r="MX44" s="221"/>
      <c r="MY44" s="221"/>
      <c r="MZ44" s="221"/>
      <c r="NA44" s="221"/>
      <c r="NB44" s="221"/>
      <c r="NC44" s="221"/>
      <c r="ND44" s="221"/>
      <c r="NE44" s="221"/>
      <c r="NF44" s="221"/>
      <c r="NG44" s="221"/>
      <c r="NH44" s="221"/>
      <c r="NI44" s="221"/>
      <c r="NJ44" s="221"/>
      <c r="NK44" s="221"/>
      <c r="NL44" s="221"/>
      <c r="NM44" s="221"/>
      <c r="NN44" s="221"/>
      <c r="NO44" s="221"/>
      <c r="NP44" s="221"/>
      <c r="NQ44" s="221"/>
      <c r="NR44" s="221"/>
      <c r="NS44" s="221"/>
      <c r="NT44" s="221"/>
      <c r="NU44" s="221"/>
      <c r="NV44" s="221"/>
      <c r="NW44" s="221"/>
      <c r="NX44" s="221"/>
      <c r="NY44" s="221"/>
      <c r="NZ44" s="221"/>
      <c r="OA44" s="221"/>
      <c r="OB44" s="221"/>
      <c r="OC44" s="221"/>
      <c r="OD44" s="221"/>
      <c r="OE44" s="221"/>
      <c r="OF44" s="221"/>
      <c r="OG44" s="221"/>
      <c r="OH44" s="221"/>
      <c r="OI44" s="221"/>
      <c r="OJ44" s="221"/>
      <c r="OK44" s="221"/>
      <c r="OL44" s="221"/>
      <c r="OM44" s="221"/>
      <c r="ON44" s="221"/>
      <c r="OO44" s="221"/>
      <c r="OP44" s="221"/>
      <c r="OQ44" s="221"/>
      <c r="OR44" s="221"/>
      <c r="OS44" s="221"/>
      <c r="OT44" s="221"/>
      <c r="OU44" s="221"/>
      <c r="OV44" s="221"/>
      <c r="OW44" s="221"/>
      <c r="OX44" s="221"/>
      <c r="OY44" s="221"/>
      <c r="OZ44" s="221"/>
      <c r="PA44" s="221"/>
      <c r="PB44" s="221"/>
      <c r="PC44" s="221"/>
      <c r="PD44" s="221"/>
      <c r="PE44" s="221"/>
      <c r="PF44" s="221"/>
      <c r="PG44" s="221"/>
      <c r="PH44" s="221"/>
      <c r="PI44" s="221"/>
      <c r="PJ44" s="221"/>
      <c r="PK44" s="221"/>
      <c r="PL44" s="221"/>
      <c r="PM44" s="221"/>
      <c r="PN44" s="221"/>
      <c r="PO44" s="221"/>
      <c r="PP44" s="221"/>
      <c r="PQ44" s="221"/>
      <c r="PR44" s="221"/>
      <c r="PS44" s="221"/>
      <c r="PT44" s="221"/>
      <c r="PU44" s="221"/>
      <c r="PV44" s="221"/>
      <c r="PW44" s="221"/>
      <c r="PX44" s="221"/>
      <c r="PY44" s="221"/>
      <c r="PZ44" s="221"/>
      <c r="QA44" s="221"/>
      <c r="QB44" s="221"/>
      <c r="QC44" s="221"/>
      <c r="QD44" s="221"/>
      <c r="QE44" s="221"/>
      <c r="QF44" s="221"/>
      <c r="QG44" s="221"/>
      <c r="QH44" s="221"/>
      <c r="QI44" s="221"/>
      <c r="QJ44" s="221"/>
      <c r="QK44" s="221"/>
      <c r="QL44" s="221"/>
      <c r="QM44" s="221"/>
      <c r="QN44" s="221"/>
      <c r="QO44" s="221"/>
      <c r="QP44" s="221"/>
      <c r="QQ44" s="221"/>
      <c r="QR44" s="221"/>
      <c r="QS44" s="221"/>
      <c r="QT44" s="221"/>
      <c r="QU44" s="221"/>
      <c r="QV44" s="221"/>
      <c r="QW44" s="221"/>
      <c r="QX44" s="221"/>
      <c r="QY44" s="221"/>
      <c r="QZ44" s="221"/>
      <c r="RA44" s="221"/>
      <c r="RB44" s="221"/>
      <c r="RC44" s="221"/>
      <c r="RD44" s="221"/>
      <c r="RE44" s="221"/>
      <c r="RF44" s="221"/>
      <c r="RG44" s="221"/>
      <c r="RH44" s="221"/>
      <c r="RI44" s="221"/>
      <c r="RJ44" s="221"/>
      <c r="RK44" s="221"/>
      <c r="RL44" s="221"/>
      <c r="RM44" s="221"/>
      <c r="RN44" s="221"/>
      <c r="RO44" s="221"/>
      <c r="RP44" s="221"/>
      <c r="RQ44" s="221"/>
      <c r="RR44" s="221"/>
      <c r="RS44" s="221"/>
      <c r="RT44" s="221"/>
      <c r="RU44" s="221"/>
      <c r="RV44" s="221"/>
      <c r="RW44" s="221"/>
      <c r="RX44" s="221"/>
      <c r="RY44" s="221"/>
      <c r="RZ44" s="221"/>
      <c r="SA44" s="221"/>
      <c r="SB44" s="221"/>
      <c r="SC44" s="221"/>
      <c r="SD44" s="221"/>
      <c r="SE44" s="221"/>
      <c r="SF44" s="221"/>
      <c r="SG44" s="221"/>
      <c r="SH44" s="221"/>
      <c r="SI44" s="221"/>
      <c r="SJ44" s="221"/>
      <c r="SK44" s="221"/>
      <c r="SL44" s="221"/>
      <c r="SM44" s="221"/>
      <c r="SN44" s="221"/>
      <c r="SO44" s="221"/>
      <c r="SP44" s="221"/>
      <c r="SQ44" s="221"/>
      <c r="SR44" s="221"/>
      <c r="SS44" s="221"/>
      <c r="ST44" s="221"/>
      <c r="SU44" s="221"/>
      <c r="SV44" s="221"/>
      <c r="SW44" s="221"/>
      <c r="SX44" s="221"/>
      <c r="SY44" s="221"/>
      <c r="SZ44" s="221"/>
      <c r="TA44" s="221"/>
      <c r="TB44" s="221"/>
      <c r="TC44" s="221"/>
      <c r="TD44" s="221"/>
      <c r="TE44" s="221"/>
      <c r="TF44" s="221"/>
      <c r="TG44" s="221"/>
      <c r="TH44" s="221"/>
      <c r="TI44" s="221"/>
      <c r="TJ44" s="221"/>
      <c r="TK44" s="221"/>
      <c r="TL44" s="221"/>
      <c r="TM44" s="221"/>
      <c r="TN44" s="221"/>
      <c r="TO44" s="221"/>
      <c r="TP44" s="221"/>
      <c r="TQ44" s="221"/>
      <c r="TR44" s="221"/>
      <c r="TS44" s="221"/>
      <c r="TT44" s="221"/>
      <c r="TU44" s="221"/>
      <c r="TV44" s="221"/>
      <c r="TW44" s="221"/>
      <c r="TX44" s="221"/>
      <c r="TY44" s="221"/>
      <c r="TZ44" s="221"/>
      <c r="UA44" s="221"/>
      <c r="UB44" s="221"/>
      <c r="UC44" s="221"/>
      <c r="UD44" s="221"/>
      <c r="UE44" s="221"/>
      <c r="UF44" s="221"/>
      <c r="UG44" s="221"/>
      <c r="UH44" s="221"/>
      <c r="UI44" s="221"/>
      <c r="UJ44" s="221"/>
      <c r="UK44" s="221"/>
      <c r="UL44" s="221"/>
      <c r="UM44" s="221"/>
      <c r="UN44" s="221"/>
      <c r="UO44" s="221"/>
      <c r="UP44" s="221"/>
      <c r="UQ44" s="221"/>
      <c r="UR44" s="221"/>
      <c r="US44" s="221"/>
      <c r="UT44" s="221"/>
      <c r="UU44" s="221"/>
      <c r="UV44" s="221"/>
      <c r="UW44" s="221"/>
      <c r="UX44" s="221"/>
      <c r="UY44" s="221"/>
      <c r="UZ44" s="221"/>
      <c r="VA44" s="221"/>
      <c r="VB44" s="221"/>
      <c r="VC44" s="221"/>
      <c r="VD44" s="221"/>
      <c r="VE44" s="221"/>
      <c r="VF44" s="221"/>
      <c r="VG44" s="221"/>
      <c r="VH44" s="221"/>
      <c r="VI44" s="221"/>
      <c r="VJ44" s="221"/>
      <c r="VK44" s="221"/>
      <c r="VL44" s="221"/>
      <c r="VM44" s="221"/>
      <c r="VN44" s="221"/>
      <c r="VO44" s="221"/>
      <c r="VP44" s="221"/>
      <c r="VQ44" s="221"/>
      <c r="VR44" s="221"/>
      <c r="VS44" s="221"/>
      <c r="VT44" s="221"/>
      <c r="VU44" s="221"/>
      <c r="VV44" s="221"/>
      <c r="VW44" s="221"/>
      <c r="VX44" s="221"/>
      <c r="VY44" s="221"/>
      <c r="VZ44" s="221"/>
      <c r="WA44" s="221"/>
      <c r="WB44" s="221"/>
      <c r="WC44" s="221"/>
      <c r="WD44" s="221"/>
      <c r="WE44" s="221"/>
      <c r="WF44" s="221"/>
      <c r="WG44" s="221"/>
      <c r="WH44" s="221"/>
      <c r="WI44" s="221"/>
      <c r="WJ44" s="221"/>
      <c r="WK44" s="221"/>
      <c r="WL44" s="221"/>
      <c r="WM44" s="221"/>
      <c r="WN44" s="221"/>
      <c r="WO44" s="221"/>
      <c r="WP44" s="221"/>
      <c r="WQ44" s="221"/>
      <c r="WR44" s="221"/>
      <c r="WS44" s="221"/>
      <c r="WT44" s="221"/>
      <c r="WU44" s="221"/>
      <c r="WV44" s="221"/>
      <c r="WW44" s="221"/>
      <c r="WX44" s="221"/>
      <c r="WY44" s="221"/>
      <c r="WZ44" s="221"/>
      <c r="XA44" s="221"/>
      <c r="XB44" s="221"/>
      <c r="XC44" s="221"/>
      <c r="XD44" s="221"/>
      <c r="XE44" s="221"/>
      <c r="XF44" s="221"/>
      <c r="XG44" s="221"/>
      <c r="XH44" s="221"/>
      <c r="XI44" s="221"/>
      <c r="XJ44" s="221"/>
      <c r="XK44" s="221"/>
      <c r="XL44" s="221"/>
      <c r="XM44" s="221"/>
      <c r="XN44" s="221"/>
      <c r="XO44" s="221"/>
      <c r="XP44" s="221"/>
      <c r="XQ44" s="221"/>
      <c r="XR44" s="221"/>
      <c r="XS44" s="221"/>
      <c r="XT44" s="221"/>
      <c r="XU44" s="221"/>
      <c r="XV44" s="221"/>
      <c r="XW44" s="221"/>
      <c r="XX44" s="221"/>
      <c r="XY44" s="221"/>
      <c r="XZ44" s="221"/>
      <c r="YA44" s="221"/>
      <c r="YB44" s="221"/>
      <c r="YC44" s="221"/>
      <c r="YD44" s="221"/>
      <c r="YE44" s="221"/>
      <c r="YF44" s="221"/>
      <c r="YG44" s="221"/>
      <c r="YH44" s="221"/>
      <c r="YI44" s="221"/>
      <c r="YJ44" s="221"/>
      <c r="YK44" s="221"/>
      <c r="YL44" s="221"/>
      <c r="YM44" s="221"/>
      <c r="YN44" s="221"/>
      <c r="YO44" s="221"/>
      <c r="YP44" s="221"/>
      <c r="YQ44" s="221"/>
      <c r="YR44" s="221"/>
      <c r="YS44" s="221"/>
      <c r="YT44" s="221"/>
      <c r="YU44" s="221"/>
      <c r="YV44" s="221"/>
      <c r="YW44" s="221"/>
      <c r="YX44" s="221"/>
      <c r="YY44" s="221"/>
      <c r="YZ44" s="221"/>
      <c r="ZA44" s="221"/>
      <c r="ZB44" s="221"/>
      <c r="ZC44" s="221"/>
      <c r="ZD44" s="221"/>
      <c r="ZE44" s="221"/>
      <c r="ZF44" s="221"/>
      <c r="ZG44" s="221"/>
      <c r="ZH44" s="221"/>
      <c r="ZI44" s="221"/>
      <c r="ZJ44" s="221"/>
      <c r="ZK44" s="221"/>
      <c r="ZL44" s="221"/>
      <c r="ZM44" s="221"/>
      <c r="ZN44" s="221"/>
      <c r="ZO44" s="221"/>
      <c r="ZP44" s="221"/>
      <c r="ZQ44" s="221"/>
      <c r="ZR44" s="221"/>
      <c r="ZS44" s="221"/>
      <c r="ZT44" s="221"/>
      <c r="ZU44" s="221"/>
      <c r="ZV44" s="221"/>
      <c r="ZW44" s="221"/>
      <c r="ZX44" s="221"/>
      <c r="ZY44" s="221"/>
      <c r="ZZ44" s="221"/>
      <c r="AAA44" s="221"/>
      <c r="AAB44" s="221"/>
      <c r="AAC44" s="221"/>
      <c r="AAD44" s="221"/>
      <c r="AAE44" s="221"/>
      <c r="AAF44" s="221"/>
      <c r="AAG44" s="221"/>
      <c r="AAH44" s="221"/>
      <c r="AAI44" s="221"/>
      <c r="AAJ44" s="221"/>
      <c r="AAK44" s="221"/>
      <c r="AAL44" s="221"/>
      <c r="AAM44" s="221"/>
      <c r="AAN44" s="221"/>
      <c r="AAO44" s="221"/>
      <c r="AAP44" s="221"/>
      <c r="AAQ44" s="221"/>
      <c r="AAR44" s="221"/>
      <c r="AAS44" s="221"/>
      <c r="AAT44" s="221"/>
      <c r="AAU44" s="221"/>
      <c r="AAV44" s="221"/>
      <c r="AAW44" s="221"/>
      <c r="AAX44" s="221"/>
      <c r="AAY44" s="221"/>
      <c r="AAZ44" s="221"/>
      <c r="ABA44" s="221"/>
      <c r="ABB44" s="221"/>
      <c r="ABC44" s="221"/>
      <c r="ABD44" s="221"/>
      <c r="ABE44" s="221"/>
      <c r="ABF44" s="221"/>
      <c r="ABG44" s="221"/>
      <c r="ABH44" s="221"/>
      <c r="ABI44" s="221"/>
      <c r="ABJ44" s="221"/>
      <c r="ABK44" s="221"/>
      <c r="ABL44" s="221"/>
      <c r="ABM44" s="221"/>
      <c r="ABN44" s="221"/>
      <c r="ABO44" s="221"/>
      <c r="ABP44" s="221"/>
      <c r="ABQ44" s="221"/>
      <c r="ABR44" s="221"/>
      <c r="ABS44" s="221"/>
      <c r="ABT44" s="221"/>
      <c r="ABU44" s="221"/>
      <c r="ABV44" s="221"/>
      <c r="ABW44" s="221"/>
      <c r="ABX44" s="221"/>
      <c r="ABY44" s="221"/>
      <c r="ABZ44" s="221"/>
      <c r="ACA44" s="221"/>
      <c r="ACB44" s="221"/>
      <c r="ACC44" s="221"/>
      <c r="ACD44" s="221"/>
      <c r="ACE44" s="221"/>
      <c r="ACF44" s="221"/>
      <c r="ACG44" s="221"/>
      <c r="ACH44" s="221"/>
      <c r="ACI44" s="221"/>
      <c r="ACJ44" s="221"/>
      <c r="ACK44" s="221"/>
      <c r="ACL44" s="221"/>
      <c r="ACM44" s="221"/>
      <c r="ACN44" s="221"/>
      <c r="ACO44" s="221"/>
      <c r="ACP44" s="221"/>
      <c r="ACQ44" s="221"/>
      <c r="ACR44" s="221"/>
      <c r="ACS44" s="221"/>
      <c r="ACT44" s="221"/>
      <c r="ACU44" s="221"/>
      <c r="ACV44" s="221"/>
      <c r="ACW44" s="221"/>
      <c r="ACX44" s="221"/>
      <c r="ACY44" s="221"/>
      <c r="ACZ44" s="221"/>
      <c r="ADA44" s="221"/>
      <c r="ADB44" s="221"/>
      <c r="ADC44" s="221"/>
      <c r="ADD44" s="221"/>
      <c r="ADE44" s="221"/>
      <c r="ADF44" s="221"/>
      <c r="ADG44" s="221"/>
      <c r="ADH44" s="221"/>
      <c r="ADI44" s="221"/>
      <c r="ADJ44" s="221"/>
      <c r="ADK44" s="221"/>
      <c r="ADL44" s="221"/>
      <c r="ADM44" s="221"/>
      <c r="ADN44" s="221"/>
      <c r="ADO44" s="221"/>
      <c r="ADP44" s="221"/>
      <c r="ADQ44" s="221"/>
      <c r="ADR44" s="221"/>
      <c r="ADS44" s="221"/>
      <c r="ADT44" s="221"/>
      <c r="ADU44" s="221"/>
      <c r="ADV44" s="221"/>
      <c r="ADW44" s="221"/>
      <c r="ADX44" s="221"/>
      <c r="ADY44" s="221"/>
      <c r="ADZ44" s="221"/>
      <c r="AEA44" s="221"/>
      <c r="AEB44" s="221"/>
      <c r="AEC44" s="221"/>
      <c r="AED44" s="221"/>
      <c r="AEE44" s="221"/>
      <c r="AEF44" s="221"/>
      <c r="AEG44" s="221"/>
      <c r="AEH44" s="221"/>
      <c r="AEI44" s="221"/>
      <c r="AEJ44" s="221"/>
      <c r="AEK44" s="221"/>
      <c r="AEL44" s="221"/>
      <c r="AEM44" s="221"/>
      <c r="AEN44" s="221"/>
      <c r="AEO44" s="221"/>
      <c r="AEP44" s="221"/>
      <c r="AEQ44" s="221"/>
      <c r="AER44" s="221"/>
      <c r="AES44" s="221"/>
      <c r="AET44" s="221"/>
      <c r="AEU44" s="221"/>
      <c r="AEV44" s="221"/>
      <c r="AEW44" s="221"/>
      <c r="AEX44" s="221"/>
      <c r="AEY44" s="221"/>
      <c r="AEZ44" s="221"/>
      <c r="AFA44" s="221"/>
      <c r="AFB44" s="221"/>
      <c r="AFC44" s="221"/>
      <c r="AFD44" s="221"/>
      <c r="AFE44" s="221"/>
      <c r="AFF44" s="221"/>
      <c r="AFG44" s="221"/>
      <c r="AFH44" s="221"/>
      <c r="AFI44" s="221"/>
      <c r="AFJ44" s="221"/>
      <c r="AFK44" s="221"/>
      <c r="AFL44" s="221"/>
      <c r="AFM44" s="221"/>
      <c r="AFN44" s="221"/>
      <c r="AFO44" s="221"/>
      <c r="AFP44" s="221"/>
      <c r="AFQ44" s="221"/>
      <c r="AFR44" s="221"/>
      <c r="AFS44" s="221"/>
      <c r="AFT44" s="221"/>
      <c r="AFU44" s="221"/>
      <c r="AFV44" s="221"/>
      <c r="AFW44" s="221"/>
      <c r="AFX44" s="221"/>
      <c r="AFY44" s="221"/>
      <c r="AFZ44" s="221"/>
      <c r="AGA44" s="221"/>
      <c r="AGB44" s="221"/>
      <c r="AGC44" s="221"/>
      <c r="AGD44" s="221"/>
      <c r="AGE44" s="221"/>
      <c r="AGF44" s="221"/>
      <c r="AGG44" s="221"/>
      <c r="AGH44" s="221"/>
      <c r="AGI44" s="221"/>
      <c r="AGJ44" s="221"/>
      <c r="AGK44" s="221"/>
      <c r="AGL44" s="221"/>
      <c r="AGM44" s="221"/>
      <c r="AGN44" s="221"/>
      <c r="AGO44" s="221"/>
      <c r="AGP44" s="221"/>
      <c r="AGQ44" s="221"/>
      <c r="AGR44" s="221"/>
      <c r="AGS44" s="221"/>
      <c r="AGT44" s="221"/>
      <c r="AGU44" s="221"/>
      <c r="AGV44" s="221"/>
      <c r="AGW44" s="221"/>
      <c r="AGX44" s="221"/>
      <c r="AGY44" s="221"/>
      <c r="AGZ44" s="221"/>
      <c r="AHA44" s="221"/>
      <c r="AHB44" s="221"/>
      <c r="AHC44" s="221"/>
      <c r="AHD44" s="221"/>
      <c r="AHE44" s="221"/>
      <c r="AHF44" s="221"/>
      <c r="AHG44" s="221"/>
      <c r="AHH44" s="221"/>
      <c r="AHI44" s="221"/>
      <c r="AHJ44" s="221"/>
      <c r="AHK44" s="221"/>
      <c r="AHL44" s="221"/>
      <c r="AHM44" s="221"/>
      <c r="AHN44" s="221"/>
      <c r="AHO44" s="221"/>
      <c r="AHP44" s="221"/>
      <c r="AHQ44" s="221"/>
      <c r="AHR44" s="221"/>
      <c r="AHS44" s="221"/>
      <c r="AHT44" s="221"/>
      <c r="AHU44" s="221"/>
      <c r="AHV44" s="221"/>
      <c r="AHW44" s="221"/>
      <c r="AHX44" s="221"/>
      <c r="AHY44" s="221"/>
      <c r="AHZ44" s="221"/>
      <c r="AIA44" s="221"/>
      <c r="AIB44" s="221"/>
      <c r="AIC44" s="221"/>
      <c r="AID44" s="221"/>
      <c r="AIE44" s="221"/>
      <c r="AIF44" s="221"/>
      <c r="AIG44" s="221"/>
      <c r="AIH44" s="221"/>
      <c r="AII44" s="221"/>
      <c r="AIJ44" s="221"/>
      <c r="AIK44" s="221"/>
      <c r="AIL44" s="221"/>
      <c r="AIM44" s="221"/>
      <c r="AIN44" s="221"/>
      <c r="AIO44" s="221"/>
      <c r="AIP44" s="221"/>
      <c r="AIQ44" s="221"/>
      <c r="AIR44" s="221"/>
      <c r="AIS44" s="221"/>
      <c r="AIT44" s="221"/>
      <c r="AIU44" s="221"/>
      <c r="AIV44" s="221"/>
      <c r="AIW44" s="221"/>
      <c r="AIX44" s="221"/>
      <c r="AIY44" s="221"/>
      <c r="AIZ44" s="221"/>
      <c r="AJA44" s="221"/>
      <c r="AJB44" s="221"/>
      <c r="AJC44" s="221"/>
      <c r="AJD44" s="221"/>
      <c r="AJE44" s="221"/>
      <c r="AJF44" s="221"/>
      <c r="AJG44" s="221"/>
      <c r="AJH44" s="221"/>
      <c r="AJI44" s="221"/>
      <c r="AJJ44" s="221"/>
      <c r="AJK44" s="221"/>
      <c r="AJL44" s="221"/>
      <c r="AJM44" s="221"/>
      <c r="AJN44" s="221"/>
      <c r="AJO44" s="221"/>
      <c r="AJP44" s="221"/>
      <c r="AJQ44" s="221"/>
      <c r="AJR44" s="221"/>
      <c r="AJS44" s="221"/>
      <c r="AJT44" s="221"/>
      <c r="AJU44" s="221"/>
      <c r="AJV44" s="221"/>
      <c r="AJW44" s="221"/>
      <c r="AJX44" s="221"/>
      <c r="AJY44" s="221"/>
      <c r="AJZ44" s="221"/>
      <c r="AKA44" s="221"/>
      <c r="AKB44" s="221"/>
      <c r="AKC44" s="221"/>
      <c r="AKD44" s="221"/>
      <c r="AKE44" s="221"/>
      <c r="AKF44" s="221"/>
      <c r="AKG44" s="221"/>
      <c r="AKH44" s="221"/>
      <c r="AKI44" s="221"/>
      <c r="AKJ44" s="221"/>
      <c r="AKK44" s="221"/>
      <c r="AKL44" s="221"/>
      <c r="AKM44" s="221"/>
      <c r="AKN44" s="221"/>
      <c r="AKO44" s="221"/>
      <c r="AKP44" s="221"/>
      <c r="AKQ44" s="221"/>
      <c r="AKR44" s="221"/>
      <c r="AKS44" s="221"/>
      <c r="AKT44" s="221"/>
      <c r="AKU44" s="221"/>
      <c r="AKV44" s="221"/>
      <c r="AKW44" s="221"/>
      <c r="AKX44" s="221"/>
      <c r="AKY44" s="221"/>
      <c r="AKZ44" s="221"/>
      <c r="ALA44" s="221"/>
      <c r="ALB44" s="221"/>
      <c r="ALC44" s="221"/>
      <c r="ALD44" s="221"/>
      <c r="ALE44" s="221"/>
      <c r="ALF44" s="221"/>
      <c r="ALG44" s="221"/>
      <c r="ALH44" s="221"/>
      <c r="ALI44" s="221"/>
      <c r="ALJ44" s="221"/>
      <c r="ALK44" s="221"/>
      <c r="ALL44" s="221"/>
      <c r="ALM44" s="221"/>
      <c r="ALN44" s="221"/>
      <c r="ALO44" s="221"/>
      <c r="ALP44" s="221"/>
      <c r="ALQ44" s="221"/>
      <c r="ALR44" s="221"/>
      <c r="ALS44" s="221"/>
      <c r="ALT44" s="221"/>
      <c r="ALU44" s="221"/>
      <c r="ALV44" s="221"/>
      <c r="ALW44" s="221"/>
      <c r="ALX44" s="221"/>
      <c r="ALY44" s="221"/>
      <c r="ALZ44" s="221"/>
      <c r="AMA44" s="221"/>
      <c r="AMB44" s="221"/>
      <c r="AMC44" s="221"/>
      <c r="AMD44" s="221"/>
      <c r="AME44" s="221"/>
      <c r="AMF44" s="221"/>
      <c r="AMG44" s="221"/>
      <c r="AMH44" s="221"/>
      <c r="AMI44" s="221"/>
      <c r="AMJ44" s="221"/>
      <c r="AMK44" s="221"/>
      <c r="AML44" s="221"/>
      <c r="AMM44" s="221"/>
      <c r="AMN44" s="221"/>
      <c r="AMO44" s="221"/>
      <c r="AMP44" s="221"/>
    </row>
    <row r="45" spans="1:1030" s="649" customFormat="1" ht="14.25">
      <c r="A45" s="1766" t="s">
        <v>306</v>
      </c>
      <c r="B45" s="1766"/>
      <c r="C45" s="1766"/>
      <c r="D45" s="1766"/>
      <c r="E45" s="1766"/>
      <c r="F45" s="222"/>
      <c r="G45" s="201">
        <v>1577500</v>
      </c>
      <c r="H45" s="201">
        <v>4110368</v>
      </c>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21"/>
      <c r="BL45" s="221"/>
      <c r="BM45" s="221"/>
      <c r="BN45" s="221"/>
      <c r="BO45" s="221"/>
      <c r="BP45" s="221"/>
      <c r="BQ45" s="221"/>
      <c r="BR45" s="221"/>
      <c r="BS45" s="221"/>
      <c r="BT45" s="221"/>
      <c r="BU45" s="221"/>
      <c r="BV45" s="221"/>
      <c r="BW45" s="221"/>
      <c r="BX45" s="221"/>
      <c r="BY45" s="221"/>
      <c r="BZ45" s="221"/>
      <c r="CA45" s="221"/>
      <c r="CB45" s="221"/>
      <c r="CC45" s="221"/>
      <c r="CD45" s="221"/>
      <c r="CE45" s="221"/>
      <c r="CF45" s="221"/>
      <c r="CG45" s="221"/>
      <c r="CH45" s="221"/>
      <c r="CI45" s="221"/>
      <c r="CJ45" s="221"/>
      <c r="CK45" s="221"/>
      <c r="CL45" s="221"/>
      <c r="CM45" s="221"/>
      <c r="CN45" s="221"/>
      <c r="CO45" s="221"/>
      <c r="CP45" s="221"/>
      <c r="CQ45" s="221"/>
      <c r="CR45" s="221"/>
      <c r="CS45" s="221"/>
      <c r="CT45" s="221"/>
      <c r="CU45" s="221"/>
      <c r="CV45" s="221"/>
      <c r="CW45" s="221"/>
      <c r="CX45" s="221"/>
      <c r="CY45" s="221"/>
      <c r="CZ45" s="221"/>
      <c r="DA45" s="221"/>
      <c r="DB45" s="221"/>
      <c r="DC45" s="221"/>
      <c r="DD45" s="221"/>
      <c r="DE45" s="221"/>
      <c r="DF45" s="221"/>
      <c r="DG45" s="221"/>
      <c r="DH45" s="221"/>
      <c r="DI45" s="221"/>
      <c r="DJ45" s="221"/>
      <c r="DK45" s="221"/>
      <c r="DL45" s="221"/>
      <c r="DM45" s="221"/>
      <c r="DN45" s="221"/>
      <c r="DO45" s="221"/>
      <c r="DP45" s="221"/>
      <c r="DQ45" s="221"/>
      <c r="DR45" s="221"/>
      <c r="DS45" s="221"/>
      <c r="DT45" s="221"/>
      <c r="DU45" s="221"/>
      <c r="DV45" s="221"/>
      <c r="DW45" s="221"/>
      <c r="DX45" s="221"/>
      <c r="DY45" s="221"/>
      <c r="DZ45" s="221"/>
      <c r="EA45" s="221"/>
      <c r="EB45" s="221"/>
      <c r="EC45" s="221"/>
      <c r="ED45" s="221"/>
      <c r="EE45" s="221"/>
      <c r="EF45" s="221"/>
      <c r="EG45" s="221"/>
      <c r="EH45" s="221"/>
      <c r="EI45" s="221"/>
      <c r="EJ45" s="221"/>
      <c r="EK45" s="221"/>
      <c r="EL45" s="221"/>
      <c r="EM45" s="221"/>
      <c r="EN45" s="221"/>
      <c r="EO45" s="221"/>
      <c r="EP45" s="221"/>
      <c r="EQ45" s="221"/>
      <c r="ER45" s="221"/>
      <c r="ES45" s="221"/>
      <c r="ET45" s="221"/>
      <c r="EU45" s="221"/>
      <c r="EV45" s="221"/>
      <c r="EW45" s="221"/>
      <c r="EX45" s="221"/>
      <c r="EY45" s="221"/>
      <c r="EZ45" s="221"/>
      <c r="FA45" s="221"/>
      <c r="FB45" s="221"/>
      <c r="FC45" s="221"/>
      <c r="FD45" s="221"/>
      <c r="FE45" s="221"/>
      <c r="FF45" s="221"/>
      <c r="FG45" s="221"/>
      <c r="FH45" s="221"/>
      <c r="FI45" s="221"/>
      <c r="FJ45" s="221"/>
      <c r="FK45" s="221"/>
      <c r="FL45" s="221"/>
      <c r="FM45" s="221"/>
      <c r="FN45" s="221"/>
      <c r="FO45" s="221"/>
      <c r="FP45" s="221"/>
      <c r="FQ45" s="221"/>
      <c r="FR45" s="221"/>
      <c r="FS45" s="221"/>
      <c r="FT45" s="221"/>
      <c r="FU45" s="221"/>
      <c r="FV45" s="221"/>
      <c r="FW45" s="221"/>
      <c r="FX45" s="221"/>
      <c r="FY45" s="221"/>
      <c r="FZ45" s="221"/>
      <c r="GA45" s="221"/>
      <c r="GB45" s="221"/>
      <c r="GC45" s="221"/>
      <c r="GD45" s="221"/>
      <c r="GE45" s="221"/>
      <c r="GF45" s="221"/>
      <c r="GG45" s="221"/>
      <c r="GH45" s="221"/>
      <c r="GI45" s="221"/>
      <c r="GJ45" s="221"/>
      <c r="GK45" s="221"/>
      <c r="GL45" s="221"/>
      <c r="GM45" s="221"/>
      <c r="GN45" s="221"/>
      <c r="GO45" s="221"/>
      <c r="GP45" s="221"/>
      <c r="GQ45" s="221"/>
      <c r="GR45" s="221"/>
      <c r="GS45" s="221"/>
      <c r="GT45" s="221"/>
      <c r="GU45" s="221"/>
      <c r="GV45" s="221"/>
      <c r="GW45" s="221"/>
      <c r="GX45" s="221"/>
      <c r="GY45" s="221"/>
      <c r="GZ45" s="221"/>
      <c r="HA45" s="221"/>
      <c r="HB45" s="221"/>
      <c r="HC45" s="221"/>
      <c r="HD45" s="221"/>
      <c r="HE45" s="221"/>
      <c r="HF45" s="221"/>
      <c r="HG45" s="221"/>
      <c r="HH45" s="221"/>
      <c r="HI45" s="221"/>
      <c r="HJ45" s="221"/>
      <c r="HK45" s="221"/>
      <c r="HL45" s="221"/>
      <c r="HM45" s="221"/>
      <c r="HN45" s="221"/>
      <c r="HO45" s="221"/>
      <c r="HP45" s="221"/>
      <c r="HQ45" s="221"/>
      <c r="HR45" s="221"/>
      <c r="HS45" s="221"/>
      <c r="HT45" s="221"/>
      <c r="HU45" s="221"/>
      <c r="HV45" s="221"/>
      <c r="HW45" s="221"/>
      <c r="HX45" s="221"/>
      <c r="HY45" s="221"/>
      <c r="HZ45" s="221"/>
      <c r="IA45" s="221"/>
      <c r="IB45" s="221"/>
      <c r="IC45" s="221"/>
      <c r="ID45" s="221"/>
      <c r="IE45" s="221"/>
      <c r="IF45" s="221"/>
      <c r="IG45" s="221"/>
      <c r="IH45" s="221"/>
      <c r="II45" s="221"/>
      <c r="IJ45" s="221"/>
      <c r="IK45" s="221"/>
      <c r="IL45" s="221"/>
      <c r="IM45" s="221"/>
      <c r="IN45" s="221"/>
      <c r="IO45" s="221"/>
      <c r="IP45" s="221"/>
      <c r="IQ45" s="221"/>
      <c r="IR45" s="221"/>
      <c r="IS45" s="221"/>
      <c r="IT45" s="221"/>
      <c r="IU45" s="221"/>
      <c r="IV45" s="221"/>
      <c r="IW45" s="221"/>
      <c r="IX45" s="221"/>
      <c r="IY45" s="221"/>
      <c r="IZ45" s="221"/>
      <c r="JA45" s="221"/>
      <c r="JB45" s="221"/>
      <c r="JC45" s="221"/>
      <c r="JD45" s="221"/>
      <c r="JE45" s="221"/>
      <c r="JF45" s="221"/>
      <c r="JG45" s="221"/>
      <c r="JH45" s="221"/>
      <c r="JI45" s="221"/>
      <c r="JJ45" s="221"/>
      <c r="JK45" s="221"/>
      <c r="JL45" s="221"/>
      <c r="JM45" s="221"/>
      <c r="JN45" s="221"/>
      <c r="JO45" s="221"/>
      <c r="JP45" s="221"/>
      <c r="JQ45" s="221"/>
      <c r="JR45" s="221"/>
      <c r="JS45" s="221"/>
      <c r="JT45" s="221"/>
      <c r="JU45" s="221"/>
      <c r="JV45" s="221"/>
      <c r="JW45" s="221"/>
      <c r="JX45" s="221"/>
      <c r="JY45" s="221"/>
      <c r="JZ45" s="221"/>
      <c r="KA45" s="221"/>
      <c r="KB45" s="221"/>
      <c r="KC45" s="221"/>
      <c r="KD45" s="221"/>
      <c r="KE45" s="221"/>
      <c r="KF45" s="221"/>
      <c r="KG45" s="221"/>
      <c r="KH45" s="221"/>
      <c r="KI45" s="221"/>
      <c r="KJ45" s="221"/>
      <c r="KK45" s="221"/>
      <c r="KL45" s="221"/>
      <c r="KM45" s="221"/>
      <c r="KN45" s="221"/>
      <c r="KO45" s="221"/>
      <c r="KP45" s="221"/>
      <c r="KQ45" s="221"/>
      <c r="KR45" s="221"/>
      <c r="KS45" s="221"/>
      <c r="KT45" s="221"/>
      <c r="KU45" s="221"/>
      <c r="KV45" s="221"/>
      <c r="KW45" s="221"/>
      <c r="KX45" s="221"/>
      <c r="KY45" s="221"/>
      <c r="KZ45" s="221"/>
      <c r="LA45" s="221"/>
      <c r="LB45" s="221"/>
      <c r="LC45" s="221"/>
      <c r="LD45" s="221"/>
      <c r="LE45" s="221"/>
      <c r="LF45" s="221"/>
      <c r="LG45" s="221"/>
      <c r="LH45" s="221"/>
      <c r="LI45" s="221"/>
      <c r="LJ45" s="221"/>
      <c r="LK45" s="221"/>
      <c r="LL45" s="221"/>
      <c r="LM45" s="221"/>
      <c r="LN45" s="221"/>
      <c r="LO45" s="221"/>
      <c r="LP45" s="221"/>
      <c r="LQ45" s="221"/>
      <c r="LR45" s="221"/>
      <c r="LS45" s="221"/>
      <c r="LT45" s="221"/>
      <c r="LU45" s="221"/>
      <c r="LV45" s="221"/>
      <c r="LW45" s="221"/>
      <c r="LX45" s="221"/>
      <c r="LY45" s="221"/>
      <c r="LZ45" s="221"/>
      <c r="MA45" s="221"/>
      <c r="MB45" s="221"/>
      <c r="MC45" s="221"/>
      <c r="MD45" s="221"/>
      <c r="ME45" s="221"/>
      <c r="MF45" s="221"/>
      <c r="MG45" s="221"/>
      <c r="MH45" s="221"/>
      <c r="MI45" s="221"/>
      <c r="MJ45" s="221"/>
      <c r="MK45" s="221"/>
      <c r="ML45" s="221"/>
      <c r="MM45" s="221"/>
      <c r="MN45" s="221"/>
      <c r="MO45" s="221"/>
      <c r="MP45" s="221"/>
      <c r="MQ45" s="221"/>
      <c r="MR45" s="221"/>
      <c r="MS45" s="221"/>
      <c r="MT45" s="221"/>
      <c r="MU45" s="221"/>
      <c r="MV45" s="221"/>
      <c r="MW45" s="221"/>
      <c r="MX45" s="221"/>
      <c r="MY45" s="221"/>
      <c r="MZ45" s="221"/>
      <c r="NA45" s="221"/>
      <c r="NB45" s="221"/>
      <c r="NC45" s="221"/>
      <c r="ND45" s="221"/>
      <c r="NE45" s="221"/>
      <c r="NF45" s="221"/>
      <c r="NG45" s="221"/>
      <c r="NH45" s="221"/>
      <c r="NI45" s="221"/>
      <c r="NJ45" s="221"/>
      <c r="NK45" s="221"/>
      <c r="NL45" s="221"/>
      <c r="NM45" s="221"/>
      <c r="NN45" s="221"/>
      <c r="NO45" s="221"/>
      <c r="NP45" s="221"/>
      <c r="NQ45" s="221"/>
      <c r="NR45" s="221"/>
      <c r="NS45" s="221"/>
      <c r="NT45" s="221"/>
      <c r="NU45" s="221"/>
      <c r="NV45" s="221"/>
      <c r="NW45" s="221"/>
      <c r="NX45" s="221"/>
      <c r="NY45" s="221"/>
      <c r="NZ45" s="221"/>
      <c r="OA45" s="221"/>
      <c r="OB45" s="221"/>
      <c r="OC45" s="221"/>
      <c r="OD45" s="221"/>
      <c r="OE45" s="221"/>
      <c r="OF45" s="221"/>
      <c r="OG45" s="221"/>
      <c r="OH45" s="221"/>
      <c r="OI45" s="221"/>
      <c r="OJ45" s="221"/>
      <c r="OK45" s="221"/>
      <c r="OL45" s="221"/>
      <c r="OM45" s="221"/>
      <c r="ON45" s="221"/>
      <c r="OO45" s="221"/>
      <c r="OP45" s="221"/>
      <c r="OQ45" s="221"/>
      <c r="OR45" s="221"/>
      <c r="OS45" s="221"/>
      <c r="OT45" s="221"/>
      <c r="OU45" s="221"/>
      <c r="OV45" s="221"/>
      <c r="OW45" s="221"/>
      <c r="OX45" s="221"/>
      <c r="OY45" s="221"/>
      <c r="OZ45" s="221"/>
      <c r="PA45" s="221"/>
      <c r="PB45" s="221"/>
      <c r="PC45" s="221"/>
      <c r="PD45" s="221"/>
      <c r="PE45" s="221"/>
      <c r="PF45" s="221"/>
      <c r="PG45" s="221"/>
      <c r="PH45" s="221"/>
      <c r="PI45" s="221"/>
      <c r="PJ45" s="221"/>
      <c r="PK45" s="221"/>
      <c r="PL45" s="221"/>
      <c r="PM45" s="221"/>
      <c r="PN45" s="221"/>
      <c r="PO45" s="221"/>
      <c r="PP45" s="221"/>
      <c r="PQ45" s="221"/>
      <c r="PR45" s="221"/>
      <c r="PS45" s="221"/>
      <c r="PT45" s="221"/>
      <c r="PU45" s="221"/>
      <c r="PV45" s="221"/>
      <c r="PW45" s="221"/>
      <c r="PX45" s="221"/>
      <c r="PY45" s="221"/>
      <c r="PZ45" s="221"/>
      <c r="QA45" s="221"/>
      <c r="QB45" s="221"/>
      <c r="QC45" s="221"/>
      <c r="QD45" s="221"/>
      <c r="QE45" s="221"/>
      <c r="QF45" s="221"/>
      <c r="QG45" s="221"/>
      <c r="QH45" s="221"/>
      <c r="QI45" s="221"/>
      <c r="QJ45" s="221"/>
      <c r="QK45" s="221"/>
      <c r="QL45" s="221"/>
      <c r="QM45" s="221"/>
      <c r="QN45" s="221"/>
      <c r="QO45" s="221"/>
      <c r="QP45" s="221"/>
      <c r="QQ45" s="221"/>
      <c r="QR45" s="221"/>
      <c r="QS45" s="221"/>
      <c r="QT45" s="221"/>
      <c r="QU45" s="221"/>
      <c r="QV45" s="221"/>
      <c r="QW45" s="221"/>
      <c r="QX45" s="221"/>
      <c r="QY45" s="221"/>
      <c r="QZ45" s="221"/>
      <c r="RA45" s="221"/>
      <c r="RB45" s="221"/>
      <c r="RC45" s="221"/>
      <c r="RD45" s="221"/>
      <c r="RE45" s="221"/>
      <c r="RF45" s="221"/>
      <c r="RG45" s="221"/>
      <c r="RH45" s="221"/>
      <c r="RI45" s="221"/>
      <c r="RJ45" s="221"/>
      <c r="RK45" s="221"/>
      <c r="RL45" s="221"/>
      <c r="RM45" s="221"/>
      <c r="RN45" s="221"/>
      <c r="RO45" s="221"/>
      <c r="RP45" s="221"/>
      <c r="RQ45" s="221"/>
      <c r="RR45" s="221"/>
      <c r="RS45" s="221"/>
      <c r="RT45" s="221"/>
      <c r="RU45" s="221"/>
      <c r="RV45" s="221"/>
      <c r="RW45" s="221"/>
      <c r="RX45" s="221"/>
      <c r="RY45" s="221"/>
      <c r="RZ45" s="221"/>
      <c r="SA45" s="221"/>
      <c r="SB45" s="221"/>
      <c r="SC45" s="221"/>
      <c r="SD45" s="221"/>
      <c r="SE45" s="221"/>
      <c r="SF45" s="221"/>
      <c r="SG45" s="221"/>
      <c r="SH45" s="221"/>
      <c r="SI45" s="221"/>
      <c r="SJ45" s="221"/>
      <c r="SK45" s="221"/>
      <c r="SL45" s="221"/>
      <c r="SM45" s="221"/>
      <c r="SN45" s="221"/>
      <c r="SO45" s="221"/>
      <c r="SP45" s="221"/>
      <c r="SQ45" s="221"/>
      <c r="SR45" s="221"/>
      <c r="SS45" s="221"/>
      <c r="ST45" s="221"/>
      <c r="SU45" s="221"/>
      <c r="SV45" s="221"/>
      <c r="SW45" s="221"/>
      <c r="SX45" s="221"/>
      <c r="SY45" s="221"/>
      <c r="SZ45" s="221"/>
      <c r="TA45" s="221"/>
      <c r="TB45" s="221"/>
      <c r="TC45" s="221"/>
      <c r="TD45" s="221"/>
      <c r="TE45" s="221"/>
      <c r="TF45" s="221"/>
      <c r="TG45" s="221"/>
      <c r="TH45" s="221"/>
      <c r="TI45" s="221"/>
      <c r="TJ45" s="221"/>
      <c r="TK45" s="221"/>
      <c r="TL45" s="221"/>
      <c r="TM45" s="221"/>
      <c r="TN45" s="221"/>
      <c r="TO45" s="221"/>
      <c r="TP45" s="221"/>
      <c r="TQ45" s="221"/>
      <c r="TR45" s="221"/>
      <c r="TS45" s="221"/>
      <c r="TT45" s="221"/>
      <c r="TU45" s="221"/>
      <c r="TV45" s="221"/>
      <c r="TW45" s="221"/>
      <c r="TX45" s="221"/>
      <c r="TY45" s="221"/>
      <c r="TZ45" s="221"/>
      <c r="UA45" s="221"/>
      <c r="UB45" s="221"/>
      <c r="UC45" s="221"/>
      <c r="UD45" s="221"/>
      <c r="UE45" s="221"/>
      <c r="UF45" s="221"/>
      <c r="UG45" s="221"/>
      <c r="UH45" s="221"/>
      <c r="UI45" s="221"/>
      <c r="UJ45" s="221"/>
      <c r="UK45" s="221"/>
      <c r="UL45" s="221"/>
      <c r="UM45" s="221"/>
      <c r="UN45" s="221"/>
      <c r="UO45" s="221"/>
      <c r="UP45" s="221"/>
      <c r="UQ45" s="221"/>
      <c r="UR45" s="221"/>
      <c r="US45" s="221"/>
      <c r="UT45" s="221"/>
      <c r="UU45" s="221"/>
      <c r="UV45" s="221"/>
      <c r="UW45" s="221"/>
      <c r="UX45" s="221"/>
      <c r="UY45" s="221"/>
      <c r="UZ45" s="221"/>
      <c r="VA45" s="221"/>
      <c r="VB45" s="221"/>
      <c r="VC45" s="221"/>
      <c r="VD45" s="221"/>
      <c r="VE45" s="221"/>
      <c r="VF45" s="221"/>
      <c r="VG45" s="221"/>
      <c r="VH45" s="221"/>
      <c r="VI45" s="221"/>
      <c r="VJ45" s="221"/>
      <c r="VK45" s="221"/>
      <c r="VL45" s="221"/>
      <c r="VM45" s="221"/>
      <c r="VN45" s="221"/>
      <c r="VO45" s="221"/>
      <c r="VP45" s="221"/>
      <c r="VQ45" s="221"/>
      <c r="VR45" s="221"/>
      <c r="VS45" s="221"/>
      <c r="VT45" s="221"/>
      <c r="VU45" s="221"/>
      <c r="VV45" s="221"/>
      <c r="VW45" s="221"/>
      <c r="VX45" s="221"/>
      <c r="VY45" s="221"/>
      <c r="VZ45" s="221"/>
      <c r="WA45" s="221"/>
      <c r="WB45" s="221"/>
      <c r="WC45" s="221"/>
      <c r="WD45" s="221"/>
      <c r="WE45" s="221"/>
      <c r="WF45" s="221"/>
      <c r="WG45" s="221"/>
      <c r="WH45" s="221"/>
      <c r="WI45" s="221"/>
      <c r="WJ45" s="221"/>
      <c r="WK45" s="221"/>
      <c r="WL45" s="221"/>
      <c r="WM45" s="221"/>
      <c r="WN45" s="221"/>
      <c r="WO45" s="221"/>
      <c r="WP45" s="221"/>
      <c r="WQ45" s="221"/>
      <c r="WR45" s="221"/>
      <c r="WS45" s="221"/>
      <c r="WT45" s="221"/>
      <c r="WU45" s="221"/>
      <c r="WV45" s="221"/>
      <c r="WW45" s="221"/>
      <c r="WX45" s="221"/>
      <c r="WY45" s="221"/>
      <c r="WZ45" s="221"/>
      <c r="XA45" s="221"/>
      <c r="XB45" s="221"/>
      <c r="XC45" s="221"/>
      <c r="XD45" s="221"/>
      <c r="XE45" s="221"/>
      <c r="XF45" s="221"/>
      <c r="XG45" s="221"/>
      <c r="XH45" s="221"/>
      <c r="XI45" s="221"/>
      <c r="XJ45" s="221"/>
      <c r="XK45" s="221"/>
      <c r="XL45" s="221"/>
      <c r="XM45" s="221"/>
      <c r="XN45" s="221"/>
      <c r="XO45" s="221"/>
      <c r="XP45" s="221"/>
      <c r="XQ45" s="221"/>
      <c r="XR45" s="221"/>
      <c r="XS45" s="221"/>
      <c r="XT45" s="221"/>
      <c r="XU45" s="221"/>
      <c r="XV45" s="221"/>
      <c r="XW45" s="221"/>
      <c r="XX45" s="221"/>
      <c r="XY45" s="221"/>
      <c r="XZ45" s="221"/>
      <c r="YA45" s="221"/>
      <c r="YB45" s="221"/>
      <c r="YC45" s="221"/>
      <c r="YD45" s="221"/>
      <c r="YE45" s="221"/>
      <c r="YF45" s="221"/>
      <c r="YG45" s="221"/>
      <c r="YH45" s="221"/>
      <c r="YI45" s="221"/>
      <c r="YJ45" s="221"/>
      <c r="YK45" s="221"/>
      <c r="YL45" s="221"/>
      <c r="YM45" s="221"/>
      <c r="YN45" s="221"/>
      <c r="YO45" s="221"/>
      <c r="YP45" s="221"/>
      <c r="YQ45" s="221"/>
      <c r="YR45" s="221"/>
      <c r="YS45" s="221"/>
      <c r="YT45" s="221"/>
      <c r="YU45" s="221"/>
      <c r="YV45" s="221"/>
      <c r="YW45" s="221"/>
      <c r="YX45" s="221"/>
      <c r="YY45" s="221"/>
      <c r="YZ45" s="221"/>
      <c r="ZA45" s="221"/>
      <c r="ZB45" s="221"/>
      <c r="ZC45" s="221"/>
      <c r="ZD45" s="221"/>
      <c r="ZE45" s="221"/>
      <c r="ZF45" s="221"/>
      <c r="ZG45" s="221"/>
      <c r="ZH45" s="221"/>
      <c r="ZI45" s="221"/>
      <c r="ZJ45" s="221"/>
      <c r="ZK45" s="221"/>
      <c r="ZL45" s="221"/>
      <c r="ZM45" s="221"/>
      <c r="ZN45" s="221"/>
      <c r="ZO45" s="221"/>
      <c r="ZP45" s="221"/>
      <c r="ZQ45" s="221"/>
      <c r="ZR45" s="221"/>
      <c r="ZS45" s="221"/>
      <c r="ZT45" s="221"/>
      <c r="ZU45" s="221"/>
      <c r="ZV45" s="221"/>
      <c r="ZW45" s="221"/>
      <c r="ZX45" s="221"/>
      <c r="ZY45" s="221"/>
      <c r="ZZ45" s="221"/>
      <c r="AAA45" s="221"/>
      <c r="AAB45" s="221"/>
      <c r="AAC45" s="221"/>
      <c r="AAD45" s="221"/>
      <c r="AAE45" s="221"/>
      <c r="AAF45" s="221"/>
      <c r="AAG45" s="221"/>
      <c r="AAH45" s="221"/>
      <c r="AAI45" s="221"/>
      <c r="AAJ45" s="221"/>
      <c r="AAK45" s="221"/>
      <c r="AAL45" s="221"/>
      <c r="AAM45" s="221"/>
      <c r="AAN45" s="221"/>
      <c r="AAO45" s="221"/>
      <c r="AAP45" s="221"/>
      <c r="AAQ45" s="221"/>
      <c r="AAR45" s="221"/>
      <c r="AAS45" s="221"/>
      <c r="AAT45" s="221"/>
      <c r="AAU45" s="221"/>
      <c r="AAV45" s="221"/>
      <c r="AAW45" s="221"/>
      <c r="AAX45" s="221"/>
      <c r="AAY45" s="221"/>
      <c r="AAZ45" s="221"/>
      <c r="ABA45" s="221"/>
      <c r="ABB45" s="221"/>
      <c r="ABC45" s="221"/>
      <c r="ABD45" s="221"/>
      <c r="ABE45" s="221"/>
      <c r="ABF45" s="221"/>
      <c r="ABG45" s="221"/>
      <c r="ABH45" s="221"/>
      <c r="ABI45" s="221"/>
      <c r="ABJ45" s="221"/>
      <c r="ABK45" s="221"/>
      <c r="ABL45" s="221"/>
      <c r="ABM45" s="221"/>
      <c r="ABN45" s="221"/>
      <c r="ABO45" s="221"/>
      <c r="ABP45" s="221"/>
      <c r="ABQ45" s="221"/>
      <c r="ABR45" s="221"/>
      <c r="ABS45" s="221"/>
      <c r="ABT45" s="221"/>
      <c r="ABU45" s="221"/>
      <c r="ABV45" s="221"/>
      <c r="ABW45" s="221"/>
      <c r="ABX45" s="221"/>
      <c r="ABY45" s="221"/>
      <c r="ABZ45" s="221"/>
      <c r="ACA45" s="221"/>
      <c r="ACB45" s="221"/>
      <c r="ACC45" s="221"/>
      <c r="ACD45" s="221"/>
      <c r="ACE45" s="221"/>
      <c r="ACF45" s="221"/>
      <c r="ACG45" s="221"/>
      <c r="ACH45" s="221"/>
      <c r="ACI45" s="221"/>
      <c r="ACJ45" s="221"/>
      <c r="ACK45" s="221"/>
      <c r="ACL45" s="221"/>
      <c r="ACM45" s="221"/>
      <c r="ACN45" s="221"/>
      <c r="ACO45" s="221"/>
      <c r="ACP45" s="221"/>
      <c r="ACQ45" s="221"/>
      <c r="ACR45" s="221"/>
      <c r="ACS45" s="221"/>
      <c r="ACT45" s="221"/>
      <c r="ACU45" s="221"/>
      <c r="ACV45" s="221"/>
      <c r="ACW45" s="221"/>
      <c r="ACX45" s="221"/>
      <c r="ACY45" s="221"/>
      <c r="ACZ45" s="221"/>
      <c r="ADA45" s="221"/>
      <c r="ADB45" s="221"/>
      <c r="ADC45" s="221"/>
      <c r="ADD45" s="221"/>
      <c r="ADE45" s="221"/>
      <c r="ADF45" s="221"/>
      <c r="ADG45" s="221"/>
      <c r="ADH45" s="221"/>
      <c r="ADI45" s="221"/>
      <c r="ADJ45" s="221"/>
      <c r="ADK45" s="221"/>
      <c r="ADL45" s="221"/>
      <c r="ADM45" s="221"/>
      <c r="ADN45" s="221"/>
      <c r="ADO45" s="221"/>
      <c r="ADP45" s="221"/>
      <c r="ADQ45" s="221"/>
      <c r="ADR45" s="221"/>
      <c r="ADS45" s="221"/>
      <c r="ADT45" s="221"/>
      <c r="ADU45" s="221"/>
      <c r="ADV45" s="221"/>
      <c r="ADW45" s="221"/>
      <c r="ADX45" s="221"/>
      <c r="ADY45" s="221"/>
      <c r="ADZ45" s="221"/>
      <c r="AEA45" s="221"/>
      <c r="AEB45" s="221"/>
      <c r="AEC45" s="221"/>
      <c r="AED45" s="221"/>
      <c r="AEE45" s="221"/>
      <c r="AEF45" s="221"/>
      <c r="AEG45" s="221"/>
      <c r="AEH45" s="221"/>
      <c r="AEI45" s="221"/>
      <c r="AEJ45" s="221"/>
      <c r="AEK45" s="221"/>
      <c r="AEL45" s="221"/>
      <c r="AEM45" s="221"/>
      <c r="AEN45" s="221"/>
      <c r="AEO45" s="221"/>
      <c r="AEP45" s="221"/>
      <c r="AEQ45" s="221"/>
      <c r="AER45" s="221"/>
      <c r="AES45" s="221"/>
      <c r="AET45" s="221"/>
      <c r="AEU45" s="221"/>
      <c r="AEV45" s="221"/>
      <c r="AEW45" s="221"/>
      <c r="AEX45" s="221"/>
      <c r="AEY45" s="221"/>
      <c r="AEZ45" s="221"/>
      <c r="AFA45" s="221"/>
      <c r="AFB45" s="221"/>
      <c r="AFC45" s="221"/>
      <c r="AFD45" s="221"/>
      <c r="AFE45" s="221"/>
      <c r="AFF45" s="221"/>
      <c r="AFG45" s="221"/>
      <c r="AFH45" s="221"/>
      <c r="AFI45" s="221"/>
      <c r="AFJ45" s="221"/>
      <c r="AFK45" s="221"/>
      <c r="AFL45" s="221"/>
      <c r="AFM45" s="221"/>
      <c r="AFN45" s="221"/>
      <c r="AFO45" s="221"/>
      <c r="AFP45" s="221"/>
      <c r="AFQ45" s="221"/>
      <c r="AFR45" s="221"/>
      <c r="AFS45" s="221"/>
      <c r="AFT45" s="221"/>
      <c r="AFU45" s="221"/>
      <c r="AFV45" s="221"/>
      <c r="AFW45" s="221"/>
      <c r="AFX45" s="221"/>
      <c r="AFY45" s="221"/>
      <c r="AFZ45" s="221"/>
      <c r="AGA45" s="221"/>
      <c r="AGB45" s="221"/>
      <c r="AGC45" s="221"/>
      <c r="AGD45" s="221"/>
      <c r="AGE45" s="221"/>
      <c r="AGF45" s="221"/>
      <c r="AGG45" s="221"/>
      <c r="AGH45" s="221"/>
      <c r="AGI45" s="221"/>
      <c r="AGJ45" s="221"/>
      <c r="AGK45" s="221"/>
      <c r="AGL45" s="221"/>
      <c r="AGM45" s="221"/>
      <c r="AGN45" s="221"/>
      <c r="AGO45" s="221"/>
      <c r="AGP45" s="221"/>
      <c r="AGQ45" s="221"/>
      <c r="AGR45" s="221"/>
      <c r="AGS45" s="221"/>
      <c r="AGT45" s="221"/>
      <c r="AGU45" s="221"/>
      <c r="AGV45" s="221"/>
      <c r="AGW45" s="221"/>
      <c r="AGX45" s="221"/>
      <c r="AGY45" s="221"/>
      <c r="AGZ45" s="221"/>
      <c r="AHA45" s="221"/>
      <c r="AHB45" s="221"/>
      <c r="AHC45" s="221"/>
      <c r="AHD45" s="221"/>
      <c r="AHE45" s="221"/>
      <c r="AHF45" s="221"/>
      <c r="AHG45" s="221"/>
      <c r="AHH45" s="221"/>
      <c r="AHI45" s="221"/>
      <c r="AHJ45" s="221"/>
      <c r="AHK45" s="221"/>
      <c r="AHL45" s="221"/>
      <c r="AHM45" s="221"/>
      <c r="AHN45" s="221"/>
      <c r="AHO45" s="221"/>
      <c r="AHP45" s="221"/>
      <c r="AHQ45" s="221"/>
      <c r="AHR45" s="221"/>
      <c r="AHS45" s="221"/>
      <c r="AHT45" s="221"/>
      <c r="AHU45" s="221"/>
      <c r="AHV45" s="221"/>
      <c r="AHW45" s="221"/>
      <c r="AHX45" s="221"/>
      <c r="AHY45" s="221"/>
      <c r="AHZ45" s="221"/>
      <c r="AIA45" s="221"/>
      <c r="AIB45" s="221"/>
      <c r="AIC45" s="221"/>
      <c r="AID45" s="221"/>
      <c r="AIE45" s="221"/>
      <c r="AIF45" s="221"/>
      <c r="AIG45" s="221"/>
      <c r="AIH45" s="221"/>
      <c r="AII45" s="221"/>
      <c r="AIJ45" s="221"/>
      <c r="AIK45" s="221"/>
      <c r="AIL45" s="221"/>
      <c r="AIM45" s="221"/>
      <c r="AIN45" s="221"/>
      <c r="AIO45" s="221"/>
      <c r="AIP45" s="221"/>
      <c r="AIQ45" s="221"/>
      <c r="AIR45" s="221"/>
      <c r="AIS45" s="221"/>
      <c r="AIT45" s="221"/>
      <c r="AIU45" s="221"/>
      <c r="AIV45" s="221"/>
      <c r="AIW45" s="221"/>
      <c r="AIX45" s="221"/>
      <c r="AIY45" s="221"/>
      <c r="AIZ45" s="221"/>
      <c r="AJA45" s="221"/>
      <c r="AJB45" s="221"/>
      <c r="AJC45" s="221"/>
      <c r="AJD45" s="221"/>
      <c r="AJE45" s="221"/>
      <c r="AJF45" s="221"/>
      <c r="AJG45" s="221"/>
      <c r="AJH45" s="221"/>
      <c r="AJI45" s="221"/>
      <c r="AJJ45" s="221"/>
      <c r="AJK45" s="221"/>
      <c r="AJL45" s="221"/>
      <c r="AJM45" s="221"/>
      <c r="AJN45" s="221"/>
      <c r="AJO45" s="221"/>
      <c r="AJP45" s="221"/>
      <c r="AJQ45" s="221"/>
      <c r="AJR45" s="221"/>
      <c r="AJS45" s="221"/>
      <c r="AJT45" s="221"/>
      <c r="AJU45" s="221"/>
      <c r="AJV45" s="221"/>
      <c r="AJW45" s="221"/>
      <c r="AJX45" s="221"/>
      <c r="AJY45" s="221"/>
      <c r="AJZ45" s="221"/>
      <c r="AKA45" s="221"/>
      <c r="AKB45" s="221"/>
      <c r="AKC45" s="221"/>
      <c r="AKD45" s="221"/>
      <c r="AKE45" s="221"/>
      <c r="AKF45" s="221"/>
      <c r="AKG45" s="221"/>
      <c r="AKH45" s="221"/>
      <c r="AKI45" s="221"/>
      <c r="AKJ45" s="221"/>
      <c r="AKK45" s="221"/>
      <c r="AKL45" s="221"/>
      <c r="AKM45" s="221"/>
      <c r="AKN45" s="221"/>
      <c r="AKO45" s="221"/>
      <c r="AKP45" s="221"/>
      <c r="AKQ45" s="221"/>
      <c r="AKR45" s="221"/>
      <c r="AKS45" s="221"/>
      <c r="AKT45" s="221"/>
      <c r="AKU45" s="221"/>
      <c r="AKV45" s="221"/>
      <c r="AKW45" s="221"/>
      <c r="AKX45" s="221"/>
      <c r="AKY45" s="221"/>
      <c r="AKZ45" s="221"/>
      <c r="ALA45" s="221"/>
      <c r="ALB45" s="221"/>
      <c r="ALC45" s="221"/>
      <c r="ALD45" s="221"/>
      <c r="ALE45" s="221"/>
      <c r="ALF45" s="221"/>
      <c r="ALG45" s="221"/>
      <c r="ALH45" s="221"/>
      <c r="ALI45" s="221"/>
      <c r="ALJ45" s="221"/>
      <c r="ALK45" s="221"/>
      <c r="ALL45" s="221"/>
      <c r="ALM45" s="221"/>
      <c r="ALN45" s="221"/>
      <c r="ALO45" s="221"/>
      <c r="ALP45" s="221"/>
      <c r="ALQ45" s="221"/>
      <c r="ALR45" s="221"/>
      <c r="ALS45" s="221"/>
      <c r="ALT45" s="221"/>
      <c r="ALU45" s="221"/>
      <c r="ALV45" s="221"/>
      <c r="ALW45" s="221"/>
      <c r="ALX45" s="221"/>
      <c r="ALY45" s="221"/>
      <c r="ALZ45" s="221"/>
      <c r="AMA45" s="221"/>
      <c r="AMB45" s="221"/>
      <c r="AMC45" s="221"/>
      <c r="AMD45" s="221"/>
      <c r="AME45" s="221"/>
      <c r="AMF45" s="221"/>
      <c r="AMG45" s="221"/>
      <c r="AMH45" s="221"/>
      <c r="AMI45" s="221"/>
      <c r="AMJ45" s="221"/>
      <c r="AMK45" s="221"/>
      <c r="AML45" s="221"/>
      <c r="AMM45" s="221"/>
      <c r="AMN45" s="221"/>
      <c r="AMO45" s="221"/>
      <c r="AMP45" s="221"/>
    </row>
    <row r="46" spans="1:1030" s="649" customFormat="1" ht="14.25">
      <c r="A46" s="1766" t="s">
        <v>307</v>
      </c>
      <c r="B46" s="1766"/>
      <c r="C46" s="1766"/>
      <c r="D46" s="1766"/>
      <c r="E46" s="1766"/>
      <c r="F46" s="222"/>
      <c r="G46" s="201">
        <v>329589.98</v>
      </c>
      <c r="H46" s="201">
        <v>394191.67</v>
      </c>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21"/>
      <c r="BL46" s="221"/>
      <c r="BM46" s="221"/>
      <c r="BN46" s="221"/>
      <c r="BO46" s="221"/>
      <c r="BP46" s="221"/>
      <c r="BQ46" s="221"/>
      <c r="BR46" s="221"/>
      <c r="BS46" s="221"/>
      <c r="BT46" s="221"/>
      <c r="BU46" s="221"/>
      <c r="BV46" s="221"/>
      <c r="BW46" s="221"/>
      <c r="BX46" s="221"/>
      <c r="BY46" s="221"/>
      <c r="BZ46" s="221"/>
      <c r="CA46" s="221"/>
      <c r="CB46" s="221"/>
      <c r="CC46" s="221"/>
      <c r="CD46" s="221"/>
      <c r="CE46" s="221"/>
      <c r="CF46" s="221"/>
      <c r="CG46" s="221"/>
      <c r="CH46" s="221"/>
      <c r="CI46" s="221"/>
      <c r="CJ46" s="221"/>
      <c r="CK46" s="221"/>
      <c r="CL46" s="221"/>
      <c r="CM46" s="221"/>
      <c r="CN46" s="221"/>
      <c r="CO46" s="221"/>
      <c r="CP46" s="221"/>
      <c r="CQ46" s="221"/>
      <c r="CR46" s="221"/>
      <c r="CS46" s="221"/>
      <c r="CT46" s="221"/>
      <c r="CU46" s="221"/>
      <c r="CV46" s="221"/>
      <c r="CW46" s="221"/>
      <c r="CX46" s="221"/>
      <c r="CY46" s="221"/>
      <c r="CZ46" s="221"/>
      <c r="DA46" s="221"/>
      <c r="DB46" s="221"/>
      <c r="DC46" s="221"/>
      <c r="DD46" s="221"/>
      <c r="DE46" s="221"/>
      <c r="DF46" s="221"/>
      <c r="DG46" s="221"/>
      <c r="DH46" s="221"/>
      <c r="DI46" s="221"/>
      <c r="DJ46" s="221"/>
      <c r="DK46" s="221"/>
      <c r="DL46" s="221"/>
      <c r="DM46" s="221"/>
      <c r="DN46" s="221"/>
      <c r="DO46" s="221"/>
      <c r="DP46" s="221"/>
      <c r="DQ46" s="221"/>
      <c r="DR46" s="221"/>
      <c r="DS46" s="221"/>
      <c r="DT46" s="221"/>
      <c r="DU46" s="221"/>
      <c r="DV46" s="221"/>
      <c r="DW46" s="221"/>
      <c r="DX46" s="221"/>
      <c r="DY46" s="221"/>
      <c r="DZ46" s="221"/>
      <c r="EA46" s="221"/>
      <c r="EB46" s="221"/>
      <c r="EC46" s="221"/>
      <c r="ED46" s="221"/>
      <c r="EE46" s="221"/>
      <c r="EF46" s="221"/>
      <c r="EG46" s="221"/>
      <c r="EH46" s="221"/>
      <c r="EI46" s="221"/>
      <c r="EJ46" s="221"/>
      <c r="EK46" s="221"/>
      <c r="EL46" s="221"/>
      <c r="EM46" s="221"/>
      <c r="EN46" s="221"/>
      <c r="EO46" s="221"/>
      <c r="EP46" s="221"/>
      <c r="EQ46" s="221"/>
      <c r="ER46" s="221"/>
      <c r="ES46" s="221"/>
      <c r="ET46" s="221"/>
      <c r="EU46" s="221"/>
      <c r="EV46" s="221"/>
      <c r="EW46" s="221"/>
      <c r="EX46" s="221"/>
      <c r="EY46" s="221"/>
      <c r="EZ46" s="221"/>
      <c r="FA46" s="221"/>
      <c r="FB46" s="221"/>
      <c r="FC46" s="221"/>
      <c r="FD46" s="221"/>
      <c r="FE46" s="221"/>
      <c r="FF46" s="221"/>
      <c r="FG46" s="221"/>
      <c r="FH46" s="221"/>
      <c r="FI46" s="221"/>
      <c r="FJ46" s="221"/>
      <c r="FK46" s="221"/>
      <c r="FL46" s="221"/>
      <c r="FM46" s="221"/>
      <c r="FN46" s="221"/>
      <c r="FO46" s="221"/>
      <c r="FP46" s="221"/>
      <c r="FQ46" s="221"/>
      <c r="FR46" s="221"/>
      <c r="FS46" s="221"/>
      <c r="FT46" s="221"/>
      <c r="FU46" s="221"/>
      <c r="FV46" s="221"/>
      <c r="FW46" s="221"/>
      <c r="FX46" s="221"/>
      <c r="FY46" s="221"/>
      <c r="FZ46" s="221"/>
      <c r="GA46" s="221"/>
      <c r="GB46" s="221"/>
      <c r="GC46" s="221"/>
      <c r="GD46" s="221"/>
      <c r="GE46" s="221"/>
      <c r="GF46" s="221"/>
      <c r="GG46" s="221"/>
      <c r="GH46" s="221"/>
      <c r="GI46" s="221"/>
      <c r="GJ46" s="221"/>
      <c r="GK46" s="221"/>
      <c r="GL46" s="221"/>
      <c r="GM46" s="221"/>
      <c r="GN46" s="221"/>
      <c r="GO46" s="221"/>
      <c r="GP46" s="221"/>
      <c r="GQ46" s="221"/>
      <c r="GR46" s="221"/>
      <c r="GS46" s="221"/>
      <c r="GT46" s="221"/>
      <c r="GU46" s="221"/>
      <c r="GV46" s="221"/>
      <c r="GW46" s="221"/>
      <c r="GX46" s="221"/>
      <c r="GY46" s="221"/>
      <c r="GZ46" s="221"/>
      <c r="HA46" s="221"/>
      <c r="HB46" s="221"/>
      <c r="HC46" s="221"/>
      <c r="HD46" s="221"/>
      <c r="HE46" s="221"/>
      <c r="HF46" s="221"/>
      <c r="HG46" s="221"/>
      <c r="HH46" s="221"/>
      <c r="HI46" s="221"/>
      <c r="HJ46" s="221"/>
      <c r="HK46" s="221"/>
      <c r="HL46" s="221"/>
      <c r="HM46" s="221"/>
      <c r="HN46" s="221"/>
      <c r="HO46" s="221"/>
      <c r="HP46" s="221"/>
      <c r="HQ46" s="221"/>
      <c r="HR46" s="221"/>
      <c r="HS46" s="221"/>
      <c r="HT46" s="221"/>
      <c r="HU46" s="221"/>
      <c r="HV46" s="221"/>
      <c r="HW46" s="221"/>
      <c r="HX46" s="221"/>
      <c r="HY46" s="221"/>
      <c r="HZ46" s="221"/>
      <c r="IA46" s="221"/>
      <c r="IB46" s="221"/>
      <c r="IC46" s="221"/>
      <c r="ID46" s="221"/>
      <c r="IE46" s="221"/>
      <c r="IF46" s="221"/>
      <c r="IG46" s="221"/>
      <c r="IH46" s="221"/>
      <c r="II46" s="221"/>
      <c r="IJ46" s="221"/>
      <c r="IK46" s="221"/>
      <c r="IL46" s="221"/>
      <c r="IM46" s="221"/>
      <c r="IN46" s="221"/>
      <c r="IO46" s="221"/>
      <c r="IP46" s="221"/>
      <c r="IQ46" s="221"/>
      <c r="IR46" s="221"/>
      <c r="IS46" s="221"/>
      <c r="IT46" s="221"/>
      <c r="IU46" s="221"/>
      <c r="IV46" s="221"/>
      <c r="IW46" s="221"/>
      <c r="IX46" s="221"/>
      <c r="IY46" s="221"/>
      <c r="IZ46" s="221"/>
      <c r="JA46" s="221"/>
      <c r="JB46" s="221"/>
      <c r="JC46" s="221"/>
      <c r="JD46" s="221"/>
      <c r="JE46" s="221"/>
      <c r="JF46" s="221"/>
      <c r="JG46" s="221"/>
      <c r="JH46" s="221"/>
      <c r="JI46" s="221"/>
      <c r="JJ46" s="221"/>
      <c r="JK46" s="221"/>
      <c r="JL46" s="221"/>
      <c r="JM46" s="221"/>
      <c r="JN46" s="221"/>
      <c r="JO46" s="221"/>
      <c r="JP46" s="221"/>
      <c r="JQ46" s="221"/>
      <c r="JR46" s="221"/>
      <c r="JS46" s="221"/>
      <c r="JT46" s="221"/>
      <c r="JU46" s="221"/>
      <c r="JV46" s="221"/>
      <c r="JW46" s="221"/>
      <c r="JX46" s="221"/>
      <c r="JY46" s="221"/>
      <c r="JZ46" s="221"/>
      <c r="KA46" s="221"/>
      <c r="KB46" s="221"/>
      <c r="KC46" s="221"/>
      <c r="KD46" s="221"/>
      <c r="KE46" s="221"/>
      <c r="KF46" s="221"/>
      <c r="KG46" s="221"/>
      <c r="KH46" s="221"/>
      <c r="KI46" s="221"/>
      <c r="KJ46" s="221"/>
      <c r="KK46" s="221"/>
      <c r="KL46" s="221"/>
      <c r="KM46" s="221"/>
      <c r="KN46" s="221"/>
      <c r="KO46" s="221"/>
      <c r="KP46" s="221"/>
      <c r="KQ46" s="221"/>
      <c r="KR46" s="221"/>
      <c r="KS46" s="221"/>
      <c r="KT46" s="221"/>
      <c r="KU46" s="221"/>
      <c r="KV46" s="221"/>
      <c r="KW46" s="221"/>
      <c r="KX46" s="221"/>
      <c r="KY46" s="221"/>
      <c r="KZ46" s="221"/>
      <c r="LA46" s="221"/>
      <c r="LB46" s="221"/>
      <c r="LC46" s="221"/>
      <c r="LD46" s="221"/>
      <c r="LE46" s="221"/>
      <c r="LF46" s="221"/>
      <c r="LG46" s="221"/>
      <c r="LH46" s="221"/>
      <c r="LI46" s="221"/>
      <c r="LJ46" s="221"/>
      <c r="LK46" s="221"/>
      <c r="LL46" s="221"/>
      <c r="LM46" s="221"/>
      <c r="LN46" s="221"/>
      <c r="LO46" s="221"/>
      <c r="LP46" s="221"/>
      <c r="LQ46" s="221"/>
      <c r="LR46" s="221"/>
      <c r="LS46" s="221"/>
      <c r="LT46" s="221"/>
      <c r="LU46" s="221"/>
      <c r="LV46" s="221"/>
      <c r="LW46" s="221"/>
      <c r="LX46" s="221"/>
      <c r="LY46" s="221"/>
      <c r="LZ46" s="221"/>
      <c r="MA46" s="221"/>
      <c r="MB46" s="221"/>
      <c r="MC46" s="221"/>
      <c r="MD46" s="221"/>
      <c r="ME46" s="221"/>
      <c r="MF46" s="221"/>
      <c r="MG46" s="221"/>
      <c r="MH46" s="221"/>
      <c r="MI46" s="221"/>
      <c r="MJ46" s="221"/>
      <c r="MK46" s="221"/>
      <c r="ML46" s="221"/>
      <c r="MM46" s="221"/>
      <c r="MN46" s="221"/>
      <c r="MO46" s="221"/>
      <c r="MP46" s="221"/>
      <c r="MQ46" s="221"/>
      <c r="MR46" s="221"/>
      <c r="MS46" s="221"/>
      <c r="MT46" s="221"/>
      <c r="MU46" s="221"/>
      <c r="MV46" s="221"/>
      <c r="MW46" s="221"/>
      <c r="MX46" s="221"/>
      <c r="MY46" s="221"/>
      <c r="MZ46" s="221"/>
      <c r="NA46" s="221"/>
      <c r="NB46" s="221"/>
      <c r="NC46" s="221"/>
      <c r="ND46" s="221"/>
      <c r="NE46" s="221"/>
      <c r="NF46" s="221"/>
      <c r="NG46" s="221"/>
      <c r="NH46" s="221"/>
      <c r="NI46" s="221"/>
      <c r="NJ46" s="221"/>
      <c r="NK46" s="221"/>
      <c r="NL46" s="221"/>
      <c r="NM46" s="221"/>
      <c r="NN46" s="221"/>
      <c r="NO46" s="221"/>
      <c r="NP46" s="221"/>
      <c r="NQ46" s="221"/>
      <c r="NR46" s="221"/>
      <c r="NS46" s="221"/>
      <c r="NT46" s="221"/>
      <c r="NU46" s="221"/>
      <c r="NV46" s="221"/>
      <c r="NW46" s="221"/>
      <c r="NX46" s="221"/>
      <c r="NY46" s="221"/>
      <c r="NZ46" s="221"/>
      <c r="OA46" s="221"/>
      <c r="OB46" s="221"/>
      <c r="OC46" s="221"/>
      <c r="OD46" s="221"/>
      <c r="OE46" s="221"/>
      <c r="OF46" s="221"/>
      <c r="OG46" s="221"/>
      <c r="OH46" s="221"/>
      <c r="OI46" s="221"/>
      <c r="OJ46" s="221"/>
      <c r="OK46" s="221"/>
      <c r="OL46" s="221"/>
      <c r="OM46" s="221"/>
      <c r="ON46" s="221"/>
      <c r="OO46" s="221"/>
      <c r="OP46" s="221"/>
      <c r="OQ46" s="221"/>
      <c r="OR46" s="221"/>
      <c r="OS46" s="221"/>
      <c r="OT46" s="221"/>
      <c r="OU46" s="221"/>
      <c r="OV46" s="221"/>
      <c r="OW46" s="221"/>
      <c r="OX46" s="221"/>
      <c r="OY46" s="221"/>
      <c r="OZ46" s="221"/>
      <c r="PA46" s="221"/>
      <c r="PB46" s="221"/>
      <c r="PC46" s="221"/>
      <c r="PD46" s="221"/>
      <c r="PE46" s="221"/>
      <c r="PF46" s="221"/>
      <c r="PG46" s="221"/>
      <c r="PH46" s="221"/>
      <c r="PI46" s="221"/>
      <c r="PJ46" s="221"/>
      <c r="PK46" s="221"/>
      <c r="PL46" s="221"/>
      <c r="PM46" s="221"/>
      <c r="PN46" s="221"/>
      <c r="PO46" s="221"/>
      <c r="PP46" s="221"/>
      <c r="PQ46" s="221"/>
      <c r="PR46" s="221"/>
      <c r="PS46" s="221"/>
      <c r="PT46" s="221"/>
      <c r="PU46" s="221"/>
      <c r="PV46" s="221"/>
      <c r="PW46" s="221"/>
      <c r="PX46" s="221"/>
      <c r="PY46" s="221"/>
      <c r="PZ46" s="221"/>
      <c r="QA46" s="221"/>
      <c r="QB46" s="221"/>
      <c r="QC46" s="221"/>
      <c r="QD46" s="221"/>
      <c r="QE46" s="221"/>
      <c r="QF46" s="221"/>
      <c r="QG46" s="221"/>
      <c r="QH46" s="221"/>
      <c r="QI46" s="221"/>
      <c r="QJ46" s="221"/>
      <c r="QK46" s="221"/>
      <c r="QL46" s="221"/>
      <c r="QM46" s="221"/>
      <c r="QN46" s="221"/>
      <c r="QO46" s="221"/>
      <c r="QP46" s="221"/>
      <c r="QQ46" s="221"/>
      <c r="QR46" s="221"/>
      <c r="QS46" s="221"/>
      <c r="QT46" s="221"/>
      <c r="QU46" s="221"/>
      <c r="QV46" s="221"/>
      <c r="QW46" s="221"/>
      <c r="QX46" s="221"/>
      <c r="QY46" s="221"/>
      <c r="QZ46" s="221"/>
      <c r="RA46" s="221"/>
      <c r="RB46" s="221"/>
      <c r="RC46" s="221"/>
      <c r="RD46" s="221"/>
      <c r="RE46" s="221"/>
      <c r="RF46" s="221"/>
      <c r="RG46" s="221"/>
      <c r="RH46" s="221"/>
      <c r="RI46" s="221"/>
      <c r="RJ46" s="221"/>
      <c r="RK46" s="221"/>
      <c r="RL46" s="221"/>
      <c r="RM46" s="221"/>
      <c r="RN46" s="221"/>
      <c r="RO46" s="221"/>
      <c r="RP46" s="221"/>
      <c r="RQ46" s="221"/>
      <c r="RR46" s="221"/>
      <c r="RS46" s="221"/>
      <c r="RT46" s="221"/>
      <c r="RU46" s="221"/>
      <c r="RV46" s="221"/>
      <c r="RW46" s="221"/>
      <c r="RX46" s="221"/>
      <c r="RY46" s="221"/>
      <c r="RZ46" s="221"/>
      <c r="SA46" s="221"/>
      <c r="SB46" s="221"/>
      <c r="SC46" s="221"/>
      <c r="SD46" s="221"/>
      <c r="SE46" s="221"/>
      <c r="SF46" s="221"/>
      <c r="SG46" s="221"/>
      <c r="SH46" s="221"/>
      <c r="SI46" s="221"/>
      <c r="SJ46" s="221"/>
      <c r="SK46" s="221"/>
      <c r="SL46" s="221"/>
      <c r="SM46" s="221"/>
      <c r="SN46" s="221"/>
      <c r="SO46" s="221"/>
      <c r="SP46" s="221"/>
      <c r="SQ46" s="221"/>
      <c r="SR46" s="221"/>
      <c r="SS46" s="221"/>
      <c r="ST46" s="221"/>
      <c r="SU46" s="221"/>
      <c r="SV46" s="221"/>
      <c r="SW46" s="221"/>
      <c r="SX46" s="221"/>
      <c r="SY46" s="221"/>
      <c r="SZ46" s="221"/>
      <c r="TA46" s="221"/>
      <c r="TB46" s="221"/>
      <c r="TC46" s="221"/>
      <c r="TD46" s="221"/>
      <c r="TE46" s="221"/>
      <c r="TF46" s="221"/>
      <c r="TG46" s="221"/>
      <c r="TH46" s="221"/>
      <c r="TI46" s="221"/>
      <c r="TJ46" s="221"/>
      <c r="TK46" s="221"/>
      <c r="TL46" s="221"/>
      <c r="TM46" s="221"/>
      <c r="TN46" s="221"/>
      <c r="TO46" s="221"/>
      <c r="TP46" s="221"/>
      <c r="TQ46" s="221"/>
      <c r="TR46" s="221"/>
      <c r="TS46" s="221"/>
      <c r="TT46" s="221"/>
      <c r="TU46" s="221"/>
      <c r="TV46" s="221"/>
      <c r="TW46" s="221"/>
      <c r="TX46" s="221"/>
      <c r="TY46" s="221"/>
      <c r="TZ46" s="221"/>
      <c r="UA46" s="221"/>
      <c r="UB46" s="221"/>
      <c r="UC46" s="221"/>
      <c r="UD46" s="221"/>
      <c r="UE46" s="221"/>
      <c r="UF46" s="221"/>
      <c r="UG46" s="221"/>
      <c r="UH46" s="221"/>
      <c r="UI46" s="221"/>
      <c r="UJ46" s="221"/>
      <c r="UK46" s="221"/>
      <c r="UL46" s="221"/>
      <c r="UM46" s="221"/>
      <c r="UN46" s="221"/>
      <c r="UO46" s="221"/>
      <c r="UP46" s="221"/>
      <c r="UQ46" s="221"/>
      <c r="UR46" s="221"/>
      <c r="US46" s="221"/>
      <c r="UT46" s="221"/>
      <c r="UU46" s="221"/>
      <c r="UV46" s="221"/>
      <c r="UW46" s="221"/>
      <c r="UX46" s="221"/>
      <c r="UY46" s="221"/>
      <c r="UZ46" s="221"/>
      <c r="VA46" s="221"/>
      <c r="VB46" s="221"/>
      <c r="VC46" s="221"/>
      <c r="VD46" s="221"/>
      <c r="VE46" s="221"/>
      <c r="VF46" s="221"/>
      <c r="VG46" s="221"/>
      <c r="VH46" s="221"/>
      <c r="VI46" s="221"/>
      <c r="VJ46" s="221"/>
      <c r="VK46" s="221"/>
      <c r="VL46" s="221"/>
      <c r="VM46" s="221"/>
      <c r="VN46" s="221"/>
      <c r="VO46" s="221"/>
      <c r="VP46" s="221"/>
      <c r="VQ46" s="221"/>
      <c r="VR46" s="221"/>
      <c r="VS46" s="221"/>
      <c r="VT46" s="221"/>
      <c r="VU46" s="221"/>
      <c r="VV46" s="221"/>
      <c r="VW46" s="221"/>
      <c r="VX46" s="221"/>
      <c r="VY46" s="221"/>
      <c r="VZ46" s="221"/>
      <c r="WA46" s="221"/>
      <c r="WB46" s="221"/>
      <c r="WC46" s="221"/>
      <c r="WD46" s="221"/>
      <c r="WE46" s="221"/>
      <c r="WF46" s="221"/>
      <c r="WG46" s="221"/>
      <c r="WH46" s="221"/>
      <c r="WI46" s="221"/>
      <c r="WJ46" s="221"/>
      <c r="WK46" s="221"/>
      <c r="WL46" s="221"/>
      <c r="WM46" s="221"/>
      <c r="WN46" s="221"/>
      <c r="WO46" s="221"/>
      <c r="WP46" s="221"/>
      <c r="WQ46" s="221"/>
      <c r="WR46" s="221"/>
      <c r="WS46" s="221"/>
      <c r="WT46" s="221"/>
      <c r="WU46" s="221"/>
      <c r="WV46" s="221"/>
      <c r="WW46" s="221"/>
      <c r="WX46" s="221"/>
      <c r="WY46" s="221"/>
      <c r="WZ46" s="221"/>
      <c r="XA46" s="221"/>
      <c r="XB46" s="221"/>
      <c r="XC46" s="221"/>
      <c r="XD46" s="221"/>
      <c r="XE46" s="221"/>
      <c r="XF46" s="221"/>
      <c r="XG46" s="221"/>
      <c r="XH46" s="221"/>
      <c r="XI46" s="221"/>
      <c r="XJ46" s="221"/>
      <c r="XK46" s="221"/>
      <c r="XL46" s="221"/>
      <c r="XM46" s="221"/>
      <c r="XN46" s="221"/>
      <c r="XO46" s="221"/>
      <c r="XP46" s="221"/>
      <c r="XQ46" s="221"/>
      <c r="XR46" s="221"/>
      <c r="XS46" s="221"/>
      <c r="XT46" s="221"/>
      <c r="XU46" s="221"/>
      <c r="XV46" s="221"/>
      <c r="XW46" s="221"/>
      <c r="XX46" s="221"/>
      <c r="XY46" s="221"/>
      <c r="XZ46" s="221"/>
      <c r="YA46" s="221"/>
      <c r="YB46" s="221"/>
      <c r="YC46" s="221"/>
      <c r="YD46" s="221"/>
      <c r="YE46" s="221"/>
      <c r="YF46" s="221"/>
      <c r="YG46" s="221"/>
      <c r="YH46" s="221"/>
      <c r="YI46" s="221"/>
      <c r="YJ46" s="221"/>
      <c r="YK46" s="221"/>
      <c r="YL46" s="221"/>
      <c r="YM46" s="221"/>
      <c r="YN46" s="221"/>
      <c r="YO46" s="221"/>
      <c r="YP46" s="221"/>
      <c r="YQ46" s="221"/>
      <c r="YR46" s="221"/>
      <c r="YS46" s="221"/>
      <c r="YT46" s="221"/>
      <c r="YU46" s="221"/>
      <c r="YV46" s="221"/>
      <c r="YW46" s="221"/>
      <c r="YX46" s="221"/>
      <c r="YY46" s="221"/>
      <c r="YZ46" s="221"/>
      <c r="ZA46" s="221"/>
      <c r="ZB46" s="221"/>
      <c r="ZC46" s="221"/>
      <c r="ZD46" s="221"/>
      <c r="ZE46" s="221"/>
      <c r="ZF46" s="221"/>
      <c r="ZG46" s="221"/>
      <c r="ZH46" s="221"/>
      <c r="ZI46" s="221"/>
      <c r="ZJ46" s="221"/>
      <c r="ZK46" s="221"/>
      <c r="ZL46" s="221"/>
      <c r="ZM46" s="221"/>
      <c r="ZN46" s="221"/>
      <c r="ZO46" s="221"/>
      <c r="ZP46" s="221"/>
      <c r="ZQ46" s="221"/>
      <c r="ZR46" s="221"/>
      <c r="ZS46" s="221"/>
      <c r="ZT46" s="221"/>
      <c r="ZU46" s="221"/>
      <c r="ZV46" s="221"/>
      <c r="ZW46" s="221"/>
      <c r="ZX46" s="221"/>
      <c r="ZY46" s="221"/>
      <c r="ZZ46" s="221"/>
      <c r="AAA46" s="221"/>
      <c r="AAB46" s="221"/>
      <c r="AAC46" s="221"/>
      <c r="AAD46" s="221"/>
      <c r="AAE46" s="221"/>
      <c r="AAF46" s="221"/>
      <c r="AAG46" s="221"/>
      <c r="AAH46" s="221"/>
      <c r="AAI46" s="221"/>
      <c r="AAJ46" s="221"/>
      <c r="AAK46" s="221"/>
      <c r="AAL46" s="221"/>
      <c r="AAM46" s="221"/>
      <c r="AAN46" s="221"/>
      <c r="AAO46" s="221"/>
      <c r="AAP46" s="221"/>
      <c r="AAQ46" s="221"/>
      <c r="AAR46" s="221"/>
      <c r="AAS46" s="221"/>
      <c r="AAT46" s="221"/>
      <c r="AAU46" s="221"/>
      <c r="AAV46" s="221"/>
      <c r="AAW46" s="221"/>
      <c r="AAX46" s="221"/>
      <c r="AAY46" s="221"/>
      <c r="AAZ46" s="221"/>
      <c r="ABA46" s="221"/>
      <c r="ABB46" s="221"/>
      <c r="ABC46" s="221"/>
      <c r="ABD46" s="221"/>
      <c r="ABE46" s="221"/>
      <c r="ABF46" s="221"/>
      <c r="ABG46" s="221"/>
      <c r="ABH46" s="221"/>
      <c r="ABI46" s="221"/>
      <c r="ABJ46" s="221"/>
      <c r="ABK46" s="221"/>
      <c r="ABL46" s="221"/>
      <c r="ABM46" s="221"/>
      <c r="ABN46" s="221"/>
      <c r="ABO46" s="221"/>
      <c r="ABP46" s="221"/>
      <c r="ABQ46" s="221"/>
      <c r="ABR46" s="221"/>
      <c r="ABS46" s="221"/>
      <c r="ABT46" s="221"/>
      <c r="ABU46" s="221"/>
      <c r="ABV46" s="221"/>
      <c r="ABW46" s="221"/>
      <c r="ABX46" s="221"/>
      <c r="ABY46" s="221"/>
      <c r="ABZ46" s="221"/>
      <c r="ACA46" s="221"/>
      <c r="ACB46" s="221"/>
      <c r="ACC46" s="221"/>
      <c r="ACD46" s="221"/>
      <c r="ACE46" s="221"/>
      <c r="ACF46" s="221"/>
      <c r="ACG46" s="221"/>
      <c r="ACH46" s="221"/>
      <c r="ACI46" s="221"/>
      <c r="ACJ46" s="221"/>
      <c r="ACK46" s="221"/>
      <c r="ACL46" s="221"/>
      <c r="ACM46" s="221"/>
      <c r="ACN46" s="221"/>
      <c r="ACO46" s="221"/>
      <c r="ACP46" s="221"/>
      <c r="ACQ46" s="221"/>
      <c r="ACR46" s="221"/>
      <c r="ACS46" s="221"/>
      <c r="ACT46" s="221"/>
      <c r="ACU46" s="221"/>
      <c r="ACV46" s="221"/>
      <c r="ACW46" s="221"/>
      <c r="ACX46" s="221"/>
      <c r="ACY46" s="221"/>
      <c r="ACZ46" s="221"/>
      <c r="ADA46" s="221"/>
      <c r="ADB46" s="221"/>
      <c r="ADC46" s="221"/>
      <c r="ADD46" s="221"/>
      <c r="ADE46" s="221"/>
      <c r="ADF46" s="221"/>
      <c r="ADG46" s="221"/>
      <c r="ADH46" s="221"/>
      <c r="ADI46" s="221"/>
      <c r="ADJ46" s="221"/>
      <c r="ADK46" s="221"/>
      <c r="ADL46" s="221"/>
      <c r="ADM46" s="221"/>
      <c r="ADN46" s="221"/>
      <c r="ADO46" s="221"/>
      <c r="ADP46" s="221"/>
      <c r="ADQ46" s="221"/>
      <c r="ADR46" s="221"/>
      <c r="ADS46" s="221"/>
      <c r="ADT46" s="221"/>
      <c r="ADU46" s="221"/>
      <c r="ADV46" s="221"/>
      <c r="ADW46" s="221"/>
      <c r="ADX46" s="221"/>
      <c r="ADY46" s="221"/>
      <c r="ADZ46" s="221"/>
      <c r="AEA46" s="221"/>
      <c r="AEB46" s="221"/>
      <c r="AEC46" s="221"/>
      <c r="AED46" s="221"/>
      <c r="AEE46" s="221"/>
      <c r="AEF46" s="221"/>
      <c r="AEG46" s="221"/>
      <c r="AEH46" s="221"/>
      <c r="AEI46" s="221"/>
      <c r="AEJ46" s="221"/>
      <c r="AEK46" s="221"/>
      <c r="AEL46" s="221"/>
      <c r="AEM46" s="221"/>
      <c r="AEN46" s="221"/>
      <c r="AEO46" s="221"/>
      <c r="AEP46" s="221"/>
      <c r="AEQ46" s="221"/>
      <c r="AER46" s="221"/>
      <c r="AES46" s="221"/>
      <c r="AET46" s="221"/>
      <c r="AEU46" s="221"/>
      <c r="AEV46" s="221"/>
      <c r="AEW46" s="221"/>
      <c r="AEX46" s="221"/>
      <c r="AEY46" s="221"/>
      <c r="AEZ46" s="221"/>
      <c r="AFA46" s="221"/>
      <c r="AFB46" s="221"/>
      <c r="AFC46" s="221"/>
      <c r="AFD46" s="221"/>
      <c r="AFE46" s="221"/>
      <c r="AFF46" s="221"/>
      <c r="AFG46" s="221"/>
      <c r="AFH46" s="221"/>
      <c r="AFI46" s="221"/>
      <c r="AFJ46" s="221"/>
      <c r="AFK46" s="221"/>
      <c r="AFL46" s="221"/>
      <c r="AFM46" s="221"/>
      <c r="AFN46" s="221"/>
      <c r="AFO46" s="221"/>
      <c r="AFP46" s="221"/>
      <c r="AFQ46" s="221"/>
      <c r="AFR46" s="221"/>
      <c r="AFS46" s="221"/>
      <c r="AFT46" s="221"/>
      <c r="AFU46" s="221"/>
      <c r="AFV46" s="221"/>
      <c r="AFW46" s="221"/>
      <c r="AFX46" s="221"/>
      <c r="AFY46" s="221"/>
      <c r="AFZ46" s="221"/>
      <c r="AGA46" s="221"/>
      <c r="AGB46" s="221"/>
      <c r="AGC46" s="221"/>
      <c r="AGD46" s="221"/>
      <c r="AGE46" s="221"/>
      <c r="AGF46" s="221"/>
      <c r="AGG46" s="221"/>
      <c r="AGH46" s="221"/>
      <c r="AGI46" s="221"/>
      <c r="AGJ46" s="221"/>
      <c r="AGK46" s="221"/>
      <c r="AGL46" s="221"/>
      <c r="AGM46" s="221"/>
      <c r="AGN46" s="221"/>
      <c r="AGO46" s="221"/>
      <c r="AGP46" s="221"/>
      <c r="AGQ46" s="221"/>
      <c r="AGR46" s="221"/>
      <c r="AGS46" s="221"/>
      <c r="AGT46" s="221"/>
      <c r="AGU46" s="221"/>
      <c r="AGV46" s="221"/>
      <c r="AGW46" s="221"/>
      <c r="AGX46" s="221"/>
      <c r="AGY46" s="221"/>
      <c r="AGZ46" s="221"/>
      <c r="AHA46" s="221"/>
      <c r="AHB46" s="221"/>
      <c r="AHC46" s="221"/>
      <c r="AHD46" s="221"/>
      <c r="AHE46" s="221"/>
      <c r="AHF46" s="221"/>
      <c r="AHG46" s="221"/>
      <c r="AHH46" s="221"/>
      <c r="AHI46" s="221"/>
      <c r="AHJ46" s="221"/>
      <c r="AHK46" s="221"/>
      <c r="AHL46" s="221"/>
      <c r="AHM46" s="221"/>
      <c r="AHN46" s="221"/>
      <c r="AHO46" s="221"/>
      <c r="AHP46" s="221"/>
      <c r="AHQ46" s="221"/>
      <c r="AHR46" s="221"/>
      <c r="AHS46" s="221"/>
      <c r="AHT46" s="221"/>
      <c r="AHU46" s="221"/>
      <c r="AHV46" s="221"/>
      <c r="AHW46" s="221"/>
      <c r="AHX46" s="221"/>
      <c r="AHY46" s="221"/>
      <c r="AHZ46" s="221"/>
      <c r="AIA46" s="221"/>
      <c r="AIB46" s="221"/>
      <c r="AIC46" s="221"/>
      <c r="AID46" s="221"/>
      <c r="AIE46" s="221"/>
      <c r="AIF46" s="221"/>
      <c r="AIG46" s="221"/>
      <c r="AIH46" s="221"/>
      <c r="AII46" s="221"/>
      <c r="AIJ46" s="221"/>
      <c r="AIK46" s="221"/>
      <c r="AIL46" s="221"/>
      <c r="AIM46" s="221"/>
      <c r="AIN46" s="221"/>
      <c r="AIO46" s="221"/>
      <c r="AIP46" s="221"/>
      <c r="AIQ46" s="221"/>
      <c r="AIR46" s="221"/>
      <c r="AIS46" s="221"/>
      <c r="AIT46" s="221"/>
      <c r="AIU46" s="221"/>
      <c r="AIV46" s="221"/>
      <c r="AIW46" s="221"/>
      <c r="AIX46" s="221"/>
      <c r="AIY46" s="221"/>
      <c r="AIZ46" s="221"/>
      <c r="AJA46" s="221"/>
      <c r="AJB46" s="221"/>
      <c r="AJC46" s="221"/>
      <c r="AJD46" s="221"/>
      <c r="AJE46" s="221"/>
      <c r="AJF46" s="221"/>
      <c r="AJG46" s="221"/>
      <c r="AJH46" s="221"/>
      <c r="AJI46" s="221"/>
      <c r="AJJ46" s="221"/>
      <c r="AJK46" s="221"/>
      <c r="AJL46" s="221"/>
      <c r="AJM46" s="221"/>
      <c r="AJN46" s="221"/>
      <c r="AJO46" s="221"/>
      <c r="AJP46" s="221"/>
      <c r="AJQ46" s="221"/>
      <c r="AJR46" s="221"/>
      <c r="AJS46" s="221"/>
      <c r="AJT46" s="221"/>
      <c r="AJU46" s="221"/>
      <c r="AJV46" s="221"/>
      <c r="AJW46" s="221"/>
      <c r="AJX46" s="221"/>
      <c r="AJY46" s="221"/>
      <c r="AJZ46" s="221"/>
      <c r="AKA46" s="221"/>
      <c r="AKB46" s="221"/>
      <c r="AKC46" s="221"/>
      <c r="AKD46" s="221"/>
      <c r="AKE46" s="221"/>
      <c r="AKF46" s="221"/>
      <c r="AKG46" s="221"/>
      <c r="AKH46" s="221"/>
      <c r="AKI46" s="221"/>
      <c r="AKJ46" s="221"/>
      <c r="AKK46" s="221"/>
      <c r="AKL46" s="221"/>
      <c r="AKM46" s="221"/>
      <c r="AKN46" s="221"/>
      <c r="AKO46" s="221"/>
      <c r="AKP46" s="221"/>
      <c r="AKQ46" s="221"/>
      <c r="AKR46" s="221"/>
      <c r="AKS46" s="221"/>
      <c r="AKT46" s="221"/>
      <c r="AKU46" s="221"/>
      <c r="AKV46" s="221"/>
      <c r="AKW46" s="221"/>
      <c r="AKX46" s="221"/>
      <c r="AKY46" s="221"/>
      <c r="AKZ46" s="221"/>
      <c r="ALA46" s="221"/>
      <c r="ALB46" s="221"/>
      <c r="ALC46" s="221"/>
      <c r="ALD46" s="221"/>
      <c r="ALE46" s="221"/>
      <c r="ALF46" s="221"/>
      <c r="ALG46" s="221"/>
      <c r="ALH46" s="221"/>
      <c r="ALI46" s="221"/>
      <c r="ALJ46" s="221"/>
      <c r="ALK46" s="221"/>
      <c r="ALL46" s="221"/>
      <c r="ALM46" s="221"/>
      <c r="ALN46" s="221"/>
      <c r="ALO46" s="221"/>
      <c r="ALP46" s="221"/>
      <c r="ALQ46" s="221"/>
      <c r="ALR46" s="221"/>
      <c r="ALS46" s="221"/>
      <c r="ALT46" s="221"/>
      <c r="ALU46" s="221"/>
      <c r="ALV46" s="221"/>
      <c r="ALW46" s="221"/>
      <c r="ALX46" s="221"/>
      <c r="ALY46" s="221"/>
      <c r="ALZ46" s="221"/>
      <c r="AMA46" s="221"/>
      <c r="AMB46" s="221"/>
      <c r="AMC46" s="221"/>
      <c r="AMD46" s="221"/>
      <c r="AME46" s="221"/>
      <c r="AMF46" s="221"/>
      <c r="AMG46" s="221"/>
      <c r="AMH46" s="221"/>
      <c r="AMI46" s="221"/>
      <c r="AMJ46" s="221"/>
      <c r="AMK46" s="221"/>
      <c r="AML46" s="221"/>
      <c r="AMM46" s="221"/>
      <c r="AMN46" s="221"/>
      <c r="AMO46" s="221"/>
      <c r="AMP46" s="221"/>
    </row>
    <row r="47" spans="1:1030" s="649" customFormat="1" ht="14.25">
      <c r="A47" s="1766" t="s">
        <v>308</v>
      </c>
      <c r="B47" s="1766"/>
      <c r="C47" s="1766"/>
      <c r="D47" s="1766"/>
      <c r="E47" s="1766"/>
      <c r="F47" s="222"/>
      <c r="G47" s="201">
        <v>5620172</v>
      </c>
      <c r="H47" s="201">
        <v>5620172</v>
      </c>
      <c r="I47" s="221"/>
      <c r="J47" s="221"/>
      <c r="K47" s="221"/>
      <c r="L47" s="221"/>
      <c r="M47" s="221"/>
      <c r="N47" s="221"/>
      <c r="O47" s="221"/>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21"/>
      <c r="BL47" s="221"/>
      <c r="BM47" s="221"/>
      <c r="BN47" s="221"/>
      <c r="BO47" s="221"/>
      <c r="BP47" s="221"/>
      <c r="BQ47" s="221"/>
      <c r="BR47" s="221"/>
      <c r="BS47" s="221"/>
      <c r="BT47" s="221"/>
      <c r="BU47" s="221"/>
      <c r="BV47" s="221"/>
      <c r="BW47" s="221"/>
      <c r="BX47" s="221"/>
      <c r="BY47" s="221"/>
      <c r="BZ47" s="221"/>
      <c r="CA47" s="221"/>
      <c r="CB47" s="221"/>
      <c r="CC47" s="221"/>
      <c r="CD47" s="221"/>
      <c r="CE47" s="221"/>
      <c r="CF47" s="221"/>
      <c r="CG47" s="221"/>
      <c r="CH47" s="221"/>
      <c r="CI47" s="221"/>
      <c r="CJ47" s="221"/>
      <c r="CK47" s="221"/>
      <c r="CL47" s="221"/>
      <c r="CM47" s="221"/>
      <c r="CN47" s="221"/>
      <c r="CO47" s="221"/>
      <c r="CP47" s="221"/>
      <c r="CQ47" s="221"/>
      <c r="CR47" s="221"/>
      <c r="CS47" s="221"/>
      <c r="CT47" s="221"/>
      <c r="CU47" s="221"/>
      <c r="CV47" s="221"/>
      <c r="CW47" s="221"/>
      <c r="CX47" s="221"/>
      <c r="CY47" s="221"/>
      <c r="CZ47" s="221"/>
      <c r="DA47" s="221"/>
      <c r="DB47" s="221"/>
      <c r="DC47" s="221"/>
      <c r="DD47" s="221"/>
      <c r="DE47" s="221"/>
      <c r="DF47" s="221"/>
      <c r="DG47" s="221"/>
      <c r="DH47" s="221"/>
      <c r="DI47" s="221"/>
      <c r="DJ47" s="221"/>
      <c r="DK47" s="221"/>
      <c r="DL47" s="221"/>
      <c r="DM47" s="221"/>
      <c r="DN47" s="221"/>
      <c r="DO47" s="221"/>
      <c r="DP47" s="221"/>
      <c r="DQ47" s="221"/>
      <c r="DR47" s="221"/>
      <c r="DS47" s="221"/>
      <c r="DT47" s="221"/>
      <c r="DU47" s="221"/>
      <c r="DV47" s="221"/>
      <c r="DW47" s="221"/>
      <c r="DX47" s="221"/>
      <c r="DY47" s="221"/>
      <c r="DZ47" s="221"/>
      <c r="EA47" s="221"/>
      <c r="EB47" s="221"/>
      <c r="EC47" s="221"/>
      <c r="ED47" s="221"/>
      <c r="EE47" s="221"/>
      <c r="EF47" s="221"/>
      <c r="EG47" s="221"/>
      <c r="EH47" s="221"/>
      <c r="EI47" s="221"/>
      <c r="EJ47" s="221"/>
      <c r="EK47" s="221"/>
      <c r="EL47" s="221"/>
      <c r="EM47" s="221"/>
      <c r="EN47" s="221"/>
      <c r="EO47" s="221"/>
      <c r="EP47" s="221"/>
      <c r="EQ47" s="221"/>
      <c r="ER47" s="221"/>
      <c r="ES47" s="221"/>
      <c r="ET47" s="221"/>
      <c r="EU47" s="221"/>
      <c r="EV47" s="221"/>
      <c r="EW47" s="221"/>
      <c r="EX47" s="221"/>
      <c r="EY47" s="221"/>
      <c r="EZ47" s="221"/>
      <c r="FA47" s="221"/>
      <c r="FB47" s="221"/>
      <c r="FC47" s="221"/>
      <c r="FD47" s="221"/>
      <c r="FE47" s="221"/>
      <c r="FF47" s="221"/>
      <c r="FG47" s="221"/>
      <c r="FH47" s="221"/>
      <c r="FI47" s="221"/>
      <c r="FJ47" s="221"/>
      <c r="FK47" s="221"/>
      <c r="FL47" s="221"/>
      <c r="FM47" s="221"/>
      <c r="FN47" s="221"/>
      <c r="FO47" s="221"/>
      <c r="FP47" s="221"/>
      <c r="FQ47" s="221"/>
      <c r="FR47" s="221"/>
      <c r="FS47" s="221"/>
      <c r="FT47" s="221"/>
      <c r="FU47" s="221"/>
      <c r="FV47" s="221"/>
      <c r="FW47" s="221"/>
      <c r="FX47" s="221"/>
      <c r="FY47" s="221"/>
      <c r="FZ47" s="221"/>
      <c r="GA47" s="221"/>
      <c r="GB47" s="221"/>
      <c r="GC47" s="221"/>
      <c r="GD47" s="221"/>
      <c r="GE47" s="221"/>
      <c r="GF47" s="221"/>
      <c r="GG47" s="221"/>
      <c r="GH47" s="221"/>
      <c r="GI47" s="221"/>
      <c r="GJ47" s="221"/>
      <c r="GK47" s="221"/>
      <c r="GL47" s="221"/>
      <c r="GM47" s="221"/>
      <c r="GN47" s="221"/>
      <c r="GO47" s="221"/>
      <c r="GP47" s="221"/>
      <c r="GQ47" s="221"/>
      <c r="GR47" s="221"/>
      <c r="GS47" s="221"/>
      <c r="GT47" s="221"/>
      <c r="GU47" s="221"/>
      <c r="GV47" s="221"/>
      <c r="GW47" s="221"/>
      <c r="GX47" s="221"/>
      <c r="GY47" s="221"/>
      <c r="GZ47" s="221"/>
      <c r="HA47" s="221"/>
      <c r="HB47" s="221"/>
      <c r="HC47" s="221"/>
      <c r="HD47" s="221"/>
      <c r="HE47" s="221"/>
      <c r="HF47" s="221"/>
      <c r="HG47" s="221"/>
      <c r="HH47" s="221"/>
      <c r="HI47" s="221"/>
      <c r="HJ47" s="221"/>
      <c r="HK47" s="221"/>
      <c r="HL47" s="221"/>
      <c r="HM47" s="221"/>
      <c r="HN47" s="221"/>
      <c r="HO47" s="221"/>
      <c r="HP47" s="221"/>
      <c r="HQ47" s="221"/>
      <c r="HR47" s="221"/>
      <c r="HS47" s="221"/>
      <c r="HT47" s="221"/>
      <c r="HU47" s="221"/>
      <c r="HV47" s="221"/>
      <c r="HW47" s="221"/>
      <c r="HX47" s="221"/>
      <c r="HY47" s="221"/>
      <c r="HZ47" s="221"/>
      <c r="IA47" s="221"/>
      <c r="IB47" s="221"/>
      <c r="IC47" s="221"/>
      <c r="ID47" s="221"/>
      <c r="IE47" s="221"/>
      <c r="IF47" s="221"/>
      <c r="IG47" s="221"/>
      <c r="IH47" s="221"/>
      <c r="II47" s="221"/>
      <c r="IJ47" s="221"/>
      <c r="IK47" s="221"/>
      <c r="IL47" s="221"/>
      <c r="IM47" s="221"/>
      <c r="IN47" s="221"/>
      <c r="IO47" s="221"/>
      <c r="IP47" s="221"/>
      <c r="IQ47" s="221"/>
      <c r="IR47" s="221"/>
      <c r="IS47" s="221"/>
      <c r="IT47" s="221"/>
      <c r="IU47" s="221"/>
      <c r="IV47" s="221"/>
      <c r="IW47" s="221"/>
      <c r="IX47" s="221"/>
      <c r="IY47" s="221"/>
      <c r="IZ47" s="221"/>
      <c r="JA47" s="221"/>
      <c r="JB47" s="221"/>
      <c r="JC47" s="221"/>
      <c r="JD47" s="221"/>
      <c r="JE47" s="221"/>
      <c r="JF47" s="221"/>
      <c r="JG47" s="221"/>
      <c r="JH47" s="221"/>
      <c r="JI47" s="221"/>
      <c r="JJ47" s="221"/>
      <c r="JK47" s="221"/>
      <c r="JL47" s="221"/>
      <c r="JM47" s="221"/>
      <c r="JN47" s="221"/>
      <c r="JO47" s="221"/>
      <c r="JP47" s="221"/>
      <c r="JQ47" s="221"/>
      <c r="JR47" s="221"/>
      <c r="JS47" s="221"/>
      <c r="JT47" s="221"/>
      <c r="JU47" s="221"/>
      <c r="JV47" s="221"/>
      <c r="JW47" s="221"/>
      <c r="JX47" s="221"/>
      <c r="JY47" s="221"/>
      <c r="JZ47" s="221"/>
      <c r="KA47" s="221"/>
      <c r="KB47" s="221"/>
      <c r="KC47" s="221"/>
      <c r="KD47" s="221"/>
      <c r="KE47" s="221"/>
      <c r="KF47" s="221"/>
      <c r="KG47" s="221"/>
      <c r="KH47" s="221"/>
      <c r="KI47" s="221"/>
      <c r="KJ47" s="221"/>
      <c r="KK47" s="221"/>
      <c r="KL47" s="221"/>
      <c r="KM47" s="221"/>
      <c r="KN47" s="221"/>
      <c r="KO47" s="221"/>
      <c r="KP47" s="221"/>
      <c r="KQ47" s="221"/>
      <c r="KR47" s="221"/>
      <c r="KS47" s="221"/>
      <c r="KT47" s="221"/>
      <c r="KU47" s="221"/>
      <c r="KV47" s="221"/>
      <c r="KW47" s="221"/>
      <c r="KX47" s="221"/>
      <c r="KY47" s="221"/>
      <c r="KZ47" s="221"/>
      <c r="LA47" s="221"/>
      <c r="LB47" s="221"/>
      <c r="LC47" s="221"/>
      <c r="LD47" s="221"/>
      <c r="LE47" s="221"/>
      <c r="LF47" s="221"/>
      <c r="LG47" s="221"/>
      <c r="LH47" s="221"/>
      <c r="LI47" s="221"/>
      <c r="LJ47" s="221"/>
      <c r="LK47" s="221"/>
      <c r="LL47" s="221"/>
      <c r="LM47" s="221"/>
      <c r="LN47" s="221"/>
      <c r="LO47" s="221"/>
      <c r="LP47" s="221"/>
      <c r="LQ47" s="221"/>
      <c r="LR47" s="221"/>
      <c r="LS47" s="221"/>
      <c r="LT47" s="221"/>
      <c r="LU47" s="221"/>
      <c r="LV47" s="221"/>
      <c r="LW47" s="221"/>
      <c r="LX47" s="221"/>
      <c r="LY47" s="221"/>
      <c r="LZ47" s="221"/>
      <c r="MA47" s="221"/>
      <c r="MB47" s="221"/>
      <c r="MC47" s="221"/>
      <c r="MD47" s="221"/>
      <c r="ME47" s="221"/>
      <c r="MF47" s="221"/>
      <c r="MG47" s="221"/>
      <c r="MH47" s="221"/>
      <c r="MI47" s="221"/>
      <c r="MJ47" s="221"/>
      <c r="MK47" s="221"/>
      <c r="ML47" s="221"/>
      <c r="MM47" s="221"/>
      <c r="MN47" s="221"/>
      <c r="MO47" s="221"/>
      <c r="MP47" s="221"/>
      <c r="MQ47" s="221"/>
      <c r="MR47" s="221"/>
      <c r="MS47" s="221"/>
      <c r="MT47" s="221"/>
      <c r="MU47" s="221"/>
      <c r="MV47" s="221"/>
      <c r="MW47" s="221"/>
      <c r="MX47" s="221"/>
      <c r="MY47" s="221"/>
      <c r="MZ47" s="221"/>
      <c r="NA47" s="221"/>
      <c r="NB47" s="221"/>
      <c r="NC47" s="221"/>
      <c r="ND47" s="221"/>
      <c r="NE47" s="221"/>
      <c r="NF47" s="221"/>
      <c r="NG47" s="221"/>
      <c r="NH47" s="221"/>
      <c r="NI47" s="221"/>
      <c r="NJ47" s="221"/>
      <c r="NK47" s="221"/>
      <c r="NL47" s="221"/>
      <c r="NM47" s="221"/>
      <c r="NN47" s="221"/>
      <c r="NO47" s="221"/>
      <c r="NP47" s="221"/>
      <c r="NQ47" s="221"/>
      <c r="NR47" s="221"/>
      <c r="NS47" s="221"/>
      <c r="NT47" s="221"/>
      <c r="NU47" s="221"/>
      <c r="NV47" s="221"/>
      <c r="NW47" s="221"/>
      <c r="NX47" s="221"/>
      <c r="NY47" s="221"/>
      <c r="NZ47" s="221"/>
      <c r="OA47" s="221"/>
      <c r="OB47" s="221"/>
      <c r="OC47" s="221"/>
      <c r="OD47" s="221"/>
      <c r="OE47" s="221"/>
      <c r="OF47" s="221"/>
      <c r="OG47" s="221"/>
      <c r="OH47" s="221"/>
      <c r="OI47" s="221"/>
      <c r="OJ47" s="221"/>
      <c r="OK47" s="221"/>
      <c r="OL47" s="221"/>
      <c r="OM47" s="221"/>
      <c r="ON47" s="221"/>
      <c r="OO47" s="221"/>
      <c r="OP47" s="221"/>
      <c r="OQ47" s="221"/>
      <c r="OR47" s="221"/>
      <c r="OS47" s="221"/>
      <c r="OT47" s="221"/>
      <c r="OU47" s="221"/>
      <c r="OV47" s="221"/>
      <c r="OW47" s="221"/>
      <c r="OX47" s="221"/>
      <c r="OY47" s="221"/>
      <c r="OZ47" s="221"/>
      <c r="PA47" s="221"/>
      <c r="PB47" s="221"/>
      <c r="PC47" s="221"/>
      <c r="PD47" s="221"/>
      <c r="PE47" s="221"/>
      <c r="PF47" s="221"/>
      <c r="PG47" s="221"/>
      <c r="PH47" s="221"/>
      <c r="PI47" s="221"/>
      <c r="PJ47" s="221"/>
      <c r="PK47" s="221"/>
      <c r="PL47" s="221"/>
      <c r="PM47" s="221"/>
      <c r="PN47" s="221"/>
      <c r="PO47" s="221"/>
      <c r="PP47" s="221"/>
      <c r="PQ47" s="221"/>
      <c r="PR47" s="221"/>
      <c r="PS47" s="221"/>
      <c r="PT47" s="221"/>
      <c r="PU47" s="221"/>
      <c r="PV47" s="221"/>
      <c r="PW47" s="221"/>
      <c r="PX47" s="221"/>
      <c r="PY47" s="221"/>
      <c r="PZ47" s="221"/>
      <c r="QA47" s="221"/>
      <c r="QB47" s="221"/>
      <c r="QC47" s="221"/>
      <c r="QD47" s="221"/>
      <c r="QE47" s="221"/>
      <c r="QF47" s="221"/>
      <c r="QG47" s="221"/>
      <c r="QH47" s="221"/>
      <c r="QI47" s="221"/>
      <c r="QJ47" s="221"/>
      <c r="QK47" s="221"/>
      <c r="QL47" s="221"/>
      <c r="QM47" s="221"/>
      <c r="QN47" s="221"/>
      <c r="QO47" s="221"/>
      <c r="QP47" s="221"/>
      <c r="QQ47" s="221"/>
      <c r="QR47" s="221"/>
      <c r="QS47" s="221"/>
      <c r="QT47" s="221"/>
      <c r="QU47" s="221"/>
      <c r="QV47" s="221"/>
      <c r="QW47" s="221"/>
      <c r="QX47" s="221"/>
      <c r="QY47" s="221"/>
      <c r="QZ47" s="221"/>
      <c r="RA47" s="221"/>
      <c r="RB47" s="221"/>
      <c r="RC47" s="221"/>
      <c r="RD47" s="221"/>
      <c r="RE47" s="221"/>
      <c r="RF47" s="221"/>
      <c r="RG47" s="221"/>
      <c r="RH47" s="221"/>
      <c r="RI47" s="221"/>
      <c r="RJ47" s="221"/>
      <c r="RK47" s="221"/>
      <c r="RL47" s="221"/>
      <c r="RM47" s="221"/>
      <c r="RN47" s="221"/>
      <c r="RO47" s="221"/>
      <c r="RP47" s="221"/>
      <c r="RQ47" s="221"/>
      <c r="RR47" s="221"/>
      <c r="RS47" s="221"/>
      <c r="RT47" s="221"/>
      <c r="RU47" s="221"/>
      <c r="RV47" s="221"/>
      <c r="RW47" s="221"/>
      <c r="RX47" s="221"/>
      <c r="RY47" s="221"/>
      <c r="RZ47" s="221"/>
      <c r="SA47" s="221"/>
      <c r="SB47" s="221"/>
      <c r="SC47" s="221"/>
      <c r="SD47" s="221"/>
      <c r="SE47" s="221"/>
      <c r="SF47" s="221"/>
      <c r="SG47" s="221"/>
      <c r="SH47" s="221"/>
      <c r="SI47" s="221"/>
      <c r="SJ47" s="221"/>
      <c r="SK47" s="221"/>
      <c r="SL47" s="221"/>
      <c r="SM47" s="221"/>
      <c r="SN47" s="221"/>
      <c r="SO47" s="221"/>
      <c r="SP47" s="221"/>
      <c r="SQ47" s="221"/>
      <c r="SR47" s="221"/>
      <c r="SS47" s="221"/>
      <c r="ST47" s="221"/>
      <c r="SU47" s="221"/>
      <c r="SV47" s="221"/>
      <c r="SW47" s="221"/>
      <c r="SX47" s="221"/>
      <c r="SY47" s="221"/>
      <c r="SZ47" s="221"/>
      <c r="TA47" s="221"/>
      <c r="TB47" s="221"/>
      <c r="TC47" s="221"/>
      <c r="TD47" s="221"/>
      <c r="TE47" s="221"/>
      <c r="TF47" s="221"/>
      <c r="TG47" s="221"/>
      <c r="TH47" s="221"/>
      <c r="TI47" s="221"/>
      <c r="TJ47" s="221"/>
      <c r="TK47" s="221"/>
      <c r="TL47" s="221"/>
      <c r="TM47" s="221"/>
      <c r="TN47" s="221"/>
      <c r="TO47" s="221"/>
      <c r="TP47" s="221"/>
      <c r="TQ47" s="221"/>
      <c r="TR47" s="221"/>
      <c r="TS47" s="221"/>
      <c r="TT47" s="221"/>
      <c r="TU47" s="221"/>
      <c r="TV47" s="221"/>
      <c r="TW47" s="221"/>
      <c r="TX47" s="221"/>
      <c r="TY47" s="221"/>
      <c r="TZ47" s="221"/>
      <c r="UA47" s="221"/>
      <c r="UB47" s="221"/>
      <c r="UC47" s="221"/>
      <c r="UD47" s="221"/>
      <c r="UE47" s="221"/>
      <c r="UF47" s="221"/>
      <c r="UG47" s="221"/>
      <c r="UH47" s="221"/>
      <c r="UI47" s="221"/>
      <c r="UJ47" s="221"/>
      <c r="UK47" s="221"/>
      <c r="UL47" s="221"/>
      <c r="UM47" s="221"/>
      <c r="UN47" s="221"/>
      <c r="UO47" s="221"/>
      <c r="UP47" s="221"/>
      <c r="UQ47" s="221"/>
      <c r="UR47" s="221"/>
      <c r="US47" s="221"/>
      <c r="UT47" s="221"/>
      <c r="UU47" s="221"/>
      <c r="UV47" s="221"/>
      <c r="UW47" s="221"/>
      <c r="UX47" s="221"/>
      <c r="UY47" s="221"/>
      <c r="UZ47" s="221"/>
      <c r="VA47" s="221"/>
      <c r="VB47" s="221"/>
      <c r="VC47" s="221"/>
      <c r="VD47" s="221"/>
      <c r="VE47" s="221"/>
      <c r="VF47" s="221"/>
      <c r="VG47" s="221"/>
      <c r="VH47" s="221"/>
      <c r="VI47" s="221"/>
      <c r="VJ47" s="221"/>
      <c r="VK47" s="221"/>
      <c r="VL47" s="221"/>
      <c r="VM47" s="221"/>
      <c r="VN47" s="221"/>
      <c r="VO47" s="221"/>
      <c r="VP47" s="221"/>
      <c r="VQ47" s="221"/>
      <c r="VR47" s="221"/>
      <c r="VS47" s="221"/>
      <c r="VT47" s="221"/>
      <c r="VU47" s="221"/>
      <c r="VV47" s="221"/>
      <c r="VW47" s="221"/>
      <c r="VX47" s="221"/>
      <c r="VY47" s="221"/>
      <c r="VZ47" s="221"/>
      <c r="WA47" s="221"/>
      <c r="WB47" s="221"/>
      <c r="WC47" s="221"/>
      <c r="WD47" s="221"/>
      <c r="WE47" s="221"/>
      <c r="WF47" s="221"/>
      <c r="WG47" s="221"/>
      <c r="WH47" s="221"/>
      <c r="WI47" s="221"/>
      <c r="WJ47" s="221"/>
      <c r="WK47" s="221"/>
      <c r="WL47" s="221"/>
      <c r="WM47" s="221"/>
      <c r="WN47" s="221"/>
      <c r="WO47" s="221"/>
      <c r="WP47" s="221"/>
      <c r="WQ47" s="221"/>
      <c r="WR47" s="221"/>
      <c r="WS47" s="221"/>
      <c r="WT47" s="221"/>
      <c r="WU47" s="221"/>
      <c r="WV47" s="221"/>
      <c r="WW47" s="221"/>
      <c r="WX47" s="221"/>
      <c r="WY47" s="221"/>
      <c r="WZ47" s="221"/>
      <c r="XA47" s="221"/>
      <c r="XB47" s="221"/>
      <c r="XC47" s="221"/>
      <c r="XD47" s="221"/>
      <c r="XE47" s="221"/>
      <c r="XF47" s="221"/>
      <c r="XG47" s="221"/>
      <c r="XH47" s="221"/>
      <c r="XI47" s="221"/>
      <c r="XJ47" s="221"/>
      <c r="XK47" s="221"/>
      <c r="XL47" s="221"/>
      <c r="XM47" s="221"/>
      <c r="XN47" s="221"/>
      <c r="XO47" s="221"/>
      <c r="XP47" s="221"/>
      <c r="XQ47" s="221"/>
      <c r="XR47" s="221"/>
      <c r="XS47" s="221"/>
      <c r="XT47" s="221"/>
      <c r="XU47" s="221"/>
      <c r="XV47" s="221"/>
      <c r="XW47" s="221"/>
      <c r="XX47" s="221"/>
      <c r="XY47" s="221"/>
      <c r="XZ47" s="221"/>
      <c r="YA47" s="221"/>
      <c r="YB47" s="221"/>
      <c r="YC47" s="221"/>
      <c r="YD47" s="221"/>
      <c r="YE47" s="221"/>
      <c r="YF47" s="221"/>
      <c r="YG47" s="221"/>
      <c r="YH47" s="221"/>
      <c r="YI47" s="221"/>
      <c r="YJ47" s="221"/>
      <c r="YK47" s="221"/>
      <c r="YL47" s="221"/>
      <c r="YM47" s="221"/>
      <c r="YN47" s="221"/>
      <c r="YO47" s="221"/>
      <c r="YP47" s="221"/>
      <c r="YQ47" s="221"/>
      <c r="YR47" s="221"/>
      <c r="YS47" s="221"/>
      <c r="YT47" s="221"/>
      <c r="YU47" s="221"/>
      <c r="YV47" s="221"/>
      <c r="YW47" s="221"/>
      <c r="YX47" s="221"/>
      <c r="YY47" s="221"/>
      <c r="YZ47" s="221"/>
      <c r="ZA47" s="221"/>
      <c r="ZB47" s="221"/>
      <c r="ZC47" s="221"/>
      <c r="ZD47" s="221"/>
      <c r="ZE47" s="221"/>
      <c r="ZF47" s="221"/>
      <c r="ZG47" s="221"/>
      <c r="ZH47" s="221"/>
      <c r="ZI47" s="221"/>
      <c r="ZJ47" s="221"/>
      <c r="ZK47" s="221"/>
      <c r="ZL47" s="221"/>
      <c r="ZM47" s="221"/>
      <c r="ZN47" s="221"/>
      <c r="ZO47" s="221"/>
      <c r="ZP47" s="221"/>
      <c r="ZQ47" s="221"/>
      <c r="ZR47" s="221"/>
      <c r="ZS47" s="221"/>
      <c r="ZT47" s="221"/>
      <c r="ZU47" s="221"/>
      <c r="ZV47" s="221"/>
      <c r="ZW47" s="221"/>
      <c r="ZX47" s="221"/>
      <c r="ZY47" s="221"/>
      <c r="ZZ47" s="221"/>
      <c r="AAA47" s="221"/>
      <c r="AAB47" s="221"/>
      <c r="AAC47" s="221"/>
      <c r="AAD47" s="221"/>
      <c r="AAE47" s="221"/>
      <c r="AAF47" s="221"/>
      <c r="AAG47" s="221"/>
      <c r="AAH47" s="221"/>
      <c r="AAI47" s="221"/>
      <c r="AAJ47" s="221"/>
      <c r="AAK47" s="221"/>
      <c r="AAL47" s="221"/>
      <c r="AAM47" s="221"/>
      <c r="AAN47" s="221"/>
      <c r="AAO47" s="221"/>
      <c r="AAP47" s="221"/>
      <c r="AAQ47" s="221"/>
      <c r="AAR47" s="221"/>
      <c r="AAS47" s="221"/>
      <c r="AAT47" s="221"/>
      <c r="AAU47" s="221"/>
      <c r="AAV47" s="221"/>
      <c r="AAW47" s="221"/>
      <c r="AAX47" s="221"/>
      <c r="AAY47" s="221"/>
      <c r="AAZ47" s="221"/>
      <c r="ABA47" s="221"/>
      <c r="ABB47" s="221"/>
      <c r="ABC47" s="221"/>
      <c r="ABD47" s="221"/>
      <c r="ABE47" s="221"/>
      <c r="ABF47" s="221"/>
      <c r="ABG47" s="221"/>
      <c r="ABH47" s="221"/>
      <c r="ABI47" s="221"/>
      <c r="ABJ47" s="221"/>
      <c r="ABK47" s="221"/>
      <c r="ABL47" s="221"/>
      <c r="ABM47" s="221"/>
      <c r="ABN47" s="221"/>
      <c r="ABO47" s="221"/>
      <c r="ABP47" s="221"/>
      <c r="ABQ47" s="221"/>
      <c r="ABR47" s="221"/>
      <c r="ABS47" s="221"/>
      <c r="ABT47" s="221"/>
      <c r="ABU47" s="221"/>
      <c r="ABV47" s="221"/>
      <c r="ABW47" s="221"/>
      <c r="ABX47" s="221"/>
      <c r="ABY47" s="221"/>
      <c r="ABZ47" s="221"/>
      <c r="ACA47" s="221"/>
      <c r="ACB47" s="221"/>
      <c r="ACC47" s="221"/>
      <c r="ACD47" s="221"/>
      <c r="ACE47" s="221"/>
      <c r="ACF47" s="221"/>
      <c r="ACG47" s="221"/>
      <c r="ACH47" s="221"/>
      <c r="ACI47" s="221"/>
      <c r="ACJ47" s="221"/>
      <c r="ACK47" s="221"/>
      <c r="ACL47" s="221"/>
      <c r="ACM47" s="221"/>
      <c r="ACN47" s="221"/>
      <c r="ACO47" s="221"/>
      <c r="ACP47" s="221"/>
      <c r="ACQ47" s="221"/>
      <c r="ACR47" s="221"/>
      <c r="ACS47" s="221"/>
      <c r="ACT47" s="221"/>
      <c r="ACU47" s="221"/>
      <c r="ACV47" s="221"/>
      <c r="ACW47" s="221"/>
      <c r="ACX47" s="221"/>
      <c r="ACY47" s="221"/>
      <c r="ACZ47" s="221"/>
      <c r="ADA47" s="221"/>
      <c r="ADB47" s="221"/>
      <c r="ADC47" s="221"/>
      <c r="ADD47" s="221"/>
      <c r="ADE47" s="221"/>
      <c r="ADF47" s="221"/>
      <c r="ADG47" s="221"/>
      <c r="ADH47" s="221"/>
      <c r="ADI47" s="221"/>
      <c r="ADJ47" s="221"/>
      <c r="ADK47" s="221"/>
      <c r="ADL47" s="221"/>
      <c r="ADM47" s="221"/>
      <c r="ADN47" s="221"/>
      <c r="ADO47" s="221"/>
      <c r="ADP47" s="221"/>
      <c r="ADQ47" s="221"/>
      <c r="ADR47" s="221"/>
      <c r="ADS47" s="221"/>
      <c r="ADT47" s="221"/>
      <c r="ADU47" s="221"/>
      <c r="ADV47" s="221"/>
      <c r="ADW47" s="221"/>
      <c r="ADX47" s="221"/>
      <c r="ADY47" s="221"/>
      <c r="ADZ47" s="221"/>
      <c r="AEA47" s="221"/>
      <c r="AEB47" s="221"/>
      <c r="AEC47" s="221"/>
      <c r="AED47" s="221"/>
      <c r="AEE47" s="221"/>
      <c r="AEF47" s="221"/>
      <c r="AEG47" s="221"/>
      <c r="AEH47" s="221"/>
      <c r="AEI47" s="221"/>
      <c r="AEJ47" s="221"/>
      <c r="AEK47" s="221"/>
      <c r="AEL47" s="221"/>
      <c r="AEM47" s="221"/>
      <c r="AEN47" s="221"/>
      <c r="AEO47" s="221"/>
      <c r="AEP47" s="221"/>
      <c r="AEQ47" s="221"/>
      <c r="AER47" s="221"/>
      <c r="AES47" s="221"/>
      <c r="AET47" s="221"/>
      <c r="AEU47" s="221"/>
      <c r="AEV47" s="221"/>
      <c r="AEW47" s="221"/>
      <c r="AEX47" s="221"/>
      <c r="AEY47" s="221"/>
      <c r="AEZ47" s="221"/>
      <c r="AFA47" s="221"/>
      <c r="AFB47" s="221"/>
      <c r="AFC47" s="221"/>
      <c r="AFD47" s="221"/>
      <c r="AFE47" s="221"/>
      <c r="AFF47" s="221"/>
      <c r="AFG47" s="221"/>
      <c r="AFH47" s="221"/>
      <c r="AFI47" s="221"/>
      <c r="AFJ47" s="221"/>
      <c r="AFK47" s="221"/>
      <c r="AFL47" s="221"/>
      <c r="AFM47" s="221"/>
      <c r="AFN47" s="221"/>
      <c r="AFO47" s="221"/>
      <c r="AFP47" s="221"/>
      <c r="AFQ47" s="221"/>
      <c r="AFR47" s="221"/>
      <c r="AFS47" s="221"/>
      <c r="AFT47" s="221"/>
      <c r="AFU47" s="221"/>
      <c r="AFV47" s="221"/>
      <c r="AFW47" s="221"/>
      <c r="AFX47" s="221"/>
      <c r="AFY47" s="221"/>
      <c r="AFZ47" s="221"/>
      <c r="AGA47" s="221"/>
      <c r="AGB47" s="221"/>
      <c r="AGC47" s="221"/>
      <c r="AGD47" s="221"/>
      <c r="AGE47" s="221"/>
      <c r="AGF47" s="221"/>
      <c r="AGG47" s="221"/>
      <c r="AGH47" s="221"/>
      <c r="AGI47" s="221"/>
      <c r="AGJ47" s="221"/>
      <c r="AGK47" s="221"/>
      <c r="AGL47" s="221"/>
      <c r="AGM47" s="221"/>
      <c r="AGN47" s="221"/>
      <c r="AGO47" s="221"/>
      <c r="AGP47" s="221"/>
      <c r="AGQ47" s="221"/>
      <c r="AGR47" s="221"/>
      <c r="AGS47" s="221"/>
      <c r="AGT47" s="221"/>
      <c r="AGU47" s="221"/>
      <c r="AGV47" s="221"/>
      <c r="AGW47" s="221"/>
      <c r="AGX47" s="221"/>
      <c r="AGY47" s="221"/>
      <c r="AGZ47" s="221"/>
      <c r="AHA47" s="221"/>
      <c r="AHB47" s="221"/>
      <c r="AHC47" s="221"/>
      <c r="AHD47" s="221"/>
      <c r="AHE47" s="221"/>
      <c r="AHF47" s="221"/>
      <c r="AHG47" s="221"/>
      <c r="AHH47" s="221"/>
      <c r="AHI47" s="221"/>
      <c r="AHJ47" s="221"/>
      <c r="AHK47" s="221"/>
      <c r="AHL47" s="221"/>
      <c r="AHM47" s="221"/>
      <c r="AHN47" s="221"/>
      <c r="AHO47" s="221"/>
      <c r="AHP47" s="221"/>
      <c r="AHQ47" s="221"/>
      <c r="AHR47" s="221"/>
      <c r="AHS47" s="221"/>
      <c r="AHT47" s="221"/>
      <c r="AHU47" s="221"/>
      <c r="AHV47" s="221"/>
      <c r="AHW47" s="221"/>
      <c r="AHX47" s="221"/>
      <c r="AHY47" s="221"/>
      <c r="AHZ47" s="221"/>
      <c r="AIA47" s="221"/>
      <c r="AIB47" s="221"/>
      <c r="AIC47" s="221"/>
      <c r="AID47" s="221"/>
      <c r="AIE47" s="221"/>
      <c r="AIF47" s="221"/>
      <c r="AIG47" s="221"/>
      <c r="AIH47" s="221"/>
      <c r="AII47" s="221"/>
      <c r="AIJ47" s="221"/>
      <c r="AIK47" s="221"/>
      <c r="AIL47" s="221"/>
      <c r="AIM47" s="221"/>
      <c r="AIN47" s="221"/>
      <c r="AIO47" s="221"/>
      <c r="AIP47" s="221"/>
      <c r="AIQ47" s="221"/>
      <c r="AIR47" s="221"/>
      <c r="AIS47" s="221"/>
      <c r="AIT47" s="221"/>
      <c r="AIU47" s="221"/>
      <c r="AIV47" s="221"/>
      <c r="AIW47" s="221"/>
      <c r="AIX47" s="221"/>
      <c r="AIY47" s="221"/>
      <c r="AIZ47" s="221"/>
      <c r="AJA47" s="221"/>
      <c r="AJB47" s="221"/>
      <c r="AJC47" s="221"/>
      <c r="AJD47" s="221"/>
      <c r="AJE47" s="221"/>
      <c r="AJF47" s="221"/>
      <c r="AJG47" s="221"/>
      <c r="AJH47" s="221"/>
      <c r="AJI47" s="221"/>
      <c r="AJJ47" s="221"/>
      <c r="AJK47" s="221"/>
      <c r="AJL47" s="221"/>
      <c r="AJM47" s="221"/>
      <c r="AJN47" s="221"/>
      <c r="AJO47" s="221"/>
      <c r="AJP47" s="221"/>
      <c r="AJQ47" s="221"/>
      <c r="AJR47" s="221"/>
      <c r="AJS47" s="221"/>
      <c r="AJT47" s="221"/>
      <c r="AJU47" s="221"/>
      <c r="AJV47" s="221"/>
      <c r="AJW47" s="221"/>
      <c r="AJX47" s="221"/>
      <c r="AJY47" s="221"/>
      <c r="AJZ47" s="221"/>
      <c r="AKA47" s="221"/>
      <c r="AKB47" s="221"/>
      <c r="AKC47" s="221"/>
      <c r="AKD47" s="221"/>
      <c r="AKE47" s="221"/>
      <c r="AKF47" s="221"/>
      <c r="AKG47" s="221"/>
      <c r="AKH47" s="221"/>
      <c r="AKI47" s="221"/>
      <c r="AKJ47" s="221"/>
      <c r="AKK47" s="221"/>
      <c r="AKL47" s="221"/>
      <c r="AKM47" s="221"/>
      <c r="AKN47" s="221"/>
      <c r="AKO47" s="221"/>
      <c r="AKP47" s="221"/>
      <c r="AKQ47" s="221"/>
      <c r="AKR47" s="221"/>
      <c r="AKS47" s="221"/>
      <c r="AKT47" s="221"/>
      <c r="AKU47" s="221"/>
      <c r="AKV47" s="221"/>
      <c r="AKW47" s="221"/>
      <c r="AKX47" s="221"/>
      <c r="AKY47" s="221"/>
      <c r="AKZ47" s="221"/>
      <c r="ALA47" s="221"/>
      <c r="ALB47" s="221"/>
      <c r="ALC47" s="221"/>
      <c r="ALD47" s="221"/>
      <c r="ALE47" s="221"/>
      <c r="ALF47" s="221"/>
      <c r="ALG47" s="221"/>
      <c r="ALH47" s="221"/>
      <c r="ALI47" s="221"/>
      <c r="ALJ47" s="221"/>
      <c r="ALK47" s="221"/>
      <c r="ALL47" s="221"/>
      <c r="ALM47" s="221"/>
      <c r="ALN47" s="221"/>
      <c r="ALO47" s="221"/>
      <c r="ALP47" s="221"/>
      <c r="ALQ47" s="221"/>
      <c r="ALR47" s="221"/>
      <c r="ALS47" s="221"/>
      <c r="ALT47" s="221"/>
      <c r="ALU47" s="221"/>
      <c r="ALV47" s="221"/>
      <c r="ALW47" s="221"/>
      <c r="ALX47" s="221"/>
      <c r="ALY47" s="221"/>
      <c r="ALZ47" s="221"/>
      <c r="AMA47" s="221"/>
      <c r="AMB47" s="221"/>
      <c r="AMC47" s="221"/>
      <c r="AMD47" s="221"/>
      <c r="AME47" s="221"/>
      <c r="AMF47" s="221"/>
      <c r="AMG47" s="221"/>
      <c r="AMH47" s="221"/>
      <c r="AMI47" s="221"/>
      <c r="AMJ47" s="221"/>
      <c r="AMK47" s="221"/>
      <c r="AML47" s="221"/>
      <c r="AMM47" s="221"/>
      <c r="AMN47" s="221"/>
      <c r="AMO47" s="221"/>
      <c r="AMP47" s="221"/>
    </row>
    <row r="48" spans="1:1030" s="649" customFormat="1" ht="14.25">
      <c r="A48" s="1766" t="s">
        <v>309</v>
      </c>
      <c r="B48" s="1766"/>
      <c r="C48" s="1766"/>
      <c r="D48" s="1766"/>
      <c r="E48" s="1766"/>
      <c r="F48" s="222"/>
      <c r="G48" s="201">
        <v>61057.67</v>
      </c>
      <c r="H48" s="201">
        <v>61057.67</v>
      </c>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21"/>
      <c r="BL48" s="221"/>
      <c r="BM48" s="221"/>
      <c r="BN48" s="221"/>
      <c r="BO48" s="221"/>
      <c r="BP48" s="221"/>
      <c r="BQ48" s="221"/>
      <c r="BR48" s="221"/>
      <c r="BS48" s="221"/>
      <c r="BT48" s="221"/>
      <c r="BU48" s="221"/>
      <c r="BV48" s="221"/>
      <c r="BW48" s="221"/>
      <c r="BX48" s="221"/>
      <c r="BY48" s="221"/>
      <c r="BZ48" s="221"/>
      <c r="CA48" s="221"/>
      <c r="CB48" s="221"/>
      <c r="CC48" s="221"/>
      <c r="CD48" s="221"/>
      <c r="CE48" s="221"/>
      <c r="CF48" s="221"/>
      <c r="CG48" s="221"/>
      <c r="CH48" s="221"/>
      <c r="CI48" s="221"/>
      <c r="CJ48" s="221"/>
      <c r="CK48" s="221"/>
      <c r="CL48" s="221"/>
      <c r="CM48" s="221"/>
      <c r="CN48" s="221"/>
      <c r="CO48" s="221"/>
      <c r="CP48" s="221"/>
      <c r="CQ48" s="221"/>
      <c r="CR48" s="221"/>
      <c r="CS48" s="221"/>
      <c r="CT48" s="221"/>
      <c r="CU48" s="221"/>
      <c r="CV48" s="221"/>
      <c r="CW48" s="221"/>
      <c r="CX48" s="221"/>
      <c r="CY48" s="221"/>
      <c r="CZ48" s="221"/>
      <c r="DA48" s="221"/>
      <c r="DB48" s="221"/>
      <c r="DC48" s="221"/>
      <c r="DD48" s="221"/>
      <c r="DE48" s="221"/>
      <c r="DF48" s="221"/>
      <c r="DG48" s="221"/>
      <c r="DH48" s="221"/>
      <c r="DI48" s="221"/>
      <c r="DJ48" s="221"/>
      <c r="DK48" s="221"/>
      <c r="DL48" s="221"/>
      <c r="DM48" s="221"/>
      <c r="DN48" s="221"/>
      <c r="DO48" s="221"/>
      <c r="DP48" s="221"/>
      <c r="DQ48" s="221"/>
      <c r="DR48" s="221"/>
      <c r="DS48" s="221"/>
      <c r="DT48" s="221"/>
      <c r="DU48" s="221"/>
      <c r="DV48" s="221"/>
      <c r="DW48" s="221"/>
      <c r="DX48" s="221"/>
      <c r="DY48" s="221"/>
      <c r="DZ48" s="221"/>
      <c r="EA48" s="221"/>
      <c r="EB48" s="221"/>
      <c r="EC48" s="221"/>
      <c r="ED48" s="221"/>
      <c r="EE48" s="221"/>
      <c r="EF48" s="221"/>
      <c r="EG48" s="221"/>
      <c r="EH48" s="221"/>
      <c r="EI48" s="221"/>
      <c r="EJ48" s="221"/>
      <c r="EK48" s="221"/>
      <c r="EL48" s="221"/>
      <c r="EM48" s="221"/>
      <c r="EN48" s="221"/>
      <c r="EO48" s="221"/>
      <c r="EP48" s="221"/>
      <c r="EQ48" s="221"/>
      <c r="ER48" s="221"/>
      <c r="ES48" s="221"/>
      <c r="ET48" s="221"/>
      <c r="EU48" s="221"/>
      <c r="EV48" s="221"/>
      <c r="EW48" s="221"/>
      <c r="EX48" s="221"/>
      <c r="EY48" s="221"/>
      <c r="EZ48" s="221"/>
      <c r="FA48" s="221"/>
      <c r="FB48" s="221"/>
      <c r="FC48" s="221"/>
      <c r="FD48" s="221"/>
      <c r="FE48" s="221"/>
      <c r="FF48" s="221"/>
      <c r="FG48" s="221"/>
      <c r="FH48" s="221"/>
      <c r="FI48" s="221"/>
      <c r="FJ48" s="221"/>
      <c r="FK48" s="221"/>
      <c r="FL48" s="221"/>
      <c r="FM48" s="221"/>
      <c r="FN48" s="221"/>
      <c r="FO48" s="221"/>
      <c r="FP48" s="221"/>
      <c r="FQ48" s="221"/>
      <c r="FR48" s="221"/>
      <c r="FS48" s="221"/>
      <c r="FT48" s="221"/>
      <c r="FU48" s="221"/>
      <c r="FV48" s="221"/>
      <c r="FW48" s="221"/>
      <c r="FX48" s="221"/>
      <c r="FY48" s="221"/>
      <c r="FZ48" s="221"/>
      <c r="GA48" s="221"/>
      <c r="GB48" s="221"/>
      <c r="GC48" s="221"/>
      <c r="GD48" s="221"/>
      <c r="GE48" s="221"/>
      <c r="GF48" s="221"/>
      <c r="GG48" s="221"/>
      <c r="GH48" s="221"/>
      <c r="GI48" s="221"/>
      <c r="GJ48" s="221"/>
      <c r="GK48" s="221"/>
      <c r="GL48" s="221"/>
      <c r="GM48" s="221"/>
      <c r="GN48" s="221"/>
      <c r="GO48" s="221"/>
      <c r="GP48" s="221"/>
      <c r="GQ48" s="221"/>
      <c r="GR48" s="221"/>
      <c r="GS48" s="221"/>
      <c r="GT48" s="221"/>
      <c r="GU48" s="221"/>
      <c r="GV48" s="221"/>
      <c r="GW48" s="221"/>
      <c r="GX48" s="221"/>
      <c r="GY48" s="221"/>
      <c r="GZ48" s="221"/>
      <c r="HA48" s="221"/>
      <c r="HB48" s="221"/>
      <c r="HC48" s="221"/>
      <c r="HD48" s="221"/>
      <c r="HE48" s="221"/>
      <c r="HF48" s="221"/>
      <c r="HG48" s="221"/>
      <c r="HH48" s="221"/>
      <c r="HI48" s="221"/>
      <c r="HJ48" s="221"/>
      <c r="HK48" s="221"/>
      <c r="HL48" s="221"/>
      <c r="HM48" s="221"/>
      <c r="HN48" s="221"/>
      <c r="HO48" s="221"/>
      <c r="HP48" s="221"/>
      <c r="HQ48" s="221"/>
      <c r="HR48" s="221"/>
      <c r="HS48" s="221"/>
      <c r="HT48" s="221"/>
      <c r="HU48" s="221"/>
      <c r="HV48" s="221"/>
      <c r="HW48" s="221"/>
      <c r="HX48" s="221"/>
      <c r="HY48" s="221"/>
      <c r="HZ48" s="221"/>
      <c r="IA48" s="221"/>
      <c r="IB48" s="221"/>
      <c r="IC48" s="221"/>
      <c r="ID48" s="221"/>
      <c r="IE48" s="221"/>
      <c r="IF48" s="221"/>
      <c r="IG48" s="221"/>
      <c r="IH48" s="221"/>
      <c r="II48" s="221"/>
      <c r="IJ48" s="221"/>
      <c r="IK48" s="221"/>
      <c r="IL48" s="221"/>
      <c r="IM48" s="221"/>
      <c r="IN48" s="221"/>
      <c r="IO48" s="221"/>
      <c r="IP48" s="221"/>
      <c r="IQ48" s="221"/>
      <c r="IR48" s="221"/>
      <c r="IS48" s="221"/>
      <c r="IT48" s="221"/>
      <c r="IU48" s="221"/>
      <c r="IV48" s="221"/>
      <c r="IW48" s="221"/>
      <c r="IX48" s="221"/>
      <c r="IY48" s="221"/>
      <c r="IZ48" s="221"/>
      <c r="JA48" s="221"/>
      <c r="JB48" s="221"/>
      <c r="JC48" s="221"/>
      <c r="JD48" s="221"/>
      <c r="JE48" s="221"/>
      <c r="JF48" s="221"/>
      <c r="JG48" s="221"/>
      <c r="JH48" s="221"/>
      <c r="JI48" s="221"/>
      <c r="JJ48" s="221"/>
      <c r="JK48" s="221"/>
      <c r="JL48" s="221"/>
      <c r="JM48" s="221"/>
      <c r="JN48" s="221"/>
      <c r="JO48" s="221"/>
      <c r="JP48" s="221"/>
      <c r="JQ48" s="221"/>
      <c r="JR48" s="221"/>
      <c r="JS48" s="221"/>
      <c r="JT48" s="221"/>
      <c r="JU48" s="221"/>
      <c r="JV48" s="221"/>
      <c r="JW48" s="221"/>
      <c r="JX48" s="221"/>
      <c r="JY48" s="221"/>
      <c r="JZ48" s="221"/>
      <c r="KA48" s="221"/>
      <c r="KB48" s="221"/>
      <c r="KC48" s="221"/>
      <c r="KD48" s="221"/>
      <c r="KE48" s="221"/>
      <c r="KF48" s="221"/>
      <c r="KG48" s="221"/>
      <c r="KH48" s="221"/>
      <c r="KI48" s="221"/>
      <c r="KJ48" s="221"/>
      <c r="KK48" s="221"/>
      <c r="KL48" s="221"/>
      <c r="KM48" s="221"/>
      <c r="KN48" s="221"/>
      <c r="KO48" s="221"/>
      <c r="KP48" s="221"/>
      <c r="KQ48" s="221"/>
      <c r="KR48" s="221"/>
      <c r="KS48" s="221"/>
      <c r="KT48" s="221"/>
      <c r="KU48" s="221"/>
      <c r="KV48" s="221"/>
      <c r="KW48" s="221"/>
      <c r="KX48" s="221"/>
      <c r="KY48" s="221"/>
      <c r="KZ48" s="221"/>
      <c r="LA48" s="221"/>
      <c r="LB48" s="221"/>
      <c r="LC48" s="221"/>
      <c r="LD48" s="221"/>
      <c r="LE48" s="221"/>
      <c r="LF48" s="221"/>
      <c r="LG48" s="221"/>
      <c r="LH48" s="221"/>
      <c r="LI48" s="221"/>
      <c r="LJ48" s="221"/>
      <c r="LK48" s="221"/>
      <c r="LL48" s="221"/>
      <c r="LM48" s="221"/>
      <c r="LN48" s="221"/>
      <c r="LO48" s="221"/>
      <c r="LP48" s="221"/>
      <c r="LQ48" s="221"/>
      <c r="LR48" s="221"/>
      <c r="LS48" s="221"/>
      <c r="LT48" s="221"/>
      <c r="LU48" s="221"/>
      <c r="LV48" s="221"/>
      <c r="LW48" s="221"/>
      <c r="LX48" s="221"/>
      <c r="LY48" s="221"/>
      <c r="LZ48" s="221"/>
      <c r="MA48" s="221"/>
      <c r="MB48" s="221"/>
      <c r="MC48" s="221"/>
      <c r="MD48" s="221"/>
      <c r="ME48" s="221"/>
      <c r="MF48" s="221"/>
      <c r="MG48" s="221"/>
      <c r="MH48" s="221"/>
      <c r="MI48" s="221"/>
      <c r="MJ48" s="221"/>
      <c r="MK48" s="221"/>
      <c r="ML48" s="221"/>
      <c r="MM48" s="221"/>
      <c r="MN48" s="221"/>
      <c r="MO48" s="221"/>
      <c r="MP48" s="221"/>
      <c r="MQ48" s="221"/>
      <c r="MR48" s="221"/>
      <c r="MS48" s="221"/>
      <c r="MT48" s="221"/>
      <c r="MU48" s="221"/>
      <c r="MV48" s="221"/>
      <c r="MW48" s="221"/>
      <c r="MX48" s="221"/>
      <c r="MY48" s="221"/>
      <c r="MZ48" s="221"/>
      <c r="NA48" s="221"/>
      <c r="NB48" s="221"/>
      <c r="NC48" s="221"/>
      <c r="ND48" s="221"/>
      <c r="NE48" s="221"/>
      <c r="NF48" s="221"/>
      <c r="NG48" s="221"/>
      <c r="NH48" s="221"/>
      <c r="NI48" s="221"/>
      <c r="NJ48" s="221"/>
      <c r="NK48" s="221"/>
      <c r="NL48" s="221"/>
      <c r="NM48" s="221"/>
      <c r="NN48" s="221"/>
      <c r="NO48" s="221"/>
      <c r="NP48" s="221"/>
      <c r="NQ48" s="221"/>
      <c r="NR48" s="221"/>
      <c r="NS48" s="221"/>
      <c r="NT48" s="221"/>
      <c r="NU48" s="221"/>
      <c r="NV48" s="221"/>
      <c r="NW48" s="221"/>
      <c r="NX48" s="221"/>
      <c r="NY48" s="221"/>
      <c r="NZ48" s="221"/>
      <c r="OA48" s="221"/>
      <c r="OB48" s="221"/>
      <c r="OC48" s="221"/>
      <c r="OD48" s="221"/>
      <c r="OE48" s="221"/>
      <c r="OF48" s="221"/>
      <c r="OG48" s="221"/>
      <c r="OH48" s="221"/>
      <c r="OI48" s="221"/>
      <c r="OJ48" s="221"/>
      <c r="OK48" s="221"/>
      <c r="OL48" s="221"/>
      <c r="OM48" s="221"/>
      <c r="ON48" s="221"/>
      <c r="OO48" s="221"/>
      <c r="OP48" s="221"/>
      <c r="OQ48" s="221"/>
      <c r="OR48" s="221"/>
      <c r="OS48" s="221"/>
      <c r="OT48" s="221"/>
      <c r="OU48" s="221"/>
      <c r="OV48" s="221"/>
      <c r="OW48" s="221"/>
      <c r="OX48" s="221"/>
      <c r="OY48" s="221"/>
      <c r="OZ48" s="221"/>
      <c r="PA48" s="221"/>
      <c r="PB48" s="221"/>
      <c r="PC48" s="221"/>
      <c r="PD48" s="221"/>
      <c r="PE48" s="221"/>
      <c r="PF48" s="221"/>
      <c r="PG48" s="221"/>
      <c r="PH48" s="221"/>
      <c r="PI48" s="221"/>
      <c r="PJ48" s="221"/>
      <c r="PK48" s="221"/>
      <c r="PL48" s="221"/>
      <c r="PM48" s="221"/>
      <c r="PN48" s="221"/>
      <c r="PO48" s="221"/>
      <c r="PP48" s="221"/>
      <c r="PQ48" s="221"/>
      <c r="PR48" s="221"/>
      <c r="PS48" s="221"/>
      <c r="PT48" s="221"/>
      <c r="PU48" s="221"/>
      <c r="PV48" s="221"/>
      <c r="PW48" s="221"/>
      <c r="PX48" s="221"/>
      <c r="PY48" s="221"/>
      <c r="PZ48" s="221"/>
      <c r="QA48" s="221"/>
      <c r="QB48" s="221"/>
      <c r="QC48" s="221"/>
      <c r="QD48" s="221"/>
      <c r="QE48" s="221"/>
      <c r="QF48" s="221"/>
      <c r="QG48" s="221"/>
      <c r="QH48" s="221"/>
      <c r="QI48" s="221"/>
      <c r="QJ48" s="221"/>
      <c r="QK48" s="221"/>
      <c r="QL48" s="221"/>
      <c r="QM48" s="221"/>
      <c r="QN48" s="221"/>
      <c r="QO48" s="221"/>
      <c r="QP48" s="221"/>
      <c r="QQ48" s="221"/>
      <c r="QR48" s="221"/>
      <c r="QS48" s="221"/>
      <c r="QT48" s="221"/>
      <c r="QU48" s="221"/>
      <c r="QV48" s="221"/>
      <c r="QW48" s="221"/>
      <c r="QX48" s="221"/>
      <c r="QY48" s="221"/>
      <c r="QZ48" s="221"/>
      <c r="RA48" s="221"/>
      <c r="RB48" s="221"/>
      <c r="RC48" s="221"/>
      <c r="RD48" s="221"/>
      <c r="RE48" s="221"/>
      <c r="RF48" s="221"/>
      <c r="RG48" s="221"/>
      <c r="RH48" s="221"/>
      <c r="RI48" s="221"/>
      <c r="RJ48" s="221"/>
      <c r="RK48" s="221"/>
      <c r="RL48" s="221"/>
      <c r="RM48" s="221"/>
      <c r="RN48" s="221"/>
      <c r="RO48" s="221"/>
      <c r="RP48" s="221"/>
      <c r="RQ48" s="221"/>
      <c r="RR48" s="221"/>
      <c r="RS48" s="221"/>
      <c r="RT48" s="221"/>
      <c r="RU48" s="221"/>
      <c r="RV48" s="221"/>
      <c r="RW48" s="221"/>
      <c r="RX48" s="221"/>
      <c r="RY48" s="221"/>
      <c r="RZ48" s="221"/>
      <c r="SA48" s="221"/>
      <c r="SB48" s="221"/>
      <c r="SC48" s="221"/>
      <c r="SD48" s="221"/>
      <c r="SE48" s="221"/>
      <c r="SF48" s="221"/>
      <c r="SG48" s="221"/>
      <c r="SH48" s="221"/>
      <c r="SI48" s="221"/>
      <c r="SJ48" s="221"/>
      <c r="SK48" s="221"/>
      <c r="SL48" s="221"/>
      <c r="SM48" s="221"/>
      <c r="SN48" s="221"/>
      <c r="SO48" s="221"/>
      <c r="SP48" s="221"/>
      <c r="SQ48" s="221"/>
      <c r="SR48" s="221"/>
      <c r="SS48" s="221"/>
      <c r="ST48" s="221"/>
      <c r="SU48" s="221"/>
      <c r="SV48" s="221"/>
      <c r="SW48" s="221"/>
      <c r="SX48" s="221"/>
      <c r="SY48" s="221"/>
      <c r="SZ48" s="221"/>
      <c r="TA48" s="221"/>
      <c r="TB48" s="221"/>
      <c r="TC48" s="221"/>
      <c r="TD48" s="221"/>
      <c r="TE48" s="221"/>
      <c r="TF48" s="221"/>
      <c r="TG48" s="221"/>
      <c r="TH48" s="221"/>
      <c r="TI48" s="221"/>
      <c r="TJ48" s="221"/>
      <c r="TK48" s="221"/>
      <c r="TL48" s="221"/>
      <c r="TM48" s="221"/>
      <c r="TN48" s="221"/>
      <c r="TO48" s="221"/>
      <c r="TP48" s="221"/>
      <c r="TQ48" s="221"/>
      <c r="TR48" s="221"/>
      <c r="TS48" s="221"/>
      <c r="TT48" s="221"/>
      <c r="TU48" s="221"/>
      <c r="TV48" s="221"/>
      <c r="TW48" s="221"/>
      <c r="TX48" s="221"/>
      <c r="TY48" s="221"/>
      <c r="TZ48" s="221"/>
      <c r="UA48" s="221"/>
      <c r="UB48" s="221"/>
      <c r="UC48" s="221"/>
      <c r="UD48" s="221"/>
      <c r="UE48" s="221"/>
      <c r="UF48" s="221"/>
      <c r="UG48" s="221"/>
      <c r="UH48" s="221"/>
      <c r="UI48" s="221"/>
      <c r="UJ48" s="221"/>
      <c r="UK48" s="221"/>
      <c r="UL48" s="221"/>
      <c r="UM48" s="221"/>
      <c r="UN48" s="221"/>
      <c r="UO48" s="221"/>
      <c r="UP48" s="221"/>
      <c r="UQ48" s="221"/>
      <c r="UR48" s="221"/>
      <c r="US48" s="221"/>
      <c r="UT48" s="221"/>
      <c r="UU48" s="221"/>
      <c r="UV48" s="221"/>
      <c r="UW48" s="221"/>
      <c r="UX48" s="221"/>
      <c r="UY48" s="221"/>
      <c r="UZ48" s="221"/>
      <c r="VA48" s="221"/>
      <c r="VB48" s="221"/>
      <c r="VC48" s="221"/>
      <c r="VD48" s="221"/>
      <c r="VE48" s="221"/>
      <c r="VF48" s="221"/>
      <c r="VG48" s="221"/>
      <c r="VH48" s="221"/>
      <c r="VI48" s="221"/>
      <c r="VJ48" s="221"/>
      <c r="VK48" s="221"/>
      <c r="VL48" s="221"/>
      <c r="VM48" s="221"/>
      <c r="VN48" s="221"/>
      <c r="VO48" s="221"/>
      <c r="VP48" s="221"/>
      <c r="VQ48" s="221"/>
      <c r="VR48" s="221"/>
      <c r="VS48" s="221"/>
      <c r="VT48" s="221"/>
      <c r="VU48" s="221"/>
      <c r="VV48" s="221"/>
      <c r="VW48" s="221"/>
      <c r="VX48" s="221"/>
      <c r="VY48" s="221"/>
      <c r="VZ48" s="221"/>
      <c r="WA48" s="221"/>
      <c r="WB48" s="221"/>
      <c r="WC48" s="221"/>
      <c r="WD48" s="221"/>
      <c r="WE48" s="221"/>
      <c r="WF48" s="221"/>
      <c r="WG48" s="221"/>
      <c r="WH48" s="221"/>
      <c r="WI48" s="221"/>
      <c r="WJ48" s="221"/>
      <c r="WK48" s="221"/>
      <c r="WL48" s="221"/>
      <c r="WM48" s="221"/>
      <c r="WN48" s="221"/>
      <c r="WO48" s="221"/>
      <c r="WP48" s="221"/>
      <c r="WQ48" s="221"/>
      <c r="WR48" s="221"/>
      <c r="WS48" s="221"/>
      <c r="WT48" s="221"/>
      <c r="WU48" s="221"/>
      <c r="WV48" s="221"/>
      <c r="WW48" s="221"/>
      <c r="WX48" s="221"/>
      <c r="WY48" s="221"/>
      <c r="WZ48" s="221"/>
      <c r="XA48" s="221"/>
      <c r="XB48" s="221"/>
      <c r="XC48" s="221"/>
      <c r="XD48" s="221"/>
      <c r="XE48" s="221"/>
      <c r="XF48" s="221"/>
      <c r="XG48" s="221"/>
      <c r="XH48" s="221"/>
      <c r="XI48" s="221"/>
      <c r="XJ48" s="221"/>
      <c r="XK48" s="221"/>
      <c r="XL48" s="221"/>
      <c r="XM48" s="221"/>
      <c r="XN48" s="221"/>
      <c r="XO48" s="221"/>
      <c r="XP48" s="221"/>
      <c r="XQ48" s="221"/>
      <c r="XR48" s="221"/>
      <c r="XS48" s="221"/>
      <c r="XT48" s="221"/>
      <c r="XU48" s="221"/>
      <c r="XV48" s="221"/>
      <c r="XW48" s="221"/>
      <c r="XX48" s="221"/>
      <c r="XY48" s="221"/>
      <c r="XZ48" s="221"/>
      <c r="YA48" s="221"/>
      <c r="YB48" s="221"/>
      <c r="YC48" s="221"/>
      <c r="YD48" s="221"/>
      <c r="YE48" s="221"/>
      <c r="YF48" s="221"/>
      <c r="YG48" s="221"/>
      <c r="YH48" s="221"/>
      <c r="YI48" s="221"/>
      <c r="YJ48" s="221"/>
      <c r="YK48" s="221"/>
      <c r="YL48" s="221"/>
      <c r="YM48" s="221"/>
      <c r="YN48" s="221"/>
      <c r="YO48" s="221"/>
      <c r="YP48" s="221"/>
      <c r="YQ48" s="221"/>
      <c r="YR48" s="221"/>
      <c r="YS48" s="221"/>
      <c r="YT48" s="221"/>
      <c r="YU48" s="221"/>
      <c r="YV48" s="221"/>
      <c r="YW48" s="221"/>
      <c r="YX48" s="221"/>
      <c r="YY48" s="221"/>
      <c r="YZ48" s="221"/>
      <c r="ZA48" s="221"/>
      <c r="ZB48" s="221"/>
      <c r="ZC48" s="221"/>
      <c r="ZD48" s="221"/>
      <c r="ZE48" s="221"/>
      <c r="ZF48" s="221"/>
      <c r="ZG48" s="221"/>
      <c r="ZH48" s="221"/>
      <c r="ZI48" s="221"/>
      <c r="ZJ48" s="221"/>
      <c r="ZK48" s="221"/>
      <c r="ZL48" s="221"/>
      <c r="ZM48" s="221"/>
      <c r="ZN48" s="221"/>
      <c r="ZO48" s="221"/>
      <c r="ZP48" s="221"/>
      <c r="ZQ48" s="221"/>
      <c r="ZR48" s="221"/>
      <c r="ZS48" s="221"/>
      <c r="ZT48" s="221"/>
      <c r="ZU48" s="221"/>
      <c r="ZV48" s="221"/>
      <c r="ZW48" s="221"/>
      <c r="ZX48" s="221"/>
      <c r="ZY48" s="221"/>
      <c r="ZZ48" s="221"/>
      <c r="AAA48" s="221"/>
      <c r="AAB48" s="221"/>
      <c r="AAC48" s="221"/>
      <c r="AAD48" s="221"/>
      <c r="AAE48" s="221"/>
      <c r="AAF48" s="221"/>
      <c r="AAG48" s="221"/>
      <c r="AAH48" s="221"/>
      <c r="AAI48" s="221"/>
      <c r="AAJ48" s="221"/>
      <c r="AAK48" s="221"/>
      <c r="AAL48" s="221"/>
      <c r="AAM48" s="221"/>
      <c r="AAN48" s="221"/>
      <c r="AAO48" s="221"/>
      <c r="AAP48" s="221"/>
      <c r="AAQ48" s="221"/>
      <c r="AAR48" s="221"/>
      <c r="AAS48" s="221"/>
      <c r="AAT48" s="221"/>
      <c r="AAU48" s="221"/>
      <c r="AAV48" s="221"/>
      <c r="AAW48" s="221"/>
      <c r="AAX48" s="221"/>
      <c r="AAY48" s="221"/>
      <c r="AAZ48" s="221"/>
      <c r="ABA48" s="221"/>
      <c r="ABB48" s="221"/>
      <c r="ABC48" s="221"/>
      <c r="ABD48" s="221"/>
      <c r="ABE48" s="221"/>
      <c r="ABF48" s="221"/>
      <c r="ABG48" s="221"/>
      <c r="ABH48" s="221"/>
      <c r="ABI48" s="221"/>
      <c r="ABJ48" s="221"/>
      <c r="ABK48" s="221"/>
      <c r="ABL48" s="221"/>
      <c r="ABM48" s="221"/>
      <c r="ABN48" s="221"/>
      <c r="ABO48" s="221"/>
      <c r="ABP48" s="221"/>
      <c r="ABQ48" s="221"/>
      <c r="ABR48" s="221"/>
      <c r="ABS48" s="221"/>
      <c r="ABT48" s="221"/>
      <c r="ABU48" s="221"/>
      <c r="ABV48" s="221"/>
      <c r="ABW48" s="221"/>
      <c r="ABX48" s="221"/>
      <c r="ABY48" s="221"/>
      <c r="ABZ48" s="221"/>
      <c r="ACA48" s="221"/>
      <c r="ACB48" s="221"/>
      <c r="ACC48" s="221"/>
      <c r="ACD48" s="221"/>
      <c r="ACE48" s="221"/>
      <c r="ACF48" s="221"/>
      <c r="ACG48" s="221"/>
      <c r="ACH48" s="221"/>
      <c r="ACI48" s="221"/>
      <c r="ACJ48" s="221"/>
      <c r="ACK48" s="221"/>
      <c r="ACL48" s="221"/>
      <c r="ACM48" s="221"/>
      <c r="ACN48" s="221"/>
      <c r="ACO48" s="221"/>
      <c r="ACP48" s="221"/>
      <c r="ACQ48" s="221"/>
      <c r="ACR48" s="221"/>
      <c r="ACS48" s="221"/>
      <c r="ACT48" s="221"/>
      <c r="ACU48" s="221"/>
      <c r="ACV48" s="221"/>
      <c r="ACW48" s="221"/>
      <c r="ACX48" s="221"/>
      <c r="ACY48" s="221"/>
      <c r="ACZ48" s="221"/>
      <c r="ADA48" s="221"/>
      <c r="ADB48" s="221"/>
      <c r="ADC48" s="221"/>
      <c r="ADD48" s="221"/>
      <c r="ADE48" s="221"/>
      <c r="ADF48" s="221"/>
      <c r="ADG48" s="221"/>
      <c r="ADH48" s="221"/>
      <c r="ADI48" s="221"/>
      <c r="ADJ48" s="221"/>
      <c r="ADK48" s="221"/>
      <c r="ADL48" s="221"/>
      <c r="ADM48" s="221"/>
      <c r="ADN48" s="221"/>
      <c r="ADO48" s="221"/>
      <c r="ADP48" s="221"/>
      <c r="ADQ48" s="221"/>
      <c r="ADR48" s="221"/>
      <c r="ADS48" s="221"/>
      <c r="ADT48" s="221"/>
      <c r="ADU48" s="221"/>
      <c r="ADV48" s="221"/>
      <c r="ADW48" s="221"/>
      <c r="ADX48" s="221"/>
      <c r="ADY48" s="221"/>
      <c r="ADZ48" s="221"/>
      <c r="AEA48" s="221"/>
      <c r="AEB48" s="221"/>
      <c r="AEC48" s="221"/>
      <c r="AED48" s="221"/>
      <c r="AEE48" s="221"/>
      <c r="AEF48" s="221"/>
      <c r="AEG48" s="221"/>
      <c r="AEH48" s="221"/>
      <c r="AEI48" s="221"/>
      <c r="AEJ48" s="221"/>
      <c r="AEK48" s="221"/>
      <c r="AEL48" s="221"/>
      <c r="AEM48" s="221"/>
      <c r="AEN48" s="221"/>
      <c r="AEO48" s="221"/>
      <c r="AEP48" s="221"/>
      <c r="AEQ48" s="221"/>
      <c r="AER48" s="221"/>
      <c r="AES48" s="221"/>
      <c r="AET48" s="221"/>
      <c r="AEU48" s="221"/>
      <c r="AEV48" s="221"/>
      <c r="AEW48" s="221"/>
      <c r="AEX48" s="221"/>
      <c r="AEY48" s="221"/>
      <c r="AEZ48" s="221"/>
      <c r="AFA48" s="221"/>
      <c r="AFB48" s="221"/>
      <c r="AFC48" s="221"/>
      <c r="AFD48" s="221"/>
      <c r="AFE48" s="221"/>
      <c r="AFF48" s="221"/>
      <c r="AFG48" s="221"/>
      <c r="AFH48" s="221"/>
      <c r="AFI48" s="221"/>
      <c r="AFJ48" s="221"/>
      <c r="AFK48" s="221"/>
      <c r="AFL48" s="221"/>
      <c r="AFM48" s="221"/>
      <c r="AFN48" s="221"/>
      <c r="AFO48" s="221"/>
      <c r="AFP48" s="221"/>
      <c r="AFQ48" s="221"/>
      <c r="AFR48" s="221"/>
      <c r="AFS48" s="221"/>
      <c r="AFT48" s="221"/>
      <c r="AFU48" s="221"/>
      <c r="AFV48" s="221"/>
      <c r="AFW48" s="221"/>
      <c r="AFX48" s="221"/>
      <c r="AFY48" s="221"/>
      <c r="AFZ48" s="221"/>
      <c r="AGA48" s="221"/>
      <c r="AGB48" s="221"/>
      <c r="AGC48" s="221"/>
      <c r="AGD48" s="221"/>
      <c r="AGE48" s="221"/>
      <c r="AGF48" s="221"/>
      <c r="AGG48" s="221"/>
      <c r="AGH48" s="221"/>
      <c r="AGI48" s="221"/>
      <c r="AGJ48" s="221"/>
      <c r="AGK48" s="221"/>
      <c r="AGL48" s="221"/>
      <c r="AGM48" s="221"/>
      <c r="AGN48" s="221"/>
      <c r="AGO48" s="221"/>
      <c r="AGP48" s="221"/>
      <c r="AGQ48" s="221"/>
      <c r="AGR48" s="221"/>
      <c r="AGS48" s="221"/>
      <c r="AGT48" s="221"/>
      <c r="AGU48" s="221"/>
      <c r="AGV48" s="221"/>
      <c r="AGW48" s="221"/>
      <c r="AGX48" s="221"/>
      <c r="AGY48" s="221"/>
      <c r="AGZ48" s="221"/>
      <c r="AHA48" s="221"/>
      <c r="AHB48" s="221"/>
      <c r="AHC48" s="221"/>
      <c r="AHD48" s="221"/>
      <c r="AHE48" s="221"/>
      <c r="AHF48" s="221"/>
      <c r="AHG48" s="221"/>
      <c r="AHH48" s="221"/>
      <c r="AHI48" s="221"/>
      <c r="AHJ48" s="221"/>
      <c r="AHK48" s="221"/>
      <c r="AHL48" s="221"/>
      <c r="AHM48" s="221"/>
      <c r="AHN48" s="221"/>
      <c r="AHO48" s="221"/>
      <c r="AHP48" s="221"/>
      <c r="AHQ48" s="221"/>
      <c r="AHR48" s="221"/>
      <c r="AHS48" s="221"/>
      <c r="AHT48" s="221"/>
      <c r="AHU48" s="221"/>
      <c r="AHV48" s="221"/>
      <c r="AHW48" s="221"/>
      <c r="AHX48" s="221"/>
      <c r="AHY48" s="221"/>
      <c r="AHZ48" s="221"/>
      <c r="AIA48" s="221"/>
      <c r="AIB48" s="221"/>
      <c r="AIC48" s="221"/>
      <c r="AID48" s="221"/>
      <c r="AIE48" s="221"/>
      <c r="AIF48" s="221"/>
      <c r="AIG48" s="221"/>
      <c r="AIH48" s="221"/>
      <c r="AII48" s="221"/>
      <c r="AIJ48" s="221"/>
      <c r="AIK48" s="221"/>
      <c r="AIL48" s="221"/>
      <c r="AIM48" s="221"/>
      <c r="AIN48" s="221"/>
      <c r="AIO48" s="221"/>
      <c r="AIP48" s="221"/>
      <c r="AIQ48" s="221"/>
      <c r="AIR48" s="221"/>
      <c r="AIS48" s="221"/>
      <c r="AIT48" s="221"/>
      <c r="AIU48" s="221"/>
      <c r="AIV48" s="221"/>
      <c r="AIW48" s="221"/>
      <c r="AIX48" s="221"/>
      <c r="AIY48" s="221"/>
      <c r="AIZ48" s="221"/>
      <c r="AJA48" s="221"/>
      <c r="AJB48" s="221"/>
      <c r="AJC48" s="221"/>
      <c r="AJD48" s="221"/>
      <c r="AJE48" s="221"/>
      <c r="AJF48" s="221"/>
      <c r="AJG48" s="221"/>
      <c r="AJH48" s="221"/>
      <c r="AJI48" s="221"/>
      <c r="AJJ48" s="221"/>
      <c r="AJK48" s="221"/>
      <c r="AJL48" s="221"/>
      <c r="AJM48" s="221"/>
      <c r="AJN48" s="221"/>
      <c r="AJO48" s="221"/>
      <c r="AJP48" s="221"/>
      <c r="AJQ48" s="221"/>
      <c r="AJR48" s="221"/>
      <c r="AJS48" s="221"/>
      <c r="AJT48" s="221"/>
      <c r="AJU48" s="221"/>
      <c r="AJV48" s="221"/>
      <c r="AJW48" s="221"/>
      <c r="AJX48" s="221"/>
      <c r="AJY48" s="221"/>
      <c r="AJZ48" s="221"/>
      <c r="AKA48" s="221"/>
      <c r="AKB48" s="221"/>
      <c r="AKC48" s="221"/>
      <c r="AKD48" s="221"/>
      <c r="AKE48" s="221"/>
      <c r="AKF48" s="221"/>
      <c r="AKG48" s="221"/>
      <c r="AKH48" s="221"/>
      <c r="AKI48" s="221"/>
      <c r="AKJ48" s="221"/>
      <c r="AKK48" s="221"/>
      <c r="AKL48" s="221"/>
      <c r="AKM48" s="221"/>
      <c r="AKN48" s="221"/>
      <c r="AKO48" s="221"/>
      <c r="AKP48" s="221"/>
      <c r="AKQ48" s="221"/>
      <c r="AKR48" s="221"/>
      <c r="AKS48" s="221"/>
      <c r="AKT48" s="221"/>
      <c r="AKU48" s="221"/>
      <c r="AKV48" s="221"/>
      <c r="AKW48" s="221"/>
      <c r="AKX48" s="221"/>
      <c r="AKY48" s="221"/>
      <c r="AKZ48" s="221"/>
      <c r="ALA48" s="221"/>
      <c r="ALB48" s="221"/>
      <c r="ALC48" s="221"/>
      <c r="ALD48" s="221"/>
      <c r="ALE48" s="221"/>
      <c r="ALF48" s="221"/>
      <c r="ALG48" s="221"/>
      <c r="ALH48" s="221"/>
      <c r="ALI48" s="221"/>
      <c r="ALJ48" s="221"/>
      <c r="ALK48" s="221"/>
      <c r="ALL48" s="221"/>
      <c r="ALM48" s="221"/>
      <c r="ALN48" s="221"/>
      <c r="ALO48" s="221"/>
      <c r="ALP48" s="221"/>
      <c r="ALQ48" s="221"/>
      <c r="ALR48" s="221"/>
      <c r="ALS48" s="221"/>
      <c r="ALT48" s="221"/>
      <c r="ALU48" s="221"/>
      <c r="ALV48" s="221"/>
      <c r="ALW48" s="221"/>
      <c r="ALX48" s="221"/>
      <c r="ALY48" s="221"/>
      <c r="ALZ48" s="221"/>
      <c r="AMA48" s="221"/>
      <c r="AMB48" s="221"/>
      <c r="AMC48" s="221"/>
      <c r="AMD48" s="221"/>
      <c r="AME48" s="221"/>
      <c r="AMF48" s="221"/>
      <c r="AMG48" s="221"/>
      <c r="AMH48" s="221"/>
      <c r="AMI48" s="221"/>
      <c r="AMJ48" s="221"/>
      <c r="AMK48" s="221"/>
      <c r="AML48" s="221"/>
      <c r="AMM48" s="221"/>
      <c r="AMN48" s="221"/>
      <c r="AMO48" s="221"/>
      <c r="AMP48" s="221"/>
    </row>
    <row r="49" spans="1:1030" s="649" customFormat="1" ht="14.25">
      <c r="A49" s="1766" t="s">
        <v>310</v>
      </c>
      <c r="B49" s="1766"/>
      <c r="C49" s="1766"/>
      <c r="D49" s="1766"/>
      <c r="E49" s="1766"/>
      <c r="F49" s="222"/>
      <c r="G49" s="201">
        <v>3934032</v>
      </c>
      <c r="H49" s="201">
        <v>12916479.08</v>
      </c>
      <c r="I49" s="221"/>
      <c r="J49" s="221"/>
      <c r="K49" s="221"/>
      <c r="L49" s="221"/>
      <c r="M49" s="221"/>
      <c r="N49" s="221"/>
      <c r="O49" s="221"/>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c r="CP49" s="221"/>
      <c r="CQ49" s="221"/>
      <c r="CR49" s="221"/>
      <c r="CS49" s="221"/>
      <c r="CT49" s="221"/>
      <c r="CU49" s="221"/>
      <c r="CV49" s="221"/>
      <c r="CW49" s="221"/>
      <c r="CX49" s="221"/>
      <c r="CY49" s="221"/>
      <c r="CZ49" s="221"/>
      <c r="DA49" s="221"/>
      <c r="DB49" s="221"/>
      <c r="DC49" s="221"/>
      <c r="DD49" s="221"/>
      <c r="DE49" s="221"/>
      <c r="DF49" s="221"/>
      <c r="DG49" s="221"/>
      <c r="DH49" s="221"/>
      <c r="DI49" s="221"/>
      <c r="DJ49" s="221"/>
      <c r="DK49" s="221"/>
      <c r="DL49" s="221"/>
      <c r="DM49" s="221"/>
      <c r="DN49" s="221"/>
      <c r="DO49" s="221"/>
      <c r="DP49" s="221"/>
      <c r="DQ49" s="221"/>
      <c r="DR49" s="221"/>
      <c r="DS49" s="221"/>
      <c r="DT49" s="221"/>
      <c r="DU49" s="221"/>
      <c r="DV49" s="221"/>
      <c r="DW49" s="221"/>
      <c r="DX49" s="221"/>
      <c r="DY49" s="221"/>
      <c r="DZ49" s="221"/>
      <c r="EA49" s="221"/>
      <c r="EB49" s="221"/>
      <c r="EC49" s="221"/>
      <c r="ED49" s="221"/>
      <c r="EE49" s="221"/>
      <c r="EF49" s="221"/>
      <c r="EG49" s="221"/>
      <c r="EH49" s="221"/>
      <c r="EI49" s="221"/>
      <c r="EJ49" s="221"/>
      <c r="EK49" s="221"/>
      <c r="EL49" s="221"/>
      <c r="EM49" s="221"/>
      <c r="EN49" s="221"/>
      <c r="EO49" s="221"/>
      <c r="EP49" s="221"/>
      <c r="EQ49" s="221"/>
      <c r="ER49" s="221"/>
      <c r="ES49" s="221"/>
      <c r="ET49" s="221"/>
      <c r="EU49" s="221"/>
      <c r="EV49" s="221"/>
      <c r="EW49" s="221"/>
      <c r="EX49" s="221"/>
      <c r="EY49" s="221"/>
      <c r="EZ49" s="221"/>
      <c r="FA49" s="221"/>
      <c r="FB49" s="221"/>
      <c r="FC49" s="221"/>
      <c r="FD49" s="221"/>
      <c r="FE49" s="221"/>
      <c r="FF49" s="221"/>
      <c r="FG49" s="221"/>
      <c r="FH49" s="221"/>
      <c r="FI49" s="221"/>
      <c r="FJ49" s="221"/>
      <c r="FK49" s="221"/>
      <c r="FL49" s="221"/>
      <c r="FM49" s="221"/>
      <c r="FN49" s="221"/>
      <c r="FO49" s="221"/>
      <c r="FP49" s="221"/>
      <c r="FQ49" s="221"/>
      <c r="FR49" s="221"/>
      <c r="FS49" s="221"/>
      <c r="FT49" s="221"/>
      <c r="FU49" s="221"/>
      <c r="FV49" s="221"/>
      <c r="FW49" s="221"/>
      <c r="FX49" s="221"/>
      <c r="FY49" s="221"/>
      <c r="FZ49" s="221"/>
      <c r="GA49" s="221"/>
      <c r="GB49" s="221"/>
      <c r="GC49" s="221"/>
      <c r="GD49" s="221"/>
      <c r="GE49" s="221"/>
      <c r="GF49" s="221"/>
      <c r="GG49" s="221"/>
      <c r="GH49" s="221"/>
      <c r="GI49" s="221"/>
      <c r="GJ49" s="221"/>
      <c r="GK49" s="221"/>
      <c r="GL49" s="221"/>
      <c r="GM49" s="221"/>
      <c r="GN49" s="221"/>
      <c r="GO49" s="221"/>
      <c r="GP49" s="221"/>
      <c r="GQ49" s="221"/>
      <c r="GR49" s="221"/>
      <c r="GS49" s="221"/>
      <c r="GT49" s="221"/>
      <c r="GU49" s="221"/>
      <c r="GV49" s="221"/>
      <c r="GW49" s="221"/>
      <c r="GX49" s="221"/>
      <c r="GY49" s="221"/>
      <c r="GZ49" s="221"/>
      <c r="HA49" s="221"/>
      <c r="HB49" s="221"/>
      <c r="HC49" s="221"/>
      <c r="HD49" s="221"/>
      <c r="HE49" s="221"/>
      <c r="HF49" s="221"/>
      <c r="HG49" s="221"/>
      <c r="HH49" s="221"/>
      <c r="HI49" s="221"/>
      <c r="HJ49" s="221"/>
      <c r="HK49" s="221"/>
      <c r="HL49" s="221"/>
      <c r="HM49" s="221"/>
      <c r="HN49" s="221"/>
      <c r="HO49" s="221"/>
      <c r="HP49" s="221"/>
      <c r="HQ49" s="221"/>
      <c r="HR49" s="221"/>
      <c r="HS49" s="221"/>
      <c r="HT49" s="221"/>
      <c r="HU49" s="221"/>
      <c r="HV49" s="221"/>
      <c r="HW49" s="221"/>
      <c r="HX49" s="221"/>
      <c r="HY49" s="221"/>
      <c r="HZ49" s="221"/>
      <c r="IA49" s="221"/>
      <c r="IB49" s="221"/>
      <c r="IC49" s="221"/>
      <c r="ID49" s="221"/>
      <c r="IE49" s="221"/>
      <c r="IF49" s="221"/>
      <c r="IG49" s="221"/>
      <c r="IH49" s="221"/>
      <c r="II49" s="221"/>
      <c r="IJ49" s="221"/>
      <c r="IK49" s="221"/>
      <c r="IL49" s="221"/>
      <c r="IM49" s="221"/>
      <c r="IN49" s="221"/>
      <c r="IO49" s="221"/>
      <c r="IP49" s="221"/>
      <c r="IQ49" s="221"/>
      <c r="IR49" s="221"/>
      <c r="IS49" s="221"/>
      <c r="IT49" s="221"/>
      <c r="IU49" s="221"/>
      <c r="IV49" s="221"/>
      <c r="IW49" s="221"/>
      <c r="IX49" s="221"/>
      <c r="IY49" s="221"/>
      <c r="IZ49" s="221"/>
      <c r="JA49" s="221"/>
      <c r="JB49" s="221"/>
      <c r="JC49" s="221"/>
      <c r="JD49" s="221"/>
      <c r="JE49" s="221"/>
      <c r="JF49" s="221"/>
      <c r="JG49" s="221"/>
      <c r="JH49" s="221"/>
      <c r="JI49" s="221"/>
      <c r="JJ49" s="221"/>
      <c r="JK49" s="221"/>
      <c r="JL49" s="221"/>
      <c r="JM49" s="221"/>
      <c r="JN49" s="221"/>
      <c r="JO49" s="221"/>
      <c r="JP49" s="221"/>
      <c r="JQ49" s="221"/>
      <c r="JR49" s="221"/>
      <c r="JS49" s="221"/>
      <c r="JT49" s="221"/>
      <c r="JU49" s="221"/>
      <c r="JV49" s="221"/>
      <c r="JW49" s="221"/>
      <c r="JX49" s="221"/>
      <c r="JY49" s="221"/>
      <c r="JZ49" s="221"/>
      <c r="KA49" s="221"/>
      <c r="KB49" s="221"/>
      <c r="KC49" s="221"/>
      <c r="KD49" s="221"/>
      <c r="KE49" s="221"/>
      <c r="KF49" s="221"/>
      <c r="KG49" s="221"/>
      <c r="KH49" s="221"/>
      <c r="KI49" s="221"/>
      <c r="KJ49" s="221"/>
      <c r="KK49" s="221"/>
      <c r="KL49" s="221"/>
      <c r="KM49" s="221"/>
      <c r="KN49" s="221"/>
      <c r="KO49" s="221"/>
      <c r="KP49" s="221"/>
      <c r="KQ49" s="221"/>
      <c r="KR49" s="221"/>
      <c r="KS49" s="221"/>
      <c r="KT49" s="221"/>
      <c r="KU49" s="221"/>
      <c r="KV49" s="221"/>
      <c r="KW49" s="221"/>
      <c r="KX49" s="221"/>
      <c r="KY49" s="221"/>
      <c r="KZ49" s="221"/>
      <c r="LA49" s="221"/>
      <c r="LB49" s="221"/>
      <c r="LC49" s="221"/>
      <c r="LD49" s="221"/>
      <c r="LE49" s="221"/>
      <c r="LF49" s="221"/>
      <c r="LG49" s="221"/>
      <c r="LH49" s="221"/>
      <c r="LI49" s="221"/>
      <c r="LJ49" s="221"/>
      <c r="LK49" s="221"/>
      <c r="LL49" s="221"/>
      <c r="LM49" s="221"/>
      <c r="LN49" s="221"/>
      <c r="LO49" s="221"/>
      <c r="LP49" s="221"/>
      <c r="LQ49" s="221"/>
      <c r="LR49" s="221"/>
      <c r="LS49" s="221"/>
      <c r="LT49" s="221"/>
      <c r="LU49" s="221"/>
      <c r="LV49" s="221"/>
      <c r="LW49" s="221"/>
      <c r="LX49" s="221"/>
      <c r="LY49" s="221"/>
      <c r="LZ49" s="221"/>
      <c r="MA49" s="221"/>
      <c r="MB49" s="221"/>
      <c r="MC49" s="221"/>
      <c r="MD49" s="221"/>
      <c r="ME49" s="221"/>
      <c r="MF49" s="221"/>
      <c r="MG49" s="221"/>
      <c r="MH49" s="221"/>
      <c r="MI49" s="221"/>
      <c r="MJ49" s="221"/>
      <c r="MK49" s="221"/>
      <c r="ML49" s="221"/>
      <c r="MM49" s="221"/>
      <c r="MN49" s="221"/>
      <c r="MO49" s="221"/>
      <c r="MP49" s="221"/>
      <c r="MQ49" s="221"/>
      <c r="MR49" s="221"/>
      <c r="MS49" s="221"/>
      <c r="MT49" s="221"/>
      <c r="MU49" s="221"/>
      <c r="MV49" s="221"/>
      <c r="MW49" s="221"/>
      <c r="MX49" s="221"/>
      <c r="MY49" s="221"/>
      <c r="MZ49" s="221"/>
      <c r="NA49" s="221"/>
      <c r="NB49" s="221"/>
      <c r="NC49" s="221"/>
      <c r="ND49" s="221"/>
      <c r="NE49" s="221"/>
      <c r="NF49" s="221"/>
      <c r="NG49" s="221"/>
      <c r="NH49" s="221"/>
      <c r="NI49" s="221"/>
      <c r="NJ49" s="221"/>
      <c r="NK49" s="221"/>
      <c r="NL49" s="221"/>
      <c r="NM49" s="221"/>
      <c r="NN49" s="221"/>
      <c r="NO49" s="221"/>
      <c r="NP49" s="221"/>
      <c r="NQ49" s="221"/>
      <c r="NR49" s="221"/>
      <c r="NS49" s="221"/>
      <c r="NT49" s="221"/>
      <c r="NU49" s="221"/>
      <c r="NV49" s="221"/>
      <c r="NW49" s="221"/>
      <c r="NX49" s="221"/>
      <c r="NY49" s="221"/>
      <c r="NZ49" s="221"/>
      <c r="OA49" s="221"/>
      <c r="OB49" s="221"/>
      <c r="OC49" s="221"/>
      <c r="OD49" s="221"/>
      <c r="OE49" s="221"/>
      <c r="OF49" s="221"/>
      <c r="OG49" s="221"/>
      <c r="OH49" s="221"/>
      <c r="OI49" s="221"/>
      <c r="OJ49" s="221"/>
      <c r="OK49" s="221"/>
      <c r="OL49" s="221"/>
      <c r="OM49" s="221"/>
      <c r="ON49" s="221"/>
      <c r="OO49" s="221"/>
      <c r="OP49" s="221"/>
      <c r="OQ49" s="221"/>
      <c r="OR49" s="221"/>
      <c r="OS49" s="221"/>
      <c r="OT49" s="221"/>
      <c r="OU49" s="221"/>
      <c r="OV49" s="221"/>
      <c r="OW49" s="221"/>
      <c r="OX49" s="221"/>
      <c r="OY49" s="221"/>
      <c r="OZ49" s="221"/>
      <c r="PA49" s="221"/>
      <c r="PB49" s="221"/>
      <c r="PC49" s="221"/>
      <c r="PD49" s="221"/>
      <c r="PE49" s="221"/>
      <c r="PF49" s="221"/>
      <c r="PG49" s="221"/>
      <c r="PH49" s="221"/>
      <c r="PI49" s="221"/>
      <c r="PJ49" s="221"/>
      <c r="PK49" s="221"/>
      <c r="PL49" s="221"/>
      <c r="PM49" s="221"/>
      <c r="PN49" s="221"/>
      <c r="PO49" s="221"/>
      <c r="PP49" s="221"/>
      <c r="PQ49" s="221"/>
      <c r="PR49" s="221"/>
      <c r="PS49" s="221"/>
      <c r="PT49" s="221"/>
      <c r="PU49" s="221"/>
      <c r="PV49" s="221"/>
      <c r="PW49" s="221"/>
      <c r="PX49" s="221"/>
      <c r="PY49" s="221"/>
      <c r="PZ49" s="221"/>
      <c r="QA49" s="221"/>
      <c r="QB49" s="221"/>
      <c r="QC49" s="221"/>
      <c r="QD49" s="221"/>
      <c r="QE49" s="221"/>
      <c r="QF49" s="221"/>
      <c r="QG49" s="221"/>
      <c r="QH49" s="221"/>
      <c r="QI49" s="221"/>
      <c r="QJ49" s="221"/>
      <c r="QK49" s="221"/>
      <c r="QL49" s="221"/>
      <c r="QM49" s="221"/>
      <c r="QN49" s="221"/>
      <c r="QO49" s="221"/>
      <c r="QP49" s="221"/>
      <c r="QQ49" s="221"/>
      <c r="QR49" s="221"/>
      <c r="QS49" s="221"/>
      <c r="QT49" s="221"/>
      <c r="QU49" s="221"/>
      <c r="QV49" s="221"/>
      <c r="QW49" s="221"/>
      <c r="QX49" s="221"/>
      <c r="QY49" s="221"/>
      <c r="QZ49" s="221"/>
      <c r="RA49" s="221"/>
      <c r="RB49" s="221"/>
      <c r="RC49" s="221"/>
      <c r="RD49" s="221"/>
      <c r="RE49" s="221"/>
      <c r="RF49" s="221"/>
      <c r="RG49" s="221"/>
      <c r="RH49" s="221"/>
      <c r="RI49" s="221"/>
      <c r="RJ49" s="221"/>
      <c r="RK49" s="221"/>
      <c r="RL49" s="221"/>
      <c r="RM49" s="221"/>
      <c r="RN49" s="221"/>
      <c r="RO49" s="221"/>
      <c r="RP49" s="221"/>
      <c r="RQ49" s="221"/>
      <c r="RR49" s="221"/>
      <c r="RS49" s="221"/>
      <c r="RT49" s="221"/>
      <c r="RU49" s="221"/>
      <c r="RV49" s="221"/>
      <c r="RW49" s="221"/>
      <c r="RX49" s="221"/>
      <c r="RY49" s="221"/>
      <c r="RZ49" s="221"/>
      <c r="SA49" s="221"/>
      <c r="SB49" s="221"/>
      <c r="SC49" s="221"/>
      <c r="SD49" s="221"/>
      <c r="SE49" s="221"/>
      <c r="SF49" s="221"/>
      <c r="SG49" s="221"/>
      <c r="SH49" s="221"/>
      <c r="SI49" s="221"/>
      <c r="SJ49" s="221"/>
      <c r="SK49" s="221"/>
      <c r="SL49" s="221"/>
      <c r="SM49" s="221"/>
      <c r="SN49" s="221"/>
      <c r="SO49" s="221"/>
      <c r="SP49" s="221"/>
      <c r="SQ49" s="221"/>
      <c r="SR49" s="221"/>
      <c r="SS49" s="221"/>
      <c r="ST49" s="221"/>
      <c r="SU49" s="221"/>
      <c r="SV49" s="221"/>
      <c r="SW49" s="221"/>
      <c r="SX49" s="221"/>
      <c r="SY49" s="221"/>
      <c r="SZ49" s="221"/>
      <c r="TA49" s="221"/>
      <c r="TB49" s="221"/>
      <c r="TC49" s="221"/>
      <c r="TD49" s="221"/>
      <c r="TE49" s="221"/>
      <c r="TF49" s="221"/>
      <c r="TG49" s="221"/>
      <c r="TH49" s="221"/>
      <c r="TI49" s="221"/>
      <c r="TJ49" s="221"/>
      <c r="TK49" s="221"/>
      <c r="TL49" s="221"/>
      <c r="TM49" s="221"/>
      <c r="TN49" s="221"/>
      <c r="TO49" s="221"/>
      <c r="TP49" s="221"/>
      <c r="TQ49" s="221"/>
      <c r="TR49" s="221"/>
      <c r="TS49" s="221"/>
      <c r="TT49" s="221"/>
      <c r="TU49" s="221"/>
      <c r="TV49" s="221"/>
      <c r="TW49" s="221"/>
      <c r="TX49" s="221"/>
      <c r="TY49" s="221"/>
      <c r="TZ49" s="221"/>
      <c r="UA49" s="221"/>
      <c r="UB49" s="221"/>
      <c r="UC49" s="221"/>
      <c r="UD49" s="221"/>
      <c r="UE49" s="221"/>
      <c r="UF49" s="221"/>
      <c r="UG49" s="221"/>
      <c r="UH49" s="221"/>
      <c r="UI49" s="221"/>
      <c r="UJ49" s="221"/>
      <c r="UK49" s="221"/>
      <c r="UL49" s="221"/>
      <c r="UM49" s="221"/>
      <c r="UN49" s="221"/>
      <c r="UO49" s="221"/>
      <c r="UP49" s="221"/>
      <c r="UQ49" s="221"/>
      <c r="UR49" s="221"/>
      <c r="US49" s="221"/>
      <c r="UT49" s="221"/>
      <c r="UU49" s="221"/>
      <c r="UV49" s="221"/>
      <c r="UW49" s="221"/>
      <c r="UX49" s="221"/>
      <c r="UY49" s="221"/>
      <c r="UZ49" s="221"/>
      <c r="VA49" s="221"/>
      <c r="VB49" s="221"/>
      <c r="VC49" s="221"/>
      <c r="VD49" s="221"/>
      <c r="VE49" s="221"/>
      <c r="VF49" s="221"/>
      <c r="VG49" s="221"/>
      <c r="VH49" s="221"/>
      <c r="VI49" s="221"/>
      <c r="VJ49" s="221"/>
      <c r="VK49" s="221"/>
      <c r="VL49" s="221"/>
      <c r="VM49" s="221"/>
      <c r="VN49" s="221"/>
      <c r="VO49" s="221"/>
      <c r="VP49" s="221"/>
      <c r="VQ49" s="221"/>
      <c r="VR49" s="221"/>
      <c r="VS49" s="221"/>
      <c r="VT49" s="221"/>
      <c r="VU49" s="221"/>
      <c r="VV49" s="221"/>
      <c r="VW49" s="221"/>
      <c r="VX49" s="221"/>
      <c r="VY49" s="221"/>
      <c r="VZ49" s="221"/>
      <c r="WA49" s="221"/>
      <c r="WB49" s="221"/>
      <c r="WC49" s="221"/>
      <c r="WD49" s="221"/>
      <c r="WE49" s="221"/>
      <c r="WF49" s="221"/>
      <c r="WG49" s="221"/>
      <c r="WH49" s="221"/>
      <c r="WI49" s="221"/>
      <c r="WJ49" s="221"/>
      <c r="WK49" s="221"/>
      <c r="WL49" s="221"/>
      <c r="WM49" s="221"/>
      <c r="WN49" s="221"/>
      <c r="WO49" s="221"/>
      <c r="WP49" s="221"/>
      <c r="WQ49" s="221"/>
      <c r="WR49" s="221"/>
      <c r="WS49" s="221"/>
      <c r="WT49" s="221"/>
      <c r="WU49" s="221"/>
      <c r="WV49" s="221"/>
      <c r="WW49" s="221"/>
      <c r="WX49" s="221"/>
      <c r="WY49" s="221"/>
      <c r="WZ49" s="221"/>
      <c r="XA49" s="221"/>
      <c r="XB49" s="221"/>
      <c r="XC49" s="221"/>
      <c r="XD49" s="221"/>
      <c r="XE49" s="221"/>
      <c r="XF49" s="221"/>
      <c r="XG49" s="221"/>
      <c r="XH49" s="221"/>
      <c r="XI49" s="221"/>
      <c r="XJ49" s="221"/>
      <c r="XK49" s="221"/>
      <c r="XL49" s="221"/>
      <c r="XM49" s="221"/>
      <c r="XN49" s="221"/>
      <c r="XO49" s="221"/>
      <c r="XP49" s="221"/>
      <c r="XQ49" s="221"/>
      <c r="XR49" s="221"/>
      <c r="XS49" s="221"/>
      <c r="XT49" s="221"/>
      <c r="XU49" s="221"/>
      <c r="XV49" s="221"/>
      <c r="XW49" s="221"/>
      <c r="XX49" s="221"/>
      <c r="XY49" s="221"/>
      <c r="XZ49" s="221"/>
      <c r="YA49" s="221"/>
      <c r="YB49" s="221"/>
      <c r="YC49" s="221"/>
      <c r="YD49" s="221"/>
      <c r="YE49" s="221"/>
      <c r="YF49" s="221"/>
      <c r="YG49" s="221"/>
      <c r="YH49" s="221"/>
      <c r="YI49" s="221"/>
      <c r="YJ49" s="221"/>
      <c r="YK49" s="221"/>
      <c r="YL49" s="221"/>
      <c r="YM49" s="221"/>
      <c r="YN49" s="221"/>
      <c r="YO49" s="221"/>
      <c r="YP49" s="221"/>
      <c r="YQ49" s="221"/>
      <c r="YR49" s="221"/>
      <c r="YS49" s="221"/>
      <c r="YT49" s="221"/>
      <c r="YU49" s="221"/>
      <c r="YV49" s="221"/>
      <c r="YW49" s="221"/>
      <c r="YX49" s="221"/>
      <c r="YY49" s="221"/>
      <c r="YZ49" s="221"/>
      <c r="ZA49" s="221"/>
      <c r="ZB49" s="221"/>
      <c r="ZC49" s="221"/>
      <c r="ZD49" s="221"/>
      <c r="ZE49" s="221"/>
      <c r="ZF49" s="221"/>
      <c r="ZG49" s="221"/>
      <c r="ZH49" s="221"/>
      <c r="ZI49" s="221"/>
      <c r="ZJ49" s="221"/>
      <c r="ZK49" s="221"/>
      <c r="ZL49" s="221"/>
      <c r="ZM49" s="221"/>
      <c r="ZN49" s="221"/>
      <c r="ZO49" s="221"/>
      <c r="ZP49" s="221"/>
      <c r="ZQ49" s="221"/>
      <c r="ZR49" s="221"/>
      <c r="ZS49" s="221"/>
      <c r="ZT49" s="221"/>
      <c r="ZU49" s="221"/>
      <c r="ZV49" s="221"/>
      <c r="ZW49" s="221"/>
      <c r="ZX49" s="221"/>
      <c r="ZY49" s="221"/>
      <c r="ZZ49" s="221"/>
      <c r="AAA49" s="221"/>
      <c r="AAB49" s="221"/>
      <c r="AAC49" s="221"/>
      <c r="AAD49" s="221"/>
      <c r="AAE49" s="221"/>
      <c r="AAF49" s="221"/>
      <c r="AAG49" s="221"/>
      <c r="AAH49" s="221"/>
      <c r="AAI49" s="221"/>
      <c r="AAJ49" s="221"/>
      <c r="AAK49" s="221"/>
      <c r="AAL49" s="221"/>
      <c r="AAM49" s="221"/>
      <c r="AAN49" s="221"/>
      <c r="AAO49" s="221"/>
      <c r="AAP49" s="221"/>
      <c r="AAQ49" s="221"/>
      <c r="AAR49" s="221"/>
      <c r="AAS49" s="221"/>
      <c r="AAT49" s="221"/>
      <c r="AAU49" s="221"/>
      <c r="AAV49" s="221"/>
      <c r="AAW49" s="221"/>
      <c r="AAX49" s="221"/>
      <c r="AAY49" s="221"/>
      <c r="AAZ49" s="221"/>
      <c r="ABA49" s="221"/>
      <c r="ABB49" s="221"/>
      <c r="ABC49" s="221"/>
      <c r="ABD49" s="221"/>
      <c r="ABE49" s="221"/>
      <c r="ABF49" s="221"/>
      <c r="ABG49" s="221"/>
      <c r="ABH49" s="221"/>
      <c r="ABI49" s="221"/>
      <c r="ABJ49" s="221"/>
      <c r="ABK49" s="221"/>
      <c r="ABL49" s="221"/>
      <c r="ABM49" s="221"/>
      <c r="ABN49" s="221"/>
      <c r="ABO49" s="221"/>
      <c r="ABP49" s="221"/>
      <c r="ABQ49" s="221"/>
      <c r="ABR49" s="221"/>
      <c r="ABS49" s="221"/>
      <c r="ABT49" s="221"/>
      <c r="ABU49" s="221"/>
      <c r="ABV49" s="221"/>
      <c r="ABW49" s="221"/>
      <c r="ABX49" s="221"/>
      <c r="ABY49" s="221"/>
      <c r="ABZ49" s="221"/>
      <c r="ACA49" s="221"/>
      <c r="ACB49" s="221"/>
      <c r="ACC49" s="221"/>
      <c r="ACD49" s="221"/>
      <c r="ACE49" s="221"/>
      <c r="ACF49" s="221"/>
      <c r="ACG49" s="221"/>
      <c r="ACH49" s="221"/>
      <c r="ACI49" s="221"/>
      <c r="ACJ49" s="221"/>
      <c r="ACK49" s="221"/>
      <c r="ACL49" s="221"/>
      <c r="ACM49" s="221"/>
      <c r="ACN49" s="221"/>
      <c r="ACO49" s="221"/>
      <c r="ACP49" s="221"/>
      <c r="ACQ49" s="221"/>
      <c r="ACR49" s="221"/>
      <c r="ACS49" s="221"/>
      <c r="ACT49" s="221"/>
      <c r="ACU49" s="221"/>
      <c r="ACV49" s="221"/>
      <c r="ACW49" s="221"/>
      <c r="ACX49" s="221"/>
      <c r="ACY49" s="221"/>
      <c r="ACZ49" s="221"/>
      <c r="ADA49" s="221"/>
      <c r="ADB49" s="221"/>
      <c r="ADC49" s="221"/>
      <c r="ADD49" s="221"/>
      <c r="ADE49" s="221"/>
      <c r="ADF49" s="221"/>
      <c r="ADG49" s="221"/>
      <c r="ADH49" s="221"/>
      <c r="ADI49" s="221"/>
      <c r="ADJ49" s="221"/>
      <c r="ADK49" s="221"/>
      <c r="ADL49" s="221"/>
      <c r="ADM49" s="221"/>
      <c r="ADN49" s="221"/>
      <c r="ADO49" s="221"/>
      <c r="ADP49" s="221"/>
      <c r="ADQ49" s="221"/>
      <c r="ADR49" s="221"/>
      <c r="ADS49" s="221"/>
      <c r="ADT49" s="221"/>
      <c r="ADU49" s="221"/>
      <c r="ADV49" s="221"/>
      <c r="ADW49" s="221"/>
      <c r="ADX49" s="221"/>
      <c r="ADY49" s="221"/>
      <c r="ADZ49" s="221"/>
      <c r="AEA49" s="221"/>
      <c r="AEB49" s="221"/>
      <c r="AEC49" s="221"/>
      <c r="AED49" s="221"/>
      <c r="AEE49" s="221"/>
      <c r="AEF49" s="221"/>
      <c r="AEG49" s="221"/>
      <c r="AEH49" s="221"/>
      <c r="AEI49" s="221"/>
      <c r="AEJ49" s="221"/>
      <c r="AEK49" s="221"/>
      <c r="AEL49" s="221"/>
      <c r="AEM49" s="221"/>
      <c r="AEN49" s="221"/>
      <c r="AEO49" s="221"/>
      <c r="AEP49" s="221"/>
      <c r="AEQ49" s="221"/>
      <c r="AER49" s="221"/>
      <c r="AES49" s="221"/>
      <c r="AET49" s="221"/>
      <c r="AEU49" s="221"/>
      <c r="AEV49" s="221"/>
      <c r="AEW49" s="221"/>
      <c r="AEX49" s="221"/>
      <c r="AEY49" s="221"/>
      <c r="AEZ49" s="221"/>
      <c r="AFA49" s="221"/>
      <c r="AFB49" s="221"/>
      <c r="AFC49" s="221"/>
      <c r="AFD49" s="221"/>
      <c r="AFE49" s="221"/>
      <c r="AFF49" s="221"/>
      <c r="AFG49" s="221"/>
      <c r="AFH49" s="221"/>
      <c r="AFI49" s="221"/>
      <c r="AFJ49" s="221"/>
      <c r="AFK49" s="221"/>
      <c r="AFL49" s="221"/>
      <c r="AFM49" s="221"/>
      <c r="AFN49" s="221"/>
      <c r="AFO49" s="221"/>
      <c r="AFP49" s="221"/>
      <c r="AFQ49" s="221"/>
      <c r="AFR49" s="221"/>
      <c r="AFS49" s="221"/>
      <c r="AFT49" s="221"/>
      <c r="AFU49" s="221"/>
      <c r="AFV49" s="221"/>
      <c r="AFW49" s="221"/>
      <c r="AFX49" s="221"/>
      <c r="AFY49" s="221"/>
      <c r="AFZ49" s="221"/>
      <c r="AGA49" s="221"/>
      <c r="AGB49" s="221"/>
      <c r="AGC49" s="221"/>
      <c r="AGD49" s="221"/>
      <c r="AGE49" s="221"/>
      <c r="AGF49" s="221"/>
      <c r="AGG49" s="221"/>
      <c r="AGH49" s="221"/>
      <c r="AGI49" s="221"/>
      <c r="AGJ49" s="221"/>
      <c r="AGK49" s="221"/>
      <c r="AGL49" s="221"/>
      <c r="AGM49" s="221"/>
      <c r="AGN49" s="221"/>
      <c r="AGO49" s="221"/>
      <c r="AGP49" s="221"/>
      <c r="AGQ49" s="221"/>
      <c r="AGR49" s="221"/>
      <c r="AGS49" s="221"/>
      <c r="AGT49" s="221"/>
      <c r="AGU49" s="221"/>
      <c r="AGV49" s="221"/>
      <c r="AGW49" s="221"/>
      <c r="AGX49" s="221"/>
      <c r="AGY49" s="221"/>
      <c r="AGZ49" s="221"/>
      <c r="AHA49" s="221"/>
      <c r="AHB49" s="221"/>
      <c r="AHC49" s="221"/>
      <c r="AHD49" s="221"/>
      <c r="AHE49" s="221"/>
      <c r="AHF49" s="221"/>
      <c r="AHG49" s="221"/>
      <c r="AHH49" s="221"/>
      <c r="AHI49" s="221"/>
      <c r="AHJ49" s="221"/>
      <c r="AHK49" s="221"/>
      <c r="AHL49" s="221"/>
      <c r="AHM49" s="221"/>
      <c r="AHN49" s="221"/>
      <c r="AHO49" s="221"/>
      <c r="AHP49" s="221"/>
      <c r="AHQ49" s="221"/>
      <c r="AHR49" s="221"/>
      <c r="AHS49" s="221"/>
      <c r="AHT49" s="221"/>
      <c r="AHU49" s="221"/>
      <c r="AHV49" s="221"/>
      <c r="AHW49" s="221"/>
      <c r="AHX49" s="221"/>
      <c r="AHY49" s="221"/>
      <c r="AHZ49" s="221"/>
      <c r="AIA49" s="221"/>
      <c r="AIB49" s="221"/>
      <c r="AIC49" s="221"/>
      <c r="AID49" s="221"/>
      <c r="AIE49" s="221"/>
      <c r="AIF49" s="221"/>
      <c r="AIG49" s="221"/>
      <c r="AIH49" s="221"/>
      <c r="AII49" s="221"/>
      <c r="AIJ49" s="221"/>
      <c r="AIK49" s="221"/>
      <c r="AIL49" s="221"/>
      <c r="AIM49" s="221"/>
      <c r="AIN49" s="221"/>
      <c r="AIO49" s="221"/>
      <c r="AIP49" s="221"/>
      <c r="AIQ49" s="221"/>
      <c r="AIR49" s="221"/>
      <c r="AIS49" s="221"/>
      <c r="AIT49" s="221"/>
      <c r="AIU49" s="221"/>
      <c r="AIV49" s="221"/>
      <c r="AIW49" s="221"/>
      <c r="AIX49" s="221"/>
      <c r="AIY49" s="221"/>
      <c r="AIZ49" s="221"/>
      <c r="AJA49" s="221"/>
      <c r="AJB49" s="221"/>
      <c r="AJC49" s="221"/>
      <c r="AJD49" s="221"/>
      <c r="AJE49" s="221"/>
      <c r="AJF49" s="221"/>
      <c r="AJG49" s="221"/>
      <c r="AJH49" s="221"/>
      <c r="AJI49" s="221"/>
      <c r="AJJ49" s="221"/>
      <c r="AJK49" s="221"/>
      <c r="AJL49" s="221"/>
      <c r="AJM49" s="221"/>
      <c r="AJN49" s="221"/>
      <c r="AJO49" s="221"/>
      <c r="AJP49" s="221"/>
      <c r="AJQ49" s="221"/>
      <c r="AJR49" s="221"/>
      <c r="AJS49" s="221"/>
      <c r="AJT49" s="221"/>
      <c r="AJU49" s="221"/>
      <c r="AJV49" s="221"/>
      <c r="AJW49" s="221"/>
      <c r="AJX49" s="221"/>
      <c r="AJY49" s="221"/>
      <c r="AJZ49" s="221"/>
      <c r="AKA49" s="221"/>
      <c r="AKB49" s="221"/>
      <c r="AKC49" s="221"/>
      <c r="AKD49" s="221"/>
      <c r="AKE49" s="221"/>
      <c r="AKF49" s="221"/>
      <c r="AKG49" s="221"/>
      <c r="AKH49" s="221"/>
      <c r="AKI49" s="221"/>
      <c r="AKJ49" s="221"/>
      <c r="AKK49" s="221"/>
      <c r="AKL49" s="221"/>
      <c r="AKM49" s="221"/>
      <c r="AKN49" s="221"/>
      <c r="AKO49" s="221"/>
      <c r="AKP49" s="221"/>
      <c r="AKQ49" s="221"/>
      <c r="AKR49" s="221"/>
      <c r="AKS49" s="221"/>
      <c r="AKT49" s="221"/>
      <c r="AKU49" s="221"/>
      <c r="AKV49" s="221"/>
      <c r="AKW49" s="221"/>
      <c r="AKX49" s="221"/>
      <c r="AKY49" s="221"/>
      <c r="AKZ49" s="221"/>
      <c r="ALA49" s="221"/>
      <c r="ALB49" s="221"/>
      <c r="ALC49" s="221"/>
      <c r="ALD49" s="221"/>
      <c r="ALE49" s="221"/>
      <c r="ALF49" s="221"/>
      <c r="ALG49" s="221"/>
      <c r="ALH49" s="221"/>
      <c r="ALI49" s="221"/>
      <c r="ALJ49" s="221"/>
      <c r="ALK49" s="221"/>
      <c r="ALL49" s="221"/>
      <c r="ALM49" s="221"/>
      <c r="ALN49" s="221"/>
      <c r="ALO49" s="221"/>
      <c r="ALP49" s="221"/>
      <c r="ALQ49" s="221"/>
      <c r="ALR49" s="221"/>
      <c r="ALS49" s="221"/>
      <c r="ALT49" s="221"/>
      <c r="ALU49" s="221"/>
      <c r="ALV49" s="221"/>
      <c r="ALW49" s="221"/>
      <c r="ALX49" s="221"/>
      <c r="ALY49" s="221"/>
      <c r="ALZ49" s="221"/>
      <c r="AMA49" s="221"/>
      <c r="AMB49" s="221"/>
      <c r="AMC49" s="221"/>
      <c r="AMD49" s="221"/>
      <c r="AME49" s="221"/>
      <c r="AMF49" s="221"/>
      <c r="AMG49" s="221"/>
      <c r="AMH49" s="221"/>
      <c r="AMI49" s="221"/>
      <c r="AMJ49" s="221"/>
      <c r="AMK49" s="221"/>
      <c r="AML49" s="221"/>
      <c r="AMM49" s="221"/>
      <c r="AMN49" s="221"/>
      <c r="AMO49" s="221"/>
      <c r="AMP49" s="221"/>
    </row>
    <row r="50" spans="1:1030" s="649" customFormat="1" ht="14.25">
      <c r="A50" s="1766" t="s">
        <v>311</v>
      </c>
      <c r="B50" s="1766"/>
      <c r="C50" s="1766"/>
      <c r="D50" s="1766"/>
      <c r="E50" s="1766"/>
      <c r="F50" s="222"/>
      <c r="G50" s="201">
        <v>1284736.82</v>
      </c>
      <c r="H50" s="201">
        <v>2276318</v>
      </c>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c r="CP50" s="221"/>
      <c r="CQ50" s="221"/>
      <c r="CR50" s="221"/>
      <c r="CS50" s="221"/>
      <c r="CT50" s="221"/>
      <c r="CU50" s="221"/>
      <c r="CV50" s="221"/>
      <c r="CW50" s="221"/>
      <c r="CX50" s="221"/>
      <c r="CY50" s="221"/>
      <c r="CZ50" s="221"/>
      <c r="DA50" s="221"/>
      <c r="DB50" s="221"/>
      <c r="DC50" s="221"/>
      <c r="DD50" s="221"/>
      <c r="DE50" s="221"/>
      <c r="DF50" s="221"/>
      <c r="DG50" s="221"/>
      <c r="DH50" s="221"/>
      <c r="DI50" s="221"/>
      <c r="DJ50" s="221"/>
      <c r="DK50" s="221"/>
      <c r="DL50" s="221"/>
      <c r="DM50" s="221"/>
      <c r="DN50" s="221"/>
      <c r="DO50" s="221"/>
      <c r="DP50" s="221"/>
      <c r="DQ50" s="221"/>
      <c r="DR50" s="221"/>
      <c r="DS50" s="221"/>
      <c r="DT50" s="221"/>
      <c r="DU50" s="221"/>
      <c r="DV50" s="221"/>
      <c r="DW50" s="221"/>
      <c r="DX50" s="221"/>
      <c r="DY50" s="221"/>
      <c r="DZ50" s="221"/>
      <c r="EA50" s="221"/>
      <c r="EB50" s="221"/>
      <c r="EC50" s="221"/>
      <c r="ED50" s="221"/>
      <c r="EE50" s="221"/>
      <c r="EF50" s="221"/>
      <c r="EG50" s="221"/>
      <c r="EH50" s="221"/>
      <c r="EI50" s="221"/>
      <c r="EJ50" s="221"/>
      <c r="EK50" s="221"/>
      <c r="EL50" s="221"/>
      <c r="EM50" s="221"/>
      <c r="EN50" s="221"/>
      <c r="EO50" s="221"/>
      <c r="EP50" s="221"/>
      <c r="EQ50" s="221"/>
      <c r="ER50" s="221"/>
      <c r="ES50" s="221"/>
      <c r="ET50" s="221"/>
      <c r="EU50" s="221"/>
      <c r="EV50" s="221"/>
      <c r="EW50" s="221"/>
      <c r="EX50" s="221"/>
      <c r="EY50" s="221"/>
      <c r="EZ50" s="221"/>
      <c r="FA50" s="221"/>
      <c r="FB50" s="221"/>
      <c r="FC50" s="221"/>
      <c r="FD50" s="221"/>
      <c r="FE50" s="221"/>
      <c r="FF50" s="221"/>
      <c r="FG50" s="221"/>
      <c r="FH50" s="221"/>
      <c r="FI50" s="221"/>
      <c r="FJ50" s="221"/>
      <c r="FK50" s="221"/>
      <c r="FL50" s="221"/>
      <c r="FM50" s="221"/>
      <c r="FN50" s="221"/>
      <c r="FO50" s="221"/>
      <c r="FP50" s="221"/>
      <c r="FQ50" s="221"/>
      <c r="FR50" s="221"/>
      <c r="FS50" s="221"/>
      <c r="FT50" s="221"/>
      <c r="FU50" s="221"/>
      <c r="FV50" s="221"/>
      <c r="FW50" s="221"/>
      <c r="FX50" s="221"/>
      <c r="FY50" s="221"/>
      <c r="FZ50" s="221"/>
      <c r="GA50" s="221"/>
      <c r="GB50" s="221"/>
      <c r="GC50" s="221"/>
      <c r="GD50" s="221"/>
      <c r="GE50" s="221"/>
      <c r="GF50" s="221"/>
      <c r="GG50" s="221"/>
      <c r="GH50" s="221"/>
      <c r="GI50" s="221"/>
      <c r="GJ50" s="221"/>
      <c r="GK50" s="221"/>
      <c r="GL50" s="221"/>
      <c r="GM50" s="221"/>
      <c r="GN50" s="221"/>
      <c r="GO50" s="221"/>
      <c r="GP50" s="221"/>
      <c r="GQ50" s="221"/>
      <c r="GR50" s="221"/>
      <c r="GS50" s="221"/>
      <c r="GT50" s="221"/>
      <c r="GU50" s="221"/>
      <c r="GV50" s="221"/>
      <c r="GW50" s="221"/>
      <c r="GX50" s="221"/>
      <c r="GY50" s="221"/>
      <c r="GZ50" s="221"/>
      <c r="HA50" s="221"/>
      <c r="HB50" s="221"/>
      <c r="HC50" s="221"/>
      <c r="HD50" s="221"/>
      <c r="HE50" s="221"/>
      <c r="HF50" s="221"/>
      <c r="HG50" s="221"/>
      <c r="HH50" s="221"/>
      <c r="HI50" s="221"/>
      <c r="HJ50" s="221"/>
      <c r="HK50" s="221"/>
      <c r="HL50" s="221"/>
      <c r="HM50" s="221"/>
      <c r="HN50" s="221"/>
      <c r="HO50" s="221"/>
      <c r="HP50" s="221"/>
      <c r="HQ50" s="221"/>
      <c r="HR50" s="221"/>
      <c r="HS50" s="221"/>
      <c r="HT50" s="221"/>
      <c r="HU50" s="221"/>
      <c r="HV50" s="221"/>
      <c r="HW50" s="221"/>
      <c r="HX50" s="221"/>
      <c r="HY50" s="221"/>
      <c r="HZ50" s="221"/>
      <c r="IA50" s="221"/>
      <c r="IB50" s="221"/>
      <c r="IC50" s="221"/>
      <c r="ID50" s="221"/>
      <c r="IE50" s="221"/>
      <c r="IF50" s="221"/>
      <c r="IG50" s="221"/>
      <c r="IH50" s="221"/>
      <c r="II50" s="221"/>
      <c r="IJ50" s="221"/>
      <c r="IK50" s="221"/>
      <c r="IL50" s="221"/>
      <c r="IM50" s="221"/>
      <c r="IN50" s="221"/>
      <c r="IO50" s="221"/>
      <c r="IP50" s="221"/>
      <c r="IQ50" s="221"/>
      <c r="IR50" s="221"/>
      <c r="IS50" s="221"/>
      <c r="IT50" s="221"/>
      <c r="IU50" s="221"/>
      <c r="IV50" s="221"/>
      <c r="IW50" s="221"/>
      <c r="IX50" s="221"/>
      <c r="IY50" s="221"/>
      <c r="IZ50" s="221"/>
      <c r="JA50" s="221"/>
      <c r="JB50" s="221"/>
      <c r="JC50" s="221"/>
      <c r="JD50" s="221"/>
      <c r="JE50" s="221"/>
      <c r="JF50" s="221"/>
      <c r="JG50" s="221"/>
      <c r="JH50" s="221"/>
      <c r="JI50" s="221"/>
      <c r="JJ50" s="221"/>
      <c r="JK50" s="221"/>
      <c r="JL50" s="221"/>
      <c r="JM50" s="221"/>
      <c r="JN50" s="221"/>
      <c r="JO50" s="221"/>
      <c r="JP50" s="221"/>
      <c r="JQ50" s="221"/>
      <c r="JR50" s="221"/>
      <c r="JS50" s="221"/>
      <c r="JT50" s="221"/>
      <c r="JU50" s="221"/>
      <c r="JV50" s="221"/>
      <c r="JW50" s="221"/>
      <c r="JX50" s="221"/>
      <c r="JY50" s="221"/>
      <c r="JZ50" s="221"/>
      <c r="KA50" s="221"/>
      <c r="KB50" s="221"/>
      <c r="KC50" s="221"/>
      <c r="KD50" s="221"/>
      <c r="KE50" s="221"/>
      <c r="KF50" s="221"/>
      <c r="KG50" s="221"/>
      <c r="KH50" s="221"/>
      <c r="KI50" s="221"/>
      <c r="KJ50" s="221"/>
      <c r="KK50" s="221"/>
      <c r="KL50" s="221"/>
      <c r="KM50" s="221"/>
      <c r="KN50" s="221"/>
      <c r="KO50" s="221"/>
      <c r="KP50" s="221"/>
      <c r="KQ50" s="221"/>
      <c r="KR50" s="221"/>
      <c r="KS50" s="221"/>
      <c r="KT50" s="221"/>
      <c r="KU50" s="221"/>
      <c r="KV50" s="221"/>
      <c r="KW50" s="221"/>
      <c r="KX50" s="221"/>
      <c r="KY50" s="221"/>
      <c r="KZ50" s="221"/>
      <c r="LA50" s="221"/>
      <c r="LB50" s="221"/>
      <c r="LC50" s="221"/>
      <c r="LD50" s="221"/>
      <c r="LE50" s="221"/>
      <c r="LF50" s="221"/>
      <c r="LG50" s="221"/>
      <c r="LH50" s="221"/>
      <c r="LI50" s="221"/>
      <c r="LJ50" s="221"/>
      <c r="LK50" s="221"/>
      <c r="LL50" s="221"/>
      <c r="LM50" s="221"/>
      <c r="LN50" s="221"/>
      <c r="LO50" s="221"/>
      <c r="LP50" s="221"/>
      <c r="LQ50" s="221"/>
      <c r="LR50" s="221"/>
      <c r="LS50" s="221"/>
      <c r="LT50" s="221"/>
      <c r="LU50" s="221"/>
      <c r="LV50" s="221"/>
      <c r="LW50" s="221"/>
      <c r="LX50" s="221"/>
      <c r="LY50" s="221"/>
      <c r="LZ50" s="221"/>
      <c r="MA50" s="221"/>
      <c r="MB50" s="221"/>
      <c r="MC50" s="221"/>
      <c r="MD50" s="221"/>
      <c r="ME50" s="221"/>
      <c r="MF50" s="221"/>
      <c r="MG50" s="221"/>
      <c r="MH50" s="221"/>
      <c r="MI50" s="221"/>
      <c r="MJ50" s="221"/>
      <c r="MK50" s="221"/>
      <c r="ML50" s="221"/>
      <c r="MM50" s="221"/>
      <c r="MN50" s="221"/>
      <c r="MO50" s="221"/>
      <c r="MP50" s="221"/>
      <c r="MQ50" s="221"/>
      <c r="MR50" s="221"/>
      <c r="MS50" s="221"/>
      <c r="MT50" s="221"/>
      <c r="MU50" s="221"/>
      <c r="MV50" s="221"/>
      <c r="MW50" s="221"/>
      <c r="MX50" s="221"/>
      <c r="MY50" s="221"/>
      <c r="MZ50" s="221"/>
      <c r="NA50" s="221"/>
      <c r="NB50" s="221"/>
      <c r="NC50" s="221"/>
      <c r="ND50" s="221"/>
      <c r="NE50" s="221"/>
      <c r="NF50" s="221"/>
      <c r="NG50" s="221"/>
      <c r="NH50" s="221"/>
      <c r="NI50" s="221"/>
      <c r="NJ50" s="221"/>
      <c r="NK50" s="221"/>
      <c r="NL50" s="221"/>
      <c r="NM50" s="221"/>
      <c r="NN50" s="221"/>
      <c r="NO50" s="221"/>
      <c r="NP50" s="221"/>
      <c r="NQ50" s="221"/>
      <c r="NR50" s="221"/>
      <c r="NS50" s="221"/>
      <c r="NT50" s="221"/>
      <c r="NU50" s="221"/>
      <c r="NV50" s="221"/>
      <c r="NW50" s="221"/>
      <c r="NX50" s="221"/>
      <c r="NY50" s="221"/>
      <c r="NZ50" s="221"/>
      <c r="OA50" s="221"/>
      <c r="OB50" s="221"/>
      <c r="OC50" s="221"/>
      <c r="OD50" s="221"/>
      <c r="OE50" s="221"/>
      <c r="OF50" s="221"/>
      <c r="OG50" s="221"/>
      <c r="OH50" s="221"/>
      <c r="OI50" s="221"/>
      <c r="OJ50" s="221"/>
      <c r="OK50" s="221"/>
      <c r="OL50" s="221"/>
      <c r="OM50" s="221"/>
      <c r="ON50" s="221"/>
      <c r="OO50" s="221"/>
      <c r="OP50" s="221"/>
      <c r="OQ50" s="221"/>
      <c r="OR50" s="221"/>
      <c r="OS50" s="221"/>
      <c r="OT50" s="221"/>
      <c r="OU50" s="221"/>
      <c r="OV50" s="221"/>
      <c r="OW50" s="221"/>
      <c r="OX50" s="221"/>
      <c r="OY50" s="221"/>
      <c r="OZ50" s="221"/>
      <c r="PA50" s="221"/>
      <c r="PB50" s="221"/>
      <c r="PC50" s="221"/>
      <c r="PD50" s="221"/>
      <c r="PE50" s="221"/>
      <c r="PF50" s="221"/>
      <c r="PG50" s="221"/>
      <c r="PH50" s="221"/>
      <c r="PI50" s="221"/>
      <c r="PJ50" s="221"/>
      <c r="PK50" s="221"/>
      <c r="PL50" s="221"/>
      <c r="PM50" s="221"/>
      <c r="PN50" s="221"/>
      <c r="PO50" s="221"/>
      <c r="PP50" s="221"/>
      <c r="PQ50" s="221"/>
      <c r="PR50" s="221"/>
      <c r="PS50" s="221"/>
      <c r="PT50" s="221"/>
      <c r="PU50" s="221"/>
      <c r="PV50" s="221"/>
      <c r="PW50" s="221"/>
      <c r="PX50" s="221"/>
      <c r="PY50" s="221"/>
      <c r="PZ50" s="221"/>
      <c r="QA50" s="221"/>
      <c r="QB50" s="221"/>
      <c r="QC50" s="221"/>
      <c r="QD50" s="221"/>
      <c r="QE50" s="221"/>
      <c r="QF50" s="221"/>
      <c r="QG50" s="221"/>
      <c r="QH50" s="221"/>
      <c r="QI50" s="221"/>
      <c r="QJ50" s="221"/>
      <c r="QK50" s="221"/>
      <c r="QL50" s="221"/>
      <c r="QM50" s="221"/>
      <c r="QN50" s="221"/>
      <c r="QO50" s="221"/>
      <c r="QP50" s="221"/>
      <c r="QQ50" s="221"/>
      <c r="QR50" s="221"/>
      <c r="QS50" s="221"/>
      <c r="QT50" s="221"/>
      <c r="QU50" s="221"/>
      <c r="QV50" s="221"/>
      <c r="QW50" s="221"/>
      <c r="QX50" s="221"/>
      <c r="QY50" s="221"/>
      <c r="QZ50" s="221"/>
      <c r="RA50" s="221"/>
      <c r="RB50" s="221"/>
      <c r="RC50" s="221"/>
      <c r="RD50" s="221"/>
      <c r="RE50" s="221"/>
      <c r="RF50" s="221"/>
      <c r="RG50" s="221"/>
      <c r="RH50" s="221"/>
      <c r="RI50" s="221"/>
      <c r="RJ50" s="221"/>
      <c r="RK50" s="221"/>
      <c r="RL50" s="221"/>
      <c r="RM50" s="221"/>
      <c r="RN50" s="221"/>
      <c r="RO50" s="221"/>
      <c r="RP50" s="221"/>
      <c r="RQ50" s="221"/>
      <c r="RR50" s="221"/>
      <c r="RS50" s="221"/>
      <c r="RT50" s="221"/>
      <c r="RU50" s="221"/>
      <c r="RV50" s="221"/>
      <c r="RW50" s="221"/>
      <c r="RX50" s="221"/>
      <c r="RY50" s="221"/>
      <c r="RZ50" s="221"/>
      <c r="SA50" s="221"/>
      <c r="SB50" s="221"/>
      <c r="SC50" s="221"/>
      <c r="SD50" s="221"/>
      <c r="SE50" s="221"/>
      <c r="SF50" s="221"/>
      <c r="SG50" s="221"/>
      <c r="SH50" s="221"/>
      <c r="SI50" s="221"/>
      <c r="SJ50" s="221"/>
      <c r="SK50" s="221"/>
      <c r="SL50" s="221"/>
      <c r="SM50" s="221"/>
      <c r="SN50" s="221"/>
      <c r="SO50" s="221"/>
      <c r="SP50" s="221"/>
      <c r="SQ50" s="221"/>
      <c r="SR50" s="221"/>
      <c r="SS50" s="221"/>
      <c r="ST50" s="221"/>
      <c r="SU50" s="221"/>
      <c r="SV50" s="221"/>
      <c r="SW50" s="221"/>
      <c r="SX50" s="221"/>
      <c r="SY50" s="221"/>
      <c r="SZ50" s="221"/>
      <c r="TA50" s="221"/>
      <c r="TB50" s="221"/>
      <c r="TC50" s="221"/>
      <c r="TD50" s="221"/>
      <c r="TE50" s="221"/>
      <c r="TF50" s="221"/>
      <c r="TG50" s="221"/>
      <c r="TH50" s="221"/>
      <c r="TI50" s="221"/>
      <c r="TJ50" s="221"/>
      <c r="TK50" s="221"/>
      <c r="TL50" s="221"/>
      <c r="TM50" s="221"/>
      <c r="TN50" s="221"/>
      <c r="TO50" s="221"/>
      <c r="TP50" s="221"/>
      <c r="TQ50" s="221"/>
      <c r="TR50" s="221"/>
      <c r="TS50" s="221"/>
      <c r="TT50" s="221"/>
      <c r="TU50" s="221"/>
      <c r="TV50" s="221"/>
      <c r="TW50" s="221"/>
      <c r="TX50" s="221"/>
      <c r="TY50" s="221"/>
      <c r="TZ50" s="221"/>
      <c r="UA50" s="221"/>
      <c r="UB50" s="221"/>
      <c r="UC50" s="221"/>
      <c r="UD50" s="221"/>
      <c r="UE50" s="221"/>
      <c r="UF50" s="221"/>
      <c r="UG50" s="221"/>
      <c r="UH50" s="221"/>
      <c r="UI50" s="221"/>
      <c r="UJ50" s="221"/>
      <c r="UK50" s="221"/>
      <c r="UL50" s="221"/>
      <c r="UM50" s="221"/>
      <c r="UN50" s="221"/>
      <c r="UO50" s="221"/>
      <c r="UP50" s="221"/>
      <c r="UQ50" s="221"/>
      <c r="UR50" s="221"/>
      <c r="US50" s="221"/>
      <c r="UT50" s="221"/>
      <c r="UU50" s="221"/>
      <c r="UV50" s="221"/>
      <c r="UW50" s="221"/>
      <c r="UX50" s="221"/>
      <c r="UY50" s="221"/>
      <c r="UZ50" s="221"/>
      <c r="VA50" s="221"/>
      <c r="VB50" s="221"/>
      <c r="VC50" s="221"/>
      <c r="VD50" s="221"/>
      <c r="VE50" s="221"/>
      <c r="VF50" s="221"/>
      <c r="VG50" s="221"/>
      <c r="VH50" s="221"/>
      <c r="VI50" s="221"/>
      <c r="VJ50" s="221"/>
      <c r="VK50" s="221"/>
      <c r="VL50" s="221"/>
      <c r="VM50" s="221"/>
      <c r="VN50" s="221"/>
      <c r="VO50" s="221"/>
      <c r="VP50" s="221"/>
      <c r="VQ50" s="221"/>
      <c r="VR50" s="221"/>
      <c r="VS50" s="221"/>
      <c r="VT50" s="221"/>
      <c r="VU50" s="221"/>
      <c r="VV50" s="221"/>
      <c r="VW50" s="221"/>
      <c r="VX50" s="221"/>
      <c r="VY50" s="221"/>
      <c r="VZ50" s="221"/>
      <c r="WA50" s="221"/>
      <c r="WB50" s="221"/>
      <c r="WC50" s="221"/>
      <c r="WD50" s="221"/>
      <c r="WE50" s="221"/>
      <c r="WF50" s="221"/>
      <c r="WG50" s="221"/>
      <c r="WH50" s="221"/>
      <c r="WI50" s="221"/>
      <c r="WJ50" s="221"/>
      <c r="WK50" s="221"/>
      <c r="WL50" s="221"/>
      <c r="WM50" s="221"/>
      <c r="WN50" s="221"/>
      <c r="WO50" s="221"/>
      <c r="WP50" s="221"/>
      <c r="WQ50" s="221"/>
      <c r="WR50" s="221"/>
      <c r="WS50" s="221"/>
      <c r="WT50" s="221"/>
      <c r="WU50" s="221"/>
      <c r="WV50" s="221"/>
      <c r="WW50" s="221"/>
      <c r="WX50" s="221"/>
      <c r="WY50" s="221"/>
      <c r="WZ50" s="221"/>
      <c r="XA50" s="221"/>
      <c r="XB50" s="221"/>
      <c r="XC50" s="221"/>
      <c r="XD50" s="221"/>
      <c r="XE50" s="221"/>
      <c r="XF50" s="221"/>
      <c r="XG50" s="221"/>
      <c r="XH50" s="221"/>
      <c r="XI50" s="221"/>
      <c r="XJ50" s="221"/>
      <c r="XK50" s="221"/>
      <c r="XL50" s="221"/>
      <c r="XM50" s="221"/>
      <c r="XN50" s="221"/>
      <c r="XO50" s="221"/>
      <c r="XP50" s="221"/>
      <c r="XQ50" s="221"/>
      <c r="XR50" s="221"/>
      <c r="XS50" s="221"/>
      <c r="XT50" s="221"/>
      <c r="XU50" s="221"/>
      <c r="XV50" s="221"/>
      <c r="XW50" s="221"/>
      <c r="XX50" s="221"/>
      <c r="XY50" s="221"/>
      <c r="XZ50" s="221"/>
      <c r="YA50" s="221"/>
      <c r="YB50" s="221"/>
      <c r="YC50" s="221"/>
      <c r="YD50" s="221"/>
      <c r="YE50" s="221"/>
      <c r="YF50" s="221"/>
      <c r="YG50" s="221"/>
      <c r="YH50" s="221"/>
      <c r="YI50" s="221"/>
      <c r="YJ50" s="221"/>
      <c r="YK50" s="221"/>
      <c r="YL50" s="221"/>
      <c r="YM50" s="221"/>
      <c r="YN50" s="221"/>
      <c r="YO50" s="221"/>
      <c r="YP50" s="221"/>
      <c r="YQ50" s="221"/>
      <c r="YR50" s="221"/>
      <c r="YS50" s="221"/>
      <c r="YT50" s="221"/>
      <c r="YU50" s="221"/>
      <c r="YV50" s="221"/>
      <c r="YW50" s="221"/>
      <c r="YX50" s="221"/>
      <c r="YY50" s="221"/>
      <c r="YZ50" s="221"/>
      <c r="ZA50" s="221"/>
      <c r="ZB50" s="221"/>
      <c r="ZC50" s="221"/>
      <c r="ZD50" s="221"/>
      <c r="ZE50" s="221"/>
      <c r="ZF50" s="221"/>
      <c r="ZG50" s="221"/>
      <c r="ZH50" s="221"/>
      <c r="ZI50" s="221"/>
      <c r="ZJ50" s="221"/>
      <c r="ZK50" s="221"/>
      <c r="ZL50" s="221"/>
      <c r="ZM50" s="221"/>
      <c r="ZN50" s="221"/>
      <c r="ZO50" s="221"/>
      <c r="ZP50" s="221"/>
      <c r="ZQ50" s="221"/>
      <c r="ZR50" s="221"/>
      <c r="ZS50" s="221"/>
      <c r="ZT50" s="221"/>
      <c r="ZU50" s="221"/>
      <c r="ZV50" s="221"/>
      <c r="ZW50" s="221"/>
      <c r="ZX50" s="221"/>
      <c r="ZY50" s="221"/>
      <c r="ZZ50" s="221"/>
      <c r="AAA50" s="221"/>
      <c r="AAB50" s="221"/>
      <c r="AAC50" s="221"/>
      <c r="AAD50" s="221"/>
      <c r="AAE50" s="221"/>
      <c r="AAF50" s="221"/>
      <c r="AAG50" s="221"/>
      <c r="AAH50" s="221"/>
      <c r="AAI50" s="221"/>
      <c r="AAJ50" s="221"/>
      <c r="AAK50" s="221"/>
      <c r="AAL50" s="221"/>
      <c r="AAM50" s="221"/>
      <c r="AAN50" s="221"/>
      <c r="AAO50" s="221"/>
      <c r="AAP50" s="221"/>
      <c r="AAQ50" s="221"/>
      <c r="AAR50" s="221"/>
      <c r="AAS50" s="221"/>
      <c r="AAT50" s="221"/>
      <c r="AAU50" s="221"/>
      <c r="AAV50" s="221"/>
      <c r="AAW50" s="221"/>
      <c r="AAX50" s="221"/>
      <c r="AAY50" s="221"/>
      <c r="AAZ50" s="221"/>
      <c r="ABA50" s="221"/>
      <c r="ABB50" s="221"/>
      <c r="ABC50" s="221"/>
      <c r="ABD50" s="221"/>
      <c r="ABE50" s="221"/>
      <c r="ABF50" s="221"/>
      <c r="ABG50" s="221"/>
      <c r="ABH50" s="221"/>
      <c r="ABI50" s="221"/>
      <c r="ABJ50" s="221"/>
      <c r="ABK50" s="221"/>
      <c r="ABL50" s="221"/>
      <c r="ABM50" s="221"/>
      <c r="ABN50" s="221"/>
      <c r="ABO50" s="221"/>
      <c r="ABP50" s="221"/>
      <c r="ABQ50" s="221"/>
      <c r="ABR50" s="221"/>
      <c r="ABS50" s="221"/>
      <c r="ABT50" s="221"/>
      <c r="ABU50" s="221"/>
      <c r="ABV50" s="221"/>
      <c r="ABW50" s="221"/>
      <c r="ABX50" s="221"/>
      <c r="ABY50" s="221"/>
      <c r="ABZ50" s="221"/>
      <c r="ACA50" s="221"/>
      <c r="ACB50" s="221"/>
      <c r="ACC50" s="221"/>
      <c r="ACD50" s="221"/>
      <c r="ACE50" s="221"/>
      <c r="ACF50" s="221"/>
      <c r="ACG50" s="221"/>
      <c r="ACH50" s="221"/>
      <c r="ACI50" s="221"/>
      <c r="ACJ50" s="221"/>
      <c r="ACK50" s="221"/>
      <c r="ACL50" s="221"/>
      <c r="ACM50" s="221"/>
      <c r="ACN50" s="221"/>
      <c r="ACO50" s="221"/>
      <c r="ACP50" s="221"/>
      <c r="ACQ50" s="221"/>
      <c r="ACR50" s="221"/>
      <c r="ACS50" s="221"/>
      <c r="ACT50" s="221"/>
      <c r="ACU50" s="221"/>
      <c r="ACV50" s="221"/>
      <c r="ACW50" s="221"/>
      <c r="ACX50" s="221"/>
      <c r="ACY50" s="221"/>
      <c r="ACZ50" s="221"/>
      <c r="ADA50" s="221"/>
      <c r="ADB50" s="221"/>
      <c r="ADC50" s="221"/>
      <c r="ADD50" s="221"/>
      <c r="ADE50" s="221"/>
      <c r="ADF50" s="221"/>
      <c r="ADG50" s="221"/>
      <c r="ADH50" s="221"/>
      <c r="ADI50" s="221"/>
      <c r="ADJ50" s="221"/>
      <c r="ADK50" s="221"/>
      <c r="ADL50" s="221"/>
      <c r="ADM50" s="221"/>
      <c r="ADN50" s="221"/>
      <c r="ADO50" s="221"/>
      <c r="ADP50" s="221"/>
      <c r="ADQ50" s="221"/>
      <c r="ADR50" s="221"/>
      <c r="ADS50" s="221"/>
      <c r="ADT50" s="221"/>
      <c r="ADU50" s="221"/>
      <c r="ADV50" s="221"/>
      <c r="ADW50" s="221"/>
      <c r="ADX50" s="221"/>
      <c r="ADY50" s="221"/>
      <c r="ADZ50" s="221"/>
      <c r="AEA50" s="221"/>
      <c r="AEB50" s="221"/>
      <c r="AEC50" s="221"/>
      <c r="AED50" s="221"/>
      <c r="AEE50" s="221"/>
      <c r="AEF50" s="221"/>
      <c r="AEG50" s="221"/>
      <c r="AEH50" s="221"/>
      <c r="AEI50" s="221"/>
      <c r="AEJ50" s="221"/>
      <c r="AEK50" s="221"/>
      <c r="AEL50" s="221"/>
      <c r="AEM50" s="221"/>
      <c r="AEN50" s="221"/>
      <c r="AEO50" s="221"/>
      <c r="AEP50" s="221"/>
      <c r="AEQ50" s="221"/>
      <c r="AER50" s="221"/>
      <c r="AES50" s="221"/>
      <c r="AET50" s="221"/>
      <c r="AEU50" s="221"/>
      <c r="AEV50" s="221"/>
      <c r="AEW50" s="221"/>
      <c r="AEX50" s="221"/>
      <c r="AEY50" s="221"/>
      <c r="AEZ50" s="221"/>
      <c r="AFA50" s="221"/>
      <c r="AFB50" s="221"/>
      <c r="AFC50" s="221"/>
      <c r="AFD50" s="221"/>
      <c r="AFE50" s="221"/>
      <c r="AFF50" s="221"/>
      <c r="AFG50" s="221"/>
      <c r="AFH50" s="221"/>
      <c r="AFI50" s="221"/>
      <c r="AFJ50" s="221"/>
      <c r="AFK50" s="221"/>
      <c r="AFL50" s="221"/>
      <c r="AFM50" s="221"/>
      <c r="AFN50" s="221"/>
      <c r="AFO50" s="221"/>
      <c r="AFP50" s="221"/>
      <c r="AFQ50" s="221"/>
      <c r="AFR50" s="221"/>
      <c r="AFS50" s="221"/>
      <c r="AFT50" s="221"/>
      <c r="AFU50" s="221"/>
      <c r="AFV50" s="221"/>
      <c r="AFW50" s="221"/>
      <c r="AFX50" s="221"/>
      <c r="AFY50" s="221"/>
      <c r="AFZ50" s="221"/>
      <c r="AGA50" s="221"/>
      <c r="AGB50" s="221"/>
      <c r="AGC50" s="221"/>
      <c r="AGD50" s="221"/>
      <c r="AGE50" s="221"/>
      <c r="AGF50" s="221"/>
      <c r="AGG50" s="221"/>
      <c r="AGH50" s="221"/>
      <c r="AGI50" s="221"/>
      <c r="AGJ50" s="221"/>
      <c r="AGK50" s="221"/>
      <c r="AGL50" s="221"/>
      <c r="AGM50" s="221"/>
      <c r="AGN50" s="221"/>
      <c r="AGO50" s="221"/>
      <c r="AGP50" s="221"/>
      <c r="AGQ50" s="221"/>
      <c r="AGR50" s="221"/>
      <c r="AGS50" s="221"/>
      <c r="AGT50" s="221"/>
      <c r="AGU50" s="221"/>
      <c r="AGV50" s="221"/>
      <c r="AGW50" s="221"/>
      <c r="AGX50" s="221"/>
      <c r="AGY50" s="221"/>
      <c r="AGZ50" s="221"/>
      <c r="AHA50" s="221"/>
      <c r="AHB50" s="221"/>
      <c r="AHC50" s="221"/>
      <c r="AHD50" s="221"/>
      <c r="AHE50" s="221"/>
      <c r="AHF50" s="221"/>
      <c r="AHG50" s="221"/>
      <c r="AHH50" s="221"/>
      <c r="AHI50" s="221"/>
      <c r="AHJ50" s="221"/>
      <c r="AHK50" s="221"/>
      <c r="AHL50" s="221"/>
      <c r="AHM50" s="221"/>
      <c r="AHN50" s="221"/>
      <c r="AHO50" s="221"/>
      <c r="AHP50" s="221"/>
      <c r="AHQ50" s="221"/>
      <c r="AHR50" s="221"/>
      <c r="AHS50" s="221"/>
      <c r="AHT50" s="221"/>
      <c r="AHU50" s="221"/>
      <c r="AHV50" s="221"/>
      <c r="AHW50" s="221"/>
      <c r="AHX50" s="221"/>
      <c r="AHY50" s="221"/>
      <c r="AHZ50" s="221"/>
      <c r="AIA50" s="221"/>
      <c r="AIB50" s="221"/>
      <c r="AIC50" s="221"/>
      <c r="AID50" s="221"/>
      <c r="AIE50" s="221"/>
      <c r="AIF50" s="221"/>
      <c r="AIG50" s="221"/>
      <c r="AIH50" s="221"/>
      <c r="AII50" s="221"/>
      <c r="AIJ50" s="221"/>
      <c r="AIK50" s="221"/>
      <c r="AIL50" s="221"/>
      <c r="AIM50" s="221"/>
      <c r="AIN50" s="221"/>
      <c r="AIO50" s="221"/>
      <c r="AIP50" s="221"/>
      <c r="AIQ50" s="221"/>
      <c r="AIR50" s="221"/>
      <c r="AIS50" s="221"/>
      <c r="AIT50" s="221"/>
      <c r="AIU50" s="221"/>
      <c r="AIV50" s="221"/>
      <c r="AIW50" s="221"/>
      <c r="AIX50" s="221"/>
      <c r="AIY50" s="221"/>
      <c r="AIZ50" s="221"/>
      <c r="AJA50" s="221"/>
      <c r="AJB50" s="221"/>
      <c r="AJC50" s="221"/>
      <c r="AJD50" s="221"/>
      <c r="AJE50" s="221"/>
      <c r="AJF50" s="221"/>
      <c r="AJG50" s="221"/>
      <c r="AJH50" s="221"/>
      <c r="AJI50" s="221"/>
      <c r="AJJ50" s="221"/>
      <c r="AJK50" s="221"/>
      <c r="AJL50" s="221"/>
      <c r="AJM50" s="221"/>
      <c r="AJN50" s="221"/>
      <c r="AJO50" s="221"/>
      <c r="AJP50" s="221"/>
      <c r="AJQ50" s="221"/>
      <c r="AJR50" s="221"/>
      <c r="AJS50" s="221"/>
      <c r="AJT50" s="221"/>
      <c r="AJU50" s="221"/>
      <c r="AJV50" s="221"/>
      <c r="AJW50" s="221"/>
      <c r="AJX50" s="221"/>
      <c r="AJY50" s="221"/>
      <c r="AJZ50" s="221"/>
      <c r="AKA50" s="221"/>
      <c r="AKB50" s="221"/>
      <c r="AKC50" s="221"/>
      <c r="AKD50" s="221"/>
      <c r="AKE50" s="221"/>
      <c r="AKF50" s="221"/>
      <c r="AKG50" s="221"/>
      <c r="AKH50" s="221"/>
      <c r="AKI50" s="221"/>
      <c r="AKJ50" s="221"/>
      <c r="AKK50" s="221"/>
      <c r="AKL50" s="221"/>
      <c r="AKM50" s="221"/>
      <c r="AKN50" s="221"/>
      <c r="AKO50" s="221"/>
      <c r="AKP50" s="221"/>
      <c r="AKQ50" s="221"/>
      <c r="AKR50" s="221"/>
      <c r="AKS50" s="221"/>
      <c r="AKT50" s="221"/>
      <c r="AKU50" s="221"/>
      <c r="AKV50" s="221"/>
      <c r="AKW50" s="221"/>
      <c r="AKX50" s="221"/>
      <c r="AKY50" s="221"/>
      <c r="AKZ50" s="221"/>
      <c r="ALA50" s="221"/>
      <c r="ALB50" s="221"/>
      <c r="ALC50" s="221"/>
      <c r="ALD50" s="221"/>
      <c r="ALE50" s="221"/>
      <c r="ALF50" s="221"/>
      <c r="ALG50" s="221"/>
      <c r="ALH50" s="221"/>
      <c r="ALI50" s="221"/>
      <c r="ALJ50" s="221"/>
      <c r="ALK50" s="221"/>
      <c r="ALL50" s="221"/>
      <c r="ALM50" s="221"/>
      <c r="ALN50" s="221"/>
      <c r="ALO50" s="221"/>
      <c r="ALP50" s="221"/>
      <c r="ALQ50" s="221"/>
      <c r="ALR50" s="221"/>
      <c r="ALS50" s="221"/>
      <c r="ALT50" s="221"/>
      <c r="ALU50" s="221"/>
      <c r="ALV50" s="221"/>
      <c r="ALW50" s="221"/>
      <c r="ALX50" s="221"/>
      <c r="ALY50" s="221"/>
      <c r="ALZ50" s="221"/>
      <c r="AMA50" s="221"/>
      <c r="AMB50" s="221"/>
      <c r="AMC50" s="221"/>
      <c r="AMD50" s="221"/>
      <c r="AME50" s="221"/>
      <c r="AMF50" s="221"/>
      <c r="AMG50" s="221"/>
      <c r="AMH50" s="221"/>
      <c r="AMI50" s="221"/>
      <c r="AMJ50" s="221"/>
      <c r="AMK50" s="221"/>
      <c r="AML50" s="221"/>
      <c r="AMM50" s="221"/>
      <c r="AMN50" s="221"/>
      <c r="AMO50" s="221"/>
      <c r="AMP50" s="221"/>
    </row>
    <row r="51" spans="1:1030" s="649" customFormat="1" ht="14.25">
      <c r="A51" s="1766" t="s">
        <v>312</v>
      </c>
      <c r="B51" s="1766"/>
      <c r="C51" s="1766"/>
      <c r="D51" s="1766"/>
      <c r="E51" s="1766"/>
      <c r="F51" s="222"/>
      <c r="G51" s="201">
        <v>152665864.78</v>
      </c>
      <c r="H51" s="201">
        <v>214082156.90000001</v>
      </c>
      <c r="I51" s="221"/>
      <c r="J51" s="221"/>
      <c r="K51" s="221"/>
      <c r="L51" s="221"/>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c r="CP51" s="221"/>
      <c r="CQ51" s="221"/>
      <c r="CR51" s="221"/>
      <c r="CS51" s="221"/>
      <c r="CT51" s="221"/>
      <c r="CU51" s="221"/>
      <c r="CV51" s="221"/>
      <c r="CW51" s="221"/>
      <c r="CX51" s="221"/>
      <c r="CY51" s="221"/>
      <c r="CZ51" s="221"/>
      <c r="DA51" s="221"/>
      <c r="DB51" s="221"/>
      <c r="DC51" s="221"/>
      <c r="DD51" s="221"/>
      <c r="DE51" s="221"/>
      <c r="DF51" s="221"/>
      <c r="DG51" s="221"/>
      <c r="DH51" s="221"/>
      <c r="DI51" s="221"/>
      <c r="DJ51" s="221"/>
      <c r="DK51" s="221"/>
      <c r="DL51" s="221"/>
      <c r="DM51" s="221"/>
      <c r="DN51" s="221"/>
      <c r="DO51" s="221"/>
      <c r="DP51" s="221"/>
      <c r="DQ51" s="221"/>
      <c r="DR51" s="221"/>
      <c r="DS51" s="221"/>
      <c r="DT51" s="221"/>
      <c r="DU51" s="221"/>
      <c r="DV51" s="221"/>
      <c r="DW51" s="221"/>
      <c r="DX51" s="221"/>
      <c r="DY51" s="221"/>
      <c r="DZ51" s="221"/>
      <c r="EA51" s="221"/>
      <c r="EB51" s="221"/>
      <c r="EC51" s="221"/>
      <c r="ED51" s="221"/>
      <c r="EE51" s="221"/>
      <c r="EF51" s="221"/>
      <c r="EG51" s="221"/>
      <c r="EH51" s="221"/>
      <c r="EI51" s="221"/>
      <c r="EJ51" s="221"/>
      <c r="EK51" s="221"/>
      <c r="EL51" s="221"/>
      <c r="EM51" s="221"/>
      <c r="EN51" s="221"/>
      <c r="EO51" s="221"/>
      <c r="EP51" s="221"/>
      <c r="EQ51" s="221"/>
      <c r="ER51" s="221"/>
      <c r="ES51" s="221"/>
      <c r="ET51" s="221"/>
      <c r="EU51" s="221"/>
      <c r="EV51" s="221"/>
      <c r="EW51" s="221"/>
      <c r="EX51" s="221"/>
      <c r="EY51" s="221"/>
      <c r="EZ51" s="221"/>
      <c r="FA51" s="221"/>
      <c r="FB51" s="221"/>
      <c r="FC51" s="221"/>
      <c r="FD51" s="221"/>
      <c r="FE51" s="221"/>
      <c r="FF51" s="221"/>
      <c r="FG51" s="221"/>
      <c r="FH51" s="221"/>
      <c r="FI51" s="221"/>
      <c r="FJ51" s="221"/>
      <c r="FK51" s="221"/>
      <c r="FL51" s="221"/>
      <c r="FM51" s="221"/>
      <c r="FN51" s="221"/>
      <c r="FO51" s="221"/>
      <c r="FP51" s="221"/>
      <c r="FQ51" s="221"/>
      <c r="FR51" s="221"/>
      <c r="FS51" s="221"/>
      <c r="FT51" s="221"/>
      <c r="FU51" s="221"/>
      <c r="FV51" s="221"/>
      <c r="FW51" s="221"/>
      <c r="FX51" s="221"/>
      <c r="FY51" s="221"/>
      <c r="FZ51" s="221"/>
      <c r="GA51" s="221"/>
      <c r="GB51" s="221"/>
      <c r="GC51" s="221"/>
      <c r="GD51" s="221"/>
      <c r="GE51" s="221"/>
      <c r="GF51" s="221"/>
      <c r="GG51" s="221"/>
      <c r="GH51" s="221"/>
      <c r="GI51" s="221"/>
      <c r="GJ51" s="221"/>
      <c r="GK51" s="221"/>
      <c r="GL51" s="221"/>
      <c r="GM51" s="221"/>
      <c r="GN51" s="221"/>
      <c r="GO51" s="221"/>
      <c r="GP51" s="221"/>
      <c r="GQ51" s="221"/>
      <c r="GR51" s="221"/>
      <c r="GS51" s="221"/>
      <c r="GT51" s="221"/>
      <c r="GU51" s="221"/>
      <c r="GV51" s="221"/>
      <c r="GW51" s="221"/>
      <c r="GX51" s="221"/>
      <c r="GY51" s="221"/>
      <c r="GZ51" s="221"/>
      <c r="HA51" s="221"/>
      <c r="HB51" s="221"/>
      <c r="HC51" s="221"/>
      <c r="HD51" s="221"/>
      <c r="HE51" s="221"/>
      <c r="HF51" s="221"/>
      <c r="HG51" s="221"/>
      <c r="HH51" s="221"/>
      <c r="HI51" s="221"/>
      <c r="HJ51" s="221"/>
      <c r="HK51" s="221"/>
      <c r="HL51" s="221"/>
      <c r="HM51" s="221"/>
      <c r="HN51" s="221"/>
      <c r="HO51" s="221"/>
      <c r="HP51" s="221"/>
      <c r="HQ51" s="221"/>
      <c r="HR51" s="221"/>
      <c r="HS51" s="221"/>
      <c r="HT51" s="221"/>
      <c r="HU51" s="221"/>
      <c r="HV51" s="221"/>
      <c r="HW51" s="221"/>
      <c r="HX51" s="221"/>
      <c r="HY51" s="221"/>
      <c r="HZ51" s="221"/>
      <c r="IA51" s="221"/>
      <c r="IB51" s="221"/>
      <c r="IC51" s="221"/>
      <c r="ID51" s="221"/>
      <c r="IE51" s="221"/>
      <c r="IF51" s="221"/>
      <c r="IG51" s="221"/>
      <c r="IH51" s="221"/>
      <c r="II51" s="221"/>
      <c r="IJ51" s="221"/>
      <c r="IK51" s="221"/>
      <c r="IL51" s="221"/>
      <c r="IM51" s="221"/>
      <c r="IN51" s="221"/>
      <c r="IO51" s="221"/>
      <c r="IP51" s="221"/>
      <c r="IQ51" s="221"/>
      <c r="IR51" s="221"/>
      <c r="IS51" s="221"/>
      <c r="IT51" s="221"/>
      <c r="IU51" s="221"/>
      <c r="IV51" s="221"/>
      <c r="IW51" s="221"/>
      <c r="IX51" s="221"/>
      <c r="IY51" s="221"/>
      <c r="IZ51" s="221"/>
      <c r="JA51" s="221"/>
      <c r="JB51" s="221"/>
      <c r="JC51" s="221"/>
      <c r="JD51" s="221"/>
      <c r="JE51" s="221"/>
      <c r="JF51" s="221"/>
      <c r="JG51" s="221"/>
      <c r="JH51" s="221"/>
      <c r="JI51" s="221"/>
      <c r="JJ51" s="221"/>
      <c r="JK51" s="221"/>
      <c r="JL51" s="221"/>
      <c r="JM51" s="221"/>
      <c r="JN51" s="221"/>
      <c r="JO51" s="221"/>
      <c r="JP51" s="221"/>
      <c r="JQ51" s="221"/>
      <c r="JR51" s="221"/>
      <c r="JS51" s="221"/>
      <c r="JT51" s="221"/>
      <c r="JU51" s="221"/>
      <c r="JV51" s="221"/>
      <c r="JW51" s="221"/>
      <c r="JX51" s="221"/>
      <c r="JY51" s="221"/>
      <c r="JZ51" s="221"/>
      <c r="KA51" s="221"/>
      <c r="KB51" s="221"/>
      <c r="KC51" s="221"/>
      <c r="KD51" s="221"/>
      <c r="KE51" s="221"/>
      <c r="KF51" s="221"/>
      <c r="KG51" s="221"/>
      <c r="KH51" s="221"/>
      <c r="KI51" s="221"/>
      <c r="KJ51" s="221"/>
      <c r="KK51" s="221"/>
      <c r="KL51" s="221"/>
      <c r="KM51" s="221"/>
      <c r="KN51" s="221"/>
      <c r="KO51" s="221"/>
      <c r="KP51" s="221"/>
      <c r="KQ51" s="221"/>
      <c r="KR51" s="221"/>
      <c r="KS51" s="221"/>
      <c r="KT51" s="221"/>
      <c r="KU51" s="221"/>
      <c r="KV51" s="221"/>
      <c r="KW51" s="221"/>
      <c r="KX51" s="221"/>
      <c r="KY51" s="221"/>
      <c r="KZ51" s="221"/>
      <c r="LA51" s="221"/>
      <c r="LB51" s="221"/>
      <c r="LC51" s="221"/>
      <c r="LD51" s="221"/>
      <c r="LE51" s="221"/>
      <c r="LF51" s="221"/>
      <c r="LG51" s="221"/>
      <c r="LH51" s="221"/>
      <c r="LI51" s="221"/>
      <c r="LJ51" s="221"/>
      <c r="LK51" s="221"/>
      <c r="LL51" s="221"/>
      <c r="LM51" s="221"/>
      <c r="LN51" s="221"/>
      <c r="LO51" s="221"/>
      <c r="LP51" s="221"/>
      <c r="LQ51" s="221"/>
      <c r="LR51" s="221"/>
      <c r="LS51" s="221"/>
      <c r="LT51" s="221"/>
      <c r="LU51" s="221"/>
      <c r="LV51" s="221"/>
      <c r="LW51" s="221"/>
      <c r="LX51" s="221"/>
      <c r="LY51" s="221"/>
      <c r="LZ51" s="221"/>
      <c r="MA51" s="221"/>
      <c r="MB51" s="221"/>
      <c r="MC51" s="221"/>
      <c r="MD51" s="221"/>
      <c r="ME51" s="221"/>
      <c r="MF51" s="221"/>
      <c r="MG51" s="221"/>
      <c r="MH51" s="221"/>
      <c r="MI51" s="221"/>
      <c r="MJ51" s="221"/>
      <c r="MK51" s="221"/>
      <c r="ML51" s="221"/>
      <c r="MM51" s="221"/>
      <c r="MN51" s="221"/>
      <c r="MO51" s="221"/>
      <c r="MP51" s="221"/>
      <c r="MQ51" s="221"/>
      <c r="MR51" s="221"/>
      <c r="MS51" s="221"/>
      <c r="MT51" s="221"/>
      <c r="MU51" s="221"/>
      <c r="MV51" s="221"/>
      <c r="MW51" s="221"/>
      <c r="MX51" s="221"/>
      <c r="MY51" s="221"/>
      <c r="MZ51" s="221"/>
      <c r="NA51" s="221"/>
      <c r="NB51" s="221"/>
      <c r="NC51" s="221"/>
      <c r="ND51" s="221"/>
      <c r="NE51" s="221"/>
      <c r="NF51" s="221"/>
      <c r="NG51" s="221"/>
      <c r="NH51" s="221"/>
      <c r="NI51" s="221"/>
      <c r="NJ51" s="221"/>
      <c r="NK51" s="221"/>
      <c r="NL51" s="221"/>
      <c r="NM51" s="221"/>
      <c r="NN51" s="221"/>
      <c r="NO51" s="221"/>
      <c r="NP51" s="221"/>
      <c r="NQ51" s="221"/>
      <c r="NR51" s="221"/>
      <c r="NS51" s="221"/>
      <c r="NT51" s="221"/>
      <c r="NU51" s="221"/>
      <c r="NV51" s="221"/>
      <c r="NW51" s="221"/>
      <c r="NX51" s="221"/>
      <c r="NY51" s="221"/>
      <c r="NZ51" s="221"/>
      <c r="OA51" s="221"/>
      <c r="OB51" s="221"/>
      <c r="OC51" s="221"/>
      <c r="OD51" s="221"/>
      <c r="OE51" s="221"/>
      <c r="OF51" s="221"/>
      <c r="OG51" s="221"/>
      <c r="OH51" s="221"/>
      <c r="OI51" s="221"/>
      <c r="OJ51" s="221"/>
      <c r="OK51" s="221"/>
      <c r="OL51" s="221"/>
      <c r="OM51" s="221"/>
      <c r="ON51" s="221"/>
      <c r="OO51" s="221"/>
      <c r="OP51" s="221"/>
      <c r="OQ51" s="221"/>
      <c r="OR51" s="221"/>
      <c r="OS51" s="221"/>
      <c r="OT51" s="221"/>
      <c r="OU51" s="221"/>
      <c r="OV51" s="221"/>
      <c r="OW51" s="221"/>
      <c r="OX51" s="221"/>
      <c r="OY51" s="221"/>
      <c r="OZ51" s="221"/>
      <c r="PA51" s="221"/>
      <c r="PB51" s="221"/>
      <c r="PC51" s="221"/>
      <c r="PD51" s="221"/>
      <c r="PE51" s="221"/>
      <c r="PF51" s="221"/>
      <c r="PG51" s="221"/>
      <c r="PH51" s="221"/>
      <c r="PI51" s="221"/>
      <c r="PJ51" s="221"/>
      <c r="PK51" s="221"/>
      <c r="PL51" s="221"/>
      <c r="PM51" s="221"/>
      <c r="PN51" s="221"/>
      <c r="PO51" s="221"/>
      <c r="PP51" s="221"/>
      <c r="PQ51" s="221"/>
      <c r="PR51" s="221"/>
      <c r="PS51" s="221"/>
      <c r="PT51" s="221"/>
      <c r="PU51" s="221"/>
      <c r="PV51" s="221"/>
      <c r="PW51" s="221"/>
      <c r="PX51" s="221"/>
      <c r="PY51" s="221"/>
      <c r="PZ51" s="221"/>
      <c r="QA51" s="221"/>
      <c r="QB51" s="221"/>
      <c r="QC51" s="221"/>
      <c r="QD51" s="221"/>
      <c r="QE51" s="221"/>
      <c r="QF51" s="221"/>
      <c r="QG51" s="221"/>
      <c r="QH51" s="221"/>
      <c r="QI51" s="221"/>
      <c r="QJ51" s="221"/>
      <c r="QK51" s="221"/>
      <c r="QL51" s="221"/>
      <c r="QM51" s="221"/>
      <c r="QN51" s="221"/>
      <c r="QO51" s="221"/>
      <c r="QP51" s="221"/>
      <c r="QQ51" s="221"/>
      <c r="QR51" s="221"/>
      <c r="QS51" s="221"/>
      <c r="QT51" s="221"/>
      <c r="QU51" s="221"/>
      <c r="QV51" s="221"/>
      <c r="QW51" s="221"/>
      <c r="QX51" s="221"/>
      <c r="QY51" s="221"/>
      <c r="QZ51" s="221"/>
      <c r="RA51" s="221"/>
      <c r="RB51" s="221"/>
      <c r="RC51" s="221"/>
      <c r="RD51" s="221"/>
      <c r="RE51" s="221"/>
      <c r="RF51" s="221"/>
      <c r="RG51" s="221"/>
      <c r="RH51" s="221"/>
      <c r="RI51" s="221"/>
      <c r="RJ51" s="221"/>
      <c r="RK51" s="221"/>
      <c r="RL51" s="221"/>
      <c r="RM51" s="221"/>
      <c r="RN51" s="221"/>
      <c r="RO51" s="221"/>
      <c r="RP51" s="221"/>
      <c r="RQ51" s="221"/>
      <c r="RR51" s="221"/>
      <c r="RS51" s="221"/>
      <c r="RT51" s="221"/>
      <c r="RU51" s="221"/>
      <c r="RV51" s="221"/>
      <c r="RW51" s="221"/>
      <c r="RX51" s="221"/>
      <c r="RY51" s="221"/>
      <c r="RZ51" s="221"/>
      <c r="SA51" s="221"/>
      <c r="SB51" s="221"/>
      <c r="SC51" s="221"/>
      <c r="SD51" s="221"/>
      <c r="SE51" s="221"/>
      <c r="SF51" s="221"/>
      <c r="SG51" s="221"/>
      <c r="SH51" s="221"/>
      <c r="SI51" s="221"/>
      <c r="SJ51" s="221"/>
      <c r="SK51" s="221"/>
      <c r="SL51" s="221"/>
      <c r="SM51" s="221"/>
      <c r="SN51" s="221"/>
      <c r="SO51" s="221"/>
      <c r="SP51" s="221"/>
      <c r="SQ51" s="221"/>
      <c r="SR51" s="221"/>
      <c r="SS51" s="221"/>
      <c r="ST51" s="221"/>
      <c r="SU51" s="221"/>
      <c r="SV51" s="221"/>
      <c r="SW51" s="221"/>
      <c r="SX51" s="221"/>
      <c r="SY51" s="221"/>
      <c r="SZ51" s="221"/>
      <c r="TA51" s="221"/>
      <c r="TB51" s="221"/>
      <c r="TC51" s="221"/>
      <c r="TD51" s="221"/>
      <c r="TE51" s="221"/>
      <c r="TF51" s="221"/>
      <c r="TG51" s="221"/>
      <c r="TH51" s="221"/>
      <c r="TI51" s="221"/>
      <c r="TJ51" s="221"/>
      <c r="TK51" s="221"/>
      <c r="TL51" s="221"/>
      <c r="TM51" s="221"/>
      <c r="TN51" s="221"/>
      <c r="TO51" s="221"/>
      <c r="TP51" s="221"/>
      <c r="TQ51" s="221"/>
      <c r="TR51" s="221"/>
      <c r="TS51" s="221"/>
      <c r="TT51" s="221"/>
      <c r="TU51" s="221"/>
      <c r="TV51" s="221"/>
      <c r="TW51" s="221"/>
      <c r="TX51" s="221"/>
      <c r="TY51" s="221"/>
      <c r="TZ51" s="221"/>
      <c r="UA51" s="221"/>
      <c r="UB51" s="221"/>
      <c r="UC51" s="221"/>
      <c r="UD51" s="221"/>
      <c r="UE51" s="221"/>
      <c r="UF51" s="221"/>
      <c r="UG51" s="221"/>
      <c r="UH51" s="221"/>
      <c r="UI51" s="221"/>
      <c r="UJ51" s="221"/>
      <c r="UK51" s="221"/>
      <c r="UL51" s="221"/>
      <c r="UM51" s="221"/>
      <c r="UN51" s="221"/>
      <c r="UO51" s="221"/>
      <c r="UP51" s="221"/>
      <c r="UQ51" s="221"/>
      <c r="UR51" s="221"/>
      <c r="US51" s="221"/>
      <c r="UT51" s="221"/>
      <c r="UU51" s="221"/>
      <c r="UV51" s="221"/>
      <c r="UW51" s="221"/>
      <c r="UX51" s="221"/>
      <c r="UY51" s="221"/>
      <c r="UZ51" s="221"/>
      <c r="VA51" s="221"/>
      <c r="VB51" s="221"/>
      <c r="VC51" s="221"/>
      <c r="VD51" s="221"/>
      <c r="VE51" s="221"/>
      <c r="VF51" s="221"/>
      <c r="VG51" s="221"/>
      <c r="VH51" s="221"/>
      <c r="VI51" s="221"/>
      <c r="VJ51" s="221"/>
      <c r="VK51" s="221"/>
      <c r="VL51" s="221"/>
      <c r="VM51" s="221"/>
      <c r="VN51" s="221"/>
      <c r="VO51" s="221"/>
      <c r="VP51" s="221"/>
      <c r="VQ51" s="221"/>
      <c r="VR51" s="221"/>
      <c r="VS51" s="221"/>
      <c r="VT51" s="221"/>
      <c r="VU51" s="221"/>
      <c r="VV51" s="221"/>
      <c r="VW51" s="221"/>
      <c r="VX51" s="221"/>
      <c r="VY51" s="221"/>
      <c r="VZ51" s="221"/>
      <c r="WA51" s="221"/>
      <c r="WB51" s="221"/>
      <c r="WC51" s="221"/>
      <c r="WD51" s="221"/>
      <c r="WE51" s="221"/>
      <c r="WF51" s="221"/>
      <c r="WG51" s="221"/>
      <c r="WH51" s="221"/>
      <c r="WI51" s="221"/>
      <c r="WJ51" s="221"/>
      <c r="WK51" s="221"/>
      <c r="WL51" s="221"/>
      <c r="WM51" s="221"/>
      <c r="WN51" s="221"/>
      <c r="WO51" s="221"/>
      <c r="WP51" s="221"/>
      <c r="WQ51" s="221"/>
      <c r="WR51" s="221"/>
      <c r="WS51" s="221"/>
      <c r="WT51" s="221"/>
      <c r="WU51" s="221"/>
      <c r="WV51" s="221"/>
      <c r="WW51" s="221"/>
      <c r="WX51" s="221"/>
      <c r="WY51" s="221"/>
      <c r="WZ51" s="221"/>
      <c r="XA51" s="221"/>
      <c r="XB51" s="221"/>
      <c r="XC51" s="221"/>
      <c r="XD51" s="221"/>
      <c r="XE51" s="221"/>
      <c r="XF51" s="221"/>
      <c r="XG51" s="221"/>
      <c r="XH51" s="221"/>
      <c r="XI51" s="221"/>
      <c r="XJ51" s="221"/>
      <c r="XK51" s="221"/>
      <c r="XL51" s="221"/>
      <c r="XM51" s="221"/>
      <c r="XN51" s="221"/>
      <c r="XO51" s="221"/>
      <c r="XP51" s="221"/>
      <c r="XQ51" s="221"/>
      <c r="XR51" s="221"/>
      <c r="XS51" s="221"/>
      <c r="XT51" s="221"/>
      <c r="XU51" s="221"/>
      <c r="XV51" s="221"/>
      <c r="XW51" s="221"/>
      <c r="XX51" s="221"/>
      <c r="XY51" s="221"/>
      <c r="XZ51" s="221"/>
      <c r="YA51" s="221"/>
      <c r="YB51" s="221"/>
      <c r="YC51" s="221"/>
      <c r="YD51" s="221"/>
      <c r="YE51" s="221"/>
      <c r="YF51" s="221"/>
      <c r="YG51" s="221"/>
      <c r="YH51" s="221"/>
      <c r="YI51" s="221"/>
      <c r="YJ51" s="221"/>
      <c r="YK51" s="221"/>
      <c r="YL51" s="221"/>
      <c r="YM51" s="221"/>
      <c r="YN51" s="221"/>
      <c r="YO51" s="221"/>
      <c r="YP51" s="221"/>
      <c r="YQ51" s="221"/>
      <c r="YR51" s="221"/>
      <c r="YS51" s="221"/>
      <c r="YT51" s="221"/>
      <c r="YU51" s="221"/>
      <c r="YV51" s="221"/>
      <c r="YW51" s="221"/>
      <c r="YX51" s="221"/>
      <c r="YY51" s="221"/>
      <c r="YZ51" s="221"/>
      <c r="ZA51" s="221"/>
      <c r="ZB51" s="221"/>
      <c r="ZC51" s="221"/>
      <c r="ZD51" s="221"/>
      <c r="ZE51" s="221"/>
      <c r="ZF51" s="221"/>
      <c r="ZG51" s="221"/>
      <c r="ZH51" s="221"/>
      <c r="ZI51" s="221"/>
      <c r="ZJ51" s="221"/>
      <c r="ZK51" s="221"/>
      <c r="ZL51" s="221"/>
      <c r="ZM51" s="221"/>
      <c r="ZN51" s="221"/>
      <c r="ZO51" s="221"/>
      <c r="ZP51" s="221"/>
      <c r="ZQ51" s="221"/>
      <c r="ZR51" s="221"/>
      <c r="ZS51" s="221"/>
      <c r="ZT51" s="221"/>
      <c r="ZU51" s="221"/>
      <c r="ZV51" s="221"/>
      <c r="ZW51" s="221"/>
      <c r="ZX51" s="221"/>
      <c r="ZY51" s="221"/>
      <c r="ZZ51" s="221"/>
      <c r="AAA51" s="221"/>
      <c r="AAB51" s="221"/>
      <c r="AAC51" s="221"/>
      <c r="AAD51" s="221"/>
      <c r="AAE51" s="221"/>
      <c r="AAF51" s="221"/>
      <c r="AAG51" s="221"/>
      <c r="AAH51" s="221"/>
      <c r="AAI51" s="221"/>
      <c r="AAJ51" s="221"/>
      <c r="AAK51" s="221"/>
      <c r="AAL51" s="221"/>
      <c r="AAM51" s="221"/>
      <c r="AAN51" s="221"/>
      <c r="AAO51" s="221"/>
      <c r="AAP51" s="221"/>
      <c r="AAQ51" s="221"/>
      <c r="AAR51" s="221"/>
      <c r="AAS51" s="221"/>
      <c r="AAT51" s="221"/>
      <c r="AAU51" s="221"/>
      <c r="AAV51" s="221"/>
      <c r="AAW51" s="221"/>
      <c r="AAX51" s="221"/>
      <c r="AAY51" s="221"/>
      <c r="AAZ51" s="221"/>
      <c r="ABA51" s="221"/>
      <c r="ABB51" s="221"/>
      <c r="ABC51" s="221"/>
      <c r="ABD51" s="221"/>
      <c r="ABE51" s="221"/>
      <c r="ABF51" s="221"/>
      <c r="ABG51" s="221"/>
      <c r="ABH51" s="221"/>
      <c r="ABI51" s="221"/>
      <c r="ABJ51" s="221"/>
      <c r="ABK51" s="221"/>
      <c r="ABL51" s="221"/>
      <c r="ABM51" s="221"/>
      <c r="ABN51" s="221"/>
      <c r="ABO51" s="221"/>
      <c r="ABP51" s="221"/>
      <c r="ABQ51" s="221"/>
      <c r="ABR51" s="221"/>
      <c r="ABS51" s="221"/>
      <c r="ABT51" s="221"/>
      <c r="ABU51" s="221"/>
      <c r="ABV51" s="221"/>
      <c r="ABW51" s="221"/>
      <c r="ABX51" s="221"/>
      <c r="ABY51" s="221"/>
      <c r="ABZ51" s="221"/>
      <c r="ACA51" s="221"/>
      <c r="ACB51" s="221"/>
      <c r="ACC51" s="221"/>
      <c r="ACD51" s="221"/>
      <c r="ACE51" s="221"/>
      <c r="ACF51" s="221"/>
      <c r="ACG51" s="221"/>
      <c r="ACH51" s="221"/>
      <c r="ACI51" s="221"/>
      <c r="ACJ51" s="221"/>
      <c r="ACK51" s="221"/>
      <c r="ACL51" s="221"/>
      <c r="ACM51" s="221"/>
      <c r="ACN51" s="221"/>
      <c r="ACO51" s="221"/>
      <c r="ACP51" s="221"/>
      <c r="ACQ51" s="221"/>
      <c r="ACR51" s="221"/>
      <c r="ACS51" s="221"/>
      <c r="ACT51" s="221"/>
      <c r="ACU51" s="221"/>
      <c r="ACV51" s="221"/>
      <c r="ACW51" s="221"/>
      <c r="ACX51" s="221"/>
      <c r="ACY51" s="221"/>
      <c r="ACZ51" s="221"/>
      <c r="ADA51" s="221"/>
      <c r="ADB51" s="221"/>
      <c r="ADC51" s="221"/>
      <c r="ADD51" s="221"/>
      <c r="ADE51" s="221"/>
      <c r="ADF51" s="221"/>
      <c r="ADG51" s="221"/>
      <c r="ADH51" s="221"/>
      <c r="ADI51" s="221"/>
      <c r="ADJ51" s="221"/>
      <c r="ADK51" s="221"/>
      <c r="ADL51" s="221"/>
      <c r="ADM51" s="221"/>
      <c r="ADN51" s="221"/>
      <c r="ADO51" s="221"/>
      <c r="ADP51" s="221"/>
      <c r="ADQ51" s="221"/>
      <c r="ADR51" s="221"/>
      <c r="ADS51" s="221"/>
      <c r="ADT51" s="221"/>
      <c r="ADU51" s="221"/>
      <c r="ADV51" s="221"/>
      <c r="ADW51" s="221"/>
      <c r="ADX51" s="221"/>
      <c r="ADY51" s="221"/>
      <c r="ADZ51" s="221"/>
      <c r="AEA51" s="221"/>
      <c r="AEB51" s="221"/>
      <c r="AEC51" s="221"/>
      <c r="AED51" s="221"/>
      <c r="AEE51" s="221"/>
      <c r="AEF51" s="221"/>
      <c r="AEG51" s="221"/>
      <c r="AEH51" s="221"/>
      <c r="AEI51" s="221"/>
      <c r="AEJ51" s="221"/>
      <c r="AEK51" s="221"/>
      <c r="AEL51" s="221"/>
      <c r="AEM51" s="221"/>
      <c r="AEN51" s="221"/>
      <c r="AEO51" s="221"/>
      <c r="AEP51" s="221"/>
      <c r="AEQ51" s="221"/>
      <c r="AER51" s="221"/>
      <c r="AES51" s="221"/>
      <c r="AET51" s="221"/>
      <c r="AEU51" s="221"/>
      <c r="AEV51" s="221"/>
      <c r="AEW51" s="221"/>
      <c r="AEX51" s="221"/>
      <c r="AEY51" s="221"/>
      <c r="AEZ51" s="221"/>
      <c r="AFA51" s="221"/>
      <c r="AFB51" s="221"/>
      <c r="AFC51" s="221"/>
      <c r="AFD51" s="221"/>
      <c r="AFE51" s="221"/>
      <c r="AFF51" s="221"/>
      <c r="AFG51" s="221"/>
      <c r="AFH51" s="221"/>
      <c r="AFI51" s="221"/>
      <c r="AFJ51" s="221"/>
      <c r="AFK51" s="221"/>
      <c r="AFL51" s="221"/>
      <c r="AFM51" s="221"/>
      <c r="AFN51" s="221"/>
      <c r="AFO51" s="221"/>
      <c r="AFP51" s="221"/>
      <c r="AFQ51" s="221"/>
      <c r="AFR51" s="221"/>
      <c r="AFS51" s="221"/>
      <c r="AFT51" s="221"/>
      <c r="AFU51" s="221"/>
      <c r="AFV51" s="221"/>
      <c r="AFW51" s="221"/>
      <c r="AFX51" s="221"/>
      <c r="AFY51" s="221"/>
      <c r="AFZ51" s="221"/>
      <c r="AGA51" s="221"/>
      <c r="AGB51" s="221"/>
      <c r="AGC51" s="221"/>
      <c r="AGD51" s="221"/>
      <c r="AGE51" s="221"/>
      <c r="AGF51" s="221"/>
      <c r="AGG51" s="221"/>
      <c r="AGH51" s="221"/>
      <c r="AGI51" s="221"/>
      <c r="AGJ51" s="221"/>
      <c r="AGK51" s="221"/>
      <c r="AGL51" s="221"/>
      <c r="AGM51" s="221"/>
      <c r="AGN51" s="221"/>
      <c r="AGO51" s="221"/>
      <c r="AGP51" s="221"/>
      <c r="AGQ51" s="221"/>
      <c r="AGR51" s="221"/>
      <c r="AGS51" s="221"/>
      <c r="AGT51" s="221"/>
      <c r="AGU51" s="221"/>
      <c r="AGV51" s="221"/>
      <c r="AGW51" s="221"/>
      <c r="AGX51" s="221"/>
      <c r="AGY51" s="221"/>
      <c r="AGZ51" s="221"/>
      <c r="AHA51" s="221"/>
      <c r="AHB51" s="221"/>
      <c r="AHC51" s="221"/>
      <c r="AHD51" s="221"/>
      <c r="AHE51" s="221"/>
      <c r="AHF51" s="221"/>
      <c r="AHG51" s="221"/>
      <c r="AHH51" s="221"/>
      <c r="AHI51" s="221"/>
      <c r="AHJ51" s="221"/>
      <c r="AHK51" s="221"/>
      <c r="AHL51" s="221"/>
      <c r="AHM51" s="221"/>
      <c r="AHN51" s="221"/>
      <c r="AHO51" s="221"/>
      <c r="AHP51" s="221"/>
      <c r="AHQ51" s="221"/>
      <c r="AHR51" s="221"/>
      <c r="AHS51" s="221"/>
      <c r="AHT51" s="221"/>
      <c r="AHU51" s="221"/>
      <c r="AHV51" s="221"/>
      <c r="AHW51" s="221"/>
      <c r="AHX51" s="221"/>
      <c r="AHY51" s="221"/>
      <c r="AHZ51" s="221"/>
      <c r="AIA51" s="221"/>
      <c r="AIB51" s="221"/>
      <c r="AIC51" s="221"/>
      <c r="AID51" s="221"/>
      <c r="AIE51" s="221"/>
      <c r="AIF51" s="221"/>
      <c r="AIG51" s="221"/>
      <c r="AIH51" s="221"/>
      <c r="AII51" s="221"/>
      <c r="AIJ51" s="221"/>
      <c r="AIK51" s="221"/>
      <c r="AIL51" s="221"/>
      <c r="AIM51" s="221"/>
      <c r="AIN51" s="221"/>
      <c r="AIO51" s="221"/>
      <c r="AIP51" s="221"/>
      <c r="AIQ51" s="221"/>
      <c r="AIR51" s="221"/>
      <c r="AIS51" s="221"/>
      <c r="AIT51" s="221"/>
      <c r="AIU51" s="221"/>
      <c r="AIV51" s="221"/>
      <c r="AIW51" s="221"/>
      <c r="AIX51" s="221"/>
      <c r="AIY51" s="221"/>
      <c r="AIZ51" s="221"/>
      <c r="AJA51" s="221"/>
      <c r="AJB51" s="221"/>
      <c r="AJC51" s="221"/>
      <c r="AJD51" s="221"/>
      <c r="AJE51" s="221"/>
      <c r="AJF51" s="221"/>
      <c r="AJG51" s="221"/>
      <c r="AJH51" s="221"/>
      <c r="AJI51" s="221"/>
      <c r="AJJ51" s="221"/>
      <c r="AJK51" s="221"/>
      <c r="AJL51" s="221"/>
      <c r="AJM51" s="221"/>
      <c r="AJN51" s="221"/>
      <c r="AJO51" s="221"/>
      <c r="AJP51" s="221"/>
      <c r="AJQ51" s="221"/>
      <c r="AJR51" s="221"/>
      <c r="AJS51" s="221"/>
      <c r="AJT51" s="221"/>
      <c r="AJU51" s="221"/>
      <c r="AJV51" s="221"/>
      <c r="AJW51" s="221"/>
      <c r="AJX51" s="221"/>
      <c r="AJY51" s="221"/>
      <c r="AJZ51" s="221"/>
      <c r="AKA51" s="221"/>
      <c r="AKB51" s="221"/>
      <c r="AKC51" s="221"/>
      <c r="AKD51" s="221"/>
      <c r="AKE51" s="221"/>
      <c r="AKF51" s="221"/>
      <c r="AKG51" s="221"/>
      <c r="AKH51" s="221"/>
      <c r="AKI51" s="221"/>
      <c r="AKJ51" s="221"/>
      <c r="AKK51" s="221"/>
      <c r="AKL51" s="221"/>
      <c r="AKM51" s="221"/>
      <c r="AKN51" s="221"/>
      <c r="AKO51" s="221"/>
      <c r="AKP51" s="221"/>
      <c r="AKQ51" s="221"/>
      <c r="AKR51" s="221"/>
      <c r="AKS51" s="221"/>
      <c r="AKT51" s="221"/>
      <c r="AKU51" s="221"/>
      <c r="AKV51" s="221"/>
      <c r="AKW51" s="221"/>
      <c r="AKX51" s="221"/>
      <c r="AKY51" s="221"/>
      <c r="AKZ51" s="221"/>
      <c r="ALA51" s="221"/>
      <c r="ALB51" s="221"/>
      <c r="ALC51" s="221"/>
      <c r="ALD51" s="221"/>
      <c r="ALE51" s="221"/>
      <c r="ALF51" s="221"/>
      <c r="ALG51" s="221"/>
      <c r="ALH51" s="221"/>
      <c r="ALI51" s="221"/>
      <c r="ALJ51" s="221"/>
      <c r="ALK51" s="221"/>
      <c r="ALL51" s="221"/>
      <c r="ALM51" s="221"/>
      <c r="ALN51" s="221"/>
      <c r="ALO51" s="221"/>
      <c r="ALP51" s="221"/>
      <c r="ALQ51" s="221"/>
      <c r="ALR51" s="221"/>
      <c r="ALS51" s="221"/>
      <c r="ALT51" s="221"/>
      <c r="ALU51" s="221"/>
      <c r="ALV51" s="221"/>
      <c r="ALW51" s="221"/>
      <c r="ALX51" s="221"/>
      <c r="ALY51" s="221"/>
      <c r="ALZ51" s="221"/>
      <c r="AMA51" s="221"/>
      <c r="AMB51" s="221"/>
      <c r="AMC51" s="221"/>
      <c r="AMD51" s="221"/>
      <c r="AME51" s="221"/>
      <c r="AMF51" s="221"/>
      <c r="AMG51" s="221"/>
      <c r="AMH51" s="221"/>
      <c r="AMI51" s="221"/>
      <c r="AMJ51" s="221"/>
      <c r="AMK51" s="221"/>
      <c r="AML51" s="221"/>
      <c r="AMM51" s="221"/>
      <c r="AMN51" s="221"/>
      <c r="AMO51" s="221"/>
      <c r="AMP51" s="221"/>
    </row>
    <row r="52" spans="1:1030" s="649" customFormat="1" ht="15" thickBot="1">
      <c r="A52" s="1771" t="s">
        <v>3859</v>
      </c>
      <c r="B52" s="1771"/>
      <c r="C52" s="1771"/>
      <c r="D52" s="1771"/>
      <c r="E52" s="1771"/>
      <c r="F52" s="222"/>
      <c r="G52" s="201">
        <v>1403732.54</v>
      </c>
      <c r="H52" s="201">
        <v>690983.65</v>
      </c>
      <c r="I52" s="221"/>
      <c r="J52" s="221"/>
      <c r="K52" s="221"/>
      <c r="L52" s="221"/>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c r="CP52" s="221"/>
      <c r="CQ52" s="221"/>
      <c r="CR52" s="221"/>
      <c r="CS52" s="221"/>
      <c r="CT52" s="221"/>
      <c r="CU52" s="221"/>
      <c r="CV52" s="221"/>
      <c r="CW52" s="221"/>
      <c r="CX52" s="221"/>
      <c r="CY52" s="221"/>
      <c r="CZ52" s="221"/>
      <c r="DA52" s="221"/>
      <c r="DB52" s="221"/>
      <c r="DC52" s="221"/>
      <c r="DD52" s="221"/>
      <c r="DE52" s="221"/>
      <c r="DF52" s="221"/>
      <c r="DG52" s="221"/>
      <c r="DH52" s="221"/>
      <c r="DI52" s="221"/>
      <c r="DJ52" s="221"/>
      <c r="DK52" s="221"/>
      <c r="DL52" s="221"/>
      <c r="DM52" s="221"/>
      <c r="DN52" s="221"/>
      <c r="DO52" s="221"/>
      <c r="DP52" s="221"/>
      <c r="DQ52" s="221"/>
      <c r="DR52" s="221"/>
      <c r="DS52" s="221"/>
      <c r="DT52" s="221"/>
      <c r="DU52" s="221"/>
      <c r="DV52" s="221"/>
      <c r="DW52" s="221"/>
      <c r="DX52" s="221"/>
      <c r="DY52" s="221"/>
      <c r="DZ52" s="221"/>
      <c r="EA52" s="221"/>
      <c r="EB52" s="221"/>
      <c r="EC52" s="221"/>
      <c r="ED52" s="221"/>
      <c r="EE52" s="221"/>
      <c r="EF52" s="221"/>
      <c r="EG52" s="221"/>
      <c r="EH52" s="221"/>
      <c r="EI52" s="221"/>
      <c r="EJ52" s="221"/>
      <c r="EK52" s="221"/>
      <c r="EL52" s="221"/>
      <c r="EM52" s="221"/>
      <c r="EN52" s="221"/>
      <c r="EO52" s="221"/>
      <c r="EP52" s="221"/>
      <c r="EQ52" s="221"/>
      <c r="ER52" s="221"/>
      <c r="ES52" s="221"/>
      <c r="ET52" s="221"/>
      <c r="EU52" s="221"/>
      <c r="EV52" s="221"/>
      <c r="EW52" s="221"/>
      <c r="EX52" s="221"/>
      <c r="EY52" s="221"/>
      <c r="EZ52" s="221"/>
      <c r="FA52" s="221"/>
      <c r="FB52" s="221"/>
      <c r="FC52" s="221"/>
      <c r="FD52" s="221"/>
      <c r="FE52" s="221"/>
      <c r="FF52" s="221"/>
      <c r="FG52" s="221"/>
      <c r="FH52" s="221"/>
      <c r="FI52" s="221"/>
      <c r="FJ52" s="221"/>
      <c r="FK52" s="221"/>
      <c r="FL52" s="221"/>
      <c r="FM52" s="221"/>
      <c r="FN52" s="221"/>
      <c r="FO52" s="221"/>
      <c r="FP52" s="221"/>
      <c r="FQ52" s="221"/>
      <c r="FR52" s="221"/>
      <c r="FS52" s="221"/>
      <c r="FT52" s="221"/>
      <c r="FU52" s="221"/>
      <c r="FV52" s="221"/>
      <c r="FW52" s="221"/>
      <c r="FX52" s="221"/>
      <c r="FY52" s="221"/>
      <c r="FZ52" s="221"/>
      <c r="GA52" s="221"/>
      <c r="GB52" s="221"/>
      <c r="GC52" s="221"/>
      <c r="GD52" s="221"/>
      <c r="GE52" s="221"/>
      <c r="GF52" s="221"/>
      <c r="GG52" s="221"/>
      <c r="GH52" s="221"/>
      <c r="GI52" s="221"/>
      <c r="GJ52" s="221"/>
      <c r="GK52" s="221"/>
      <c r="GL52" s="221"/>
      <c r="GM52" s="221"/>
      <c r="GN52" s="221"/>
      <c r="GO52" s="221"/>
      <c r="GP52" s="221"/>
      <c r="GQ52" s="221"/>
      <c r="GR52" s="221"/>
      <c r="GS52" s="221"/>
      <c r="GT52" s="221"/>
      <c r="GU52" s="221"/>
      <c r="GV52" s="221"/>
      <c r="GW52" s="221"/>
      <c r="GX52" s="221"/>
      <c r="GY52" s="221"/>
      <c r="GZ52" s="221"/>
      <c r="HA52" s="221"/>
      <c r="HB52" s="221"/>
      <c r="HC52" s="221"/>
      <c r="HD52" s="221"/>
      <c r="HE52" s="221"/>
      <c r="HF52" s="221"/>
      <c r="HG52" s="221"/>
      <c r="HH52" s="221"/>
      <c r="HI52" s="221"/>
      <c r="HJ52" s="221"/>
      <c r="HK52" s="221"/>
      <c r="HL52" s="221"/>
      <c r="HM52" s="221"/>
      <c r="HN52" s="221"/>
      <c r="HO52" s="221"/>
      <c r="HP52" s="221"/>
      <c r="HQ52" s="221"/>
      <c r="HR52" s="221"/>
      <c r="HS52" s="221"/>
      <c r="HT52" s="221"/>
      <c r="HU52" s="221"/>
      <c r="HV52" s="221"/>
      <c r="HW52" s="221"/>
      <c r="HX52" s="221"/>
      <c r="HY52" s="221"/>
      <c r="HZ52" s="221"/>
      <c r="IA52" s="221"/>
      <c r="IB52" s="221"/>
      <c r="IC52" s="221"/>
      <c r="ID52" s="221"/>
      <c r="IE52" s="221"/>
      <c r="IF52" s="221"/>
      <c r="IG52" s="221"/>
      <c r="IH52" s="221"/>
      <c r="II52" s="221"/>
      <c r="IJ52" s="221"/>
      <c r="IK52" s="221"/>
      <c r="IL52" s="221"/>
      <c r="IM52" s="221"/>
      <c r="IN52" s="221"/>
      <c r="IO52" s="221"/>
      <c r="IP52" s="221"/>
      <c r="IQ52" s="221"/>
      <c r="IR52" s="221"/>
      <c r="IS52" s="221"/>
      <c r="IT52" s="221"/>
      <c r="IU52" s="221"/>
      <c r="IV52" s="221"/>
      <c r="IW52" s="221"/>
      <c r="IX52" s="221"/>
      <c r="IY52" s="221"/>
      <c r="IZ52" s="221"/>
      <c r="JA52" s="221"/>
      <c r="JB52" s="221"/>
      <c r="JC52" s="221"/>
      <c r="JD52" s="221"/>
      <c r="JE52" s="221"/>
      <c r="JF52" s="221"/>
      <c r="JG52" s="221"/>
      <c r="JH52" s="221"/>
      <c r="JI52" s="221"/>
      <c r="JJ52" s="221"/>
      <c r="JK52" s="221"/>
      <c r="JL52" s="221"/>
      <c r="JM52" s="221"/>
      <c r="JN52" s="221"/>
      <c r="JO52" s="221"/>
      <c r="JP52" s="221"/>
      <c r="JQ52" s="221"/>
      <c r="JR52" s="221"/>
      <c r="JS52" s="221"/>
      <c r="JT52" s="221"/>
      <c r="JU52" s="221"/>
      <c r="JV52" s="221"/>
      <c r="JW52" s="221"/>
      <c r="JX52" s="221"/>
      <c r="JY52" s="221"/>
      <c r="JZ52" s="221"/>
      <c r="KA52" s="221"/>
      <c r="KB52" s="221"/>
      <c r="KC52" s="221"/>
      <c r="KD52" s="221"/>
      <c r="KE52" s="221"/>
      <c r="KF52" s="221"/>
      <c r="KG52" s="221"/>
      <c r="KH52" s="221"/>
      <c r="KI52" s="221"/>
      <c r="KJ52" s="221"/>
      <c r="KK52" s="221"/>
      <c r="KL52" s="221"/>
      <c r="KM52" s="221"/>
      <c r="KN52" s="221"/>
      <c r="KO52" s="221"/>
      <c r="KP52" s="221"/>
      <c r="KQ52" s="221"/>
      <c r="KR52" s="221"/>
      <c r="KS52" s="221"/>
      <c r="KT52" s="221"/>
      <c r="KU52" s="221"/>
      <c r="KV52" s="221"/>
      <c r="KW52" s="221"/>
      <c r="KX52" s="221"/>
      <c r="KY52" s="221"/>
      <c r="KZ52" s="221"/>
      <c r="LA52" s="221"/>
      <c r="LB52" s="221"/>
      <c r="LC52" s="221"/>
      <c r="LD52" s="221"/>
      <c r="LE52" s="221"/>
      <c r="LF52" s="221"/>
      <c r="LG52" s="221"/>
      <c r="LH52" s="221"/>
      <c r="LI52" s="221"/>
      <c r="LJ52" s="221"/>
      <c r="LK52" s="221"/>
      <c r="LL52" s="221"/>
      <c r="LM52" s="221"/>
      <c r="LN52" s="221"/>
      <c r="LO52" s="221"/>
      <c r="LP52" s="221"/>
      <c r="LQ52" s="221"/>
      <c r="LR52" s="221"/>
      <c r="LS52" s="221"/>
      <c r="LT52" s="221"/>
      <c r="LU52" s="221"/>
      <c r="LV52" s="221"/>
      <c r="LW52" s="221"/>
      <c r="LX52" s="221"/>
      <c r="LY52" s="221"/>
      <c r="LZ52" s="221"/>
      <c r="MA52" s="221"/>
      <c r="MB52" s="221"/>
      <c r="MC52" s="221"/>
      <c r="MD52" s="221"/>
      <c r="ME52" s="221"/>
      <c r="MF52" s="221"/>
      <c r="MG52" s="221"/>
      <c r="MH52" s="221"/>
      <c r="MI52" s="221"/>
      <c r="MJ52" s="221"/>
      <c r="MK52" s="221"/>
      <c r="ML52" s="221"/>
      <c r="MM52" s="221"/>
      <c r="MN52" s="221"/>
      <c r="MO52" s="221"/>
      <c r="MP52" s="221"/>
      <c r="MQ52" s="221"/>
      <c r="MR52" s="221"/>
      <c r="MS52" s="221"/>
      <c r="MT52" s="221"/>
      <c r="MU52" s="221"/>
      <c r="MV52" s="221"/>
      <c r="MW52" s="221"/>
      <c r="MX52" s="221"/>
      <c r="MY52" s="221"/>
      <c r="MZ52" s="221"/>
      <c r="NA52" s="221"/>
      <c r="NB52" s="221"/>
      <c r="NC52" s="221"/>
      <c r="ND52" s="221"/>
      <c r="NE52" s="221"/>
      <c r="NF52" s="221"/>
      <c r="NG52" s="221"/>
      <c r="NH52" s="221"/>
      <c r="NI52" s="221"/>
      <c r="NJ52" s="221"/>
      <c r="NK52" s="221"/>
      <c r="NL52" s="221"/>
      <c r="NM52" s="221"/>
      <c r="NN52" s="221"/>
      <c r="NO52" s="221"/>
      <c r="NP52" s="221"/>
      <c r="NQ52" s="221"/>
      <c r="NR52" s="221"/>
      <c r="NS52" s="221"/>
      <c r="NT52" s="221"/>
      <c r="NU52" s="221"/>
      <c r="NV52" s="221"/>
      <c r="NW52" s="221"/>
      <c r="NX52" s="221"/>
      <c r="NY52" s="221"/>
      <c r="NZ52" s="221"/>
      <c r="OA52" s="221"/>
      <c r="OB52" s="221"/>
      <c r="OC52" s="221"/>
      <c r="OD52" s="221"/>
      <c r="OE52" s="221"/>
      <c r="OF52" s="221"/>
      <c r="OG52" s="221"/>
      <c r="OH52" s="221"/>
      <c r="OI52" s="221"/>
      <c r="OJ52" s="221"/>
      <c r="OK52" s="221"/>
      <c r="OL52" s="221"/>
      <c r="OM52" s="221"/>
      <c r="ON52" s="221"/>
      <c r="OO52" s="221"/>
      <c r="OP52" s="221"/>
      <c r="OQ52" s="221"/>
      <c r="OR52" s="221"/>
      <c r="OS52" s="221"/>
      <c r="OT52" s="221"/>
      <c r="OU52" s="221"/>
      <c r="OV52" s="221"/>
      <c r="OW52" s="221"/>
      <c r="OX52" s="221"/>
      <c r="OY52" s="221"/>
      <c r="OZ52" s="221"/>
      <c r="PA52" s="221"/>
      <c r="PB52" s="221"/>
      <c r="PC52" s="221"/>
      <c r="PD52" s="221"/>
      <c r="PE52" s="221"/>
      <c r="PF52" s="221"/>
      <c r="PG52" s="221"/>
      <c r="PH52" s="221"/>
      <c r="PI52" s="221"/>
      <c r="PJ52" s="221"/>
      <c r="PK52" s="221"/>
      <c r="PL52" s="221"/>
      <c r="PM52" s="221"/>
      <c r="PN52" s="221"/>
      <c r="PO52" s="221"/>
      <c r="PP52" s="221"/>
      <c r="PQ52" s="221"/>
      <c r="PR52" s="221"/>
      <c r="PS52" s="221"/>
      <c r="PT52" s="221"/>
      <c r="PU52" s="221"/>
      <c r="PV52" s="221"/>
      <c r="PW52" s="221"/>
      <c r="PX52" s="221"/>
      <c r="PY52" s="221"/>
      <c r="PZ52" s="221"/>
      <c r="QA52" s="221"/>
      <c r="QB52" s="221"/>
      <c r="QC52" s="221"/>
      <c r="QD52" s="221"/>
      <c r="QE52" s="221"/>
      <c r="QF52" s="221"/>
      <c r="QG52" s="221"/>
      <c r="QH52" s="221"/>
      <c r="QI52" s="221"/>
      <c r="QJ52" s="221"/>
      <c r="QK52" s="221"/>
      <c r="QL52" s="221"/>
      <c r="QM52" s="221"/>
      <c r="QN52" s="221"/>
      <c r="QO52" s="221"/>
      <c r="QP52" s="221"/>
      <c r="QQ52" s="221"/>
      <c r="QR52" s="221"/>
      <c r="QS52" s="221"/>
      <c r="QT52" s="221"/>
      <c r="QU52" s="221"/>
      <c r="QV52" s="221"/>
      <c r="QW52" s="221"/>
      <c r="QX52" s="221"/>
      <c r="QY52" s="221"/>
      <c r="QZ52" s="221"/>
      <c r="RA52" s="221"/>
      <c r="RB52" s="221"/>
      <c r="RC52" s="221"/>
      <c r="RD52" s="221"/>
      <c r="RE52" s="221"/>
      <c r="RF52" s="221"/>
      <c r="RG52" s="221"/>
      <c r="RH52" s="221"/>
      <c r="RI52" s="221"/>
      <c r="RJ52" s="221"/>
      <c r="RK52" s="221"/>
      <c r="RL52" s="221"/>
      <c r="RM52" s="221"/>
      <c r="RN52" s="221"/>
      <c r="RO52" s="221"/>
      <c r="RP52" s="221"/>
      <c r="RQ52" s="221"/>
      <c r="RR52" s="221"/>
      <c r="RS52" s="221"/>
      <c r="RT52" s="221"/>
      <c r="RU52" s="221"/>
      <c r="RV52" s="221"/>
      <c r="RW52" s="221"/>
      <c r="RX52" s="221"/>
      <c r="RY52" s="221"/>
      <c r="RZ52" s="221"/>
      <c r="SA52" s="221"/>
      <c r="SB52" s="221"/>
      <c r="SC52" s="221"/>
      <c r="SD52" s="221"/>
      <c r="SE52" s="221"/>
      <c r="SF52" s="221"/>
      <c r="SG52" s="221"/>
      <c r="SH52" s="221"/>
      <c r="SI52" s="221"/>
      <c r="SJ52" s="221"/>
      <c r="SK52" s="221"/>
      <c r="SL52" s="221"/>
      <c r="SM52" s="221"/>
      <c r="SN52" s="221"/>
      <c r="SO52" s="221"/>
      <c r="SP52" s="221"/>
      <c r="SQ52" s="221"/>
      <c r="SR52" s="221"/>
      <c r="SS52" s="221"/>
      <c r="ST52" s="221"/>
      <c r="SU52" s="221"/>
      <c r="SV52" s="221"/>
      <c r="SW52" s="221"/>
      <c r="SX52" s="221"/>
      <c r="SY52" s="221"/>
      <c r="SZ52" s="221"/>
      <c r="TA52" s="221"/>
      <c r="TB52" s="221"/>
      <c r="TC52" s="221"/>
      <c r="TD52" s="221"/>
      <c r="TE52" s="221"/>
      <c r="TF52" s="221"/>
      <c r="TG52" s="221"/>
      <c r="TH52" s="221"/>
      <c r="TI52" s="221"/>
      <c r="TJ52" s="221"/>
      <c r="TK52" s="221"/>
      <c r="TL52" s="221"/>
      <c r="TM52" s="221"/>
      <c r="TN52" s="221"/>
      <c r="TO52" s="221"/>
      <c r="TP52" s="221"/>
      <c r="TQ52" s="221"/>
      <c r="TR52" s="221"/>
      <c r="TS52" s="221"/>
      <c r="TT52" s="221"/>
      <c r="TU52" s="221"/>
      <c r="TV52" s="221"/>
      <c r="TW52" s="221"/>
      <c r="TX52" s="221"/>
      <c r="TY52" s="221"/>
      <c r="TZ52" s="221"/>
      <c r="UA52" s="221"/>
      <c r="UB52" s="221"/>
      <c r="UC52" s="221"/>
      <c r="UD52" s="221"/>
      <c r="UE52" s="221"/>
      <c r="UF52" s="221"/>
      <c r="UG52" s="221"/>
      <c r="UH52" s="221"/>
      <c r="UI52" s="221"/>
      <c r="UJ52" s="221"/>
      <c r="UK52" s="221"/>
      <c r="UL52" s="221"/>
      <c r="UM52" s="221"/>
      <c r="UN52" s="221"/>
      <c r="UO52" s="221"/>
      <c r="UP52" s="221"/>
      <c r="UQ52" s="221"/>
      <c r="UR52" s="221"/>
      <c r="US52" s="221"/>
      <c r="UT52" s="221"/>
      <c r="UU52" s="221"/>
      <c r="UV52" s="221"/>
      <c r="UW52" s="221"/>
      <c r="UX52" s="221"/>
      <c r="UY52" s="221"/>
      <c r="UZ52" s="221"/>
      <c r="VA52" s="221"/>
      <c r="VB52" s="221"/>
      <c r="VC52" s="221"/>
      <c r="VD52" s="221"/>
      <c r="VE52" s="221"/>
      <c r="VF52" s="221"/>
      <c r="VG52" s="221"/>
      <c r="VH52" s="221"/>
      <c r="VI52" s="221"/>
      <c r="VJ52" s="221"/>
      <c r="VK52" s="221"/>
      <c r="VL52" s="221"/>
      <c r="VM52" s="221"/>
      <c r="VN52" s="221"/>
      <c r="VO52" s="221"/>
      <c r="VP52" s="221"/>
      <c r="VQ52" s="221"/>
      <c r="VR52" s="221"/>
      <c r="VS52" s="221"/>
      <c r="VT52" s="221"/>
      <c r="VU52" s="221"/>
      <c r="VV52" s="221"/>
      <c r="VW52" s="221"/>
      <c r="VX52" s="221"/>
      <c r="VY52" s="221"/>
      <c r="VZ52" s="221"/>
      <c r="WA52" s="221"/>
      <c r="WB52" s="221"/>
      <c r="WC52" s="221"/>
      <c r="WD52" s="221"/>
      <c r="WE52" s="221"/>
      <c r="WF52" s="221"/>
      <c r="WG52" s="221"/>
      <c r="WH52" s="221"/>
      <c r="WI52" s="221"/>
      <c r="WJ52" s="221"/>
      <c r="WK52" s="221"/>
      <c r="WL52" s="221"/>
      <c r="WM52" s="221"/>
      <c r="WN52" s="221"/>
      <c r="WO52" s="221"/>
      <c r="WP52" s="221"/>
      <c r="WQ52" s="221"/>
      <c r="WR52" s="221"/>
      <c r="WS52" s="221"/>
      <c r="WT52" s="221"/>
      <c r="WU52" s="221"/>
      <c r="WV52" s="221"/>
      <c r="WW52" s="221"/>
      <c r="WX52" s="221"/>
      <c r="WY52" s="221"/>
      <c r="WZ52" s="221"/>
      <c r="XA52" s="221"/>
      <c r="XB52" s="221"/>
      <c r="XC52" s="221"/>
      <c r="XD52" s="221"/>
      <c r="XE52" s="221"/>
      <c r="XF52" s="221"/>
      <c r="XG52" s="221"/>
      <c r="XH52" s="221"/>
      <c r="XI52" s="221"/>
      <c r="XJ52" s="221"/>
      <c r="XK52" s="221"/>
      <c r="XL52" s="221"/>
      <c r="XM52" s="221"/>
      <c r="XN52" s="221"/>
      <c r="XO52" s="221"/>
      <c r="XP52" s="221"/>
      <c r="XQ52" s="221"/>
      <c r="XR52" s="221"/>
      <c r="XS52" s="221"/>
      <c r="XT52" s="221"/>
      <c r="XU52" s="221"/>
      <c r="XV52" s="221"/>
      <c r="XW52" s="221"/>
      <c r="XX52" s="221"/>
      <c r="XY52" s="221"/>
      <c r="XZ52" s="221"/>
      <c r="YA52" s="221"/>
      <c r="YB52" s="221"/>
      <c r="YC52" s="221"/>
      <c r="YD52" s="221"/>
      <c r="YE52" s="221"/>
      <c r="YF52" s="221"/>
      <c r="YG52" s="221"/>
      <c r="YH52" s="221"/>
      <c r="YI52" s="221"/>
      <c r="YJ52" s="221"/>
      <c r="YK52" s="221"/>
      <c r="YL52" s="221"/>
      <c r="YM52" s="221"/>
      <c r="YN52" s="221"/>
      <c r="YO52" s="221"/>
      <c r="YP52" s="221"/>
      <c r="YQ52" s="221"/>
      <c r="YR52" s="221"/>
      <c r="YS52" s="221"/>
      <c r="YT52" s="221"/>
      <c r="YU52" s="221"/>
      <c r="YV52" s="221"/>
      <c r="YW52" s="221"/>
      <c r="YX52" s="221"/>
      <c r="YY52" s="221"/>
      <c r="YZ52" s="221"/>
      <c r="ZA52" s="221"/>
      <c r="ZB52" s="221"/>
      <c r="ZC52" s="221"/>
      <c r="ZD52" s="221"/>
      <c r="ZE52" s="221"/>
      <c r="ZF52" s="221"/>
      <c r="ZG52" s="221"/>
      <c r="ZH52" s="221"/>
      <c r="ZI52" s="221"/>
      <c r="ZJ52" s="221"/>
      <c r="ZK52" s="221"/>
      <c r="ZL52" s="221"/>
      <c r="ZM52" s="221"/>
      <c r="ZN52" s="221"/>
      <c r="ZO52" s="221"/>
      <c r="ZP52" s="221"/>
      <c r="ZQ52" s="221"/>
      <c r="ZR52" s="221"/>
      <c r="ZS52" s="221"/>
      <c r="ZT52" s="221"/>
      <c r="ZU52" s="221"/>
      <c r="ZV52" s="221"/>
      <c r="ZW52" s="221"/>
      <c r="ZX52" s="221"/>
      <c r="ZY52" s="221"/>
      <c r="ZZ52" s="221"/>
      <c r="AAA52" s="221"/>
      <c r="AAB52" s="221"/>
      <c r="AAC52" s="221"/>
      <c r="AAD52" s="221"/>
      <c r="AAE52" s="221"/>
      <c r="AAF52" s="221"/>
      <c r="AAG52" s="221"/>
      <c r="AAH52" s="221"/>
      <c r="AAI52" s="221"/>
      <c r="AAJ52" s="221"/>
      <c r="AAK52" s="221"/>
      <c r="AAL52" s="221"/>
      <c r="AAM52" s="221"/>
      <c r="AAN52" s="221"/>
      <c r="AAO52" s="221"/>
      <c r="AAP52" s="221"/>
      <c r="AAQ52" s="221"/>
      <c r="AAR52" s="221"/>
      <c r="AAS52" s="221"/>
      <c r="AAT52" s="221"/>
      <c r="AAU52" s="221"/>
      <c r="AAV52" s="221"/>
      <c r="AAW52" s="221"/>
      <c r="AAX52" s="221"/>
      <c r="AAY52" s="221"/>
      <c r="AAZ52" s="221"/>
      <c r="ABA52" s="221"/>
      <c r="ABB52" s="221"/>
      <c r="ABC52" s="221"/>
      <c r="ABD52" s="221"/>
      <c r="ABE52" s="221"/>
      <c r="ABF52" s="221"/>
      <c r="ABG52" s="221"/>
      <c r="ABH52" s="221"/>
      <c r="ABI52" s="221"/>
      <c r="ABJ52" s="221"/>
      <c r="ABK52" s="221"/>
      <c r="ABL52" s="221"/>
      <c r="ABM52" s="221"/>
      <c r="ABN52" s="221"/>
      <c r="ABO52" s="221"/>
      <c r="ABP52" s="221"/>
      <c r="ABQ52" s="221"/>
      <c r="ABR52" s="221"/>
      <c r="ABS52" s="221"/>
      <c r="ABT52" s="221"/>
      <c r="ABU52" s="221"/>
      <c r="ABV52" s="221"/>
      <c r="ABW52" s="221"/>
      <c r="ABX52" s="221"/>
      <c r="ABY52" s="221"/>
      <c r="ABZ52" s="221"/>
      <c r="ACA52" s="221"/>
      <c r="ACB52" s="221"/>
      <c r="ACC52" s="221"/>
      <c r="ACD52" s="221"/>
      <c r="ACE52" s="221"/>
      <c r="ACF52" s="221"/>
      <c r="ACG52" s="221"/>
      <c r="ACH52" s="221"/>
      <c r="ACI52" s="221"/>
      <c r="ACJ52" s="221"/>
      <c r="ACK52" s="221"/>
      <c r="ACL52" s="221"/>
      <c r="ACM52" s="221"/>
      <c r="ACN52" s="221"/>
      <c r="ACO52" s="221"/>
      <c r="ACP52" s="221"/>
      <c r="ACQ52" s="221"/>
      <c r="ACR52" s="221"/>
      <c r="ACS52" s="221"/>
      <c r="ACT52" s="221"/>
      <c r="ACU52" s="221"/>
      <c r="ACV52" s="221"/>
      <c r="ACW52" s="221"/>
      <c r="ACX52" s="221"/>
      <c r="ACY52" s="221"/>
      <c r="ACZ52" s="221"/>
      <c r="ADA52" s="221"/>
      <c r="ADB52" s="221"/>
      <c r="ADC52" s="221"/>
      <c r="ADD52" s="221"/>
      <c r="ADE52" s="221"/>
      <c r="ADF52" s="221"/>
      <c r="ADG52" s="221"/>
      <c r="ADH52" s="221"/>
      <c r="ADI52" s="221"/>
      <c r="ADJ52" s="221"/>
      <c r="ADK52" s="221"/>
      <c r="ADL52" s="221"/>
      <c r="ADM52" s="221"/>
      <c r="ADN52" s="221"/>
      <c r="ADO52" s="221"/>
      <c r="ADP52" s="221"/>
      <c r="ADQ52" s="221"/>
      <c r="ADR52" s="221"/>
      <c r="ADS52" s="221"/>
      <c r="ADT52" s="221"/>
      <c r="ADU52" s="221"/>
      <c r="ADV52" s="221"/>
      <c r="ADW52" s="221"/>
      <c r="ADX52" s="221"/>
      <c r="ADY52" s="221"/>
      <c r="ADZ52" s="221"/>
      <c r="AEA52" s="221"/>
      <c r="AEB52" s="221"/>
      <c r="AEC52" s="221"/>
      <c r="AED52" s="221"/>
      <c r="AEE52" s="221"/>
      <c r="AEF52" s="221"/>
      <c r="AEG52" s="221"/>
      <c r="AEH52" s="221"/>
      <c r="AEI52" s="221"/>
      <c r="AEJ52" s="221"/>
      <c r="AEK52" s="221"/>
      <c r="AEL52" s="221"/>
      <c r="AEM52" s="221"/>
      <c r="AEN52" s="221"/>
      <c r="AEO52" s="221"/>
      <c r="AEP52" s="221"/>
      <c r="AEQ52" s="221"/>
      <c r="AER52" s="221"/>
      <c r="AES52" s="221"/>
      <c r="AET52" s="221"/>
      <c r="AEU52" s="221"/>
      <c r="AEV52" s="221"/>
      <c r="AEW52" s="221"/>
      <c r="AEX52" s="221"/>
      <c r="AEY52" s="221"/>
      <c r="AEZ52" s="221"/>
      <c r="AFA52" s="221"/>
      <c r="AFB52" s="221"/>
      <c r="AFC52" s="221"/>
      <c r="AFD52" s="221"/>
      <c r="AFE52" s="221"/>
      <c r="AFF52" s="221"/>
      <c r="AFG52" s="221"/>
      <c r="AFH52" s="221"/>
      <c r="AFI52" s="221"/>
      <c r="AFJ52" s="221"/>
      <c r="AFK52" s="221"/>
      <c r="AFL52" s="221"/>
      <c r="AFM52" s="221"/>
      <c r="AFN52" s="221"/>
      <c r="AFO52" s="221"/>
      <c r="AFP52" s="221"/>
      <c r="AFQ52" s="221"/>
      <c r="AFR52" s="221"/>
      <c r="AFS52" s="221"/>
      <c r="AFT52" s="221"/>
      <c r="AFU52" s="221"/>
      <c r="AFV52" s="221"/>
      <c r="AFW52" s="221"/>
      <c r="AFX52" s="221"/>
      <c r="AFY52" s="221"/>
      <c r="AFZ52" s="221"/>
      <c r="AGA52" s="221"/>
      <c r="AGB52" s="221"/>
      <c r="AGC52" s="221"/>
      <c r="AGD52" s="221"/>
      <c r="AGE52" s="221"/>
      <c r="AGF52" s="221"/>
      <c r="AGG52" s="221"/>
      <c r="AGH52" s="221"/>
      <c r="AGI52" s="221"/>
      <c r="AGJ52" s="221"/>
      <c r="AGK52" s="221"/>
      <c r="AGL52" s="221"/>
      <c r="AGM52" s="221"/>
      <c r="AGN52" s="221"/>
      <c r="AGO52" s="221"/>
      <c r="AGP52" s="221"/>
      <c r="AGQ52" s="221"/>
      <c r="AGR52" s="221"/>
      <c r="AGS52" s="221"/>
      <c r="AGT52" s="221"/>
      <c r="AGU52" s="221"/>
      <c r="AGV52" s="221"/>
      <c r="AGW52" s="221"/>
      <c r="AGX52" s="221"/>
      <c r="AGY52" s="221"/>
      <c r="AGZ52" s="221"/>
      <c r="AHA52" s="221"/>
      <c r="AHB52" s="221"/>
      <c r="AHC52" s="221"/>
      <c r="AHD52" s="221"/>
      <c r="AHE52" s="221"/>
      <c r="AHF52" s="221"/>
      <c r="AHG52" s="221"/>
      <c r="AHH52" s="221"/>
      <c r="AHI52" s="221"/>
      <c r="AHJ52" s="221"/>
      <c r="AHK52" s="221"/>
      <c r="AHL52" s="221"/>
      <c r="AHM52" s="221"/>
      <c r="AHN52" s="221"/>
      <c r="AHO52" s="221"/>
      <c r="AHP52" s="221"/>
      <c r="AHQ52" s="221"/>
      <c r="AHR52" s="221"/>
      <c r="AHS52" s="221"/>
      <c r="AHT52" s="221"/>
      <c r="AHU52" s="221"/>
      <c r="AHV52" s="221"/>
      <c r="AHW52" s="221"/>
      <c r="AHX52" s="221"/>
      <c r="AHY52" s="221"/>
      <c r="AHZ52" s="221"/>
      <c r="AIA52" s="221"/>
      <c r="AIB52" s="221"/>
      <c r="AIC52" s="221"/>
      <c r="AID52" s="221"/>
      <c r="AIE52" s="221"/>
      <c r="AIF52" s="221"/>
      <c r="AIG52" s="221"/>
      <c r="AIH52" s="221"/>
      <c r="AII52" s="221"/>
      <c r="AIJ52" s="221"/>
      <c r="AIK52" s="221"/>
      <c r="AIL52" s="221"/>
      <c r="AIM52" s="221"/>
      <c r="AIN52" s="221"/>
      <c r="AIO52" s="221"/>
      <c r="AIP52" s="221"/>
      <c r="AIQ52" s="221"/>
      <c r="AIR52" s="221"/>
      <c r="AIS52" s="221"/>
      <c r="AIT52" s="221"/>
      <c r="AIU52" s="221"/>
      <c r="AIV52" s="221"/>
      <c r="AIW52" s="221"/>
      <c r="AIX52" s="221"/>
      <c r="AIY52" s="221"/>
      <c r="AIZ52" s="221"/>
      <c r="AJA52" s="221"/>
      <c r="AJB52" s="221"/>
      <c r="AJC52" s="221"/>
      <c r="AJD52" s="221"/>
      <c r="AJE52" s="221"/>
      <c r="AJF52" s="221"/>
      <c r="AJG52" s="221"/>
      <c r="AJH52" s="221"/>
      <c r="AJI52" s="221"/>
      <c r="AJJ52" s="221"/>
      <c r="AJK52" s="221"/>
      <c r="AJL52" s="221"/>
      <c r="AJM52" s="221"/>
      <c r="AJN52" s="221"/>
      <c r="AJO52" s="221"/>
      <c r="AJP52" s="221"/>
      <c r="AJQ52" s="221"/>
      <c r="AJR52" s="221"/>
      <c r="AJS52" s="221"/>
      <c r="AJT52" s="221"/>
      <c r="AJU52" s="221"/>
      <c r="AJV52" s="221"/>
      <c r="AJW52" s="221"/>
      <c r="AJX52" s="221"/>
      <c r="AJY52" s="221"/>
      <c r="AJZ52" s="221"/>
      <c r="AKA52" s="221"/>
      <c r="AKB52" s="221"/>
      <c r="AKC52" s="221"/>
      <c r="AKD52" s="221"/>
      <c r="AKE52" s="221"/>
      <c r="AKF52" s="221"/>
      <c r="AKG52" s="221"/>
      <c r="AKH52" s="221"/>
      <c r="AKI52" s="221"/>
      <c r="AKJ52" s="221"/>
      <c r="AKK52" s="221"/>
      <c r="AKL52" s="221"/>
      <c r="AKM52" s="221"/>
      <c r="AKN52" s="221"/>
      <c r="AKO52" s="221"/>
      <c r="AKP52" s="221"/>
      <c r="AKQ52" s="221"/>
      <c r="AKR52" s="221"/>
      <c r="AKS52" s="221"/>
      <c r="AKT52" s="221"/>
      <c r="AKU52" s="221"/>
      <c r="AKV52" s="221"/>
      <c r="AKW52" s="221"/>
      <c r="AKX52" s="221"/>
      <c r="AKY52" s="221"/>
      <c r="AKZ52" s="221"/>
      <c r="ALA52" s="221"/>
      <c r="ALB52" s="221"/>
      <c r="ALC52" s="221"/>
      <c r="ALD52" s="221"/>
      <c r="ALE52" s="221"/>
      <c r="ALF52" s="221"/>
      <c r="ALG52" s="221"/>
      <c r="ALH52" s="221"/>
      <c r="ALI52" s="221"/>
      <c r="ALJ52" s="221"/>
      <c r="ALK52" s="221"/>
      <c r="ALL52" s="221"/>
      <c r="ALM52" s="221"/>
      <c r="ALN52" s="221"/>
      <c r="ALO52" s="221"/>
      <c r="ALP52" s="221"/>
      <c r="ALQ52" s="221"/>
      <c r="ALR52" s="221"/>
      <c r="ALS52" s="221"/>
      <c r="ALT52" s="221"/>
      <c r="ALU52" s="221"/>
      <c r="ALV52" s="221"/>
      <c r="ALW52" s="221"/>
      <c r="ALX52" s="221"/>
      <c r="ALY52" s="221"/>
      <c r="ALZ52" s="221"/>
      <c r="AMA52" s="221"/>
      <c r="AMB52" s="221"/>
      <c r="AMC52" s="221"/>
      <c r="AMD52" s="221"/>
      <c r="AME52" s="221"/>
      <c r="AMF52" s="221"/>
      <c r="AMG52" s="221"/>
      <c r="AMH52" s="221"/>
      <c r="AMI52" s="221"/>
      <c r="AMJ52" s="221"/>
      <c r="AMK52" s="221"/>
      <c r="AML52" s="221"/>
      <c r="AMM52" s="221"/>
      <c r="AMN52" s="221"/>
      <c r="AMO52" s="221"/>
      <c r="AMP52" s="221"/>
    </row>
    <row r="53" spans="1:1030" s="649" customFormat="1" ht="15" thickBot="1">
      <c r="A53" s="216" t="s">
        <v>199</v>
      </c>
      <c r="B53" s="216"/>
      <c r="C53" s="216"/>
      <c r="D53" s="216"/>
      <c r="E53" s="216"/>
      <c r="F53" s="216"/>
      <c r="G53" s="204">
        <f>SUM(G37:G52)</f>
        <v>594483123.88999999</v>
      </c>
      <c r="H53" s="204">
        <f>SUM(H37:H52)</f>
        <v>889350701.04999995</v>
      </c>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c r="CP53" s="221"/>
      <c r="CQ53" s="221"/>
      <c r="CR53" s="221"/>
      <c r="CS53" s="221"/>
      <c r="CT53" s="221"/>
      <c r="CU53" s="221"/>
      <c r="CV53" s="221"/>
      <c r="CW53" s="221"/>
      <c r="CX53" s="221"/>
      <c r="CY53" s="221"/>
      <c r="CZ53" s="221"/>
      <c r="DA53" s="221"/>
      <c r="DB53" s="221"/>
      <c r="DC53" s="221"/>
      <c r="DD53" s="221"/>
      <c r="DE53" s="221"/>
      <c r="DF53" s="221"/>
      <c r="DG53" s="221"/>
      <c r="DH53" s="221"/>
      <c r="DI53" s="221"/>
      <c r="DJ53" s="221"/>
      <c r="DK53" s="221"/>
      <c r="DL53" s="221"/>
      <c r="DM53" s="221"/>
      <c r="DN53" s="221"/>
      <c r="DO53" s="221"/>
      <c r="DP53" s="221"/>
      <c r="DQ53" s="221"/>
      <c r="DR53" s="221"/>
      <c r="DS53" s="221"/>
      <c r="DT53" s="221"/>
      <c r="DU53" s="221"/>
      <c r="DV53" s="221"/>
      <c r="DW53" s="221"/>
      <c r="DX53" s="221"/>
      <c r="DY53" s="221"/>
      <c r="DZ53" s="221"/>
      <c r="EA53" s="221"/>
      <c r="EB53" s="221"/>
      <c r="EC53" s="221"/>
      <c r="ED53" s="221"/>
      <c r="EE53" s="221"/>
      <c r="EF53" s="221"/>
      <c r="EG53" s="221"/>
      <c r="EH53" s="221"/>
      <c r="EI53" s="221"/>
      <c r="EJ53" s="221"/>
      <c r="EK53" s="221"/>
      <c r="EL53" s="221"/>
      <c r="EM53" s="221"/>
      <c r="EN53" s="221"/>
      <c r="EO53" s="221"/>
      <c r="EP53" s="221"/>
      <c r="EQ53" s="221"/>
      <c r="ER53" s="221"/>
      <c r="ES53" s="221"/>
      <c r="ET53" s="221"/>
      <c r="EU53" s="221"/>
      <c r="EV53" s="221"/>
      <c r="EW53" s="221"/>
      <c r="EX53" s="221"/>
      <c r="EY53" s="221"/>
      <c r="EZ53" s="221"/>
      <c r="FA53" s="221"/>
      <c r="FB53" s="221"/>
      <c r="FC53" s="221"/>
      <c r="FD53" s="221"/>
      <c r="FE53" s="221"/>
      <c r="FF53" s="221"/>
      <c r="FG53" s="221"/>
      <c r="FH53" s="221"/>
      <c r="FI53" s="221"/>
      <c r="FJ53" s="221"/>
      <c r="FK53" s="221"/>
      <c r="FL53" s="221"/>
      <c r="FM53" s="221"/>
      <c r="FN53" s="221"/>
      <c r="FO53" s="221"/>
      <c r="FP53" s="221"/>
      <c r="FQ53" s="221"/>
      <c r="FR53" s="221"/>
      <c r="FS53" s="221"/>
      <c r="FT53" s="221"/>
      <c r="FU53" s="221"/>
      <c r="FV53" s="221"/>
      <c r="FW53" s="221"/>
      <c r="FX53" s="221"/>
      <c r="FY53" s="221"/>
      <c r="FZ53" s="221"/>
      <c r="GA53" s="221"/>
      <c r="GB53" s="221"/>
      <c r="GC53" s="221"/>
      <c r="GD53" s="221"/>
      <c r="GE53" s="221"/>
      <c r="GF53" s="221"/>
      <c r="GG53" s="221"/>
      <c r="GH53" s="221"/>
      <c r="GI53" s="221"/>
      <c r="GJ53" s="221"/>
      <c r="GK53" s="221"/>
      <c r="GL53" s="221"/>
      <c r="GM53" s="221"/>
      <c r="GN53" s="221"/>
      <c r="GO53" s="221"/>
      <c r="GP53" s="221"/>
      <c r="GQ53" s="221"/>
      <c r="GR53" s="221"/>
      <c r="GS53" s="221"/>
      <c r="GT53" s="221"/>
      <c r="GU53" s="221"/>
      <c r="GV53" s="221"/>
      <c r="GW53" s="221"/>
      <c r="GX53" s="221"/>
      <c r="GY53" s="221"/>
      <c r="GZ53" s="221"/>
      <c r="HA53" s="221"/>
      <c r="HB53" s="221"/>
      <c r="HC53" s="221"/>
      <c r="HD53" s="221"/>
      <c r="HE53" s="221"/>
      <c r="HF53" s="221"/>
      <c r="HG53" s="221"/>
      <c r="HH53" s="221"/>
      <c r="HI53" s="221"/>
      <c r="HJ53" s="221"/>
      <c r="HK53" s="221"/>
      <c r="HL53" s="221"/>
      <c r="HM53" s="221"/>
      <c r="HN53" s="221"/>
      <c r="HO53" s="221"/>
      <c r="HP53" s="221"/>
      <c r="HQ53" s="221"/>
      <c r="HR53" s="221"/>
      <c r="HS53" s="221"/>
      <c r="HT53" s="221"/>
      <c r="HU53" s="221"/>
      <c r="HV53" s="221"/>
      <c r="HW53" s="221"/>
      <c r="HX53" s="221"/>
      <c r="HY53" s="221"/>
      <c r="HZ53" s="221"/>
      <c r="IA53" s="221"/>
      <c r="IB53" s="221"/>
      <c r="IC53" s="221"/>
      <c r="ID53" s="221"/>
      <c r="IE53" s="221"/>
      <c r="IF53" s="221"/>
      <c r="IG53" s="221"/>
      <c r="IH53" s="221"/>
      <c r="II53" s="221"/>
      <c r="IJ53" s="221"/>
      <c r="IK53" s="221"/>
      <c r="IL53" s="221"/>
      <c r="IM53" s="221"/>
      <c r="IN53" s="221"/>
      <c r="IO53" s="221"/>
      <c r="IP53" s="221"/>
      <c r="IQ53" s="221"/>
      <c r="IR53" s="221"/>
      <c r="IS53" s="221"/>
      <c r="IT53" s="221"/>
      <c r="IU53" s="221"/>
      <c r="IV53" s="221"/>
      <c r="IW53" s="221"/>
      <c r="IX53" s="221"/>
      <c r="IY53" s="221"/>
      <c r="IZ53" s="221"/>
      <c r="JA53" s="221"/>
      <c r="JB53" s="221"/>
      <c r="JC53" s="221"/>
      <c r="JD53" s="221"/>
      <c r="JE53" s="221"/>
      <c r="JF53" s="221"/>
      <c r="JG53" s="221"/>
      <c r="JH53" s="221"/>
      <c r="JI53" s="221"/>
      <c r="JJ53" s="221"/>
      <c r="JK53" s="221"/>
      <c r="JL53" s="221"/>
      <c r="JM53" s="221"/>
      <c r="JN53" s="221"/>
      <c r="JO53" s="221"/>
      <c r="JP53" s="221"/>
      <c r="JQ53" s="221"/>
      <c r="JR53" s="221"/>
      <c r="JS53" s="221"/>
      <c r="JT53" s="221"/>
      <c r="JU53" s="221"/>
      <c r="JV53" s="221"/>
      <c r="JW53" s="221"/>
      <c r="JX53" s="221"/>
      <c r="JY53" s="221"/>
      <c r="JZ53" s="221"/>
      <c r="KA53" s="221"/>
      <c r="KB53" s="221"/>
      <c r="KC53" s="221"/>
      <c r="KD53" s="221"/>
      <c r="KE53" s="221"/>
      <c r="KF53" s="221"/>
      <c r="KG53" s="221"/>
      <c r="KH53" s="221"/>
      <c r="KI53" s="221"/>
      <c r="KJ53" s="221"/>
      <c r="KK53" s="221"/>
      <c r="KL53" s="221"/>
      <c r="KM53" s="221"/>
      <c r="KN53" s="221"/>
      <c r="KO53" s="221"/>
      <c r="KP53" s="221"/>
      <c r="KQ53" s="221"/>
      <c r="KR53" s="221"/>
      <c r="KS53" s="221"/>
      <c r="KT53" s="221"/>
      <c r="KU53" s="221"/>
      <c r="KV53" s="221"/>
      <c r="KW53" s="221"/>
      <c r="KX53" s="221"/>
      <c r="KY53" s="221"/>
      <c r="KZ53" s="221"/>
      <c r="LA53" s="221"/>
      <c r="LB53" s="221"/>
      <c r="LC53" s="221"/>
      <c r="LD53" s="221"/>
      <c r="LE53" s="221"/>
      <c r="LF53" s="221"/>
      <c r="LG53" s="221"/>
      <c r="LH53" s="221"/>
      <c r="LI53" s="221"/>
      <c r="LJ53" s="221"/>
      <c r="LK53" s="221"/>
      <c r="LL53" s="221"/>
      <c r="LM53" s="221"/>
      <c r="LN53" s="221"/>
      <c r="LO53" s="221"/>
      <c r="LP53" s="221"/>
      <c r="LQ53" s="221"/>
      <c r="LR53" s="221"/>
      <c r="LS53" s="221"/>
      <c r="LT53" s="221"/>
      <c r="LU53" s="221"/>
      <c r="LV53" s="221"/>
      <c r="LW53" s="221"/>
      <c r="LX53" s="221"/>
      <c r="LY53" s="221"/>
      <c r="LZ53" s="221"/>
      <c r="MA53" s="221"/>
      <c r="MB53" s="221"/>
      <c r="MC53" s="221"/>
      <c r="MD53" s="221"/>
      <c r="ME53" s="221"/>
      <c r="MF53" s="221"/>
      <c r="MG53" s="221"/>
      <c r="MH53" s="221"/>
      <c r="MI53" s="221"/>
      <c r="MJ53" s="221"/>
      <c r="MK53" s="221"/>
      <c r="ML53" s="221"/>
      <c r="MM53" s="221"/>
      <c r="MN53" s="221"/>
      <c r="MO53" s="221"/>
      <c r="MP53" s="221"/>
      <c r="MQ53" s="221"/>
      <c r="MR53" s="221"/>
      <c r="MS53" s="221"/>
      <c r="MT53" s="221"/>
      <c r="MU53" s="221"/>
      <c r="MV53" s="221"/>
      <c r="MW53" s="221"/>
      <c r="MX53" s="221"/>
      <c r="MY53" s="221"/>
      <c r="MZ53" s="221"/>
      <c r="NA53" s="221"/>
      <c r="NB53" s="221"/>
      <c r="NC53" s="221"/>
      <c r="ND53" s="221"/>
      <c r="NE53" s="221"/>
      <c r="NF53" s="221"/>
      <c r="NG53" s="221"/>
      <c r="NH53" s="221"/>
      <c r="NI53" s="221"/>
      <c r="NJ53" s="221"/>
      <c r="NK53" s="221"/>
      <c r="NL53" s="221"/>
      <c r="NM53" s="221"/>
      <c r="NN53" s="221"/>
      <c r="NO53" s="221"/>
      <c r="NP53" s="221"/>
      <c r="NQ53" s="221"/>
      <c r="NR53" s="221"/>
      <c r="NS53" s="221"/>
      <c r="NT53" s="221"/>
      <c r="NU53" s="221"/>
      <c r="NV53" s="221"/>
      <c r="NW53" s="221"/>
      <c r="NX53" s="221"/>
      <c r="NY53" s="221"/>
      <c r="NZ53" s="221"/>
      <c r="OA53" s="221"/>
      <c r="OB53" s="221"/>
      <c r="OC53" s="221"/>
      <c r="OD53" s="221"/>
      <c r="OE53" s="221"/>
      <c r="OF53" s="221"/>
      <c r="OG53" s="221"/>
      <c r="OH53" s="221"/>
      <c r="OI53" s="221"/>
      <c r="OJ53" s="221"/>
      <c r="OK53" s="221"/>
      <c r="OL53" s="221"/>
      <c r="OM53" s="221"/>
      <c r="ON53" s="221"/>
      <c r="OO53" s="221"/>
      <c r="OP53" s="221"/>
      <c r="OQ53" s="221"/>
      <c r="OR53" s="221"/>
      <c r="OS53" s="221"/>
      <c r="OT53" s="221"/>
      <c r="OU53" s="221"/>
      <c r="OV53" s="221"/>
      <c r="OW53" s="221"/>
      <c r="OX53" s="221"/>
      <c r="OY53" s="221"/>
      <c r="OZ53" s="221"/>
      <c r="PA53" s="221"/>
      <c r="PB53" s="221"/>
      <c r="PC53" s="221"/>
      <c r="PD53" s="221"/>
      <c r="PE53" s="221"/>
      <c r="PF53" s="221"/>
      <c r="PG53" s="221"/>
      <c r="PH53" s="221"/>
      <c r="PI53" s="221"/>
      <c r="PJ53" s="221"/>
      <c r="PK53" s="221"/>
      <c r="PL53" s="221"/>
      <c r="PM53" s="221"/>
      <c r="PN53" s="221"/>
      <c r="PO53" s="221"/>
      <c r="PP53" s="221"/>
      <c r="PQ53" s="221"/>
      <c r="PR53" s="221"/>
      <c r="PS53" s="221"/>
      <c r="PT53" s="221"/>
      <c r="PU53" s="221"/>
      <c r="PV53" s="221"/>
      <c r="PW53" s="221"/>
      <c r="PX53" s="221"/>
      <c r="PY53" s="221"/>
      <c r="PZ53" s="221"/>
      <c r="QA53" s="221"/>
      <c r="QB53" s="221"/>
      <c r="QC53" s="221"/>
      <c r="QD53" s="221"/>
      <c r="QE53" s="221"/>
      <c r="QF53" s="221"/>
      <c r="QG53" s="221"/>
      <c r="QH53" s="221"/>
      <c r="QI53" s="221"/>
      <c r="QJ53" s="221"/>
      <c r="QK53" s="221"/>
      <c r="QL53" s="221"/>
      <c r="QM53" s="221"/>
      <c r="QN53" s="221"/>
      <c r="QO53" s="221"/>
      <c r="QP53" s="221"/>
      <c r="QQ53" s="221"/>
      <c r="QR53" s="221"/>
      <c r="QS53" s="221"/>
      <c r="QT53" s="221"/>
      <c r="QU53" s="221"/>
      <c r="QV53" s="221"/>
      <c r="QW53" s="221"/>
      <c r="QX53" s="221"/>
      <c r="QY53" s="221"/>
      <c r="QZ53" s="221"/>
      <c r="RA53" s="221"/>
      <c r="RB53" s="221"/>
      <c r="RC53" s="221"/>
      <c r="RD53" s="221"/>
      <c r="RE53" s="221"/>
      <c r="RF53" s="221"/>
      <c r="RG53" s="221"/>
      <c r="RH53" s="221"/>
      <c r="RI53" s="221"/>
      <c r="RJ53" s="221"/>
      <c r="RK53" s="221"/>
      <c r="RL53" s="221"/>
      <c r="RM53" s="221"/>
      <c r="RN53" s="221"/>
      <c r="RO53" s="221"/>
      <c r="RP53" s="221"/>
      <c r="RQ53" s="221"/>
      <c r="RR53" s="221"/>
      <c r="RS53" s="221"/>
      <c r="RT53" s="221"/>
      <c r="RU53" s="221"/>
      <c r="RV53" s="221"/>
      <c r="RW53" s="221"/>
      <c r="RX53" s="221"/>
      <c r="RY53" s="221"/>
      <c r="RZ53" s="221"/>
      <c r="SA53" s="221"/>
      <c r="SB53" s="221"/>
      <c r="SC53" s="221"/>
      <c r="SD53" s="221"/>
      <c r="SE53" s="221"/>
      <c r="SF53" s="221"/>
      <c r="SG53" s="221"/>
      <c r="SH53" s="221"/>
      <c r="SI53" s="221"/>
      <c r="SJ53" s="221"/>
      <c r="SK53" s="221"/>
      <c r="SL53" s="221"/>
      <c r="SM53" s="221"/>
      <c r="SN53" s="221"/>
      <c r="SO53" s="221"/>
      <c r="SP53" s="221"/>
      <c r="SQ53" s="221"/>
      <c r="SR53" s="221"/>
      <c r="SS53" s="221"/>
      <c r="ST53" s="221"/>
      <c r="SU53" s="221"/>
      <c r="SV53" s="221"/>
      <c r="SW53" s="221"/>
      <c r="SX53" s="221"/>
      <c r="SY53" s="221"/>
      <c r="SZ53" s="221"/>
      <c r="TA53" s="221"/>
      <c r="TB53" s="221"/>
      <c r="TC53" s="221"/>
      <c r="TD53" s="221"/>
      <c r="TE53" s="221"/>
      <c r="TF53" s="221"/>
      <c r="TG53" s="221"/>
      <c r="TH53" s="221"/>
      <c r="TI53" s="221"/>
      <c r="TJ53" s="221"/>
      <c r="TK53" s="221"/>
      <c r="TL53" s="221"/>
      <c r="TM53" s="221"/>
      <c r="TN53" s="221"/>
      <c r="TO53" s="221"/>
      <c r="TP53" s="221"/>
      <c r="TQ53" s="221"/>
      <c r="TR53" s="221"/>
      <c r="TS53" s="221"/>
      <c r="TT53" s="221"/>
      <c r="TU53" s="221"/>
      <c r="TV53" s="221"/>
      <c r="TW53" s="221"/>
      <c r="TX53" s="221"/>
      <c r="TY53" s="221"/>
      <c r="TZ53" s="221"/>
      <c r="UA53" s="221"/>
      <c r="UB53" s="221"/>
      <c r="UC53" s="221"/>
      <c r="UD53" s="221"/>
      <c r="UE53" s="221"/>
      <c r="UF53" s="221"/>
      <c r="UG53" s="221"/>
      <c r="UH53" s="221"/>
      <c r="UI53" s="221"/>
      <c r="UJ53" s="221"/>
      <c r="UK53" s="221"/>
      <c r="UL53" s="221"/>
      <c r="UM53" s="221"/>
      <c r="UN53" s="221"/>
      <c r="UO53" s="221"/>
      <c r="UP53" s="221"/>
      <c r="UQ53" s="221"/>
      <c r="UR53" s="221"/>
      <c r="US53" s="221"/>
      <c r="UT53" s="221"/>
      <c r="UU53" s="221"/>
      <c r="UV53" s="221"/>
      <c r="UW53" s="221"/>
      <c r="UX53" s="221"/>
      <c r="UY53" s="221"/>
      <c r="UZ53" s="221"/>
      <c r="VA53" s="221"/>
      <c r="VB53" s="221"/>
      <c r="VC53" s="221"/>
      <c r="VD53" s="221"/>
      <c r="VE53" s="221"/>
      <c r="VF53" s="221"/>
      <c r="VG53" s="221"/>
      <c r="VH53" s="221"/>
      <c r="VI53" s="221"/>
      <c r="VJ53" s="221"/>
      <c r="VK53" s="221"/>
      <c r="VL53" s="221"/>
      <c r="VM53" s="221"/>
      <c r="VN53" s="221"/>
      <c r="VO53" s="221"/>
      <c r="VP53" s="221"/>
      <c r="VQ53" s="221"/>
      <c r="VR53" s="221"/>
      <c r="VS53" s="221"/>
      <c r="VT53" s="221"/>
      <c r="VU53" s="221"/>
      <c r="VV53" s="221"/>
      <c r="VW53" s="221"/>
      <c r="VX53" s="221"/>
      <c r="VY53" s="221"/>
      <c r="VZ53" s="221"/>
      <c r="WA53" s="221"/>
      <c r="WB53" s="221"/>
      <c r="WC53" s="221"/>
      <c r="WD53" s="221"/>
      <c r="WE53" s="221"/>
      <c r="WF53" s="221"/>
      <c r="WG53" s="221"/>
      <c r="WH53" s="221"/>
      <c r="WI53" s="221"/>
      <c r="WJ53" s="221"/>
      <c r="WK53" s="221"/>
      <c r="WL53" s="221"/>
      <c r="WM53" s="221"/>
      <c r="WN53" s="221"/>
      <c r="WO53" s="221"/>
      <c r="WP53" s="221"/>
      <c r="WQ53" s="221"/>
      <c r="WR53" s="221"/>
      <c r="WS53" s="221"/>
      <c r="WT53" s="221"/>
      <c r="WU53" s="221"/>
      <c r="WV53" s="221"/>
      <c r="WW53" s="221"/>
      <c r="WX53" s="221"/>
      <c r="WY53" s="221"/>
      <c r="WZ53" s="221"/>
      <c r="XA53" s="221"/>
      <c r="XB53" s="221"/>
      <c r="XC53" s="221"/>
      <c r="XD53" s="221"/>
      <c r="XE53" s="221"/>
      <c r="XF53" s="221"/>
      <c r="XG53" s="221"/>
      <c r="XH53" s="221"/>
      <c r="XI53" s="221"/>
      <c r="XJ53" s="221"/>
      <c r="XK53" s="221"/>
      <c r="XL53" s="221"/>
      <c r="XM53" s="221"/>
      <c r="XN53" s="221"/>
      <c r="XO53" s="221"/>
      <c r="XP53" s="221"/>
      <c r="XQ53" s="221"/>
      <c r="XR53" s="221"/>
      <c r="XS53" s="221"/>
      <c r="XT53" s="221"/>
      <c r="XU53" s="221"/>
      <c r="XV53" s="221"/>
      <c r="XW53" s="221"/>
      <c r="XX53" s="221"/>
      <c r="XY53" s="221"/>
      <c r="XZ53" s="221"/>
      <c r="YA53" s="221"/>
      <c r="YB53" s="221"/>
      <c r="YC53" s="221"/>
      <c r="YD53" s="221"/>
      <c r="YE53" s="221"/>
      <c r="YF53" s="221"/>
      <c r="YG53" s="221"/>
      <c r="YH53" s="221"/>
      <c r="YI53" s="221"/>
      <c r="YJ53" s="221"/>
      <c r="YK53" s="221"/>
      <c r="YL53" s="221"/>
      <c r="YM53" s="221"/>
      <c r="YN53" s="221"/>
      <c r="YO53" s="221"/>
      <c r="YP53" s="221"/>
      <c r="YQ53" s="221"/>
      <c r="YR53" s="221"/>
      <c r="YS53" s="221"/>
      <c r="YT53" s="221"/>
      <c r="YU53" s="221"/>
      <c r="YV53" s="221"/>
      <c r="YW53" s="221"/>
      <c r="YX53" s="221"/>
      <c r="YY53" s="221"/>
      <c r="YZ53" s="221"/>
      <c r="ZA53" s="221"/>
      <c r="ZB53" s="221"/>
      <c r="ZC53" s="221"/>
      <c r="ZD53" s="221"/>
      <c r="ZE53" s="221"/>
      <c r="ZF53" s="221"/>
      <c r="ZG53" s="221"/>
      <c r="ZH53" s="221"/>
      <c r="ZI53" s="221"/>
      <c r="ZJ53" s="221"/>
      <c r="ZK53" s="221"/>
      <c r="ZL53" s="221"/>
      <c r="ZM53" s="221"/>
      <c r="ZN53" s="221"/>
      <c r="ZO53" s="221"/>
      <c r="ZP53" s="221"/>
      <c r="ZQ53" s="221"/>
      <c r="ZR53" s="221"/>
      <c r="ZS53" s="221"/>
      <c r="ZT53" s="221"/>
      <c r="ZU53" s="221"/>
      <c r="ZV53" s="221"/>
      <c r="ZW53" s="221"/>
      <c r="ZX53" s="221"/>
      <c r="ZY53" s="221"/>
      <c r="ZZ53" s="221"/>
      <c r="AAA53" s="221"/>
      <c r="AAB53" s="221"/>
      <c r="AAC53" s="221"/>
      <c r="AAD53" s="221"/>
      <c r="AAE53" s="221"/>
      <c r="AAF53" s="221"/>
      <c r="AAG53" s="221"/>
      <c r="AAH53" s="221"/>
      <c r="AAI53" s="221"/>
      <c r="AAJ53" s="221"/>
      <c r="AAK53" s="221"/>
      <c r="AAL53" s="221"/>
      <c r="AAM53" s="221"/>
      <c r="AAN53" s="221"/>
      <c r="AAO53" s="221"/>
      <c r="AAP53" s="221"/>
      <c r="AAQ53" s="221"/>
      <c r="AAR53" s="221"/>
      <c r="AAS53" s="221"/>
      <c r="AAT53" s="221"/>
      <c r="AAU53" s="221"/>
      <c r="AAV53" s="221"/>
      <c r="AAW53" s="221"/>
      <c r="AAX53" s="221"/>
      <c r="AAY53" s="221"/>
      <c r="AAZ53" s="221"/>
      <c r="ABA53" s="221"/>
      <c r="ABB53" s="221"/>
      <c r="ABC53" s="221"/>
      <c r="ABD53" s="221"/>
      <c r="ABE53" s="221"/>
      <c r="ABF53" s="221"/>
      <c r="ABG53" s="221"/>
      <c r="ABH53" s="221"/>
      <c r="ABI53" s="221"/>
      <c r="ABJ53" s="221"/>
      <c r="ABK53" s="221"/>
      <c r="ABL53" s="221"/>
      <c r="ABM53" s="221"/>
      <c r="ABN53" s="221"/>
      <c r="ABO53" s="221"/>
      <c r="ABP53" s="221"/>
      <c r="ABQ53" s="221"/>
      <c r="ABR53" s="221"/>
      <c r="ABS53" s="221"/>
      <c r="ABT53" s="221"/>
      <c r="ABU53" s="221"/>
      <c r="ABV53" s="221"/>
      <c r="ABW53" s="221"/>
      <c r="ABX53" s="221"/>
      <c r="ABY53" s="221"/>
      <c r="ABZ53" s="221"/>
      <c r="ACA53" s="221"/>
      <c r="ACB53" s="221"/>
      <c r="ACC53" s="221"/>
      <c r="ACD53" s="221"/>
      <c r="ACE53" s="221"/>
      <c r="ACF53" s="221"/>
      <c r="ACG53" s="221"/>
      <c r="ACH53" s="221"/>
      <c r="ACI53" s="221"/>
      <c r="ACJ53" s="221"/>
      <c r="ACK53" s="221"/>
      <c r="ACL53" s="221"/>
      <c r="ACM53" s="221"/>
      <c r="ACN53" s="221"/>
      <c r="ACO53" s="221"/>
      <c r="ACP53" s="221"/>
      <c r="ACQ53" s="221"/>
      <c r="ACR53" s="221"/>
      <c r="ACS53" s="221"/>
      <c r="ACT53" s="221"/>
      <c r="ACU53" s="221"/>
      <c r="ACV53" s="221"/>
      <c r="ACW53" s="221"/>
      <c r="ACX53" s="221"/>
      <c r="ACY53" s="221"/>
      <c r="ACZ53" s="221"/>
      <c r="ADA53" s="221"/>
      <c r="ADB53" s="221"/>
      <c r="ADC53" s="221"/>
      <c r="ADD53" s="221"/>
      <c r="ADE53" s="221"/>
      <c r="ADF53" s="221"/>
      <c r="ADG53" s="221"/>
      <c r="ADH53" s="221"/>
      <c r="ADI53" s="221"/>
      <c r="ADJ53" s="221"/>
      <c r="ADK53" s="221"/>
      <c r="ADL53" s="221"/>
      <c r="ADM53" s="221"/>
      <c r="ADN53" s="221"/>
      <c r="ADO53" s="221"/>
      <c r="ADP53" s="221"/>
      <c r="ADQ53" s="221"/>
      <c r="ADR53" s="221"/>
      <c r="ADS53" s="221"/>
      <c r="ADT53" s="221"/>
      <c r="ADU53" s="221"/>
      <c r="ADV53" s="221"/>
      <c r="ADW53" s="221"/>
      <c r="ADX53" s="221"/>
      <c r="ADY53" s="221"/>
      <c r="ADZ53" s="221"/>
      <c r="AEA53" s="221"/>
      <c r="AEB53" s="221"/>
      <c r="AEC53" s="221"/>
      <c r="AED53" s="221"/>
      <c r="AEE53" s="221"/>
      <c r="AEF53" s="221"/>
      <c r="AEG53" s="221"/>
      <c r="AEH53" s="221"/>
      <c r="AEI53" s="221"/>
      <c r="AEJ53" s="221"/>
      <c r="AEK53" s="221"/>
      <c r="AEL53" s="221"/>
      <c r="AEM53" s="221"/>
      <c r="AEN53" s="221"/>
      <c r="AEO53" s="221"/>
      <c r="AEP53" s="221"/>
      <c r="AEQ53" s="221"/>
      <c r="AER53" s="221"/>
      <c r="AES53" s="221"/>
      <c r="AET53" s="221"/>
      <c r="AEU53" s="221"/>
      <c r="AEV53" s="221"/>
      <c r="AEW53" s="221"/>
      <c r="AEX53" s="221"/>
      <c r="AEY53" s="221"/>
      <c r="AEZ53" s="221"/>
      <c r="AFA53" s="221"/>
      <c r="AFB53" s="221"/>
      <c r="AFC53" s="221"/>
      <c r="AFD53" s="221"/>
      <c r="AFE53" s="221"/>
      <c r="AFF53" s="221"/>
      <c r="AFG53" s="221"/>
      <c r="AFH53" s="221"/>
      <c r="AFI53" s="221"/>
      <c r="AFJ53" s="221"/>
      <c r="AFK53" s="221"/>
      <c r="AFL53" s="221"/>
      <c r="AFM53" s="221"/>
      <c r="AFN53" s="221"/>
      <c r="AFO53" s="221"/>
      <c r="AFP53" s="221"/>
      <c r="AFQ53" s="221"/>
      <c r="AFR53" s="221"/>
      <c r="AFS53" s="221"/>
      <c r="AFT53" s="221"/>
      <c r="AFU53" s="221"/>
      <c r="AFV53" s="221"/>
      <c r="AFW53" s="221"/>
      <c r="AFX53" s="221"/>
      <c r="AFY53" s="221"/>
      <c r="AFZ53" s="221"/>
      <c r="AGA53" s="221"/>
      <c r="AGB53" s="221"/>
      <c r="AGC53" s="221"/>
      <c r="AGD53" s="221"/>
      <c r="AGE53" s="221"/>
      <c r="AGF53" s="221"/>
      <c r="AGG53" s="221"/>
      <c r="AGH53" s="221"/>
      <c r="AGI53" s="221"/>
      <c r="AGJ53" s="221"/>
      <c r="AGK53" s="221"/>
      <c r="AGL53" s="221"/>
      <c r="AGM53" s="221"/>
      <c r="AGN53" s="221"/>
      <c r="AGO53" s="221"/>
      <c r="AGP53" s="221"/>
      <c r="AGQ53" s="221"/>
      <c r="AGR53" s="221"/>
      <c r="AGS53" s="221"/>
      <c r="AGT53" s="221"/>
      <c r="AGU53" s="221"/>
      <c r="AGV53" s="221"/>
      <c r="AGW53" s="221"/>
      <c r="AGX53" s="221"/>
      <c r="AGY53" s="221"/>
      <c r="AGZ53" s="221"/>
      <c r="AHA53" s="221"/>
      <c r="AHB53" s="221"/>
      <c r="AHC53" s="221"/>
      <c r="AHD53" s="221"/>
      <c r="AHE53" s="221"/>
      <c r="AHF53" s="221"/>
      <c r="AHG53" s="221"/>
      <c r="AHH53" s="221"/>
      <c r="AHI53" s="221"/>
      <c r="AHJ53" s="221"/>
      <c r="AHK53" s="221"/>
      <c r="AHL53" s="221"/>
      <c r="AHM53" s="221"/>
      <c r="AHN53" s="221"/>
      <c r="AHO53" s="221"/>
      <c r="AHP53" s="221"/>
      <c r="AHQ53" s="221"/>
      <c r="AHR53" s="221"/>
      <c r="AHS53" s="221"/>
      <c r="AHT53" s="221"/>
      <c r="AHU53" s="221"/>
      <c r="AHV53" s="221"/>
      <c r="AHW53" s="221"/>
      <c r="AHX53" s="221"/>
      <c r="AHY53" s="221"/>
      <c r="AHZ53" s="221"/>
      <c r="AIA53" s="221"/>
      <c r="AIB53" s="221"/>
      <c r="AIC53" s="221"/>
      <c r="AID53" s="221"/>
      <c r="AIE53" s="221"/>
      <c r="AIF53" s="221"/>
      <c r="AIG53" s="221"/>
      <c r="AIH53" s="221"/>
      <c r="AII53" s="221"/>
      <c r="AIJ53" s="221"/>
      <c r="AIK53" s="221"/>
      <c r="AIL53" s="221"/>
      <c r="AIM53" s="221"/>
      <c r="AIN53" s="221"/>
      <c r="AIO53" s="221"/>
      <c r="AIP53" s="221"/>
      <c r="AIQ53" s="221"/>
      <c r="AIR53" s="221"/>
      <c r="AIS53" s="221"/>
      <c r="AIT53" s="221"/>
      <c r="AIU53" s="221"/>
      <c r="AIV53" s="221"/>
      <c r="AIW53" s="221"/>
      <c r="AIX53" s="221"/>
      <c r="AIY53" s="221"/>
      <c r="AIZ53" s="221"/>
      <c r="AJA53" s="221"/>
      <c r="AJB53" s="221"/>
      <c r="AJC53" s="221"/>
      <c r="AJD53" s="221"/>
      <c r="AJE53" s="221"/>
      <c r="AJF53" s="221"/>
      <c r="AJG53" s="221"/>
      <c r="AJH53" s="221"/>
      <c r="AJI53" s="221"/>
      <c r="AJJ53" s="221"/>
      <c r="AJK53" s="221"/>
      <c r="AJL53" s="221"/>
      <c r="AJM53" s="221"/>
      <c r="AJN53" s="221"/>
      <c r="AJO53" s="221"/>
      <c r="AJP53" s="221"/>
      <c r="AJQ53" s="221"/>
      <c r="AJR53" s="221"/>
      <c r="AJS53" s="221"/>
      <c r="AJT53" s="221"/>
      <c r="AJU53" s="221"/>
      <c r="AJV53" s="221"/>
      <c r="AJW53" s="221"/>
      <c r="AJX53" s="221"/>
      <c r="AJY53" s="221"/>
      <c r="AJZ53" s="221"/>
      <c r="AKA53" s="221"/>
      <c r="AKB53" s="221"/>
      <c r="AKC53" s="221"/>
      <c r="AKD53" s="221"/>
      <c r="AKE53" s="221"/>
      <c r="AKF53" s="221"/>
      <c r="AKG53" s="221"/>
      <c r="AKH53" s="221"/>
      <c r="AKI53" s="221"/>
      <c r="AKJ53" s="221"/>
      <c r="AKK53" s="221"/>
      <c r="AKL53" s="221"/>
      <c r="AKM53" s="221"/>
      <c r="AKN53" s="221"/>
      <c r="AKO53" s="221"/>
      <c r="AKP53" s="221"/>
      <c r="AKQ53" s="221"/>
      <c r="AKR53" s="221"/>
      <c r="AKS53" s="221"/>
      <c r="AKT53" s="221"/>
      <c r="AKU53" s="221"/>
      <c r="AKV53" s="221"/>
      <c r="AKW53" s="221"/>
      <c r="AKX53" s="221"/>
      <c r="AKY53" s="221"/>
      <c r="AKZ53" s="221"/>
      <c r="ALA53" s="221"/>
      <c r="ALB53" s="221"/>
      <c r="ALC53" s="221"/>
      <c r="ALD53" s="221"/>
      <c r="ALE53" s="221"/>
      <c r="ALF53" s="221"/>
      <c r="ALG53" s="221"/>
      <c r="ALH53" s="221"/>
      <c r="ALI53" s="221"/>
      <c r="ALJ53" s="221"/>
      <c r="ALK53" s="221"/>
      <c r="ALL53" s="221"/>
      <c r="ALM53" s="221"/>
      <c r="ALN53" s="221"/>
      <c r="ALO53" s="221"/>
      <c r="ALP53" s="221"/>
      <c r="ALQ53" s="221"/>
      <c r="ALR53" s="221"/>
      <c r="ALS53" s="221"/>
      <c r="ALT53" s="221"/>
      <c r="ALU53" s="221"/>
      <c r="ALV53" s="221"/>
      <c r="ALW53" s="221"/>
      <c r="ALX53" s="221"/>
      <c r="ALY53" s="221"/>
      <c r="ALZ53" s="221"/>
      <c r="AMA53" s="221"/>
      <c r="AMB53" s="221"/>
      <c r="AMC53" s="221"/>
      <c r="AMD53" s="221"/>
      <c r="AME53" s="221"/>
      <c r="AMF53" s="221"/>
      <c r="AMG53" s="221"/>
      <c r="AMH53" s="221"/>
      <c r="AMI53" s="221"/>
      <c r="AMJ53" s="221"/>
      <c r="AMK53" s="221"/>
      <c r="AML53" s="221"/>
      <c r="AMM53" s="221"/>
      <c r="AMN53" s="221"/>
      <c r="AMO53" s="221"/>
      <c r="AMP53" s="221"/>
    </row>
  </sheetData>
  <mergeCells count="29">
    <mergeCell ref="A4:H4"/>
    <mergeCell ref="A5:H5"/>
    <mergeCell ref="A6:H6"/>
    <mergeCell ref="A13:H13"/>
    <mergeCell ref="A52:E52"/>
    <mergeCell ref="A46:E46"/>
    <mergeCell ref="A47:E47"/>
    <mergeCell ref="A48:E48"/>
    <mergeCell ref="A49:E49"/>
    <mergeCell ref="A18:H18"/>
    <mergeCell ref="A19:H19"/>
    <mergeCell ref="A20:H20"/>
    <mergeCell ref="A50:E50"/>
    <mergeCell ref="A51:E51"/>
    <mergeCell ref="A38:E38"/>
    <mergeCell ref="A39:E39"/>
    <mergeCell ref="A45:E45"/>
    <mergeCell ref="A28:H28"/>
    <mergeCell ref="A32:H32"/>
    <mergeCell ref="A33:H33"/>
    <mergeCell ref="A34:H34"/>
    <mergeCell ref="A36:E36"/>
    <mergeCell ref="A37:E37"/>
    <mergeCell ref="A30:H30"/>
    <mergeCell ref="A40:E40"/>
    <mergeCell ref="A41:E41"/>
    <mergeCell ref="A42:E42"/>
    <mergeCell ref="A43:E43"/>
    <mergeCell ref="A44:E44"/>
  </mergeCells>
  <printOptions horizontalCentered="1"/>
  <pageMargins left="0.9055118110236221" right="0.9055118110236221" top="0.86614173228346458" bottom="0.86614173228346458" header="0.31496062992125984" footer="0.31496062992125984"/>
  <pageSetup scale="80" orientation="portrait" r:id="rId1"/>
  <headerFoot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L59"/>
  <sheetViews>
    <sheetView zoomScale="90" zoomScaleNormal="90" zoomScalePageLayoutView="90" workbookViewId="0"/>
  </sheetViews>
  <sheetFormatPr baseColWidth="10" defaultColWidth="9.140625" defaultRowHeight="14.25"/>
  <cols>
    <col min="1" max="1" width="58.85546875" style="221" customWidth="1"/>
    <col min="2" max="2" width="3.28515625" style="221" customWidth="1"/>
    <col min="3" max="4" width="17.42578125" style="221" customWidth="1"/>
    <col min="5" max="1026" width="10.7109375" style="221" customWidth="1"/>
    <col min="1027" max="16384" width="9.140625" style="649"/>
  </cols>
  <sheetData>
    <row r="1" spans="1:4" ht="15">
      <c r="A1" s="217" t="s">
        <v>294</v>
      </c>
      <c r="B1" s="217"/>
      <c r="C1" s="217"/>
      <c r="D1" s="199"/>
    </row>
    <row r="2" spans="1:4" ht="15">
      <c r="A2" s="218" t="s">
        <v>8797</v>
      </c>
      <c r="B2" s="218"/>
      <c r="C2" s="218"/>
      <c r="D2" s="199"/>
    </row>
    <row r="3" spans="1:4" ht="15">
      <c r="A3" s="218"/>
      <c r="B3" s="218"/>
      <c r="C3" s="218"/>
      <c r="D3" s="199"/>
    </row>
    <row r="4" spans="1:4" ht="38.25" customHeight="1">
      <c r="A4" s="1725" t="s">
        <v>8501</v>
      </c>
      <c r="B4" s="1725"/>
      <c r="C4" s="1725"/>
      <c r="D4" s="1725"/>
    </row>
    <row r="5" spans="1:4">
      <c r="A5" s="225"/>
      <c r="B5" s="302"/>
      <c r="C5" s="225"/>
      <c r="D5" s="225"/>
    </row>
    <row r="6" spans="1:4" ht="42" customHeight="1">
      <c r="A6" s="1725" t="s">
        <v>8545</v>
      </c>
      <c r="B6" s="1725"/>
      <c r="C6" s="1725"/>
      <c r="D6" s="1725"/>
    </row>
    <row r="7" spans="1:4">
      <c r="A7" s="1712" t="s">
        <v>8797</v>
      </c>
      <c r="B7" s="1712"/>
      <c r="C7" s="1712"/>
      <c r="D7" s="1712"/>
    </row>
    <row r="8" spans="1:4">
      <c r="A8" s="1716" t="s">
        <v>3893</v>
      </c>
      <c r="B8" s="1716"/>
      <c r="C8" s="1716"/>
      <c r="D8" s="1716"/>
    </row>
    <row r="9" spans="1:4">
      <c r="A9" s="1712" t="s">
        <v>3</v>
      </c>
      <c r="B9" s="1712"/>
      <c r="C9" s="1712"/>
      <c r="D9" s="1712"/>
    </row>
    <row r="10" spans="1:4" ht="15" thickBot="1">
      <c r="A10" s="215"/>
      <c r="B10" s="215"/>
      <c r="C10" s="215"/>
      <c r="D10" s="214"/>
    </row>
    <row r="11" spans="1:4" ht="15" thickBot="1">
      <c r="A11" s="203" t="s">
        <v>162</v>
      </c>
      <c r="B11" s="203"/>
      <c r="C11" s="203">
        <v>2018</v>
      </c>
      <c r="D11" s="203">
        <v>2017</v>
      </c>
    </row>
    <row r="12" spans="1:4">
      <c r="A12" s="219" t="s">
        <v>341</v>
      </c>
      <c r="B12" s="219"/>
      <c r="C12" s="208">
        <v>0</v>
      </c>
      <c r="D12" s="208">
        <v>0</v>
      </c>
    </row>
    <row r="13" spans="1:4">
      <c r="A13" s="226" t="s">
        <v>342</v>
      </c>
      <c r="B13" s="226"/>
      <c r="C13" s="227"/>
      <c r="D13" s="227"/>
    </row>
    <row r="14" spans="1:4">
      <c r="A14" s="219" t="s">
        <v>343</v>
      </c>
      <c r="B14" s="219"/>
      <c r="C14" s="208">
        <v>208636117.84999999</v>
      </c>
      <c r="D14" s="208">
        <v>0</v>
      </c>
    </row>
    <row r="15" spans="1:4">
      <c r="A15" s="219" t="s">
        <v>344</v>
      </c>
      <c r="B15" s="219"/>
      <c r="C15" s="208">
        <v>28998213.469999999</v>
      </c>
      <c r="D15" s="208">
        <v>0</v>
      </c>
    </row>
    <row r="16" spans="1:4">
      <c r="A16" s="219" t="s">
        <v>345</v>
      </c>
      <c r="B16" s="219"/>
      <c r="C16" s="208">
        <v>38217865.579999998</v>
      </c>
      <c r="D16" s="208">
        <v>0</v>
      </c>
    </row>
    <row r="17" spans="1:4">
      <c r="A17" s="219" t="s">
        <v>346</v>
      </c>
      <c r="B17" s="219"/>
      <c r="C17" s="208">
        <v>13180664.130000001</v>
      </c>
      <c r="D17" s="208">
        <v>0</v>
      </c>
    </row>
    <row r="18" spans="1:4">
      <c r="A18" s="219" t="s">
        <v>347</v>
      </c>
      <c r="B18" s="219"/>
      <c r="C18" s="208">
        <v>0</v>
      </c>
      <c r="D18" s="208">
        <v>0</v>
      </c>
    </row>
    <row r="19" spans="1:4">
      <c r="A19" s="219" t="s">
        <v>348</v>
      </c>
      <c r="B19" s="219"/>
      <c r="C19" s="208">
        <v>39051817.409999996</v>
      </c>
      <c r="D19" s="208">
        <v>0</v>
      </c>
    </row>
    <row r="20" spans="1:4">
      <c r="A20" s="219" t="s">
        <v>349</v>
      </c>
      <c r="B20" s="219"/>
      <c r="C20" s="208">
        <v>69489650.25</v>
      </c>
      <c r="D20" s="208">
        <v>0</v>
      </c>
    </row>
    <row r="21" spans="1:4">
      <c r="A21" s="219" t="s">
        <v>350</v>
      </c>
      <c r="B21" s="219"/>
      <c r="C21" s="208">
        <v>265679662.78999999</v>
      </c>
      <c r="D21" s="208">
        <v>0</v>
      </c>
    </row>
    <row r="22" spans="1:4">
      <c r="A22" s="219" t="s">
        <v>351</v>
      </c>
      <c r="B22" s="219"/>
      <c r="C22" s="208">
        <v>69822987.989999995</v>
      </c>
      <c r="D22" s="208">
        <v>0</v>
      </c>
    </row>
    <row r="23" spans="1:4" ht="15" thickBot="1">
      <c r="A23" s="219" t="s">
        <v>3897</v>
      </c>
      <c r="B23" s="219"/>
      <c r="C23" s="208">
        <v>33236789.399999999</v>
      </c>
      <c r="D23" s="208">
        <v>0</v>
      </c>
    </row>
    <row r="24" spans="1:4" ht="15" thickBot="1">
      <c r="A24" s="216" t="s">
        <v>199</v>
      </c>
      <c r="B24" s="216"/>
      <c r="C24" s="228">
        <f>SUM(C12:C23)</f>
        <v>766313768.86999989</v>
      </c>
      <c r="D24" s="228">
        <f>SUM(D12:D23)</f>
        <v>0</v>
      </c>
    </row>
    <row r="25" spans="1:4">
      <c r="A25" s="199"/>
      <c r="B25" s="199"/>
      <c r="C25" s="199"/>
      <c r="D25" s="199"/>
    </row>
    <row r="26" spans="1:4" ht="15">
      <c r="A26" s="217" t="s">
        <v>296</v>
      </c>
      <c r="B26" s="217"/>
      <c r="C26" s="649"/>
      <c r="D26" s="649"/>
    </row>
    <row r="27" spans="1:4" ht="15">
      <c r="A27" s="218" t="s">
        <v>8798</v>
      </c>
      <c r="B27" s="218"/>
      <c r="C27" s="649"/>
      <c r="D27" s="649"/>
    </row>
    <row r="28" spans="1:4" ht="15">
      <c r="A28" s="218"/>
      <c r="B28" s="218"/>
      <c r="C28" s="649"/>
      <c r="D28" s="649"/>
    </row>
    <row r="29" spans="1:4">
      <c r="A29" s="1712" t="s">
        <v>8798</v>
      </c>
      <c r="B29" s="1712"/>
      <c r="C29" s="1712"/>
      <c r="D29" s="1712"/>
    </row>
    <row r="30" spans="1:4">
      <c r="A30" s="1716" t="s">
        <v>3893</v>
      </c>
      <c r="B30" s="1716"/>
      <c r="C30" s="1716"/>
      <c r="D30" s="1716"/>
    </row>
    <row r="31" spans="1:4">
      <c r="A31" s="1712" t="s">
        <v>3</v>
      </c>
      <c r="B31" s="1712"/>
      <c r="C31" s="1712"/>
      <c r="D31" s="1712"/>
    </row>
    <row r="32" spans="1:4" ht="15" thickBot="1">
      <c r="A32" s="215"/>
      <c r="B32" s="215"/>
      <c r="C32" s="215"/>
      <c r="D32" s="214"/>
    </row>
    <row r="33" spans="1:5" ht="15" thickBot="1">
      <c r="A33" s="203" t="s">
        <v>162</v>
      </c>
      <c r="B33" s="203"/>
      <c r="C33" s="203">
        <v>2018</v>
      </c>
      <c r="D33" s="203">
        <v>2017</v>
      </c>
    </row>
    <row r="34" spans="1:5">
      <c r="A34" s="219" t="s">
        <v>3949</v>
      </c>
      <c r="B34" s="219"/>
      <c r="C34" s="208">
        <v>6358416951.1400003</v>
      </c>
      <c r="D34" s="208">
        <v>6007598205.8800001</v>
      </c>
    </row>
    <row r="35" spans="1:5">
      <c r="A35" s="219" t="s">
        <v>8799</v>
      </c>
      <c r="B35" s="219"/>
      <c r="C35" s="208">
        <v>5944897011.1199999</v>
      </c>
      <c r="D35" s="208">
        <v>5592528447.3100004</v>
      </c>
    </row>
    <row r="36" spans="1:5" ht="15" thickBot="1">
      <c r="A36" s="219" t="s">
        <v>3951</v>
      </c>
      <c r="B36" s="219"/>
      <c r="C36" s="208">
        <v>1698559707.45</v>
      </c>
      <c r="D36" s="208">
        <v>1899800643.54</v>
      </c>
    </row>
    <row r="37" spans="1:5" ht="15" thickBot="1">
      <c r="A37" s="216" t="s">
        <v>199</v>
      </c>
      <c r="B37" s="216"/>
      <c r="C37" s="228">
        <f>SUM(C34:C36)</f>
        <v>14001873669.710001</v>
      </c>
      <c r="D37" s="228">
        <f>SUM(D34:D36)</f>
        <v>13499927296.73</v>
      </c>
    </row>
    <row r="38" spans="1:5">
      <c r="A38" s="1549"/>
      <c r="B38" s="1549"/>
      <c r="C38" s="1549"/>
      <c r="D38" s="1549"/>
    </row>
    <row r="39" spans="1:5" ht="29.25" customHeight="1">
      <c r="A39" s="1725" t="s">
        <v>8800</v>
      </c>
      <c r="B39" s="1725"/>
      <c r="C39" s="1725"/>
      <c r="D39" s="1725"/>
    </row>
    <row r="40" spans="1:5">
      <c r="A40" s="1712" t="s">
        <v>314</v>
      </c>
      <c r="B40" s="1712"/>
      <c r="C40" s="1712"/>
      <c r="D40" s="1712"/>
    </row>
    <row r="41" spans="1:5">
      <c r="A41" s="1716" t="s">
        <v>3893</v>
      </c>
      <c r="B41" s="1716"/>
      <c r="C41" s="1716"/>
      <c r="D41" s="1716"/>
      <c r="E41" s="336"/>
    </row>
    <row r="42" spans="1:5">
      <c r="A42" s="1712" t="s">
        <v>3</v>
      </c>
      <c r="B42" s="1712"/>
      <c r="C42" s="1712"/>
      <c r="D42" s="1712"/>
    </row>
    <row r="43" spans="1:5" ht="15" thickBot="1">
      <c r="A43" s="215"/>
      <c r="B43" s="215"/>
      <c r="C43" s="649"/>
      <c r="D43" s="649"/>
    </row>
    <row r="44" spans="1:5" ht="15" thickBot="1">
      <c r="A44" s="203" t="s">
        <v>162</v>
      </c>
      <c r="B44" s="203"/>
      <c r="C44" s="203">
        <v>2018</v>
      </c>
      <c r="D44" s="203">
        <v>2017</v>
      </c>
    </row>
    <row r="45" spans="1:5">
      <c r="A45" s="207" t="s">
        <v>315</v>
      </c>
      <c r="B45" s="207"/>
      <c r="C45" s="1182">
        <v>925755263.09000003</v>
      </c>
      <c r="D45" s="1182">
        <v>929454483.63999999</v>
      </c>
    </row>
    <row r="46" spans="1:5">
      <c r="A46" s="207" t="s">
        <v>316</v>
      </c>
      <c r="B46" s="207"/>
      <c r="C46" s="1182">
        <v>43197977.659999996</v>
      </c>
      <c r="D46" s="1182">
        <v>45241321.93</v>
      </c>
    </row>
    <row r="47" spans="1:5">
      <c r="A47" s="207" t="s">
        <v>317</v>
      </c>
      <c r="B47" s="207"/>
      <c r="C47" s="1182">
        <v>230324470</v>
      </c>
      <c r="D47" s="1182">
        <v>225942037.84999999</v>
      </c>
    </row>
    <row r="48" spans="1:5">
      <c r="A48" s="207" t="s">
        <v>318</v>
      </c>
      <c r="B48" s="207"/>
      <c r="C48" s="1182">
        <v>301256587.63</v>
      </c>
      <c r="D48" s="1182">
        <v>302143417.13999999</v>
      </c>
    </row>
    <row r="49" spans="1:4">
      <c r="A49" s="207" t="s">
        <v>319</v>
      </c>
      <c r="B49" s="207"/>
      <c r="C49" s="1182">
        <v>768746389.92999995</v>
      </c>
      <c r="D49" s="1182">
        <v>661017598.10000002</v>
      </c>
    </row>
    <row r="50" spans="1:4">
      <c r="A50" s="207" t="s">
        <v>320</v>
      </c>
      <c r="B50" s="207"/>
      <c r="C50" s="1182">
        <v>2998995017.1100001</v>
      </c>
      <c r="D50" s="1182">
        <v>2822626539.21</v>
      </c>
    </row>
    <row r="51" spans="1:4">
      <c r="A51" s="207" t="s">
        <v>321</v>
      </c>
      <c r="B51" s="207"/>
      <c r="C51" s="1182">
        <v>15905946.439999999</v>
      </c>
      <c r="D51" s="1182">
        <v>15879877.439999999</v>
      </c>
    </row>
    <row r="52" spans="1:4">
      <c r="A52" s="207" t="s">
        <v>322</v>
      </c>
      <c r="B52" s="207"/>
      <c r="C52" s="1182">
        <v>14483197</v>
      </c>
      <c r="D52" s="1182">
        <v>14465104.1</v>
      </c>
    </row>
    <row r="53" spans="1:4">
      <c r="A53" s="207" t="s">
        <v>323</v>
      </c>
      <c r="B53" s="207"/>
      <c r="C53" s="1182">
        <v>371211102</v>
      </c>
      <c r="D53" s="1182">
        <v>356470448.44999999</v>
      </c>
    </row>
    <row r="54" spans="1:4">
      <c r="A54" s="207" t="s">
        <v>324</v>
      </c>
      <c r="B54" s="207"/>
      <c r="C54" s="1182">
        <v>67666841.079999998</v>
      </c>
      <c r="D54" s="1182">
        <v>56147785.380000003</v>
      </c>
    </row>
    <row r="55" spans="1:4">
      <c r="A55" s="207" t="s">
        <v>3558</v>
      </c>
      <c r="B55" s="207"/>
      <c r="C55" s="1182">
        <v>12125595.699999999</v>
      </c>
      <c r="D55" s="1182">
        <v>9823804.6999999993</v>
      </c>
    </row>
    <row r="56" spans="1:4">
      <c r="A56" s="207" t="s">
        <v>325</v>
      </c>
      <c r="B56" s="207"/>
      <c r="C56" s="1182">
        <v>608548563.5</v>
      </c>
      <c r="D56" s="1182">
        <v>568385787.94000006</v>
      </c>
    </row>
    <row r="57" spans="1:4" ht="15" thickBot="1">
      <c r="A57" s="207" t="s">
        <v>326</v>
      </c>
      <c r="B57" s="207"/>
      <c r="C57" s="1182">
        <v>200000</v>
      </c>
      <c r="D57" s="1182">
        <v>0</v>
      </c>
    </row>
    <row r="58" spans="1:4" ht="15" thickBot="1">
      <c r="A58" s="216" t="s">
        <v>199</v>
      </c>
      <c r="B58" s="216"/>
      <c r="C58" s="204">
        <f>SUM(C45:C57)</f>
        <v>6358416951.1399994</v>
      </c>
      <c r="D58" s="204">
        <f>SUM(D45:D57)</f>
        <v>6007598205.8799992</v>
      </c>
    </row>
    <row r="59" spans="1:4">
      <c r="A59" s="223"/>
      <c r="B59" s="223"/>
      <c r="C59" s="649"/>
      <c r="D59" s="649"/>
    </row>
  </sheetData>
  <mergeCells count="12">
    <mergeCell ref="A40:D40"/>
    <mergeCell ref="A42:D42"/>
    <mergeCell ref="A4:D4"/>
    <mergeCell ref="A6:D6"/>
    <mergeCell ref="A7:D7"/>
    <mergeCell ref="A39:D39"/>
    <mergeCell ref="A41:D41"/>
    <mergeCell ref="A9:D9"/>
    <mergeCell ref="A8:D8"/>
    <mergeCell ref="A29:D29"/>
    <mergeCell ref="A30:D30"/>
    <mergeCell ref="A31:D31"/>
  </mergeCells>
  <pageMargins left="1.1811023622047245" right="0.98425196850393704" top="0.59055118110236227" bottom="0.59055118110236227" header="0.51181102362204722" footer="0.31496062992125984"/>
  <pageSetup scale="80" firstPageNumber="0"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56"/>
  <sheetViews>
    <sheetView workbookViewId="0">
      <selection activeCell="A19" sqref="A19:H19"/>
    </sheetView>
  </sheetViews>
  <sheetFormatPr baseColWidth="10" defaultColWidth="10.85546875" defaultRowHeight="12.75"/>
  <cols>
    <col min="1" max="8" width="8.85546875" style="60" customWidth="1"/>
    <col min="9" max="16384" width="10.85546875" style="60"/>
  </cols>
  <sheetData>
    <row r="1" spans="1:8">
      <c r="A1" s="1675" t="s">
        <v>1</v>
      </c>
      <c r="B1" s="1675"/>
      <c r="C1" s="1675"/>
      <c r="D1" s="1675"/>
      <c r="E1" s="1675"/>
      <c r="F1" s="1675"/>
      <c r="G1" s="1675"/>
      <c r="H1" s="1675"/>
    </row>
    <row r="2" spans="1:8">
      <c r="A2" s="1675" t="s">
        <v>3888</v>
      </c>
      <c r="B2" s="1675"/>
      <c r="C2" s="1675"/>
      <c r="D2" s="1675"/>
      <c r="E2" s="1675"/>
      <c r="F2" s="1675"/>
      <c r="G2" s="1675"/>
      <c r="H2" s="1675"/>
    </row>
    <row r="3" spans="1:8">
      <c r="A3" s="1675" t="s">
        <v>3889</v>
      </c>
      <c r="B3" s="1675"/>
      <c r="C3" s="1675"/>
      <c r="D3" s="1675"/>
      <c r="E3" s="1675"/>
      <c r="F3" s="1675"/>
      <c r="G3" s="1675"/>
      <c r="H3" s="1675"/>
    </row>
    <row r="19" spans="1:8" ht="18">
      <c r="A19" s="1671" t="s">
        <v>3865</v>
      </c>
      <c r="B19" s="1671"/>
      <c r="C19" s="1671"/>
      <c r="D19" s="1671"/>
      <c r="E19" s="1671"/>
      <c r="F19" s="1671"/>
      <c r="G19" s="1671"/>
      <c r="H19" s="1671"/>
    </row>
    <row r="21" spans="1:8" s="142" customFormat="1" ht="15">
      <c r="A21" s="1672" t="s">
        <v>8723</v>
      </c>
      <c r="B21" s="1672"/>
      <c r="C21" s="1672"/>
      <c r="D21" s="1672"/>
      <c r="E21" s="1672"/>
      <c r="F21" s="1672"/>
      <c r="G21" s="1672"/>
      <c r="H21" s="1672"/>
    </row>
    <row r="22" spans="1:8" s="142" customFormat="1" ht="15">
      <c r="A22" s="1672"/>
      <c r="B22" s="1672"/>
      <c r="C22" s="1672"/>
      <c r="D22" s="1672"/>
      <c r="E22" s="1672"/>
      <c r="F22" s="1672"/>
      <c r="G22" s="1672"/>
      <c r="H22" s="1672"/>
    </row>
    <row r="23" spans="1:8" s="142" customFormat="1" ht="15">
      <c r="A23" s="1672"/>
      <c r="B23" s="1672"/>
      <c r="C23" s="1672"/>
      <c r="D23" s="1672"/>
      <c r="E23" s="1672"/>
      <c r="F23" s="1672"/>
      <c r="G23" s="1672"/>
      <c r="H23" s="1672"/>
    </row>
    <row r="24" spans="1:8" s="142" customFormat="1" ht="15">
      <c r="A24" s="1672"/>
      <c r="B24" s="1672"/>
      <c r="C24" s="1672"/>
      <c r="D24" s="1672"/>
      <c r="E24" s="1672"/>
      <c r="F24" s="1672"/>
      <c r="G24" s="1672"/>
      <c r="H24" s="1672"/>
    </row>
    <row r="25" spans="1:8" s="142" customFormat="1" ht="15">
      <c r="A25" s="1672"/>
      <c r="B25" s="1672"/>
      <c r="C25" s="1672"/>
      <c r="D25" s="1672"/>
      <c r="E25" s="1672"/>
      <c r="F25" s="1672"/>
      <c r="G25" s="1672"/>
      <c r="H25" s="1672"/>
    </row>
    <row r="26" spans="1:8" s="142" customFormat="1" ht="15">
      <c r="A26" s="1672"/>
      <c r="B26" s="1672"/>
      <c r="C26" s="1672"/>
      <c r="D26" s="1672"/>
      <c r="E26" s="1672"/>
      <c r="F26" s="1672"/>
      <c r="G26" s="1672"/>
      <c r="H26" s="1672"/>
    </row>
    <row r="27" spans="1:8" s="142" customFormat="1" ht="15"/>
    <row r="28" spans="1:8" s="142" customFormat="1" ht="15"/>
    <row r="29" spans="1:8" s="142" customFormat="1" ht="15"/>
    <row r="30" spans="1:8" s="142" customFormat="1" ht="15"/>
    <row r="31" spans="1:8" s="142" customFormat="1" ht="15"/>
    <row r="32" spans="1:8" s="142" customFormat="1" ht="15"/>
    <row r="33" spans="1:8" s="142" customFormat="1" ht="15"/>
    <row r="34" spans="1:8" s="142" customFormat="1" ht="32.1" customHeight="1">
      <c r="A34" s="1673" t="s">
        <v>3890</v>
      </c>
      <c r="B34" s="1674"/>
      <c r="C34" s="1674"/>
      <c r="D34" s="1674"/>
      <c r="E34" s="1674"/>
      <c r="F34" s="1674"/>
      <c r="G34" s="1674"/>
      <c r="H34" s="1674"/>
    </row>
    <row r="35" spans="1:8" ht="15">
      <c r="A35" s="304"/>
      <c r="B35" s="304"/>
      <c r="C35" s="304"/>
      <c r="D35" s="304"/>
      <c r="E35" s="304"/>
      <c r="F35" s="304"/>
      <c r="G35" s="304"/>
      <c r="H35" s="304"/>
    </row>
    <row r="36" spans="1:8" ht="15">
      <c r="A36" s="304"/>
      <c r="B36" s="304"/>
      <c r="C36" s="304"/>
      <c r="D36" s="304"/>
      <c r="E36" s="304"/>
      <c r="F36" s="304"/>
      <c r="G36" s="304"/>
      <c r="H36" s="304"/>
    </row>
    <row r="37" spans="1:8" ht="15">
      <c r="A37" s="304"/>
      <c r="B37" s="304"/>
      <c r="C37" s="304"/>
      <c r="D37" s="304"/>
      <c r="E37" s="304"/>
      <c r="F37" s="304"/>
      <c r="G37" s="304"/>
      <c r="H37" s="304"/>
    </row>
    <row r="56" spans="1:8">
      <c r="A56" s="1670">
        <v>5</v>
      </c>
      <c r="B56" s="1670"/>
      <c r="C56" s="1670"/>
      <c r="D56" s="1670"/>
      <c r="E56" s="1670"/>
      <c r="F56" s="1670"/>
      <c r="G56" s="1670"/>
      <c r="H56" s="1670"/>
    </row>
  </sheetData>
  <mergeCells count="7">
    <mergeCell ref="A56:H56"/>
    <mergeCell ref="A19:H19"/>
    <mergeCell ref="A21:H26"/>
    <mergeCell ref="A34:H34"/>
    <mergeCell ref="A1:H1"/>
    <mergeCell ref="A2:H2"/>
    <mergeCell ref="A3:H3"/>
  </mergeCells>
  <phoneticPr fontId="16" type="noConversion"/>
  <printOptions horizontalCentered="1"/>
  <pageMargins left="1.1811023622047245" right="1.1811023622047245" top="0.74803149606299213" bottom="0.74803149606299213" header="0.31496062992125984" footer="0.31496062992125984"/>
  <pageSetup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38"/>
  <sheetViews>
    <sheetView zoomScale="90" zoomScaleNormal="90" zoomScalePageLayoutView="90" workbookViewId="0">
      <selection activeCell="A20" sqref="A20"/>
    </sheetView>
  </sheetViews>
  <sheetFormatPr baseColWidth="10" defaultColWidth="9.140625" defaultRowHeight="12.75"/>
  <cols>
    <col min="1" max="1" width="55.7109375" style="198" customWidth="1"/>
    <col min="2" max="2" width="3.42578125" style="198" customWidth="1"/>
    <col min="3" max="4" width="18.42578125" style="198" bestFit="1" customWidth="1"/>
    <col min="5" max="1025" width="10.7109375" style="198" customWidth="1"/>
    <col min="1026" max="16384" width="9.140625" style="198"/>
  </cols>
  <sheetData>
    <row r="1" spans="1:5">
      <c r="A1" s="310" t="s">
        <v>8801</v>
      </c>
      <c r="B1" s="310"/>
      <c r="C1" s="310"/>
      <c r="D1" s="310"/>
    </row>
    <row r="2" spans="1:5" ht="15">
      <c r="A2" s="309"/>
      <c r="B2" s="309"/>
    </row>
    <row r="3" spans="1:5">
      <c r="A3" s="1772" t="s">
        <v>328</v>
      </c>
      <c r="B3" s="1772"/>
      <c r="C3" s="1772"/>
      <c r="D3" s="1772"/>
    </row>
    <row r="4" spans="1:5">
      <c r="A4" s="1716" t="s">
        <v>3893</v>
      </c>
      <c r="B4" s="1716"/>
      <c r="C4" s="1716"/>
      <c r="D4" s="1716"/>
      <c r="E4" s="336"/>
    </row>
    <row r="5" spans="1:5">
      <c r="A5" s="1772" t="s">
        <v>3</v>
      </c>
      <c r="B5" s="1772"/>
      <c r="C5" s="1772"/>
      <c r="D5" s="1772"/>
    </row>
    <row r="6" spans="1:5" ht="13.5" thickBot="1"/>
    <row r="7" spans="1:5" ht="13.5" thickBot="1">
      <c r="A7" s="200" t="s">
        <v>162</v>
      </c>
      <c r="B7" s="200"/>
      <c r="C7" s="200">
        <v>2018</v>
      </c>
      <c r="D7" s="200">
        <v>2017</v>
      </c>
    </row>
    <row r="8" spans="1:5">
      <c r="A8" s="230" t="s">
        <v>3559</v>
      </c>
      <c r="B8" s="230" t="s">
        <v>3144</v>
      </c>
      <c r="C8" s="201">
        <v>480744228.73000002</v>
      </c>
      <c r="D8" s="201">
        <v>445311860.32999998</v>
      </c>
    </row>
    <row r="9" spans="1:5">
      <c r="A9" s="230" t="s">
        <v>329</v>
      </c>
      <c r="B9" s="230"/>
      <c r="C9" s="201">
        <v>1131017238.8399999</v>
      </c>
      <c r="D9" s="201">
        <v>1078035271.29</v>
      </c>
    </row>
    <row r="10" spans="1:5">
      <c r="A10" s="230" t="s">
        <v>330</v>
      </c>
      <c r="B10" s="230"/>
      <c r="C10" s="201">
        <v>61237918.710000001</v>
      </c>
      <c r="D10" s="201">
        <v>58378076.229999997</v>
      </c>
    </row>
    <row r="11" spans="1:5">
      <c r="A11" s="230" t="s">
        <v>331</v>
      </c>
      <c r="B11" s="230"/>
      <c r="C11" s="201">
        <v>309069146.44</v>
      </c>
      <c r="D11" s="201">
        <v>293406373.23000002</v>
      </c>
    </row>
    <row r="12" spans="1:5">
      <c r="A12" s="230" t="s">
        <v>332</v>
      </c>
      <c r="B12" s="230"/>
      <c r="C12" s="201">
        <v>361692156.45999998</v>
      </c>
      <c r="D12" s="201">
        <v>321546559.29000002</v>
      </c>
    </row>
    <row r="13" spans="1:5">
      <c r="A13" s="230" t="s">
        <v>3919</v>
      </c>
      <c r="B13" s="230"/>
      <c r="C13" s="201">
        <v>335556099.5</v>
      </c>
      <c r="D13" s="201">
        <v>409742799.67000002</v>
      </c>
    </row>
    <row r="14" spans="1:5">
      <c r="A14" s="230" t="s">
        <v>3920</v>
      </c>
      <c r="B14" s="230"/>
      <c r="C14" s="201">
        <v>183727828.71000001</v>
      </c>
      <c r="D14" s="201">
        <v>175147975.94</v>
      </c>
    </row>
    <row r="15" spans="1:5">
      <c r="A15" s="230" t="s">
        <v>333</v>
      </c>
      <c r="B15" s="230"/>
      <c r="C15" s="201">
        <v>1671278364.6600001</v>
      </c>
      <c r="D15" s="201">
        <v>1506285575.73</v>
      </c>
    </row>
    <row r="16" spans="1:5">
      <c r="A16" s="230" t="s">
        <v>334</v>
      </c>
      <c r="B16" s="230"/>
      <c r="C16" s="201">
        <v>343218867.31</v>
      </c>
      <c r="D16" s="201">
        <v>310812274.94999999</v>
      </c>
    </row>
    <row r="17" spans="1:5">
      <c r="A17" s="230" t="s">
        <v>335</v>
      </c>
      <c r="B17" s="230"/>
      <c r="C17" s="201">
        <v>699899495.92999995</v>
      </c>
      <c r="D17" s="201">
        <v>643565978.63</v>
      </c>
    </row>
    <row r="18" spans="1:5" ht="13.5" thickBot="1">
      <c r="A18" s="262" t="s">
        <v>3921</v>
      </c>
      <c r="B18" s="262"/>
      <c r="C18" s="201">
        <v>367455665.82999998</v>
      </c>
      <c r="D18" s="201">
        <v>350295702.01999998</v>
      </c>
    </row>
    <row r="19" spans="1:5" ht="13.5" thickBot="1">
      <c r="A19" s="311" t="s">
        <v>199</v>
      </c>
      <c r="B19" s="311"/>
      <c r="C19" s="202">
        <f>SUM(C8:C18)</f>
        <v>5944897011.1200008</v>
      </c>
      <c r="D19" s="202">
        <f>SUM(D8:D18)</f>
        <v>5592528447.3099995</v>
      </c>
    </row>
    <row r="20" spans="1:5">
      <c r="A20" s="312" t="s">
        <v>16</v>
      </c>
      <c r="B20" s="312"/>
    </row>
    <row r="21" spans="1:5" ht="28.5" customHeight="1">
      <c r="A21" s="1725" t="s">
        <v>8500</v>
      </c>
      <c r="B21" s="1725"/>
      <c r="C21" s="1725"/>
      <c r="D21" s="1725"/>
    </row>
    <row r="24" spans="1:5" ht="30" customHeight="1">
      <c r="A24" s="1725" t="s">
        <v>8802</v>
      </c>
      <c r="B24" s="1725"/>
      <c r="C24" s="1725"/>
      <c r="D24" s="1725"/>
    </row>
    <row r="25" spans="1:5" ht="15">
      <c r="A25" s="309"/>
      <c r="B25" s="309"/>
    </row>
    <row r="26" spans="1:5">
      <c r="A26" s="1772" t="s">
        <v>337</v>
      </c>
      <c r="B26" s="1772"/>
      <c r="C26" s="1772"/>
      <c r="D26" s="1772"/>
    </row>
    <row r="27" spans="1:5">
      <c r="A27" s="1716" t="s">
        <v>3893</v>
      </c>
      <c r="B27" s="1716"/>
      <c r="C27" s="1716"/>
      <c r="D27" s="1716"/>
      <c r="E27" s="336"/>
    </row>
    <row r="28" spans="1:5">
      <c r="A28" s="1772" t="s">
        <v>338</v>
      </c>
      <c r="B28" s="1772"/>
      <c r="C28" s="1772"/>
      <c r="D28" s="1772"/>
    </row>
    <row r="29" spans="1:5" ht="13.5" thickBot="1">
      <c r="A29" s="313"/>
      <c r="B29" s="313"/>
      <c r="C29" s="314"/>
      <c r="D29" s="314"/>
    </row>
    <row r="30" spans="1:5" ht="13.5" thickBot="1">
      <c r="A30" s="200" t="s">
        <v>162</v>
      </c>
      <c r="B30" s="200"/>
      <c r="C30" s="200">
        <v>2018</v>
      </c>
      <c r="D30" s="200">
        <v>2017</v>
      </c>
    </row>
    <row r="31" spans="1:5">
      <c r="A31" s="222" t="s">
        <v>339</v>
      </c>
      <c r="B31" s="222"/>
      <c r="C31" s="201">
        <v>14274.45</v>
      </c>
      <c r="D31" s="201">
        <v>182800.54</v>
      </c>
    </row>
    <row r="32" spans="1:5">
      <c r="A32" s="222" t="s">
        <v>3560</v>
      </c>
      <c r="B32" s="222" t="s">
        <v>3144</v>
      </c>
      <c r="C32" s="201">
        <v>1694645433</v>
      </c>
      <c r="D32" s="201">
        <v>1895017843</v>
      </c>
    </row>
    <row r="33" spans="1:4" ht="13.5" thickBot="1">
      <c r="A33" s="222" t="s">
        <v>3561</v>
      </c>
      <c r="B33" s="222" t="s">
        <v>283</v>
      </c>
      <c r="C33" s="201">
        <v>3900000</v>
      </c>
      <c r="D33" s="201">
        <v>4600000</v>
      </c>
    </row>
    <row r="34" spans="1:4" ht="13.5" thickBot="1">
      <c r="A34" s="311" t="s">
        <v>199</v>
      </c>
      <c r="B34" s="311"/>
      <c r="C34" s="202">
        <f>SUM(C31:C33)</f>
        <v>1698559707.45</v>
      </c>
      <c r="D34" s="202">
        <f>SUM(D31:D33)</f>
        <v>1899800643.54</v>
      </c>
    </row>
    <row r="35" spans="1:4">
      <c r="A35" s="312" t="s">
        <v>160</v>
      </c>
      <c r="B35" s="312"/>
    </row>
    <row r="36" spans="1:4" ht="41.25" customHeight="1">
      <c r="A36" s="1725" t="s">
        <v>8556</v>
      </c>
      <c r="B36" s="1725"/>
      <c r="C36" s="1725"/>
      <c r="D36" s="1725"/>
    </row>
    <row r="38" spans="1:4" ht="29.25" customHeight="1">
      <c r="A38" s="1725" t="s">
        <v>3562</v>
      </c>
      <c r="B38" s="1725"/>
      <c r="C38" s="1725"/>
      <c r="D38" s="1725"/>
    </row>
  </sheetData>
  <mergeCells count="10">
    <mergeCell ref="A26:D26"/>
    <mergeCell ref="A28:D28"/>
    <mergeCell ref="A36:D36"/>
    <mergeCell ref="A38:D38"/>
    <mergeCell ref="A27:D27"/>
    <mergeCell ref="A3:D3"/>
    <mergeCell ref="A5:D5"/>
    <mergeCell ref="A21:D21"/>
    <mergeCell ref="A24:D24"/>
    <mergeCell ref="A4:D4"/>
  </mergeCells>
  <printOptions horizontalCentered="1"/>
  <pageMargins left="0.98425196850393704" right="0.98425196850393704" top="1.1811023622047245" bottom="0.98425196850393704" header="0.51181102362204722" footer="0.51181102362204722"/>
  <pageSetup scale="80" firstPageNumber="0"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30"/>
  <sheetViews>
    <sheetView zoomScale="90" zoomScaleNormal="90" zoomScalePageLayoutView="90" workbookViewId="0">
      <selection activeCell="A26" sqref="A26:D26"/>
    </sheetView>
  </sheetViews>
  <sheetFormatPr baseColWidth="10" defaultColWidth="9.140625" defaultRowHeight="12.75"/>
  <cols>
    <col min="1" max="1" width="69.85546875" customWidth="1"/>
    <col min="2" max="2" width="3.140625" customWidth="1"/>
    <col min="3" max="4" width="18.140625" bestFit="1" customWidth="1"/>
    <col min="5" max="1024" width="10.7109375" customWidth="1"/>
    <col min="1025" max="1027" width="9.140625" customWidth="1"/>
  </cols>
  <sheetData>
    <row r="1" spans="1:5" ht="15">
      <c r="A1" s="75" t="s">
        <v>313</v>
      </c>
      <c r="B1" s="303"/>
    </row>
    <row r="2" spans="1:5" ht="15">
      <c r="A2" s="76" t="s">
        <v>8803</v>
      </c>
      <c r="B2" s="76"/>
    </row>
    <row r="3" spans="1:5" ht="15">
      <c r="A3" s="76"/>
      <c r="B3" s="76"/>
    </row>
    <row r="4" spans="1:5">
      <c r="A4" s="1713" t="s">
        <v>8803</v>
      </c>
      <c r="B4" s="1713"/>
      <c r="C4" s="1713"/>
      <c r="D4" s="1713"/>
    </row>
    <row r="5" spans="1:5" s="199" customFormat="1">
      <c r="A5" s="1716" t="s">
        <v>3893</v>
      </c>
      <c r="B5" s="1716"/>
      <c r="C5" s="1716"/>
      <c r="D5" s="1716"/>
      <c r="E5" s="336"/>
    </row>
    <row r="6" spans="1:5">
      <c r="A6" s="1713" t="s">
        <v>3</v>
      </c>
      <c r="B6" s="1713"/>
      <c r="C6" s="1713"/>
      <c r="D6" s="1713"/>
    </row>
    <row r="7" spans="1:5">
      <c r="A7" s="1183"/>
      <c r="B7" s="1183"/>
      <c r="C7" s="1183"/>
      <c r="D7" s="1183"/>
    </row>
    <row r="8" spans="1:5" ht="50.25" customHeight="1">
      <c r="A8" s="1755" t="s">
        <v>8546</v>
      </c>
      <c r="B8" s="1755"/>
      <c r="C8" s="1755"/>
      <c r="D8" s="1755"/>
    </row>
    <row r="9" spans="1:5" ht="13.5" thickBot="1">
      <c r="A9" s="59"/>
      <c r="B9" s="59"/>
      <c r="C9" s="94"/>
      <c r="D9" s="94"/>
    </row>
    <row r="10" spans="1:5" s="199" customFormat="1" ht="13.5" thickBot="1">
      <c r="A10" s="203" t="s">
        <v>162</v>
      </c>
      <c r="B10" s="306"/>
      <c r="C10" s="203">
        <v>2018</v>
      </c>
      <c r="D10" s="203">
        <v>2017</v>
      </c>
    </row>
    <row r="11" spans="1:5" s="199" customFormat="1">
      <c r="A11" s="219" t="s">
        <v>341</v>
      </c>
      <c r="B11" s="307" t="s">
        <v>3144</v>
      </c>
      <c r="C11" s="208">
        <v>0</v>
      </c>
      <c r="D11" s="208">
        <v>134191213.97</v>
      </c>
    </row>
    <row r="12" spans="1:5" s="199" customFormat="1">
      <c r="A12" s="226" t="s">
        <v>342</v>
      </c>
      <c r="B12" s="308"/>
      <c r="C12" s="208"/>
      <c r="D12" s="208"/>
    </row>
    <row r="13" spans="1:5" s="199" customFormat="1">
      <c r="A13" s="219" t="s">
        <v>343</v>
      </c>
      <c r="B13" s="307" t="s">
        <v>283</v>
      </c>
      <c r="C13" s="208">
        <v>16550812651.969999</v>
      </c>
      <c r="D13" s="208">
        <v>16940387792.18</v>
      </c>
    </row>
    <row r="14" spans="1:5" s="199" customFormat="1">
      <c r="A14" s="219" t="s">
        <v>344</v>
      </c>
      <c r="B14" s="307" t="s">
        <v>3147</v>
      </c>
      <c r="C14" s="208">
        <v>1652966142.0599999</v>
      </c>
      <c r="D14" s="208">
        <v>1732758814.5</v>
      </c>
    </row>
    <row r="15" spans="1:5" s="199" customFormat="1">
      <c r="A15" s="219" t="s">
        <v>345</v>
      </c>
      <c r="B15" s="307" t="s">
        <v>3156</v>
      </c>
      <c r="C15" s="208">
        <v>2178507924.5900002</v>
      </c>
      <c r="D15" s="208">
        <v>2275516347</v>
      </c>
    </row>
    <row r="16" spans="1:5" s="199" customFormat="1">
      <c r="A16" s="219" t="s">
        <v>346</v>
      </c>
      <c r="B16" s="307" t="s">
        <v>3148</v>
      </c>
      <c r="C16" s="208">
        <v>0</v>
      </c>
      <c r="D16" s="208">
        <v>3502824328.71</v>
      </c>
    </row>
    <row r="17" spans="1:4" s="199" customFormat="1">
      <c r="A17" s="219" t="s">
        <v>347</v>
      </c>
      <c r="B17" s="307" t="s">
        <v>3531</v>
      </c>
      <c r="C17" s="208">
        <v>0</v>
      </c>
      <c r="D17" s="208">
        <v>0</v>
      </c>
    </row>
    <row r="18" spans="1:4" s="199" customFormat="1">
      <c r="A18" s="219" t="s">
        <v>348</v>
      </c>
      <c r="B18" s="307" t="s">
        <v>3533</v>
      </c>
      <c r="C18" s="208">
        <v>2226045135.1700001</v>
      </c>
      <c r="D18" s="208">
        <v>0</v>
      </c>
    </row>
    <row r="19" spans="1:4" s="199" customFormat="1">
      <c r="A19" s="219" t="s">
        <v>349</v>
      </c>
      <c r="B19" s="307" t="s">
        <v>3548</v>
      </c>
      <c r="C19" s="208">
        <v>4000654088.4099998</v>
      </c>
      <c r="D19" s="208">
        <v>0</v>
      </c>
    </row>
    <row r="20" spans="1:4" s="199" customFormat="1">
      <c r="A20" s="219" t="s">
        <v>350</v>
      </c>
      <c r="B20" s="307" t="s">
        <v>3540</v>
      </c>
      <c r="C20" s="208">
        <v>20678152237.16</v>
      </c>
      <c r="D20" s="208">
        <v>0</v>
      </c>
    </row>
    <row r="21" spans="1:4" s="199" customFormat="1">
      <c r="A21" s="219" t="s">
        <v>351</v>
      </c>
      <c r="B21" s="307" t="s">
        <v>3525</v>
      </c>
      <c r="C21" s="208">
        <v>3940636199.6399999</v>
      </c>
      <c r="D21" s="208">
        <v>0</v>
      </c>
    </row>
    <row r="22" spans="1:4" s="199" customFormat="1" ht="13.5" thickBot="1">
      <c r="A22" s="219" t="s">
        <v>3897</v>
      </c>
      <c r="B22" s="307" t="s">
        <v>3530</v>
      </c>
      <c r="C22" s="208">
        <v>2466033393.6300001</v>
      </c>
      <c r="D22" s="208">
        <v>0</v>
      </c>
    </row>
    <row r="23" spans="1:4" s="199" customFormat="1" ht="13.5" thickBot="1">
      <c r="A23" s="216" t="s">
        <v>199</v>
      </c>
      <c r="B23" s="1295"/>
      <c r="C23" s="204">
        <f>SUM(C11:C22)</f>
        <v>53693807772.629997</v>
      </c>
      <c r="D23" s="204">
        <f>SUM(D11:D22)</f>
        <v>24585678496.360001</v>
      </c>
    </row>
    <row r="24" spans="1:4" s="199" customFormat="1">
      <c r="A24" s="210"/>
      <c r="B24" s="206"/>
      <c r="C24" s="220"/>
      <c r="D24" s="220"/>
    </row>
    <row r="25" spans="1:4">
      <c r="A25" s="229" t="s">
        <v>160</v>
      </c>
      <c r="B25" s="229"/>
    </row>
    <row r="26" spans="1:4" ht="71.25" customHeight="1">
      <c r="A26" s="1773" t="s">
        <v>8808</v>
      </c>
      <c r="B26" s="1763"/>
      <c r="C26" s="1763"/>
      <c r="D26" s="1763"/>
    </row>
    <row r="27" spans="1:4" ht="37.5" customHeight="1">
      <c r="A27" s="1773" t="s">
        <v>8807</v>
      </c>
      <c r="B27" s="1773"/>
      <c r="C27" s="1773"/>
      <c r="D27" s="1773"/>
    </row>
    <row r="28" spans="1:4" ht="43.5" customHeight="1">
      <c r="A28" s="1773" t="s">
        <v>8806</v>
      </c>
      <c r="B28" s="1773"/>
      <c r="C28" s="1773"/>
      <c r="D28" s="1773"/>
    </row>
    <row r="29" spans="1:4" ht="36.75" customHeight="1">
      <c r="A29" s="1773" t="s">
        <v>8805</v>
      </c>
      <c r="B29" s="1773"/>
      <c r="C29" s="1773"/>
      <c r="D29" s="1773"/>
    </row>
    <row r="30" spans="1:4" s="199" customFormat="1" ht="270.75" customHeight="1">
      <c r="A30" s="1702" t="s">
        <v>8804</v>
      </c>
      <c r="B30" s="1702"/>
      <c r="C30" s="1702"/>
      <c r="D30" s="1702"/>
    </row>
  </sheetData>
  <mergeCells count="9">
    <mergeCell ref="A6:D6"/>
    <mergeCell ref="A5:D5"/>
    <mergeCell ref="A4:D4"/>
    <mergeCell ref="A8:D8"/>
    <mergeCell ref="A30:D30"/>
    <mergeCell ref="A26:D26"/>
    <mergeCell ref="A29:D29"/>
    <mergeCell ref="A28:D28"/>
    <mergeCell ref="A27:D27"/>
  </mergeCells>
  <printOptions horizontalCentered="1"/>
  <pageMargins left="0.59055118110236227" right="0.59055118110236227" top="0.78740157480314965" bottom="0.78740157480314965" header="0.51181102362204722" footer="0.31496062992125984"/>
  <pageSetup scale="80" firstPageNumber="0" orientation="portrait" r:id="rId1"/>
  <headerFoot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54"/>
  <sheetViews>
    <sheetView zoomScale="90" zoomScaleNormal="90" zoomScalePageLayoutView="90" workbookViewId="0">
      <selection activeCell="A29" sqref="A29"/>
    </sheetView>
  </sheetViews>
  <sheetFormatPr baseColWidth="10" defaultColWidth="9.140625" defaultRowHeight="12.75"/>
  <cols>
    <col min="1" max="1" width="58" style="199" customWidth="1"/>
    <col min="2" max="2" width="3.5703125" style="199" customWidth="1"/>
    <col min="3" max="4" width="21.42578125" style="199" customWidth="1"/>
    <col min="5" max="5" width="31.140625" style="199" customWidth="1"/>
    <col min="6" max="1026" width="10.7109375" style="199" customWidth="1"/>
    <col min="1027" max="16384" width="9.140625" style="199"/>
  </cols>
  <sheetData>
    <row r="1" spans="1:5" customFormat="1">
      <c r="A1" s="95" t="s">
        <v>327</v>
      </c>
      <c r="B1" s="95"/>
      <c r="C1" s="1007"/>
      <c r="D1" s="1007"/>
    </row>
    <row r="2" spans="1:5" customFormat="1">
      <c r="A2" s="80" t="s">
        <v>87</v>
      </c>
      <c r="B2" s="80"/>
      <c r="C2" s="1007"/>
      <c r="D2" s="1007"/>
    </row>
    <row r="3" spans="1:5" customFormat="1">
      <c r="A3" s="80"/>
      <c r="B3" s="80"/>
      <c r="C3" s="1007"/>
      <c r="D3" s="1007"/>
    </row>
    <row r="4" spans="1:5" customFormat="1" ht="26.25" customHeight="1">
      <c r="A4" s="1709" t="s">
        <v>359</v>
      </c>
      <c r="B4" s="1709"/>
      <c r="C4" s="1709"/>
      <c r="D4" s="1709"/>
    </row>
    <row r="5" spans="1:5" customFormat="1">
      <c r="A5" s="83"/>
      <c r="B5" s="83"/>
      <c r="C5" s="83"/>
      <c r="D5" s="83"/>
    </row>
    <row r="6" spans="1:5" customFormat="1">
      <c r="A6" s="1712" t="s">
        <v>87</v>
      </c>
      <c r="B6" s="1712"/>
      <c r="C6" s="1712"/>
      <c r="D6" s="1712"/>
    </row>
    <row r="7" spans="1:5" customFormat="1">
      <c r="A7" s="1716" t="s">
        <v>3893</v>
      </c>
      <c r="B7" s="1716"/>
      <c r="C7" s="1716"/>
      <c r="D7" s="1716"/>
      <c r="E7" s="336"/>
    </row>
    <row r="8" spans="1:5" customFormat="1">
      <c r="A8" s="1712" t="s">
        <v>3</v>
      </c>
      <c r="B8" s="1712"/>
      <c r="C8" s="1712"/>
      <c r="D8" s="1712"/>
    </row>
    <row r="9" spans="1:5" customFormat="1" ht="13.5" thickBot="1">
      <c r="A9" s="215"/>
      <c r="B9" s="215"/>
      <c r="C9" s="1008"/>
      <c r="D9" s="1008"/>
    </row>
    <row r="10" spans="1:5" customFormat="1" ht="13.5" thickBot="1">
      <c r="A10" s="203" t="s">
        <v>162</v>
      </c>
      <c r="B10" s="203"/>
      <c r="C10" s="203">
        <v>2018</v>
      </c>
      <c r="D10" s="203">
        <v>2017</v>
      </c>
    </row>
    <row r="11" spans="1:5" customFormat="1" ht="13.5" thickBot="1">
      <c r="A11" s="230" t="s">
        <v>13</v>
      </c>
      <c r="B11" s="230"/>
      <c r="C11" s="231">
        <v>124808410</v>
      </c>
      <c r="D11" s="231">
        <v>119900710</v>
      </c>
    </row>
    <row r="12" spans="1:5" customFormat="1" ht="13.5" thickBot="1">
      <c r="A12" s="216" t="s">
        <v>199</v>
      </c>
      <c r="B12" s="216"/>
      <c r="C12" s="204">
        <f>SUM(C11:C11)</f>
        <v>124808410</v>
      </c>
      <c r="D12" s="204">
        <f>SUM(D11:D11)</f>
        <v>119900710</v>
      </c>
    </row>
    <row r="13" spans="1:5" customFormat="1">
      <c r="A13" s="1008"/>
      <c r="B13" s="1008"/>
      <c r="C13" s="1008"/>
      <c r="D13" s="1008"/>
    </row>
    <row r="14" spans="1:5" customFormat="1">
      <c r="A14" s="1008"/>
      <c r="B14" s="1008"/>
      <c r="C14" s="1008"/>
      <c r="D14" s="1008"/>
    </row>
    <row r="15" spans="1:5" customFormat="1">
      <c r="A15" s="319" t="s">
        <v>336</v>
      </c>
      <c r="B15" s="319"/>
      <c r="C15" s="1007"/>
      <c r="D15" s="1007"/>
    </row>
    <row r="16" spans="1:5" customFormat="1">
      <c r="A16" s="319" t="s">
        <v>4362</v>
      </c>
      <c r="B16" s="319"/>
      <c r="C16" s="1007"/>
      <c r="D16" s="1007"/>
    </row>
    <row r="17" spans="1:5" customFormat="1">
      <c r="A17" s="224"/>
      <c r="B17" s="224"/>
      <c r="C17" s="1008"/>
      <c r="D17" s="1008"/>
    </row>
    <row r="18" spans="1:5" customFormat="1">
      <c r="A18" s="1761" t="s">
        <v>4362</v>
      </c>
      <c r="B18" s="1761"/>
      <c r="C18" s="1761"/>
      <c r="D18" s="1761"/>
    </row>
    <row r="19" spans="1:5" customFormat="1">
      <c r="A19" s="1716" t="s">
        <v>3893</v>
      </c>
      <c r="B19" s="1716"/>
      <c r="C19" s="1716"/>
      <c r="D19" s="1716"/>
      <c r="E19" s="336"/>
    </row>
    <row r="20" spans="1:5" customFormat="1">
      <c r="A20" s="1761" t="s">
        <v>3</v>
      </c>
      <c r="B20" s="1761"/>
      <c r="C20" s="1761"/>
      <c r="D20" s="1761"/>
    </row>
    <row r="21" spans="1:5" customFormat="1" ht="6" customHeight="1" thickBot="1">
      <c r="A21" s="320"/>
      <c r="B21" s="320"/>
      <c r="C21" s="1008"/>
      <c r="D21" s="1008"/>
    </row>
    <row r="22" spans="1:5" customFormat="1" ht="13.5" thickBot="1">
      <c r="A22" s="321" t="s">
        <v>162</v>
      </c>
      <c r="B22" s="321"/>
      <c r="C22" s="321">
        <v>2018</v>
      </c>
      <c r="D22" s="321">
        <v>2017</v>
      </c>
    </row>
    <row r="23" spans="1:5" customFormat="1">
      <c r="A23" s="1009" t="s">
        <v>8811</v>
      </c>
      <c r="B23" s="1009"/>
      <c r="C23" s="1010">
        <v>1128981486.1199999</v>
      </c>
      <c r="D23" s="1010">
        <v>869844267.41999996</v>
      </c>
    </row>
    <row r="24" spans="1:5" customFormat="1" ht="13.5" thickBot="1">
      <c r="A24" s="1009" t="s">
        <v>8810</v>
      </c>
      <c r="B24" s="1009"/>
      <c r="C24" s="1010">
        <v>-179358088.18000001</v>
      </c>
      <c r="D24" s="1010">
        <v>-243837365.00999999</v>
      </c>
    </row>
    <row r="25" spans="1:5" customFormat="1" ht="13.5" thickBot="1">
      <c r="A25" s="322" t="s">
        <v>199</v>
      </c>
      <c r="B25" s="318" t="s">
        <v>3144</v>
      </c>
      <c r="C25" s="1011">
        <f>+C23+C24</f>
        <v>949623397.93999982</v>
      </c>
      <c r="D25" s="1011">
        <f>+D23+D24</f>
        <v>626006902.40999997</v>
      </c>
    </row>
    <row r="26" spans="1:5" customFormat="1">
      <c r="A26" s="323" t="s">
        <v>16</v>
      </c>
      <c r="B26" s="323"/>
      <c r="C26" s="324"/>
      <c r="D26" s="324"/>
    </row>
    <row r="27" spans="1:5" customFormat="1" ht="26.25" customHeight="1">
      <c r="A27" s="1773" t="s">
        <v>8475</v>
      </c>
      <c r="B27" s="1773"/>
      <c r="C27" s="1773"/>
      <c r="D27" s="1773"/>
    </row>
    <row r="28" spans="1:5" customFormat="1">
      <c r="A28" s="1008"/>
      <c r="B28" s="1008"/>
      <c r="C28" s="1008"/>
      <c r="D28" s="1008"/>
    </row>
    <row r="29" spans="1:5" customFormat="1">
      <c r="A29" s="95" t="s">
        <v>340</v>
      </c>
      <c r="B29" s="95"/>
      <c r="C29" s="1007"/>
      <c r="D29" s="1007"/>
    </row>
    <row r="30" spans="1:5" customFormat="1">
      <c r="A30" s="80" t="s">
        <v>85</v>
      </c>
      <c r="B30" s="80"/>
      <c r="C30" s="1007"/>
      <c r="D30" s="1007"/>
    </row>
    <row r="31" spans="1:5" customFormat="1">
      <c r="A31" s="1577"/>
      <c r="B31" s="1577"/>
      <c r="C31" s="1008"/>
      <c r="D31" s="1008"/>
    </row>
    <row r="32" spans="1:5" customFormat="1" ht="27" customHeight="1">
      <c r="A32" s="1774" t="s">
        <v>356</v>
      </c>
      <c r="B32" s="1774"/>
      <c r="C32" s="1774"/>
      <c r="D32" s="1774"/>
    </row>
    <row r="33" spans="1:5" customFormat="1">
      <c r="A33" s="207"/>
      <c r="B33" s="207"/>
      <c r="C33" s="207"/>
      <c r="D33" s="207"/>
    </row>
    <row r="34" spans="1:5" customFormat="1">
      <c r="A34" s="1712" t="s">
        <v>85</v>
      </c>
      <c r="B34" s="1712"/>
      <c r="C34" s="1712"/>
      <c r="D34" s="1712"/>
    </row>
    <row r="35" spans="1:5" customFormat="1">
      <c r="A35" s="1716" t="s">
        <v>3893</v>
      </c>
      <c r="B35" s="1716"/>
      <c r="C35" s="1716"/>
      <c r="D35" s="1716"/>
      <c r="E35" s="336"/>
    </row>
    <row r="36" spans="1:5" customFormat="1">
      <c r="A36" s="1712" t="s">
        <v>3</v>
      </c>
      <c r="B36" s="1712"/>
      <c r="C36" s="1712"/>
      <c r="D36" s="1712"/>
    </row>
    <row r="37" spans="1:5" customFormat="1" ht="13.5" thickBot="1">
      <c r="A37" s="215"/>
      <c r="B37" s="215"/>
      <c r="C37" s="1008"/>
      <c r="D37" s="1008"/>
    </row>
    <row r="38" spans="1:5" customFormat="1" ht="13.5" thickBot="1">
      <c r="A38" s="203" t="s">
        <v>162</v>
      </c>
      <c r="B38" s="203"/>
      <c r="C38" s="203">
        <v>2018</v>
      </c>
      <c r="D38" s="203">
        <v>2017</v>
      </c>
    </row>
    <row r="39" spans="1:5" customFormat="1" ht="13.5" thickBot="1">
      <c r="A39" s="230" t="s">
        <v>357</v>
      </c>
      <c r="B39" s="230"/>
      <c r="C39" s="231">
        <v>135279882710.3</v>
      </c>
      <c r="D39" s="231">
        <v>100749342140.61</v>
      </c>
    </row>
    <row r="40" spans="1:5" customFormat="1" ht="13.5" thickBot="1">
      <c r="A40" s="216" t="s">
        <v>199</v>
      </c>
      <c r="B40" s="216"/>
      <c r="C40" s="204">
        <f>SUM(C39:C39)</f>
        <v>135279882710.3</v>
      </c>
      <c r="D40" s="204">
        <f>SUM(D39:D39)</f>
        <v>100749342140.61</v>
      </c>
    </row>
    <row r="41" spans="1:5" customFormat="1">
      <c r="A41" s="1008"/>
      <c r="B41" s="1008"/>
      <c r="C41" s="1008"/>
      <c r="D41" s="1008"/>
    </row>
    <row r="42" spans="1:5" customFormat="1">
      <c r="A42" s="1008"/>
      <c r="B42" s="1008"/>
      <c r="C42" s="1008"/>
      <c r="D42" s="1008"/>
    </row>
    <row r="43" spans="1:5" customFormat="1">
      <c r="A43" s="95" t="s">
        <v>352</v>
      </c>
      <c r="B43" s="95"/>
      <c r="C43" s="1007"/>
      <c r="D43" s="1007"/>
    </row>
    <row r="44" spans="1:5" customFormat="1">
      <c r="A44" s="80" t="s">
        <v>3862</v>
      </c>
      <c r="B44" s="80"/>
      <c r="C44" s="1007"/>
      <c r="D44" s="1007"/>
    </row>
    <row r="45" spans="1:5" customFormat="1">
      <c r="A45" s="80"/>
      <c r="B45" s="80"/>
      <c r="C45" s="1007"/>
      <c r="D45" s="1007"/>
    </row>
    <row r="46" spans="1:5" customFormat="1">
      <c r="A46" s="1712" t="s">
        <v>3862</v>
      </c>
      <c r="B46" s="1712"/>
      <c r="C46" s="1712"/>
      <c r="D46" s="1712"/>
    </row>
    <row r="47" spans="1:5" customFormat="1">
      <c r="A47" s="1716" t="s">
        <v>3893</v>
      </c>
      <c r="B47" s="1716"/>
      <c r="C47" s="1716"/>
      <c r="D47" s="1716"/>
      <c r="E47" s="336"/>
    </row>
    <row r="48" spans="1:5" customFormat="1">
      <c r="A48" s="1712" t="s">
        <v>3</v>
      </c>
      <c r="B48" s="1712"/>
      <c r="C48" s="1712"/>
      <c r="D48" s="1712"/>
    </row>
    <row r="49" spans="1:4" customFormat="1" ht="13.5" thickBot="1">
      <c r="A49" s="215"/>
      <c r="B49" s="215"/>
      <c r="C49" s="1008"/>
      <c r="D49" s="1008"/>
    </row>
    <row r="50" spans="1:4" customFormat="1" ht="13.5" thickBot="1">
      <c r="A50" s="203" t="s">
        <v>162</v>
      </c>
      <c r="B50" s="203"/>
      <c r="C50" s="203">
        <v>2018</v>
      </c>
      <c r="D50" s="203">
        <v>2017</v>
      </c>
    </row>
    <row r="51" spans="1:4" customFormat="1" ht="13.5" thickBot="1">
      <c r="A51" s="230" t="s">
        <v>3863</v>
      </c>
      <c r="B51" s="230"/>
      <c r="C51" s="231">
        <v>335847530.45999998</v>
      </c>
      <c r="D51" s="231">
        <v>342969554.64999998</v>
      </c>
    </row>
    <row r="52" spans="1:4" customFormat="1" ht="13.5" thickBot="1">
      <c r="A52" s="216" t="s">
        <v>199</v>
      </c>
      <c r="B52" s="216"/>
      <c r="C52" s="204">
        <f>SUM(C51:C51)</f>
        <v>335847530.45999998</v>
      </c>
      <c r="D52" s="204">
        <f>SUM(D51:D51)</f>
        <v>342969554.64999998</v>
      </c>
    </row>
    <row r="53" spans="1:4" customFormat="1">
      <c r="A53" s="1008"/>
      <c r="B53" s="1008"/>
      <c r="C53" s="1008"/>
      <c r="D53" s="1008"/>
    </row>
    <row r="54" spans="1:4">
      <c r="A54" s="1008"/>
      <c r="B54" s="1008"/>
      <c r="C54" s="1008"/>
      <c r="D54" s="1008"/>
    </row>
  </sheetData>
  <mergeCells count="15">
    <mergeCell ref="A36:D36"/>
    <mergeCell ref="A35:D35"/>
    <mergeCell ref="A46:D46"/>
    <mergeCell ref="A48:D48"/>
    <mergeCell ref="A47:D47"/>
    <mergeCell ref="A19:D19"/>
    <mergeCell ref="A20:D20"/>
    <mergeCell ref="A27:D27"/>
    <mergeCell ref="A32:D32"/>
    <mergeCell ref="A34:D34"/>
    <mergeCell ref="A4:D4"/>
    <mergeCell ref="A6:D6"/>
    <mergeCell ref="A8:D8"/>
    <mergeCell ref="A7:D7"/>
    <mergeCell ref="A18:D18"/>
  </mergeCells>
  <printOptions horizontalCentered="1"/>
  <pageMargins left="1.1811023622047245" right="0.78740157480314965" top="1.1811023622047245" bottom="1.1811023622047245" header="0.51181102362204722" footer="0.51181102362204722"/>
  <pageSetup scale="80" firstPageNumber="0" orientation="portrait" r:id="rId1"/>
  <headerFoot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56"/>
  <sheetViews>
    <sheetView workbookViewId="0">
      <selection activeCell="C12" sqref="C12"/>
    </sheetView>
  </sheetViews>
  <sheetFormatPr baseColWidth="10" defaultColWidth="9.140625" defaultRowHeight="12.75"/>
  <cols>
    <col min="1" max="1" width="57.42578125" customWidth="1"/>
    <col min="2" max="2" width="3.140625" customWidth="1"/>
    <col min="3" max="4" width="20.7109375" customWidth="1"/>
    <col min="5" max="1026" width="10.7109375" customWidth="1"/>
  </cols>
  <sheetData>
    <row r="1" spans="1:4" s="199" customFormat="1" ht="15" customHeight="1">
      <c r="A1" s="1582" t="s">
        <v>353</v>
      </c>
      <c r="B1" s="1582"/>
      <c r="C1" s="1008"/>
      <c r="D1" s="1008"/>
    </row>
    <row r="2" spans="1:4" s="199" customFormat="1" ht="15" customHeight="1">
      <c r="A2" s="224" t="s">
        <v>84</v>
      </c>
      <c r="B2" s="224"/>
      <c r="C2" s="1008"/>
      <c r="D2" s="1008"/>
    </row>
    <row r="3" spans="1:4" s="199" customFormat="1" ht="12.75" customHeight="1">
      <c r="A3" s="224"/>
      <c r="B3" s="224"/>
      <c r="C3" s="1008"/>
      <c r="D3" s="1008"/>
    </row>
    <row r="4" spans="1:4" s="199" customFormat="1" ht="27.75" customHeight="1">
      <c r="A4" s="1773" t="s">
        <v>8814</v>
      </c>
      <c r="B4" s="1773"/>
      <c r="C4" s="1773"/>
      <c r="D4" s="1773"/>
    </row>
    <row r="5" spans="1:4" s="199" customFormat="1" ht="12.75" customHeight="1">
      <c r="A5" s="312"/>
      <c r="B5" s="312"/>
      <c r="C5" s="1583"/>
      <c r="D5" s="1008"/>
    </row>
    <row r="6" spans="1:4" s="199" customFormat="1" ht="15" customHeight="1">
      <c r="A6" s="1761" t="s">
        <v>84</v>
      </c>
      <c r="B6" s="1761"/>
      <c r="C6" s="1761"/>
      <c r="D6" s="1761"/>
    </row>
    <row r="7" spans="1:4" s="199" customFormat="1" ht="15" customHeight="1">
      <c r="A7" s="1761" t="s">
        <v>8733</v>
      </c>
      <c r="B7" s="1761"/>
      <c r="C7" s="1761"/>
      <c r="D7" s="1761"/>
    </row>
    <row r="8" spans="1:4" s="199" customFormat="1" ht="15" customHeight="1">
      <c r="A8" s="1760" t="s">
        <v>3893</v>
      </c>
      <c r="B8" s="1760"/>
      <c r="C8" s="1760"/>
      <c r="D8" s="1760"/>
    </row>
    <row r="9" spans="1:4" s="199" customFormat="1" ht="15" customHeight="1">
      <c r="A9" s="1761" t="s">
        <v>3</v>
      </c>
      <c r="B9" s="1761"/>
      <c r="C9" s="1761"/>
      <c r="D9" s="1761"/>
    </row>
    <row r="10" spans="1:4" s="199" customFormat="1" ht="15" customHeight="1" thickBot="1">
      <c r="A10" s="320"/>
      <c r="B10" s="320"/>
      <c r="C10" s="1559"/>
      <c r="D10" s="1008"/>
    </row>
    <row r="11" spans="1:4" s="199" customFormat="1" ht="15" customHeight="1" thickBot="1">
      <c r="A11" s="321" t="s">
        <v>162</v>
      </c>
      <c r="B11" s="321"/>
      <c r="C11" s="321">
        <v>2018</v>
      </c>
      <c r="D11" s="321">
        <v>2017</v>
      </c>
    </row>
    <row r="12" spans="1:4" s="199" customFormat="1" ht="13.5" thickBot="1">
      <c r="A12" s="318" t="s">
        <v>3986</v>
      </c>
      <c r="B12" s="318"/>
      <c r="C12" s="1578">
        <v>71717339532.690002</v>
      </c>
      <c r="D12" s="1578">
        <v>76358996160.889999</v>
      </c>
    </row>
    <row r="13" spans="1:4" s="199" customFormat="1" ht="13.5" thickBot="1">
      <c r="A13" s="1579" t="s">
        <v>88</v>
      </c>
      <c r="B13" s="1580"/>
      <c r="C13" s="1581">
        <f>SUM(C12:C12)</f>
        <v>71717339532.690002</v>
      </c>
      <c r="D13" s="1581">
        <f>SUM(D12:D12)</f>
        <v>76358996160.889999</v>
      </c>
    </row>
    <row r="14" spans="1:4" s="199" customFormat="1">
      <c r="A14" s="1008"/>
      <c r="B14" s="1008"/>
      <c r="C14" s="1008"/>
      <c r="D14" s="1008"/>
    </row>
    <row r="15" spans="1:4">
      <c r="A15" s="319" t="s">
        <v>354</v>
      </c>
      <c r="B15" s="319"/>
      <c r="C15" s="1007"/>
      <c r="D15" s="1007"/>
    </row>
    <row r="16" spans="1:4">
      <c r="A16" s="319" t="s">
        <v>8813</v>
      </c>
      <c r="B16" s="319"/>
      <c r="C16" s="1012"/>
      <c r="D16" s="1012"/>
    </row>
    <row r="17" spans="1:4">
      <c r="A17" s="325"/>
      <c r="B17" s="325"/>
      <c r="C17" s="1007"/>
      <c r="D17" s="1007"/>
    </row>
    <row r="18" spans="1:4">
      <c r="A18" s="1761" t="s">
        <v>8813</v>
      </c>
      <c r="B18" s="1761"/>
      <c r="C18" s="1761"/>
      <c r="D18" s="1761"/>
    </row>
    <row r="19" spans="1:4">
      <c r="A19" s="1761" t="s">
        <v>3892</v>
      </c>
      <c r="B19" s="1761"/>
      <c r="C19" s="1761"/>
      <c r="D19" s="1761"/>
    </row>
    <row r="20" spans="1:4">
      <c r="A20" s="1761" t="s">
        <v>3</v>
      </c>
      <c r="B20" s="1761"/>
      <c r="C20" s="1761"/>
      <c r="D20" s="1761"/>
    </row>
    <row r="21" spans="1:4" ht="13.5" thickBot="1">
      <c r="A21" s="1451"/>
      <c r="B21" s="1451"/>
      <c r="C21" s="1585"/>
      <c r="D21" s="1585"/>
    </row>
    <row r="22" spans="1:4" ht="13.5" thickBot="1">
      <c r="A22" s="321" t="s">
        <v>162</v>
      </c>
      <c r="B22" s="321"/>
      <c r="C22" s="321">
        <v>2018</v>
      </c>
      <c r="D22" s="321">
        <v>2017</v>
      </c>
    </row>
    <row r="23" spans="1:4">
      <c r="A23" s="1452" t="s">
        <v>4363</v>
      </c>
      <c r="B23" s="1452"/>
      <c r="C23" s="1587">
        <v>-295557319.00999999</v>
      </c>
      <c r="D23" s="1587">
        <v>-60462445.020000003</v>
      </c>
    </row>
    <row r="24" spans="1:4">
      <c r="A24" s="1452" t="s">
        <v>3860</v>
      </c>
      <c r="B24" s="1452" t="s">
        <v>3144</v>
      </c>
      <c r="C24" s="1587">
        <v>-3269562912.0500002</v>
      </c>
      <c r="D24" s="1587">
        <v>-1676489072.5999999</v>
      </c>
    </row>
    <row r="25" spans="1:4" ht="13.5" thickBot="1">
      <c r="A25" s="1586" t="s">
        <v>3861</v>
      </c>
      <c r="B25" s="1586"/>
      <c r="C25" s="1588">
        <v>-13533000</v>
      </c>
      <c r="D25" s="1588">
        <v>-12199000</v>
      </c>
    </row>
    <row r="26" spans="1:4" ht="13.5" thickBot="1">
      <c r="A26" s="1584" t="s">
        <v>199</v>
      </c>
      <c r="B26" s="1584"/>
      <c r="C26" s="1589">
        <f>SUM(C23:C25)</f>
        <v>-3578653231.0600004</v>
      </c>
      <c r="D26" s="1589">
        <f>SUM(D23:D25)</f>
        <v>-1749150517.6199999</v>
      </c>
    </row>
    <row r="27" spans="1:4">
      <c r="A27" s="1007"/>
      <c r="B27" s="1007"/>
      <c r="C27" s="1007"/>
      <c r="D27" s="1007"/>
    </row>
    <row r="28" spans="1:4">
      <c r="A28" s="323" t="s">
        <v>16</v>
      </c>
      <c r="B28" s="323"/>
      <c r="C28" s="324"/>
      <c r="D28" s="324"/>
    </row>
    <row r="29" spans="1:4" ht="76.5" customHeight="1">
      <c r="A29" s="1773" t="s">
        <v>8560</v>
      </c>
      <c r="B29" s="1773"/>
      <c r="C29" s="1773"/>
      <c r="D29" s="1773"/>
    </row>
    <row r="31" spans="1:4" s="199" customFormat="1">
      <c r="A31" s="1582" t="s">
        <v>355</v>
      </c>
      <c r="B31" s="1582"/>
      <c r="C31" s="1559"/>
      <c r="D31" s="1008"/>
    </row>
    <row r="32" spans="1:4" s="199" customFormat="1">
      <c r="A32" s="1775" t="s">
        <v>8508</v>
      </c>
      <c r="B32" s="1775"/>
      <c r="C32" s="1775"/>
      <c r="D32" s="1008"/>
    </row>
    <row r="33" spans="1:5" s="199" customFormat="1">
      <c r="A33" s="224"/>
      <c r="B33" s="224"/>
      <c r="C33" s="1559"/>
      <c r="D33" s="1008"/>
    </row>
    <row r="34" spans="1:5" s="199" customFormat="1" ht="39.75" customHeight="1">
      <c r="A34" s="1773" t="s">
        <v>8817</v>
      </c>
      <c r="B34" s="1773"/>
      <c r="C34" s="1773"/>
      <c r="D34" s="1773"/>
    </row>
    <row r="35" spans="1:5" s="199" customFormat="1">
      <c r="A35" s="312"/>
      <c r="B35" s="312"/>
      <c r="C35" s="1583"/>
      <c r="D35" s="1008"/>
    </row>
    <row r="36" spans="1:5" s="199" customFormat="1">
      <c r="A36" s="1761" t="s">
        <v>8509</v>
      </c>
      <c r="B36" s="1761"/>
      <c r="C36" s="1761"/>
      <c r="D36" s="1761"/>
    </row>
    <row r="37" spans="1:5" s="199" customFormat="1">
      <c r="A37" s="1761" t="s">
        <v>8812</v>
      </c>
      <c r="B37" s="1761"/>
      <c r="C37" s="1761"/>
      <c r="D37" s="1761"/>
    </row>
    <row r="38" spans="1:5" s="199" customFormat="1">
      <c r="A38" s="1760" t="s">
        <v>3893</v>
      </c>
      <c r="B38" s="1760"/>
      <c r="C38" s="1760"/>
      <c r="D38" s="1760"/>
      <c r="E38" s="336"/>
    </row>
    <row r="39" spans="1:5" s="199" customFormat="1">
      <c r="A39" s="1761" t="s">
        <v>3</v>
      </c>
      <c r="B39" s="1761"/>
      <c r="C39" s="1761"/>
      <c r="D39" s="1761"/>
    </row>
    <row r="40" spans="1:5" s="199" customFormat="1" ht="13.5" thickBot="1">
      <c r="A40" s="320"/>
      <c r="B40" s="320"/>
      <c r="C40" s="1559"/>
      <c r="D40" s="1008"/>
    </row>
    <row r="41" spans="1:5" s="199" customFormat="1" ht="13.5" thickBot="1">
      <c r="A41" s="321" t="s">
        <v>162</v>
      </c>
      <c r="B41" s="321"/>
      <c r="C41" s="321">
        <v>2018</v>
      </c>
      <c r="D41" s="321">
        <v>2017</v>
      </c>
    </row>
    <row r="42" spans="1:5" s="199" customFormat="1" ht="13.5" thickBot="1">
      <c r="A42" s="318" t="s">
        <v>8510</v>
      </c>
      <c r="B42" s="318"/>
      <c r="C42" s="1578">
        <v>7795588550.1800003</v>
      </c>
      <c r="D42" s="1578">
        <v>14258049569.959999</v>
      </c>
    </row>
    <row r="43" spans="1:5" s="199" customFormat="1" ht="13.5" thickBot="1">
      <c r="A43" s="1579" t="s">
        <v>88</v>
      </c>
      <c r="B43" s="1580"/>
      <c r="C43" s="1581">
        <f>SUM(C42:C42)</f>
        <v>7795588550.1800003</v>
      </c>
      <c r="D43" s="1581">
        <f>SUM(D42:D42)</f>
        <v>14258049569.959999</v>
      </c>
    </row>
    <row r="44" spans="1:5" s="199" customFormat="1">
      <c r="A44" s="1007"/>
      <c r="B44" s="1007"/>
      <c r="C44" s="1007"/>
      <c r="D44" s="1007"/>
    </row>
    <row r="45" spans="1:5" s="141" customFormat="1">
      <c r="A45" s="141" t="s">
        <v>358</v>
      </c>
    </row>
    <row r="46" spans="1:5" s="141" customFormat="1">
      <c r="A46" s="141" t="s">
        <v>3867</v>
      </c>
    </row>
    <row r="48" spans="1:5" ht="26.25" customHeight="1">
      <c r="A48" s="1765" t="s">
        <v>8815</v>
      </c>
      <c r="B48" s="1765"/>
      <c r="C48" s="1765"/>
      <c r="D48" s="1765"/>
    </row>
    <row r="50" spans="1:4">
      <c r="A50" s="1761" t="s">
        <v>3867</v>
      </c>
      <c r="B50" s="1761"/>
      <c r="C50" s="1761"/>
      <c r="D50" s="1761"/>
    </row>
    <row r="51" spans="1:4">
      <c r="A51" s="1760" t="s">
        <v>3893</v>
      </c>
      <c r="B51" s="1760"/>
      <c r="C51" s="1760"/>
      <c r="D51" s="1760"/>
    </row>
    <row r="52" spans="1:4">
      <c r="A52" s="1761" t="s">
        <v>3</v>
      </c>
      <c r="B52" s="1761"/>
      <c r="C52" s="1761"/>
      <c r="D52" s="1761"/>
    </row>
    <row r="53" spans="1:4" ht="13.5" thickBot="1">
      <c r="A53" s="320"/>
      <c r="B53" s="320"/>
      <c r="C53" s="1559"/>
      <c r="D53" s="1008"/>
    </row>
    <row r="54" spans="1:4" ht="13.5" thickBot="1">
      <c r="A54" s="321" t="s">
        <v>162</v>
      </c>
      <c r="B54" s="321"/>
      <c r="C54" s="321">
        <v>2018</v>
      </c>
      <c r="D54" s="321">
        <v>2017</v>
      </c>
    </row>
    <row r="55" spans="1:4" ht="13.5" thickBot="1">
      <c r="A55" s="318" t="s">
        <v>8816</v>
      </c>
      <c r="B55" s="318"/>
      <c r="C55" s="1578">
        <v>500983410.25</v>
      </c>
      <c r="D55" s="1578">
        <v>0</v>
      </c>
    </row>
    <row r="56" spans="1:4" ht="13.5" thickBot="1">
      <c r="A56" s="1579" t="s">
        <v>88</v>
      </c>
      <c r="B56" s="1580"/>
      <c r="C56" s="1581">
        <f>SUM(C55:C55)</f>
        <v>500983410.25</v>
      </c>
      <c r="D56" s="1581">
        <f>SUM(D55:D55)</f>
        <v>0</v>
      </c>
    </row>
  </sheetData>
  <mergeCells count="19">
    <mergeCell ref="A29:D29"/>
    <mergeCell ref="A50:D50"/>
    <mergeCell ref="A51:D51"/>
    <mergeCell ref="A52:D52"/>
    <mergeCell ref="A48:D48"/>
    <mergeCell ref="A4:D4"/>
    <mergeCell ref="A6:D6"/>
    <mergeCell ref="A18:D18"/>
    <mergeCell ref="A32:C32"/>
    <mergeCell ref="A34:D34"/>
    <mergeCell ref="A36:D36"/>
    <mergeCell ref="A38:D38"/>
    <mergeCell ref="A7:D7"/>
    <mergeCell ref="A37:D37"/>
    <mergeCell ref="A8:D8"/>
    <mergeCell ref="A9:D9"/>
    <mergeCell ref="A39:D39"/>
    <mergeCell ref="A19:D19"/>
    <mergeCell ref="A20:D20"/>
  </mergeCells>
  <printOptions horizontalCentered="1"/>
  <pageMargins left="0.78740157480314965" right="0.78740157480314965" top="0.98425196850393704" bottom="0.55118110236220474" header="0.31496062992125984" footer="0.31496062992125984"/>
  <pageSetup scale="80" orientation="portrait" r:id="rId1"/>
  <headerFoot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L25"/>
  <sheetViews>
    <sheetView zoomScale="90" zoomScaleNormal="90" zoomScalePageLayoutView="90" workbookViewId="0"/>
  </sheetViews>
  <sheetFormatPr baseColWidth="10" defaultColWidth="9.140625" defaultRowHeight="12.75"/>
  <cols>
    <col min="1" max="1" width="58" style="199" customWidth="1"/>
    <col min="2" max="2" width="3.5703125" style="199" customWidth="1"/>
    <col min="3" max="4" width="21.42578125" style="199" customWidth="1"/>
    <col min="5" max="5" width="31.140625" style="199" customWidth="1"/>
    <col min="6" max="1026" width="10.7109375" customWidth="1"/>
    <col min="1027" max="16384" width="9.140625" style="199"/>
  </cols>
  <sheetData>
    <row r="1" spans="1:5" ht="15" customHeight="1">
      <c r="A1" s="217" t="s">
        <v>360</v>
      </c>
      <c r="B1" s="217"/>
    </row>
    <row r="2" spans="1:5" ht="15" customHeight="1">
      <c r="A2" s="218" t="s">
        <v>14</v>
      </c>
      <c r="B2" s="218"/>
    </row>
    <row r="3" spans="1:5" ht="12.75" customHeight="1">
      <c r="A3" s="218"/>
      <c r="B3" s="218"/>
    </row>
    <row r="4" spans="1:5" ht="26.25" customHeight="1">
      <c r="A4" s="1774" t="s">
        <v>361</v>
      </c>
      <c r="B4" s="1774"/>
      <c r="C4" s="1774"/>
      <c r="D4" s="1774"/>
    </row>
    <row r="5" spans="1:5" ht="12.75" customHeight="1">
      <c r="A5" s="207"/>
      <c r="B5" s="207"/>
      <c r="C5" s="207"/>
      <c r="D5" s="207"/>
    </row>
    <row r="6" spans="1:5" ht="15" customHeight="1">
      <c r="A6" s="1712" t="s">
        <v>14</v>
      </c>
      <c r="B6" s="1712"/>
      <c r="C6" s="1712"/>
      <c r="D6" s="1712"/>
    </row>
    <row r="7" spans="1:5" ht="15" customHeight="1">
      <c r="A7" s="1716" t="s">
        <v>3893</v>
      </c>
      <c r="B7" s="1716"/>
      <c r="C7" s="1716"/>
      <c r="D7" s="1716"/>
      <c r="E7" s="336"/>
    </row>
    <row r="8" spans="1:5" ht="15" customHeight="1">
      <c r="A8" s="1712" t="s">
        <v>3</v>
      </c>
      <c r="B8" s="1712"/>
      <c r="C8" s="1712"/>
      <c r="D8" s="1712"/>
    </row>
    <row r="9" spans="1:5" ht="15" customHeight="1" thickBot="1">
      <c r="A9" s="215"/>
      <c r="B9" s="215"/>
    </row>
    <row r="10" spans="1:5" ht="15" customHeight="1" thickBot="1">
      <c r="A10" s="203" t="s">
        <v>162</v>
      </c>
      <c r="B10" s="203"/>
      <c r="C10" s="203">
        <v>2018</v>
      </c>
      <c r="D10" s="203">
        <v>2017</v>
      </c>
    </row>
    <row r="11" spans="1:5" ht="15" customHeight="1">
      <c r="A11" s="230" t="s">
        <v>3885</v>
      </c>
      <c r="B11" s="230" t="s">
        <v>3144</v>
      </c>
      <c r="C11" s="201">
        <v>1177467201.9000001</v>
      </c>
      <c r="D11" s="201">
        <v>969549088.60000002</v>
      </c>
    </row>
    <row r="12" spans="1:5" ht="15" customHeight="1">
      <c r="A12" s="230" t="s">
        <v>362</v>
      </c>
      <c r="B12" s="230" t="s">
        <v>283</v>
      </c>
      <c r="C12" s="201">
        <v>2669986502.0799999</v>
      </c>
      <c r="D12" s="201">
        <v>2443509368.3600001</v>
      </c>
    </row>
    <row r="13" spans="1:5" ht="15" customHeight="1">
      <c r="A13" s="230" t="s">
        <v>363</v>
      </c>
      <c r="B13" s="230"/>
      <c r="C13" s="201">
        <v>2743200</v>
      </c>
      <c r="D13" s="201">
        <v>2438400</v>
      </c>
    </row>
    <row r="14" spans="1:5" ht="15" customHeight="1">
      <c r="A14" s="230" t="s">
        <v>364</v>
      </c>
      <c r="B14" s="230"/>
      <c r="C14" s="201">
        <v>7946204.7999999998</v>
      </c>
      <c r="D14" s="201">
        <v>7763510.0499999998</v>
      </c>
    </row>
    <row r="15" spans="1:5" ht="15" customHeight="1">
      <c r="A15" s="230" t="s">
        <v>365</v>
      </c>
      <c r="B15" s="230"/>
      <c r="C15" s="201">
        <v>18773041.850000001</v>
      </c>
      <c r="D15" s="201">
        <v>13133130.25</v>
      </c>
    </row>
    <row r="16" spans="1:5" ht="15" customHeight="1" thickBot="1">
      <c r="A16" s="230" t="s">
        <v>366</v>
      </c>
      <c r="B16" s="230"/>
      <c r="C16" s="201">
        <v>73493655.950000003</v>
      </c>
      <c r="D16" s="201">
        <v>58932430.57</v>
      </c>
    </row>
    <row r="17" spans="1:4" ht="15" customHeight="1" thickBot="1">
      <c r="A17" s="216" t="s">
        <v>199</v>
      </c>
      <c r="B17" s="216"/>
      <c r="C17" s="204">
        <f>SUM(C11:C16)</f>
        <v>3950409806.5799999</v>
      </c>
      <c r="D17" s="204">
        <f>SUM(D11:D16)</f>
        <v>3495325927.8300004</v>
      </c>
    </row>
    <row r="18" spans="1:4" ht="15" customHeight="1">
      <c r="A18" s="210"/>
      <c r="B18" s="210"/>
      <c r="C18" s="220"/>
      <c r="D18" s="220"/>
    </row>
    <row r="19" spans="1:4">
      <c r="A19" s="224" t="s">
        <v>16</v>
      </c>
      <c r="B19" s="224"/>
    </row>
    <row r="20" spans="1:4" s="301" customFormat="1" ht="92.25" customHeight="1">
      <c r="A20" s="1725" t="s">
        <v>3886</v>
      </c>
      <c r="B20" s="1725"/>
      <c r="C20" s="1725"/>
      <c r="D20" s="1725"/>
    </row>
    <row r="22" spans="1:4" ht="15">
      <c r="A22" s="217" t="s">
        <v>3563</v>
      </c>
      <c r="B22" s="217"/>
    </row>
    <row r="23" spans="1:4" ht="15">
      <c r="A23" s="218" t="s">
        <v>3564</v>
      </c>
      <c r="B23" s="218"/>
    </row>
    <row r="25" spans="1:4" ht="335.25" customHeight="1">
      <c r="A25" s="1702" t="s">
        <v>8543</v>
      </c>
      <c r="B25" s="1703"/>
      <c r="C25" s="1776"/>
      <c r="D25" s="1776"/>
    </row>
  </sheetData>
  <mergeCells count="6">
    <mergeCell ref="A25:D25"/>
    <mergeCell ref="A4:D4"/>
    <mergeCell ref="A6:D6"/>
    <mergeCell ref="A8:D8"/>
    <mergeCell ref="A20:D20"/>
    <mergeCell ref="A7:D7"/>
  </mergeCells>
  <printOptions horizontalCentered="1"/>
  <pageMargins left="0.98425196850393704" right="0.98425196850393704" top="1.1811023622047245" bottom="0.78740157480314965" header="0.51181102362204722" footer="0.51181102362204722"/>
  <pageSetup scale="80" firstPageNumber="0" orientation="portrait" r:id="rId1"/>
  <headerFoot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L43"/>
  <sheetViews>
    <sheetView topLeftCell="A7" zoomScale="90" zoomScaleNormal="90" zoomScalePageLayoutView="90" workbookViewId="0">
      <selection activeCell="L36" sqref="L36:L37"/>
    </sheetView>
  </sheetViews>
  <sheetFormatPr baseColWidth="10" defaultColWidth="9.140625" defaultRowHeight="12.75"/>
  <cols>
    <col min="1" max="5" width="9.140625" style="199"/>
    <col min="1027" max="16384" width="9.140625" style="199"/>
  </cols>
  <sheetData>
    <row r="1" spans="2:8" ht="15.75">
      <c r="B1" s="1777" t="s">
        <v>8476</v>
      </c>
      <c r="C1" s="1777"/>
      <c r="D1" s="1777"/>
      <c r="E1" s="1777"/>
      <c r="F1" s="1777"/>
      <c r="G1" s="1777"/>
      <c r="H1" s="1777"/>
    </row>
    <row r="43" spans="1:9" ht="150.75" customHeight="1">
      <c r="A43" s="1702" t="s">
        <v>8477</v>
      </c>
      <c r="B43" s="1702"/>
      <c r="C43" s="1702"/>
      <c r="D43" s="1702"/>
      <c r="E43" s="1702"/>
      <c r="F43" s="1702"/>
      <c r="G43" s="1702"/>
      <c r="H43" s="1702"/>
      <c r="I43" s="1702"/>
    </row>
  </sheetData>
  <mergeCells count="2">
    <mergeCell ref="B1:H1"/>
    <mergeCell ref="A43:I43"/>
  </mergeCells>
  <printOptions horizontalCentered="1"/>
  <pageMargins left="1.1811023622047245" right="0.78740157480314965" top="1.1811023622047245" bottom="1.1811023622047245" header="0.51181102362204722" footer="0.51181102362204722"/>
  <pageSetup scale="80" firstPageNumber="0" orientation="portrait" r:id="rId1"/>
  <headerFooter>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77"/>
  <sheetViews>
    <sheetView zoomScale="90" zoomScaleNormal="90" zoomScalePageLayoutView="90" workbookViewId="0"/>
  </sheetViews>
  <sheetFormatPr baseColWidth="10" defaultColWidth="9.140625" defaultRowHeight="14.25"/>
  <cols>
    <col min="1" max="1" width="54.42578125" style="1188" customWidth="1"/>
    <col min="2" max="2" width="19.42578125" style="1188" bestFit="1" customWidth="1"/>
    <col min="3" max="3" width="13.140625" style="1188" bestFit="1" customWidth="1"/>
    <col min="4" max="4" width="0.85546875" style="1188" customWidth="1"/>
    <col min="5" max="5" width="19.42578125" style="1188" bestFit="1" customWidth="1"/>
    <col min="6" max="6" width="11.42578125" style="1188" customWidth="1"/>
    <col min="7" max="7" width="42" style="1188" customWidth="1"/>
    <col min="8" max="1025" width="11.42578125" style="1188" customWidth="1"/>
    <col min="1026" max="16384" width="9.140625" style="199"/>
  </cols>
  <sheetData>
    <row r="1" spans="1:7" ht="15">
      <c r="A1" s="217" t="s">
        <v>3864</v>
      </c>
      <c r="B1" s="1187"/>
      <c r="C1" s="1187"/>
      <c r="D1" s="1187"/>
      <c r="E1" s="1187"/>
    </row>
    <row r="2" spans="1:7" ht="15">
      <c r="A2" s="218" t="s">
        <v>367</v>
      </c>
      <c r="B2" s="1187"/>
      <c r="C2" s="1187"/>
      <c r="D2" s="1187"/>
      <c r="E2" s="1187"/>
    </row>
    <row r="3" spans="1:7">
      <c r="A3" s="1187"/>
      <c r="B3" s="1189"/>
      <c r="C3" s="1190"/>
      <c r="D3" s="1187"/>
      <c r="E3" s="1187"/>
    </row>
    <row r="4" spans="1:7" ht="162.75" customHeight="1">
      <c r="A4" s="1749" t="s">
        <v>8502</v>
      </c>
      <c r="B4" s="1749"/>
      <c r="C4" s="1749"/>
      <c r="D4" s="1749"/>
      <c r="E4" s="1749"/>
    </row>
    <row r="5" spans="1:7">
      <c r="A5" s="1187"/>
      <c r="B5" s="1189"/>
      <c r="C5" s="1190"/>
      <c r="D5" s="1187"/>
      <c r="E5" s="1187"/>
    </row>
    <row r="6" spans="1:7">
      <c r="A6" s="1778" t="s">
        <v>368</v>
      </c>
      <c r="B6" s="1778"/>
      <c r="C6" s="1778"/>
      <c r="D6" s="1778"/>
      <c r="E6" s="1778"/>
    </row>
    <row r="7" spans="1:7">
      <c r="A7" s="1778" t="s">
        <v>8818</v>
      </c>
      <c r="B7" s="1778"/>
      <c r="C7" s="1778"/>
      <c r="D7" s="1778"/>
      <c r="E7" s="1778"/>
    </row>
    <row r="8" spans="1:7">
      <c r="A8" s="1778" t="s">
        <v>3898</v>
      </c>
      <c r="B8" s="1778"/>
      <c r="C8" s="1778"/>
      <c r="D8" s="1778"/>
      <c r="E8" s="1778"/>
    </row>
    <row r="9" spans="1:7">
      <c r="A9" s="1778" t="s">
        <v>3</v>
      </c>
      <c r="B9" s="1778"/>
      <c r="C9" s="1778"/>
      <c r="D9" s="1778"/>
      <c r="E9" s="1778"/>
    </row>
    <row r="10" spans="1:7">
      <c r="A10" s="1191"/>
      <c r="B10" s="1191"/>
      <c r="C10" s="1192"/>
      <c r="D10" s="1191"/>
      <c r="E10" s="1191"/>
    </row>
    <row r="11" spans="1:7">
      <c r="A11" s="1187"/>
      <c r="B11" s="1193">
        <v>2018</v>
      </c>
      <c r="C11" s="1192"/>
      <c r="D11" s="1187"/>
      <c r="E11" s="1193">
        <v>2017</v>
      </c>
    </row>
    <row r="12" spans="1:7">
      <c r="A12" s="1187"/>
      <c r="B12" s="1187"/>
      <c r="C12" s="1192"/>
      <c r="D12" s="1187"/>
      <c r="E12" s="1187"/>
    </row>
    <row r="13" spans="1:7">
      <c r="A13" s="1194" t="s">
        <v>8821</v>
      </c>
      <c r="B13" s="1195"/>
      <c r="C13" s="1196" t="s">
        <v>26</v>
      </c>
      <c r="D13" s="339"/>
      <c r="E13" s="1187"/>
    </row>
    <row r="14" spans="1:7">
      <c r="A14" s="652" t="s">
        <v>27</v>
      </c>
      <c r="B14" s="339">
        <v>385529892.37</v>
      </c>
      <c r="C14" s="1197">
        <f>B14/B30</f>
        <v>9.5276303759499995E-4</v>
      </c>
      <c r="D14" s="117"/>
      <c r="E14" s="343">
        <v>412193472.08999997</v>
      </c>
      <c r="G14" s="556"/>
    </row>
    <row r="15" spans="1:7">
      <c r="A15" s="652" t="s">
        <v>28</v>
      </c>
      <c r="B15" s="339">
        <v>144781119.50999999</v>
      </c>
      <c r="C15" s="1197">
        <f>B15/B30</f>
        <v>3.5779871273474892E-4</v>
      </c>
      <c r="D15" s="117"/>
      <c r="E15" s="343">
        <v>110519335.86</v>
      </c>
      <c r="G15" s="556"/>
    </row>
    <row r="16" spans="1:7">
      <c r="A16" s="652" t="s">
        <v>29</v>
      </c>
      <c r="B16" s="339">
        <v>0</v>
      </c>
      <c r="C16" s="1197">
        <f>B16/B30</f>
        <v>0</v>
      </c>
      <c r="D16" s="117"/>
      <c r="E16" s="343">
        <v>1330000</v>
      </c>
      <c r="G16" s="556"/>
    </row>
    <row r="17" spans="1:7">
      <c r="A17" s="652" t="s">
        <v>30</v>
      </c>
      <c r="B17" s="339">
        <v>5734075649.8599997</v>
      </c>
      <c r="C17" s="1197">
        <f>B17/B30</f>
        <v>1.4170665990062815E-2</v>
      </c>
      <c r="D17" s="343"/>
      <c r="E17" s="343">
        <v>5563339582.0299997</v>
      </c>
      <c r="G17" s="556"/>
    </row>
    <row r="18" spans="1:7">
      <c r="A18" s="652" t="s">
        <v>31</v>
      </c>
      <c r="B18" s="339">
        <v>8006186466.75</v>
      </c>
      <c r="C18" s="1197">
        <f>B18/B30</f>
        <v>1.9785751218201211E-2</v>
      </c>
      <c r="D18" s="343"/>
      <c r="E18" s="343">
        <v>7424552736.8000002</v>
      </c>
      <c r="G18" s="556"/>
    </row>
    <row r="19" spans="1:7">
      <c r="A19" s="652" t="s">
        <v>32</v>
      </c>
      <c r="B19" s="339">
        <v>7953813167.6999998</v>
      </c>
      <c r="C19" s="1197">
        <f>B19/B30</f>
        <v>1.9656320674735443E-2</v>
      </c>
      <c r="D19" s="117"/>
      <c r="E19" s="343">
        <v>6219468747.4399996</v>
      </c>
      <c r="G19" s="556"/>
    </row>
    <row r="20" spans="1:7">
      <c r="A20" s="652" t="s">
        <v>33</v>
      </c>
      <c r="B20" s="339">
        <v>414527531.5</v>
      </c>
      <c r="C20" s="1197">
        <f>B20/B30</f>
        <v>1.0244251299187451E-3</v>
      </c>
      <c r="D20" s="117"/>
      <c r="E20" s="343">
        <v>401916355</v>
      </c>
      <c r="G20" s="556"/>
    </row>
    <row r="21" spans="1:7">
      <c r="A21" s="652" t="s">
        <v>34</v>
      </c>
      <c r="B21" s="339">
        <v>546325210.88</v>
      </c>
      <c r="C21" s="1197">
        <f>B21/B30</f>
        <v>1.3501377655385713E-3</v>
      </c>
      <c r="D21" s="117"/>
      <c r="E21" s="343">
        <v>716744243.60000002</v>
      </c>
      <c r="G21" s="556"/>
    </row>
    <row r="22" spans="1:7">
      <c r="A22" s="652" t="s">
        <v>35</v>
      </c>
      <c r="B22" s="339">
        <v>283842123173.12</v>
      </c>
      <c r="C22" s="1197">
        <f>B22/B30</f>
        <v>0.70146125844969565</v>
      </c>
      <c r="D22" s="1198"/>
      <c r="E22" s="343">
        <v>278118402942.62</v>
      </c>
      <c r="G22" s="556"/>
    </row>
    <row r="23" spans="1:7">
      <c r="A23" s="652" t="s">
        <v>36</v>
      </c>
      <c r="B23" s="339">
        <v>187147622.72</v>
      </c>
      <c r="C23" s="1197">
        <f>B23/B30</f>
        <v>4.6249938339480419E-4</v>
      </c>
      <c r="D23" s="1198"/>
      <c r="E23" s="343">
        <v>199936664.12</v>
      </c>
      <c r="G23" s="556"/>
    </row>
    <row r="24" spans="1:7">
      <c r="A24" s="652" t="s">
        <v>37</v>
      </c>
      <c r="B24" s="339">
        <v>99342769.829999998</v>
      </c>
      <c r="C24" s="1197">
        <f>B24/B30</f>
        <v>2.4550656387363679E-4</v>
      </c>
      <c r="D24" s="117"/>
      <c r="E24" s="343">
        <v>44811980.460000001</v>
      </c>
      <c r="G24" s="556"/>
    </row>
    <row r="25" spans="1:7">
      <c r="A25" s="652" t="s">
        <v>38</v>
      </c>
      <c r="B25" s="339">
        <v>1756900547.9100001</v>
      </c>
      <c r="C25" s="1197">
        <f>B25/B30</f>
        <v>4.3418420618149363E-3</v>
      </c>
      <c r="D25" s="117"/>
      <c r="E25" s="343">
        <v>2152969184.7800002</v>
      </c>
      <c r="G25" s="556"/>
    </row>
    <row r="26" spans="1:7">
      <c r="A26" s="652" t="s">
        <v>39</v>
      </c>
      <c r="B26" s="339">
        <v>5902917874.71</v>
      </c>
      <c r="C26" s="1197">
        <f>B26/B30</f>
        <v>1.4587927100565752E-2</v>
      </c>
      <c r="D26" s="117"/>
      <c r="E26" s="343">
        <v>244873305.75</v>
      </c>
      <c r="G26" s="556"/>
    </row>
    <row r="27" spans="1:7">
      <c r="A27" s="652" t="s">
        <v>40</v>
      </c>
      <c r="B27" s="339">
        <v>82040451131.100006</v>
      </c>
      <c r="C27" s="1197">
        <f>B27/B30</f>
        <v>0.20274720838070456</v>
      </c>
      <c r="D27" s="117"/>
      <c r="E27" s="343">
        <v>73964384389</v>
      </c>
      <c r="G27" s="556"/>
    </row>
    <row r="28" spans="1:7">
      <c r="A28" s="652" t="s">
        <v>3903</v>
      </c>
      <c r="B28" s="339">
        <v>7629925897.4399996</v>
      </c>
      <c r="C28" s="1197">
        <f>B28/B30</f>
        <v>1.885589553116418E-2</v>
      </c>
      <c r="D28" s="117"/>
      <c r="E28" s="343">
        <v>0</v>
      </c>
      <c r="G28" s="556"/>
    </row>
    <row r="29" spans="1:7">
      <c r="A29" s="652"/>
      <c r="B29" s="340"/>
      <c r="C29" s="1199"/>
      <c r="D29" s="1200"/>
      <c r="E29" s="1198"/>
    </row>
    <row r="30" spans="1:7">
      <c r="A30" s="1194" t="s">
        <v>8728</v>
      </c>
      <c r="B30" s="341">
        <f>SUM(B14:B28)</f>
        <v>404644048055.39996</v>
      </c>
      <c r="C30" s="1201">
        <f>SUM(C14:C28)</f>
        <v>1.0000000000000002</v>
      </c>
      <c r="D30" s="343"/>
      <c r="E30" s="341">
        <f>SUM(E14:E29)</f>
        <v>375575442939.55005</v>
      </c>
    </row>
    <row r="31" spans="1:7">
      <c r="A31" s="652"/>
      <c r="B31" s="342"/>
      <c r="C31" s="1202"/>
      <c r="D31" s="343"/>
      <c r="E31" s="1198"/>
    </row>
    <row r="32" spans="1:7">
      <c r="A32" s="1194" t="s">
        <v>8822</v>
      </c>
      <c r="B32" s="343"/>
      <c r="C32" s="1202"/>
      <c r="D32" s="343"/>
      <c r="E32" s="1203"/>
    </row>
    <row r="33" spans="1:5">
      <c r="A33" s="652" t="s">
        <v>42</v>
      </c>
      <c r="B33" s="343">
        <v>204306333394.89999</v>
      </c>
      <c r="C33" s="1202">
        <f>B33/B42</f>
        <v>0.62793347018880774</v>
      </c>
      <c r="D33" s="117"/>
      <c r="E33" s="343">
        <v>193391400419.88</v>
      </c>
    </row>
    <row r="34" spans="1:5">
      <c r="A34" s="652" t="s">
        <v>43</v>
      </c>
      <c r="B34" s="343">
        <v>21588796255.299999</v>
      </c>
      <c r="C34" s="1202">
        <f>B34/B42</f>
        <v>6.6352949145178419E-2</v>
      </c>
      <c r="D34" s="117"/>
      <c r="E34" s="343">
        <v>18695833411.509998</v>
      </c>
    </row>
    <row r="35" spans="1:5">
      <c r="A35" s="652" t="s">
        <v>44</v>
      </c>
      <c r="B35" s="343">
        <v>6166112747.4200001</v>
      </c>
      <c r="C35" s="1202">
        <f>B35/B42</f>
        <v>1.8951485794514954E-2</v>
      </c>
      <c r="D35" s="117"/>
      <c r="E35" s="343">
        <v>5469843457.3299999</v>
      </c>
    </row>
    <row r="36" spans="1:5">
      <c r="A36" s="652" t="s">
        <v>45</v>
      </c>
      <c r="B36" s="343">
        <v>5602504445.04</v>
      </c>
      <c r="C36" s="1202">
        <f>B36/B42</f>
        <v>1.7219241319956093E-2</v>
      </c>
      <c r="D36" s="117"/>
      <c r="E36" s="343">
        <v>2565285406.3400002</v>
      </c>
    </row>
    <row r="37" spans="1:5">
      <c r="A37" s="652" t="s">
        <v>46</v>
      </c>
      <c r="B37" s="343">
        <v>3019176.35</v>
      </c>
      <c r="C37" s="1202">
        <f>B37/B42</f>
        <v>9.2794082839470279E-6</v>
      </c>
      <c r="D37" s="117"/>
      <c r="E37" s="343">
        <v>10949768.1</v>
      </c>
    </row>
    <row r="38" spans="1:5">
      <c r="A38" s="1592" t="s">
        <v>108</v>
      </c>
      <c r="B38" s="343">
        <v>31372237775.810001</v>
      </c>
      <c r="C38" s="1202">
        <f>B38/B42</f>
        <v>9.6422258707348177E-2</v>
      </c>
      <c r="D38" s="117"/>
      <c r="E38" s="343">
        <v>25436862781.889999</v>
      </c>
    </row>
    <row r="39" spans="1:5">
      <c r="A39" s="652" t="s">
        <v>47</v>
      </c>
      <c r="B39" s="343">
        <v>39373093167.360001</v>
      </c>
      <c r="C39" s="1202">
        <f>B39/B42</f>
        <v>0.12101280764928438</v>
      </c>
      <c r="D39" s="117"/>
      <c r="E39" s="343">
        <v>37559515022.790001</v>
      </c>
    </row>
    <row r="40" spans="1:5">
      <c r="A40" s="652" t="s">
        <v>48</v>
      </c>
      <c r="B40" s="344">
        <v>16950928094.389999</v>
      </c>
      <c r="C40" s="1202">
        <f>B40/B42</f>
        <v>5.2098507786626294E-2</v>
      </c>
      <c r="D40" s="117"/>
      <c r="E40" s="344">
        <v>2905510011.7399998</v>
      </c>
    </row>
    <row r="41" spans="1:5">
      <c r="A41" s="652"/>
      <c r="B41" s="342"/>
      <c r="C41" s="1199"/>
      <c r="D41" s="1200"/>
      <c r="E41" s="1198"/>
    </row>
    <row r="42" spans="1:5" ht="15" thickBot="1">
      <c r="A42" s="1194" t="s">
        <v>3846</v>
      </c>
      <c r="B42" s="345">
        <f>SUM(B33:B41)</f>
        <v>325363025056.57001</v>
      </c>
      <c r="C42" s="1201">
        <f>SUM(C33:C41)</f>
        <v>1.0000000000000002</v>
      </c>
      <c r="D42" s="343"/>
      <c r="E42" s="341">
        <f>SUM(E33:E41)</f>
        <v>286035200279.57996</v>
      </c>
    </row>
    <row r="43" spans="1:5" ht="15" thickTop="1">
      <c r="A43" s="1590"/>
      <c r="B43" s="342"/>
      <c r="C43" s="1202"/>
      <c r="D43" s="343"/>
      <c r="E43" s="342"/>
    </row>
    <row r="44" spans="1:5" ht="26.25" thickBot="1">
      <c r="A44" s="1194" t="s">
        <v>3899</v>
      </c>
      <c r="B44" s="1204">
        <f>SUM(B30-B42)</f>
        <v>79281022998.829956</v>
      </c>
      <c r="C44" s="1201"/>
      <c r="D44" s="343"/>
      <c r="E44" s="1204">
        <f>+E30-E42</f>
        <v>89540242659.970093</v>
      </c>
    </row>
    <row r="45" spans="1:5" ht="15" thickTop="1">
      <c r="A45" s="1187"/>
      <c r="B45" s="342"/>
      <c r="C45" s="343"/>
      <c r="D45" s="343"/>
      <c r="E45" s="1187"/>
    </row>
    <row r="46" spans="1:5">
      <c r="A46" s="1187"/>
      <c r="B46" s="342"/>
      <c r="C46" s="343"/>
      <c r="D46" s="343"/>
      <c r="E46" s="1205" t="s">
        <v>3869</v>
      </c>
    </row>
    <row r="47" spans="1:5">
      <c r="A47" s="1187"/>
      <c r="B47" s="1187"/>
      <c r="C47" s="1187"/>
      <c r="D47" s="1187"/>
      <c r="E47" s="1187"/>
    </row>
    <row r="48" spans="1:5">
      <c r="A48" s="1187"/>
      <c r="B48" s="1187"/>
      <c r="C48" s="1187"/>
      <c r="D48" s="1187"/>
      <c r="E48" s="1187"/>
    </row>
    <row r="49" spans="1:5">
      <c r="A49" s="1779" t="s">
        <v>369</v>
      </c>
      <c r="B49" s="1779"/>
      <c r="C49" s="1779"/>
      <c r="D49" s="1779"/>
      <c r="E49" s="1779"/>
    </row>
    <row r="50" spans="1:5">
      <c r="A50" s="1778" t="s">
        <v>8819</v>
      </c>
      <c r="B50" s="1778"/>
      <c r="C50" s="1778"/>
      <c r="D50" s="1778"/>
      <c r="E50" s="1778"/>
    </row>
    <row r="51" spans="1:5">
      <c r="A51" s="1778" t="s">
        <v>3898</v>
      </c>
      <c r="B51" s="1778"/>
      <c r="C51" s="1778"/>
      <c r="D51" s="1778"/>
      <c r="E51" s="1778"/>
    </row>
    <row r="52" spans="1:5">
      <c r="A52" s="1778" t="s">
        <v>3</v>
      </c>
      <c r="B52" s="1778"/>
      <c r="C52" s="1778"/>
      <c r="D52" s="1778"/>
      <c r="E52" s="1778"/>
    </row>
    <row r="53" spans="1:5">
      <c r="A53" s="1191"/>
      <c r="B53" s="1191"/>
      <c r="C53" s="1192"/>
      <c r="D53" s="1191"/>
      <c r="E53" s="1191"/>
    </row>
    <row r="54" spans="1:5">
      <c r="A54" s="1187"/>
      <c r="B54" s="1193">
        <v>2018</v>
      </c>
      <c r="C54" s="1192"/>
      <c r="D54" s="1187"/>
      <c r="E54" s="1193">
        <v>2017</v>
      </c>
    </row>
    <row r="55" spans="1:5">
      <c r="A55" s="1187"/>
      <c r="B55" s="1187"/>
      <c r="C55" s="1192"/>
      <c r="D55" s="1187"/>
      <c r="E55" s="1187"/>
    </row>
    <row r="56" spans="1:5">
      <c r="A56" s="1194" t="s">
        <v>370</v>
      </c>
      <c r="B56" s="1195"/>
      <c r="C56" s="1196" t="s">
        <v>26</v>
      </c>
      <c r="D56" s="339"/>
      <c r="E56" s="1187"/>
    </row>
    <row r="57" spans="1:5">
      <c r="A57" s="652"/>
      <c r="B57" s="339"/>
      <c r="C57" s="1206"/>
      <c r="D57" s="1207"/>
      <c r="E57" s="1187"/>
    </row>
    <row r="58" spans="1:5">
      <c r="A58" s="652" t="s">
        <v>28</v>
      </c>
      <c r="B58" s="1208">
        <v>71578129.810000002</v>
      </c>
      <c r="C58" s="1197">
        <f>+B58/B62</f>
        <v>0.29259933685680117</v>
      </c>
      <c r="D58" s="117"/>
      <c r="E58" s="1208">
        <v>605488513.07000005</v>
      </c>
    </row>
    <row r="59" spans="1:5">
      <c r="A59" s="1194"/>
      <c r="B59" s="1208"/>
      <c r="C59" s="1197"/>
      <c r="D59" s="117"/>
      <c r="E59" s="1208"/>
    </row>
    <row r="60" spans="1:5">
      <c r="A60" s="652" t="s">
        <v>32</v>
      </c>
      <c r="B60" s="343">
        <v>173050346.03999999</v>
      </c>
      <c r="C60" s="1197">
        <f>+B60/B62</f>
        <v>0.70740066314319883</v>
      </c>
      <c r="D60" s="117"/>
      <c r="E60" s="343">
        <v>526107764.62</v>
      </c>
    </row>
    <row r="61" spans="1:5">
      <c r="A61" s="652"/>
      <c r="B61" s="340"/>
      <c r="C61" s="1199"/>
      <c r="D61" s="1200"/>
      <c r="E61" s="340"/>
    </row>
    <row r="62" spans="1:5">
      <c r="A62" s="1194" t="s">
        <v>371</v>
      </c>
      <c r="B62" s="341">
        <f>SUM(B58:B60)</f>
        <v>244628475.84999999</v>
      </c>
      <c r="C62" s="1201">
        <f>SUM(C58:C60)</f>
        <v>1</v>
      </c>
      <c r="D62" s="343"/>
      <c r="E62" s="341">
        <f>SUM(E58:E60)</f>
        <v>1131596277.6900001</v>
      </c>
    </row>
    <row r="63" spans="1:5">
      <c r="A63" s="652"/>
      <c r="B63" s="342"/>
      <c r="C63" s="1202"/>
      <c r="D63" s="343"/>
      <c r="E63" s="1198"/>
    </row>
    <row r="64" spans="1:5">
      <c r="A64" s="1194" t="s">
        <v>372</v>
      </c>
      <c r="B64" s="343"/>
      <c r="C64" s="1202"/>
      <c r="D64" s="343"/>
      <c r="E64" s="1203"/>
    </row>
    <row r="65" spans="1:1025">
      <c r="A65" s="652"/>
      <c r="B65" s="343"/>
      <c r="C65" s="1202"/>
      <c r="D65" s="117"/>
      <c r="E65" s="343"/>
    </row>
    <row r="66" spans="1:1025">
      <c r="A66" s="652" t="s">
        <v>3900</v>
      </c>
      <c r="B66" s="343">
        <v>59947.72</v>
      </c>
      <c r="C66" s="1202">
        <f>+B66/B68</f>
        <v>4.7339191118898841E-3</v>
      </c>
      <c r="D66" s="117"/>
      <c r="E66" s="343">
        <v>0</v>
      </c>
    </row>
    <row r="67" spans="1:1025">
      <c r="A67" s="652"/>
      <c r="B67" s="343"/>
      <c r="C67" s="1202"/>
      <c r="D67" s="117"/>
      <c r="E67" s="343"/>
    </row>
    <row r="68" spans="1:1025">
      <c r="A68" s="652" t="s">
        <v>49</v>
      </c>
      <c r="B68" s="343">
        <v>12663444.09</v>
      </c>
      <c r="C68" s="1202">
        <f>+B68/B70</f>
        <v>0.9952883852910287</v>
      </c>
      <c r="D68" s="117"/>
      <c r="E68" s="343">
        <v>54793206.810000002</v>
      </c>
    </row>
    <row r="69" spans="1:1025">
      <c r="A69" s="652"/>
      <c r="B69" s="342"/>
      <c r="C69" s="1199"/>
      <c r="D69" s="1200"/>
      <c r="E69" s="1198"/>
    </row>
    <row r="70" spans="1:1025" ht="15" thickBot="1">
      <c r="A70" s="1194" t="s">
        <v>373</v>
      </c>
      <c r="B70" s="345">
        <f>SUM(B65:B69)</f>
        <v>12723391.810000001</v>
      </c>
      <c r="C70" s="1201">
        <f>SUM(C65:C69)</f>
        <v>1.0000223044029186</v>
      </c>
      <c r="D70" s="343"/>
      <c r="E70" s="341">
        <f>SUM(E65:E69)</f>
        <v>54793206.810000002</v>
      </c>
    </row>
    <row r="71" spans="1:1025" ht="15" thickTop="1">
      <c r="A71" s="1590"/>
      <c r="B71" s="342"/>
      <c r="C71" s="1202"/>
      <c r="D71" s="343"/>
      <c r="E71" s="342"/>
    </row>
    <row r="72" spans="1:1025" ht="26.25" thickBot="1">
      <c r="A72" s="1194" t="s">
        <v>3901</v>
      </c>
      <c r="B72" s="1204">
        <f>SUM(B62-B70)</f>
        <v>231905084.03999999</v>
      </c>
      <c r="C72" s="1201"/>
      <c r="D72" s="343"/>
      <c r="E72" s="1204">
        <f>+E62-E70</f>
        <v>1076803070.8800001</v>
      </c>
    </row>
    <row r="73" spans="1:1025" ht="15" thickTop="1">
      <c r="A73" s="1194"/>
      <c r="B73" s="1209"/>
      <c r="C73" s="1201"/>
      <c r="D73" s="343"/>
      <c r="E73" s="1209"/>
    </row>
    <row r="74" spans="1:1025" ht="15" thickBot="1">
      <c r="B74" s="1210"/>
      <c r="E74" s="1210"/>
    </row>
    <row r="75" spans="1:1025" s="676" customFormat="1" ht="42.75" customHeight="1" thickTop="1" thickBot="1">
      <c r="A75" s="1591" t="s">
        <v>3884</v>
      </c>
      <c r="B75" s="1211">
        <f>+B44+B72</f>
        <v>79512928082.869949</v>
      </c>
      <c r="C75" s="1212"/>
      <c r="D75" s="1212"/>
      <c r="E75" s="1211">
        <f>+E44+E72</f>
        <v>90617045730.850098</v>
      </c>
      <c r="F75" s="1213"/>
      <c r="G75" s="1213"/>
      <c r="H75" s="1213"/>
      <c r="I75" s="1213"/>
      <c r="J75" s="1213"/>
      <c r="K75" s="1213"/>
      <c r="L75" s="1213"/>
      <c r="M75" s="1213"/>
      <c r="N75" s="1213"/>
      <c r="O75" s="1213"/>
      <c r="P75" s="1213"/>
      <c r="Q75" s="1213"/>
      <c r="R75" s="1213"/>
      <c r="S75" s="1213"/>
      <c r="T75" s="1213"/>
      <c r="U75" s="1213"/>
      <c r="V75" s="1213"/>
      <c r="W75" s="1213"/>
      <c r="X75" s="1213"/>
      <c r="Y75" s="1213"/>
      <c r="Z75" s="1213"/>
      <c r="AA75" s="1213"/>
      <c r="AB75" s="1213"/>
      <c r="AC75" s="1213"/>
      <c r="AD75" s="1213"/>
      <c r="AE75" s="1213"/>
      <c r="AF75" s="1213"/>
      <c r="AG75" s="1213"/>
      <c r="AH75" s="1213"/>
      <c r="AI75" s="1213"/>
      <c r="AJ75" s="1213"/>
      <c r="AK75" s="1213"/>
      <c r="AL75" s="1213"/>
      <c r="AM75" s="1213"/>
      <c r="AN75" s="1213"/>
      <c r="AO75" s="1213"/>
      <c r="AP75" s="1213"/>
      <c r="AQ75" s="1213"/>
      <c r="AR75" s="1213"/>
      <c r="AS75" s="1213"/>
      <c r="AT75" s="1213"/>
      <c r="AU75" s="1213"/>
      <c r="AV75" s="1213"/>
      <c r="AW75" s="1213"/>
      <c r="AX75" s="1213"/>
      <c r="AY75" s="1213"/>
      <c r="AZ75" s="1213"/>
      <c r="BA75" s="1213"/>
      <c r="BB75" s="1213"/>
      <c r="BC75" s="1213"/>
      <c r="BD75" s="1213"/>
      <c r="BE75" s="1213"/>
      <c r="BF75" s="1213"/>
      <c r="BG75" s="1213"/>
      <c r="BH75" s="1213"/>
      <c r="BI75" s="1213"/>
      <c r="BJ75" s="1213"/>
      <c r="BK75" s="1213"/>
      <c r="BL75" s="1213"/>
      <c r="BM75" s="1213"/>
      <c r="BN75" s="1213"/>
      <c r="BO75" s="1213"/>
      <c r="BP75" s="1213"/>
      <c r="BQ75" s="1213"/>
      <c r="BR75" s="1213"/>
      <c r="BS75" s="1213"/>
      <c r="BT75" s="1213"/>
      <c r="BU75" s="1213"/>
      <c r="BV75" s="1213"/>
      <c r="BW75" s="1213"/>
      <c r="BX75" s="1213"/>
      <c r="BY75" s="1213"/>
      <c r="BZ75" s="1213"/>
      <c r="CA75" s="1213"/>
      <c r="CB75" s="1213"/>
      <c r="CC75" s="1213"/>
      <c r="CD75" s="1213"/>
      <c r="CE75" s="1213"/>
      <c r="CF75" s="1213"/>
      <c r="CG75" s="1213"/>
      <c r="CH75" s="1213"/>
      <c r="CI75" s="1213"/>
      <c r="CJ75" s="1213"/>
      <c r="CK75" s="1213"/>
      <c r="CL75" s="1213"/>
      <c r="CM75" s="1213"/>
      <c r="CN75" s="1213"/>
      <c r="CO75" s="1213"/>
      <c r="CP75" s="1213"/>
      <c r="CQ75" s="1213"/>
      <c r="CR75" s="1213"/>
      <c r="CS75" s="1213"/>
      <c r="CT75" s="1213"/>
      <c r="CU75" s="1213"/>
      <c r="CV75" s="1213"/>
      <c r="CW75" s="1213"/>
      <c r="CX75" s="1213"/>
      <c r="CY75" s="1213"/>
      <c r="CZ75" s="1213"/>
      <c r="DA75" s="1213"/>
      <c r="DB75" s="1213"/>
      <c r="DC75" s="1213"/>
      <c r="DD75" s="1213"/>
      <c r="DE75" s="1213"/>
      <c r="DF75" s="1213"/>
      <c r="DG75" s="1213"/>
      <c r="DH75" s="1213"/>
      <c r="DI75" s="1213"/>
      <c r="DJ75" s="1213"/>
      <c r="DK75" s="1213"/>
      <c r="DL75" s="1213"/>
      <c r="DM75" s="1213"/>
      <c r="DN75" s="1213"/>
      <c r="DO75" s="1213"/>
      <c r="DP75" s="1213"/>
      <c r="DQ75" s="1213"/>
      <c r="DR75" s="1213"/>
      <c r="DS75" s="1213"/>
      <c r="DT75" s="1213"/>
      <c r="DU75" s="1213"/>
      <c r="DV75" s="1213"/>
      <c r="DW75" s="1213"/>
      <c r="DX75" s="1213"/>
      <c r="DY75" s="1213"/>
      <c r="DZ75" s="1213"/>
      <c r="EA75" s="1213"/>
      <c r="EB75" s="1213"/>
      <c r="EC75" s="1213"/>
      <c r="ED75" s="1213"/>
      <c r="EE75" s="1213"/>
      <c r="EF75" s="1213"/>
      <c r="EG75" s="1213"/>
      <c r="EH75" s="1213"/>
      <c r="EI75" s="1213"/>
      <c r="EJ75" s="1213"/>
      <c r="EK75" s="1213"/>
      <c r="EL75" s="1213"/>
      <c r="EM75" s="1213"/>
      <c r="EN75" s="1213"/>
      <c r="EO75" s="1213"/>
      <c r="EP75" s="1213"/>
      <c r="EQ75" s="1213"/>
      <c r="ER75" s="1213"/>
      <c r="ES75" s="1213"/>
      <c r="ET75" s="1213"/>
      <c r="EU75" s="1213"/>
      <c r="EV75" s="1213"/>
      <c r="EW75" s="1213"/>
      <c r="EX75" s="1213"/>
      <c r="EY75" s="1213"/>
      <c r="EZ75" s="1213"/>
      <c r="FA75" s="1213"/>
      <c r="FB75" s="1213"/>
      <c r="FC75" s="1213"/>
      <c r="FD75" s="1213"/>
      <c r="FE75" s="1213"/>
      <c r="FF75" s="1213"/>
      <c r="FG75" s="1213"/>
      <c r="FH75" s="1213"/>
      <c r="FI75" s="1213"/>
      <c r="FJ75" s="1213"/>
      <c r="FK75" s="1213"/>
      <c r="FL75" s="1213"/>
      <c r="FM75" s="1213"/>
      <c r="FN75" s="1213"/>
      <c r="FO75" s="1213"/>
      <c r="FP75" s="1213"/>
      <c r="FQ75" s="1213"/>
      <c r="FR75" s="1213"/>
      <c r="FS75" s="1213"/>
      <c r="FT75" s="1213"/>
      <c r="FU75" s="1213"/>
      <c r="FV75" s="1213"/>
      <c r="FW75" s="1213"/>
      <c r="FX75" s="1213"/>
      <c r="FY75" s="1213"/>
      <c r="FZ75" s="1213"/>
      <c r="GA75" s="1213"/>
      <c r="GB75" s="1213"/>
      <c r="GC75" s="1213"/>
      <c r="GD75" s="1213"/>
      <c r="GE75" s="1213"/>
      <c r="GF75" s="1213"/>
      <c r="GG75" s="1213"/>
      <c r="GH75" s="1213"/>
      <c r="GI75" s="1213"/>
      <c r="GJ75" s="1213"/>
      <c r="GK75" s="1213"/>
      <c r="GL75" s="1213"/>
      <c r="GM75" s="1213"/>
      <c r="GN75" s="1213"/>
      <c r="GO75" s="1213"/>
      <c r="GP75" s="1213"/>
      <c r="GQ75" s="1213"/>
      <c r="GR75" s="1213"/>
      <c r="GS75" s="1213"/>
      <c r="GT75" s="1213"/>
      <c r="GU75" s="1213"/>
      <c r="GV75" s="1213"/>
      <c r="GW75" s="1213"/>
      <c r="GX75" s="1213"/>
      <c r="GY75" s="1213"/>
      <c r="GZ75" s="1213"/>
      <c r="HA75" s="1213"/>
      <c r="HB75" s="1213"/>
      <c r="HC75" s="1213"/>
      <c r="HD75" s="1213"/>
      <c r="HE75" s="1213"/>
      <c r="HF75" s="1213"/>
      <c r="HG75" s="1213"/>
      <c r="HH75" s="1213"/>
      <c r="HI75" s="1213"/>
      <c r="HJ75" s="1213"/>
      <c r="HK75" s="1213"/>
      <c r="HL75" s="1213"/>
      <c r="HM75" s="1213"/>
      <c r="HN75" s="1213"/>
      <c r="HO75" s="1213"/>
      <c r="HP75" s="1213"/>
      <c r="HQ75" s="1213"/>
      <c r="HR75" s="1213"/>
      <c r="HS75" s="1213"/>
      <c r="HT75" s="1213"/>
      <c r="HU75" s="1213"/>
      <c r="HV75" s="1213"/>
      <c r="HW75" s="1213"/>
      <c r="HX75" s="1213"/>
      <c r="HY75" s="1213"/>
      <c r="HZ75" s="1213"/>
      <c r="IA75" s="1213"/>
      <c r="IB75" s="1213"/>
      <c r="IC75" s="1213"/>
      <c r="ID75" s="1213"/>
      <c r="IE75" s="1213"/>
      <c r="IF75" s="1213"/>
      <c r="IG75" s="1213"/>
      <c r="IH75" s="1213"/>
      <c r="II75" s="1213"/>
      <c r="IJ75" s="1213"/>
      <c r="IK75" s="1213"/>
      <c r="IL75" s="1213"/>
      <c r="IM75" s="1213"/>
      <c r="IN75" s="1213"/>
      <c r="IO75" s="1213"/>
      <c r="IP75" s="1213"/>
      <c r="IQ75" s="1213"/>
      <c r="IR75" s="1213"/>
      <c r="IS75" s="1213"/>
      <c r="IT75" s="1213"/>
      <c r="IU75" s="1213"/>
      <c r="IV75" s="1213"/>
      <c r="IW75" s="1213"/>
      <c r="IX75" s="1213"/>
      <c r="IY75" s="1213"/>
      <c r="IZ75" s="1213"/>
      <c r="JA75" s="1213"/>
      <c r="JB75" s="1213"/>
      <c r="JC75" s="1213"/>
      <c r="JD75" s="1213"/>
      <c r="JE75" s="1213"/>
      <c r="JF75" s="1213"/>
      <c r="JG75" s="1213"/>
      <c r="JH75" s="1213"/>
      <c r="JI75" s="1213"/>
      <c r="JJ75" s="1213"/>
      <c r="JK75" s="1213"/>
      <c r="JL75" s="1213"/>
      <c r="JM75" s="1213"/>
      <c r="JN75" s="1213"/>
      <c r="JO75" s="1213"/>
      <c r="JP75" s="1213"/>
      <c r="JQ75" s="1213"/>
      <c r="JR75" s="1213"/>
      <c r="JS75" s="1213"/>
      <c r="JT75" s="1213"/>
      <c r="JU75" s="1213"/>
      <c r="JV75" s="1213"/>
      <c r="JW75" s="1213"/>
      <c r="JX75" s="1213"/>
      <c r="JY75" s="1213"/>
      <c r="JZ75" s="1213"/>
      <c r="KA75" s="1213"/>
      <c r="KB75" s="1213"/>
      <c r="KC75" s="1213"/>
      <c r="KD75" s="1213"/>
      <c r="KE75" s="1213"/>
      <c r="KF75" s="1213"/>
      <c r="KG75" s="1213"/>
      <c r="KH75" s="1213"/>
      <c r="KI75" s="1213"/>
      <c r="KJ75" s="1213"/>
      <c r="KK75" s="1213"/>
      <c r="KL75" s="1213"/>
      <c r="KM75" s="1213"/>
      <c r="KN75" s="1213"/>
      <c r="KO75" s="1213"/>
      <c r="KP75" s="1213"/>
      <c r="KQ75" s="1213"/>
      <c r="KR75" s="1213"/>
      <c r="KS75" s="1213"/>
      <c r="KT75" s="1213"/>
      <c r="KU75" s="1213"/>
      <c r="KV75" s="1213"/>
      <c r="KW75" s="1213"/>
      <c r="KX75" s="1213"/>
      <c r="KY75" s="1213"/>
      <c r="KZ75" s="1213"/>
      <c r="LA75" s="1213"/>
      <c r="LB75" s="1213"/>
      <c r="LC75" s="1213"/>
      <c r="LD75" s="1213"/>
      <c r="LE75" s="1213"/>
      <c r="LF75" s="1213"/>
      <c r="LG75" s="1213"/>
      <c r="LH75" s="1213"/>
      <c r="LI75" s="1213"/>
      <c r="LJ75" s="1213"/>
      <c r="LK75" s="1213"/>
      <c r="LL75" s="1213"/>
      <c r="LM75" s="1213"/>
      <c r="LN75" s="1213"/>
      <c r="LO75" s="1213"/>
      <c r="LP75" s="1213"/>
      <c r="LQ75" s="1213"/>
      <c r="LR75" s="1213"/>
      <c r="LS75" s="1213"/>
      <c r="LT75" s="1213"/>
      <c r="LU75" s="1213"/>
      <c r="LV75" s="1213"/>
      <c r="LW75" s="1213"/>
      <c r="LX75" s="1213"/>
      <c r="LY75" s="1213"/>
      <c r="LZ75" s="1213"/>
      <c r="MA75" s="1213"/>
      <c r="MB75" s="1213"/>
      <c r="MC75" s="1213"/>
      <c r="MD75" s="1213"/>
      <c r="ME75" s="1213"/>
      <c r="MF75" s="1213"/>
      <c r="MG75" s="1213"/>
      <c r="MH75" s="1213"/>
      <c r="MI75" s="1213"/>
      <c r="MJ75" s="1213"/>
      <c r="MK75" s="1213"/>
      <c r="ML75" s="1213"/>
      <c r="MM75" s="1213"/>
      <c r="MN75" s="1213"/>
      <c r="MO75" s="1213"/>
      <c r="MP75" s="1213"/>
      <c r="MQ75" s="1213"/>
      <c r="MR75" s="1213"/>
      <c r="MS75" s="1213"/>
      <c r="MT75" s="1213"/>
      <c r="MU75" s="1213"/>
      <c r="MV75" s="1213"/>
      <c r="MW75" s="1213"/>
      <c r="MX75" s="1213"/>
      <c r="MY75" s="1213"/>
      <c r="MZ75" s="1213"/>
      <c r="NA75" s="1213"/>
      <c r="NB75" s="1213"/>
      <c r="NC75" s="1213"/>
      <c r="ND75" s="1213"/>
      <c r="NE75" s="1213"/>
      <c r="NF75" s="1213"/>
      <c r="NG75" s="1213"/>
      <c r="NH75" s="1213"/>
      <c r="NI75" s="1213"/>
      <c r="NJ75" s="1213"/>
      <c r="NK75" s="1213"/>
      <c r="NL75" s="1213"/>
      <c r="NM75" s="1213"/>
      <c r="NN75" s="1213"/>
      <c r="NO75" s="1213"/>
      <c r="NP75" s="1213"/>
      <c r="NQ75" s="1213"/>
      <c r="NR75" s="1213"/>
      <c r="NS75" s="1213"/>
      <c r="NT75" s="1213"/>
      <c r="NU75" s="1213"/>
      <c r="NV75" s="1213"/>
      <c r="NW75" s="1213"/>
      <c r="NX75" s="1213"/>
      <c r="NY75" s="1213"/>
      <c r="NZ75" s="1213"/>
      <c r="OA75" s="1213"/>
      <c r="OB75" s="1213"/>
      <c r="OC75" s="1213"/>
      <c r="OD75" s="1213"/>
      <c r="OE75" s="1213"/>
      <c r="OF75" s="1213"/>
      <c r="OG75" s="1213"/>
      <c r="OH75" s="1213"/>
      <c r="OI75" s="1213"/>
      <c r="OJ75" s="1213"/>
      <c r="OK75" s="1213"/>
      <c r="OL75" s="1213"/>
      <c r="OM75" s="1213"/>
      <c r="ON75" s="1213"/>
      <c r="OO75" s="1213"/>
      <c r="OP75" s="1213"/>
      <c r="OQ75" s="1213"/>
      <c r="OR75" s="1213"/>
      <c r="OS75" s="1213"/>
      <c r="OT75" s="1213"/>
      <c r="OU75" s="1213"/>
      <c r="OV75" s="1213"/>
      <c r="OW75" s="1213"/>
      <c r="OX75" s="1213"/>
      <c r="OY75" s="1213"/>
      <c r="OZ75" s="1213"/>
      <c r="PA75" s="1213"/>
      <c r="PB75" s="1213"/>
      <c r="PC75" s="1213"/>
      <c r="PD75" s="1213"/>
      <c r="PE75" s="1213"/>
      <c r="PF75" s="1213"/>
      <c r="PG75" s="1213"/>
      <c r="PH75" s="1213"/>
      <c r="PI75" s="1213"/>
      <c r="PJ75" s="1213"/>
      <c r="PK75" s="1213"/>
      <c r="PL75" s="1213"/>
      <c r="PM75" s="1213"/>
      <c r="PN75" s="1213"/>
      <c r="PO75" s="1213"/>
      <c r="PP75" s="1213"/>
      <c r="PQ75" s="1213"/>
      <c r="PR75" s="1213"/>
      <c r="PS75" s="1213"/>
      <c r="PT75" s="1213"/>
      <c r="PU75" s="1213"/>
      <c r="PV75" s="1213"/>
      <c r="PW75" s="1213"/>
      <c r="PX75" s="1213"/>
      <c r="PY75" s="1213"/>
      <c r="PZ75" s="1213"/>
      <c r="QA75" s="1213"/>
      <c r="QB75" s="1213"/>
      <c r="QC75" s="1213"/>
      <c r="QD75" s="1213"/>
      <c r="QE75" s="1213"/>
      <c r="QF75" s="1213"/>
      <c r="QG75" s="1213"/>
      <c r="QH75" s="1213"/>
      <c r="QI75" s="1213"/>
      <c r="QJ75" s="1213"/>
      <c r="QK75" s="1213"/>
      <c r="QL75" s="1213"/>
      <c r="QM75" s="1213"/>
      <c r="QN75" s="1213"/>
      <c r="QO75" s="1213"/>
      <c r="QP75" s="1213"/>
      <c r="QQ75" s="1213"/>
      <c r="QR75" s="1213"/>
      <c r="QS75" s="1213"/>
      <c r="QT75" s="1213"/>
      <c r="QU75" s="1213"/>
      <c r="QV75" s="1213"/>
      <c r="QW75" s="1213"/>
      <c r="QX75" s="1213"/>
      <c r="QY75" s="1213"/>
      <c r="QZ75" s="1213"/>
      <c r="RA75" s="1213"/>
      <c r="RB75" s="1213"/>
      <c r="RC75" s="1213"/>
      <c r="RD75" s="1213"/>
      <c r="RE75" s="1213"/>
      <c r="RF75" s="1213"/>
      <c r="RG75" s="1213"/>
      <c r="RH75" s="1213"/>
      <c r="RI75" s="1213"/>
      <c r="RJ75" s="1213"/>
      <c r="RK75" s="1213"/>
      <c r="RL75" s="1213"/>
      <c r="RM75" s="1213"/>
      <c r="RN75" s="1213"/>
      <c r="RO75" s="1213"/>
      <c r="RP75" s="1213"/>
      <c r="RQ75" s="1213"/>
      <c r="RR75" s="1213"/>
      <c r="RS75" s="1213"/>
      <c r="RT75" s="1213"/>
      <c r="RU75" s="1213"/>
      <c r="RV75" s="1213"/>
      <c r="RW75" s="1213"/>
      <c r="RX75" s="1213"/>
      <c r="RY75" s="1213"/>
      <c r="RZ75" s="1213"/>
      <c r="SA75" s="1213"/>
      <c r="SB75" s="1213"/>
      <c r="SC75" s="1213"/>
      <c r="SD75" s="1213"/>
      <c r="SE75" s="1213"/>
      <c r="SF75" s="1213"/>
      <c r="SG75" s="1213"/>
      <c r="SH75" s="1213"/>
      <c r="SI75" s="1213"/>
      <c r="SJ75" s="1213"/>
      <c r="SK75" s="1213"/>
      <c r="SL75" s="1213"/>
      <c r="SM75" s="1213"/>
      <c r="SN75" s="1213"/>
      <c r="SO75" s="1213"/>
      <c r="SP75" s="1213"/>
      <c r="SQ75" s="1213"/>
      <c r="SR75" s="1213"/>
      <c r="SS75" s="1213"/>
      <c r="ST75" s="1213"/>
      <c r="SU75" s="1213"/>
      <c r="SV75" s="1213"/>
      <c r="SW75" s="1213"/>
      <c r="SX75" s="1213"/>
      <c r="SY75" s="1213"/>
      <c r="SZ75" s="1213"/>
      <c r="TA75" s="1213"/>
      <c r="TB75" s="1213"/>
      <c r="TC75" s="1213"/>
      <c r="TD75" s="1213"/>
      <c r="TE75" s="1213"/>
      <c r="TF75" s="1213"/>
      <c r="TG75" s="1213"/>
      <c r="TH75" s="1213"/>
      <c r="TI75" s="1213"/>
      <c r="TJ75" s="1213"/>
      <c r="TK75" s="1213"/>
      <c r="TL75" s="1213"/>
      <c r="TM75" s="1213"/>
      <c r="TN75" s="1213"/>
      <c r="TO75" s="1213"/>
      <c r="TP75" s="1213"/>
      <c r="TQ75" s="1213"/>
      <c r="TR75" s="1213"/>
      <c r="TS75" s="1213"/>
      <c r="TT75" s="1213"/>
      <c r="TU75" s="1213"/>
      <c r="TV75" s="1213"/>
      <c r="TW75" s="1213"/>
      <c r="TX75" s="1213"/>
      <c r="TY75" s="1213"/>
      <c r="TZ75" s="1213"/>
      <c r="UA75" s="1213"/>
      <c r="UB75" s="1213"/>
      <c r="UC75" s="1213"/>
      <c r="UD75" s="1213"/>
      <c r="UE75" s="1213"/>
      <c r="UF75" s="1213"/>
      <c r="UG75" s="1213"/>
      <c r="UH75" s="1213"/>
      <c r="UI75" s="1213"/>
      <c r="UJ75" s="1213"/>
      <c r="UK75" s="1213"/>
      <c r="UL75" s="1213"/>
      <c r="UM75" s="1213"/>
      <c r="UN75" s="1213"/>
      <c r="UO75" s="1213"/>
      <c r="UP75" s="1213"/>
      <c r="UQ75" s="1213"/>
      <c r="UR75" s="1213"/>
      <c r="US75" s="1213"/>
      <c r="UT75" s="1213"/>
      <c r="UU75" s="1213"/>
      <c r="UV75" s="1213"/>
      <c r="UW75" s="1213"/>
      <c r="UX75" s="1213"/>
      <c r="UY75" s="1213"/>
      <c r="UZ75" s="1213"/>
      <c r="VA75" s="1213"/>
      <c r="VB75" s="1213"/>
      <c r="VC75" s="1213"/>
      <c r="VD75" s="1213"/>
      <c r="VE75" s="1213"/>
      <c r="VF75" s="1213"/>
      <c r="VG75" s="1213"/>
      <c r="VH75" s="1213"/>
      <c r="VI75" s="1213"/>
      <c r="VJ75" s="1213"/>
      <c r="VK75" s="1213"/>
      <c r="VL75" s="1213"/>
      <c r="VM75" s="1213"/>
      <c r="VN75" s="1213"/>
      <c r="VO75" s="1213"/>
      <c r="VP75" s="1213"/>
      <c r="VQ75" s="1213"/>
      <c r="VR75" s="1213"/>
      <c r="VS75" s="1213"/>
      <c r="VT75" s="1213"/>
      <c r="VU75" s="1213"/>
      <c r="VV75" s="1213"/>
      <c r="VW75" s="1213"/>
      <c r="VX75" s="1213"/>
      <c r="VY75" s="1213"/>
      <c r="VZ75" s="1213"/>
      <c r="WA75" s="1213"/>
      <c r="WB75" s="1213"/>
      <c r="WC75" s="1213"/>
      <c r="WD75" s="1213"/>
      <c r="WE75" s="1213"/>
      <c r="WF75" s="1213"/>
      <c r="WG75" s="1213"/>
      <c r="WH75" s="1213"/>
      <c r="WI75" s="1213"/>
      <c r="WJ75" s="1213"/>
      <c r="WK75" s="1213"/>
      <c r="WL75" s="1213"/>
      <c r="WM75" s="1213"/>
      <c r="WN75" s="1213"/>
      <c r="WO75" s="1213"/>
      <c r="WP75" s="1213"/>
      <c r="WQ75" s="1213"/>
      <c r="WR75" s="1213"/>
      <c r="WS75" s="1213"/>
      <c r="WT75" s="1213"/>
      <c r="WU75" s="1213"/>
      <c r="WV75" s="1213"/>
      <c r="WW75" s="1213"/>
      <c r="WX75" s="1213"/>
      <c r="WY75" s="1213"/>
      <c r="WZ75" s="1213"/>
      <c r="XA75" s="1213"/>
      <c r="XB75" s="1213"/>
      <c r="XC75" s="1213"/>
      <c r="XD75" s="1213"/>
      <c r="XE75" s="1213"/>
      <c r="XF75" s="1213"/>
      <c r="XG75" s="1213"/>
      <c r="XH75" s="1213"/>
      <c r="XI75" s="1213"/>
      <c r="XJ75" s="1213"/>
      <c r="XK75" s="1213"/>
      <c r="XL75" s="1213"/>
      <c r="XM75" s="1213"/>
      <c r="XN75" s="1213"/>
      <c r="XO75" s="1213"/>
      <c r="XP75" s="1213"/>
      <c r="XQ75" s="1213"/>
      <c r="XR75" s="1213"/>
      <c r="XS75" s="1213"/>
      <c r="XT75" s="1213"/>
      <c r="XU75" s="1213"/>
      <c r="XV75" s="1213"/>
      <c r="XW75" s="1213"/>
      <c r="XX75" s="1213"/>
      <c r="XY75" s="1213"/>
      <c r="XZ75" s="1213"/>
      <c r="YA75" s="1213"/>
      <c r="YB75" s="1213"/>
      <c r="YC75" s="1213"/>
      <c r="YD75" s="1213"/>
      <c r="YE75" s="1213"/>
      <c r="YF75" s="1213"/>
      <c r="YG75" s="1213"/>
      <c r="YH75" s="1213"/>
      <c r="YI75" s="1213"/>
      <c r="YJ75" s="1213"/>
      <c r="YK75" s="1213"/>
      <c r="YL75" s="1213"/>
      <c r="YM75" s="1213"/>
      <c r="YN75" s="1213"/>
      <c r="YO75" s="1213"/>
      <c r="YP75" s="1213"/>
      <c r="YQ75" s="1213"/>
      <c r="YR75" s="1213"/>
      <c r="YS75" s="1213"/>
      <c r="YT75" s="1213"/>
      <c r="YU75" s="1213"/>
      <c r="YV75" s="1213"/>
      <c r="YW75" s="1213"/>
      <c r="YX75" s="1213"/>
      <c r="YY75" s="1213"/>
      <c r="YZ75" s="1213"/>
      <c r="ZA75" s="1213"/>
      <c r="ZB75" s="1213"/>
      <c r="ZC75" s="1213"/>
      <c r="ZD75" s="1213"/>
      <c r="ZE75" s="1213"/>
      <c r="ZF75" s="1213"/>
      <c r="ZG75" s="1213"/>
      <c r="ZH75" s="1213"/>
      <c r="ZI75" s="1213"/>
      <c r="ZJ75" s="1213"/>
      <c r="ZK75" s="1213"/>
      <c r="ZL75" s="1213"/>
      <c r="ZM75" s="1213"/>
      <c r="ZN75" s="1213"/>
      <c r="ZO75" s="1213"/>
      <c r="ZP75" s="1213"/>
      <c r="ZQ75" s="1213"/>
      <c r="ZR75" s="1213"/>
      <c r="ZS75" s="1213"/>
      <c r="ZT75" s="1213"/>
      <c r="ZU75" s="1213"/>
      <c r="ZV75" s="1213"/>
      <c r="ZW75" s="1213"/>
      <c r="ZX75" s="1213"/>
      <c r="ZY75" s="1213"/>
      <c r="ZZ75" s="1213"/>
      <c r="AAA75" s="1213"/>
      <c r="AAB75" s="1213"/>
      <c r="AAC75" s="1213"/>
      <c r="AAD75" s="1213"/>
      <c r="AAE75" s="1213"/>
      <c r="AAF75" s="1213"/>
      <c r="AAG75" s="1213"/>
      <c r="AAH75" s="1213"/>
      <c r="AAI75" s="1213"/>
      <c r="AAJ75" s="1213"/>
      <c r="AAK75" s="1213"/>
      <c r="AAL75" s="1213"/>
      <c r="AAM75" s="1213"/>
      <c r="AAN75" s="1213"/>
      <c r="AAO75" s="1213"/>
      <c r="AAP75" s="1213"/>
      <c r="AAQ75" s="1213"/>
      <c r="AAR75" s="1213"/>
      <c r="AAS75" s="1213"/>
      <c r="AAT75" s="1213"/>
      <c r="AAU75" s="1213"/>
      <c r="AAV75" s="1213"/>
      <c r="AAW75" s="1213"/>
      <c r="AAX75" s="1213"/>
      <c r="AAY75" s="1213"/>
      <c r="AAZ75" s="1213"/>
      <c r="ABA75" s="1213"/>
      <c r="ABB75" s="1213"/>
      <c r="ABC75" s="1213"/>
      <c r="ABD75" s="1213"/>
      <c r="ABE75" s="1213"/>
      <c r="ABF75" s="1213"/>
      <c r="ABG75" s="1213"/>
      <c r="ABH75" s="1213"/>
      <c r="ABI75" s="1213"/>
      <c r="ABJ75" s="1213"/>
      <c r="ABK75" s="1213"/>
      <c r="ABL75" s="1213"/>
      <c r="ABM75" s="1213"/>
      <c r="ABN75" s="1213"/>
      <c r="ABO75" s="1213"/>
      <c r="ABP75" s="1213"/>
      <c r="ABQ75" s="1213"/>
      <c r="ABR75" s="1213"/>
      <c r="ABS75" s="1213"/>
      <c r="ABT75" s="1213"/>
      <c r="ABU75" s="1213"/>
      <c r="ABV75" s="1213"/>
      <c r="ABW75" s="1213"/>
      <c r="ABX75" s="1213"/>
      <c r="ABY75" s="1213"/>
      <c r="ABZ75" s="1213"/>
      <c r="ACA75" s="1213"/>
      <c r="ACB75" s="1213"/>
      <c r="ACC75" s="1213"/>
      <c r="ACD75" s="1213"/>
      <c r="ACE75" s="1213"/>
      <c r="ACF75" s="1213"/>
      <c r="ACG75" s="1213"/>
      <c r="ACH75" s="1213"/>
      <c r="ACI75" s="1213"/>
      <c r="ACJ75" s="1213"/>
      <c r="ACK75" s="1213"/>
      <c r="ACL75" s="1213"/>
      <c r="ACM75" s="1213"/>
      <c r="ACN75" s="1213"/>
      <c r="ACO75" s="1213"/>
      <c r="ACP75" s="1213"/>
      <c r="ACQ75" s="1213"/>
      <c r="ACR75" s="1213"/>
      <c r="ACS75" s="1213"/>
      <c r="ACT75" s="1213"/>
      <c r="ACU75" s="1213"/>
      <c r="ACV75" s="1213"/>
      <c r="ACW75" s="1213"/>
      <c r="ACX75" s="1213"/>
      <c r="ACY75" s="1213"/>
      <c r="ACZ75" s="1213"/>
      <c r="ADA75" s="1213"/>
      <c r="ADB75" s="1213"/>
      <c r="ADC75" s="1213"/>
      <c r="ADD75" s="1213"/>
      <c r="ADE75" s="1213"/>
      <c r="ADF75" s="1213"/>
      <c r="ADG75" s="1213"/>
      <c r="ADH75" s="1213"/>
      <c r="ADI75" s="1213"/>
      <c r="ADJ75" s="1213"/>
      <c r="ADK75" s="1213"/>
      <c r="ADL75" s="1213"/>
      <c r="ADM75" s="1213"/>
      <c r="ADN75" s="1213"/>
      <c r="ADO75" s="1213"/>
      <c r="ADP75" s="1213"/>
      <c r="ADQ75" s="1213"/>
      <c r="ADR75" s="1213"/>
      <c r="ADS75" s="1213"/>
      <c r="ADT75" s="1213"/>
      <c r="ADU75" s="1213"/>
      <c r="ADV75" s="1213"/>
      <c r="ADW75" s="1213"/>
      <c r="ADX75" s="1213"/>
      <c r="ADY75" s="1213"/>
      <c r="ADZ75" s="1213"/>
      <c r="AEA75" s="1213"/>
      <c r="AEB75" s="1213"/>
      <c r="AEC75" s="1213"/>
      <c r="AED75" s="1213"/>
      <c r="AEE75" s="1213"/>
      <c r="AEF75" s="1213"/>
      <c r="AEG75" s="1213"/>
      <c r="AEH75" s="1213"/>
      <c r="AEI75" s="1213"/>
      <c r="AEJ75" s="1213"/>
      <c r="AEK75" s="1213"/>
      <c r="AEL75" s="1213"/>
      <c r="AEM75" s="1213"/>
      <c r="AEN75" s="1213"/>
      <c r="AEO75" s="1213"/>
      <c r="AEP75" s="1213"/>
      <c r="AEQ75" s="1213"/>
      <c r="AER75" s="1213"/>
      <c r="AES75" s="1213"/>
      <c r="AET75" s="1213"/>
      <c r="AEU75" s="1213"/>
      <c r="AEV75" s="1213"/>
      <c r="AEW75" s="1213"/>
      <c r="AEX75" s="1213"/>
      <c r="AEY75" s="1213"/>
      <c r="AEZ75" s="1213"/>
      <c r="AFA75" s="1213"/>
      <c r="AFB75" s="1213"/>
      <c r="AFC75" s="1213"/>
      <c r="AFD75" s="1213"/>
      <c r="AFE75" s="1213"/>
      <c r="AFF75" s="1213"/>
      <c r="AFG75" s="1213"/>
      <c r="AFH75" s="1213"/>
      <c r="AFI75" s="1213"/>
      <c r="AFJ75" s="1213"/>
      <c r="AFK75" s="1213"/>
      <c r="AFL75" s="1213"/>
      <c r="AFM75" s="1213"/>
      <c r="AFN75" s="1213"/>
      <c r="AFO75" s="1213"/>
      <c r="AFP75" s="1213"/>
      <c r="AFQ75" s="1213"/>
      <c r="AFR75" s="1213"/>
      <c r="AFS75" s="1213"/>
      <c r="AFT75" s="1213"/>
      <c r="AFU75" s="1213"/>
      <c r="AFV75" s="1213"/>
      <c r="AFW75" s="1213"/>
      <c r="AFX75" s="1213"/>
      <c r="AFY75" s="1213"/>
      <c r="AFZ75" s="1213"/>
      <c r="AGA75" s="1213"/>
      <c r="AGB75" s="1213"/>
      <c r="AGC75" s="1213"/>
      <c r="AGD75" s="1213"/>
      <c r="AGE75" s="1213"/>
      <c r="AGF75" s="1213"/>
      <c r="AGG75" s="1213"/>
      <c r="AGH75" s="1213"/>
      <c r="AGI75" s="1213"/>
      <c r="AGJ75" s="1213"/>
      <c r="AGK75" s="1213"/>
      <c r="AGL75" s="1213"/>
      <c r="AGM75" s="1213"/>
      <c r="AGN75" s="1213"/>
      <c r="AGO75" s="1213"/>
      <c r="AGP75" s="1213"/>
      <c r="AGQ75" s="1213"/>
      <c r="AGR75" s="1213"/>
      <c r="AGS75" s="1213"/>
      <c r="AGT75" s="1213"/>
      <c r="AGU75" s="1213"/>
      <c r="AGV75" s="1213"/>
      <c r="AGW75" s="1213"/>
      <c r="AGX75" s="1213"/>
      <c r="AGY75" s="1213"/>
      <c r="AGZ75" s="1213"/>
      <c r="AHA75" s="1213"/>
      <c r="AHB75" s="1213"/>
      <c r="AHC75" s="1213"/>
      <c r="AHD75" s="1213"/>
      <c r="AHE75" s="1213"/>
      <c r="AHF75" s="1213"/>
      <c r="AHG75" s="1213"/>
      <c r="AHH75" s="1213"/>
      <c r="AHI75" s="1213"/>
      <c r="AHJ75" s="1213"/>
      <c r="AHK75" s="1213"/>
      <c r="AHL75" s="1213"/>
      <c r="AHM75" s="1213"/>
      <c r="AHN75" s="1213"/>
      <c r="AHO75" s="1213"/>
      <c r="AHP75" s="1213"/>
      <c r="AHQ75" s="1213"/>
      <c r="AHR75" s="1213"/>
      <c r="AHS75" s="1213"/>
      <c r="AHT75" s="1213"/>
      <c r="AHU75" s="1213"/>
      <c r="AHV75" s="1213"/>
      <c r="AHW75" s="1213"/>
      <c r="AHX75" s="1213"/>
      <c r="AHY75" s="1213"/>
      <c r="AHZ75" s="1213"/>
      <c r="AIA75" s="1213"/>
      <c r="AIB75" s="1213"/>
      <c r="AIC75" s="1213"/>
      <c r="AID75" s="1213"/>
      <c r="AIE75" s="1213"/>
      <c r="AIF75" s="1213"/>
      <c r="AIG75" s="1213"/>
      <c r="AIH75" s="1213"/>
      <c r="AII75" s="1213"/>
      <c r="AIJ75" s="1213"/>
      <c r="AIK75" s="1213"/>
      <c r="AIL75" s="1213"/>
      <c r="AIM75" s="1213"/>
      <c r="AIN75" s="1213"/>
      <c r="AIO75" s="1213"/>
      <c r="AIP75" s="1213"/>
      <c r="AIQ75" s="1213"/>
      <c r="AIR75" s="1213"/>
      <c r="AIS75" s="1213"/>
      <c r="AIT75" s="1213"/>
      <c r="AIU75" s="1213"/>
      <c r="AIV75" s="1213"/>
      <c r="AIW75" s="1213"/>
      <c r="AIX75" s="1213"/>
      <c r="AIY75" s="1213"/>
      <c r="AIZ75" s="1213"/>
      <c r="AJA75" s="1213"/>
      <c r="AJB75" s="1213"/>
      <c r="AJC75" s="1213"/>
      <c r="AJD75" s="1213"/>
      <c r="AJE75" s="1213"/>
      <c r="AJF75" s="1213"/>
      <c r="AJG75" s="1213"/>
      <c r="AJH75" s="1213"/>
      <c r="AJI75" s="1213"/>
      <c r="AJJ75" s="1213"/>
      <c r="AJK75" s="1213"/>
      <c r="AJL75" s="1213"/>
      <c r="AJM75" s="1213"/>
      <c r="AJN75" s="1213"/>
      <c r="AJO75" s="1213"/>
      <c r="AJP75" s="1213"/>
      <c r="AJQ75" s="1213"/>
      <c r="AJR75" s="1213"/>
      <c r="AJS75" s="1213"/>
      <c r="AJT75" s="1213"/>
      <c r="AJU75" s="1213"/>
      <c r="AJV75" s="1213"/>
      <c r="AJW75" s="1213"/>
      <c r="AJX75" s="1213"/>
      <c r="AJY75" s="1213"/>
      <c r="AJZ75" s="1213"/>
      <c r="AKA75" s="1213"/>
      <c r="AKB75" s="1213"/>
      <c r="AKC75" s="1213"/>
      <c r="AKD75" s="1213"/>
      <c r="AKE75" s="1213"/>
      <c r="AKF75" s="1213"/>
      <c r="AKG75" s="1213"/>
      <c r="AKH75" s="1213"/>
      <c r="AKI75" s="1213"/>
      <c r="AKJ75" s="1213"/>
      <c r="AKK75" s="1213"/>
      <c r="AKL75" s="1213"/>
      <c r="AKM75" s="1213"/>
      <c r="AKN75" s="1213"/>
      <c r="AKO75" s="1213"/>
      <c r="AKP75" s="1213"/>
      <c r="AKQ75" s="1213"/>
      <c r="AKR75" s="1213"/>
      <c r="AKS75" s="1213"/>
      <c r="AKT75" s="1213"/>
      <c r="AKU75" s="1213"/>
      <c r="AKV75" s="1213"/>
      <c r="AKW75" s="1213"/>
      <c r="AKX75" s="1213"/>
      <c r="AKY75" s="1213"/>
      <c r="AKZ75" s="1213"/>
      <c r="ALA75" s="1213"/>
      <c r="ALB75" s="1213"/>
      <c r="ALC75" s="1213"/>
      <c r="ALD75" s="1213"/>
      <c r="ALE75" s="1213"/>
      <c r="ALF75" s="1213"/>
      <c r="ALG75" s="1213"/>
      <c r="ALH75" s="1213"/>
      <c r="ALI75" s="1213"/>
      <c r="ALJ75" s="1213"/>
      <c r="ALK75" s="1213"/>
      <c r="ALL75" s="1213"/>
      <c r="ALM75" s="1213"/>
      <c r="ALN75" s="1213"/>
      <c r="ALO75" s="1213"/>
      <c r="ALP75" s="1213"/>
      <c r="ALQ75" s="1213"/>
      <c r="ALR75" s="1213"/>
      <c r="ALS75" s="1213"/>
      <c r="ALT75" s="1213"/>
      <c r="ALU75" s="1213"/>
      <c r="ALV75" s="1213"/>
      <c r="ALW75" s="1213"/>
      <c r="ALX75" s="1213"/>
      <c r="ALY75" s="1213"/>
      <c r="ALZ75" s="1213"/>
      <c r="AMA75" s="1213"/>
      <c r="AMB75" s="1213"/>
      <c r="AMC75" s="1213"/>
      <c r="AMD75" s="1213"/>
      <c r="AME75" s="1213"/>
      <c r="AMF75" s="1213"/>
      <c r="AMG75" s="1213"/>
      <c r="AMH75" s="1213"/>
      <c r="AMI75" s="1213"/>
      <c r="AMJ75" s="1213"/>
      <c r="AMK75" s="1213"/>
    </row>
    <row r="76" spans="1:1025" ht="15" thickTop="1">
      <c r="A76" s="1187"/>
    </row>
    <row r="77" spans="1:1025" ht="15">
      <c r="E77" s="1214" t="s">
        <v>3870</v>
      </c>
    </row>
  </sheetData>
  <mergeCells count="9">
    <mergeCell ref="A4:E4"/>
    <mergeCell ref="A6:E6"/>
    <mergeCell ref="A7:E7"/>
    <mergeCell ref="A51:E51"/>
    <mergeCell ref="A52:E52"/>
    <mergeCell ref="A8:E8"/>
    <mergeCell ref="A9:E9"/>
    <mergeCell ref="A49:E49"/>
    <mergeCell ref="A50:E50"/>
  </mergeCells>
  <pageMargins left="0.98425196850393704" right="0.78740157480314965" top="0.98425196850393704" bottom="0.98425196850393704" header="0.51181102362204722" footer="0.31496062992125984"/>
  <pageSetup scale="80" firstPageNumber="0" orientation="portrait"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E29" sqref="E29"/>
    </sheetView>
  </sheetViews>
  <sheetFormatPr baseColWidth="10" defaultColWidth="9.140625" defaultRowHeight="12.75"/>
  <cols>
    <col min="1" max="1025" width="10.7109375" customWidth="1"/>
  </cols>
  <sheetData/>
  <phoneticPr fontId="16" type="noConversion"/>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
  <sheetViews>
    <sheetView zoomScale="90" zoomScaleNormal="90" zoomScalePageLayoutView="90" workbookViewId="0">
      <selection activeCell="D30" sqref="D30"/>
    </sheetView>
  </sheetViews>
  <sheetFormatPr baseColWidth="10" defaultColWidth="9.140625" defaultRowHeight="12.75"/>
  <cols>
    <col min="1" max="1025" width="10.7109375" customWidth="1"/>
  </cols>
  <sheetData/>
  <phoneticPr fontId="16" type="noConversion"/>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55"/>
  <sheetViews>
    <sheetView topLeftCell="A67" workbookViewId="0">
      <selection activeCell="A85" sqref="A85"/>
    </sheetView>
  </sheetViews>
  <sheetFormatPr baseColWidth="10" defaultRowHeight="14.25"/>
  <cols>
    <col min="1" max="1" width="28.85546875" style="430" customWidth="1"/>
    <col min="2" max="2" width="17.5703125" style="380" bestFit="1" customWidth="1"/>
    <col min="3" max="3" width="19.42578125" style="380" bestFit="1" customWidth="1"/>
    <col min="4" max="4" width="0.7109375" style="380" customWidth="1"/>
    <col min="5" max="5" width="17.5703125" style="393" bestFit="1" customWidth="1"/>
    <col min="6" max="6" width="19.42578125" style="380" bestFit="1" customWidth="1"/>
    <col min="7" max="7" width="0.7109375" style="380" customWidth="1"/>
    <col min="8" max="9" width="16.42578125" style="380" bestFit="1" customWidth="1"/>
    <col min="10" max="10" width="0.5703125" style="380" customWidth="1"/>
    <col min="11" max="11" width="8.28515625" style="474" bestFit="1" customWidth="1"/>
    <col min="12" max="254" width="11.42578125" style="380"/>
    <col min="255" max="255" width="54.5703125" style="380" customWidth="1"/>
    <col min="256" max="256" width="7.140625" style="380" customWidth="1"/>
    <col min="257" max="259" width="18.7109375" style="380" customWidth="1"/>
    <col min="260" max="260" width="11.42578125" style="380"/>
    <col min="261" max="261" width="19.7109375" style="380" bestFit="1" customWidth="1"/>
    <col min="262" max="510" width="11.42578125" style="380"/>
    <col min="511" max="511" width="54.5703125" style="380" customWidth="1"/>
    <col min="512" max="512" width="7.140625" style="380" customWidth="1"/>
    <col min="513" max="515" width="18.7109375" style="380" customWidth="1"/>
    <col min="516" max="516" width="11.42578125" style="380"/>
    <col min="517" max="517" width="19.7109375" style="380" bestFit="1" customWidth="1"/>
    <col min="518" max="766" width="11.42578125" style="380"/>
    <col min="767" max="767" width="54.5703125" style="380" customWidth="1"/>
    <col min="768" max="768" width="7.140625" style="380" customWidth="1"/>
    <col min="769" max="771" width="18.7109375" style="380" customWidth="1"/>
    <col min="772" max="772" width="11.42578125" style="380"/>
    <col min="773" max="773" width="19.7109375" style="380" bestFit="1" customWidth="1"/>
    <col min="774" max="1022" width="11.42578125" style="380"/>
    <col min="1023" max="1023" width="54.5703125" style="380" customWidth="1"/>
    <col min="1024" max="1024" width="7.140625" style="380" customWidth="1"/>
    <col min="1025" max="1027" width="18.7109375" style="380" customWidth="1"/>
    <col min="1028" max="1028" width="11.42578125" style="380"/>
    <col min="1029" max="1029" width="19.7109375" style="380" bestFit="1" customWidth="1"/>
    <col min="1030" max="1278" width="11.42578125" style="380"/>
    <col min="1279" max="1279" width="54.5703125" style="380" customWidth="1"/>
    <col min="1280" max="1280" width="7.140625" style="380" customWidth="1"/>
    <col min="1281" max="1283" width="18.7109375" style="380" customWidth="1"/>
    <col min="1284" max="1284" width="11.42578125" style="380"/>
    <col min="1285" max="1285" width="19.7109375" style="380" bestFit="1" customWidth="1"/>
    <col min="1286" max="1534" width="11.42578125" style="380"/>
    <col min="1535" max="1535" width="54.5703125" style="380" customWidth="1"/>
    <col min="1536" max="1536" width="7.140625" style="380" customWidth="1"/>
    <col min="1537" max="1539" width="18.7109375" style="380" customWidth="1"/>
    <col min="1540" max="1540" width="11.42578125" style="380"/>
    <col min="1541" max="1541" width="19.7109375" style="380" bestFit="1" customWidth="1"/>
    <col min="1542" max="1790" width="11.42578125" style="380"/>
    <col min="1791" max="1791" width="54.5703125" style="380" customWidth="1"/>
    <col min="1792" max="1792" width="7.140625" style="380" customWidth="1"/>
    <col min="1793" max="1795" width="18.7109375" style="380" customWidth="1"/>
    <col min="1796" max="1796" width="11.42578125" style="380"/>
    <col min="1797" max="1797" width="19.7109375" style="380" bestFit="1" customWidth="1"/>
    <col min="1798" max="2046" width="11.42578125" style="380"/>
    <col min="2047" max="2047" width="54.5703125" style="380" customWidth="1"/>
    <col min="2048" max="2048" width="7.140625" style="380" customWidth="1"/>
    <col min="2049" max="2051" width="18.7109375" style="380" customWidth="1"/>
    <col min="2052" max="2052" width="11.42578125" style="380"/>
    <col min="2053" max="2053" width="19.7109375" style="380" bestFit="1" customWidth="1"/>
    <col min="2054" max="2302" width="11.42578125" style="380"/>
    <col min="2303" max="2303" width="54.5703125" style="380" customWidth="1"/>
    <col min="2304" max="2304" width="7.140625" style="380" customWidth="1"/>
    <col min="2305" max="2307" width="18.7109375" style="380" customWidth="1"/>
    <col min="2308" max="2308" width="11.42578125" style="380"/>
    <col min="2309" max="2309" width="19.7109375" style="380" bestFit="1" customWidth="1"/>
    <col min="2310" max="2558" width="11.42578125" style="380"/>
    <col min="2559" max="2559" width="54.5703125" style="380" customWidth="1"/>
    <col min="2560" max="2560" width="7.140625" style="380" customWidth="1"/>
    <col min="2561" max="2563" width="18.7109375" style="380" customWidth="1"/>
    <col min="2564" max="2564" width="11.42578125" style="380"/>
    <col min="2565" max="2565" width="19.7109375" style="380" bestFit="1" customWidth="1"/>
    <col min="2566" max="2814" width="11.42578125" style="380"/>
    <col min="2815" max="2815" width="54.5703125" style="380" customWidth="1"/>
    <col min="2816" max="2816" width="7.140625" style="380" customWidth="1"/>
    <col min="2817" max="2819" width="18.7109375" style="380" customWidth="1"/>
    <col min="2820" max="2820" width="11.42578125" style="380"/>
    <col min="2821" max="2821" width="19.7109375" style="380" bestFit="1" customWidth="1"/>
    <col min="2822" max="3070" width="11.42578125" style="380"/>
    <col min="3071" max="3071" width="54.5703125" style="380" customWidth="1"/>
    <col min="3072" max="3072" width="7.140625" style="380" customWidth="1"/>
    <col min="3073" max="3075" width="18.7109375" style="380" customWidth="1"/>
    <col min="3076" max="3076" width="11.42578125" style="380"/>
    <col min="3077" max="3077" width="19.7109375" style="380" bestFit="1" customWidth="1"/>
    <col min="3078" max="3326" width="11.42578125" style="380"/>
    <col min="3327" max="3327" width="54.5703125" style="380" customWidth="1"/>
    <col min="3328" max="3328" width="7.140625" style="380" customWidth="1"/>
    <col min="3329" max="3331" width="18.7109375" style="380" customWidth="1"/>
    <col min="3332" max="3332" width="11.42578125" style="380"/>
    <col min="3333" max="3333" width="19.7109375" style="380" bestFit="1" customWidth="1"/>
    <col min="3334" max="3582" width="11.42578125" style="380"/>
    <col min="3583" max="3583" width="54.5703125" style="380" customWidth="1"/>
    <col min="3584" max="3584" width="7.140625" style="380" customWidth="1"/>
    <col min="3585" max="3587" width="18.7109375" style="380" customWidth="1"/>
    <col min="3588" max="3588" width="11.42578125" style="380"/>
    <col min="3589" max="3589" width="19.7109375" style="380" bestFit="1" customWidth="1"/>
    <col min="3590" max="3838" width="11.42578125" style="380"/>
    <col min="3839" max="3839" width="54.5703125" style="380" customWidth="1"/>
    <col min="3840" max="3840" width="7.140625" style="380" customWidth="1"/>
    <col min="3841" max="3843" width="18.7109375" style="380" customWidth="1"/>
    <col min="3844" max="3844" width="11.42578125" style="380"/>
    <col min="3845" max="3845" width="19.7109375" style="380" bestFit="1" customWidth="1"/>
    <col min="3846" max="4094" width="11.42578125" style="380"/>
    <col min="4095" max="4095" width="54.5703125" style="380" customWidth="1"/>
    <col min="4096" max="4096" width="7.140625" style="380" customWidth="1"/>
    <col min="4097" max="4099" width="18.7109375" style="380" customWidth="1"/>
    <col min="4100" max="4100" width="11.42578125" style="380"/>
    <col min="4101" max="4101" width="19.7109375" style="380" bestFit="1" customWidth="1"/>
    <col min="4102" max="4350" width="11.42578125" style="380"/>
    <col min="4351" max="4351" width="54.5703125" style="380" customWidth="1"/>
    <col min="4352" max="4352" width="7.140625" style="380" customWidth="1"/>
    <col min="4353" max="4355" width="18.7109375" style="380" customWidth="1"/>
    <col min="4356" max="4356" width="11.42578125" style="380"/>
    <col min="4357" max="4357" width="19.7109375" style="380" bestFit="1" customWidth="1"/>
    <col min="4358" max="4606" width="11.42578125" style="380"/>
    <col min="4607" max="4607" width="54.5703125" style="380" customWidth="1"/>
    <col min="4608" max="4608" width="7.140625" style="380" customWidth="1"/>
    <col min="4609" max="4611" width="18.7109375" style="380" customWidth="1"/>
    <col min="4612" max="4612" width="11.42578125" style="380"/>
    <col min="4613" max="4613" width="19.7109375" style="380" bestFit="1" customWidth="1"/>
    <col min="4614" max="4862" width="11.42578125" style="380"/>
    <col min="4863" max="4863" width="54.5703125" style="380" customWidth="1"/>
    <col min="4864" max="4864" width="7.140625" style="380" customWidth="1"/>
    <col min="4865" max="4867" width="18.7109375" style="380" customWidth="1"/>
    <col min="4868" max="4868" width="11.42578125" style="380"/>
    <col min="4869" max="4869" width="19.7109375" style="380" bestFit="1" customWidth="1"/>
    <col min="4870" max="5118" width="11.42578125" style="380"/>
    <col min="5119" max="5119" width="54.5703125" style="380" customWidth="1"/>
    <col min="5120" max="5120" width="7.140625" style="380" customWidth="1"/>
    <col min="5121" max="5123" width="18.7109375" style="380" customWidth="1"/>
    <col min="5124" max="5124" width="11.42578125" style="380"/>
    <col min="5125" max="5125" width="19.7109375" style="380" bestFit="1" customWidth="1"/>
    <col min="5126" max="5374" width="11.42578125" style="380"/>
    <col min="5375" max="5375" width="54.5703125" style="380" customWidth="1"/>
    <col min="5376" max="5376" width="7.140625" style="380" customWidth="1"/>
    <col min="5377" max="5379" width="18.7109375" style="380" customWidth="1"/>
    <col min="5380" max="5380" width="11.42578125" style="380"/>
    <col min="5381" max="5381" width="19.7109375" style="380" bestFit="1" customWidth="1"/>
    <col min="5382" max="5630" width="11.42578125" style="380"/>
    <col min="5631" max="5631" width="54.5703125" style="380" customWidth="1"/>
    <col min="5632" max="5632" width="7.140625" style="380" customWidth="1"/>
    <col min="5633" max="5635" width="18.7109375" style="380" customWidth="1"/>
    <col min="5636" max="5636" width="11.42578125" style="380"/>
    <col min="5637" max="5637" width="19.7109375" style="380" bestFit="1" customWidth="1"/>
    <col min="5638" max="5886" width="11.42578125" style="380"/>
    <col min="5887" max="5887" width="54.5703125" style="380" customWidth="1"/>
    <col min="5888" max="5888" width="7.140625" style="380" customWidth="1"/>
    <col min="5889" max="5891" width="18.7109375" style="380" customWidth="1"/>
    <col min="5892" max="5892" width="11.42578125" style="380"/>
    <col min="5893" max="5893" width="19.7109375" style="380" bestFit="1" customWidth="1"/>
    <col min="5894" max="6142" width="11.42578125" style="380"/>
    <col min="6143" max="6143" width="54.5703125" style="380" customWidth="1"/>
    <col min="6144" max="6144" width="7.140625" style="380" customWidth="1"/>
    <col min="6145" max="6147" width="18.7109375" style="380" customWidth="1"/>
    <col min="6148" max="6148" width="11.42578125" style="380"/>
    <col min="6149" max="6149" width="19.7109375" style="380" bestFit="1" customWidth="1"/>
    <col min="6150" max="6398" width="11.42578125" style="380"/>
    <col min="6399" max="6399" width="54.5703125" style="380" customWidth="1"/>
    <col min="6400" max="6400" width="7.140625" style="380" customWidth="1"/>
    <col min="6401" max="6403" width="18.7109375" style="380" customWidth="1"/>
    <col min="6404" max="6404" width="11.42578125" style="380"/>
    <col min="6405" max="6405" width="19.7109375" style="380" bestFit="1" customWidth="1"/>
    <col min="6406" max="6654" width="11.42578125" style="380"/>
    <col min="6655" max="6655" width="54.5703125" style="380" customWidth="1"/>
    <col min="6656" max="6656" width="7.140625" style="380" customWidth="1"/>
    <col min="6657" max="6659" width="18.7109375" style="380" customWidth="1"/>
    <col min="6660" max="6660" width="11.42578125" style="380"/>
    <col min="6661" max="6661" width="19.7109375" style="380" bestFit="1" customWidth="1"/>
    <col min="6662" max="6910" width="11.42578125" style="380"/>
    <col min="6911" max="6911" width="54.5703125" style="380" customWidth="1"/>
    <col min="6912" max="6912" width="7.140625" style="380" customWidth="1"/>
    <col min="6913" max="6915" width="18.7109375" style="380" customWidth="1"/>
    <col min="6916" max="6916" width="11.42578125" style="380"/>
    <col min="6917" max="6917" width="19.7109375" style="380" bestFit="1" customWidth="1"/>
    <col min="6918" max="7166" width="11.42578125" style="380"/>
    <col min="7167" max="7167" width="54.5703125" style="380" customWidth="1"/>
    <col min="7168" max="7168" width="7.140625" style="380" customWidth="1"/>
    <col min="7169" max="7171" width="18.7109375" style="380" customWidth="1"/>
    <col min="7172" max="7172" width="11.42578125" style="380"/>
    <col min="7173" max="7173" width="19.7109375" style="380" bestFit="1" customWidth="1"/>
    <col min="7174" max="7422" width="11.42578125" style="380"/>
    <col min="7423" max="7423" width="54.5703125" style="380" customWidth="1"/>
    <col min="7424" max="7424" width="7.140625" style="380" customWidth="1"/>
    <col min="7425" max="7427" width="18.7109375" style="380" customWidth="1"/>
    <col min="7428" max="7428" width="11.42578125" style="380"/>
    <col min="7429" max="7429" width="19.7109375" style="380" bestFit="1" customWidth="1"/>
    <col min="7430" max="7678" width="11.42578125" style="380"/>
    <col min="7679" max="7679" width="54.5703125" style="380" customWidth="1"/>
    <col min="7680" max="7680" width="7.140625" style="380" customWidth="1"/>
    <col min="7681" max="7683" width="18.7109375" style="380" customWidth="1"/>
    <col min="7684" max="7684" width="11.42578125" style="380"/>
    <col min="7685" max="7685" width="19.7109375" style="380" bestFit="1" customWidth="1"/>
    <col min="7686" max="7934" width="11.42578125" style="380"/>
    <col min="7935" max="7935" width="54.5703125" style="380" customWidth="1"/>
    <col min="7936" max="7936" width="7.140625" style="380" customWidth="1"/>
    <col min="7937" max="7939" width="18.7109375" style="380" customWidth="1"/>
    <col min="7940" max="7940" width="11.42578125" style="380"/>
    <col min="7941" max="7941" width="19.7109375" style="380" bestFit="1" customWidth="1"/>
    <col min="7942" max="8190" width="11.42578125" style="380"/>
    <col min="8191" max="8191" width="54.5703125" style="380" customWidth="1"/>
    <col min="8192" max="8192" width="7.140625" style="380" customWidth="1"/>
    <col min="8193" max="8195" width="18.7109375" style="380" customWidth="1"/>
    <col min="8196" max="8196" width="11.42578125" style="380"/>
    <col min="8197" max="8197" width="19.7109375" style="380" bestFit="1" customWidth="1"/>
    <col min="8198" max="8446" width="11.42578125" style="380"/>
    <col min="8447" max="8447" width="54.5703125" style="380" customWidth="1"/>
    <col min="8448" max="8448" width="7.140625" style="380" customWidth="1"/>
    <col min="8449" max="8451" width="18.7109375" style="380" customWidth="1"/>
    <col min="8452" max="8452" width="11.42578125" style="380"/>
    <col min="8453" max="8453" width="19.7109375" style="380" bestFit="1" customWidth="1"/>
    <col min="8454" max="8702" width="11.42578125" style="380"/>
    <col min="8703" max="8703" width="54.5703125" style="380" customWidth="1"/>
    <col min="8704" max="8704" width="7.140625" style="380" customWidth="1"/>
    <col min="8705" max="8707" width="18.7109375" style="380" customWidth="1"/>
    <col min="8708" max="8708" width="11.42578125" style="380"/>
    <col min="8709" max="8709" width="19.7109375" style="380" bestFit="1" customWidth="1"/>
    <col min="8710" max="8958" width="11.42578125" style="380"/>
    <col min="8959" max="8959" width="54.5703125" style="380" customWidth="1"/>
    <col min="8960" max="8960" width="7.140625" style="380" customWidth="1"/>
    <col min="8961" max="8963" width="18.7109375" style="380" customWidth="1"/>
    <col min="8964" max="8964" width="11.42578125" style="380"/>
    <col min="8965" max="8965" width="19.7109375" style="380" bestFit="1" customWidth="1"/>
    <col min="8966" max="9214" width="11.42578125" style="380"/>
    <col min="9215" max="9215" width="54.5703125" style="380" customWidth="1"/>
    <col min="9216" max="9216" width="7.140625" style="380" customWidth="1"/>
    <col min="9217" max="9219" width="18.7109375" style="380" customWidth="1"/>
    <col min="9220" max="9220" width="11.42578125" style="380"/>
    <col min="9221" max="9221" width="19.7109375" style="380" bestFit="1" customWidth="1"/>
    <col min="9222" max="9470" width="11.42578125" style="380"/>
    <col min="9471" max="9471" width="54.5703125" style="380" customWidth="1"/>
    <col min="9472" max="9472" width="7.140625" style="380" customWidth="1"/>
    <col min="9473" max="9475" width="18.7109375" style="380" customWidth="1"/>
    <col min="9476" max="9476" width="11.42578125" style="380"/>
    <col min="9477" max="9477" width="19.7109375" style="380" bestFit="1" customWidth="1"/>
    <col min="9478" max="9726" width="11.42578125" style="380"/>
    <col min="9727" max="9727" width="54.5703125" style="380" customWidth="1"/>
    <col min="9728" max="9728" width="7.140625" style="380" customWidth="1"/>
    <col min="9729" max="9731" width="18.7109375" style="380" customWidth="1"/>
    <col min="9732" max="9732" width="11.42578125" style="380"/>
    <col min="9733" max="9733" width="19.7109375" style="380" bestFit="1" customWidth="1"/>
    <col min="9734" max="9982" width="11.42578125" style="380"/>
    <col min="9983" max="9983" width="54.5703125" style="380" customWidth="1"/>
    <col min="9984" max="9984" width="7.140625" style="380" customWidth="1"/>
    <col min="9985" max="9987" width="18.7109375" style="380" customWidth="1"/>
    <col min="9988" max="9988" width="11.42578125" style="380"/>
    <col min="9989" max="9989" width="19.7109375" style="380" bestFit="1" customWidth="1"/>
    <col min="9990" max="10238" width="11.42578125" style="380"/>
    <col min="10239" max="10239" width="54.5703125" style="380" customWidth="1"/>
    <col min="10240" max="10240" width="7.140625" style="380" customWidth="1"/>
    <col min="10241" max="10243" width="18.7109375" style="380" customWidth="1"/>
    <col min="10244" max="10244" width="11.42578125" style="380"/>
    <col min="10245" max="10245" width="19.7109375" style="380" bestFit="1" customWidth="1"/>
    <col min="10246" max="10494" width="11.42578125" style="380"/>
    <col min="10495" max="10495" width="54.5703125" style="380" customWidth="1"/>
    <col min="10496" max="10496" width="7.140625" style="380" customWidth="1"/>
    <col min="10497" max="10499" width="18.7109375" style="380" customWidth="1"/>
    <col min="10500" max="10500" width="11.42578125" style="380"/>
    <col min="10501" max="10501" width="19.7109375" style="380" bestFit="1" customWidth="1"/>
    <col min="10502" max="10750" width="11.42578125" style="380"/>
    <col min="10751" max="10751" width="54.5703125" style="380" customWidth="1"/>
    <col min="10752" max="10752" width="7.140625" style="380" customWidth="1"/>
    <col min="10753" max="10755" width="18.7109375" style="380" customWidth="1"/>
    <col min="10756" max="10756" width="11.42578125" style="380"/>
    <col min="10757" max="10757" width="19.7109375" style="380" bestFit="1" customWidth="1"/>
    <col min="10758" max="11006" width="11.42578125" style="380"/>
    <col min="11007" max="11007" width="54.5703125" style="380" customWidth="1"/>
    <col min="11008" max="11008" width="7.140625" style="380" customWidth="1"/>
    <col min="11009" max="11011" width="18.7109375" style="380" customWidth="1"/>
    <col min="11012" max="11012" width="11.42578125" style="380"/>
    <col min="11013" max="11013" width="19.7109375" style="380" bestFit="1" customWidth="1"/>
    <col min="11014" max="11262" width="11.42578125" style="380"/>
    <col min="11263" max="11263" width="54.5703125" style="380" customWidth="1"/>
    <col min="11264" max="11264" width="7.140625" style="380" customWidth="1"/>
    <col min="11265" max="11267" width="18.7109375" style="380" customWidth="1"/>
    <col min="11268" max="11268" width="11.42578125" style="380"/>
    <col min="11269" max="11269" width="19.7109375" style="380" bestFit="1" customWidth="1"/>
    <col min="11270" max="11518" width="11.42578125" style="380"/>
    <col min="11519" max="11519" width="54.5703125" style="380" customWidth="1"/>
    <col min="11520" max="11520" width="7.140625" style="380" customWidth="1"/>
    <col min="11521" max="11523" width="18.7109375" style="380" customWidth="1"/>
    <col min="11524" max="11524" width="11.42578125" style="380"/>
    <col min="11525" max="11525" width="19.7109375" style="380" bestFit="1" customWidth="1"/>
    <col min="11526" max="11774" width="11.42578125" style="380"/>
    <col min="11775" max="11775" width="54.5703125" style="380" customWidth="1"/>
    <col min="11776" max="11776" width="7.140625" style="380" customWidth="1"/>
    <col min="11777" max="11779" width="18.7109375" style="380" customWidth="1"/>
    <col min="11780" max="11780" width="11.42578125" style="380"/>
    <col min="11781" max="11781" width="19.7109375" style="380" bestFit="1" customWidth="1"/>
    <col min="11782" max="12030" width="11.42578125" style="380"/>
    <col min="12031" max="12031" width="54.5703125" style="380" customWidth="1"/>
    <col min="12032" max="12032" width="7.140625" style="380" customWidth="1"/>
    <col min="12033" max="12035" width="18.7109375" style="380" customWidth="1"/>
    <col min="12036" max="12036" width="11.42578125" style="380"/>
    <col min="12037" max="12037" width="19.7109375" style="380" bestFit="1" customWidth="1"/>
    <col min="12038" max="12286" width="11.42578125" style="380"/>
    <col min="12287" max="12287" width="54.5703125" style="380" customWidth="1"/>
    <col min="12288" max="12288" width="7.140625" style="380" customWidth="1"/>
    <col min="12289" max="12291" width="18.7109375" style="380" customWidth="1"/>
    <col min="12292" max="12292" width="11.42578125" style="380"/>
    <col min="12293" max="12293" width="19.7109375" style="380" bestFit="1" customWidth="1"/>
    <col min="12294" max="12542" width="11.42578125" style="380"/>
    <col min="12543" max="12543" width="54.5703125" style="380" customWidth="1"/>
    <col min="12544" max="12544" width="7.140625" style="380" customWidth="1"/>
    <col min="12545" max="12547" width="18.7109375" style="380" customWidth="1"/>
    <col min="12548" max="12548" width="11.42578125" style="380"/>
    <col min="12549" max="12549" width="19.7109375" style="380" bestFit="1" customWidth="1"/>
    <col min="12550" max="12798" width="11.42578125" style="380"/>
    <col min="12799" max="12799" width="54.5703125" style="380" customWidth="1"/>
    <col min="12800" max="12800" width="7.140625" style="380" customWidth="1"/>
    <col min="12801" max="12803" width="18.7109375" style="380" customWidth="1"/>
    <col min="12804" max="12804" width="11.42578125" style="380"/>
    <col min="12805" max="12805" width="19.7109375" style="380" bestFit="1" customWidth="1"/>
    <col min="12806" max="13054" width="11.42578125" style="380"/>
    <col min="13055" max="13055" width="54.5703125" style="380" customWidth="1"/>
    <col min="13056" max="13056" width="7.140625" style="380" customWidth="1"/>
    <col min="13057" max="13059" width="18.7109375" style="380" customWidth="1"/>
    <col min="13060" max="13060" width="11.42578125" style="380"/>
    <col min="13061" max="13061" width="19.7109375" style="380" bestFit="1" customWidth="1"/>
    <col min="13062" max="13310" width="11.42578125" style="380"/>
    <col min="13311" max="13311" width="54.5703125" style="380" customWidth="1"/>
    <col min="13312" max="13312" width="7.140625" style="380" customWidth="1"/>
    <col min="13313" max="13315" width="18.7109375" style="380" customWidth="1"/>
    <col min="13316" max="13316" width="11.42578125" style="380"/>
    <col min="13317" max="13317" width="19.7109375" style="380" bestFit="1" customWidth="1"/>
    <col min="13318" max="13566" width="11.42578125" style="380"/>
    <col min="13567" max="13567" width="54.5703125" style="380" customWidth="1"/>
    <col min="13568" max="13568" width="7.140625" style="380" customWidth="1"/>
    <col min="13569" max="13571" width="18.7109375" style="380" customWidth="1"/>
    <col min="13572" max="13572" width="11.42578125" style="380"/>
    <col min="13573" max="13573" width="19.7109375" style="380" bestFit="1" customWidth="1"/>
    <col min="13574" max="13822" width="11.42578125" style="380"/>
    <col min="13823" max="13823" width="54.5703125" style="380" customWidth="1"/>
    <col min="13824" max="13824" width="7.140625" style="380" customWidth="1"/>
    <col min="13825" max="13827" width="18.7109375" style="380" customWidth="1"/>
    <col min="13828" max="13828" width="11.42578125" style="380"/>
    <col min="13829" max="13829" width="19.7109375" style="380" bestFit="1" customWidth="1"/>
    <col min="13830" max="14078" width="11.42578125" style="380"/>
    <col min="14079" max="14079" width="54.5703125" style="380" customWidth="1"/>
    <col min="14080" max="14080" width="7.140625" style="380" customWidth="1"/>
    <col min="14081" max="14083" width="18.7109375" style="380" customWidth="1"/>
    <col min="14084" max="14084" width="11.42578125" style="380"/>
    <col min="14085" max="14085" width="19.7109375" style="380" bestFit="1" customWidth="1"/>
    <col min="14086" max="14334" width="11.42578125" style="380"/>
    <col min="14335" max="14335" width="54.5703125" style="380" customWidth="1"/>
    <col min="14336" max="14336" width="7.140625" style="380" customWidth="1"/>
    <col min="14337" max="14339" width="18.7109375" style="380" customWidth="1"/>
    <col min="14340" max="14340" width="11.42578125" style="380"/>
    <col min="14341" max="14341" width="19.7109375" style="380" bestFit="1" customWidth="1"/>
    <col min="14342" max="14590" width="11.42578125" style="380"/>
    <col min="14591" max="14591" width="54.5703125" style="380" customWidth="1"/>
    <col min="14592" max="14592" width="7.140625" style="380" customWidth="1"/>
    <col min="14593" max="14595" width="18.7109375" style="380" customWidth="1"/>
    <col min="14596" max="14596" width="11.42578125" style="380"/>
    <col min="14597" max="14597" width="19.7109375" style="380" bestFit="1" customWidth="1"/>
    <col min="14598" max="14846" width="11.42578125" style="380"/>
    <col min="14847" max="14847" width="54.5703125" style="380" customWidth="1"/>
    <col min="14848" max="14848" width="7.140625" style="380" customWidth="1"/>
    <col min="14849" max="14851" width="18.7109375" style="380" customWidth="1"/>
    <col min="14852" max="14852" width="11.42578125" style="380"/>
    <col min="14853" max="14853" width="19.7109375" style="380" bestFit="1" customWidth="1"/>
    <col min="14854" max="15102" width="11.42578125" style="380"/>
    <col min="15103" max="15103" width="54.5703125" style="380" customWidth="1"/>
    <col min="15104" max="15104" width="7.140625" style="380" customWidth="1"/>
    <col min="15105" max="15107" width="18.7109375" style="380" customWidth="1"/>
    <col min="15108" max="15108" width="11.42578125" style="380"/>
    <col min="15109" max="15109" width="19.7109375" style="380" bestFit="1" customWidth="1"/>
    <col min="15110" max="15358" width="11.42578125" style="380"/>
    <col min="15359" max="15359" width="54.5703125" style="380" customWidth="1"/>
    <col min="15360" max="15360" width="7.140625" style="380" customWidth="1"/>
    <col min="15361" max="15363" width="18.7109375" style="380" customWidth="1"/>
    <col min="15364" max="15364" width="11.42578125" style="380"/>
    <col min="15365" max="15365" width="19.7109375" style="380" bestFit="1" customWidth="1"/>
    <col min="15366" max="15614" width="11.42578125" style="380"/>
    <col min="15615" max="15615" width="54.5703125" style="380" customWidth="1"/>
    <col min="15616" max="15616" width="7.140625" style="380" customWidth="1"/>
    <col min="15617" max="15619" width="18.7109375" style="380" customWidth="1"/>
    <col min="15620" max="15620" width="11.42578125" style="380"/>
    <col min="15621" max="15621" width="19.7109375" style="380" bestFit="1" customWidth="1"/>
    <col min="15622" max="15870" width="11.42578125" style="380"/>
    <col min="15871" max="15871" width="54.5703125" style="380" customWidth="1"/>
    <col min="15872" max="15872" width="7.140625" style="380" customWidth="1"/>
    <col min="15873" max="15875" width="18.7109375" style="380" customWidth="1"/>
    <col min="15876" max="15876" width="11.42578125" style="380"/>
    <col min="15877" max="15877" width="19.7109375" style="380" bestFit="1" customWidth="1"/>
    <col min="15878" max="16126" width="11.42578125" style="380"/>
    <col min="16127" max="16127" width="54.5703125" style="380" customWidth="1"/>
    <col min="16128" max="16128" width="7.140625" style="380" customWidth="1"/>
    <col min="16129" max="16131" width="18.7109375" style="380" customWidth="1"/>
    <col min="16132" max="16132" width="11.42578125" style="380"/>
    <col min="16133" max="16133" width="19.7109375" style="380" bestFit="1" customWidth="1"/>
    <col min="16134" max="16384" width="11.42578125" style="380"/>
  </cols>
  <sheetData>
    <row r="1" spans="1:12" s="370" customFormat="1" ht="15.75">
      <c r="A1" s="1780" t="s">
        <v>1</v>
      </c>
      <c r="B1" s="1780"/>
      <c r="C1" s="1780"/>
      <c r="D1" s="1780"/>
      <c r="E1" s="1780"/>
      <c r="F1" s="1780"/>
      <c r="G1" s="1780"/>
      <c r="H1" s="1780"/>
      <c r="I1" s="1780"/>
      <c r="J1" s="1780"/>
      <c r="K1" s="1780"/>
    </row>
    <row r="2" spans="1:12" s="363" customFormat="1" ht="15.75" customHeight="1">
      <c r="A2" s="1781" t="s">
        <v>374</v>
      </c>
      <c r="B2" s="1781"/>
      <c r="C2" s="1781"/>
      <c r="D2" s="1781"/>
      <c r="E2" s="1781"/>
      <c r="F2" s="1781"/>
      <c r="G2" s="1781"/>
      <c r="H2" s="1781"/>
      <c r="I2" s="1781"/>
      <c r="J2" s="1781"/>
      <c r="K2" s="1781"/>
    </row>
    <row r="3" spans="1:12" s="363" customFormat="1" ht="15.75">
      <c r="A3" s="1782" t="s">
        <v>3923</v>
      </c>
      <c r="B3" s="1782"/>
      <c r="C3" s="1782"/>
      <c r="D3" s="1782"/>
      <c r="E3" s="1782"/>
      <c r="F3" s="1782"/>
      <c r="G3" s="1782"/>
      <c r="H3" s="1782"/>
      <c r="I3" s="1782"/>
      <c r="J3" s="1782"/>
      <c r="K3" s="1782"/>
    </row>
    <row r="4" spans="1:12" s="363" customFormat="1" ht="15.75">
      <c r="A4" s="1782" t="s">
        <v>3</v>
      </c>
      <c r="B4" s="1782"/>
      <c r="C4" s="1782"/>
      <c r="D4" s="1782"/>
      <c r="E4" s="1782"/>
      <c r="F4" s="1782"/>
      <c r="G4" s="1782"/>
      <c r="H4" s="1782"/>
      <c r="I4" s="1782"/>
      <c r="J4" s="1782"/>
      <c r="K4" s="1782"/>
    </row>
    <row r="5" spans="1:12" s="370" customFormat="1" ht="15">
      <c r="A5" s="366"/>
      <c r="B5" s="432"/>
      <c r="C5" s="432"/>
      <c r="D5" s="368"/>
      <c r="E5" s="368"/>
      <c r="F5" s="433"/>
      <c r="G5" s="434"/>
      <c r="K5" s="467"/>
    </row>
    <row r="6" spans="1:12" s="370" customFormat="1" ht="15" thickBot="1">
      <c r="A6" s="371"/>
      <c r="B6" s="1783">
        <v>2018</v>
      </c>
      <c r="C6" s="1783"/>
      <c r="D6" s="435"/>
      <c r="E6" s="1783">
        <v>2017</v>
      </c>
      <c r="F6" s="1783"/>
      <c r="G6" s="436"/>
      <c r="H6" s="372" t="s">
        <v>375</v>
      </c>
      <c r="I6" s="372" t="s">
        <v>376</v>
      </c>
      <c r="J6" s="437"/>
      <c r="K6" s="468" t="s">
        <v>377</v>
      </c>
    </row>
    <row r="7" spans="1:12" s="295" customFormat="1">
      <c r="A7" s="373"/>
      <c r="B7" s="374"/>
      <c r="C7" s="374"/>
      <c r="D7" s="375"/>
      <c r="E7" s="375"/>
      <c r="F7" s="296"/>
      <c r="G7" s="296"/>
      <c r="H7" s="296"/>
      <c r="I7" s="296"/>
      <c r="J7" s="296"/>
      <c r="K7" s="469"/>
    </row>
    <row r="8" spans="1:12" ht="15">
      <c r="A8" s="376" t="s">
        <v>4</v>
      </c>
      <c r="B8" s="382"/>
      <c r="C8" s="377"/>
      <c r="D8" s="378"/>
      <c r="E8" s="378"/>
      <c r="F8" s="361"/>
      <c r="G8" s="361"/>
      <c r="H8" s="361"/>
      <c r="I8" s="361"/>
      <c r="J8" s="438"/>
      <c r="K8" s="470"/>
      <c r="L8" s="379"/>
    </row>
    <row r="9" spans="1:12">
      <c r="A9" s="381"/>
      <c r="B9" s="382"/>
      <c r="C9" s="377"/>
      <c r="D9" s="378"/>
      <c r="E9" s="378"/>
      <c r="F9" s="361"/>
      <c r="G9" s="361"/>
      <c r="H9" s="361"/>
      <c r="I9" s="361"/>
      <c r="J9" s="438"/>
      <c r="K9" s="470"/>
      <c r="L9" s="379"/>
    </row>
    <row r="10" spans="1:12">
      <c r="A10" s="381" t="s">
        <v>3925</v>
      </c>
      <c r="B10" s="382"/>
      <c r="C10" s="383"/>
      <c r="D10" s="378"/>
      <c r="E10" s="378"/>
      <c r="F10" s="361"/>
      <c r="G10" s="361"/>
      <c r="H10" s="361"/>
      <c r="I10" s="361"/>
      <c r="J10" s="438"/>
      <c r="K10" s="470"/>
      <c r="L10" s="379"/>
    </row>
    <row r="11" spans="1:12">
      <c r="A11" s="381"/>
      <c r="B11" s="382"/>
      <c r="C11" s="383"/>
      <c r="D11" s="378"/>
      <c r="E11" s="378"/>
      <c r="F11" s="361"/>
      <c r="G11" s="361"/>
      <c r="H11" s="361"/>
      <c r="I11" s="361"/>
      <c r="J11" s="438"/>
      <c r="K11" s="470"/>
      <c r="L11" s="379"/>
    </row>
    <row r="12" spans="1:12">
      <c r="A12" s="384" t="s">
        <v>81</v>
      </c>
      <c r="B12" s="385"/>
      <c r="C12" s="383">
        <v>1428231643.6900001</v>
      </c>
      <c r="D12" s="378"/>
      <c r="E12" s="378"/>
      <c r="F12" s="361">
        <v>1337189712.21</v>
      </c>
      <c r="G12" s="361"/>
      <c r="H12" s="439">
        <f>IF(C12&gt;=F12,(C12-F12),0)</f>
        <v>91041931.480000019</v>
      </c>
      <c r="I12" s="439">
        <f>IF(C12&lt;=F12,(F12-C12),0)</f>
        <v>0</v>
      </c>
      <c r="J12" s="440"/>
      <c r="K12" s="466">
        <f>IF(H12,(H12/F12),IF(I12,-(I12/F12),0))</f>
        <v>6.8084528805963676E-2</v>
      </c>
      <c r="L12" s="379"/>
    </row>
    <row r="13" spans="1:12">
      <c r="A13" s="384" t="s">
        <v>3926</v>
      </c>
      <c r="B13" s="385"/>
      <c r="C13" s="383">
        <v>26310238578.799999</v>
      </c>
      <c r="D13" s="378"/>
      <c r="E13" s="378"/>
      <c r="F13" s="361">
        <v>2787860063.75</v>
      </c>
      <c r="G13" s="361"/>
      <c r="H13" s="439">
        <f t="shared" ref="H13:H72" si="0">IF(C13&gt;=F13,(C13-F13),0)</f>
        <v>23522378515.049999</v>
      </c>
      <c r="I13" s="439">
        <f>IF(C13&lt;=F13,(F13-C13),0)</f>
        <v>0</v>
      </c>
      <c r="J13" s="440"/>
      <c r="K13" s="466">
        <f>IF(H13,(H13/F13),IF(I13,-(I13/F13),0))</f>
        <v>8.4374315701519222</v>
      </c>
      <c r="L13" s="379"/>
    </row>
    <row r="14" spans="1:12">
      <c r="A14" s="384" t="s">
        <v>3927</v>
      </c>
      <c r="B14" s="385"/>
      <c r="C14" s="383">
        <v>54669566264.379997</v>
      </c>
      <c r="D14" s="378"/>
      <c r="E14" s="378"/>
      <c r="F14" s="361">
        <v>82014456578.589996</v>
      </c>
      <c r="G14" s="361"/>
      <c r="H14" s="439">
        <f t="shared" si="0"/>
        <v>0</v>
      </c>
      <c r="I14" s="439">
        <f>IF(C14&lt;=F14,(F14-C14),0)</f>
        <v>27344890314.209999</v>
      </c>
      <c r="J14" s="440"/>
      <c r="K14" s="466">
        <f>IF(H14,(H14/F14),IF(I14,-(I14/F14),0))</f>
        <v>-0.33341549106049223</v>
      </c>
      <c r="L14" s="379"/>
    </row>
    <row r="15" spans="1:12" ht="25.5">
      <c r="A15" s="384" t="s">
        <v>3968</v>
      </c>
      <c r="B15" s="383">
        <v>6986150140.1800003</v>
      </c>
      <c r="C15" s="386"/>
      <c r="D15" s="378"/>
      <c r="E15" s="378">
        <v>7000427184.3999996</v>
      </c>
      <c r="F15" s="361"/>
      <c r="G15" s="361"/>
      <c r="H15" s="439">
        <f>IF(B15&gt;=E15,(B15-E15),0)</f>
        <v>0</v>
      </c>
      <c r="I15" s="439">
        <f>IF(B15&lt;=E15,(E15-B15),0)</f>
        <v>14277044.219999313</v>
      </c>
      <c r="J15" s="440"/>
      <c r="K15" s="466">
        <f>IF(H15,(H15/E15),IF(I15,-(I15/E15),0))</f>
        <v>-2.0394532853387553E-3</v>
      </c>
      <c r="L15" s="379"/>
    </row>
    <row r="16" spans="1:12">
      <c r="A16" s="384" t="s">
        <v>3969</v>
      </c>
      <c r="B16" s="441">
        <v>-3269562912.0500002</v>
      </c>
      <c r="C16" s="415"/>
      <c r="D16" s="417"/>
      <c r="E16" s="442">
        <v>-1676489072.5999999</v>
      </c>
      <c r="F16" s="361"/>
      <c r="G16" s="361"/>
      <c r="H16" s="439">
        <f>-IF(-B16&gt;=-E16,(B16-E16),0)</f>
        <v>1593073839.4500003</v>
      </c>
      <c r="I16" s="439">
        <f>IF(-B16&lt;=-E16,(E16-B16),0)</f>
        <v>0</v>
      </c>
      <c r="J16" s="440"/>
      <c r="K16" s="466">
        <f>IF(H16,-(H16/E16),IF(I16,(I16/E16),0))</f>
        <v>0.95024409373534757</v>
      </c>
      <c r="L16" s="379"/>
    </row>
    <row r="17" spans="1:12" ht="25.5">
      <c r="A17" s="384" t="s">
        <v>3928</v>
      </c>
      <c r="B17" s="383"/>
      <c r="C17" s="386">
        <f>SUM(B15:B16)</f>
        <v>3716587228.1300001</v>
      </c>
      <c r="D17" s="378"/>
      <c r="E17" s="378"/>
      <c r="F17" s="361">
        <f>+E15+E16</f>
        <v>5323938111.7999992</v>
      </c>
      <c r="G17" s="361"/>
      <c r="H17" s="439">
        <f t="shared" si="0"/>
        <v>0</v>
      </c>
      <c r="I17" s="439">
        <f>IF(C17&lt;=F17,(F17-C17),0)</f>
        <v>1607350883.6699991</v>
      </c>
      <c r="J17" s="440"/>
      <c r="K17" s="466">
        <f>IF(H17,(H17/F17),IF(I17,-(I17/F17),0))</f>
        <v>-0.30191013680408113</v>
      </c>
      <c r="L17" s="379"/>
    </row>
    <row r="18" spans="1:12" ht="25.5">
      <c r="A18" s="384" t="s">
        <v>3970</v>
      </c>
      <c r="B18" s="383">
        <v>949623397.94000006</v>
      </c>
      <c r="C18" s="383"/>
      <c r="D18" s="378"/>
      <c r="E18" s="378">
        <v>626006902.40999997</v>
      </c>
      <c r="F18" s="361"/>
      <c r="G18" s="361"/>
      <c r="H18" s="439">
        <f>IF(B18&gt;=E18,(B18-E18),0)</f>
        <v>323616495.53000009</v>
      </c>
      <c r="I18" s="439">
        <f>IF(B18&lt;=E18,(E18-B18),0)</f>
        <v>0</v>
      </c>
      <c r="J18" s="440"/>
      <c r="K18" s="466">
        <f>IF(H18,(H18/E18),IF(I18,-(I18/E18),0))</f>
        <v>0.51695355799455567</v>
      </c>
      <c r="L18" s="379"/>
    </row>
    <row r="19" spans="1:12">
      <c r="A19" s="384" t="s">
        <v>3971</v>
      </c>
      <c r="B19" s="441">
        <v>-295557319.00999999</v>
      </c>
      <c r="C19" s="415"/>
      <c r="D19" s="417"/>
      <c r="E19" s="442">
        <v>-60462445.020000003</v>
      </c>
      <c r="F19" s="361"/>
      <c r="G19" s="361"/>
      <c r="H19" s="439">
        <f>-IF(-B19&gt;=-E19,(B19-E19),0)</f>
        <v>235094873.98999998</v>
      </c>
      <c r="I19" s="439">
        <f>IF(-B19&lt;=-E19,(E19-B19),0)</f>
        <v>0</v>
      </c>
      <c r="J19" s="440"/>
      <c r="K19" s="466">
        <f>IF(H19,-(H19/E19),IF(I19,(I19/E19),0))</f>
        <v>3.8882793097803834</v>
      </c>
      <c r="L19" s="379"/>
    </row>
    <row r="20" spans="1:12" ht="25.5">
      <c r="A20" s="384" t="s">
        <v>3929</v>
      </c>
      <c r="B20" s="383"/>
      <c r="C20" s="386">
        <f>SUM(B18:B19)</f>
        <v>654066078.93000007</v>
      </c>
      <c r="D20" s="378"/>
      <c r="E20" s="378"/>
      <c r="F20" s="361">
        <f>SUM(E18:E19)</f>
        <v>565544457.38999999</v>
      </c>
      <c r="G20" s="361"/>
      <c r="H20" s="439">
        <f t="shared" si="0"/>
        <v>88521621.540000081</v>
      </c>
      <c r="I20" s="439">
        <f>IF(C20&lt;=F20,(F20-C20),0)</f>
        <v>0</v>
      </c>
      <c r="J20" s="440"/>
      <c r="K20" s="466">
        <f>IF(H20,(H20/F20),IF(I20,-(I20/F20),0))</f>
        <v>0.15652460276691474</v>
      </c>
      <c r="L20" s="379"/>
    </row>
    <row r="21" spans="1:12">
      <c r="A21" s="384" t="s">
        <v>3930</v>
      </c>
      <c r="B21" s="383"/>
      <c r="C21" s="383">
        <v>1840211922.75</v>
      </c>
      <c r="D21" s="378"/>
      <c r="E21" s="378"/>
      <c r="F21" s="361">
        <v>1684961990.0799999</v>
      </c>
      <c r="G21" s="361"/>
      <c r="H21" s="439">
        <f t="shared" si="0"/>
        <v>155249932.67000008</v>
      </c>
      <c r="I21" s="439">
        <f>IF(C21&lt;=F21,(F21-C21),0)</f>
        <v>0</v>
      </c>
      <c r="J21" s="440"/>
      <c r="K21" s="466">
        <f>IF(H21,(H21/F21),IF(I21,-(I21/F21),0))</f>
        <v>9.2138537002029938E-2</v>
      </c>
      <c r="L21" s="379"/>
    </row>
    <row r="22" spans="1:12">
      <c r="A22" s="384" t="s">
        <v>63</v>
      </c>
      <c r="B22" s="383">
        <v>613823362.77999997</v>
      </c>
      <c r="C22" s="386"/>
      <c r="D22" s="378"/>
      <c r="E22" s="378">
        <v>711775643.13999999</v>
      </c>
      <c r="F22" s="361"/>
      <c r="G22" s="361"/>
      <c r="H22" s="439">
        <f>IF(B22&gt;=E22,(B22-E22),0)</f>
        <v>0</v>
      </c>
      <c r="I22" s="439">
        <f>IF(B22&lt;=E22,(E22-B22),0)</f>
        <v>97952280.360000014</v>
      </c>
      <c r="J22" s="440"/>
      <c r="K22" s="466">
        <f>IF(H22,(H22/E22),IF(I22,-(I22/E22),0))</f>
        <v>-0.13761679161692481</v>
      </c>
      <c r="L22" s="379"/>
    </row>
    <row r="23" spans="1:12" ht="25.5">
      <c r="A23" s="384" t="s">
        <v>3972</v>
      </c>
      <c r="B23" s="441">
        <v>-13533000</v>
      </c>
      <c r="C23" s="415"/>
      <c r="D23" s="417"/>
      <c r="E23" s="442">
        <v>-12199000</v>
      </c>
      <c r="F23" s="361"/>
      <c r="G23" s="361"/>
      <c r="H23" s="439">
        <f>-IF(-B23&gt;=-E23,(B23-E23),0)</f>
        <v>1334000</v>
      </c>
      <c r="I23" s="439">
        <f>IF(-B23&lt;=-E23,(E23-B23),0)</f>
        <v>0</v>
      </c>
      <c r="J23" s="440"/>
      <c r="K23" s="466">
        <f>IF(H23,-(H23/E23),IF(I23,(I23/E23),0))</f>
        <v>0.1093532256742356</v>
      </c>
      <c r="L23" s="379"/>
    </row>
    <row r="24" spans="1:12">
      <c r="A24" s="384" t="s">
        <v>3931</v>
      </c>
      <c r="B24" s="386"/>
      <c r="C24" s="386">
        <f>SUM(B22:B23)</f>
        <v>600290362.77999997</v>
      </c>
      <c r="D24" s="378"/>
      <c r="E24" s="378"/>
      <c r="F24" s="361">
        <f>SUM(E22:E23)</f>
        <v>699576643.13999999</v>
      </c>
      <c r="G24" s="361"/>
      <c r="H24" s="439">
        <f t="shared" si="0"/>
        <v>0</v>
      </c>
      <c r="I24" s="439">
        <f>IF(C24&lt;=F24,(F24-C24),0)</f>
        <v>99286280.360000014</v>
      </c>
      <c r="J24" s="440"/>
      <c r="K24" s="466">
        <f>IF(H24,(H24/F24),IF(I24,-(I24/F24),0))</f>
        <v>-0.14192337799381152</v>
      </c>
      <c r="L24" s="379"/>
    </row>
    <row r="25" spans="1:12">
      <c r="A25" s="384" t="s">
        <v>3932</v>
      </c>
      <c r="B25" s="385"/>
      <c r="C25" s="387">
        <v>568465162.30999994</v>
      </c>
      <c r="D25" s="378"/>
      <c r="E25" s="378"/>
      <c r="F25" s="388">
        <v>276974414.05000001</v>
      </c>
      <c r="G25" s="361"/>
      <c r="H25" s="439">
        <f t="shared" si="0"/>
        <v>291490748.25999993</v>
      </c>
      <c r="I25" s="439">
        <f>IF(C25&lt;=F25,(F25-C25),0)</f>
        <v>0</v>
      </c>
      <c r="J25" s="440"/>
      <c r="K25" s="466">
        <f>IF(H25,(H25/F25),IF(I25,-(I25/F25),0))</f>
        <v>1.0524103797088615</v>
      </c>
      <c r="L25" s="379"/>
    </row>
    <row r="26" spans="1:12" s="393" customFormat="1" ht="25.5">
      <c r="A26" s="381" t="s">
        <v>3933</v>
      </c>
      <c r="B26" s="385"/>
      <c r="C26" s="389">
        <f>SUM(C12:C25)</f>
        <v>89787657241.769989</v>
      </c>
      <c r="D26" s="378"/>
      <c r="E26" s="378"/>
      <c r="F26" s="390">
        <f>SUM(F12:F25)</f>
        <v>94690501971.01001</v>
      </c>
      <c r="G26" s="378"/>
      <c r="H26" s="439"/>
      <c r="I26" s="439"/>
      <c r="J26" s="440"/>
      <c r="K26" s="466"/>
      <c r="L26" s="392"/>
    </row>
    <row r="27" spans="1:12" s="393" customFormat="1">
      <c r="A27" s="384"/>
      <c r="B27" s="385"/>
      <c r="C27" s="383"/>
      <c r="D27" s="378"/>
      <c r="E27" s="378"/>
      <c r="F27" s="378"/>
      <c r="G27" s="378"/>
      <c r="H27" s="439"/>
      <c r="I27" s="439"/>
      <c r="J27" s="440"/>
      <c r="K27" s="466"/>
      <c r="L27" s="392"/>
    </row>
    <row r="28" spans="1:12">
      <c r="A28" s="381" t="s">
        <v>3934</v>
      </c>
      <c r="B28" s="385"/>
      <c r="C28" s="383"/>
      <c r="D28" s="378"/>
      <c r="E28" s="378"/>
      <c r="F28" s="361"/>
      <c r="G28" s="361"/>
      <c r="H28" s="439"/>
      <c r="I28" s="439"/>
      <c r="J28" s="440"/>
      <c r="K28" s="466"/>
      <c r="L28" s="379"/>
    </row>
    <row r="29" spans="1:12">
      <c r="A29" s="381"/>
      <c r="B29" s="385"/>
      <c r="C29" s="383"/>
      <c r="D29" s="378"/>
      <c r="E29" s="378"/>
      <c r="F29" s="361"/>
      <c r="G29" s="361"/>
      <c r="H29" s="439"/>
      <c r="I29" s="439"/>
      <c r="J29" s="440"/>
      <c r="K29" s="466"/>
      <c r="L29" s="379"/>
    </row>
    <row r="30" spans="1:12" ht="25.5">
      <c r="A30" s="384" t="s">
        <v>3973</v>
      </c>
      <c r="B30" s="383">
        <v>126742287658.37</v>
      </c>
      <c r="C30" s="386"/>
      <c r="D30" s="378"/>
      <c r="E30" s="378">
        <v>111308038820.28</v>
      </c>
      <c r="F30" s="361"/>
      <c r="G30" s="361"/>
      <c r="H30" s="439">
        <f>IF(B30&gt;=E30,(B30-E30),0)</f>
        <v>15434248838.089996</v>
      </c>
      <c r="I30" s="439">
        <f>IF(B30&lt;=E30,(E30-B30),0)</f>
        <v>0</v>
      </c>
      <c r="J30" s="440"/>
      <c r="K30" s="466">
        <f>IF(H30,(H30/E30),IF(I30,-(I30/E30),0))</f>
        <v>0.13866248117991206</v>
      </c>
      <c r="L30" s="379"/>
    </row>
    <row r="31" spans="1:12" ht="25.5">
      <c r="A31" s="384" t="s">
        <v>3974</v>
      </c>
      <c r="B31" s="441">
        <v>-67515868428.089996</v>
      </c>
      <c r="C31" s="415"/>
      <c r="D31" s="417"/>
      <c r="E31" s="442">
        <v>-59503554777.639999</v>
      </c>
      <c r="F31" s="361"/>
      <c r="G31" s="361"/>
      <c r="H31" s="439">
        <f>-IF(-B31&gt;=-E31,(B31-E31),0)</f>
        <v>8012313650.4499969</v>
      </c>
      <c r="I31" s="439">
        <f>IF(-B31&lt;=-E31,(E31-B31),0)</f>
        <v>0</v>
      </c>
      <c r="J31" s="440"/>
      <c r="K31" s="466">
        <f>IF(H31,-(H31/E31),IF(I31,(I31/E31),0))</f>
        <v>0.13465268890894619</v>
      </c>
      <c r="L31" s="379"/>
    </row>
    <row r="32" spans="1:12" ht="25.5">
      <c r="A32" s="384" t="s">
        <v>3935</v>
      </c>
      <c r="B32" s="391"/>
      <c r="C32" s="383">
        <f>+B30+B31</f>
        <v>59226419230.279999</v>
      </c>
      <c r="D32" s="378"/>
      <c r="E32" s="378"/>
      <c r="F32" s="361">
        <f>SUM(E30:E31)</f>
        <v>51804484042.639999</v>
      </c>
      <c r="G32" s="361"/>
      <c r="H32" s="439">
        <f t="shared" si="0"/>
        <v>7421935187.6399994</v>
      </c>
      <c r="I32" s="439">
        <f>IF(C32&lt;=F32,(F32-C32),0)</f>
        <v>0</v>
      </c>
      <c r="J32" s="440"/>
      <c r="K32" s="466">
        <f>IF(H32,(H32/F32),IF(I32,-(I32/F32),0))</f>
        <v>0.14326820013362249</v>
      </c>
      <c r="L32" s="379"/>
    </row>
    <row r="33" spans="1:12">
      <c r="A33" s="384" t="s">
        <v>382</v>
      </c>
      <c r="B33" s="383">
        <v>3520611826.3299999</v>
      </c>
      <c r="C33" s="386"/>
      <c r="D33" s="378"/>
      <c r="E33" s="378">
        <v>3304964233.8800001</v>
      </c>
      <c r="F33" s="361"/>
      <c r="G33" s="361"/>
      <c r="H33" s="439">
        <f>IF(B33&gt;=E33,(B33-E33),0)</f>
        <v>215647592.44999981</v>
      </c>
      <c r="I33" s="439">
        <f>IF(B33&lt;=E33,(E33-B33),0)</f>
        <v>0</v>
      </c>
      <c r="J33" s="440"/>
      <c r="K33" s="466">
        <f>IF(H33,(H33/E33),IF(I33,-(I33/E33),0))</f>
        <v>6.5249599447807449E-2</v>
      </c>
      <c r="L33" s="379"/>
    </row>
    <row r="34" spans="1:12">
      <c r="A34" s="384" t="s">
        <v>3975</v>
      </c>
      <c r="B34" s="441">
        <v>-2383602541.1300001</v>
      </c>
      <c r="C34" s="415"/>
      <c r="D34" s="417"/>
      <c r="E34" s="442">
        <v>-2261200010.79</v>
      </c>
      <c r="F34" s="361"/>
      <c r="G34" s="361"/>
      <c r="H34" s="439">
        <f>-IF(-B34&gt;=-E34,(B34-E34),0)</f>
        <v>122402530.34000015</v>
      </c>
      <c r="I34" s="439">
        <f>IF(-B34&lt;=-E34,(E34-B34),0)</f>
        <v>0</v>
      </c>
      <c r="J34" s="440"/>
      <c r="K34" s="466">
        <f>IF(H34,-(H34/E34),IF(I34,(I34/E34),0))</f>
        <v>5.4131668917353375E-2</v>
      </c>
      <c r="L34" s="379"/>
    </row>
    <row r="35" spans="1:12">
      <c r="A35" s="384" t="s">
        <v>3937</v>
      </c>
      <c r="B35" s="391"/>
      <c r="C35" s="383">
        <f>+B33+B34</f>
        <v>1137009285.1999998</v>
      </c>
      <c r="D35" s="378"/>
      <c r="E35" s="378"/>
      <c r="F35" s="361">
        <f>SUM(E33:E34)</f>
        <v>1043764223.0900002</v>
      </c>
      <c r="G35" s="361"/>
      <c r="H35" s="439">
        <f t="shared" si="0"/>
        <v>93245062.109999657</v>
      </c>
      <c r="I35" s="439">
        <f>IF(C35&lt;=F35,(F35-C35),0)</f>
        <v>0</v>
      </c>
      <c r="J35" s="440"/>
      <c r="K35" s="466">
        <f>IF(H35,(H35/F35),IF(I35,-(I35/F35),0))</f>
        <v>8.9335369087429867E-2</v>
      </c>
      <c r="L35" s="379"/>
    </row>
    <row r="36" spans="1:12">
      <c r="A36" s="384" t="s">
        <v>383</v>
      </c>
      <c r="B36" s="383">
        <v>108426405130.5</v>
      </c>
      <c r="C36" s="386"/>
      <c r="D36" s="378"/>
      <c r="E36" s="378">
        <v>58174256359.449997</v>
      </c>
      <c r="F36" s="361"/>
      <c r="G36" s="361"/>
      <c r="H36" s="439">
        <f>IF(B36&gt;=E36,(B36-E36),0)</f>
        <v>50252148771.050003</v>
      </c>
      <c r="I36" s="439">
        <f>IF(B36&lt;=E36,(E36-B36),0)</f>
        <v>0</v>
      </c>
      <c r="J36" s="440"/>
      <c r="K36" s="466">
        <f>IF(H36,(H36/E36),IF(I36,-(I36/E36),0))</f>
        <v>0.8638210768101533</v>
      </c>
      <c r="L36" s="379"/>
    </row>
    <row r="37" spans="1:12">
      <c r="A37" s="384" t="s">
        <v>3976</v>
      </c>
      <c r="B37" s="441">
        <v>-9748303111.4500008</v>
      </c>
      <c r="C37" s="415"/>
      <c r="D37" s="417"/>
      <c r="E37" s="442">
        <v>-8139516917.6099997</v>
      </c>
      <c r="F37" s="361"/>
      <c r="G37" s="361"/>
      <c r="H37" s="439">
        <f>-IF(-B37&gt;=-E37,(B37-E37),0)</f>
        <v>1608786193.8400011</v>
      </c>
      <c r="I37" s="439">
        <f>IF(-B37&lt;=-E37,(E37-B37),0)</f>
        <v>0</v>
      </c>
      <c r="J37" s="440"/>
      <c r="K37" s="466">
        <f>IF(H37,-(H37/E37),IF(I37,(I37/E37),0))</f>
        <v>0.19765131151203355</v>
      </c>
      <c r="L37" s="379"/>
    </row>
    <row r="38" spans="1:12">
      <c r="A38" s="384" t="s">
        <v>3938</v>
      </c>
      <c r="B38" s="391"/>
      <c r="C38" s="383">
        <f>+B36+B37</f>
        <v>98678102019.050003</v>
      </c>
      <c r="D38" s="378"/>
      <c r="E38" s="378"/>
      <c r="F38" s="361">
        <f>SUM(E36:E37)</f>
        <v>50034739441.839996</v>
      </c>
      <c r="G38" s="361"/>
      <c r="H38" s="439">
        <f t="shared" si="0"/>
        <v>48643362577.210007</v>
      </c>
      <c r="I38" s="439">
        <f>IF(C38&lt;=F38,(F38-C38),0)</f>
        <v>0</v>
      </c>
      <c r="J38" s="440"/>
      <c r="K38" s="466">
        <f>IF(H38,(H38/F38),IF(I38,-(I38/F38),0))</f>
        <v>0.97219178354576397</v>
      </c>
      <c r="L38" s="379"/>
    </row>
    <row r="39" spans="1:12">
      <c r="A39" s="384" t="s">
        <v>3936</v>
      </c>
      <c r="B39" s="391"/>
      <c r="C39" s="383">
        <v>20754449680.150002</v>
      </c>
      <c r="D39" s="378"/>
      <c r="E39" s="378"/>
      <c r="F39" s="361">
        <v>12963552157.799999</v>
      </c>
      <c r="G39" s="361"/>
      <c r="H39" s="439">
        <f>IF(C39&gt;=F39,(C39-F39),0)</f>
        <v>7790897522.3500023</v>
      </c>
      <c r="I39" s="439">
        <f>IF(C39&lt;=F39,(F39-C39),0)</f>
        <v>0</v>
      </c>
      <c r="J39" s="440"/>
      <c r="K39" s="466">
        <f>IF(H39,(H39/F39),IF(I39,-(I39/F39),0))</f>
        <v>0.60098477851707655</v>
      </c>
      <c r="L39" s="379"/>
    </row>
    <row r="40" spans="1:12">
      <c r="A40" s="384" t="s">
        <v>5</v>
      </c>
      <c r="B40" s="391"/>
      <c r="C40" s="383">
        <v>9038925046.4899998</v>
      </c>
      <c r="D40" s="378"/>
      <c r="E40" s="378"/>
      <c r="F40" s="361">
        <v>8661194369.7600002</v>
      </c>
      <c r="G40" s="361"/>
      <c r="H40" s="439">
        <f t="shared" si="0"/>
        <v>377730676.72999954</v>
      </c>
      <c r="I40" s="439">
        <f>IF(C40&lt;=F40,(F40-C40),0)</f>
        <v>0</v>
      </c>
      <c r="J40" s="440"/>
      <c r="K40" s="466">
        <f>IF(H40,(H40/F40),IF(I40,-(I40/F40),0))</f>
        <v>4.3611846196273084E-2</v>
      </c>
      <c r="L40" s="379"/>
    </row>
    <row r="41" spans="1:12">
      <c r="A41" s="384" t="s">
        <v>3441</v>
      </c>
      <c r="B41" s="383">
        <v>3096414424.6500001</v>
      </c>
      <c r="C41" s="383"/>
      <c r="D41" s="378"/>
      <c r="E41" s="378">
        <v>2829263925.0599999</v>
      </c>
      <c r="F41" s="361"/>
      <c r="G41" s="361"/>
      <c r="H41" s="439">
        <f>IF(B41&gt;=E41,(B41-E41),0)</f>
        <v>267150499.59000015</v>
      </c>
      <c r="I41" s="439">
        <f>IF(B41&lt;=E41,(E41-B41),0)</f>
        <v>0</v>
      </c>
      <c r="J41" s="440"/>
      <c r="K41" s="466">
        <f>IF(H41,(H41/E41),IF(I41,-(I41/E41),0))</f>
        <v>9.4424029240868623E-2</v>
      </c>
      <c r="L41" s="379"/>
    </row>
    <row r="42" spans="1:12" ht="25.5">
      <c r="A42" s="384" t="s">
        <v>3977</v>
      </c>
      <c r="B42" s="441">
        <v>-2871401974.02</v>
      </c>
      <c r="C42" s="415"/>
      <c r="D42" s="417"/>
      <c r="E42" s="442">
        <v>-2696227080.1999998</v>
      </c>
      <c r="F42" s="361"/>
      <c r="G42" s="361"/>
      <c r="H42" s="439">
        <f>-IF(-B42&gt;=-E42,(B42-E42),0)</f>
        <v>175174893.82000017</v>
      </c>
      <c r="I42" s="439">
        <f>IF(-B42&lt;=-E42,(E42-B42),0)</f>
        <v>0</v>
      </c>
      <c r="J42" s="440"/>
      <c r="K42" s="466">
        <f>IF(H42,-(H42/E42),IF(I42,(I42/E42),0))</f>
        <v>6.4970378461967723E-2</v>
      </c>
      <c r="L42" s="379"/>
    </row>
    <row r="43" spans="1:12">
      <c r="A43" s="384" t="s">
        <v>3939</v>
      </c>
      <c r="B43" s="394"/>
      <c r="C43" s="395">
        <f>SUM(B41:B42)</f>
        <v>225012450.63000011</v>
      </c>
      <c r="D43" s="378"/>
      <c r="E43" s="378"/>
      <c r="F43" s="361">
        <f>SUM(E41:E42)</f>
        <v>133036844.86000013</v>
      </c>
      <c r="G43" s="361"/>
      <c r="H43" s="439">
        <f t="shared" si="0"/>
        <v>91975605.769999981</v>
      </c>
      <c r="I43" s="439">
        <f t="shared" ref="I43:I49" si="1">IF(C43&lt;=F43,(F43-C43),0)</f>
        <v>0</v>
      </c>
      <c r="J43" s="440"/>
      <c r="K43" s="466">
        <f t="shared" ref="K43:K49" si="2">IF(H43,(H43/F43),IF(I43,-(I43/F43),0))</f>
        <v>0.69135438281620032</v>
      </c>
      <c r="L43" s="379"/>
    </row>
    <row r="44" spans="1:12" ht="25.5">
      <c r="A44" s="384" t="s">
        <v>3940</v>
      </c>
      <c r="B44" s="391"/>
      <c r="C44" s="383">
        <v>975618306.96000004</v>
      </c>
      <c r="D44" s="378"/>
      <c r="E44" s="378"/>
      <c r="F44" s="361">
        <v>667834116.90999997</v>
      </c>
      <c r="G44" s="361"/>
      <c r="H44" s="439">
        <f t="shared" si="0"/>
        <v>307784190.05000007</v>
      </c>
      <c r="I44" s="439">
        <f t="shared" si="1"/>
        <v>0</v>
      </c>
      <c r="J44" s="440"/>
      <c r="K44" s="466">
        <f t="shared" si="2"/>
        <v>0.46086922224651533</v>
      </c>
      <c r="L44" s="379"/>
    </row>
    <row r="45" spans="1:12">
      <c r="A45" s="384" t="s">
        <v>3941</v>
      </c>
      <c r="B45" s="391"/>
      <c r="C45" s="383">
        <v>2087306496.3800001</v>
      </c>
      <c r="D45" s="378"/>
      <c r="E45" s="378"/>
      <c r="F45" s="361">
        <v>9413734595.3799992</v>
      </c>
      <c r="G45" s="361"/>
      <c r="H45" s="439">
        <f t="shared" si="0"/>
        <v>0</v>
      </c>
      <c r="I45" s="439">
        <f t="shared" si="1"/>
        <v>7326428098.999999</v>
      </c>
      <c r="J45" s="440"/>
      <c r="K45" s="466">
        <f t="shared" si="2"/>
        <v>-0.77827009299748129</v>
      </c>
      <c r="L45" s="379"/>
    </row>
    <row r="46" spans="1:12">
      <c r="A46" s="384" t="s">
        <v>3942</v>
      </c>
      <c r="B46" s="394"/>
      <c r="C46" s="383">
        <v>15089040</v>
      </c>
      <c r="D46" s="378"/>
      <c r="E46" s="378"/>
      <c r="F46" s="361">
        <v>15089040</v>
      </c>
      <c r="G46" s="361"/>
      <c r="H46" s="439">
        <f t="shared" si="0"/>
        <v>0</v>
      </c>
      <c r="I46" s="439">
        <f t="shared" si="1"/>
        <v>0</v>
      </c>
      <c r="J46" s="440"/>
      <c r="K46" s="466">
        <f t="shared" si="2"/>
        <v>0</v>
      </c>
      <c r="L46" s="379"/>
    </row>
    <row r="47" spans="1:12">
      <c r="A47" s="384" t="s">
        <v>3943</v>
      </c>
      <c r="B47" s="394"/>
      <c r="C47" s="383">
        <v>94035270.650000006</v>
      </c>
      <c r="D47" s="378"/>
      <c r="E47" s="378"/>
      <c r="F47" s="361">
        <v>75007582.049999997</v>
      </c>
      <c r="G47" s="361"/>
      <c r="H47" s="439">
        <f t="shared" si="0"/>
        <v>19027688.600000009</v>
      </c>
      <c r="I47" s="439">
        <f t="shared" si="1"/>
        <v>0</v>
      </c>
      <c r="J47" s="440"/>
      <c r="K47" s="466">
        <f t="shared" si="2"/>
        <v>0.2536768694572259</v>
      </c>
      <c r="L47" s="379"/>
    </row>
    <row r="48" spans="1:12">
      <c r="A48" s="384" t="s">
        <v>3440</v>
      </c>
      <c r="B48" s="394"/>
      <c r="C48" s="383">
        <v>136134810</v>
      </c>
      <c r="D48" s="378"/>
      <c r="E48" s="378"/>
      <c r="F48" s="361">
        <v>131227110</v>
      </c>
      <c r="G48" s="361"/>
      <c r="H48" s="439">
        <f t="shared" si="0"/>
        <v>4907700</v>
      </c>
      <c r="I48" s="439">
        <f t="shared" si="1"/>
        <v>0</v>
      </c>
      <c r="J48" s="440"/>
      <c r="K48" s="466">
        <f t="shared" si="2"/>
        <v>3.7398522302289516E-2</v>
      </c>
      <c r="L48" s="379"/>
    </row>
    <row r="49" spans="1:12" ht="25.5">
      <c r="A49" s="384" t="s">
        <v>3944</v>
      </c>
      <c r="B49" s="394"/>
      <c r="C49" s="387">
        <v>26139768.300000001</v>
      </c>
      <c r="D49" s="378"/>
      <c r="E49" s="378"/>
      <c r="F49" s="388">
        <v>46905519.700000003</v>
      </c>
      <c r="G49" s="361"/>
      <c r="H49" s="439">
        <f t="shared" si="0"/>
        <v>0</v>
      </c>
      <c r="I49" s="439">
        <f t="shared" si="1"/>
        <v>20765751.400000002</v>
      </c>
      <c r="J49" s="440"/>
      <c r="K49" s="466">
        <f t="shared" si="2"/>
        <v>-0.44271445093912903</v>
      </c>
      <c r="L49" s="379"/>
    </row>
    <row r="50" spans="1:12" s="393" customFormat="1" ht="25.5">
      <c r="A50" s="381" t="s">
        <v>3945</v>
      </c>
      <c r="B50" s="385"/>
      <c r="C50" s="389">
        <f>SUM(C32:C49)</f>
        <v>192394241404.08997</v>
      </c>
      <c r="D50" s="378"/>
      <c r="E50" s="378"/>
      <c r="F50" s="389">
        <f>SUM(F32:F49)</f>
        <v>134990569044.03</v>
      </c>
      <c r="G50" s="378"/>
      <c r="H50" s="439"/>
      <c r="I50" s="439"/>
      <c r="J50" s="440"/>
      <c r="K50" s="466"/>
      <c r="L50" s="392"/>
    </row>
    <row r="51" spans="1:12" s="393" customFormat="1">
      <c r="A51" s="381"/>
      <c r="B51" s="385"/>
      <c r="C51" s="389"/>
      <c r="D51" s="378"/>
      <c r="E51" s="378"/>
      <c r="F51" s="389"/>
      <c r="G51" s="378"/>
      <c r="H51" s="439"/>
      <c r="I51" s="439"/>
      <c r="J51" s="440"/>
      <c r="K51" s="466"/>
      <c r="L51" s="392"/>
    </row>
    <row r="52" spans="1:12" ht="16.5" thickBot="1">
      <c r="A52" s="443" t="s">
        <v>3946</v>
      </c>
      <c r="B52" s="396"/>
      <c r="C52" s="397">
        <f>+C26+C50</f>
        <v>282181898645.85999</v>
      </c>
      <c r="D52" s="398"/>
      <c r="E52" s="398"/>
      <c r="F52" s="397">
        <f>+F26+F50</f>
        <v>229681071015.04001</v>
      </c>
      <c r="G52" s="444"/>
      <c r="H52" s="445"/>
      <c r="I52" s="445"/>
      <c r="J52" s="363"/>
      <c r="K52" s="471"/>
      <c r="L52" s="379"/>
    </row>
    <row r="53" spans="1:12" s="393" customFormat="1" ht="15" thickTop="1">
      <c r="A53" s="381"/>
      <c r="B53" s="399"/>
      <c r="C53" s="400"/>
      <c r="D53" s="378"/>
      <c r="E53" s="378"/>
      <c r="F53" s="378"/>
      <c r="G53" s="378"/>
      <c r="H53" s="439"/>
      <c r="I53" s="439"/>
      <c r="J53" s="440"/>
      <c r="K53" s="466"/>
      <c r="L53" s="392"/>
    </row>
    <row r="54" spans="1:12" s="393" customFormat="1">
      <c r="A54" s="381"/>
      <c r="B54" s="399"/>
      <c r="C54" s="400"/>
      <c r="D54" s="378"/>
      <c r="E54" s="378"/>
      <c r="F54" s="378"/>
      <c r="G54" s="378"/>
      <c r="H54" s="439"/>
      <c r="I54" s="439"/>
      <c r="J54" s="440"/>
      <c r="K54" s="466"/>
      <c r="L54" s="392"/>
    </row>
    <row r="55" spans="1:12" s="393" customFormat="1">
      <c r="A55" s="381"/>
      <c r="B55" s="399"/>
      <c r="C55" s="400"/>
      <c r="D55" s="378"/>
      <c r="E55" s="378"/>
      <c r="F55" s="378"/>
      <c r="G55" s="378"/>
      <c r="H55" s="439"/>
      <c r="I55" s="439"/>
      <c r="J55" s="440"/>
      <c r="K55" s="466"/>
      <c r="L55" s="392"/>
    </row>
    <row r="56" spans="1:12" s="406" customFormat="1" ht="15.75">
      <c r="A56" s="1780" t="s">
        <v>1</v>
      </c>
      <c r="B56" s="1780"/>
      <c r="C56" s="1780"/>
      <c r="D56" s="1780"/>
      <c r="E56" s="1780"/>
      <c r="F56" s="1780"/>
      <c r="G56" s="1780"/>
      <c r="H56" s="1780"/>
      <c r="I56" s="1780"/>
      <c r="J56" s="1780"/>
      <c r="K56" s="1780"/>
    </row>
    <row r="57" spans="1:12" s="406" customFormat="1" ht="15.75" customHeight="1">
      <c r="A57" s="1781" t="s">
        <v>374</v>
      </c>
      <c r="B57" s="1781"/>
      <c r="C57" s="1781"/>
      <c r="D57" s="1781"/>
      <c r="E57" s="1781"/>
      <c r="F57" s="1781"/>
      <c r="G57" s="1781"/>
      <c r="H57" s="1781"/>
      <c r="I57" s="1781"/>
      <c r="J57" s="1781"/>
      <c r="K57" s="1781"/>
    </row>
    <row r="58" spans="1:12" s="406" customFormat="1" ht="15.75">
      <c r="A58" s="1782" t="s">
        <v>3923</v>
      </c>
      <c r="B58" s="1782"/>
      <c r="C58" s="1782"/>
      <c r="D58" s="1782"/>
      <c r="E58" s="1782"/>
      <c r="F58" s="1782"/>
      <c r="G58" s="1782"/>
      <c r="H58" s="1782"/>
      <c r="I58" s="1782"/>
      <c r="J58" s="1782"/>
      <c r="K58" s="1782"/>
    </row>
    <row r="59" spans="1:12" s="406" customFormat="1" ht="15.75">
      <c r="A59" s="1782" t="s">
        <v>3</v>
      </c>
      <c r="B59" s="1782"/>
      <c r="C59" s="1782"/>
      <c r="D59" s="1782"/>
      <c r="E59" s="1782"/>
      <c r="F59" s="1782"/>
      <c r="G59" s="1782"/>
      <c r="H59" s="1782"/>
      <c r="I59" s="1782"/>
      <c r="J59" s="1782"/>
      <c r="K59" s="1782"/>
    </row>
    <row r="60" spans="1:12" s="406" customFormat="1" ht="15.75">
      <c r="A60" s="446"/>
      <c r="B60" s="446"/>
      <c r="C60" s="446"/>
      <c r="D60" s="446"/>
      <c r="E60" s="446"/>
      <c r="F60" s="446"/>
      <c r="G60" s="446"/>
      <c r="H60" s="446"/>
      <c r="I60" s="446"/>
      <c r="J60" s="446"/>
      <c r="K60" s="472"/>
    </row>
    <row r="61" spans="1:12" s="392" customFormat="1">
      <c r="A61" s="366"/>
      <c r="B61" s="367"/>
      <c r="C61" s="367"/>
      <c r="D61" s="447"/>
      <c r="E61" s="447"/>
      <c r="F61" s="448"/>
      <c r="G61" s="436"/>
      <c r="H61" s="449"/>
      <c r="I61" s="449"/>
      <c r="J61" s="449"/>
      <c r="K61" s="473"/>
    </row>
    <row r="62" spans="1:12" s="411" customFormat="1" ht="15" thickBot="1">
      <c r="A62" s="371"/>
      <c r="B62" s="1783">
        <v>2018</v>
      </c>
      <c r="C62" s="1783"/>
      <c r="D62" s="435"/>
      <c r="E62" s="1783">
        <v>2017</v>
      </c>
      <c r="F62" s="1783"/>
      <c r="G62" s="436"/>
      <c r="H62" s="372" t="s">
        <v>375</v>
      </c>
      <c r="I62" s="372" t="s">
        <v>376</v>
      </c>
      <c r="J62" s="437"/>
      <c r="K62" s="468" t="s">
        <v>377</v>
      </c>
      <c r="L62" s="410"/>
    </row>
    <row r="63" spans="1:12" s="411" customFormat="1">
      <c r="A63" s="373"/>
      <c r="B63" s="374"/>
      <c r="C63" s="374"/>
      <c r="D63" s="375"/>
      <c r="E63" s="375"/>
      <c r="F63" s="296"/>
      <c r="G63" s="296"/>
      <c r="H63" s="296"/>
      <c r="I63" s="296"/>
      <c r="J63" s="296"/>
      <c r="K63" s="469"/>
      <c r="L63" s="410"/>
    </row>
    <row r="64" spans="1:12" s="411" customFormat="1">
      <c r="A64" s="381" t="s">
        <v>8</v>
      </c>
      <c r="B64" s="382"/>
      <c r="C64" s="383"/>
      <c r="D64" s="378"/>
      <c r="E64" s="378"/>
      <c r="F64" s="361"/>
      <c r="G64" s="361"/>
      <c r="H64" s="439"/>
      <c r="I64" s="439"/>
      <c r="J64" s="440"/>
      <c r="K64" s="466"/>
      <c r="L64" s="410"/>
    </row>
    <row r="65" spans="1:12" s="411" customFormat="1">
      <c r="A65" s="381"/>
      <c r="B65" s="382"/>
      <c r="C65" s="383"/>
      <c r="D65" s="378"/>
      <c r="E65" s="378"/>
      <c r="F65" s="361"/>
      <c r="G65" s="361"/>
      <c r="H65" s="439"/>
      <c r="I65" s="439"/>
      <c r="J65" s="440"/>
      <c r="K65" s="466"/>
      <c r="L65" s="410"/>
    </row>
    <row r="66" spans="1:12" s="411" customFormat="1">
      <c r="A66" s="381" t="s">
        <v>3947</v>
      </c>
      <c r="B66" s="382"/>
      <c r="C66" s="377"/>
      <c r="D66" s="378"/>
      <c r="E66" s="378"/>
      <c r="F66" s="361"/>
      <c r="G66" s="361"/>
      <c r="H66" s="439"/>
      <c r="I66" s="439"/>
      <c r="J66" s="440"/>
      <c r="K66" s="466"/>
      <c r="L66" s="410"/>
    </row>
    <row r="67" spans="1:12" s="411" customFormat="1">
      <c r="A67" s="381"/>
      <c r="B67" s="382"/>
      <c r="C67" s="377"/>
      <c r="D67" s="378"/>
      <c r="E67" s="378"/>
      <c r="F67" s="361"/>
      <c r="G67" s="361"/>
      <c r="H67" s="439"/>
      <c r="I67" s="439"/>
      <c r="J67" s="440"/>
      <c r="K67" s="466"/>
      <c r="L67" s="410"/>
    </row>
    <row r="68" spans="1:12" s="406" customFormat="1" ht="12.75">
      <c r="A68" s="384" t="s">
        <v>3948</v>
      </c>
      <c r="B68" s="399"/>
      <c r="C68" s="383">
        <v>594483123.88999999</v>
      </c>
      <c r="D68" s="378"/>
      <c r="E68" s="402"/>
      <c r="F68" s="402">
        <v>889350701.04999995</v>
      </c>
      <c r="G68" s="402"/>
      <c r="H68" s="439">
        <f t="shared" si="0"/>
        <v>0</v>
      </c>
      <c r="I68" s="439">
        <f>IF(C68&lt;=F68,(F68-C68),0)</f>
        <v>294867577.15999997</v>
      </c>
      <c r="J68" s="440"/>
      <c r="K68" s="466">
        <f>IF(H68,(H68/F68),IF(I68,-(I68/F68),0))</f>
        <v>-0.33155376929693597</v>
      </c>
    </row>
    <row r="69" spans="1:12" s="406" customFormat="1" ht="25.5">
      <c r="A69" s="384" t="s">
        <v>3949</v>
      </c>
      <c r="B69" s="399"/>
      <c r="C69" s="383">
        <v>6358416951.1400003</v>
      </c>
      <c r="D69" s="378"/>
      <c r="E69" s="402"/>
      <c r="F69" s="402">
        <v>6007598205.8800001</v>
      </c>
      <c r="G69" s="402"/>
      <c r="H69" s="439">
        <f t="shared" si="0"/>
        <v>350818745.26000023</v>
      </c>
      <c r="I69" s="439">
        <f>IF(C69&lt;=F69,(F69-C69),0)</f>
        <v>0</v>
      </c>
      <c r="J69" s="440"/>
      <c r="K69" s="466">
        <f>IF(H69,(H69/F69),IF(I69,-(I69/F69),0))</f>
        <v>5.8395840273843994E-2</v>
      </c>
    </row>
    <row r="70" spans="1:12" s="406" customFormat="1" ht="12.75">
      <c r="A70" s="384" t="s">
        <v>3950</v>
      </c>
      <c r="B70" s="399"/>
      <c r="C70" s="383">
        <v>5944897011.1199999</v>
      </c>
      <c r="D70" s="378"/>
      <c r="E70" s="402"/>
      <c r="F70" s="402">
        <v>5592528447.3100004</v>
      </c>
      <c r="G70" s="402"/>
      <c r="H70" s="439">
        <f t="shared" si="0"/>
        <v>352368563.80999947</v>
      </c>
      <c r="I70" s="439">
        <f>IF(C70&lt;=F70,(F70-C70),0)</f>
        <v>0</v>
      </c>
      <c r="J70" s="440"/>
      <c r="K70" s="466">
        <f>IF(H70,(H70/F70),IF(I70,-(I70/F70),0))</f>
        <v>6.3007022159983522E-2</v>
      </c>
    </row>
    <row r="71" spans="1:12" s="375" customFormat="1" ht="12.75">
      <c r="A71" s="384" t="s">
        <v>3951</v>
      </c>
      <c r="B71" s="399"/>
      <c r="C71" s="383">
        <v>1698559707.45</v>
      </c>
      <c r="D71" s="378"/>
      <c r="E71" s="402"/>
      <c r="F71" s="402">
        <v>1899800643.54</v>
      </c>
      <c r="G71" s="402"/>
      <c r="H71" s="439">
        <f t="shared" si="0"/>
        <v>0</v>
      </c>
      <c r="I71" s="439">
        <f>IF(C71&lt;=F71,(F71-C71),0)</f>
        <v>201240936.08999991</v>
      </c>
      <c r="J71" s="440"/>
      <c r="K71" s="466">
        <f>IF(H71,(H71/F71),IF(I71,-(I71/F71),0))</f>
        <v>-0.10592739652673079</v>
      </c>
      <c r="L71" s="406"/>
    </row>
    <row r="72" spans="1:12" s="375" customFormat="1" ht="25.5">
      <c r="A72" s="384" t="s">
        <v>3952</v>
      </c>
      <c r="B72" s="399"/>
      <c r="C72" s="403">
        <v>766313768.87</v>
      </c>
      <c r="D72" s="378"/>
      <c r="E72" s="402"/>
      <c r="F72" s="404">
        <v>0</v>
      </c>
      <c r="G72" s="402"/>
      <c r="H72" s="439">
        <f t="shared" si="0"/>
        <v>766313768.87</v>
      </c>
      <c r="I72" s="439">
        <f>IF(C72&lt;=F72,(F72-C72),0)</f>
        <v>0</v>
      </c>
      <c r="J72" s="440"/>
      <c r="K72" s="466">
        <v>1</v>
      </c>
      <c r="L72" s="406"/>
    </row>
    <row r="73" spans="1:12" s="410" customFormat="1" ht="25.5">
      <c r="A73" s="381" t="s">
        <v>3953</v>
      </c>
      <c r="B73" s="399"/>
      <c r="C73" s="405">
        <f>SUM(C68:C72)</f>
        <v>15362670562.470003</v>
      </c>
      <c r="D73" s="378"/>
      <c r="E73" s="402"/>
      <c r="F73" s="405">
        <f>SUM(F68:F72)</f>
        <v>14389277997.780003</v>
      </c>
      <c r="G73" s="402"/>
      <c r="H73" s="439"/>
      <c r="I73" s="439"/>
      <c r="J73" s="440"/>
      <c r="K73" s="466"/>
    </row>
    <row r="74" spans="1:12" s="406" customFormat="1" ht="12.75">
      <c r="A74" s="381"/>
      <c r="B74" s="399"/>
      <c r="C74" s="383"/>
      <c r="D74" s="378"/>
      <c r="E74" s="378"/>
      <c r="F74" s="378"/>
      <c r="G74" s="378"/>
      <c r="H74" s="439"/>
      <c r="I74" s="439"/>
      <c r="J74" s="440"/>
      <c r="K74" s="466"/>
    </row>
    <row r="75" spans="1:12" s="410" customFormat="1" ht="12.75">
      <c r="A75" s="381" t="s">
        <v>3954</v>
      </c>
      <c r="B75" s="399"/>
      <c r="C75" s="383"/>
      <c r="D75" s="378"/>
      <c r="E75" s="402"/>
      <c r="F75" s="407"/>
      <c r="G75" s="407"/>
      <c r="H75" s="439"/>
      <c r="I75" s="439"/>
      <c r="J75" s="440"/>
      <c r="K75" s="466"/>
    </row>
    <row r="76" spans="1:12" s="410" customFormat="1" ht="25.5">
      <c r="A76" s="384" t="s">
        <v>3955</v>
      </c>
      <c r="B76" s="399"/>
      <c r="C76" s="403">
        <v>53693807772.629997</v>
      </c>
      <c r="D76" s="378"/>
      <c r="E76" s="402"/>
      <c r="F76" s="388">
        <v>24585678496.360001</v>
      </c>
      <c r="G76" s="407"/>
      <c r="H76" s="439">
        <f t="shared" ref="H76:H96" si="3">IF(C76&gt;=F76,(C76-F76),0)</f>
        <v>29108129276.269997</v>
      </c>
      <c r="I76" s="439">
        <f>IF(C76&lt;=F76,(F76-C76),0)</f>
        <v>0</v>
      </c>
      <c r="J76" s="440"/>
      <c r="K76" s="466">
        <f>IF(H76,(H76/F76),IF(I76,-(I76/F76),0))</f>
        <v>1.1839465516715173</v>
      </c>
    </row>
    <row r="77" spans="1:12" s="410" customFormat="1" ht="25.5">
      <c r="A77" s="381" t="s">
        <v>3956</v>
      </c>
      <c r="B77" s="399"/>
      <c r="C77" s="389">
        <f>+C76</f>
        <v>53693807772.629997</v>
      </c>
      <c r="D77" s="378"/>
      <c r="E77" s="402"/>
      <c r="F77" s="408">
        <f>+F76</f>
        <v>24585678496.360001</v>
      </c>
      <c r="G77" s="407"/>
      <c r="H77" s="439"/>
      <c r="I77" s="439"/>
      <c r="J77" s="440"/>
      <c r="K77" s="466"/>
    </row>
    <row r="78" spans="1:12" s="410" customFormat="1" ht="12.75">
      <c r="A78" s="384"/>
      <c r="B78" s="399"/>
      <c r="C78" s="383"/>
      <c r="D78" s="378"/>
      <c r="E78" s="402"/>
      <c r="F78" s="407"/>
      <c r="G78" s="407"/>
      <c r="H78" s="439"/>
      <c r="I78" s="439"/>
      <c r="J78" s="440"/>
      <c r="K78" s="466"/>
    </row>
    <row r="79" spans="1:12" s="406" customFormat="1" ht="12.75">
      <c r="A79" s="381" t="s">
        <v>3957</v>
      </c>
      <c r="B79" s="399"/>
      <c r="C79" s="389">
        <f>+C73+C77</f>
        <v>69056478335.100006</v>
      </c>
      <c r="D79" s="378"/>
      <c r="E79" s="402"/>
      <c r="F79" s="408">
        <f>+F73+F77</f>
        <v>38974956494.139999</v>
      </c>
      <c r="G79" s="407"/>
      <c r="H79" s="439"/>
      <c r="I79" s="439"/>
      <c r="J79" s="440"/>
      <c r="K79" s="466"/>
    </row>
    <row r="80" spans="1:12" s="406" customFormat="1" ht="12.75">
      <c r="A80" s="384"/>
      <c r="B80" s="409"/>
      <c r="C80" s="400"/>
      <c r="D80" s="378"/>
      <c r="E80" s="402"/>
      <c r="F80" s="407"/>
      <c r="G80" s="407"/>
      <c r="H80" s="439"/>
      <c r="I80" s="439"/>
      <c r="J80" s="440"/>
      <c r="K80" s="466"/>
    </row>
    <row r="81" spans="1:12" s="406" customFormat="1" ht="12.75">
      <c r="A81" s="381" t="s">
        <v>11</v>
      </c>
      <c r="B81" s="399"/>
      <c r="C81" s="383"/>
      <c r="D81" s="378"/>
      <c r="E81" s="402"/>
      <c r="F81" s="402"/>
      <c r="G81" s="402"/>
      <c r="H81" s="439"/>
      <c r="I81" s="439"/>
      <c r="J81" s="440"/>
      <c r="K81" s="466"/>
    </row>
    <row r="82" spans="1:12" s="406" customFormat="1" ht="12.75">
      <c r="A82" s="381"/>
      <c r="B82" s="399"/>
      <c r="C82" s="383"/>
      <c r="D82" s="378"/>
      <c r="E82" s="402"/>
      <c r="F82" s="402"/>
      <c r="G82" s="402"/>
      <c r="H82" s="439"/>
      <c r="I82" s="439"/>
      <c r="J82" s="440"/>
      <c r="K82" s="466"/>
    </row>
    <row r="83" spans="1:12" s="406" customFormat="1" ht="12.75">
      <c r="A83" s="381" t="s">
        <v>50</v>
      </c>
      <c r="B83" s="399"/>
      <c r="C83" s="383"/>
      <c r="D83" s="378"/>
      <c r="E83" s="402"/>
      <c r="F83" s="402"/>
      <c r="G83" s="402"/>
      <c r="H83" s="439"/>
      <c r="I83" s="439"/>
      <c r="J83" s="440"/>
      <c r="K83" s="466"/>
    </row>
    <row r="84" spans="1:12" s="410" customFormat="1" ht="12.75">
      <c r="A84" s="384" t="s">
        <v>8489</v>
      </c>
      <c r="B84" s="383">
        <f>7563683466.14+370102123.74-138197039.7</f>
        <v>7795588550.1800003</v>
      </c>
      <c r="C84" s="383"/>
      <c r="D84" s="378"/>
      <c r="E84" s="402">
        <v>14258049569.959999</v>
      </c>
      <c r="F84" s="402"/>
      <c r="G84" s="402"/>
      <c r="H84" s="439">
        <f>IF(B84&gt;=E84,(B84-E84),0)</f>
        <v>0</v>
      </c>
      <c r="I84" s="439">
        <f>IF(B84&lt;=E84,(E84-B84),0)</f>
        <v>6462461019.7799988</v>
      </c>
      <c r="J84" s="440"/>
      <c r="K84" s="466">
        <f>IF(H84,(H84/E84),IF(I84,-(I84/E84),0))</f>
        <v>-0.45325000366078327</v>
      </c>
    </row>
    <row r="85" spans="1:12" s="410" customFormat="1" ht="12.75">
      <c r="A85" s="384" t="s">
        <v>3958</v>
      </c>
      <c r="B85" s="403">
        <f>71537981444.51+179358088.18</f>
        <v>71717339532.689987</v>
      </c>
      <c r="C85" s="383"/>
      <c r="D85" s="378"/>
      <c r="E85" s="404">
        <v>76358996160.889999</v>
      </c>
      <c r="F85" s="402"/>
      <c r="G85" s="402"/>
      <c r="H85" s="439">
        <f>IF(B85&gt;=E85,(B85-E85),0)</f>
        <v>0</v>
      </c>
      <c r="I85" s="439">
        <f>IF(B85&lt;=E85,(E85-B85),0)</f>
        <v>4641656628.2000122</v>
      </c>
      <c r="J85" s="440"/>
      <c r="K85" s="466">
        <f>IF(H85,(H85/E85),IF(I85,-(I85/E85),0))</f>
        <v>-6.0787292415682689E-2</v>
      </c>
    </row>
    <row r="86" spans="1:12" ht="25.5">
      <c r="A86" s="381" t="s">
        <v>3959</v>
      </c>
      <c r="B86" s="412"/>
      <c r="C86" s="405">
        <f>SUM(B84:B85)</f>
        <v>79512928082.869995</v>
      </c>
      <c r="D86" s="378"/>
      <c r="E86" s="402"/>
      <c r="F86" s="408">
        <f>+E84+E85</f>
        <v>90617045730.850006</v>
      </c>
      <c r="G86" s="407"/>
      <c r="H86" s="439">
        <f t="shared" si="3"/>
        <v>0</v>
      </c>
      <c r="I86" s="439">
        <f>IF(C86&lt;=F86,(F86-C86),0)</f>
        <v>11104117647.980011</v>
      </c>
      <c r="J86" s="440"/>
      <c r="K86" s="466">
        <f>IF(H86,(H86/F86),IF(I86,-(I86/F86),0))</f>
        <v>-0.12253895013264247</v>
      </c>
      <c r="L86" s="379"/>
    </row>
    <row r="87" spans="1:12" s="410" customFormat="1" ht="12.75">
      <c r="A87" s="384"/>
      <c r="B87" s="394"/>
      <c r="C87" s="383"/>
      <c r="D87" s="378"/>
      <c r="E87" s="402"/>
      <c r="F87" s="402"/>
      <c r="G87" s="402"/>
      <c r="H87" s="439"/>
      <c r="I87" s="439"/>
      <c r="J87" s="440"/>
      <c r="K87" s="466"/>
    </row>
    <row r="88" spans="1:12" s="410" customFormat="1" ht="12.75">
      <c r="A88" s="384" t="s">
        <v>3978</v>
      </c>
      <c r="B88" s="415">
        <v>-295557319.00999999</v>
      </c>
      <c r="C88" s="416"/>
      <c r="D88" s="417"/>
      <c r="E88" s="416">
        <v>-60462445.020000003</v>
      </c>
      <c r="F88" s="418"/>
      <c r="G88" s="407"/>
      <c r="H88" s="439">
        <f>-IF(-B88&gt;=-E88,(B88-E88),0)</f>
        <v>235094873.98999998</v>
      </c>
      <c r="I88" s="439">
        <f>IF(-B88&lt;=-E88,(E88-B88),0)</f>
        <v>0</v>
      </c>
      <c r="J88" s="440"/>
      <c r="K88" s="466">
        <f>IF(H88,-(H88/E88),IF(I88,(I88/E88),0))</f>
        <v>3.8882793097803834</v>
      </c>
    </row>
    <row r="89" spans="1:12" s="410" customFormat="1" ht="25.5">
      <c r="A89" s="384" t="s">
        <v>3979</v>
      </c>
      <c r="B89" s="415">
        <v>-3269562912.0500002</v>
      </c>
      <c r="C89" s="416"/>
      <c r="D89" s="417"/>
      <c r="E89" s="416">
        <v>-1676489072.5999999</v>
      </c>
      <c r="F89" s="418"/>
      <c r="G89" s="407"/>
      <c r="H89" s="439">
        <f>-IF(-B89&gt;=-E89,(B89-E89),0)</f>
        <v>1593073839.4500003</v>
      </c>
      <c r="I89" s="439">
        <f>IF(-B89&lt;=-E89,(E89-B89),0)</f>
        <v>0</v>
      </c>
      <c r="J89" s="440"/>
      <c r="K89" s="466">
        <f>IF(H89,-(H89/E89),IF(I89,(I89/E89),0))</f>
        <v>0.95024409373534757</v>
      </c>
    </row>
    <row r="90" spans="1:12" s="410" customFormat="1" ht="25.5">
      <c r="A90" s="384" t="s">
        <v>3980</v>
      </c>
      <c r="B90" s="441">
        <v>-13533000</v>
      </c>
      <c r="C90" s="375"/>
      <c r="D90" s="417"/>
      <c r="E90" s="442">
        <v>-12199000</v>
      </c>
      <c r="F90" s="296"/>
      <c r="G90" s="407"/>
      <c r="H90" s="439">
        <f>-IF(-B90&gt;=-E90,(B90-E90),0)</f>
        <v>1334000</v>
      </c>
      <c r="I90" s="439">
        <f>IF(-B90&lt;=-E90,(E90-B90),0)</f>
        <v>0</v>
      </c>
      <c r="J90" s="440"/>
      <c r="K90" s="466">
        <f>IF(H90,-(H90/E90),IF(I90,(I90/E90),0))</f>
        <v>0.1093532256742356</v>
      </c>
    </row>
    <row r="91" spans="1:12">
      <c r="A91" s="384" t="s">
        <v>3981</v>
      </c>
      <c r="B91" s="415"/>
      <c r="C91" s="416">
        <f>SUM(B88:B90)</f>
        <v>-3578653231.0600004</v>
      </c>
      <c r="D91" s="417"/>
      <c r="E91" s="416"/>
      <c r="F91" s="418">
        <f>SUM(E88:E90)</f>
        <v>-1749150517.6199999</v>
      </c>
      <c r="G91" s="407"/>
      <c r="H91" s="439">
        <f t="shared" si="3"/>
        <v>0</v>
      </c>
      <c r="I91" s="439">
        <f t="shared" ref="I91:I96" si="4">IF(C91&lt;=F91,(F91-C91),0)</f>
        <v>1829502713.4400005</v>
      </c>
      <c r="J91" s="440"/>
      <c r="K91" s="466">
        <f>IF(H91,(H91/F91),IF(I91,-(I91/F91),0))</f>
        <v>1.0459378395458687</v>
      </c>
    </row>
    <row r="92" spans="1:12">
      <c r="A92" s="384" t="s">
        <v>357</v>
      </c>
      <c r="B92" s="419"/>
      <c r="C92" s="415">
        <v>135279882710.3</v>
      </c>
      <c r="D92" s="417"/>
      <c r="E92" s="416"/>
      <c r="F92" s="416">
        <v>100749342140.61</v>
      </c>
      <c r="G92" s="402"/>
      <c r="H92" s="439">
        <f t="shared" si="3"/>
        <v>34530540569.690002</v>
      </c>
      <c r="I92" s="439">
        <f t="shared" si="4"/>
        <v>0</v>
      </c>
      <c r="J92" s="440"/>
      <c r="K92" s="466">
        <f>IF(H92,(H92/F92),IF(I92,-(I92/F92),0))</f>
        <v>0.34273713193578709</v>
      </c>
    </row>
    <row r="93" spans="1:12">
      <c r="A93" s="384" t="s">
        <v>3863</v>
      </c>
      <c r="B93" s="399"/>
      <c r="C93" s="383">
        <v>335847530.45999998</v>
      </c>
      <c r="D93" s="378"/>
      <c r="E93" s="402"/>
      <c r="F93" s="402">
        <v>342969554.64999998</v>
      </c>
      <c r="G93" s="402"/>
      <c r="H93" s="439">
        <f t="shared" si="3"/>
        <v>0</v>
      </c>
      <c r="I93" s="439">
        <f t="shared" si="4"/>
        <v>7122024.1899999976</v>
      </c>
      <c r="J93" s="440"/>
      <c r="K93" s="466">
        <f>IF(H93,(H93/F93),IF(I93,-(I93/F93),0))</f>
        <v>-2.0765762130892391E-2</v>
      </c>
    </row>
    <row r="94" spans="1:12">
      <c r="A94" s="384" t="s">
        <v>3961</v>
      </c>
      <c r="B94" s="399"/>
      <c r="C94" s="383">
        <v>124808410</v>
      </c>
      <c r="D94" s="378"/>
      <c r="E94" s="402"/>
      <c r="F94" s="402">
        <v>119900710</v>
      </c>
      <c r="G94" s="402"/>
      <c r="H94" s="439">
        <f t="shared" si="3"/>
        <v>4907700</v>
      </c>
      <c r="I94" s="439">
        <f t="shared" si="4"/>
        <v>0</v>
      </c>
      <c r="J94" s="440"/>
      <c r="K94" s="466">
        <f>IF(H94,(H94/F94),IF(I94,-(I94/F94),0))</f>
        <v>4.093136729548974E-2</v>
      </c>
    </row>
    <row r="95" spans="1:12" ht="25.5">
      <c r="A95" s="384" t="s">
        <v>3960</v>
      </c>
      <c r="B95" s="413"/>
      <c r="C95" s="414">
        <f>1128981486.12-179358088.18</f>
        <v>949623397.93999982</v>
      </c>
      <c r="D95" s="378"/>
      <c r="E95" s="402"/>
      <c r="F95" s="402">
        <v>626006902.40999997</v>
      </c>
      <c r="G95" s="402"/>
      <c r="H95" s="439">
        <f t="shared" si="3"/>
        <v>323616495.52999985</v>
      </c>
      <c r="I95" s="439">
        <f t="shared" si="4"/>
        <v>0</v>
      </c>
      <c r="J95" s="440"/>
      <c r="K95" s="466">
        <f>IF(H95,(H95/F95),IF(I95,-(I95/F95),0))</f>
        <v>0.51695355799455533</v>
      </c>
    </row>
    <row r="96" spans="1:12" ht="25.5">
      <c r="A96" s="384" t="s">
        <v>3962</v>
      </c>
      <c r="B96" s="399"/>
      <c r="C96" s="403">
        <v>500983410.25</v>
      </c>
      <c r="D96" s="378"/>
      <c r="E96" s="402"/>
      <c r="F96" s="404">
        <v>0</v>
      </c>
      <c r="G96" s="402"/>
      <c r="H96" s="439">
        <f t="shared" si="3"/>
        <v>500983410.25</v>
      </c>
      <c r="I96" s="439">
        <f t="shared" si="4"/>
        <v>0</v>
      </c>
      <c r="J96" s="440"/>
      <c r="K96" s="466">
        <v>1</v>
      </c>
    </row>
    <row r="97" spans="1:11">
      <c r="A97" s="381" t="s">
        <v>3963</v>
      </c>
      <c r="B97" s="399"/>
      <c r="C97" s="405">
        <f>SUM(C84:C96)</f>
        <v>213125420310.75998</v>
      </c>
      <c r="D97" s="402"/>
      <c r="E97" s="402"/>
      <c r="F97" s="408">
        <f>SUM(F83:F96)</f>
        <v>190706114520.90002</v>
      </c>
      <c r="G97" s="407"/>
      <c r="H97" s="439"/>
      <c r="I97" s="439"/>
      <c r="J97" s="440"/>
      <c r="K97" s="466"/>
    </row>
    <row r="98" spans="1:11">
      <c r="A98" s="381"/>
      <c r="B98" s="399"/>
      <c r="C98" s="405"/>
      <c r="D98" s="378"/>
      <c r="E98" s="402"/>
      <c r="F98" s="408"/>
      <c r="G98" s="407"/>
      <c r="H98" s="439"/>
      <c r="I98" s="439"/>
      <c r="J98" s="440"/>
      <c r="K98" s="466"/>
    </row>
    <row r="99" spans="1:11" ht="16.5" thickBot="1">
      <c r="A99" s="450" t="s">
        <v>3964</v>
      </c>
      <c r="B99" s="396"/>
      <c r="C99" s="421">
        <f>+C97+C79</f>
        <v>282181898645.85999</v>
      </c>
      <c r="D99" s="422"/>
      <c r="E99" s="422"/>
      <c r="F99" s="423">
        <f>+F79+F97</f>
        <v>229681071015.04004</v>
      </c>
      <c r="G99" s="444"/>
      <c r="H99" s="445"/>
      <c r="I99" s="445"/>
      <c r="J99" s="363"/>
      <c r="K99" s="471"/>
    </row>
    <row r="100" spans="1:11" ht="15" thickTop="1">
      <c r="A100" s="424"/>
      <c r="B100" s="399"/>
      <c r="C100" s="389"/>
      <c r="D100" s="378"/>
      <c r="E100" s="402"/>
      <c r="F100" s="407"/>
      <c r="G100" s="407"/>
      <c r="H100" s="439"/>
      <c r="I100" s="439"/>
      <c r="J100" s="440"/>
      <c r="K100" s="466"/>
    </row>
    <row r="101" spans="1:11">
      <c r="A101" s="424"/>
      <c r="B101" s="399"/>
      <c r="C101" s="389"/>
      <c r="D101" s="378"/>
      <c r="E101" s="402"/>
      <c r="F101" s="407"/>
      <c r="G101" s="407"/>
      <c r="H101" s="439"/>
      <c r="I101" s="439"/>
      <c r="J101" s="440"/>
      <c r="K101" s="466"/>
    </row>
    <row r="102" spans="1:11" ht="25.5">
      <c r="A102" s="381" t="s">
        <v>3982</v>
      </c>
      <c r="B102" s="399"/>
      <c r="C102" s="451">
        <v>3950409806.5799999</v>
      </c>
      <c r="D102" s="378"/>
      <c r="E102" s="378"/>
      <c r="F102" s="426">
        <v>3495325927.8299999</v>
      </c>
      <c r="G102" s="407"/>
      <c r="H102" s="439">
        <f t="shared" ref="H102" si="5">IF(C102&gt;=F102,(C102-F102),0)</f>
        <v>455083878.75</v>
      </c>
      <c r="I102" s="439">
        <f t="shared" ref="I102" si="6">IF(C102&lt;=F102,(F102-C102),0)</f>
        <v>0</v>
      </c>
      <c r="J102" s="440"/>
      <c r="K102" s="466">
        <f>IF(H102,(H102/F102),IF(I102,-(I102/F102),0))</f>
        <v>0.13019783795456502</v>
      </c>
    </row>
    <row r="103" spans="1:11">
      <c r="A103" s="424"/>
      <c r="B103" s="399"/>
      <c r="C103" s="389"/>
      <c r="D103" s="378"/>
      <c r="E103" s="402"/>
      <c r="F103" s="407"/>
      <c r="G103" s="407"/>
      <c r="H103" s="439"/>
      <c r="I103" s="439"/>
      <c r="J103" s="440"/>
      <c r="K103" s="466"/>
    </row>
    <row r="118" spans="1:1">
      <c r="A118" s="452"/>
    </row>
    <row r="119" spans="1:1">
      <c r="A119" s="452"/>
    </row>
    <row r="120" spans="1:1">
      <c r="A120" s="452"/>
    </row>
    <row r="121" spans="1:1">
      <c r="A121" s="452"/>
    </row>
    <row r="122" spans="1:1">
      <c r="A122" s="452"/>
    </row>
    <row r="123" spans="1:1">
      <c r="A123" s="452"/>
    </row>
    <row r="124" spans="1:1">
      <c r="A124" s="452"/>
    </row>
    <row r="125" spans="1:1">
      <c r="A125" s="452"/>
    </row>
    <row r="126" spans="1:1">
      <c r="A126" s="452"/>
    </row>
    <row r="127" spans="1:1">
      <c r="A127" s="452"/>
    </row>
    <row r="128" spans="1:1">
      <c r="A128" s="452"/>
    </row>
    <row r="129" spans="1:1">
      <c r="A129" s="452"/>
    </row>
    <row r="130" spans="1:1">
      <c r="A130" s="452"/>
    </row>
    <row r="131" spans="1:1">
      <c r="A131" s="452"/>
    </row>
    <row r="132" spans="1:1">
      <c r="A132" s="452"/>
    </row>
    <row r="133" spans="1:1">
      <c r="A133" s="452"/>
    </row>
    <row r="134" spans="1:1">
      <c r="A134" s="452"/>
    </row>
    <row r="135" spans="1:1">
      <c r="A135" s="452"/>
    </row>
    <row r="136" spans="1:1">
      <c r="A136" s="452"/>
    </row>
    <row r="137" spans="1:1">
      <c r="A137" s="452"/>
    </row>
    <row r="138" spans="1:1">
      <c r="A138" s="452"/>
    </row>
    <row r="139" spans="1:1">
      <c r="A139" s="452"/>
    </row>
    <row r="140" spans="1:1">
      <c r="A140" s="452"/>
    </row>
    <row r="141" spans="1:1">
      <c r="A141" s="452"/>
    </row>
    <row r="142" spans="1:1">
      <c r="A142" s="452"/>
    </row>
    <row r="143" spans="1:1">
      <c r="A143" s="452"/>
    </row>
    <row r="144" spans="1:1">
      <c r="A144" s="452"/>
    </row>
    <row r="145" spans="1:1">
      <c r="A145" s="452"/>
    </row>
    <row r="146" spans="1:1">
      <c r="A146" s="452"/>
    </row>
    <row r="147" spans="1:1">
      <c r="A147" s="452"/>
    </row>
    <row r="148" spans="1:1">
      <c r="A148" s="452"/>
    </row>
    <row r="149" spans="1:1">
      <c r="A149" s="452"/>
    </row>
    <row r="150" spans="1:1">
      <c r="A150" s="452"/>
    </row>
    <row r="151" spans="1:1">
      <c r="A151" s="452"/>
    </row>
    <row r="152" spans="1:1">
      <c r="A152" s="452"/>
    </row>
    <row r="153" spans="1:1">
      <c r="A153" s="452"/>
    </row>
    <row r="154" spans="1:1">
      <c r="A154" s="452"/>
    </row>
    <row r="155" spans="1:1">
      <c r="A155" s="452"/>
    </row>
  </sheetData>
  <mergeCells count="12">
    <mergeCell ref="A56:K56"/>
    <mergeCell ref="A57:K57"/>
    <mergeCell ref="A58:K58"/>
    <mergeCell ref="A59:K59"/>
    <mergeCell ref="B62:C62"/>
    <mergeCell ref="E62:F62"/>
    <mergeCell ref="A1:K1"/>
    <mergeCell ref="A2:K2"/>
    <mergeCell ref="A3:K3"/>
    <mergeCell ref="A4:K4"/>
    <mergeCell ref="B6:C6"/>
    <mergeCell ref="E6:F6"/>
  </mergeCells>
  <phoneticPr fontId="16" type="noConversion"/>
  <pageMargins left="0.39370078740157483" right="0.19685039370078741" top="0.9055118110236221" bottom="1.1811023622047245" header="0.51181102362204722" footer="0.6692913385826772"/>
  <pageSetup scale="70" firstPageNumber="0"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I37" sqref="I37"/>
    </sheetView>
  </sheetViews>
  <sheetFormatPr baseColWidth="10" defaultColWidth="9.140625" defaultRowHeight="12.75"/>
  <cols>
    <col min="1" max="3" width="10.7109375" customWidth="1"/>
    <col min="4" max="4" width="9.28515625" customWidth="1"/>
    <col min="5" max="1025" width="10.7109375" customWidth="1"/>
  </cols>
  <sheetData/>
  <phoneticPr fontId="16" type="noConversion"/>
  <printOptions horizontalCentered="1" verticalCentered="1"/>
  <pageMargins left="0.98425196850393704" right="1.1811023622047245" top="0.98425196850393704" bottom="0.98425196850393704" header="0.51181102362204722" footer="0.51181102362204722"/>
  <pageSetup scale="80" firstPageNumber="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C30" sqref="C30"/>
    </sheetView>
  </sheetViews>
  <sheetFormatPr baseColWidth="10" defaultColWidth="9.140625" defaultRowHeight="12.75"/>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L42"/>
  <sheetViews>
    <sheetView topLeftCell="A11" zoomScale="90" zoomScaleNormal="90" zoomScalePageLayoutView="90" workbookViewId="0">
      <selection activeCell="D34" sqref="D34"/>
    </sheetView>
  </sheetViews>
  <sheetFormatPr baseColWidth="10" defaultColWidth="9.140625" defaultRowHeight="12.75"/>
  <cols>
    <col min="1" max="1" width="12.85546875" style="47" customWidth="1"/>
    <col min="2" max="2" width="54.140625" style="47" bestFit="1" customWidth="1"/>
    <col min="3" max="3" width="4.42578125" style="62" customWidth="1"/>
    <col min="4" max="4" width="19" style="47" bestFit="1" customWidth="1"/>
    <col min="5" max="6" width="14.7109375" style="47" bestFit="1" customWidth="1"/>
    <col min="7" max="7" width="15.85546875" style="47" bestFit="1" customWidth="1"/>
    <col min="8" max="8" width="17.42578125" style="47" bestFit="1" customWidth="1"/>
    <col min="9" max="9" width="15.7109375" style="47" customWidth="1"/>
    <col min="10" max="257" width="10.85546875" style="47" customWidth="1"/>
    <col min="258" max="258" width="9.42578125" style="47" customWidth="1"/>
    <col min="259" max="259" width="50.7109375" style="47" customWidth="1"/>
    <col min="260" max="260" width="18.42578125" style="47" customWidth="1"/>
    <col min="261" max="263" width="15.7109375" style="47" customWidth="1"/>
    <col min="264" max="264" width="17.42578125" style="47" customWidth="1"/>
    <col min="265" max="265" width="15.7109375" style="47" customWidth="1"/>
    <col min="266" max="513" width="10.85546875" style="47" customWidth="1"/>
    <col min="514" max="514" width="9.42578125" style="47" customWidth="1"/>
    <col min="515" max="515" width="50.7109375" style="47" customWidth="1"/>
    <col min="516" max="516" width="18.42578125" style="47" customWidth="1"/>
    <col min="517" max="519" width="15.7109375" style="47" customWidth="1"/>
    <col min="520" max="520" width="17.42578125" style="47" customWidth="1"/>
    <col min="521" max="521" width="15.7109375" style="47" customWidth="1"/>
    <col min="522" max="769" width="10.85546875" style="47" customWidth="1"/>
    <col min="770" max="770" width="9.42578125" style="47" customWidth="1"/>
    <col min="771" max="771" width="50.7109375" style="47" customWidth="1"/>
    <col min="772" max="772" width="18.42578125" style="47" customWidth="1"/>
    <col min="773" max="775" width="15.7109375" style="47" customWidth="1"/>
    <col min="776" max="776" width="17.42578125" style="47" customWidth="1"/>
    <col min="777" max="777" width="15.7109375" style="47" customWidth="1"/>
    <col min="778" max="1026" width="10.85546875" style="47" customWidth="1"/>
    <col min="1027" max="16384" width="9.140625" style="41"/>
  </cols>
  <sheetData>
    <row r="1" spans="1:228" ht="12.75" customHeight="1">
      <c r="A1" s="1786" t="s">
        <v>452</v>
      </c>
      <c r="B1" s="1786"/>
      <c r="C1" s="1786"/>
      <c r="D1" s="1786"/>
      <c r="E1" s="1786"/>
      <c r="F1" s="1786"/>
      <c r="G1" s="1786"/>
      <c r="H1" s="1786"/>
    </row>
    <row r="2" spans="1:228" ht="12.75" customHeight="1">
      <c r="A2" s="1786" t="s">
        <v>453</v>
      </c>
      <c r="B2" s="1786"/>
      <c r="C2" s="1786"/>
      <c r="D2" s="1786"/>
      <c r="E2" s="1786"/>
      <c r="F2" s="1786"/>
      <c r="G2" s="1786"/>
      <c r="H2" s="1786"/>
    </row>
    <row r="3" spans="1:228" ht="12.75" customHeight="1">
      <c r="A3" s="1786" t="s">
        <v>3905</v>
      </c>
      <c r="B3" s="1786"/>
      <c r="C3" s="1786"/>
      <c r="D3" s="1786"/>
      <c r="E3" s="1786"/>
      <c r="F3" s="1786"/>
      <c r="G3" s="1786"/>
      <c r="H3" s="1786"/>
    </row>
    <row r="4" spans="1:228" ht="12.75" customHeight="1">
      <c r="A4" s="1786" t="s">
        <v>3</v>
      </c>
      <c r="B4" s="1786"/>
      <c r="C4" s="1786"/>
      <c r="D4" s="1786"/>
      <c r="E4" s="1786"/>
      <c r="F4" s="1786"/>
      <c r="G4" s="1786"/>
      <c r="H4" s="1786"/>
    </row>
    <row r="5" spans="1:228">
      <c r="A5" s="330"/>
      <c r="B5" s="330"/>
      <c r="C5" s="330"/>
      <c r="D5" s="330"/>
      <c r="E5" s="330"/>
      <c r="F5" s="330"/>
      <c r="G5" s="330"/>
      <c r="H5" s="330"/>
    </row>
    <row r="6" spans="1:228" ht="25.5">
      <c r="A6" s="331" t="s">
        <v>454</v>
      </c>
      <c r="B6" s="331" t="s">
        <v>455</v>
      </c>
      <c r="C6" s="331"/>
      <c r="D6" s="331" t="s">
        <v>3922</v>
      </c>
      <c r="E6" s="331" t="s">
        <v>456</v>
      </c>
      <c r="F6" s="331" t="s">
        <v>457</v>
      </c>
      <c r="G6" s="331" t="s">
        <v>458</v>
      </c>
      <c r="H6" s="331" t="s">
        <v>459</v>
      </c>
    </row>
    <row r="7" spans="1:228">
      <c r="A7" s="254" t="s">
        <v>460</v>
      </c>
      <c r="B7" s="195" t="s">
        <v>461</v>
      </c>
      <c r="C7" s="254"/>
      <c r="D7" s="257">
        <f>SUM(E7:H7)</f>
        <v>60860406.370000005</v>
      </c>
      <c r="E7" s="257">
        <v>5278859.03</v>
      </c>
      <c r="F7" s="257">
        <v>4308568.7</v>
      </c>
      <c r="G7" s="257">
        <v>23047370.75</v>
      </c>
      <c r="H7" s="257">
        <v>28225607.890000001</v>
      </c>
      <c r="I7" s="48"/>
      <c r="J7" s="62"/>
    </row>
    <row r="8" spans="1:228">
      <c r="A8" s="254" t="s">
        <v>462</v>
      </c>
      <c r="B8" s="195" t="s">
        <v>463</v>
      </c>
      <c r="C8" s="254"/>
      <c r="D8" s="257">
        <f t="shared" ref="D8:D35" si="0">SUM(E8:H8)</f>
        <v>3668310</v>
      </c>
      <c r="E8" s="257">
        <v>3668310</v>
      </c>
      <c r="F8" s="257">
        <v>0</v>
      </c>
      <c r="G8" s="257">
        <v>0</v>
      </c>
      <c r="H8" s="257">
        <v>0</v>
      </c>
      <c r="I8" s="48"/>
      <c r="J8" s="62"/>
    </row>
    <row r="9" spans="1:228">
      <c r="A9" s="254" t="s">
        <v>464</v>
      </c>
      <c r="B9" s="195" t="s">
        <v>230</v>
      </c>
      <c r="C9" s="254"/>
      <c r="D9" s="257">
        <f t="shared" si="0"/>
        <v>501143</v>
      </c>
      <c r="E9" s="257">
        <v>0</v>
      </c>
      <c r="F9" s="257">
        <v>0</v>
      </c>
      <c r="G9" s="257">
        <v>0</v>
      </c>
      <c r="H9" s="257">
        <v>501143</v>
      </c>
      <c r="I9" s="48"/>
      <c r="J9" s="62"/>
    </row>
    <row r="10" spans="1:228">
      <c r="A10" s="254" t="s">
        <v>465</v>
      </c>
      <c r="B10" s="195" t="s">
        <v>466</v>
      </c>
      <c r="C10" s="254"/>
      <c r="D10" s="257">
        <f t="shared" si="0"/>
        <v>275873719.49000001</v>
      </c>
      <c r="E10" s="257">
        <v>275873719.49000001</v>
      </c>
      <c r="F10" s="257">
        <v>0</v>
      </c>
      <c r="G10" s="257">
        <v>0</v>
      </c>
      <c r="H10" s="257">
        <v>0</v>
      </c>
      <c r="I10" s="48"/>
      <c r="J10" s="62"/>
    </row>
    <row r="11" spans="1:228">
      <c r="A11" s="254" t="s">
        <v>467</v>
      </c>
      <c r="B11" s="195" t="s">
        <v>3593</v>
      </c>
      <c r="C11" s="254"/>
      <c r="D11" s="257">
        <f t="shared" si="0"/>
        <v>6100165.1500000004</v>
      </c>
      <c r="E11" s="257">
        <v>1960000</v>
      </c>
      <c r="F11" s="257">
        <v>3900000</v>
      </c>
      <c r="G11" s="257">
        <v>0</v>
      </c>
      <c r="H11" s="257">
        <v>240165.15</v>
      </c>
      <c r="I11" s="48"/>
      <c r="J11" s="62"/>
    </row>
    <row r="12" spans="1:228">
      <c r="A12" s="254" t="s">
        <v>468</v>
      </c>
      <c r="B12" s="195" t="s">
        <v>233</v>
      </c>
      <c r="C12" s="254"/>
      <c r="D12" s="257">
        <f t="shared" si="0"/>
        <v>3499634.41</v>
      </c>
      <c r="E12" s="257">
        <v>1618069</v>
      </c>
      <c r="F12" s="257">
        <v>362186</v>
      </c>
      <c r="G12" s="257">
        <v>1156245.4099999999</v>
      </c>
      <c r="H12" s="257">
        <v>363134</v>
      </c>
      <c r="I12" s="48"/>
      <c r="J12" s="62"/>
    </row>
    <row r="13" spans="1:228">
      <c r="A13" s="254" t="s">
        <v>469</v>
      </c>
      <c r="B13" s="195" t="s">
        <v>3601</v>
      </c>
      <c r="C13" s="254" t="s">
        <v>3144</v>
      </c>
      <c r="D13" s="257">
        <f t="shared" si="0"/>
        <v>4013034831.4099998</v>
      </c>
      <c r="E13" s="257">
        <v>0</v>
      </c>
      <c r="F13" s="257">
        <v>0</v>
      </c>
      <c r="G13" s="257">
        <v>133815897.17</v>
      </c>
      <c r="H13" s="257">
        <v>3879218934.2399998</v>
      </c>
      <c r="I13" s="48"/>
      <c r="J13" s="62"/>
    </row>
    <row r="14" spans="1:228">
      <c r="A14" s="254" t="s">
        <v>470</v>
      </c>
      <c r="B14" s="195" t="s">
        <v>471</v>
      </c>
      <c r="C14" s="254"/>
      <c r="D14" s="257">
        <f t="shared" si="0"/>
        <v>14071150</v>
      </c>
      <c r="E14" s="257">
        <v>5467020</v>
      </c>
      <c r="F14" s="257">
        <v>4365590</v>
      </c>
      <c r="G14" s="257">
        <v>183770</v>
      </c>
      <c r="H14" s="257">
        <v>4054770</v>
      </c>
      <c r="I14" s="48"/>
      <c r="J14" s="62"/>
    </row>
    <row r="15" spans="1:228">
      <c r="A15" s="254" t="s">
        <v>472</v>
      </c>
      <c r="B15" s="195" t="s">
        <v>235</v>
      </c>
      <c r="C15" s="254"/>
      <c r="D15" s="257">
        <f t="shared" si="0"/>
        <v>331110</v>
      </c>
      <c r="E15" s="257">
        <v>331110</v>
      </c>
      <c r="F15" s="257">
        <v>0</v>
      </c>
      <c r="G15" s="257">
        <v>0</v>
      </c>
      <c r="H15" s="257">
        <v>0</v>
      </c>
      <c r="I15" s="48"/>
      <c r="J15" s="98"/>
      <c r="K15" s="48"/>
      <c r="L15" s="48"/>
      <c r="M15" s="98"/>
      <c r="N15" s="197"/>
      <c r="O15" s="48"/>
      <c r="P15" s="48"/>
      <c r="Q15" s="98"/>
      <c r="R15" s="197"/>
      <c r="S15" s="48"/>
      <c r="T15" s="48"/>
      <c r="U15" s="98"/>
      <c r="V15" s="197"/>
      <c r="W15" s="48"/>
      <c r="X15" s="48"/>
      <c r="Y15" s="98"/>
      <c r="Z15" s="197"/>
      <c r="AA15" s="48"/>
      <c r="AB15" s="48"/>
      <c r="AC15" s="98"/>
      <c r="AD15" s="197"/>
      <c r="AE15" s="48"/>
      <c r="AF15" s="48"/>
      <c r="AG15" s="98"/>
      <c r="AH15" s="197"/>
      <c r="AI15" s="48"/>
      <c r="AJ15" s="48"/>
      <c r="AK15" s="98"/>
      <c r="AL15" s="197"/>
      <c r="AM15" s="48"/>
      <c r="AN15" s="48"/>
      <c r="AO15" s="98"/>
      <c r="AP15" s="197"/>
      <c r="AQ15" s="48"/>
      <c r="AR15" s="48"/>
      <c r="AS15" s="98"/>
      <c r="AT15" s="197"/>
      <c r="AU15" s="48"/>
      <c r="AV15" s="48"/>
      <c r="AW15" s="98"/>
      <c r="AX15" s="197"/>
      <c r="AY15" s="48"/>
      <c r="AZ15" s="48"/>
      <c r="BA15" s="98"/>
      <c r="BB15" s="197"/>
      <c r="BC15" s="48"/>
      <c r="BD15" s="48"/>
      <c r="BE15" s="98"/>
      <c r="BF15" s="197"/>
      <c r="BG15" s="48"/>
      <c r="BH15" s="48"/>
      <c r="BI15" s="98"/>
      <c r="BJ15" s="197"/>
      <c r="BK15" s="48"/>
      <c r="BL15" s="48"/>
      <c r="BM15" s="98"/>
      <c r="BN15" s="197"/>
      <c r="BO15" s="48"/>
      <c r="BP15" s="48"/>
      <c r="BQ15" s="98"/>
      <c r="BR15" s="197"/>
      <c r="BS15" s="48"/>
      <c r="BT15" s="48"/>
      <c r="BU15" s="98"/>
      <c r="BV15" s="197"/>
      <c r="BW15" s="48"/>
      <c r="BX15" s="48"/>
      <c r="BY15" s="98"/>
      <c r="BZ15" s="197"/>
      <c r="CA15" s="48"/>
      <c r="CB15" s="48"/>
      <c r="CC15" s="98"/>
      <c r="CD15" s="197"/>
      <c r="CE15" s="48"/>
      <c r="CF15" s="48"/>
      <c r="CG15" s="98"/>
      <c r="CH15" s="197"/>
      <c r="CI15" s="48"/>
      <c r="CJ15" s="48"/>
      <c r="CK15" s="98"/>
      <c r="CL15" s="197"/>
      <c r="CM15" s="48"/>
      <c r="CN15" s="48"/>
      <c r="CO15" s="98"/>
      <c r="CP15" s="197"/>
      <c r="CQ15" s="48"/>
      <c r="CR15" s="48"/>
      <c r="CS15" s="98"/>
      <c r="CT15" s="197"/>
      <c r="CU15" s="48"/>
      <c r="CV15" s="48"/>
      <c r="CW15" s="98"/>
      <c r="CX15" s="197"/>
      <c r="CY15" s="48"/>
      <c r="CZ15" s="48"/>
      <c r="DA15" s="98"/>
      <c r="DB15" s="197"/>
      <c r="DC15" s="48"/>
      <c r="DD15" s="48"/>
      <c r="DE15" s="98"/>
      <c r="DF15" s="197"/>
      <c r="DG15" s="48"/>
      <c r="DH15" s="48"/>
      <c r="DI15" s="98"/>
      <c r="DJ15" s="197"/>
      <c r="DK15" s="48"/>
      <c r="DL15" s="48"/>
      <c r="DM15" s="98"/>
      <c r="DN15" s="197"/>
      <c r="DO15" s="48"/>
      <c r="DP15" s="48"/>
      <c r="DQ15" s="98"/>
      <c r="DR15" s="197"/>
      <c r="DS15" s="48"/>
      <c r="DT15" s="48"/>
      <c r="DU15" s="98"/>
      <c r="DV15" s="197"/>
      <c r="DW15" s="48"/>
      <c r="DX15" s="48"/>
      <c r="DY15" s="98"/>
      <c r="DZ15" s="197"/>
      <c r="EA15" s="48"/>
      <c r="EB15" s="48"/>
      <c r="EC15" s="98"/>
      <c r="ED15" s="197"/>
      <c r="EE15" s="48"/>
      <c r="EF15" s="48"/>
      <c r="EG15" s="98"/>
      <c r="EH15" s="197"/>
      <c r="EI15" s="48"/>
      <c r="EJ15" s="48"/>
      <c r="EK15" s="98"/>
      <c r="EL15" s="197"/>
      <c r="EM15" s="48"/>
      <c r="EN15" s="48"/>
      <c r="EO15" s="98"/>
      <c r="EP15" s="197"/>
      <c r="EQ15" s="48"/>
      <c r="ER15" s="48"/>
      <c r="ES15" s="98"/>
      <c r="ET15" s="197"/>
      <c r="EU15" s="48"/>
      <c r="EV15" s="48"/>
      <c r="EW15" s="98"/>
      <c r="EX15" s="197"/>
      <c r="EY15" s="48"/>
      <c r="EZ15" s="48"/>
      <c r="FA15" s="98"/>
      <c r="FB15" s="197"/>
      <c r="FC15" s="48"/>
      <c r="FD15" s="48"/>
      <c r="FE15" s="98"/>
      <c r="FF15" s="197"/>
      <c r="FG15" s="48"/>
      <c r="FH15" s="48"/>
      <c r="FI15" s="98"/>
      <c r="FJ15" s="197"/>
      <c r="FK15" s="48"/>
      <c r="FL15" s="48"/>
      <c r="FM15" s="98"/>
      <c r="FN15" s="197"/>
      <c r="FO15" s="48"/>
      <c r="FP15" s="48"/>
      <c r="FQ15" s="98"/>
      <c r="FR15" s="197"/>
      <c r="FS15" s="48"/>
      <c r="FT15" s="48"/>
      <c r="FU15" s="98"/>
      <c r="FV15" s="197"/>
      <c r="FW15" s="48"/>
      <c r="FX15" s="48"/>
      <c r="FY15" s="98"/>
      <c r="FZ15" s="197"/>
      <c r="GA15" s="48"/>
      <c r="GB15" s="48"/>
      <c r="GC15" s="98"/>
      <c r="GD15" s="197"/>
      <c r="GE15" s="48"/>
      <c r="GF15" s="48"/>
      <c r="GG15" s="98"/>
      <c r="GH15" s="197"/>
      <c r="GI15" s="48"/>
      <c r="GJ15" s="48"/>
      <c r="GK15" s="98"/>
      <c r="GL15" s="197"/>
      <c r="GM15" s="48"/>
      <c r="GN15" s="48"/>
      <c r="GO15" s="98"/>
      <c r="GP15" s="197"/>
      <c r="GQ15" s="48"/>
      <c r="GR15" s="48"/>
      <c r="GS15" s="98"/>
      <c r="GT15" s="197"/>
      <c r="GU15" s="48"/>
      <c r="GV15" s="48"/>
      <c r="GW15" s="98"/>
      <c r="GX15" s="197"/>
      <c r="GY15" s="48"/>
      <c r="GZ15" s="48"/>
      <c r="HA15" s="98"/>
      <c r="HB15" s="197"/>
      <c r="HC15" s="48"/>
      <c r="HD15" s="48"/>
      <c r="HE15" s="98"/>
      <c r="HF15" s="197"/>
      <c r="HG15" s="48"/>
      <c r="HH15" s="48"/>
      <c r="HI15" s="98"/>
      <c r="HJ15" s="197"/>
      <c r="HK15" s="48"/>
      <c r="HL15" s="48"/>
      <c r="HM15" s="98"/>
      <c r="HN15" s="197"/>
      <c r="HO15" s="48"/>
      <c r="HP15" s="48"/>
      <c r="HQ15" s="98"/>
      <c r="HR15" s="197"/>
      <c r="HS15" s="48"/>
      <c r="HT15" s="48"/>
    </row>
    <row r="16" spans="1:228">
      <c r="A16" s="254" t="s">
        <v>473</v>
      </c>
      <c r="B16" s="195" t="s">
        <v>236</v>
      </c>
      <c r="C16" s="254"/>
      <c r="D16" s="257">
        <f t="shared" si="0"/>
        <v>11137544.300000001</v>
      </c>
      <c r="E16" s="257">
        <v>7719675.2000000002</v>
      </c>
      <c r="F16" s="257">
        <v>1299330</v>
      </c>
      <c r="G16" s="257">
        <v>227220.3</v>
      </c>
      <c r="H16" s="257">
        <v>1891318.8</v>
      </c>
      <c r="I16" s="48"/>
      <c r="J16" s="62"/>
      <c r="K16" s="48"/>
      <c r="L16" s="48"/>
      <c r="M16" s="98"/>
      <c r="N16" s="197"/>
      <c r="O16" s="48"/>
      <c r="P16" s="48"/>
      <c r="Q16" s="98"/>
      <c r="R16" s="197"/>
      <c r="S16" s="48"/>
      <c r="T16" s="48"/>
      <c r="U16" s="98"/>
      <c r="V16" s="197"/>
      <c r="W16" s="48"/>
      <c r="X16" s="48"/>
      <c r="Y16" s="98"/>
      <c r="Z16" s="197"/>
      <c r="AA16" s="48"/>
      <c r="AB16" s="48"/>
      <c r="AC16" s="98"/>
      <c r="AD16" s="197"/>
      <c r="AE16" s="48"/>
      <c r="AF16" s="48"/>
      <c r="AG16" s="98"/>
      <c r="AH16" s="197"/>
      <c r="AI16" s="48"/>
      <c r="AJ16" s="48"/>
      <c r="AK16" s="98"/>
      <c r="AL16" s="197"/>
      <c r="AM16" s="48"/>
      <c r="AN16" s="48"/>
      <c r="AO16" s="98"/>
      <c r="AP16" s="197"/>
      <c r="AQ16" s="48"/>
      <c r="AR16" s="48"/>
      <c r="AS16" s="98"/>
      <c r="AT16" s="197"/>
      <c r="AU16" s="48"/>
      <c r="AV16" s="48"/>
      <c r="AW16" s="98"/>
      <c r="AX16" s="197"/>
      <c r="AY16" s="48"/>
      <c r="AZ16" s="48"/>
      <c r="BA16" s="98"/>
      <c r="BB16" s="197"/>
      <c r="BC16" s="48"/>
      <c r="BD16" s="48"/>
      <c r="BE16" s="98"/>
      <c r="BF16" s="197"/>
      <c r="BG16" s="48"/>
      <c r="BH16" s="48"/>
      <c r="BI16" s="98"/>
      <c r="BJ16" s="197"/>
      <c r="BK16" s="48"/>
      <c r="BL16" s="48"/>
      <c r="BM16" s="98"/>
      <c r="BN16" s="197"/>
      <c r="BO16" s="48"/>
      <c r="BP16" s="48"/>
      <c r="BQ16" s="98"/>
      <c r="BR16" s="197"/>
      <c r="BS16" s="48"/>
      <c r="BT16" s="48"/>
      <c r="BU16" s="98"/>
      <c r="BV16" s="197"/>
      <c r="BW16" s="48"/>
      <c r="BX16" s="48"/>
      <c r="BY16" s="98"/>
      <c r="BZ16" s="197"/>
      <c r="CA16" s="48"/>
      <c r="CB16" s="48"/>
      <c r="CC16" s="98"/>
      <c r="CD16" s="197"/>
      <c r="CE16" s="48"/>
      <c r="CF16" s="48"/>
      <c r="CG16" s="98"/>
      <c r="CH16" s="197"/>
      <c r="CI16" s="48"/>
      <c r="CJ16" s="48"/>
      <c r="CK16" s="98"/>
      <c r="CL16" s="197"/>
      <c r="CM16" s="48"/>
      <c r="CN16" s="48"/>
      <c r="CO16" s="98"/>
      <c r="CP16" s="197"/>
      <c r="CQ16" s="48"/>
      <c r="CR16" s="48"/>
      <c r="CS16" s="98"/>
      <c r="CT16" s="197"/>
      <c r="CU16" s="48"/>
      <c r="CV16" s="48"/>
      <c r="CW16" s="98"/>
      <c r="CX16" s="197"/>
      <c r="CY16" s="48"/>
      <c r="CZ16" s="48"/>
      <c r="DA16" s="98"/>
      <c r="DB16" s="197"/>
      <c r="DC16" s="48"/>
      <c r="DD16" s="48"/>
      <c r="DE16" s="98"/>
      <c r="DF16" s="197"/>
      <c r="DG16" s="48"/>
      <c r="DH16" s="48"/>
      <c r="DI16" s="98"/>
      <c r="DJ16" s="197"/>
      <c r="DK16" s="48"/>
      <c r="DL16" s="48"/>
      <c r="DM16" s="98"/>
      <c r="DN16" s="197"/>
      <c r="DO16" s="48"/>
      <c r="DP16" s="48"/>
      <c r="DQ16" s="98"/>
      <c r="DR16" s="197"/>
      <c r="DS16" s="48"/>
      <c r="DT16" s="48"/>
      <c r="DU16" s="98"/>
      <c r="DV16" s="197"/>
      <c r="DW16" s="48"/>
      <c r="DX16" s="48"/>
      <c r="DY16" s="98"/>
      <c r="DZ16" s="197"/>
      <c r="EA16" s="48"/>
      <c r="EB16" s="48"/>
      <c r="EC16" s="98"/>
      <c r="ED16" s="197"/>
      <c r="EE16" s="48"/>
      <c r="EF16" s="48"/>
      <c r="EG16" s="98"/>
      <c r="EH16" s="197"/>
      <c r="EI16" s="48"/>
      <c r="EJ16" s="48"/>
      <c r="EK16" s="98"/>
      <c r="EL16" s="197"/>
      <c r="EM16" s="48"/>
      <c r="EN16" s="48"/>
      <c r="EO16" s="98"/>
      <c r="EP16" s="197"/>
      <c r="EQ16" s="48"/>
      <c r="ER16" s="48"/>
      <c r="ES16" s="98"/>
      <c r="ET16" s="197"/>
      <c r="EU16" s="48"/>
      <c r="EV16" s="48"/>
      <c r="EW16" s="98"/>
      <c r="EX16" s="197"/>
      <c r="EY16" s="48"/>
      <c r="EZ16" s="48"/>
      <c r="FA16" s="98"/>
      <c r="FB16" s="197"/>
      <c r="FC16" s="48"/>
      <c r="FD16" s="48"/>
      <c r="FE16" s="98"/>
      <c r="FF16" s="197"/>
      <c r="FG16" s="48"/>
      <c r="FH16" s="48"/>
      <c r="FI16" s="98"/>
      <c r="FJ16" s="197"/>
      <c r="FK16" s="48"/>
      <c r="FL16" s="48"/>
      <c r="FM16" s="98"/>
      <c r="FN16" s="197"/>
      <c r="FO16" s="48"/>
      <c r="FP16" s="48"/>
      <c r="FQ16" s="98"/>
      <c r="FR16" s="197"/>
      <c r="FS16" s="48"/>
      <c r="FT16" s="48"/>
      <c r="FU16" s="98"/>
      <c r="FV16" s="197"/>
      <c r="FW16" s="48"/>
      <c r="FX16" s="48"/>
      <c r="FY16" s="98"/>
      <c r="FZ16" s="197"/>
      <c r="GA16" s="48"/>
      <c r="GB16" s="48"/>
      <c r="GC16" s="98"/>
      <c r="GD16" s="197"/>
      <c r="GE16" s="48"/>
      <c r="GF16" s="48"/>
      <c r="GG16" s="98"/>
      <c r="GH16" s="197"/>
      <c r="GI16" s="48"/>
      <c r="GJ16" s="48"/>
      <c r="GK16" s="98"/>
      <c r="GL16" s="197"/>
      <c r="GM16" s="48"/>
      <c r="GN16" s="48"/>
      <c r="GO16" s="98"/>
      <c r="GP16" s="197"/>
      <c r="GQ16" s="48"/>
      <c r="GR16" s="48"/>
      <c r="GS16" s="98"/>
      <c r="GT16" s="197"/>
      <c r="GU16" s="48"/>
      <c r="GV16" s="48"/>
      <c r="GW16" s="98"/>
      <c r="GX16" s="197"/>
      <c r="GY16" s="48"/>
      <c r="GZ16" s="48"/>
      <c r="HA16" s="98"/>
      <c r="HB16" s="197"/>
      <c r="HC16" s="48"/>
      <c r="HD16" s="48"/>
      <c r="HE16" s="98"/>
      <c r="HF16" s="197"/>
      <c r="HG16" s="48"/>
      <c r="HH16" s="48"/>
      <c r="HI16" s="98"/>
      <c r="HJ16" s="197"/>
      <c r="HK16" s="48"/>
      <c r="HL16" s="48"/>
      <c r="HM16" s="98"/>
      <c r="HN16" s="197"/>
      <c r="HO16" s="48"/>
      <c r="HP16" s="48"/>
      <c r="HQ16" s="98"/>
      <c r="HR16" s="197"/>
      <c r="HS16" s="48"/>
      <c r="HT16" s="48"/>
    </row>
    <row r="17" spans="1:228">
      <c r="A17" s="254" t="s">
        <v>474</v>
      </c>
      <c r="B17" s="195" t="s">
        <v>3594</v>
      </c>
      <c r="C17" s="254"/>
      <c r="D17" s="257">
        <f t="shared" si="0"/>
        <v>33668529.960000001</v>
      </c>
      <c r="E17" s="257">
        <v>0</v>
      </c>
      <c r="F17" s="257">
        <v>0</v>
      </c>
      <c r="G17" s="257">
        <v>0</v>
      </c>
      <c r="H17" s="257">
        <v>33668529.960000001</v>
      </c>
      <c r="I17" s="48"/>
      <c r="J17" s="62"/>
      <c r="K17" s="48"/>
      <c r="L17" s="48"/>
      <c r="M17" s="98"/>
      <c r="N17" s="197"/>
      <c r="O17" s="48"/>
      <c r="P17" s="48"/>
      <c r="Q17" s="98"/>
      <c r="R17" s="197"/>
      <c r="S17" s="48"/>
      <c r="T17" s="48"/>
      <c r="U17" s="98"/>
      <c r="V17" s="197"/>
      <c r="W17" s="48"/>
      <c r="X17" s="48"/>
      <c r="Y17" s="98"/>
      <c r="Z17" s="197"/>
      <c r="AA17" s="48"/>
      <c r="AB17" s="48"/>
      <c r="AC17" s="98"/>
      <c r="AD17" s="197"/>
      <c r="AE17" s="48"/>
      <c r="AF17" s="48"/>
      <c r="AG17" s="98"/>
      <c r="AH17" s="197"/>
      <c r="AI17" s="48"/>
      <c r="AJ17" s="48"/>
      <c r="AK17" s="98"/>
      <c r="AL17" s="197"/>
      <c r="AM17" s="48"/>
      <c r="AN17" s="48"/>
      <c r="AO17" s="98"/>
      <c r="AP17" s="197"/>
      <c r="AQ17" s="48"/>
      <c r="AR17" s="48"/>
      <c r="AS17" s="98"/>
      <c r="AT17" s="197"/>
      <c r="AU17" s="48"/>
      <c r="AV17" s="48"/>
      <c r="AW17" s="98"/>
      <c r="AX17" s="197"/>
      <c r="AY17" s="48"/>
      <c r="AZ17" s="48"/>
      <c r="BA17" s="98"/>
      <c r="BB17" s="197"/>
      <c r="BC17" s="48"/>
      <c r="BD17" s="48"/>
      <c r="BE17" s="98"/>
      <c r="BF17" s="197"/>
      <c r="BG17" s="48"/>
      <c r="BH17" s="48"/>
      <c r="BI17" s="98"/>
      <c r="BJ17" s="197"/>
      <c r="BK17" s="48"/>
      <c r="BL17" s="48"/>
      <c r="BM17" s="98"/>
      <c r="BN17" s="197"/>
      <c r="BO17" s="48"/>
      <c r="BP17" s="48"/>
      <c r="BQ17" s="98"/>
      <c r="BR17" s="197"/>
      <c r="BS17" s="48"/>
      <c r="BT17" s="48"/>
      <c r="BU17" s="98"/>
      <c r="BV17" s="197"/>
      <c r="BW17" s="48"/>
      <c r="BX17" s="48"/>
      <c r="BY17" s="98"/>
      <c r="BZ17" s="197"/>
      <c r="CA17" s="48"/>
      <c r="CB17" s="48"/>
      <c r="CC17" s="98"/>
      <c r="CD17" s="197"/>
      <c r="CE17" s="48"/>
      <c r="CF17" s="48"/>
      <c r="CG17" s="98"/>
      <c r="CH17" s="197"/>
      <c r="CI17" s="48"/>
      <c r="CJ17" s="48"/>
      <c r="CK17" s="98"/>
      <c r="CL17" s="197"/>
      <c r="CM17" s="48"/>
      <c r="CN17" s="48"/>
      <c r="CO17" s="98"/>
      <c r="CP17" s="197"/>
      <c r="CQ17" s="48"/>
      <c r="CR17" s="48"/>
      <c r="CS17" s="98"/>
      <c r="CT17" s="197"/>
      <c r="CU17" s="48"/>
      <c r="CV17" s="48"/>
      <c r="CW17" s="98"/>
      <c r="CX17" s="197"/>
      <c r="CY17" s="48"/>
      <c r="CZ17" s="48"/>
      <c r="DA17" s="98"/>
      <c r="DB17" s="197"/>
      <c r="DC17" s="48"/>
      <c r="DD17" s="48"/>
      <c r="DE17" s="98"/>
      <c r="DF17" s="197"/>
      <c r="DG17" s="48"/>
      <c r="DH17" s="48"/>
      <c r="DI17" s="98"/>
      <c r="DJ17" s="197"/>
      <c r="DK17" s="48"/>
      <c r="DL17" s="48"/>
      <c r="DM17" s="98"/>
      <c r="DN17" s="197"/>
      <c r="DO17" s="48"/>
      <c r="DP17" s="48"/>
      <c r="DQ17" s="98"/>
      <c r="DR17" s="197"/>
      <c r="DS17" s="48"/>
      <c r="DT17" s="48"/>
      <c r="DU17" s="98"/>
      <c r="DV17" s="197"/>
      <c r="DW17" s="48"/>
      <c r="DX17" s="48"/>
      <c r="DY17" s="98"/>
      <c r="DZ17" s="197"/>
      <c r="EA17" s="48"/>
      <c r="EB17" s="48"/>
      <c r="EC17" s="98"/>
      <c r="ED17" s="197"/>
      <c r="EE17" s="48"/>
      <c r="EF17" s="48"/>
      <c r="EG17" s="98"/>
      <c r="EH17" s="197"/>
      <c r="EI17" s="48"/>
      <c r="EJ17" s="48"/>
      <c r="EK17" s="98"/>
      <c r="EL17" s="197"/>
      <c r="EM17" s="48"/>
      <c r="EN17" s="48"/>
      <c r="EO17" s="98"/>
      <c r="EP17" s="197"/>
      <c r="EQ17" s="48"/>
      <c r="ER17" s="48"/>
      <c r="ES17" s="98"/>
      <c r="ET17" s="197"/>
      <c r="EU17" s="48"/>
      <c r="EV17" s="48"/>
      <c r="EW17" s="98"/>
      <c r="EX17" s="197"/>
      <c r="EY17" s="48"/>
      <c r="EZ17" s="48"/>
      <c r="FA17" s="98"/>
      <c r="FB17" s="197"/>
      <c r="FC17" s="48"/>
      <c r="FD17" s="48"/>
      <c r="FE17" s="98"/>
      <c r="FF17" s="197"/>
      <c r="FG17" s="48"/>
      <c r="FH17" s="48"/>
      <c r="FI17" s="98"/>
      <c r="FJ17" s="197"/>
      <c r="FK17" s="48"/>
      <c r="FL17" s="48"/>
      <c r="FM17" s="98"/>
      <c r="FN17" s="197"/>
      <c r="FO17" s="48"/>
      <c r="FP17" s="48"/>
      <c r="FQ17" s="98"/>
      <c r="FR17" s="197"/>
      <c r="FS17" s="48"/>
      <c r="FT17" s="48"/>
      <c r="FU17" s="98"/>
      <c r="FV17" s="197"/>
      <c r="FW17" s="48"/>
      <c r="FX17" s="48"/>
      <c r="FY17" s="98"/>
      <c r="FZ17" s="197"/>
      <c r="GA17" s="48"/>
      <c r="GB17" s="48"/>
      <c r="GC17" s="98"/>
      <c r="GD17" s="197"/>
      <c r="GE17" s="48"/>
      <c r="GF17" s="48"/>
      <c r="GG17" s="98"/>
      <c r="GH17" s="197"/>
      <c r="GI17" s="48"/>
      <c r="GJ17" s="48"/>
      <c r="GK17" s="98"/>
      <c r="GL17" s="197"/>
      <c r="GM17" s="48"/>
      <c r="GN17" s="48"/>
      <c r="GO17" s="98"/>
      <c r="GP17" s="197"/>
      <c r="GQ17" s="48"/>
      <c r="GR17" s="48"/>
      <c r="GS17" s="98"/>
      <c r="GT17" s="197"/>
      <c r="GU17" s="48"/>
      <c r="GV17" s="48"/>
      <c r="GW17" s="98"/>
      <c r="GX17" s="197"/>
      <c r="GY17" s="48"/>
      <c r="GZ17" s="48"/>
      <c r="HA17" s="98"/>
      <c r="HB17" s="197"/>
      <c r="HC17" s="48"/>
      <c r="HD17" s="48"/>
      <c r="HE17" s="98"/>
      <c r="HF17" s="197"/>
      <c r="HG17" s="48"/>
      <c r="HH17" s="48"/>
      <c r="HI17" s="98"/>
      <c r="HJ17" s="197"/>
      <c r="HK17" s="48"/>
      <c r="HL17" s="48"/>
      <c r="HM17" s="98"/>
      <c r="HN17" s="197"/>
      <c r="HO17" s="48"/>
      <c r="HP17" s="48"/>
      <c r="HQ17" s="98"/>
      <c r="HR17" s="197"/>
      <c r="HS17" s="48"/>
      <c r="HT17" s="48"/>
    </row>
    <row r="18" spans="1:228">
      <c r="A18" s="254" t="s">
        <v>475</v>
      </c>
      <c r="B18" s="195" t="s">
        <v>238</v>
      </c>
      <c r="C18" s="254"/>
      <c r="D18" s="257">
        <f t="shared" si="0"/>
        <v>12426949.629999999</v>
      </c>
      <c r="E18" s="257">
        <v>2462336.9900000002</v>
      </c>
      <c r="F18" s="257">
        <v>1676374.3</v>
      </c>
      <c r="G18" s="257">
        <v>5445083.7999999998</v>
      </c>
      <c r="H18" s="257">
        <v>2843154.54</v>
      </c>
      <c r="I18" s="48"/>
      <c r="J18" s="62"/>
      <c r="K18" s="48"/>
      <c r="L18" s="48"/>
      <c r="M18" s="98"/>
      <c r="N18" s="197"/>
      <c r="O18" s="48"/>
      <c r="P18" s="48"/>
      <c r="Q18" s="98"/>
      <c r="R18" s="197"/>
      <c r="S18" s="48"/>
      <c r="T18" s="48"/>
      <c r="U18" s="98"/>
      <c r="V18" s="197"/>
      <c r="W18" s="48"/>
      <c r="X18" s="48"/>
      <c r="Y18" s="98"/>
      <c r="Z18" s="197"/>
      <c r="AA18" s="48"/>
      <c r="AB18" s="48"/>
      <c r="AC18" s="98"/>
      <c r="AD18" s="197"/>
      <c r="AE18" s="48"/>
      <c r="AF18" s="48"/>
      <c r="AG18" s="98"/>
      <c r="AH18" s="197"/>
      <c r="AI18" s="48"/>
      <c r="AJ18" s="48"/>
      <c r="AK18" s="98"/>
      <c r="AL18" s="197"/>
      <c r="AM18" s="48"/>
      <c r="AN18" s="48"/>
      <c r="AO18" s="98"/>
      <c r="AP18" s="197"/>
      <c r="AQ18" s="48"/>
      <c r="AR18" s="48"/>
      <c r="AS18" s="98"/>
      <c r="AT18" s="197"/>
      <c r="AU18" s="48"/>
      <c r="AV18" s="48"/>
      <c r="AW18" s="98"/>
      <c r="AX18" s="197"/>
      <c r="AY18" s="48"/>
      <c r="AZ18" s="48"/>
      <c r="BA18" s="98"/>
      <c r="BB18" s="197"/>
      <c r="BC18" s="48"/>
      <c r="BD18" s="48"/>
      <c r="BE18" s="98"/>
      <c r="BF18" s="197"/>
      <c r="BG18" s="48"/>
      <c r="BH18" s="48"/>
      <c r="BI18" s="98"/>
      <c r="BJ18" s="197"/>
      <c r="BK18" s="48"/>
      <c r="BL18" s="48"/>
      <c r="BM18" s="98"/>
      <c r="BN18" s="197"/>
      <c r="BO18" s="48"/>
      <c r="BP18" s="48"/>
      <c r="BQ18" s="98"/>
      <c r="BR18" s="197"/>
      <c r="BS18" s="48"/>
      <c r="BT18" s="48"/>
      <c r="BU18" s="98"/>
      <c r="BV18" s="197"/>
      <c r="BW18" s="48"/>
      <c r="BX18" s="48"/>
      <c r="BY18" s="98"/>
      <c r="BZ18" s="197"/>
      <c r="CA18" s="48"/>
      <c r="CB18" s="48"/>
      <c r="CC18" s="98"/>
      <c r="CD18" s="197"/>
      <c r="CE18" s="48"/>
      <c r="CF18" s="48"/>
      <c r="CG18" s="98"/>
      <c r="CH18" s="197"/>
      <c r="CI18" s="48"/>
      <c r="CJ18" s="48"/>
      <c r="CK18" s="98"/>
      <c r="CL18" s="197"/>
      <c r="CM18" s="48"/>
      <c r="CN18" s="48"/>
      <c r="CO18" s="98"/>
      <c r="CP18" s="197"/>
      <c r="CQ18" s="48"/>
      <c r="CR18" s="48"/>
      <c r="CS18" s="98"/>
      <c r="CT18" s="197"/>
      <c r="CU18" s="48"/>
      <c r="CV18" s="48"/>
      <c r="CW18" s="98"/>
      <c r="CX18" s="197"/>
      <c r="CY18" s="48"/>
      <c r="CZ18" s="48"/>
      <c r="DA18" s="98"/>
      <c r="DB18" s="197"/>
      <c r="DC18" s="48"/>
      <c r="DD18" s="48"/>
      <c r="DE18" s="98"/>
      <c r="DF18" s="197"/>
      <c r="DG18" s="48"/>
      <c r="DH18" s="48"/>
      <c r="DI18" s="98"/>
      <c r="DJ18" s="197"/>
      <c r="DK18" s="48"/>
      <c r="DL18" s="48"/>
      <c r="DM18" s="98"/>
      <c r="DN18" s="197"/>
      <c r="DO18" s="48"/>
      <c r="DP18" s="48"/>
      <c r="DQ18" s="98"/>
      <c r="DR18" s="197"/>
      <c r="DS18" s="48"/>
      <c r="DT18" s="48"/>
      <c r="DU18" s="98"/>
      <c r="DV18" s="197"/>
      <c r="DW18" s="48"/>
      <c r="DX18" s="48"/>
      <c r="DY18" s="98"/>
      <c r="DZ18" s="197"/>
      <c r="EA18" s="48"/>
      <c r="EB18" s="48"/>
      <c r="EC18" s="98"/>
      <c r="ED18" s="197"/>
      <c r="EE18" s="48"/>
      <c r="EF18" s="48"/>
      <c r="EG18" s="98"/>
      <c r="EH18" s="197"/>
      <c r="EI18" s="48"/>
      <c r="EJ18" s="48"/>
      <c r="EK18" s="98"/>
      <c r="EL18" s="197"/>
      <c r="EM18" s="48"/>
      <c r="EN18" s="48"/>
      <c r="EO18" s="98"/>
      <c r="EP18" s="197"/>
      <c r="EQ18" s="48"/>
      <c r="ER18" s="48"/>
      <c r="ES18" s="98"/>
      <c r="ET18" s="197"/>
      <c r="EU18" s="48"/>
      <c r="EV18" s="48"/>
      <c r="EW18" s="98"/>
      <c r="EX18" s="197"/>
      <c r="EY18" s="48"/>
      <c r="EZ18" s="48"/>
      <c r="FA18" s="98"/>
      <c r="FB18" s="197"/>
      <c r="FC18" s="48"/>
      <c r="FD18" s="48"/>
      <c r="FE18" s="98"/>
      <c r="FF18" s="197"/>
      <c r="FG18" s="48"/>
      <c r="FH18" s="48"/>
      <c r="FI18" s="98"/>
      <c r="FJ18" s="197"/>
      <c r="FK18" s="48"/>
      <c r="FL18" s="48"/>
      <c r="FM18" s="98"/>
      <c r="FN18" s="197"/>
      <c r="FO18" s="48"/>
      <c r="FP18" s="48"/>
      <c r="FQ18" s="98"/>
      <c r="FR18" s="197"/>
      <c r="FS18" s="48"/>
      <c r="FT18" s="48"/>
      <c r="FU18" s="98"/>
      <c r="FV18" s="197"/>
      <c r="FW18" s="48"/>
      <c r="FX18" s="48"/>
      <c r="FY18" s="98"/>
      <c r="FZ18" s="197"/>
      <c r="GA18" s="48"/>
      <c r="GB18" s="48"/>
      <c r="GC18" s="98"/>
      <c r="GD18" s="197"/>
      <c r="GE18" s="48"/>
      <c r="GF18" s="48"/>
      <c r="GG18" s="98"/>
      <c r="GH18" s="197"/>
      <c r="GI18" s="48"/>
      <c r="GJ18" s="48"/>
      <c r="GK18" s="98"/>
      <c r="GL18" s="197"/>
      <c r="GM18" s="48"/>
      <c r="GN18" s="48"/>
      <c r="GO18" s="98"/>
      <c r="GP18" s="197"/>
      <c r="GQ18" s="48"/>
      <c r="GR18" s="48"/>
      <c r="GS18" s="98"/>
      <c r="GT18" s="197"/>
      <c r="GU18" s="48"/>
      <c r="GV18" s="48"/>
      <c r="GW18" s="98"/>
      <c r="GX18" s="197"/>
      <c r="GY18" s="48"/>
      <c r="GZ18" s="48"/>
      <c r="HA18" s="98"/>
      <c r="HB18" s="197"/>
      <c r="HC18" s="48"/>
      <c r="HD18" s="48"/>
      <c r="HE18" s="98"/>
      <c r="HF18" s="197"/>
      <c r="HG18" s="48"/>
      <c r="HH18" s="48"/>
      <c r="HI18" s="98"/>
      <c r="HJ18" s="197"/>
      <c r="HK18" s="48"/>
      <c r="HL18" s="48"/>
      <c r="HM18" s="98"/>
      <c r="HN18" s="197"/>
      <c r="HO18" s="48"/>
      <c r="HP18" s="48"/>
      <c r="HQ18" s="98"/>
      <c r="HR18" s="197"/>
      <c r="HS18" s="48"/>
      <c r="HT18" s="48"/>
    </row>
    <row r="19" spans="1:228">
      <c r="A19" s="254" t="s">
        <v>476</v>
      </c>
      <c r="B19" s="195" t="s">
        <v>239</v>
      </c>
      <c r="C19" s="254"/>
      <c r="D19" s="257">
        <f t="shared" si="0"/>
        <v>580500</v>
      </c>
      <c r="E19" s="257">
        <v>580500</v>
      </c>
      <c r="F19" s="257">
        <v>0</v>
      </c>
      <c r="G19" s="257">
        <v>0</v>
      </c>
      <c r="H19" s="257">
        <v>0</v>
      </c>
      <c r="I19" s="48"/>
      <c r="J19" s="98"/>
      <c r="K19" s="48"/>
      <c r="L19" s="48"/>
      <c r="M19" s="98"/>
      <c r="N19" s="197"/>
      <c r="O19" s="48"/>
      <c r="P19" s="48"/>
      <c r="Q19" s="98"/>
      <c r="R19" s="197"/>
      <c r="S19" s="48"/>
      <c r="T19" s="48"/>
      <c r="U19" s="98"/>
      <c r="V19" s="197"/>
      <c r="W19" s="48"/>
      <c r="X19" s="48"/>
      <c r="Y19" s="98"/>
      <c r="Z19" s="197"/>
      <c r="AA19" s="48"/>
      <c r="AB19" s="48"/>
      <c r="AC19" s="98"/>
      <c r="AD19" s="197"/>
      <c r="AE19" s="48"/>
      <c r="AF19" s="48"/>
      <c r="AG19" s="98"/>
      <c r="AH19" s="197"/>
      <c r="AI19" s="48"/>
      <c r="AJ19" s="48"/>
      <c r="AK19" s="98"/>
      <c r="AL19" s="197"/>
      <c r="AM19" s="48"/>
      <c r="AN19" s="48"/>
      <c r="AO19" s="98"/>
      <c r="AP19" s="197"/>
      <c r="AQ19" s="48"/>
      <c r="AR19" s="48"/>
      <c r="AS19" s="98"/>
      <c r="AT19" s="197"/>
      <c r="AU19" s="48"/>
      <c r="AV19" s="48"/>
      <c r="AW19" s="98"/>
      <c r="AX19" s="197"/>
      <c r="AY19" s="48"/>
      <c r="AZ19" s="48"/>
      <c r="BA19" s="98"/>
      <c r="BB19" s="197"/>
      <c r="BC19" s="48"/>
      <c r="BD19" s="48"/>
      <c r="BE19" s="98"/>
      <c r="BF19" s="197"/>
      <c r="BG19" s="48"/>
      <c r="BH19" s="48"/>
      <c r="BI19" s="98"/>
      <c r="BJ19" s="197"/>
      <c r="BK19" s="48"/>
      <c r="BL19" s="48"/>
      <c r="BM19" s="98"/>
      <c r="BN19" s="197"/>
      <c r="BO19" s="48"/>
      <c r="BP19" s="48"/>
      <c r="BQ19" s="98"/>
      <c r="BR19" s="197"/>
      <c r="BS19" s="48"/>
      <c r="BT19" s="48"/>
      <c r="BU19" s="98"/>
      <c r="BV19" s="197"/>
      <c r="BW19" s="48"/>
      <c r="BX19" s="48"/>
      <c r="BY19" s="98"/>
      <c r="BZ19" s="197"/>
      <c r="CA19" s="48"/>
      <c r="CB19" s="48"/>
      <c r="CC19" s="98"/>
      <c r="CD19" s="197"/>
      <c r="CE19" s="48"/>
      <c r="CF19" s="48"/>
      <c r="CG19" s="98"/>
      <c r="CH19" s="197"/>
      <c r="CI19" s="48"/>
      <c r="CJ19" s="48"/>
      <c r="CK19" s="98"/>
      <c r="CL19" s="197"/>
      <c r="CM19" s="48"/>
      <c r="CN19" s="48"/>
      <c r="CO19" s="98"/>
      <c r="CP19" s="197"/>
      <c r="CQ19" s="48"/>
      <c r="CR19" s="48"/>
      <c r="CS19" s="98"/>
      <c r="CT19" s="197"/>
      <c r="CU19" s="48"/>
      <c r="CV19" s="48"/>
      <c r="CW19" s="98"/>
      <c r="CX19" s="197"/>
      <c r="CY19" s="48"/>
      <c r="CZ19" s="48"/>
      <c r="DA19" s="98"/>
      <c r="DB19" s="197"/>
      <c r="DC19" s="48"/>
      <c r="DD19" s="48"/>
      <c r="DE19" s="98"/>
      <c r="DF19" s="197"/>
      <c r="DG19" s="48"/>
      <c r="DH19" s="48"/>
      <c r="DI19" s="98"/>
      <c r="DJ19" s="197"/>
      <c r="DK19" s="48"/>
      <c r="DL19" s="48"/>
      <c r="DM19" s="98"/>
      <c r="DN19" s="197"/>
      <c r="DO19" s="48"/>
      <c r="DP19" s="48"/>
      <c r="DQ19" s="98"/>
      <c r="DR19" s="197"/>
      <c r="DS19" s="48"/>
      <c r="DT19" s="48"/>
      <c r="DU19" s="98"/>
      <c r="DV19" s="197"/>
      <c r="DW19" s="48"/>
      <c r="DX19" s="48"/>
      <c r="DY19" s="98"/>
      <c r="DZ19" s="197"/>
      <c r="EA19" s="48"/>
      <c r="EB19" s="48"/>
      <c r="EC19" s="98"/>
      <c r="ED19" s="197"/>
      <c r="EE19" s="48"/>
      <c r="EF19" s="48"/>
      <c r="EG19" s="98"/>
      <c r="EH19" s="197"/>
      <c r="EI19" s="48"/>
      <c r="EJ19" s="48"/>
      <c r="EK19" s="98"/>
      <c r="EL19" s="197"/>
      <c r="EM19" s="48"/>
      <c r="EN19" s="48"/>
      <c r="EO19" s="98"/>
      <c r="EP19" s="197"/>
      <c r="EQ19" s="48"/>
      <c r="ER19" s="48"/>
      <c r="ES19" s="98"/>
      <c r="ET19" s="197"/>
      <c r="EU19" s="48"/>
      <c r="EV19" s="48"/>
      <c r="EW19" s="98"/>
      <c r="EX19" s="197"/>
      <c r="EY19" s="48"/>
      <c r="EZ19" s="48"/>
      <c r="FA19" s="98"/>
      <c r="FB19" s="197"/>
      <c r="FC19" s="48"/>
      <c r="FD19" s="48"/>
      <c r="FE19" s="98"/>
      <c r="FF19" s="197"/>
      <c r="FG19" s="48"/>
      <c r="FH19" s="48"/>
      <c r="FI19" s="98"/>
      <c r="FJ19" s="197"/>
      <c r="FK19" s="48"/>
      <c r="FL19" s="48"/>
      <c r="FM19" s="98"/>
      <c r="FN19" s="197"/>
      <c r="FO19" s="48"/>
      <c r="FP19" s="48"/>
      <c r="FQ19" s="98"/>
      <c r="FR19" s="197"/>
      <c r="FS19" s="48"/>
      <c r="FT19" s="48"/>
      <c r="FU19" s="98"/>
      <c r="FV19" s="197"/>
      <c r="FW19" s="48"/>
      <c r="FX19" s="48"/>
      <c r="FY19" s="98"/>
      <c r="FZ19" s="197"/>
      <c r="GA19" s="48"/>
      <c r="GB19" s="48"/>
      <c r="GC19" s="98"/>
      <c r="GD19" s="197"/>
      <c r="GE19" s="48"/>
      <c r="GF19" s="48"/>
      <c r="GG19" s="98"/>
      <c r="GH19" s="197"/>
      <c r="GI19" s="48"/>
      <c r="GJ19" s="48"/>
      <c r="GK19" s="98"/>
      <c r="GL19" s="197"/>
      <c r="GM19" s="48"/>
      <c r="GN19" s="48"/>
      <c r="GO19" s="98"/>
      <c r="GP19" s="197"/>
      <c r="GQ19" s="48"/>
      <c r="GR19" s="48"/>
      <c r="GS19" s="98"/>
      <c r="GT19" s="197"/>
      <c r="GU19" s="48"/>
      <c r="GV19" s="48"/>
      <c r="GW19" s="98"/>
      <c r="GX19" s="197"/>
      <c r="GY19" s="48"/>
      <c r="GZ19" s="48"/>
      <c r="HA19" s="98"/>
      <c r="HB19" s="197"/>
      <c r="HC19" s="48"/>
      <c r="HD19" s="48"/>
      <c r="HE19" s="98"/>
      <c r="HF19" s="197"/>
      <c r="HG19" s="48"/>
      <c r="HH19" s="48"/>
      <c r="HI19" s="98"/>
      <c r="HJ19" s="197"/>
      <c r="HK19" s="48"/>
      <c r="HL19" s="48"/>
      <c r="HM19" s="98"/>
      <c r="HN19" s="197"/>
      <c r="HO19" s="48"/>
      <c r="HP19" s="48"/>
      <c r="HQ19" s="98"/>
      <c r="HR19" s="197"/>
      <c r="HS19" s="48"/>
      <c r="HT19" s="48"/>
    </row>
    <row r="20" spans="1:228">
      <c r="A20" s="254" t="s">
        <v>477</v>
      </c>
      <c r="B20" s="195" t="s">
        <v>3595</v>
      </c>
      <c r="C20" s="254"/>
      <c r="D20" s="257">
        <f t="shared" si="0"/>
        <v>984010</v>
      </c>
      <c r="E20" s="257">
        <v>726860</v>
      </c>
      <c r="F20" s="257">
        <v>52150</v>
      </c>
      <c r="G20" s="257">
        <v>0</v>
      </c>
      <c r="H20" s="257">
        <v>205000</v>
      </c>
      <c r="I20" s="48"/>
      <c r="J20" s="98"/>
      <c r="K20" s="48"/>
      <c r="L20" s="48"/>
      <c r="M20" s="98"/>
      <c r="N20" s="197"/>
      <c r="O20" s="48"/>
      <c r="P20" s="48"/>
      <c r="Q20" s="98"/>
      <c r="R20" s="197"/>
      <c r="S20" s="48"/>
      <c r="T20" s="48"/>
      <c r="U20" s="98"/>
      <c r="V20" s="197"/>
      <c r="W20" s="48"/>
      <c r="X20" s="48"/>
      <c r="Y20" s="98"/>
      <c r="Z20" s="197"/>
      <c r="AA20" s="48"/>
      <c r="AB20" s="48"/>
      <c r="AC20" s="98"/>
      <c r="AD20" s="197"/>
      <c r="AE20" s="48"/>
      <c r="AF20" s="48"/>
      <c r="AG20" s="98"/>
      <c r="AH20" s="197"/>
      <c r="AI20" s="48"/>
      <c r="AJ20" s="48"/>
      <c r="AK20" s="98"/>
      <c r="AL20" s="197"/>
      <c r="AM20" s="48"/>
      <c r="AN20" s="48"/>
      <c r="AO20" s="98"/>
      <c r="AP20" s="197"/>
      <c r="AQ20" s="48"/>
      <c r="AR20" s="48"/>
      <c r="AS20" s="98"/>
      <c r="AT20" s="197"/>
      <c r="AU20" s="48"/>
      <c r="AV20" s="48"/>
      <c r="AW20" s="98"/>
      <c r="AX20" s="197"/>
      <c r="AY20" s="48"/>
      <c r="AZ20" s="48"/>
      <c r="BA20" s="98"/>
      <c r="BB20" s="197"/>
      <c r="BC20" s="48"/>
      <c r="BD20" s="48"/>
      <c r="BE20" s="98"/>
      <c r="BF20" s="197"/>
      <c r="BG20" s="48"/>
      <c r="BH20" s="48"/>
      <c r="BI20" s="98"/>
      <c r="BJ20" s="197"/>
      <c r="BK20" s="48"/>
      <c r="BL20" s="48"/>
      <c r="BM20" s="98"/>
      <c r="BN20" s="197"/>
      <c r="BO20" s="48"/>
      <c r="BP20" s="48"/>
      <c r="BQ20" s="98"/>
      <c r="BR20" s="197"/>
      <c r="BS20" s="48"/>
      <c r="BT20" s="48"/>
      <c r="BU20" s="98"/>
      <c r="BV20" s="197"/>
      <c r="BW20" s="48"/>
      <c r="BX20" s="48"/>
      <c r="BY20" s="98"/>
      <c r="BZ20" s="197"/>
      <c r="CA20" s="48"/>
      <c r="CB20" s="48"/>
      <c r="CC20" s="98"/>
      <c r="CD20" s="197"/>
      <c r="CE20" s="48"/>
      <c r="CF20" s="48"/>
      <c r="CG20" s="98"/>
      <c r="CH20" s="197"/>
      <c r="CI20" s="48"/>
      <c r="CJ20" s="48"/>
      <c r="CK20" s="98"/>
      <c r="CL20" s="197"/>
      <c r="CM20" s="48"/>
      <c r="CN20" s="48"/>
      <c r="CO20" s="98"/>
      <c r="CP20" s="197"/>
      <c r="CQ20" s="48"/>
      <c r="CR20" s="48"/>
      <c r="CS20" s="98"/>
      <c r="CT20" s="197"/>
      <c r="CU20" s="48"/>
      <c r="CV20" s="48"/>
      <c r="CW20" s="98"/>
      <c r="CX20" s="197"/>
      <c r="CY20" s="48"/>
      <c r="CZ20" s="48"/>
      <c r="DA20" s="98"/>
      <c r="DB20" s="197"/>
      <c r="DC20" s="48"/>
      <c r="DD20" s="48"/>
      <c r="DE20" s="98"/>
      <c r="DF20" s="197"/>
      <c r="DG20" s="48"/>
      <c r="DH20" s="48"/>
      <c r="DI20" s="98"/>
      <c r="DJ20" s="197"/>
      <c r="DK20" s="48"/>
      <c r="DL20" s="48"/>
      <c r="DM20" s="98"/>
      <c r="DN20" s="197"/>
      <c r="DO20" s="48"/>
      <c r="DP20" s="48"/>
      <c r="DQ20" s="98"/>
      <c r="DR20" s="197"/>
      <c r="DS20" s="48"/>
      <c r="DT20" s="48"/>
      <c r="DU20" s="98"/>
      <c r="DV20" s="197"/>
      <c r="DW20" s="48"/>
      <c r="DX20" s="48"/>
      <c r="DY20" s="98"/>
      <c r="DZ20" s="197"/>
      <c r="EA20" s="48"/>
      <c r="EB20" s="48"/>
      <c r="EC20" s="98"/>
      <c r="ED20" s="197"/>
      <c r="EE20" s="48"/>
      <c r="EF20" s="48"/>
      <c r="EG20" s="98"/>
      <c r="EH20" s="197"/>
      <c r="EI20" s="48"/>
      <c r="EJ20" s="48"/>
      <c r="EK20" s="98"/>
      <c r="EL20" s="197"/>
      <c r="EM20" s="48"/>
      <c r="EN20" s="48"/>
      <c r="EO20" s="98"/>
      <c r="EP20" s="197"/>
      <c r="EQ20" s="48"/>
      <c r="ER20" s="48"/>
      <c r="ES20" s="98"/>
      <c r="ET20" s="197"/>
      <c r="EU20" s="48"/>
      <c r="EV20" s="48"/>
      <c r="EW20" s="98"/>
      <c r="EX20" s="197"/>
      <c r="EY20" s="48"/>
      <c r="EZ20" s="48"/>
      <c r="FA20" s="98"/>
      <c r="FB20" s="197"/>
      <c r="FC20" s="48"/>
      <c r="FD20" s="48"/>
      <c r="FE20" s="98"/>
      <c r="FF20" s="197"/>
      <c r="FG20" s="48"/>
      <c r="FH20" s="48"/>
      <c r="FI20" s="98"/>
      <c r="FJ20" s="197"/>
      <c r="FK20" s="48"/>
      <c r="FL20" s="48"/>
      <c r="FM20" s="98"/>
      <c r="FN20" s="197"/>
      <c r="FO20" s="48"/>
      <c r="FP20" s="48"/>
      <c r="FQ20" s="98"/>
      <c r="FR20" s="197"/>
      <c r="FS20" s="48"/>
      <c r="FT20" s="48"/>
      <c r="FU20" s="98"/>
      <c r="FV20" s="197"/>
      <c r="FW20" s="48"/>
      <c r="FX20" s="48"/>
      <c r="FY20" s="98"/>
      <c r="FZ20" s="197"/>
      <c r="GA20" s="48"/>
      <c r="GB20" s="48"/>
      <c r="GC20" s="98"/>
      <c r="GD20" s="197"/>
      <c r="GE20" s="48"/>
      <c r="GF20" s="48"/>
      <c r="GG20" s="98"/>
      <c r="GH20" s="197"/>
      <c r="GI20" s="48"/>
      <c r="GJ20" s="48"/>
      <c r="GK20" s="98"/>
      <c r="GL20" s="197"/>
      <c r="GM20" s="48"/>
      <c r="GN20" s="48"/>
      <c r="GO20" s="98"/>
      <c r="GP20" s="197"/>
      <c r="GQ20" s="48"/>
      <c r="GR20" s="48"/>
      <c r="GS20" s="98"/>
      <c r="GT20" s="197"/>
      <c r="GU20" s="48"/>
      <c r="GV20" s="48"/>
      <c r="GW20" s="98"/>
      <c r="GX20" s="197"/>
      <c r="GY20" s="48"/>
      <c r="GZ20" s="48"/>
      <c r="HA20" s="98"/>
      <c r="HB20" s="197"/>
      <c r="HC20" s="48"/>
      <c r="HD20" s="48"/>
      <c r="HE20" s="98"/>
      <c r="HF20" s="197"/>
      <c r="HG20" s="48"/>
      <c r="HH20" s="48"/>
      <c r="HI20" s="98"/>
      <c r="HJ20" s="197"/>
      <c r="HK20" s="48"/>
      <c r="HL20" s="48"/>
      <c r="HM20" s="98"/>
      <c r="HN20" s="197"/>
      <c r="HO20" s="48"/>
      <c r="HP20" s="48"/>
      <c r="HQ20" s="98"/>
      <c r="HR20" s="197"/>
      <c r="HS20" s="48"/>
      <c r="HT20" s="48"/>
    </row>
    <row r="21" spans="1:228">
      <c r="A21" s="254" t="s">
        <v>478</v>
      </c>
      <c r="B21" s="195" t="s">
        <v>3596</v>
      </c>
      <c r="C21" s="254"/>
      <c r="D21" s="257">
        <f t="shared" si="0"/>
        <v>3499094</v>
      </c>
      <c r="E21" s="257">
        <v>2740800</v>
      </c>
      <c r="F21" s="257">
        <v>26100</v>
      </c>
      <c r="G21" s="257">
        <v>17400</v>
      </c>
      <c r="H21" s="257">
        <v>714794</v>
      </c>
      <c r="I21" s="48"/>
      <c r="J21" s="98"/>
      <c r="K21" s="48"/>
      <c r="L21" s="48"/>
      <c r="M21" s="98"/>
      <c r="N21" s="197"/>
      <c r="O21" s="48"/>
      <c r="P21" s="48"/>
      <c r="Q21" s="98"/>
      <c r="R21" s="197"/>
      <c r="S21" s="48"/>
      <c r="T21" s="48"/>
      <c r="U21" s="98"/>
      <c r="V21" s="197"/>
      <c r="W21" s="48"/>
      <c r="X21" s="48"/>
      <c r="Y21" s="98"/>
      <c r="Z21" s="197"/>
      <c r="AA21" s="48"/>
      <c r="AB21" s="48"/>
      <c r="AC21" s="98"/>
      <c r="AD21" s="197"/>
      <c r="AE21" s="48"/>
      <c r="AF21" s="48"/>
      <c r="AG21" s="98"/>
      <c r="AH21" s="197"/>
      <c r="AI21" s="48"/>
      <c r="AJ21" s="48"/>
      <c r="AK21" s="98"/>
      <c r="AL21" s="197"/>
      <c r="AM21" s="48"/>
      <c r="AN21" s="48"/>
      <c r="AO21" s="98"/>
      <c r="AP21" s="197"/>
      <c r="AQ21" s="48"/>
      <c r="AR21" s="48"/>
      <c r="AS21" s="98"/>
      <c r="AT21" s="197"/>
      <c r="AU21" s="48"/>
      <c r="AV21" s="48"/>
      <c r="AW21" s="98"/>
      <c r="AX21" s="197"/>
      <c r="AY21" s="48"/>
      <c r="AZ21" s="48"/>
      <c r="BA21" s="98"/>
      <c r="BB21" s="197"/>
      <c r="BC21" s="48"/>
      <c r="BD21" s="48"/>
      <c r="BE21" s="98"/>
      <c r="BF21" s="197"/>
      <c r="BG21" s="48"/>
      <c r="BH21" s="48"/>
      <c r="BI21" s="98"/>
      <c r="BJ21" s="197"/>
      <c r="BK21" s="48"/>
      <c r="BL21" s="48"/>
      <c r="BM21" s="98"/>
      <c r="BN21" s="197"/>
      <c r="BO21" s="48"/>
      <c r="BP21" s="48"/>
      <c r="BQ21" s="98"/>
      <c r="BR21" s="197"/>
      <c r="BS21" s="48"/>
      <c r="BT21" s="48"/>
      <c r="BU21" s="98"/>
      <c r="BV21" s="197"/>
      <c r="BW21" s="48"/>
      <c r="BX21" s="48"/>
      <c r="BY21" s="98"/>
      <c r="BZ21" s="197"/>
      <c r="CA21" s="48"/>
      <c r="CB21" s="48"/>
      <c r="CC21" s="98"/>
      <c r="CD21" s="197"/>
      <c r="CE21" s="48"/>
      <c r="CF21" s="48"/>
      <c r="CG21" s="98"/>
      <c r="CH21" s="197"/>
      <c r="CI21" s="48"/>
      <c r="CJ21" s="48"/>
      <c r="CK21" s="98"/>
      <c r="CL21" s="197"/>
      <c r="CM21" s="48"/>
      <c r="CN21" s="48"/>
      <c r="CO21" s="98"/>
      <c r="CP21" s="197"/>
      <c r="CQ21" s="48"/>
      <c r="CR21" s="48"/>
      <c r="CS21" s="98"/>
      <c r="CT21" s="197"/>
      <c r="CU21" s="48"/>
      <c r="CV21" s="48"/>
      <c r="CW21" s="98"/>
      <c r="CX21" s="197"/>
      <c r="CY21" s="48"/>
      <c r="CZ21" s="48"/>
      <c r="DA21" s="98"/>
      <c r="DB21" s="197"/>
      <c r="DC21" s="48"/>
      <c r="DD21" s="48"/>
      <c r="DE21" s="98"/>
      <c r="DF21" s="197"/>
      <c r="DG21" s="48"/>
      <c r="DH21" s="48"/>
      <c r="DI21" s="98"/>
      <c r="DJ21" s="197"/>
      <c r="DK21" s="48"/>
      <c r="DL21" s="48"/>
      <c r="DM21" s="98"/>
      <c r="DN21" s="197"/>
      <c r="DO21" s="48"/>
      <c r="DP21" s="48"/>
      <c r="DQ21" s="98"/>
      <c r="DR21" s="197"/>
      <c r="DS21" s="48"/>
      <c r="DT21" s="48"/>
      <c r="DU21" s="98"/>
      <c r="DV21" s="197"/>
      <c r="DW21" s="48"/>
      <c r="DX21" s="48"/>
      <c r="DY21" s="98"/>
      <c r="DZ21" s="197"/>
      <c r="EA21" s="48"/>
      <c r="EB21" s="48"/>
      <c r="EC21" s="98"/>
      <c r="ED21" s="197"/>
      <c r="EE21" s="48"/>
      <c r="EF21" s="48"/>
      <c r="EG21" s="98"/>
      <c r="EH21" s="197"/>
      <c r="EI21" s="48"/>
      <c r="EJ21" s="48"/>
      <c r="EK21" s="98"/>
      <c r="EL21" s="197"/>
      <c r="EM21" s="48"/>
      <c r="EN21" s="48"/>
      <c r="EO21" s="98"/>
      <c r="EP21" s="197"/>
      <c r="EQ21" s="48"/>
      <c r="ER21" s="48"/>
      <c r="ES21" s="98"/>
      <c r="ET21" s="197"/>
      <c r="EU21" s="48"/>
      <c r="EV21" s="48"/>
      <c r="EW21" s="98"/>
      <c r="EX21" s="197"/>
      <c r="EY21" s="48"/>
      <c r="EZ21" s="48"/>
      <c r="FA21" s="98"/>
      <c r="FB21" s="197"/>
      <c r="FC21" s="48"/>
      <c r="FD21" s="48"/>
      <c r="FE21" s="98"/>
      <c r="FF21" s="197"/>
      <c r="FG21" s="48"/>
      <c r="FH21" s="48"/>
      <c r="FI21" s="98"/>
      <c r="FJ21" s="197"/>
      <c r="FK21" s="48"/>
      <c r="FL21" s="48"/>
      <c r="FM21" s="98"/>
      <c r="FN21" s="197"/>
      <c r="FO21" s="48"/>
      <c r="FP21" s="48"/>
      <c r="FQ21" s="98"/>
      <c r="FR21" s="197"/>
      <c r="FS21" s="48"/>
      <c r="FT21" s="48"/>
      <c r="FU21" s="98"/>
      <c r="FV21" s="197"/>
      <c r="FW21" s="48"/>
      <c r="FX21" s="48"/>
      <c r="FY21" s="98"/>
      <c r="FZ21" s="197"/>
      <c r="GA21" s="48"/>
      <c r="GB21" s="48"/>
      <c r="GC21" s="98"/>
      <c r="GD21" s="197"/>
      <c r="GE21" s="48"/>
      <c r="GF21" s="48"/>
      <c r="GG21" s="98"/>
      <c r="GH21" s="197"/>
      <c r="GI21" s="48"/>
      <c r="GJ21" s="48"/>
      <c r="GK21" s="98"/>
      <c r="GL21" s="197"/>
      <c r="GM21" s="48"/>
      <c r="GN21" s="48"/>
      <c r="GO21" s="98"/>
      <c r="GP21" s="197"/>
      <c r="GQ21" s="48"/>
      <c r="GR21" s="48"/>
      <c r="GS21" s="98"/>
      <c r="GT21" s="197"/>
      <c r="GU21" s="48"/>
      <c r="GV21" s="48"/>
      <c r="GW21" s="98"/>
      <c r="GX21" s="197"/>
      <c r="GY21" s="48"/>
      <c r="GZ21" s="48"/>
      <c r="HA21" s="98"/>
      <c r="HB21" s="197"/>
      <c r="HC21" s="48"/>
      <c r="HD21" s="48"/>
      <c r="HE21" s="98"/>
      <c r="HF21" s="197"/>
      <c r="HG21" s="48"/>
      <c r="HH21" s="48"/>
      <c r="HI21" s="98"/>
      <c r="HJ21" s="197"/>
      <c r="HK21" s="48"/>
      <c r="HL21" s="48"/>
      <c r="HM21" s="98"/>
      <c r="HN21" s="197"/>
      <c r="HO21" s="48"/>
      <c r="HP21" s="48"/>
      <c r="HQ21" s="98"/>
      <c r="HR21" s="197"/>
      <c r="HS21" s="48"/>
      <c r="HT21" s="48"/>
    </row>
    <row r="22" spans="1:228">
      <c r="A22" s="254" t="s">
        <v>479</v>
      </c>
      <c r="B22" s="195" t="s">
        <v>480</v>
      </c>
      <c r="C22" s="254"/>
      <c r="D22" s="257">
        <f t="shared" si="0"/>
        <v>2326798.59</v>
      </c>
      <c r="E22" s="257">
        <v>1579423.59</v>
      </c>
      <c r="F22" s="257">
        <v>0</v>
      </c>
      <c r="G22" s="257">
        <v>600000</v>
      </c>
      <c r="H22" s="257">
        <v>147375</v>
      </c>
      <c r="I22" s="48"/>
      <c r="J22" s="98"/>
      <c r="K22" s="48"/>
      <c r="L22" s="48"/>
      <c r="M22" s="98"/>
      <c r="N22" s="197"/>
      <c r="O22" s="48"/>
      <c r="P22" s="48"/>
      <c r="Q22" s="98"/>
      <c r="R22" s="197"/>
      <c r="S22" s="48"/>
      <c r="T22" s="48"/>
      <c r="U22" s="98"/>
      <c r="V22" s="197"/>
      <c r="W22" s="48"/>
      <c r="X22" s="48"/>
      <c r="Y22" s="98"/>
      <c r="Z22" s="197"/>
      <c r="AA22" s="48"/>
      <c r="AB22" s="48"/>
      <c r="AC22" s="98"/>
      <c r="AD22" s="197"/>
      <c r="AE22" s="48"/>
      <c r="AF22" s="48"/>
      <c r="AG22" s="98"/>
      <c r="AH22" s="197"/>
      <c r="AI22" s="48"/>
      <c r="AJ22" s="48"/>
      <c r="AK22" s="98"/>
      <c r="AL22" s="197"/>
      <c r="AM22" s="48"/>
      <c r="AN22" s="48"/>
      <c r="AO22" s="98"/>
      <c r="AP22" s="197"/>
      <c r="AQ22" s="48"/>
      <c r="AR22" s="48"/>
      <c r="AS22" s="98"/>
      <c r="AT22" s="197"/>
      <c r="AU22" s="48"/>
      <c r="AV22" s="48"/>
      <c r="AW22" s="98"/>
      <c r="AX22" s="197"/>
      <c r="AY22" s="48"/>
      <c r="AZ22" s="48"/>
      <c r="BA22" s="98"/>
      <c r="BB22" s="197"/>
      <c r="BC22" s="48"/>
      <c r="BD22" s="48"/>
      <c r="BE22" s="98"/>
      <c r="BF22" s="197"/>
      <c r="BG22" s="48"/>
      <c r="BH22" s="48"/>
      <c r="BI22" s="98"/>
      <c r="BJ22" s="197"/>
      <c r="BK22" s="48"/>
      <c r="BL22" s="48"/>
      <c r="BM22" s="98"/>
      <c r="BN22" s="197"/>
      <c r="BO22" s="48"/>
      <c r="BP22" s="48"/>
      <c r="BQ22" s="98"/>
      <c r="BR22" s="197"/>
      <c r="BS22" s="48"/>
      <c r="BT22" s="48"/>
      <c r="BU22" s="98"/>
      <c r="BV22" s="197"/>
      <c r="BW22" s="48"/>
      <c r="BX22" s="48"/>
      <c r="BY22" s="98"/>
      <c r="BZ22" s="197"/>
      <c r="CA22" s="48"/>
      <c r="CB22" s="48"/>
      <c r="CC22" s="98"/>
      <c r="CD22" s="197"/>
      <c r="CE22" s="48"/>
      <c r="CF22" s="48"/>
      <c r="CG22" s="98"/>
      <c r="CH22" s="197"/>
      <c r="CI22" s="48"/>
      <c r="CJ22" s="48"/>
      <c r="CK22" s="98"/>
      <c r="CL22" s="197"/>
      <c r="CM22" s="48"/>
      <c r="CN22" s="48"/>
      <c r="CO22" s="98"/>
      <c r="CP22" s="197"/>
      <c r="CQ22" s="48"/>
      <c r="CR22" s="48"/>
      <c r="CS22" s="98"/>
      <c r="CT22" s="197"/>
      <c r="CU22" s="48"/>
      <c r="CV22" s="48"/>
      <c r="CW22" s="98"/>
      <c r="CX22" s="197"/>
      <c r="CY22" s="48"/>
      <c r="CZ22" s="48"/>
      <c r="DA22" s="98"/>
      <c r="DB22" s="197"/>
      <c r="DC22" s="48"/>
      <c r="DD22" s="48"/>
      <c r="DE22" s="98"/>
      <c r="DF22" s="197"/>
      <c r="DG22" s="48"/>
      <c r="DH22" s="48"/>
      <c r="DI22" s="98"/>
      <c r="DJ22" s="197"/>
      <c r="DK22" s="48"/>
      <c r="DL22" s="48"/>
      <c r="DM22" s="98"/>
      <c r="DN22" s="197"/>
      <c r="DO22" s="48"/>
      <c r="DP22" s="48"/>
      <c r="DQ22" s="98"/>
      <c r="DR22" s="197"/>
      <c r="DS22" s="48"/>
      <c r="DT22" s="48"/>
      <c r="DU22" s="98"/>
      <c r="DV22" s="197"/>
      <c r="DW22" s="48"/>
      <c r="DX22" s="48"/>
      <c r="DY22" s="98"/>
      <c r="DZ22" s="197"/>
      <c r="EA22" s="48"/>
      <c r="EB22" s="48"/>
      <c r="EC22" s="98"/>
      <c r="ED22" s="197"/>
      <c r="EE22" s="48"/>
      <c r="EF22" s="48"/>
      <c r="EG22" s="98"/>
      <c r="EH22" s="197"/>
      <c r="EI22" s="48"/>
      <c r="EJ22" s="48"/>
      <c r="EK22" s="98"/>
      <c r="EL22" s="197"/>
      <c r="EM22" s="48"/>
      <c r="EN22" s="48"/>
      <c r="EO22" s="98"/>
      <c r="EP22" s="197"/>
      <c r="EQ22" s="48"/>
      <c r="ER22" s="48"/>
      <c r="ES22" s="98"/>
      <c r="ET22" s="197"/>
      <c r="EU22" s="48"/>
      <c r="EV22" s="48"/>
      <c r="EW22" s="98"/>
      <c r="EX22" s="197"/>
      <c r="EY22" s="48"/>
      <c r="EZ22" s="48"/>
      <c r="FA22" s="98"/>
      <c r="FB22" s="197"/>
      <c r="FC22" s="48"/>
      <c r="FD22" s="48"/>
      <c r="FE22" s="98"/>
      <c r="FF22" s="197"/>
      <c r="FG22" s="48"/>
      <c r="FH22" s="48"/>
      <c r="FI22" s="98"/>
      <c r="FJ22" s="197"/>
      <c r="FK22" s="48"/>
      <c r="FL22" s="48"/>
      <c r="FM22" s="98"/>
      <c r="FN22" s="197"/>
      <c r="FO22" s="48"/>
      <c r="FP22" s="48"/>
      <c r="FQ22" s="98"/>
      <c r="FR22" s="197"/>
      <c r="FS22" s="48"/>
      <c r="FT22" s="48"/>
      <c r="FU22" s="98"/>
      <c r="FV22" s="197"/>
      <c r="FW22" s="48"/>
      <c r="FX22" s="48"/>
      <c r="FY22" s="98"/>
      <c r="FZ22" s="197"/>
      <c r="GA22" s="48"/>
      <c r="GB22" s="48"/>
      <c r="GC22" s="98"/>
      <c r="GD22" s="197"/>
      <c r="GE22" s="48"/>
      <c r="GF22" s="48"/>
      <c r="GG22" s="98"/>
      <c r="GH22" s="197"/>
      <c r="GI22" s="48"/>
      <c r="GJ22" s="48"/>
      <c r="GK22" s="98"/>
      <c r="GL22" s="197"/>
      <c r="GM22" s="48"/>
      <c r="GN22" s="48"/>
      <c r="GO22" s="98"/>
      <c r="GP22" s="197"/>
      <c r="GQ22" s="48"/>
      <c r="GR22" s="48"/>
      <c r="GS22" s="98"/>
      <c r="GT22" s="197"/>
      <c r="GU22" s="48"/>
      <c r="GV22" s="48"/>
      <c r="GW22" s="98"/>
      <c r="GX22" s="197"/>
      <c r="GY22" s="48"/>
      <c r="GZ22" s="48"/>
      <c r="HA22" s="98"/>
      <c r="HB22" s="197"/>
      <c r="HC22" s="48"/>
      <c r="HD22" s="48"/>
      <c r="HE22" s="98"/>
      <c r="HF22" s="197"/>
      <c r="HG22" s="48"/>
      <c r="HH22" s="48"/>
      <c r="HI22" s="98"/>
      <c r="HJ22" s="197"/>
      <c r="HK22" s="48"/>
      <c r="HL22" s="48"/>
      <c r="HM22" s="98"/>
      <c r="HN22" s="197"/>
      <c r="HO22" s="48"/>
      <c r="HP22" s="48"/>
      <c r="HQ22" s="98"/>
      <c r="HR22" s="197"/>
      <c r="HS22" s="48"/>
      <c r="HT22" s="48"/>
    </row>
    <row r="23" spans="1:228">
      <c r="A23" s="254" t="s">
        <v>481</v>
      </c>
      <c r="B23" s="195" t="s">
        <v>482</v>
      </c>
      <c r="C23" s="254"/>
      <c r="D23" s="257">
        <f t="shared" si="0"/>
        <v>2400000</v>
      </c>
      <c r="E23" s="257">
        <v>2400000</v>
      </c>
      <c r="F23" s="257">
        <v>0</v>
      </c>
      <c r="G23" s="257">
        <v>0</v>
      </c>
      <c r="H23" s="257">
        <v>0</v>
      </c>
      <c r="I23" s="48"/>
      <c r="J23" s="98"/>
      <c r="K23" s="48"/>
      <c r="L23" s="48"/>
      <c r="M23" s="98"/>
      <c r="N23" s="197"/>
      <c r="O23" s="48"/>
      <c r="P23" s="48"/>
      <c r="Q23" s="98"/>
      <c r="R23" s="197"/>
      <c r="S23" s="48"/>
      <c r="T23" s="48"/>
      <c r="U23" s="98"/>
      <c r="V23" s="197"/>
      <c r="W23" s="48"/>
      <c r="X23" s="48"/>
      <c r="Y23" s="98"/>
      <c r="Z23" s="197"/>
      <c r="AA23" s="48"/>
      <c r="AB23" s="48"/>
      <c r="AC23" s="98"/>
      <c r="AD23" s="197"/>
      <c r="AE23" s="48"/>
      <c r="AF23" s="48"/>
      <c r="AG23" s="98"/>
      <c r="AH23" s="197"/>
      <c r="AI23" s="48"/>
      <c r="AJ23" s="48"/>
      <c r="AK23" s="98"/>
      <c r="AL23" s="197"/>
      <c r="AM23" s="48"/>
      <c r="AN23" s="48"/>
      <c r="AO23" s="98"/>
      <c r="AP23" s="197"/>
      <c r="AQ23" s="48"/>
      <c r="AR23" s="48"/>
      <c r="AS23" s="98"/>
      <c r="AT23" s="197"/>
      <c r="AU23" s="48"/>
      <c r="AV23" s="48"/>
      <c r="AW23" s="98"/>
      <c r="AX23" s="197"/>
      <c r="AY23" s="48"/>
      <c r="AZ23" s="48"/>
      <c r="BA23" s="98"/>
      <c r="BB23" s="197"/>
      <c r="BC23" s="48"/>
      <c r="BD23" s="48"/>
      <c r="BE23" s="98"/>
      <c r="BF23" s="197"/>
      <c r="BG23" s="48"/>
      <c r="BH23" s="48"/>
      <c r="BI23" s="98"/>
      <c r="BJ23" s="197"/>
      <c r="BK23" s="48"/>
      <c r="BL23" s="48"/>
      <c r="BM23" s="98"/>
      <c r="BN23" s="197"/>
      <c r="BO23" s="48"/>
      <c r="BP23" s="48"/>
      <c r="BQ23" s="98"/>
      <c r="BR23" s="197"/>
      <c r="BS23" s="48"/>
      <c r="BT23" s="48"/>
      <c r="BU23" s="98"/>
      <c r="BV23" s="197"/>
      <c r="BW23" s="48"/>
      <c r="BX23" s="48"/>
      <c r="BY23" s="98"/>
      <c r="BZ23" s="197"/>
      <c r="CA23" s="48"/>
      <c r="CB23" s="48"/>
      <c r="CC23" s="98"/>
      <c r="CD23" s="197"/>
      <c r="CE23" s="48"/>
      <c r="CF23" s="48"/>
      <c r="CG23" s="98"/>
      <c r="CH23" s="197"/>
      <c r="CI23" s="48"/>
      <c r="CJ23" s="48"/>
      <c r="CK23" s="98"/>
      <c r="CL23" s="197"/>
      <c r="CM23" s="48"/>
      <c r="CN23" s="48"/>
      <c r="CO23" s="98"/>
      <c r="CP23" s="197"/>
      <c r="CQ23" s="48"/>
      <c r="CR23" s="48"/>
      <c r="CS23" s="98"/>
      <c r="CT23" s="197"/>
      <c r="CU23" s="48"/>
      <c r="CV23" s="48"/>
      <c r="CW23" s="98"/>
      <c r="CX23" s="197"/>
      <c r="CY23" s="48"/>
      <c r="CZ23" s="48"/>
      <c r="DA23" s="98"/>
      <c r="DB23" s="197"/>
      <c r="DC23" s="48"/>
      <c r="DD23" s="48"/>
      <c r="DE23" s="98"/>
      <c r="DF23" s="197"/>
      <c r="DG23" s="48"/>
      <c r="DH23" s="48"/>
      <c r="DI23" s="98"/>
      <c r="DJ23" s="197"/>
      <c r="DK23" s="48"/>
      <c r="DL23" s="48"/>
      <c r="DM23" s="98"/>
      <c r="DN23" s="197"/>
      <c r="DO23" s="48"/>
      <c r="DP23" s="48"/>
      <c r="DQ23" s="98"/>
      <c r="DR23" s="197"/>
      <c r="DS23" s="48"/>
      <c r="DT23" s="48"/>
      <c r="DU23" s="98"/>
      <c r="DV23" s="197"/>
      <c r="DW23" s="48"/>
      <c r="DX23" s="48"/>
      <c r="DY23" s="98"/>
      <c r="DZ23" s="197"/>
      <c r="EA23" s="48"/>
      <c r="EB23" s="48"/>
      <c r="EC23" s="98"/>
      <c r="ED23" s="197"/>
      <c r="EE23" s="48"/>
      <c r="EF23" s="48"/>
      <c r="EG23" s="98"/>
      <c r="EH23" s="197"/>
      <c r="EI23" s="48"/>
      <c r="EJ23" s="48"/>
      <c r="EK23" s="98"/>
      <c r="EL23" s="197"/>
      <c r="EM23" s="48"/>
      <c r="EN23" s="48"/>
      <c r="EO23" s="98"/>
      <c r="EP23" s="197"/>
      <c r="EQ23" s="48"/>
      <c r="ER23" s="48"/>
      <c r="ES23" s="98"/>
      <c r="ET23" s="197"/>
      <c r="EU23" s="48"/>
      <c r="EV23" s="48"/>
      <c r="EW23" s="98"/>
      <c r="EX23" s="197"/>
      <c r="EY23" s="48"/>
      <c r="EZ23" s="48"/>
      <c r="FA23" s="98"/>
      <c r="FB23" s="197"/>
      <c r="FC23" s="48"/>
      <c r="FD23" s="48"/>
      <c r="FE23" s="98"/>
      <c r="FF23" s="197"/>
      <c r="FG23" s="48"/>
      <c r="FH23" s="48"/>
      <c r="FI23" s="98"/>
      <c r="FJ23" s="197"/>
      <c r="FK23" s="48"/>
      <c r="FL23" s="48"/>
      <c r="FM23" s="98"/>
      <c r="FN23" s="197"/>
      <c r="FO23" s="48"/>
      <c r="FP23" s="48"/>
      <c r="FQ23" s="98"/>
      <c r="FR23" s="197"/>
      <c r="FS23" s="48"/>
      <c r="FT23" s="48"/>
      <c r="FU23" s="98"/>
      <c r="FV23" s="197"/>
      <c r="FW23" s="48"/>
      <c r="FX23" s="48"/>
      <c r="FY23" s="98"/>
      <c r="FZ23" s="197"/>
      <c r="GA23" s="48"/>
      <c r="GB23" s="48"/>
      <c r="GC23" s="98"/>
      <c r="GD23" s="197"/>
      <c r="GE23" s="48"/>
      <c r="GF23" s="48"/>
      <c r="GG23" s="98"/>
      <c r="GH23" s="197"/>
      <c r="GI23" s="48"/>
      <c r="GJ23" s="48"/>
      <c r="GK23" s="98"/>
      <c r="GL23" s="197"/>
      <c r="GM23" s="48"/>
      <c r="GN23" s="48"/>
      <c r="GO23" s="98"/>
      <c r="GP23" s="197"/>
      <c r="GQ23" s="48"/>
      <c r="GR23" s="48"/>
      <c r="GS23" s="98"/>
      <c r="GT23" s="197"/>
      <c r="GU23" s="48"/>
      <c r="GV23" s="48"/>
      <c r="GW23" s="98"/>
      <c r="GX23" s="197"/>
      <c r="GY23" s="48"/>
      <c r="GZ23" s="48"/>
      <c r="HA23" s="98"/>
      <c r="HB23" s="197"/>
      <c r="HC23" s="48"/>
      <c r="HD23" s="48"/>
      <c r="HE23" s="98"/>
      <c r="HF23" s="197"/>
      <c r="HG23" s="48"/>
      <c r="HH23" s="48"/>
      <c r="HI23" s="98"/>
      <c r="HJ23" s="197"/>
      <c r="HK23" s="48"/>
      <c r="HL23" s="48"/>
      <c r="HM23" s="98"/>
      <c r="HN23" s="197"/>
      <c r="HO23" s="48"/>
      <c r="HP23" s="48"/>
      <c r="HQ23" s="98"/>
      <c r="HR23" s="197"/>
      <c r="HS23" s="48"/>
      <c r="HT23" s="48"/>
    </row>
    <row r="24" spans="1:228">
      <c r="A24" s="254" t="s">
        <v>483</v>
      </c>
      <c r="B24" s="195" t="s">
        <v>484</v>
      </c>
      <c r="C24" s="254"/>
      <c r="D24" s="257">
        <f t="shared" si="0"/>
        <v>7340000</v>
      </c>
      <c r="E24" s="257">
        <v>2720000</v>
      </c>
      <c r="F24" s="257">
        <v>0</v>
      </c>
      <c r="G24" s="257">
        <v>0</v>
      </c>
      <c r="H24" s="257">
        <v>4620000</v>
      </c>
      <c r="I24" s="48"/>
      <c r="J24" s="62"/>
    </row>
    <row r="25" spans="1:228">
      <c r="A25" s="254" t="s">
        <v>485</v>
      </c>
      <c r="B25" s="195" t="s">
        <v>245</v>
      </c>
      <c r="C25" s="254"/>
      <c r="D25" s="257">
        <f t="shared" si="0"/>
        <v>68369937.669999987</v>
      </c>
      <c r="E25" s="257">
        <v>43295955.439999998</v>
      </c>
      <c r="F25" s="257">
        <v>8189783.5899999999</v>
      </c>
      <c r="G25" s="257">
        <v>16881092.789999999</v>
      </c>
      <c r="H25" s="257">
        <v>3105.85</v>
      </c>
      <c r="I25" s="48"/>
      <c r="J25" s="62"/>
    </row>
    <row r="26" spans="1:228">
      <c r="A26" s="254" t="s">
        <v>486</v>
      </c>
      <c r="B26" s="195" t="s">
        <v>246</v>
      </c>
      <c r="C26" s="254"/>
      <c r="D26" s="257">
        <f t="shared" si="0"/>
        <v>1705075</v>
      </c>
      <c r="E26" s="257">
        <v>233210</v>
      </c>
      <c r="F26" s="257">
        <v>148490</v>
      </c>
      <c r="G26" s="257">
        <v>0</v>
      </c>
      <c r="H26" s="257">
        <v>1323375</v>
      </c>
      <c r="I26" s="48"/>
      <c r="J26" s="62"/>
    </row>
    <row r="27" spans="1:228">
      <c r="A27" s="254" t="s">
        <v>487</v>
      </c>
      <c r="B27" s="195" t="s">
        <v>247</v>
      </c>
      <c r="C27" s="254"/>
      <c r="D27" s="257">
        <f t="shared" si="0"/>
        <v>2310074.66</v>
      </c>
      <c r="E27" s="257">
        <v>1181020</v>
      </c>
      <c r="F27" s="257">
        <v>0</v>
      </c>
      <c r="G27" s="257">
        <v>0</v>
      </c>
      <c r="H27" s="257">
        <v>1129054.6599999999</v>
      </c>
      <c r="I27" s="48"/>
      <c r="J27" s="62"/>
    </row>
    <row r="28" spans="1:228">
      <c r="A28" s="254" t="s">
        <v>488</v>
      </c>
      <c r="B28" s="195" t="s">
        <v>248</v>
      </c>
      <c r="C28" s="254"/>
      <c r="D28" s="257">
        <f t="shared" si="0"/>
        <v>757895310.71999991</v>
      </c>
      <c r="E28" s="257">
        <v>491651130.88999999</v>
      </c>
      <c r="F28" s="257">
        <v>50391066.789999999</v>
      </c>
      <c r="G28" s="257">
        <v>193712102</v>
      </c>
      <c r="H28" s="257">
        <v>22141011.039999999</v>
      </c>
      <c r="I28" s="48"/>
      <c r="J28" s="62"/>
    </row>
    <row r="29" spans="1:228">
      <c r="A29" s="254" t="s">
        <v>489</v>
      </c>
      <c r="B29" s="195" t="s">
        <v>249</v>
      </c>
      <c r="C29" s="254"/>
      <c r="D29" s="257">
        <f t="shared" si="0"/>
        <v>4215000</v>
      </c>
      <c r="E29" s="257">
        <v>4215000</v>
      </c>
      <c r="F29" s="257">
        <v>0</v>
      </c>
      <c r="G29" s="257">
        <v>0</v>
      </c>
      <c r="H29" s="257">
        <v>0</v>
      </c>
      <c r="I29" s="48"/>
      <c r="J29" s="62"/>
    </row>
    <row r="30" spans="1:228">
      <c r="A30" s="254" t="s">
        <v>490</v>
      </c>
      <c r="B30" s="195" t="s">
        <v>491</v>
      </c>
      <c r="C30" s="254"/>
      <c r="D30" s="257">
        <f t="shared" si="0"/>
        <v>1427759</v>
      </c>
      <c r="E30" s="257">
        <v>881474</v>
      </c>
      <c r="F30" s="257">
        <v>99280</v>
      </c>
      <c r="G30" s="257">
        <v>124715</v>
      </c>
      <c r="H30" s="257">
        <v>322290</v>
      </c>
    </row>
    <row r="31" spans="1:228">
      <c r="A31" s="254" t="s">
        <v>3597</v>
      </c>
      <c r="B31" s="195" t="s">
        <v>3598</v>
      </c>
      <c r="C31" s="254"/>
      <c r="D31" s="257">
        <f t="shared" si="0"/>
        <v>155915</v>
      </c>
      <c r="E31" s="257">
        <v>95715</v>
      </c>
      <c r="F31" s="257">
        <v>0</v>
      </c>
      <c r="G31" s="257">
        <v>60200</v>
      </c>
      <c r="H31" s="257">
        <v>0</v>
      </c>
      <c r="I31" s="99"/>
    </row>
    <row r="32" spans="1:228">
      <c r="A32" s="254" t="s">
        <v>492</v>
      </c>
      <c r="B32" s="195" t="s">
        <v>493</v>
      </c>
      <c r="C32" s="254"/>
      <c r="D32" s="257">
        <f t="shared" si="0"/>
        <v>1488873.8199999998</v>
      </c>
      <c r="E32" s="257">
        <v>0</v>
      </c>
      <c r="F32" s="257">
        <v>0</v>
      </c>
      <c r="G32" s="257">
        <v>855020.32</v>
      </c>
      <c r="H32" s="257">
        <v>633853.5</v>
      </c>
    </row>
    <row r="33" spans="1:12">
      <c r="A33" s="254" t="s">
        <v>3603</v>
      </c>
      <c r="B33" s="195" t="s">
        <v>3599</v>
      </c>
      <c r="C33" s="254"/>
      <c r="D33" s="257">
        <f t="shared" si="0"/>
        <v>1435109545</v>
      </c>
      <c r="E33" s="257">
        <v>0</v>
      </c>
      <c r="F33" s="257">
        <v>0</v>
      </c>
      <c r="G33" s="257">
        <v>497525970</v>
      </c>
      <c r="H33" s="257">
        <v>937583575</v>
      </c>
    </row>
    <row r="34" spans="1:12" s="197" customFormat="1">
      <c r="A34" s="254" t="s">
        <v>3604</v>
      </c>
      <c r="B34" s="195" t="s">
        <v>3602</v>
      </c>
      <c r="C34" s="254" t="s">
        <v>283</v>
      </c>
      <c r="D34" s="257">
        <f t="shared" si="0"/>
        <v>259535888</v>
      </c>
      <c r="E34" s="257">
        <v>0</v>
      </c>
      <c r="F34" s="257">
        <v>0</v>
      </c>
      <c r="G34" s="257">
        <v>0</v>
      </c>
      <c r="H34" s="257">
        <v>259535888</v>
      </c>
    </row>
    <row r="35" spans="1:12">
      <c r="A35" s="254" t="s">
        <v>494</v>
      </c>
      <c r="B35" s="195" t="s">
        <v>3600</v>
      </c>
      <c r="C35" s="254"/>
      <c r="D35" s="257">
        <f t="shared" si="0"/>
        <v>1632865</v>
      </c>
      <c r="E35" s="257">
        <v>0</v>
      </c>
      <c r="F35" s="257">
        <v>0</v>
      </c>
      <c r="G35" s="257">
        <v>0</v>
      </c>
      <c r="H35" s="257">
        <v>1632865</v>
      </c>
    </row>
    <row r="36" spans="1:12">
      <c r="A36" s="1787" t="s">
        <v>495</v>
      </c>
      <c r="B36" s="1787"/>
      <c r="C36" s="331"/>
      <c r="D36" s="332">
        <f>SUM(D7:D35)</f>
        <v>6986150140.1800003</v>
      </c>
      <c r="E36" s="332">
        <f t="shared" ref="E36:H36" si="1">SUM(E7:E35)</f>
        <v>856680188.62999988</v>
      </c>
      <c r="F36" s="332">
        <f t="shared" si="1"/>
        <v>74818919.379999995</v>
      </c>
      <c r="G36" s="332">
        <f t="shared" si="1"/>
        <v>873652087.53999996</v>
      </c>
      <c r="H36" s="332">
        <f t="shared" si="1"/>
        <v>5180998944.6299992</v>
      </c>
    </row>
    <row r="37" spans="1:12" ht="15.75" customHeight="1">
      <c r="A37" s="255"/>
      <c r="B37" s="255"/>
      <c r="C37" s="254"/>
      <c r="D37" s="255"/>
      <c r="E37" s="255"/>
      <c r="F37" s="255"/>
      <c r="G37" s="255"/>
      <c r="H37" s="255"/>
    </row>
    <row r="38" spans="1:12">
      <c r="A38" s="256" t="s">
        <v>160</v>
      </c>
      <c r="B38" s="255"/>
      <c r="C38" s="254"/>
      <c r="D38" s="255"/>
      <c r="E38" s="255"/>
      <c r="F38" s="255"/>
      <c r="G38" s="255"/>
      <c r="H38" s="255"/>
    </row>
    <row r="39" spans="1:12">
      <c r="A39" s="255"/>
      <c r="B39" s="255"/>
      <c r="C39" s="254"/>
      <c r="D39" s="255"/>
      <c r="E39" s="255"/>
      <c r="F39" s="255"/>
      <c r="G39" s="255"/>
      <c r="H39" s="255"/>
    </row>
    <row r="40" spans="1:12" ht="38.25" customHeight="1">
      <c r="A40" s="1784" t="s">
        <v>8523</v>
      </c>
      <c r="B40" s="1785"/>
      <c r="C40" s="1785"/>
      <c r="D40" s="1785"/>
      <c r="E40" s="1785"/>
      <c r="F40" s="1785"/>
      <c r="G40" s="1785"/>
      <c r="H40" s="1785"/>
    </row>
    <row r="41" spans="1:12">
      <c r="A41" s="195"/>
      <c r="B41" s="195"/>
      <c r="C41" s="195"/>
      <c r="D41" s="195"/>
      <c r="E41" s="195"/>
      <c r="F41" s="195"/>
      <c r="G41" s="195"/>
      <c r="H41" s="195"/>
      <c r="I41" s="53"/>
      <c r="J41" s="53"/>
      <c r="K41" s="53"/>
      <c r="L41" s="53"/>
    </row>
    <row r="42" spans="1:12" ht="26.25" customHeight="1">
      <c r="A42" s="1785" t="s">
        <v>496</v>
      </c>
      <c r="B42" s="1785"/>
      <c r="C42" s="1785"/>
      <c r="D42" s="1785"/>
      <c r="E42" s="1785"/>
      <c r="F42" s="1785"/>
      <c r="G42" s="1785"/>
      <c r="H42" s="1785"/>
      <c r="I42" s="53"/>
      <c r="J42" s="53"/>
      <c r="K42" s="53"/>
      <c r="L42" s="53"/>
    </row>
  </sheetData>
  <mergeCells count="7">
    <mergeCell ref="A40:H40"/>
    <mergeCell ref="A42:H42"/>
    <mergeCell ref="A1:H1"/>
    <mergeCell ref="A2:H2"/>
    <mergeCell ref="A3:H3"/>
    <mergeCell ref="A4:H4"/>
    <mergeCell ref="A36:B36"/>
  </mergeCells>
  <printOptions horizontalCentered="1"/>
  <pageMargins left="0.78740157480314965" right="0.78740157480314965" top="0.98425196850393704" bottom="0.62992125984251968" header="0.39370078740157483" footer="0.59055118110236227"/>
  <pageSetup scale="80" firstPageNumber="0" orientation="landscape" r:id="rId1"/>
  <headerFooter>
    <oddHeader>&amp;C&amp;11UNIVERSIDAD DE COSTA RICA
VICERRECTORÍA DE ADMINISTRACIÓN
OFICINA DE ADMINISTRACIÓN FINANCIERA</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K27" sqref="K27"/>
    </sheetView>
  </sheetViews>
  <sheetFormatPr baseColWidth="10" defaultColWidth="9.140625" defaultRowHeight="12.75"/>
  <cols>
    <col min="1" max="1025" width="10.7109375" customWidth="1"/>
  </cols>
  <sheetData/>
  <printOptions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14"/>
  <sheetViews>
    <sheetView zoomScale="90" zoomScaleNormal="90" zoomScalePageLayoutView="90" workbookViewId="0">
      <selection activeCell="C23" sqref="C23"/>
    </sheetView>
  </sheetViews>
  <sheetFormatPr baseColWidth="10" defaultColWidth="9.140625" defaultRowHeight="12.75"/>
  <cols>
    <col min="1" max="1" width="11" style="41" customWidth="1"/>
    <col min="2" max="2" width="37.7109375" style="41" bestFit="1" customWidth="1"/>
    <col min="3" max="3" width="19" style="41" bestFit="1" customWidth="1"/>
    <col min="4" max="4" width="14.7109375" style="41" bestFit="1" customWidth="1"/>
    <col min="5" max="5" width="13.42578125" style="41" bestFit="1" customWidth="1"/>
    <col min="6" max="6" width="15.85546875" style="41" bestFit="1" customWidth="1"/>
    <col min="7" max="7" width="17.42578125" style="41" bestFit="1" customWidth="1"/>
    <col min="8" max="1025" width="11.42578125" style="41" customWidth="1"/>
  </cols>
  <sheetData>
    <row r="1" spans="1:7">
      <c r="A1" s="1788" t="s">
        <v>452</v>
      </c>
      <c r="B1" s="1788"/>
      <c r="C1" s="1788"/>
      <c r="D1" s="1788"/>
      <c r="E1" s="1788"/>
      <c r="F1" s="1788"/>
      <c r="G1" s="1788"/>
    </row>
    <row r="2" spans="1:7">
      <c r="A2" s="1788" t="s">
        <v>497</v>
      </c>
      <c r="B2" s="1788"/>
      <c r="C2" s="1788"/>
      <c r="D2" s="1788"/>
      <c r="E2" s="1788"/>
      <c r="F2" s="1788"/>
      <c r="G2" s="1788"/>
    </row>
    <row r="3" spans="1:7">
      <c r="A3" s="1788" t="s">
        <v>3905</v>
      </c>
      <c r="B3" s="1788"/>
      <c r="C3" s="1788"/>
      <c r="D3" s="1788"/>
      <c r="E3" s="1788"/>
      <c r="F3" s="1788"/>
      <c r="G3" s="1788"/>
    </row>
    <row r="4" spans="1:7">
      <c r="A4" s="1788" t="s">
        <v>3</v>
      </c>
      <c r="B4" s="1788"/>
      <c r="C4" s="1788"/>
      <c r="D4" s="1788"/>
      <c r="E4" s="1788"/>
      <c r="F4" s="1788"/>
      <c r="G4" s="1788"/>
    </row>
    <row r="5" spans="1:7">
      <c r="A5" s="329"/>
      <c r="B5" s="329"/>
      <c r="C5" s="329"/>
      <c r="D5" s="329"/>
      <c r="E5" s="329"/>
      <c r="F5" s="329"/>
      <c r="G5" s="329"/>
    </row>
    <row r="6" spans="1:7" ht="19.5" customHeight="1">
      <c r="A6" s="333" t="s">
        <v>454</v>
      </c>
      <c r="B6" s="333" t="s">
        <v>455</v>
      </c>
      <c r="C6" s="333" t="s">
        <v>3922</v>
      </c>
      <c r="D6" s="333" t="s">
        <v>456</v>
      </c>
      <c r="E6" s="333" t="s">
        <v>457</v>
      </c>
      <c r="F6" s="333" t="s">
        <v>458</v>
      </c>
      <c r="G6" s="333" t="s">
        <v>459</v>
      </c>
    </row>
    <row r="7" spans="1:7">
      <c r="A7" s="100" t="s">
        <v>498</v>
      </c>
      <c r="B7" s="101" t="s">
        <v>3857</v>
      </c>
      <c r="C7" s="48">
        <f>SUM(D7:G7)</f>
        <v>44445</v>
      </c>
      <c r="D7" s="96">
        <v>0</v>
      </c>
      <c r="E7" s="96">
        <v>0</v>
      </c>
      <c r="F7" s="96">
        <v>0</v>
      </c>
      <c r="G7" s="48">
        <v>44445</v>
      </c>
    </row>
    <row r="8" spans="1:7">
      <c r="A8" s="100" t="s">
        <v>499</v>
      </c>
      <c r="B8" s="101" t="s">
        <v>3858</v>
      </c>
      <c r="C8" s="48">
        <f t="shared" ref="C8:C13" si="0">SUM(D8:G8)</f>
        <v>566299.1</v>
      </c>
      <c r="D8" s="96">
        <v>566299.1</v>
      </c>
      <c r="E8" s="96">
        <v>0</v>
      </c>
      <c r="F8" s="96">
        <v>0</v>
      </c>
      <c r="G8" s="48">
        <v>0</v>
      </c>
    </row>
    <row r="9" spans="1:7">
      <c r="A9" s="100" t="s">
        <v>500</v>
      </c>
      <c r="B9" s="101" t="s">
        <v>501</v>
      </c>
      <c r="C9" s="48">
        <f t="shared" si="0"/>
        <v>237471505.95000002</v>
      </c>
      <c r="D9" s="96">
        <v>208182966.52000001</v>
      </c>
      <c r="E9" s="96">
        <v>8410512.0800000001</v>
      </c>
      <c r="F9" s="96">
        <v>14936603.029999999</v>
      </c>
      <c r="G9" s="48">
        <v>5941424.3200000003</v>
      </c>
    </row>
    <row r="10" spans="1:7">
      <c r="A10" s="100" t="s">
        <v>502</v>
      </c>
      <c r="B10" s="101" t="s">
        <v>262</v>
      </c>
      <c r="C10" s="48">
        <f t="shared" si="0"/>
        <v>44975343.329999998</v>
      </c>
      <c r="D10" s="96">
        <v>35168248.780000001</v>
      </c>
      <c r="E10" s="96">
        <v>779445</v>
      </c>
      <c r="F10" s="96">
        <v>3199260</v>
      </c>
      <c r="G10" s="48">
        <v>5828389.5499999998</v>
      </c>
    </row>
    <row r="11" spans="1:7">
      <c r="A11" s="100" t="s">
        <v>503</v>
      </c>
      <c r="B11" s="101" t="s">
        <v>504</v>
      </c>
      <c r="C11" s="48">
        <f t="shared" si="0"/>
        <v>76798211.120000005</v>
      </c>
      <c r="D11" s="96">
        <v>0</v>
      </c>
      <c r="E11" s="96">
        <v>0</v>
      </c>
      <c r="F11" s="96">
        <v>0</v>
      </c>
      <c r="G11" s="48">
        <v>76798211.120000005</v>
      </c>
    </row>
    <row r="12" spans="1:7">
      <c r="A12" s="100" t="s">
        <v>505</v>
      </c>
      <c r="B12" s="101" t="s">
        <v>3592</v>
      </c>
      <c r="C12" s="48">
        <f t="shared" si="0"/>
        <v>10100499.880000001</v>
      </c>
      <c r="D12" s="96">
        <v>10100499.880000001</v>
      </c>
      <c r="E12" s="96">
        <v>0</v>
      </c>
      <c r="F12" s="96">
        <v>0</v>
      </c>
      <c r="G12" s="96">
        <v>0</v>
      </c>
    </row>
    <row r="13" spans="1:7">
      <c r="A13" s="100" t="s">
        <v>506</v>
      </c>
      <c r="B13" s="101" t="s">
        <v>507</v>
      </c>
      <c r="C13" s="48">
        <f t="shared" si="0"/>
        <v>579667093.55999994</v>
      </c>
      <c r="D13" s="96">
        <v>192408773.87</v>
      </c>
      <c r="E13" s="96">
        <v>4545884.63</v>
      </c>
      <c r="F13" s="96">
        <v>177864952.61000001</v>
      </c>
      <c r="G13" s="96">
        <v>204847482.44999999</v>
      </c>
    </row>
    <row r="14" spans="1:7" ht="13.5" customHeight="1">
      <c r="A14" s="334" t="s">
        <v>508</v>
      </c>
      <c r="B14" s="334"/>
      <c r="C14" s="335">
        <f>SUM(C7:C13)</f>
        <v>949623397.93999994</v>
      </c>
      <c r="D14" s="335">
        <f t="shared" ref="D14:G14" si="1">SUM(D7:D13)</f>
        <v>446426788.14999998</v>
      </c>
      <c r="E14" s="335">
        <f t="shared" si="1"/>
        <v>13735841.710000001</v>
      </c>
      <c r="F14" s="335">
        <f t="shared" si="1"/>
        <v>196000815.64000002</v>
      </c>
      <c r="G14" s="335">
        <f t="shared" si="1"/>
        <v>293459952.44</v>
      </c>
    </row>
  </sheetData>
  <mergeCells count="4">
    <mergeCell ref="A1:G1"/>
    <mergeCell ref="A2:G2"/>
    <mergeCell ref="A3:G3"/>
    <mergeCell ref="A4:G4"/>
  </mergeCells>
  <printOptions horizontalCentered="1"/>
  <pageMargins left="0.78740157480314965" right="0.78740157480314965" top="1.3385826771653544" bottom="0.74803149606299213" header="0.70866141732283472" footer="0.31496062992125984"/>
  <pageSetup scale="85" firstPageNumber="0" orientation="landscape" r:id="rId1"/>
  <headerFooter>
    <oddHeader>&amp;CUNIVERSIDAD DE COSTA RICA
VICERRECTORÍA DE ADMINISTRACIÓN
OFICINA DE ADMINISTRACIÓN FINANCIERA</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M36" sqref="M36"/>
    </sheetView>
  </sheetViews>
  <sheetFormatPr baseColWidth="10" defaultColWidth="9.140625" defaultRowHeight="12.75"/>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D23"/>
  <sheetViews>
    <sheetView zoomScale="90" zoomScaleNormal="90" zoomScalePageLayoutView="90" workbookViewId="0">
      <selection sqref="A1:F1"/>
    </sheetView>
  </sheetViews>
  <sheetFormatPr baseColWidth="10" defaultColWidth="9.140625" defaultRowHeight="15"/>
  <cols>
    <col min="1" max="1" width="9.140625" style="234"/>
    <col min="2" max="2" width="30" style="234" customWidth="1"/>
    <col min="3" max="3" width="18.140625" style="234" customWidth="1"/>
    <col min="4" max="4" width="26.28515625" style="234" customWidth="1"/>
    <col min="5" max="5" width="3.42578125" style="234" customWidth="1"/>
    <col min="6" max="6" width="26.28515625" style="234" customWidth="1"/>
    <col min="7" max="7" width="4.42578125" style="234" customWidth="1"/>
    <col min="8" max="8" width="9.140625" style="234"/>
    <col min="9" max="9" width="18.7109375" style="234" bestFit="1" customWidth="1"/>
    <col min="10" max="10" width="11.7109375" style="234" bestFit="1" customWidth="1"/>
    <col min="11" max="1018" width="9.140625" style="234"/>
    <col min="1019" max="16384" width="9.140625" style="41"/>
  </cols>
  <sheetData>
    <row r="1" spans="1:6" ht="17.25">
      <c r="A1" s="1789" t="s">
        <v>3891</v>
      </c>
      <c r="B1" s="1789"/>
      <c r="C1" s="1789"/>
      <c r="D1" s="1789"/>
      <c r="E1" s="1789"/>
      <c r="F1" s="1789"/>
    </row>
    <row r="2" spans="1:6">
      <c r="A2" s="352"/>
      <c r="B2" s="352"/>
      <c r="C2" s="352"/>
      <c r="D2" s="353"/>
      <c r="E2" s="352"/>
      <c r="F2" s="353"/>
    </row>
    <row r="3" spans="1:6">
      <c r="A3" s="351"/>
      <c r="B3" s="1786" t="s">
        <v>509</v>
      </c>
      <c r="C3" s="1786"/>
      <c r="D3" s="1786"/>
      <c r="E3" s="350"/>
      <c r="F3" s="254"/>
    </row>
    <row r="4" spans="1:6">
      <c r="A4" s="351"/>
      <c r="B4" s="1786" t="s">
        <v>510</v>
      </c>
      <c r="C4" s="1786"/>
      <c r="D4" s="1786"/>
      <c r="E4" s="350"/>
      <c r="F4" s="254"/>
    </row>
    <row r="5" spans="1:6">
      <c r="A5" s="351"/>
      <c r="B5" s="1786" t="s">
        <v>3905</v>
      </c>
      <c r="C5" s="1786"/>
      <c r="D5" s="1786"/>
      <c r="E5" s="350"/>
      <c r="F5" s="254"/>
    </row>
    <row r="6" spans="1:6">
      <c r="A6" s="351"/>
      <c r="B6" s="1786" t="s">
        <v>3</v>
      </c>
      <c r="C6" s="1786"/>
      <c r="D6" s="1786"/>
      <c r="E6" s="350"/>
      <c r="F6" s="254"/>
    </row>
    <row r="7" spans="1:6">
      <c r="A7" s="351"/>
      <c r="B7" s="350"/>
      <c r="C7" s="350"/>
      <c r="D7" s="350"/>
      <c r="E7" s="350"/>
      <c r="F7" s="254"/>
    </row>
    <row r="8" spans="1:6">
      <c r="A8" s="351"/>
      <c r="B8" s="354" t="s">
        <v>511</v>
      </c>
      <c r="C8" s="354" t="s">
        <v>512</v>
      </c>
      <c r="D8" s="354" t="s">
        <v>513</v>
      </c>
      <c r="E8" s="350"/>
      <c r="F8" s="350"/>
    </row>
    <row r="9" spans="1:6">
      <c r="A9" s="351"/>
      <c r="B9" s="350"/>
      <c r="C9" s="350"/>
      <c r="D9" s="350"/>
      <c r="E9" s="350"/>
      <c r="F9" s="350"/>
    </row>
    <row r="10" spans="1:6">
      <c r="A10" s="351"/>
      <c r="B10" s="351" t="s">
        <v>290</v>
      </c>
      <c r="C10" s="254" t="s">
        <v>3906</v>
      </c>
      <c r="D10" s="254" t="s">
        <v>3907</v>
      </c>
      <c r="E10" s="350"/>
      <c r="F10" s="254"/>
    </row>
    <row r="11" spans="1:6">
      <c r="A11" s="351"/>
      <c r="B11" s="351"/>
      <c r="C11" s="254"/>
      <c r="D11" s="254"/>
      <c r="E11" s="355"/>
      <c r="F11" s="254"/>
    </row>
    <row r="12" spans="1:6">
      <c r="A12" s="351"/>
      <c r="B12" s="351" t="s">
        <v>514</v>
      </c>
      <c r="C12" s="254" t="s">
        <v>3908</v>
      </c>
      <c r="D12" s="254" t="s">
        <v>3909</v>
      </c>
      <c r="E12" s="355"/>
      <c r="F12" s="350"/>
    </row>
    <row r="13" spans="1:6">
      <c r="A13" s="351"/>
      <c r="B13" s="351"/>
      <c r="C13" s="254"/>
      <c r="D13" s="254"/>
      <c r="E13" s="355"/>
      <c r="F13" s="350"/>
    </row>
    <row r="14" spans="1:6">
      <c r="A14" s="351"/>
      <c r="B14" s="351" t="s">
        <v>515</v>
      </c>
      <c r="C14" s="254" t="s">
        <v>3910</v>
      </c>
      <c r="D14" s="254" t="s">
        <v>3911</v>
      </c>
      <c r="E14" s="355"/>
      <c r="F14" s="254"/>
    </row>
    <row r="15" spans="1:6">
      <c r="A15" s="351"/>
      <c r="B15" s="351"/>
      <c r="C15" s="254"/>
      <c r="D15" s="254"/>
      <c r="E15" s="355"/>
      <c r="F15" s="254"/>
    </row>
    <row r="16" spans="1:6" ht="25.5">
      <c r="A16" s="351"/>
      <c r="B16" s="351" t="s">
        <v>3912</v>
      </c>
      <c r="C16" s="254" t="s">
        <v>3913</v>
      </c>
      <c r="D16" s="254" t="s">
        <v>3914</v>
      </c>
      <c r="E16" s="355"/>
      <c r="F16" s="254"/>
    </row>
    <row r="17" spans="1:6">
      <c r="A17" s="351"/>
      <c r="B17" s="351"/>
      <c r="C17" s="254"/>
      <c r="D17" s="254"/>
      <c r="E17" s="355"/>
      <c r="F17" s="254"/>
    </row>
    <row r="18" spans="1:6">
      <c r="A18" s="351"/>
      <c r="B18" s="351" t="s">
        <v>3566</v>
      </c>
      <c r="C18" s="254" t="s">
        <v>3910</v>
      </c>
      <c r="D18" s="254" t="s">
        <v>3567</v>
      </c>
      <c r="E18" s="355"/>
      <c r="F18" s="254"/>
    </row>
    <row r="19" spans="1:6">
      <c r="A19" s="351"/>
      <c r="B19" s="351"/>
      <c r="C19" s="254"/>
      <c r="D19" s="254"/>
      <c r="E19" s="355"/>
      <c r="F19" s="254"/>
    </row>
    <row r="20" spans="1:6">
      <c r="A20" s="351"/>
      <c r="B20" s="351" t="s">
        <v>516</v>
      </c>
      <c r="C20" s="254" t="s">
        <v>3915</v>
      </c>
      <c r="D20" s="254" t="s">
        <v>3916</v>
      </c>
      <c r="E20" s="355"/>
      <c r="F20" s="254"/>
    </row>
    <row r="21" spans="1:6" ht="15.75" thickBot="1">
      <c r="A21" s="351"/>
      <c r="B21" s="351"/>
      <c r="C21" s="351"/>
      <c r="D21" s="254"/>
      <c r="E21" s="355"/>
      <c r="F21" s="254"/>
    </row>
    <row r="22" spans="1:6" ht="16.5" thickTop="1" thickBot="1">
      <c r="A22" s="351"/>
      <c r="B22" s="356" t="s">
        <v>3456</v>
      </c>
      <c r="C22" s="357" t="s">
        <v>3917</v>
      </c>
      <c r="D22" s="357" t="s">
        <v>3918</v>
      </c>
      <c r="E22" s="358"/>
      <c r="F22" s="254"/>
    </row>
    <row r="23" spans="1:6" ht="15.75" thickTop="1">
      <c r="A23" s="351"/>
      <c r="B23" s="351"/>
      <c r="C23" s="351"/>
      <c r="D23" s="254"/>
      <c r="E23" s="351"/>
      <c r="F23" s="350"/>
    </row>
  </sheetData>
  <mergeCells count="5">
    <mergeCell ref="A1:F1"/>
    <mergeCell ref="B3:D3"/>
    <mergeCell ref="B4:D4"/>
    <mergeCell ref="B5:D5"/>
    <mergeCell ref="B6:D6"/>
  </mergeCells>
  <printOptions horizontalCentered="1"/>
  <pageMargins left="0.74803149606299213" right="0.62992125984251968" top="1.1023622047244095" bottom="0.9055118110236221" header="0.78740157480314965" footer="0.47244094488188981"/>
  <pageSetup scale="81" firstPageNumber="0" orientation="portrait" r:id="rId1"/>
  <headerFooter>
    <oddHeader xml:space="preserve">&amp;R&amp;"Arial Negrita,Normal"
</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F11" sqref="F11"/>
    </sheetView>
  </sheetViews>
  <sheetFormatPr baseColWidth="10" defaultRowHeight="12.75"/>
  <sheetData/>
  <phoneticPr fontId="16"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641"/>
  <sheetViews>
    <sheetView workbookViewId="0">
      <selection activeCell="G26" sqref="G26"/>
    </sheetView>
  </sheetViews>
  <sheetFormatPr baseColWidth="10" defaultColWidth="9.140625" defaultRowHeight="12.75"/>
  <cols>
    <col min="1" max="1" width="32.7109375" style="653" customWidth="1"/>
    <col min="2" max="2" width="12.5703125" style="653" customWidth="1"/>
    <col min="3" max="4" width="10.85546875" style="653" customWidth="1"/>
    <col min="5" max="5" width="3.140625" style="653" bestFit="1" customWidth="1"/>
    <col min="6" max="6" width="3.140625" style="654" customWidth="1"/>
    <col min="7" max="7" width="16.85546875" style="653" bestFit="1" customWidth="1"/>
    <col min="8" max="8" width="16.85546875" style="653" customWidth="1"/>
    <col min="9" max="9" width="17.5703125" style="655" bestFit="1" customWidth="1"/>
    <col min="10" max="10" width="17.42578125" style="656" bestFit="1" customWidth="1"/>
    <col min="11" max="11" width="13.7109375" style="653" bestFit="1" customWidth="1"/>
    <col min="12" max="1025" width="10.85546875" style="653" customWidth="1"/>
    <col min="1026" max="16384" width="9.140625" style="199"/>
  </cols>
  <sheetData>
    <row r="1" spans="1:10 1025:1025" ht="15">
      <c r="A1" s="1593" t="s">
        <v>3843</v>
      </c>
      <c r="B1" s="1594"/>
      <c r="C1" s="1594"/>
      <c r="D1" s="1594"/>
      <c r="E1" s="1594"/>
      <c r="F1" s="1595"/>
      <c r="G1" s="1594"/>
      <c r="H1" s="1594"/>
    </row>
    <row r="2" spans="1:10 1025:1025">
      <c r="A2" s="1594"/>
      <c r="B2" s="1594"/>
      <c r="C2" s="1594"/>
      <c r="D2" s="1594"/>
      <c r="E2" s="1594"/>
      <c r="F2" s="1595"/>
      <c r="G2" s="1594"/>
      <c r="H2" s="1594"/>
    </row>
    <row r="3" spans="1:10 1025:1025">
      <c r="A3" s="1795" t="s">
        <v>3832</v>
      </c>
      <c r="B3" s="1795"/>
      <c r="C3" s="1795"/>
      <c r="D3" s="1795"/>
      <c r="E3" s="1795"/>
      <c r="F3" s="1795"/>
      <c r="G3" s="1795"/>
      <c r="H3" s="1795"/>
    </row>
    <row r="4" spans="1:10 1025:1025">
      <c r="A4" s="1795" t="s">
        <v>3833</v>
      </c>
      <c r="B4" s="1795"/>
      <c r="C4" s="1795"/>
      <c r="D4" s="1795"/>
      <c r="E4" s="1795"/>
      <c r="F4" s="1795"/>
      <c r="G4" s="1795"/>
      <c r="H4" s="1795"/>
    </row>
    <row r="5" spans="1:10 1025:1025">
      <c r="A5" s="1795" t="s">
        <v>3892</v>
      </c>
      <c r="B5" s="1795"/>
      <c r="C5" s="1795"/>
      <c r="D5" s="1795"/>
      <c r="E5" s="1795"/>
      <c r="F5" s="1795"/>
      <c r="G5" s="1795"/>
      <c r="H5" s="1795"/>
    </row>
    <row r="6" spans="1:10 1025:1025">
      <c r="A6" s="1797" t="s">
        <v>3</v>
      </c>
      <c r="B6" s="1797"/>
      <c r="C6" s="1797"/>
      <c r="D6" s="1797"/>
      <c r="E6" s="1797"/>
      <c r="F6" s="1797"/>
      <c r="G6" s="1797"/>
      <c r="H6" s="1797"/>
    </row>
    <row r="7" spans="1:10 1025:1025">
      <c r="A7" s="1596"/>
      <c r="B7" s="1596"/>
      <c r="C7" s="1596"/>
      <c r="D7" s="1594"/>
      <c r="E7" s="1597"/>
      <c r="F7" s="1598"/>
      <c r="G7" s="1594"/>
      <c r="H7" s="1594"/>
    </row>
    <row r="8" spans="1:10 1025:1025">
      <c r="A8" s="1215" t="s">
        <v>8511</v>
      </c>
      <c r="B8" s="1216"/>
      <c r="C8" s="1216"/>
      <c r="D8" s="1216"/>
      <c r="E8" s="1218"/>
      <c r="F8" s="1219"/>
      <c r="G8" s="1217" t="s">
        <v>8485</v>
      </c>
      <c r="H8" s="1217" t="s">
        <v>4344</v>
      </c>
      <c r="I8" s="656"/>
      <c r="J8" s="653"/>
      <c r="AMK8" s="199"/>
    </row>
    <row r="9" spans="1:10 1025:1025">
      <c r="A9" s="1599" t="s">
        <v>3524</v>
      </c>
      <c r="B9" s="1594"/>
      <c r="C9" s="1594"/>
      <c r="D9" s="1594"/>
      <c r="E9" s="1597"/>
      <c r="F9" s="1598"/>
      <c r="G9" s="1600">
        <v>275815486.80000001</v>
      </c>
      <c r="H9" s="1600">
        <v>275815486.80000001</v>
      </c>
      <c r="I9" s="656"/>
      <c r="J9" s="653"/>
      <c r="AMK9" s="199"/>
    </row>
    <row r="10" spans="1:10 1025:1025">
      <c r="A10" s="1599" t="s">
        <v>3523</v>
      </c>
      <c r="B10" s="1594"/>
      <c r="C10" s="1594"/>
      <c r="D10" s="1594"/>
      <c r="E10" s="1597"/>
      <c r="F10" s="1598"/>
      <c r="G10" s="1600">
        <v>274391905.30000001</v>
      </c>
      <c r="H10" s="1600">
        <v>274391905.30000001</v>
      </c>
      <c r="I10" s="656"/>
      <c r="J10" s="653"/>
      <c r="AMK10" s="199"/>
    </row>
    <row r="11" spans="1:10 1025:1025">
      <c r="A11" s="1599" t="s">
        <v>3253</v>
      </c>
      <c r="B11" s="1594"/>
      <c r="C11" s="1594"/>
      <c r="D11" s="1594"/>
      <c r="E11" s="1597"/>
      <c r="F11" s="1598"/>
      <c r="G11" s="1600">
        <v>258380202.5</v>
      </c>
      <c r="H11" s="1600">
        <v>258380202.5</v>
      </c>
      <c r="I11" s="656"/>
      <c r="J11" s="653"/>
      <c r="AMK11" s="199"/>
    </row>
    <row r="12" spans="1:10 1025:1025">
      <c r="A12" s="1599" t="s">
        <v>3217</v>
      </c>
      <c r="B12" s="1594"/>
      <c r="C12" s="1594"/>
      <c r="D12" s="1594"/>
      <c r="E12" s="1594"/>
      <c r="F12" s="1595"/>
      <c r="G12" s="1600">
        <v>213470618.84</v>
      </c>
      <c r="H12" s="1600">
        <v>213470618.84</v>
      </c>
      <c r="I12" s="656"/>
      <c r="J12" s="653"/>
      <c r="AMK12" s="199"/>
    </row>
    <row r="13" spans="1:10 1025:1025">
      <c r="A13" s="1599" t="s">
        <v>3252</v>
      </c>
      <c r="B13" s="1594"/>
      <c r="C13" s="1594"/>
      <c r="D13" s="1594"/>
      <c r="E13" s="1594"/>
      <c r="F13" s="1595"/>
      <c r="G13" s="1600">
        <v>201190844.65000001</v>
      </c>
      <c r="H13" s="1600">
        <v>201190844.65000001</v>
      </c>
      <c r="I13" s="656"/>
      <c r="J13" s="653"/>
      <c r="AMK13" s="199"/>
    </row>
    <row r="14" spans="1:10 1025:1025">
      <c r="A14" s="1599" t="s">
        <v>3234</v>
      </c>
      <c r="B14" s="1594"/>
      <c r="C14" s="1594"/>
      <c r="D14" s="1594"/>
      <c r="E14" s="1594"/>
      <c r="F14" s="1595"/>
      <c r="G14" s="1600">
        <v>186356251.34999999</v>
      </c>
      <c r="H14" s="1600">
        <v>186356251.34999999</v>
      </c>
      <c r="I14" s="656"/>
      <c r="J14" s="653"/>
      <c r="AMK14" s="199"/>
    </row>
    <row r="15" spans="1:10 1025:1025">
      <c r="A15" s="1599" t="s">
        <v>3242</v>
      </c>
      <c r="B15" s="1594"/>
      <c r="C15" s="1594"/>
      <c r="D15" s="1594"/>
      <c r="E15" s="1220" t="s">
        <v>3144</v>
      </c>
      <c r="F15" s="1595"/>
      <c r="G15" s="1600">
        <v>174052769.09999999</v>
      </c>
      <c r="H15" s="1600">
        <v>130954169.09999999</v>
      </c>
      <c r="I15" s="656"/>
      <c r="J15" s="653"/>
      <c r="AMK15" s="199"/>
    </row>
    <row r="16" spans="1:10 1025:1025">
      <c r="A16" s="1599" t="s">
        <v>3259</v>
      </c>
      <c r="B16" s="1594"/>
      <c r="C16" s="1594"/>
      <c r="D16" s="1594"/>
      <c r="E16" s="1594"/>
      <c r="F16" s="1595"/>
      <c r="G16" s="1600">
        <v>118218882.59999999</v>
      </c>
      <c r="H16" s="1600">
        <v>118218882.59999999</v>
      </c>
      <c r="I16" s="656"/>
      <c r="J16" s="653"/>
      <c r="AMK16" s="199"/>
    </row>
    <row r="17" spans="1:1024" s="199" customFormat="1">
      <c r="A17" s="1599" t="s">
        <v>8826</v>
      </c>
      <c r="B17" s="1594"/>
      <c r="C17" s="1594"/>
      <c r="D17" s="1594"/>
      <c r="E17" s="1220" t="s">
        <v>3144</v>
      </c>
      <c r="F17" s="1595"/>
      <c r="G17" s="1600">
        <v>103461771.25</v>
      </c>
      <c r="H17" s="1600">
        <v>0</v>
      </c>
      <c r="I17" s="656"/>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c r="AG17" s="653"/>
      <c r="AH17" s="653"/>
      <c r="AI17" s="653"/>
      <c r="AJ17" s="653"/>
      <c r="AK17" s="653"/>
      <c r="AL17" s="653"/>
      <c r="AM17" s="653"/>
      <c r="AN17" s="653"/>
      <c r="AO17" s="653"/>
      <c r="AP17" s="653"/>
      <c r="AQ17" s="653"/>
      <c r="AR17" s="653"/>
      <c r="AS17" s="653"/>
      <c r="AT17" s="653"/>
      <c r="AU17" s="653"/>
      <c r="AV17" s="653"/>
      <c r="AW17" s="653"/>
      <c r="AX17" s="653"/>
      <c r="AY17" s="653"/>
      <c r="AZ17" s="653"/>
      <c r="BA17" s="653"/>
      <c r="BB17" s="653"/>
      <c r="BC17" s="653"/>
      <c r="BD17" s="653"/>
      <c r="BE17" s="653"/>
      <c r="BF17" s="653"/>
      <c r="BG17" s="653"/>
      <c r="BH17" s="653"/>
      <c r="BI17" s="653"/>
      <c r="BJ17" s="653"/>
      <c r="BK17" s="653"/>
      <c r="BL17" s="653"/>
      <c r="BM17" s="653"/>
      <c r="BN17" s="653"/>
      <c r="BO17" s="653"/>
      <c r="BP17" s="653"/>
      <c r="BQ17" s="653"/>
      <c r="BR17" s="653"/>
      <c r="BS17" s="653"/>
      <c r="BT17" s="653"/>
      <c r="BU17" s="653"/>
      <c r="BV17" s="653"/>
      <c r="BW17" s="653"/>
      <c r="BX17" s="653"/>
      <c r="BY17" s="653"/>
      <c r="BZ17" s="653"/>
      <c r="CA17" s="653"/>
      <c r="CB17" s="653"/>
      <c r="CC17" s="653"/>
      <c r="CD17" s="653"/>
      <c r="CE17" s="653"/>
      <c r="CF17" s="653"/>
      <c r="CG17" s="653"/>
      <c r="CH17" s="653"/>
      <c r="CI17" s="653"/>
      <c r="CJ17" s="653"/>
      <c r="CK17" s="653"/>
      <c r="CL17" s="653"/>
      <c r="CM17" s="653"/>
      <c r="CN17" s="653"/>
      <c r="CO17" s="653"/>
      <c r="CP17" s="653"/>
      <c r="CQ17" s="653"/>
      <c r="CR17" s="653"/>
      <c r="CS17" s="653"/>
      <c r="CT17" s="653"/>
      <c r="CU17" s="653"/>
      <c r="CV17" s="653"/>
      <c r="CW17" s="653"/>
      <c r="CX17" s="653"/>
      <c r="CY17" s="653"/>
      <c r="CZ17" s="653"/>
      <c r="DA17" s="653"/>
      <c r="DB17" s="653"/>
      <c r="DC17" s="653"/>
      <c r="DD17" s="653"/>
      <c r="DE17" s="653"/>
      <c r="DF17" s="653"/>
      <c r="DG17" s="653"/>
      <c r="DH17" s="653"/>
      <c r="DI17" s="653"/>
      <c r="DJ17" s="653"/>
      <c r="DK17" s="653"/>
      <c r="DL17" s="653"/>
      <c r="DM17" s="653"/>
      <c r="DN17" s="653"/>
      <c r="DO17" s="653"/>
      <c r="DP17" s="653"/>
      <c r="DQ17" s="653"/>
      <c r="DR17" s="653"/>
      <c r="DS17" s="653"/>
      <c r="DT17" s="653"/>
      <c r="DU17" s="653"/>
      <c r="DV17" s="653"/>
      <c r="DW17" s="653"/>
      <c r="DX17" s="653"/>
      <c r="DY17" s="653"/>
      <c r="DZ17" s="653"/>
      <c r="EA17" s="653"/>
      <c r="EB17" s="653"/>
      <c r="EC17" s="653"/>
      <c r="ED17" s="653"/>
      <c r="EE17" s="653"/>
      <c r="EF17" s="653"/>
      <c r="EG17" s="653"/>
      <c r="EH17" s="653"/>
      <c r="EI17" s="653"/>
      <c r="EJ17" s="653"/>
      <c r="EK17" s="653"/>
      <c r="EL17" s="653"/>
      <c r="EM17" s="653"/>
      <c r="EN17" s="653"/>
      <c r="EO17" s="653"/>
      <c r="EP17" s="653"/>
      <c r="EQ17" s="653"/>
      <c r="ER17" s="653"/>
      <c r="ES17" s="653"/>
      <c r="ET17" s="653"/>
      <c r="EU17" s="653"/>
      <c r="EV17" s="653"/>
      <c r="EW17" s="653"/>
      <c r="EX17" s="653"/>
      <c r="EY17" s="653"/>
      <c r="EZ17" s="653"/>
      <c r="FA17" s="653"/>
      <c r="FB17" s="653"/>
      <c r="FC17" s="653"/>
      <c r="FD17" s="653"/>
      <c r="FE17" s="653"/>
      <c r="FF17" s="653"/>
      <c r="FG17" s="653"/>
      <c r="FH17" s="653"/>
      <c r="FI17" s="653"/>
      <c r="FJ17" s="653"/>
      <c r="FK17" s="653"/>
      <c r="FL17" s="653"/>
      <c r="FM17" s="653"/>
      <c r="FN17" s="653"/>
      <c r="FO17" s="653"/>
      <c r="FP17" s="653"/>
      <c r="FQ17" s="653"/>
      <c r="FR17" s="653"/>
      <c r="FS17" s="653"/>
      <c r="FT17" s="653"/>
      <c r="FU17" s="653"/>
      <c r="FV17" s="653"/>
      <c r="FW17" s="653"/>
      <c r="FX17" s="653"/>
      <c r="FY17" s="653"/>
      <c r="FZ17" s="653"/>
      <c r="GA17" s="653"/>
      <c r="GB17" s="653"/>
      <c r="GC17" s="653"/>
      <c r="GD17" s="653"/>
      <c r="GE17" s="653"/>
      <c r="GF17" s="653"/>
      <c r="GG17" s="653"/>
      <c r="GH17" s="653"/>
      <c r="GI17" s="653"/>
      <c r="GJ17" s="653"/>
      <c r="GK17" s="653"/>
      <c r="GL17" s="653"/>
      <c r="GM17" s="653"/>
      <c r="GN17" s="653"/>
      <c r="GO17" s="653"/>
      <c r="GP17" s="653"/>
      <c r="GQ17" s="653"/>
      <c r="GR17" s="653"/>
      <c r="GS17" s="653"/>
      <c r="GT17" s="653"/>
      <c r="GU17" s="653"/>
      <c r="GV17" s="653"/>
      <c r="GW17" s="653"/>
      <c r="GX17" s="653"/>
      <c r="GY17" s="653"/>
      <c r="GZ17" s="653"/>
      <c r="HA17" s="653"/>
      <c r="HB17" s="653"/>
      <c r="HC17" s="653"/>
      <c r="HD17" s="653"/>
      <c r="HE17" s="653"/>
      <c r="HF17" s="653"/>
      <c r="HG17" s="653"/>
      <c r="HH17" s="653"/>
      <c r="HI17" s="653"/>
      <c r="HJ17" s="653"/>
      <c r="HK17" s="653"/>
      <c r="HL17" s="653"/>
      <c r="HM17" s="653"/>
      <c r="HN17" s="653"/>
      <c r="HO17" s="653"/>
      <c r="HP17" s="653"/>
      <c r="HQ17" s="653"/>
      <c r="HR17" s="653"/>
      <c r="HS17" s="653"/>
      <c r="HT17" s="653"/>
      <c r="HU17" s="653"/>
      <c r="HV17" s="653"/>
      <c r="HW17" s="653"/>
      <c r="HX17" s="653"/>
      <c r="HY17" s="653"/>
      <c r="HZ17" s="653"/>
      <c r="IA17" s="653"/>
      <c r="IB17" s="653"/>
      <c r="IC17" s="653"/>
      <c r="ID17" s="653"/>
      <c r="IE17" s="653"/>
      <c r="IF17" s="653"/>
      <c r="IG17" s="653"/>
      <c r="IH17" s="653"/>
      <c r="II17" s="653"/>
      <c r="IJ17" s="653"/>
      <c r="IK17" s="653"/>
      <c r="IL17" s="653"/>
      <c r="IM17" s="653"/>
      <c r="IN17" s="653"/>
      <c r="IO17" s="653"/>
      <c r="IP17" s="653"/>
      <c r="IQ17" s="653"/>
      <c r="IR17" s="653"/>
      <c r="IS17" s="653"/>
      <c r="IT17" s="653"/>
      <c r="IU17" s="653"/>
      <c r="IV17" s="653"/>
      <c r="IW17" s="653"/>
      <c r="IX17" s="653"/>
      <c r="IY17" s="653"/>
      <c r="IZ17" s="653"/>
      <c r="JA17" s="653"/>
      <c r="JB17" s="653"/>
      <c r="JC17" s="653"/>
      <c r="JD17" s="653"/>
      <c r="JE17" s="653"/>
      <c r="JF17" s="653"/>
      <c r="JG17" s="653"/>
      <c r="JH17" s="653"/>
      <c r="JI17" s="653"/>
      <c r="JJ17" s="653"/>
      <c r="JK17" s="653"/>
      <c r="JL17" s="653"/>
      <c r="JM17" s="653"/>
      <c r="JN17" s="653"/>
      <c r="JO17" s="653"/>
      <c r="JP17" s="653"/>
      <c r="JQ17" s="653"/>
      <c r="JR17" s="653"/>
      <c r="JS17" s="653"/>
      <c r="JT17" s="653"/>
      <c r="JU17" s="653"/>
      <c r="JV17" s="653"/>
      <c r="JW17" s="653"/>
      <c r="JX17" s="653"/>
      <c r="JY17" s="653"/>
      <c r="JZ17" s="653"/>
      <c r="KA17" s="653"/>
      <c r="KB17" s="653"/>
      <c r="KC17" s="653"/>
      <c r="KD17" s="653"/>
      <c r="KE17" s="653"/>
      <c r="KF17" s="653"/>
      <c r="KG17" s="653"/>
      <c r="KH17" s="653"/>
      <c r="KI17" s="653"/>
      <c r="KJ17" s="653"/>
      <c r="KK17" s="653"/>
      <c r="KL17" s="653"/>
      <c r="KM17" s="653"/>
      <c r="KN17" s="653"/>
      <c r="KO17" s="653"/>
      <c r="KP17" s="653"/>
      <c r="KQ17" s="653"/>
      <c r="KR17" s="653"/>
      <c r="KS17" s="653"/>
      <c r="KT17" s="653"/>
      <c r="KU17" s="653"/>
      <c r="KV17" s="653"/>
      <c r="KW17" s="653"/>
      <c r="KX17" s="653"/>
      <c r="KY17" s="653"/>
      <c r="KZ17" s="653"/>
      <c r="LA17" s="653"/>
      <c r="LB17" s="653"/>
      <c r="LC17" s="653"/>
      <c r="LD17" s="653"/>
      <c r="LE17" s="653"/>
      <c r="LF17" s="653"/>
      <c r="LG17" s="653"/>
      <c r="LH17" s="653"/>
      <c r="LI17" s="653"/>
      <c r="LJ17" s="653"/>
      <c r="LK17" s="653"/>
      <c r="LL17" s="653"/>
      <c r="LM17" s="653"/>
      <c r="LN17" s="653"/>
      <c r="LO17" s="653"/>
      <c r="LP17" s="653"/>
      <c r="LQ17" s="653"/>
      <c r="LR17" s="653"/>
      <c r="LS17" s="653"/>
      <c r="LT17" s="653"/>
      <c r="LU17" s="653"/>
      <c r="LV17" s="653"/>
      <c r="LW17" s="653"/>
      <c r="LX17" s="653"/>
      <c r="LY17" s="653"/>
      <c r="LZ17" s="653"/>
      <c r="MA17" s="653"/>
      <c r="MB17" s="653"/>
      <c r="MC17" s="653"/>
      <c r="MD17" s="653"/>
      <c r="ME17" s="653"/>
      <c r="MF17" s="653"/>
      <c r="MG17" s="653"/>
      <c r="MH17" s="653"/>
      <c r="MI17" s="653"/>
      <c r="MJ17" s="653"/>
      <c r="MK17" s="653"/>
      <c r="ML17" s="653"/>
      <c r="MM17" s="653"/>
      <c r="MN17" s="653"/>
      <c r="MO17" s="653"/>
      <c r="MP17" s="653"/>
      <c r="MQ17" s="653"/>
      <c r="MR17" s="653"/>
      <c r="MS17" s="653"/>
      <c r="MT17" s="653"/>
      <c r="MU17" s="653"/>
      <c r="MV17" s="653"/>
      <c r="MW17" s="653"/>
      <c r="MX17" s="653"/>
      <c r="MY17" s="653"/>
      <c r="MZ17" s="653"/>
      <c r="NA17" s="653"/>
      <c r="NB17" s="653"/>
      <c r="NC17" s="653"/>
      <c r="ND17" s="653"/>
      <c r="NE17" s="653"/>
      <c r="NF17" s="653"/>
      <c r="NG17" s="653"/>
      <c r="NH17" s="653"/>
      <c r="NI17" s="653"/>
      <c r="NJ17" s="653"/>
      <c r="NK17" s="653"/>
      <c r="NL17" s="653"/>
      <c r="NM17" s="653"/>
      <c r="NN17" s="653"/>
      <c r="NO17" s="653"/>
      <c r="NP17" s="653"/>
      <c r="NQ17" s="653"/>
      <c r="NR17" s="653"/>
      <c r="NS17" s="653"/>
      <c r="NT17" s="653"/>
      <c r="NU17" s="653"/>
      <c r="NV17" s="653"/>
      <c r="NW17" s="653"/>
      <c r="NX17" s="653"/>
      <c r="NY17" s="653"/>
      <c r="NZ17" s="653"/>
      <c r="OA17" s="653"/>
      <c r="OB17" s="653"/>
      <c r="OC17" s="653"/>
      <c r="OD17" s="653"/>
      <c r="OE17" s="653"/>
      <c r="OF17" s="653"/>
      <c r="OG17" s="653"/>
      <c r="OH17" s="653"/>
      <c r="OI17" s="653"/>
      <c r="OJ17" s="653"/>
      <c r="OK17" s="653"/>
      <c r="OL17" s="653"/>
      <c r="OM17" s="653"/>
      <c r="ON17" s="653"/>
      <c r="OO17" s="653"/>
      <c r="OP17" s="653"/>
      <c r="OQ17" s="653"/>
      <c r="OR17" s="653"/>
      <c r="OS17" s="653"/>
      <c r="OT17" s="653"/>
      <c r="OU17" s="653"/>
      <c r="OV17" s="653"/>
      <c r="OW17" s="653"/>
      <c r="OX17" s="653"/>
      <c r="OY17" s="653"/>
      <c r="OZ17" s="653"/>
      <c r="PA17" s="653"/>
      <c r="PB17" s="653"/>
      <c r="PC17" s="653"/>
      <c r="PD17" s="653"/>
      <c r="PE17" s="653"/>
      <c r="PF17" s="653"/>
      <c r="PG17" s="653"/>
      <c r="PH17" s="653"/>
      <c r="PI17" s="653"/>
      <c r="PJ17" s="653"/>
      <c r="PK17" s="653"/>
      <c r="PL17" s="653"/>
      <c r="PM17" s="653"/>
      <c r="PN17" s="653"/>
      <c r="PO17" s="653"/>
      <c r="PP17" s="653"/>
      <c r="PQ17" s="653"/>
      <c r="PR17" s="653"/>
      <c r="PS17" s="653"/>
      <c r="PT17" s="653"/>
      <c r="PU17" s="653"/>
      <c r="PV17" s="653"/>
      <c r="PW17" s="653"/>
      <c r="PX17" s="653"/>
      <c r="PY17" s="653"/>
      <c r="PZ17" s="653"/>
      <c r="QA17" s="653"/>
      <c r="QB17" s="653"/>
      <c r="QC17" s="653"/>
      <c r="QD17" s="653"/>
      <c r="QE17" s="653"/>
      <c r="QF17" s="653"/>
      <c r="QG17" s="653"/>
      <c r="QH17" s="653"/>
      <c r="QI17" s="653"/>
      <c r="QJ17" s="653"/>
      <c r="QK17" s="653"/>
      <c r="QL17" s="653"/>
      <c r="QM17" s="653"/>
      <c r="QN17" s="653"/>
      <c r="QO17" s="653"/>
      <c r="QP17" s="653"/>
      <c r="QQ17" s="653"/>
      <c r="QR17" s="653"/>
      <c r="QS17" s="653"/>
      <c r="QT17" s="653"/>
      <c r="QU17" s="653"/>
      <c r="QV17" s="653"/>
      <c r="QW17" s="653"/>
      <c r="QX17" s="653"/>
      <c r="QY17" s="653"/>
      <c r="QZ17" s="653"/>
      <c r="RA17" s="653"/>
      <c r="RB17" s="653"/>
      <c r="RC17" s="653"/>
      <c r="RD17" s="653"/>
      <c r="RE17" s="653"/>
      <c r="RF17" s="653"/>
      <c r="RG17" s="653"/>
      <c r="RH17" s="653"/>
      <c r="RI17" s="653"/>
      <c r="RJ17" s="653"/>
      <c r="RK17" s="653"/>
      <c r="RL17" s="653"/>
      <c r="RM17" s="653"/>
      <c r="RN17" s="653"/>
      <c r="RO17" s="653"/>
      <c r="RP17" s="653"/>
      <c r="RQ17" s="653"/>
      <c r="RR17" s="653"/>
      <c r="RS17" s="653"/>
      <c r="RT17" s="653"/>
      <c r="RU17" s="653"/>
      <c r="RV17" s="653"/>
      <c r="RW17" s="653"/>
      <c r="RX17" s="653"/>
      <c r="RY17" s="653"/>
      <c r="RZ17" s="653"/>
      <c r="SA17" s="653"/>
      <c r="SB17" s="653"/>
      <c r="SC17" s="653"/>
      <c r="SD17" s="653"/>
      <c r="SE17" s="653"/>
      <c r="SF17" s="653"/>
      <c r="SG17" s="653"/>
      <c r="SH17" s="653"/>
      <c r="SI17" s="653"/>
      <c r="SJ17" s="653"/>
      <c r="SK17" s="653"/>
      <c r="SL17" s="653"/>
      <c r="SM17" s="653"/>
      <c r="SN17" s="653"/>
      <c r="SO17" s="653"/>
      <c r="SP17" s="653"/>
      <c r="SQ17" s="653"/>
      <c r="SR17" s="653"/>
      <c r="SS17" s="653"/>
      <c r="ST17" s="653"/>
      <c r="SU17" s="653"/>
      <c r="SV17" s="653"/>
      <c r="SW17" s="653"/>
      <c r="SX17" s="653"/>
      <c r="SY17" s="653"/>
      <c r="SZ17" s="653"/>
      <c r="TA17" s="653"/>
      <c r="TB17" s="653"/>
      <c r="TC17" s="653"/>
      <c r="TD17" s="653"/>
      <c r="TE17" s="653"/>
      <c r="TF17" s="653"/>
      <c r="TG17" s="653"/>
      <c r="TH17" s="653"/>
      <c r="TI17" s="653"/>
      <c r="TJ17" s="653"/>
      <c r="TK17" s="653"/>
      <c r="TL17" s="653"/>
      <c r="TM17" s="653"/>
      <c r="TN17" s="653"/>
      <c r="TO17" s="653"/>
      <c r="TP17" s="653"/>
      <c r="TQ17" s="653"/>
      <c r="TR17" s="653"/>
      <c r="TS17" s="653"/>
      <c r="TT17" s="653"/>
      <c r="TU17" s="653"/>
      <c r="TV17" s="653"/>
      <c r="TW17" s="653"/>
      <c r="TX17" s="653"/>
      <c r="TY17" s="653"/>
      <c r="TZ17" s="653"/>
      <c r="UA17" s="653"/>
      <c r="UB17" s="653"/>
      <c r="UC17" s="653"/>
      <c r="UD17" s="653"/>
      <c r="UE17" s="653"/>
      <c r="UF17" s="653"/>
      <c r="UG17" s="653"/>
      <c r="UH17" s="653"/>
      <c r="UI17" s="653"/>
      <c r="UJ17" s="653"/>
      <c r="UK17" s="653"/>
      <c r="UL17" s="653"/>
      <c r="UM17" s="653"/>
      <c r="UN17" s="653"/>
      <c r="UO17" s="653"/>
      <c r="UP17" s="653"/>
      <c r="UQ17" s="653"/>
      <c r="UR17" s="653"/>
      <c r="US17" s="653"/>
      <c r="UT17" s="653"/>
      <c r="UU17" s="653"/>
      <c r="UV17" s="653"/>
      <c r="UW17" s="653"/>
      <c r="UX17" s="653"/>
      <c r="UY17" s="653"/>
      <c r="UZ17" s="653"/>
      <c r="VA17" s="653"/>
      <c r="VB17" s="653"/>
      <c r="VC17" s="653"/>
      <c r="VD17" s="653"/>
      <c r="VE17" s="653"/>
      <c r="VF17" s="653"/>
      <c r="VG17" s="653"/>
      <c r="VH17" s="653"/>
      <c r="VI17" s="653"/>
      <c r="VJ17" s="653"/>
      <c r="VK17" s="653"/>
      <c r="VL17" s="653"/>
      <c r="VM17" s="653"/>
      <c r="VN17" s="653"/>
      <c r="VO17" s="653"/>
      <c r="VP17" s="653"/>
      <c r="VQ17" s="653"/>
      <c r="VR17" s="653"/>
      <c r="VS17" s="653"/>
      <c r="VT17" s="653"/>
      <c r="VU17" s="653"/>
      <c r="VV17" s="653"/>
      <c r="VW17" s="653"/>
      <c r="VX17" s="653"/>
      <c r="VY17" s="653"/>
      <c r="VZ17" s="653"/>
      <c r="WA17" s="653"/>
      <c r="WB17" s="653"/>
      <c r="WC17" s="653"/>
      <c r="WD17" s="653"/>
      <c r="WE17" s="653"/>
      <c r="WF17" s="653"/>
      <c r="WG17" s="653"/>
      <c r="WH17" s="653"/>
      <c r="WI17" s="653"/>
      <c r="WJ17" s="653"/>
      <c r="WK17" s="653"/>
      <c r="WL17" s="653"/>
      <c r="WM17" s="653"/>
      <c r="WN17" s="653"/>
      <c r="WO17" s="653"/>
      <c r="WP17" s="653"/>
      <c r="WQ17" s="653"/>
      <c r="WR17" s="653"/>
      <c r="WS17" s="653"/>
      <c r="WT17" s="653"/>
      <c r="WU17" s="653"/>
      <c r="WV17" s="653"/>
      <c r="WW17" s="653"/>
      <c r="WX17" s="653"/>
      <c r="WY17" s="653"/>
      <c r="WZ17" s="653"/>
      <c r="XA17" s="653"/>
      <c r="XB17" s="653"/>
      <c r="XC17" s="653"/>
      <c r="XD17" s="653"/>
      <c r="XE17" s="653"/>
      <c r="XF17" s="653"/>
      <c r="XG17" s="653"/>
      <c r="XH17" s="653"/>
      <c r="XI17" s="653"/>
      <c r="XJ17" s="653"/>
      <c r="XK17" s="653"/>
      <c r="XL17" s="653"/>
      <c r="XM17" s="653"/>
      <c r="XN17" s="653"/>
      <c r="XO17" s="653"/>
      <c r="XP17" s="653"/>
      <c r="XQ17" s="653"/>
      <c r="XR17" s="653"/>
      <c r="XS17" s="653"/>
      <c r="XT17" s="653"/>
      <c r="XU17" s="653"/>
      <c r="XV17" s="653"/>
      <c r="XW17" s="653"/>
      <c r="XX17" s="653"/>
      <c r="XY17" s="653"/>
      <c r="XZ17" s="653"/>
      <c r="YA17" s="653"/>
      <c r="YB17" s="653"/>
      <c r="YC17" s="653"/>
      <c r="YD17" s="653"/>
      <c r="YE17" s="653"/>
      <c r="YF17" s="653"/>
      <c r="YG17" s="653"/>
      <c r="YH17" s="653"/>
      <c r="YI17" s="653"/>
      <c r="YJ17" s="653"/>
      <c r="YK17" s="653"/>
      <c r="YL17" s="653"/>
      <c r="YM17" s="653"/>
      <c r="YN17" s="653"/>
      <c r="YO17" s="653"/>
      <c r="YP17" s="653"/>
      <c r="YQ17" s="653"/>
      <c r="YR17" s="653"/>
      <c r="YS17" s="653"/>
      <c r="YT17" s="653"/>
      <c r="YU17" s="653"/>
      <c r="YV17" s="653"/>
      <c r="YW17" s="653"/>
      <c r="YX17" s="653"/>
      <c r="YY17" s="653"/>
      <c r="YZ17" s="653"/>
      <c r="ZA17" s="653"/>
      <c r="ZB17" s="653"/>
      <c r="ZC17" s="653"/>
      <c r="ZD17" s="653"/>
      <c r="ZE17" s="653"/>
      <c r="ZF17" s="653"/>
      <c r="ZG17" s="653"/>
      <c r="ZH17" s="653"/>
      <c r="ZI17" s="653"/>
      <c r="ZJ17" s="653"/>
      <c r="ZK17" s="653"/>
      <c r="ZL17" s="653"/>
      <c r="ZM17" s="653"/>
      <c r="ZN17" s="653"/>
      <c r="ZO17" s="653"/>
      <c r="ZP17" s="653"/>
      <c r="ZQ17" s="653"/>
      <c r="ZR17" s="653"/>
      <c r="ZS17" s="653"/>
      <c r="ZT17" s="653"/>
      <c r="ZU17" s="653"/>
      <c r="ZV17" s="653"/>
      <c r="ZW17" s="653"/>
      <c r="ZX17" s="653"/>
      <c r="ZY17" s="653"/>
      <c r="ZZ17" s="653"/>
      <c r="AAA17" s="653"/>
      <c r="AAB17" s="653"/>
      <c r="AAC17" s="653"/>
      <c r="AAD17" s="653"/>
      <c r="AAE17" s="653"/>
      <c r="AAF17" s="653"/>
      <c r="AAG17" s="653"/>
      <c r="AAH17" s="653"/>
      <c r="AAI17" s="653"/>
      <c r="AAJ17" s="653"/>
      <c r="AAK17" s="653"/>
      <c r="AAL17" s="653"/>
      <c r="AAM17" s="653"/>
      <c r="AAN17" s="653"/>
      <c r="AAO17" s="653"/>
      <c r="AAP17" s="653"/>
      <c r="AAQ17" s="653"/>
      <c r="AAR17" s="653"/>
      <c r="AAS17" s="653"/>
      <c r="AAT17" s="653"/>
      <c r="AAU17" s="653"/>
      <c r="AAV17" s="653"/>
      <c r="AAW17" s="653"/>
      <c r="AAX17" s="653"/>
      <c r="AAY17" s="653"/>
      <c r="AAZ17" s="653"/>
      <c r="ABA17" s="653"/>
      <c r="ABB17" s="653"/>
      <c r="ABC17" s="653"/>
      <c r="ABD17" s="653"/>
      <c r="ABE17" s="653"/>
      <c r="ABF17" s="653"/>
      <c r="ABG17" s="653"/>
      <c r="ABH17" s="653"/>
      <c r="ABI17" s="653"/>
      <c r="ABJ17" s="653"/>
      <c r="ABK17" s="653"/>
      <c r="ABL17" s="653"/>
      <c r="ABM17" s="653"/>
      <c r="ABN17" s="653"/>
      <c r="ABO17" s="653"/>
      <c r="ABP17" s="653"/>
      <c r="ABQ17" s="653"/>
      <c r="ABR17" s="653"/>
      <c r="ABS17" s="653"/>
      <c r="ABT17" s="653"/>
      <c r="ABU17" s="653"/>
      <c r="ABV17" s="653"/>
      <c r="ABW17" s="653"/>
      <c r="ABX17" s="653"/>
      <c r="ABY17" s="653"/>
      <c r="ABZ17" s="653"/>
      <c r="ACA17" s="653"/>
      <c r="ACB17" s="653"/>
      <c r="ACC17" s="653"/>
      <c r="ACD17" s="653"/>
      <c r="ACE17" s="653"/>
      <c r="ACF17" s="653"/>
      <c r="ACG17" s="653"/>
      <c r="ACH17" s="653"/>
      <c r="ACI17" s="653"/>
      <c r="ACJ17" s="653"/>
      <c r="ACK17" s="653"/>
      <c r="ACL17" s="653"/>
      <c r="ACM17" s="653"/>
      <c r="ACN17" s="653"/>
      <c r="ACO17" s="653"/>
      <c r="ACP17" s="653"/>
      <c r="ACQ17" s="653"/>
      <c r="ACR17" s="653"/>
      <c r="ACS17" s="653"/>
      <c r="ACT17" s="653"/>
      <c r="ACU17" s="653"/>
      <c r="ACV17" s="653"/>
      <c r="ACW17" s="653"/>
      <c r="ACX17" s="653"/>
      <c r="ACY17" s="653"/>
      <c r="ACZ17" s="653"/>
      <c r="ADA17" s="653"/>
      <c r="ADB17" s="653"/>
      <c r="ADC17" s="653"/>
      <c r="ADD17" s="653"/>
      <c r="ADE17" s="653"/>
      <c r="ADF17" s="653"/>
      <c r="ADG17" s="653"/>
      <c r="ADH17" s="653"/>
      <c r="ADI17" s="653"/>
      <c r="ADJ17" s="653"/>
      <c r="ADK17" s="653"/>
      <c r="ADL17" s="653"/>
      <c r="ADM17" s="653"/>
      <c r="ADN17" s="653"/>
      <c r="ADO17" s="653"/>
      <c r="ADP17" s="653"/>
      <c r="ADQ17" s="653"/>
      <c r="ADR17" s="653"/>
      <c r="ADS17" s="653"/>
      <c r="ADT17" s="653"/>
      <c r="ADU17" s="653"/>
      <c r="ADV17" s="653"/>
      <c r="ADW17" s="653"/>
      <c r="ADX17" s="653"/>
      <c r="ADY17" s="653"/>
      <c r="ADZ17" s="653"/>
      <c r="AEA17" s="653"/>
      <c r="AEB17" s="653"/>
      <c r="AEC17" s="653"/>
      <c r="AED17" s="653"/>
      <c r="AEE17" s="653"/>
      <c r="AEF17" s="653"/>
      <c r="AEG17" s="653"/>
      <c r="AEH17" s="653"/>
      <c r="AEI17" s="653"/>
      <c r="AEJ17" s="653"/>
      <c r="AEK17" s="653"/>
      <c r="AEL17" s="653"/>
      <c r="AEM17" s="653"/>
      <c r="AEN17" s="653"/>
      <c r="AEO17" s="653"/>
      <c r="AEP17" s="653"/>
      <c r="AEQ17" s="653"/>
      <c r="AER17" s="653"/>
      <c r="AES17" s="653"/>
      <c r="AET17" s="653"/>
      <c r="AEU17" s="653"/>
      <c r="AEV17" s="653"/>
      <c r="AEW17" s="653"/>
      <c r="AEX17" s="653"/>
      <c r="AEY17" s="653"/>
      <c r="AEZ17" s="653"/>
      <c r="AFA17" s="653"/>
      <c r="AFB17" s="653"/>
      <c r="AFC17" s="653"/>
      <c r="AFD17" s="653"/>
      <c r="AFE17" s="653"/>
      <c r="AFF17" s="653"/>
      <c r="AFG17" s="653"/>
      <c r="AFH17" s="653"/>
      <c r="AFI17" s="653"/>
      <c r="AFJ17" s="653"/>
      <c r="AFK17" s="653"/>
      <c r="AFL17" s="653"/>
      <c r="AFM17" s="653"/>
      <c r="AFN17" s="653"/>
      <c r="AFO17" s="653"/>
      <c r="AFP17" s="653"/>
      <c r="AFQ17" s="653"/>
      <c r="AFR17" s="653"/>
      <c r="AFS17" s="653"/>
      <c r="AFT17" s="653"/>
      <c r="AFU17" s="653"/>
      <c r="AFV17" s="653"/>
      <c r="AFW17" s="653"/>
      <c r="AFX17" s="653"/>
      <c r="AFY17" s="653"/>
      <c r="AFZ17" s="653"/>
      <c r="AGA17" s="653"/>
      <c r="AGB17" s="653"/>
      <c r="AGC17" s="653"/>
      <c r="AGD17" s="653"/>
      <c r="AGE17" s="653"/>
      <c r="AGF17" s="653"/>
      <c r="AGG17" s="653"/>
      <c r="AGH17" s="653"/>
      <c r="AGI17" s="653"/>
      <c r="AGJ17" s="653"/>
      <c r="AGK17" s="653"/>
      <c r="AGL17" s="653"/>
      <c r="AGM17" s="653"/>
      <c r="AGN17" s="653"/>
      <c r="AGO17" s="653"/>
      <c r="AGP17" s="653"/>
      <c r="AGQ17" s="653"/>
      <c r="AGR17" s="653"/>
      <c r="AGS17" s="653"/>
      <c r="AGT17" s="653"/>
      <c r="AGU17" s="653"/>
      <c r="AGV17" s="653"/>
      <c r="AGW17" s="653"/>
      <c r="AGX17" s="653"/>
      <c r="AGY17" s="653"/>
      <c r="AGZ17" s="653"/>
      <c r="AHA17" s="653"/>
      <c r="AHB17" s="653"/>
      <c r="AHC17" s="653"/>
      <c r="AHD17" s="653"/>
      <c r="AHE17" s="653"/>
      <c r="AHF17" s="653"/>
      <c r="AHG17" s="653"/>
      <c r="AHH17" s="653"/>
      <c r="AHI17" s="653"/>
      <c r="AHJ17" s="653"/>
      <c r="AHK17" s="653"/>
      <c r="AHL17" s="653"/>
      <c r="AHM17" s="653"/>
      <c r="AHN17" s="653"/>
      <c r="AHO17" s="653"/>
      <c r="AHP17" s="653"/>
      <c r="AHQ17" s="653"/>
      <c r="AHR17" s="653"/>
      <c r="AHS17" s="653"/>
      <c r="AHT17" s="653"/>
      <c r="AHU17" s="653"/>
      <c r="AHV17" s="653"/>
      <c r="AHW17" s="653"/>
      <c r="AHX17" s="653"/>
      <c r="AHY17" s="653"/>
      <c r="AHZ17" s="653"/>
      <c r="AIA17" s="653"/>
      <c r="AIB17" s="653"/>
      <c r="AIC17" s="653"/>
      <c r="AID17" s="653"/>
      <c r="AIE17" s="653"/>
      <c r="AIF17" s="653"/>
      <c r="AIG17" s="653"/>
      <c r="AIH17" s="653"/>
      <c r="AII17" s="653"/>
      <c r="AIJ17" s="653"/>
      <c r="AIK17" s="653"/>
      <c r="AIL17" s="653"/>
      <c r="AIM17" s="653"/>
      <c r="AIN17" s="653"/>
      <c r="AIO17" s="653"/>
      <c r="AIP17" s="653"/>
      <c r="AIQ17" s="653"/>
      <c r="AIR17" s="653"/>
      <c r="AIS17" s="653"/>
      <c r="AIT17" s="653"/>
      <c r="AIU17" s="653"/>
      <c r="AIV17" s="653"/>
      <c r="AIW17" s="653"/>
      <c r="AIX17" s="653"/>
      <c r="AIY17" s="653"/>
      <c r="AIZ17" s="653"/>
      <c r="AJA17" s="653"/>
      <c r="AJB17" s="653"/>
      <c r="AJC17" s="653"/>
      <c r="AJD17" s="653"/>
      <c r="AJE17" s="653"/>
      <c r="AJF17" s="653"/>
      <c r="AJG17" s="653"/>
      <c r="AJH17" s="653"/>
      <c r="AJI17" s="653"/>
      <c r="AJJ17" s="653"/>
      <c r="AJK17" s="653"/>
      <c r="AJL17" s="653"/>
      <c r="AJM17" s="653"/>
      <c r="AJN17" s="653"/>
      <c r="AJO17" s="653"/>
      <c r="AJP17" s="653"/>
      <c r="AJQ17" s="653"/>
      <c r="AJR17" s="653"/>
      <c r="AJS17" s="653"/>
      <c r="AJT17" s="653"/>
      <c r="AJU17" s="653"/>
      <c r="AJV17" s="653"/>
      <c r="AJW17" s="653"/>
      <c r="AJX17" s="653"/>
      <c r="AJY17" s="653"/>
      <c r="AJZ17" s="653"/>
      <c r="AKA17" s="653"/>
      <c r="AKB17" s="653"/>
      <c r="AKC17" s="653"/>
      <c r="AKD17" s="653"/>
      <c r="AKE17" s="653"/>
      <c r="AKF17" s="653"/>
      <c r="AKG17" s="653"/>
      <c r="AKH17" s="653"/>
      <c r="AKI17" s="653"/>
      <c r="AKJ17" s="653"/>
      <c r="AKK17" s="653"/>
      <c r="AKL17" s="653"/>
      <c r="AKM17" s="653"/>
      <c r="AKN17" s="653"/>
      <c r="AKO17" s="653"/>
      <c r="AKP17" s="653"/>
      <c r="AKQ17" s="653"/>
      <c r="AKR17" s="653"/>
      <c r="AKS17" s="653"/>
      <c r="AKT17" s="653"/>
      <c r="AKU17" s="653"/>
      <c r="AKV17" s="653"/>
      <c r="AKW17" s="653"/>
      <c r="AKX17" s="653"/>
      <c r="AKY17" s="653"/>
      <c r="AKZ17" s="653"/>
      <c r="ALA17" s="653"/>
      <c r="ALB17" s="653"/>
      <c r="ALC17" s="653"/>
      <c r="ALD17" s="653"/>
      <c r="ALE17" s="653"/>
      <c r="ALF17" s="653"/>
      <c r="ALG17" s="653"/>
      <c r="ALH17" s="653"/>
      <c r="ALI17" s="653"/>
      <c r="ALJ17" s="653"/>
      <c r="ALK17" s="653"/>
      <c r="ALL17" s="653"/>
      <c r="ALM17" s="653"/>
      <c r="ALN17" s="653"/>
      <c r="ALO17" s="653"/>
      <c r="ALP17" s="653"/>
      <c r="ALQ17" s="653"/>
      <c r="ALR17" s="653"/>
      <c r="ALS17" s="653"/>
      <c r="ALT17" s="653"/>
      <c r="ALU17" s="653"/>
      <c r="ALV17" s="653"/>
      <c r="ALW17" s="653"/>
      <c r="ALX17" s="653"/>
      <c r="ALY17" s="653"/>
      <c r="ALZ17" s="653"/>
      <c r="AMA17" s="653"/>
      <c r="AMB17" s="653"/>
      <c r="AMC17" s="653"/>
      <c r="AMD17" s="653"/>
      <c r="AME17" s="653"/>
      <c r="AMF17" s="653"/>
      <c r="AMG17" s="653"/>
      <c r="AMH17" s="653"/>
      <c r="AMI17" s="653"/>
      <c r="AMJ17" s="653"/>
    </row>
    <row r="18" spans="1:1024" s="199" customFormat="1">
      <c r="A18" s="1599" t="s">
        <v>3260</v>
      </c>
      <c r="B18" s="1594"/>
      <c r="C18" s="1594"/>
      <c r="D18" s="1594"/>
      <c r="E18" s="1594"/>
      <c r="F18" s="1595"/>
      <c r="G18" s="1600">
        <v>100560048.90000001</v>
      </c>
      <c r="H18" s="1600">
        <v>100560048.90000001</v>
      </c>
      <c r="I18" s="656"/>
      <c r="J18" s="653"/>
      <c r="K18" s="653"/>
      <c r="L18" s="653"/>
      <c r="M18" s="653"/>
      <c r="N18" s="653"/>
      <c r="O18" s="653"/>
      <c r="P18" s="653"/>
      <c r="Q18" s="653"/>
      <c r="R18" s="653"/>
      <c r="S18" s="653"/>
      <c r="T18" s="653"/>
      <c r="U18" s="653"/>
      <c r="V18" s="653"/>
      <c r="W18" s="653"/>
      <c r="X18" s="653"/>
      <c r="Y18" s="653"/>
      <c r="Z18" s="653"/>
      <c r="AA18" s="653"/>
      <c r="AB18" s="653"/>
      <c r="AC18" s="653"/>
      <c r="AD18" s="653"/>
      <c r="AE18" s="653"/>
      <c r="AF18" s="653"/>
      <c r="AG18" s="653"/>
      <c r="AH18" s="653"/>
      <c r="AI18" s="653"/>
      <c r="AJ18" s="653"/>
      <c r="AK18" s="653"/>
      <c r="AL18" s="653"/>
      <c r="AM18" s="653"/>
      <c r="AN18" s="653"/>
      <c r="AO18" s="653"/>
      <c r="AP18" s="653"/>
      <c r="AQ18" s="653"/>
      <c r="AR18" s="653"/>
      <c r="AS18" s="653"/>
      <c r="AT18" s="653"/>
      <c r="AU18" s="653"/>
      <c r="AV18" s="653"/>
      <c r="AW18" s="653"/>
      <c r="AX18" s="653"/>
      <c r="AY18" s="653"/>
      <c r="AZ18" s="653"/>
      <c r="BA18" s="653"/>
      <c r="BB18" s="653"/>
      <c r="BC18" s="653"/>
      <c r="BD18" s="653"/>
      <c r="BE18" s="653"/>
      <c r="BF18" s="653"/>
      <c r="BG18" s="653"/>
      <c r="BH18" s="653"/>
      <c r="BI18" s="653"/>
      <c r="BJ18" s="653"/>
      <c r="BK18" s="653"/>
      <c r="BL18" s="653"/>
      <c r="BM18" s="653"/>
      <c r="BN18" s="653"/>
      <c r="BO18" s="653"/>
      <c r="BP18" s="653"/>
      <c r="BQ18" s="653"/>
      <c r="BR18" s="653"/>
      <c r="BS18" s="653"/>
      <c r="BT18" s="653"/>
      <c r="BU18" s="653"/>
      <c r="BV18" s="653"/>
      <c r="BW18" s="653"/>
      <c r="BX18" s="653"/>
      <c r="BY18" s="653"/>
      <c r="BZ18" s="653"/>
      <c r="CA18" s="653"/>
      <c r="CB18" s="653"/>
      <c r="CC18" s="653"/>
      <c r="CD18" s="653"/>
      <c r="CE18" s="653"/>
      <c r="CF18" s="653"/>
      <c r="CG18" s="653"/>
      <c r="CH18" s="653"/>
      <c r="CI18" s="653"/>
      <c r="CJ18" s="653"/>
      <c r="CK18" s="653"/>
      <c r="CL18" s="653"/>
      <c r="CM18" s="653"/>
      <c r="CN18" s="653"/>
      <c r="CO18" s="653"/>
      <c r="CP18" s="653"/>
      <c r="CQ18" s="653"/>
      <c r="CR18" s="653"/>
      <c r="CS18" s="653"/>
      <c r="CT18" s="653"/>
      <c r="CU18" s="653"/>
      <c r="CV18" s="653"/>
      <c r="CW18" s="653"/>
      <c r="CX18" s="653"/>
      <c r="CY18" s="653"/>
      <c r="CZ18" s="653"/>
      <c r="DA18" s="653"/>
      <c r="DB18" s="653"/>
      <c r="DC18" s="653"/>
      <c r="DD18" s="653"/>
      <c r="DE18" s="653"/>
      <c r="DF18" s="653"/>
      <c r="DG18" s="653"/>
      <c r="DH18" s="653"/>
      <c r="DI18" s="653"/>
      <c r="DJ18" s="653"/>
      <c r="DK18" s="653"/>
      <c r="DL18" s="653"/>
      <c r="DM18" s="653"/>
      <c r="DN18" s="653"/>
      <c r="DO18" s="653"/>
      <c r="DP18" s="653"/>
      <c r="DQ18" s="653"/>
      <c r="DR18" s="653"/>
      <c r="DS18" s="653"/>
      <c r="DT18" s="653"/>
      <c r="DU18" s="653"/>
      <c r="DV18" s="653"/>
      <c r="DW18" s="653"/>
      <c r="DX18" s="653"/>
      <c r="DY18" s="653"/>
      <c r="DZ18" s="653"/>
      <c r="EA18" s="653"/>
      <c r="EB18" s="653"/>
      <c r="EC18" s="653"/>
      <c r="ED18" s="653"/>
      <c r="EE18" s="653"/>
      <c r="EF18" s="653"/>
      <c r="EG18" s="653"/>
      <c r="EH18" s="653"/>
      <c r="EI18" s="653"/>
      <c r="EJ18" s="653"/>
      <c r="EK18" s="653"/>
      <c r="EL18" s="653"/>
      <c r="EM18" s="653"/>
      <c r="EN18" s="653"/>
      <c r="EO18" s="653"/>
      <c r="EP18" s="653"/>
      <c r="EQ18" s="653"/>
      <c r="ER18" s="653"/>
      <c r="ES18" s="653"/>
      <c r="ET18" s="653"/>
      <c r="EU18" s="653"/>
      <c r="EV18" s="653"/>
      <c r="EW18" s="653"/>
      <c r="EX18" s="653"/>
      <c r="EY18" s="653"/>
      <c r="EZ18" s="653"/>
      <c r="FA18" s="653"/>
      <c r="FB18" s="653"/>
      <c r="FC18" s="653"/>
      <c r="FD18" s="653"/>
      <c r="FE18" s="653"/>
      <c r="FF18" s="653"/>
      <c r="FG18" s="653"/>
      <c r="FH18" s="653"/>
      <c r="FI18" s="653"/>
      <c r="FJ18" s="653"/>
      <c r="FK18" s="653"/>
      <c r="FL18" s="653"/>
      <c r="FM18" s="653"/>
      <c r="FN18" s="653"/>
      <c r="FO18" s="653"/>
      <c r="FP18" s="653"/>
      <c r="FQ18" s="653"/>
      <c r="FR18" s="653"/>
      <c r="FS18" s="653"/>
      <c r="FT18" s="653"/>
      <c r="FU18" s="653"/>
      <c r="FV18" s="653"/>
      <c r="FW18" s="653"/>
      <c r="FX18" s="653"/>
      <c r="FY18" s="653"/>
      <c r="FZ18" s="653"/>
      <c r="GA18" s="653"/>
      <c r="GB18" s="653"/>
      <c r="GC18" s="653"/>
      <c r="GD18" s="653"/>
      <c r="GE18" s="653"/>
      <c r="GF18" s="653"/>
      <c r="GG18" s="653"/>
      <c r="GH18" s="653"/>
      <c r="GI18" s="653"/>
      <c r="GJ18" s="653"/>
      <c r="GK18" s="653"/>
      <c r="GL18" s="653"/>
      <c r="GM18" s="653"/>
      <c r="GN18" s="653"/>
      <c r="GO18" s="653"/>
      <c r="GP18" s="653"/>
      <c r="GQ18" s="653"/>
      <c r="GR18" s="653"/>
      <c r="GS18" s="653"/>
      <c r="GT18" s="653"/>
      <c r="GU18" s="653"/>
      <c r="GV18" s="653"/>
      <c r="GW18" s="653"/>
      <c r="GX18" s="653"/>
      <c r="GY18" s="653"/>
      <c r="GZ18" s="653"/>
      <c r="HA18" s="653"/>
      <c r="HB18" s="653"/>
      <c r="HC18" s="653"/>
      <c r="HD18" s="653"/>
      <c r="HE18" s="653"/>
      <c r="HF18" s="653"/>
      <c r="HG18" s="653"/>
      <c r="HH18" s="653"/>
      <c r="HI18" s="653"/>
      <c r="HJ18" s="653"/>
      <c r="HK18" s="653"/>
      <c r="HL18" s="653"/>
      <c r="HM18" s="653"/>
      <c r="HN18" s="653"/>
      <c r="HO18" s="653"/>
      <c r="HP18" s="653"/>
      <c r="HQ18" s="653"/>
      <c r="HR18" s="653"/>
      <c r="HS18" s="653"/>
      <c r="HT18" s="653"/>
      <c r="HU18" s="653"/>
      <c r="HV18" s="653"/>
      <c r="HW18" s="653"/>
      <c r="HX18" s="653"/>
      <c r="HY18" s="653"/>
      <c r="HZ18" s="653"/>
      <c r="IA18" s="653"/>
      <c r="IB18" s="653"/>
      <c r="IC18" s="653"/>
      <c r="ID18" s="653"/>
      <c r="IE18" s="653"/>
      <c r="IF18" s="653"/>
      <c r="IG18" s="653"/>
      <c r="IH18" s="653"/>
      <c r="II18" s="653"/>
      <c r="IJ18" s="653"/>
      <c r="IK18" s="653"/>
      <c r="IL18" s="653"/>
      <c r="IM18" s="653"/>
      <c r="IN18" s="653"/>
      <c r="IO18" s="653"/>
      <c r="IP18" s="653"/>
      <c r="IQ18" s="653"/>
      <c r="IR18" s="653"/>
      <c r="IS18" s="653"/>
      <c r="IT18" s="653"/>
      <c r="IU18" s="653"/>
      <c r="IV18" s="653"/>
      <c r="IW18" s="653"/>
      <c r="IX18" s="653"/>
      <c r="IY18" s="653"/>
      <c r="IZ18" s="653"/>
      <c r="JA18" s="653"/>
      <c r="JB18" s="653"/>
      <c r="JC18" s="653"/>
      <c r="JD18" s="653"/>
      <c r="JE18" s="653"/>
      <c r="JF18" s="653"/>
      <c r="JG18" s="653"/>
      <c r="JH18" s="653"/>
      <c r="JI18" s="653"/>
      <c r="JJ18" s="653"/>
      <c r="JK18" s="653"/>
      <c r="JL18" s="653"/>
      <c r="JM18" s="653"/>
      <c r="JN18" s="653"/>
      <c r="JO18" s="653"/>
      <c r="JP18" s="653"/>
      <c r="JQ18" s="653"/>
      <c r="JR18" s="653"/>
      <c r="JS18" s="653"/>
      <c r="JT18" s="653"/>
      <c r="JU18" s="653"/>
      <c r="JV18" s="653"/>
      <c r="JW18" s="653"/>
      <c r="JX18" s="653"/>
      <c r="JY18" s="653"/>
      <c r="JZ18" s="653"/>
      <c r="KA18" s="653"/>
      <c r="KB18" s="653"/>
      <c r="KC18" s="653"/>
      <c r="KD18" s="653"/>
      <c r="KE18" s="653"/>
      <c r="KF18" s="653"/>
      <c r="KG18" s="653"/>
      <c r="KH18" s="653"/>
      <c r="KI18" s="653"/>
      <c r="KJ18" s="653"/>
      <c r="KK18" s="653"/>
      <c r="KL18" s="653"/>
      <c r="KM18" s="653"/>
      <c r="KN18" s="653"/>
      <c r="KO18" s="653"/>
      <c r="KP18" s="653"/>
      <c r="KQ18" s="653"/>
      <c r="KR18" s="653"/>
      <c r="KS18" s="653"/>
      <c r="KT18" s="653"/>
      <c r="KU18" s="653"/>
      <c r="KV18" s="653"/>
      <c r="KW18" s="653"/>
      <c r="KX18" s="653"/>
      <c r="KY18" s="653"/>
      <c r="KZ18" s="653"/>
      <c r="LA18" s="653"/>
      <c r="LB18" s="653"/>
      <c r="LC18" s="653"/>
      <c r="LD18" s="653"/>
      <c r="LE18" s="653"/>
      <c r="LF18" s="653"/>
      <c r="LG18" s="653"/>
      <c r="LH18" s="653"/>
      <c r="LI18" s="653"/>
      <c r="LJ18" s="653"/>
      <c r="LK18" s="653"/>
      <c r="LL18" s="653"/>
      <c r="LM18" s="653"/>
      <c r="LN18" s="653"/>
      <c r="LO18" s="653"/>
      <c r="LP18" s="653"/>
      <c r="LQ18" s="653"/>
      <c r="LR18" s="653"/>
      <c r="LS18" s="653"/>
      <c r="LT18" s="653"/>
      <c r="LU18" s="653"/>
      <c r="LV18" s="653"/>
      <c r="LW18" s="653"/>
      <c r="LX18" s="653"/>
      <c r="LY18" s="653"/>
      <c r="LZ18" s="653"/>
      <c r="MA18" s="653"/>
      <c r="MB18" s="653"/>
      <c r="MC18" s="653"/>
      <c r="MD18" s="653"/>
      <c r="ME18" s="653"/>
      <c r="MF18" s="653"/>
      <c r="MG18" s="653"/>
      <c r="MH18" s="653"/>
      <c r="MI18" s="653"/>
      <c r="MJ18" s="653"/>
      <c r="MK18" s="653"/>
      <c r="ML18" s="653"/>
      <c r="MM18" s="653"/>
      <c r="MN18" s="653"/>
      <c r="MO18" s="653"/>
      <c r="MP18" s="653"/>
      <c r="MQ18" s="653"/>
      <c r="MR18" s="653"/>
      <c r="MS18" s="653"/>
      <c r="MT18" s="653"/>
      <c r="MU18" s="653"/>
      <c r="MV18" s="653"/>
      <c r="MW18" s="653"/>
      <c r="MX18" s="653"/>
      <c r="MY18" s="653"/>
      <c r="MZ18" s="653"/>
      <c r="NA18" s="653"/>
      <c r="NB18" s="653"/>
      <c r="NC18" s="653"/>
      <c r="ND18" s="653"/>
      <c r="NE18" s="653"/>
      <c r="NF18" s="653"/>
      <c r="NG18" s="653"/>
      <c r="NH18" s="653"/>
      <c r="NI18" s="653"/>
      <c r="NJ18" s="653"/>
      <c r="NK18" s="653"/>
      <c r="NL18" s="653"/>
      <c r="NM18" s="653"/>
      <c r="NN18" s="653"/>
      <c r="NO18" s="653"/>
      <c r="NP18" s="653"/>
      <c r="NQ18" s="653"/>
      <c r="NR18" s="653"/>
      <c r="NS18" s="653"/>
      <c r="NT18" s="653"/>
      <c r="NU18" s="653"/>
      <c r="NV18" s="653"/>
      <c r="NW18" s="653"/>
      <c r="NX18" s="653"/>
      <c r="NY18" s="653"/>
      <c r="NZ18" s="653"/>
      <c r="OA18" s="653"/>
      <c r="OB18" s="653"/>
      <c r="OC18" s="653"/>
      <c r="OD18" s="653"/>
      <c r="OE18" s="653"/>
      <c r="OF18" s="653"/>
      <c r="OG18" s="653"/>
      <c r="OH18" s="653"/>
      <c r="OI18" s="653"/>
      <c r="OJ18" s="653"/>
      <c r="OK18" s="653"/>
      <c r="OL18" s="653"/>
      <c r="OM18" s="653"/>
      <c r="ON18" s="653"/>
      <c r="OO18" s="653"/>
      <c r="OP18" s="653"/>
      <c r="OQ18" s="653"/>
      <c r="OR18" s="653"/>
      <c r="OS18" s="653"/>
      <c r="OT18" s="653"/>
      <c r="OU18" s="653"/>
      <c r="OV18" s="653"/>
      <c r="OW18" s="653"/>
      <c r="OX18" s="653"/>
      <c r="OY18" s="653"/>
      <c r="OZ18" s="653"/>
      <c r="PA18" s="653"/>
      <c r="PB18" s="653"/>
      <c r="PC18" s="653"/>
      <c r="PD18" s="653"/>
      <c r="PE18" s="653"/>
      <c r="PF18" s="653"/>
      <c r="PG18" s="653"/>
      <c r="PH18" s="653"/>
      <c r="PI18" s="653"/>
      <c r="PJ18" s="653"/>
      <c r="PK18" s="653"/>
      <c r="PL18" s="653"/>
      <c r="PM18" s="653"/>
      <c r="PN18" s="653"/>
      <c r="PO18" s="653"/>
      <c r="PP18" s="653"/>
      <c r="PQ18" s="653"/>
      <c r="PR18" s="653"/>
      <c r="PS18" s="653"/>
      <c r="PT18" s="653"/>
      <c r="PU18" s="653"/>
      <c r="PV18" s="653"/>
      <c r="PW18" s="653"/>
      <c r="PX18" s="653"/>
      <c r="PY18" s="653"/>
      <c r="PZ18" s="653"/>
      <c r="QA18" s="653"/>
      <c r="QB18" s="653"/>
      <c r="QC18" s="653"/>
      <c r="QD18" s="653"/>
      <c r="QE18" s="653"/>
      <c r="QF18" s="653"/>
      <c r="QG18" s="653"/>
      <c r="QH18" s="653"/>
      <c r="QI18" s="653"/>
      <c r="QJ18" s="653"/>
      <c r="QK18" s="653"/>
      <c r="QL18" s="653"/>
      <c r="QM18" s="653"/>
      <c r="QN18" s="653"/>
      <c r="QO18" s="653"/>
      <c r="QP18" s="653"/>
      <c r="QQ18" s="653"/>
      <c r="QR18" s="653"/>
      <c r="QS18" s="653"/>
      <c r="QT18" s="653"/>
      <c r="QU18" s="653"/>
      <c r="QV18" s="653"/>
      <c r="QW18" s="653"/>
      <c r="QX18" s="653"/>
      <c r="QY18" s="653"/>
      <c r="QZ18" s="653"/>
      <c r="RA18" s="653"/>
      <c r="RB18" s="653"/>
      <c r="RC18" s="653"/>
      <c r="RD18" s="653"/>
      <c r="RE18" s="653"/>
      <c r="RF18" s="653"/>
      <c r="RG18" s="653"/>
      <c r="RH18" s="653"/>
      <c r="RI18" s="653"/>
      <c r="RJ18" s="653"/>
      <c r="RK18" s="653"/>
      <c r="RL18" s="653"/>
      <c r="RM18" s="653"/>
      <c r="RN18" s="653"/>
      <c r="RO18" s="653"/>
      <c r="RP18" s="653"/>
      <c r="RQ18" s="653"/>
      <c r="RR18" s="653"/>
      <c r="RS18" s="653"/>
      <c r="RT18" s="653"/>
      <c r="RU18" s="653"/>
      <c r="RV18" s="653"/>
      <c r="RW18" s="653"/>
      <c r="RX18" s="653"/>
      <c r="RY18" s="653"/>
      <c r="RZ18" s="653"/>
      <c r="SA18" s="653"/>
      <c r="SB18" s="653"/>
      <c r="SC18" s="653"/>
      <c r="SD18" s="653"/>
      <c r="SE18" s="653"/>
      <c r="SF18" s="653"/>
      <c r="SG18" s="653"/>
      <c r="SH18" s="653"/>
      <c r="SI18" s="653"/>
      <c r="SJ18" s="653"/>
      <c r="SK18" s="653"/>
      <c r="SL18" s="653"/>
      <c r="SM18" s="653"/>
      <c r="SN18" s="653"/>
      <c r="SO18" s="653"/>
      <c r="SP18" s="653"/>
      <c r="SQ18" s="653"/>
      <c r="SR18" s="653"/>
      <c r="SS18" s="653"/>
      <c r="ST18" s="653"/>
      <c r="SU18" s="653"/>
      <c r="SV18" s="653"/>
      <c r="SW18" s="653"/>
      <c r="SX18" s="653"/>
      <c r="SY18" s="653"/>
      <c r="SZ18" s="653"/>
      <c r="TA18" s="653"/>
      <c r="TB18" s="653"/>
      <c r="TC18" s="653"/>
      <c r="TD18" s="653"/>
      <c r="TE18" s="653"/>
      <c r="TF18" s="653"/>
      <c r="TG18" s="653"/>
      <c r="TH18" s="653"/>
      <c r="TI18" s="653"/>
      <c r="TJ18" s="653"/>
      <c r="TK18" s="653"/>
      <c r="TL18" s="653"/>
      <c r="TM18" s="653"/>
      <c r="TN18" s="653"/>
      <c r="TO18" s="653"/>
      <c r="TP18" s="653"/>
      <c r="TQ18" s="653"/>
      <c r="TR18" s="653"/>
      <c r="TS18" s="653"/>
      <c r="TT18" s="653"/>
      <c r="TU18" s="653"/>
      <c r="TV18" s="653"/>
      <c r="TW18" s="653"/>
      <c r="TX18" s="653"/>
      <c r="TY18" s="653"/>
      <c r="TZ18" s="653"/>
      <c r="UA18" s="653"/>
      <c r="UB18" s="653"/>
      <c r="UC18" s="653"/>
      <c r="UD18" s="653"/>
      <c r="UE18" s="653"/>
      <c r="UF18" s="653"/>
      <c r="UG18" s="653"/>
      <c r="UH18" s="653"/>
      <c r="UI18" s="653"/>
      <c r="UJ18" s="653"/>
      <c r="UK18" s="653"/>
      <c r="UL18" s="653"/>
      <c r="UM18" s="653"/>
      <c r="UN18" s="653"/>
      <c r="UO18" s="653"/>
      <c r="UP18" s="653"/>
      <c r="UQ18" s="653"/>
      <c r="UR18" s="653"/>
      <c r="US18" s="653"/>
      <c r="UT18" s="653"/>
      <c r="UU18" s="653"/>
      <c r="UV18" s="653"/>
      <c r="UW18" s="653"/>
      <c r="UX18" s="653"/>
      <c r="UY18" s="653"/>
      <c r="UZ18" s="653"/>
      <c r="VA18" s="653"/>
      <c r="VB18" s="653"/>
      <c r="VC18" s="653"/>
      <c r="VD18" s="653"/>
      <c r="VE18" s="653"/>
      <c r="VF18" s="653"/>
      <c r="VG18" s="653"/>
      <c r="VH18" s="653"/>
      <c r="VI18" s="653"/>
      <c r="VJ18" s="653"/>
      <c r="VK18" s="653"/>
      <c r="VL18" s="653"/>
      <c r="VM18" s="653"/>
      <c r="VN18" s="653"/>
      <c r="VO18" s="653"/>
      <c r="VP18" s="653"/>
      <c r="VQ18" s="653"/>
      <c r="VR18" s="653"/>
      <c r="VS18" s="653"/>
      <c r="VT18" s="653"/>
      <c r="VU18" s="653"/>
      <c r="VV18" s="653"/>
      <c r="VW18" s="653"/>
      <c r="VX18" s="653"/>
      <c r="VY18" s="653"/>
      <c r="VZ18" s="653"/>
      <c r="WA18" s="653"/>
      <c r="WB18" s="653"/>
      <c r="WC18" s="653"/>
      <c r="WD18" s="653"/>
      <c r="WE18" s="653"/>
      <c r="WF18" s="653"/>
      <c r="WG18" s="653"/>
      <c r="WH18" s="653"/>
      <c r="WI18" s="653"/>
      <c r="WJ18" s="653"/>
      <c r="WK18" s="653"/>
      <c r="WL18" s="653"/>
      <c r="WM18" s="653"/>
      <c r="WN18" s="653"/>
      <c r="WO18" s="653"/>
      <c r="WP18" s="653"/>
      <c r="WQ18" s="653"/>
      <c r="WR18" s="653"/>
      <c r="WS18" s="653"/>
      <c r="WT18" s="653"/>
      <c r="WU18" s="653"/>
      <c r="WV18" s="653"/>
      <c r="WW18" s="653"/>
      <c r="WX18" s="653"/>
      <c r="WY18" s="653"/>
      <c r="WZ18" s="653"/>
      <c r="XA18" s="653"/>
      <c r="XB18" s="653"/>
      <c r="XC18" s="653"/>
      <c r="XD18" s="653"/>
      <c r="XE18" s="653"/>
      <c r="XF18" s="653"/>
      <c r="XG18" s="653"/>
      <c r="XH18" s="653"/>
      <c r="XI18" s="653"/>
      <c r="XJ18" s="653"/>
      <c r="XK18" s="653"/>
      <c r="XL18" s="653"/>
      <c r="XM18" s="653"/>
      <c r="XN18" s="653"/>
      <c r="XO18" s="653"/>
      <c r="XP18" s="653"/>
      <c r="XQ18" s="653"/>
      <c r="XR18" s="653"/>
      <c r="XS18" s="653"/>
      <c r="XT18" s="653"/>
      <c r="XU18" s="653"/>
      <c r="XV18" s="653"/>
      <c r="XW18" s="653"/>
      <c r="XX18" s="653"/>
      <c r="XY18" s="653"/>
      <c r="XZ18" s="653"/>
      <c r="YA18" s="653"/>
      <c r="YB18" s="653"/>
      <c r="YC18" s="653"/>
      <c r="YD18" s="653"/>
      <c r="YE18" s="653"/>
      <c r="YF18" s="653"/>
      <c r="YG18" s="653"/>
      <c r="YH18" s="653"/>
      <c r="YI18" s="653"/>
      <c r="YJ18" s="653"/>
      <c r="YK18" s="653"/>
      <c r="YL18" s="653"/>
      <c r="YM18" s="653"/>
      <c r="YN18" s="653"/>
      <c r="YO18" s="653"/>
      <c r="YP18" s="653"/>
      <c r="YQ18" s="653"/>
      <c r="YR18" s="653"/>
      <c r="YS18" s="653"/>
      <c r="YT18" s="653"/>
      <c r="YU18" s="653"/>
      <c r="YV18" s="653"/>
      <c r="YW18" s="653"/>
      <c r="YX18" s="653"/>
      <c r="YY18" s="653"/>
      <c r="YZ18" s="653"/>
      <c r="ZA18" s="653"/>
      <c r="ZB18" s="653"/>
      <c r="ZC18" s="653"/>
      <c r="ZD18" s="653"/>
      <c r="ZE18" s="653"/>
      <c r="ZF18" s="653"/>
      <c r="ZG18" s="653"/>
      <c r="ZH18" s="653"/>
      <c r="ZI18" s="653"/>
      <c r="ZJ18" s="653"/>
      <c r="ZK18" s="653"/>
      <c r="ZL18" s="653"/>
      <c r="ZM18" s="653"/>
      <c r="ZN18" s="653"/>
      <c r="ZO18" s="653"/>
      <c r="ZP18" s="653"/>
      <c r="ZQ18" s="653"/>
      <c r="ZR18" s="653"/>
      <c r="ZS18" s="653"/>
      <c r="ZT18" s="653"/>
      <c r="ZU18" s="653"/>
      <c r="ZV18" s="653"/>
      <c r="ZW18" s="653"/>
      <c r="ZX18" s="653"/>
      <c r="ZY18" s="653"/>
      <c r="ZZ18" s="653"/>
      <c r="AAA18" s="653"/>
      <c r="AAB18" s="653"/>
      <c r="AAC18" s="653"/>
      <c r="AAD18" s="653"/>
      <c r="AAE18" s="653"/>
      <c r="AAF18" s="653"/>
      <c r="AAG18" s="653"/>
      <c r="AAH18" s="653"/>
      <c r="AAI18" s="653"/>
      <c r="AAJ18" s="653"/>
      <c r="AAK18" s="653"/>
      <c r="AAL18" s="653"/>
      <c r="AAM18" s="653"/>
      <c r="AAN18" s="653"/>
      <c r="AAO18" s="653"/>
      <c r="AAP18" s="653"/>
      <c r="AAQ18" s="653"/>
      <c r="AAR18" s="653"/>
      <c r="AAS18" s="653"/>
      <c r="AAT18" s="653"/>
      <c r="AAU18" s="653"/>
      <c r="AAV18" s="653"/>
      <c r="AAW18" s="653"/>
      <c r="AAX18" s="653"/>
      <c r="AAY18" s="653"/>
      <c r="AAZ18" s="653"/>
      <c r="ABA18" s="653"/>
      <c r="ABB18" s="653"/>
      <c r="ABC18" s="653"/>
      <c r="ABD18" s="653"/>
      <c r="ABE18" s="653"/>
      <c r="ABF18" s="653"/>
      <c r="ABG18" s="653"/>
      <c r="ABH18" s="653"/>
      <c r="ABI18" s="653"/>
      <c r="ABJ18" s="653"/>
      <c r="ABK18" s="653"/>
      <c r="ABL18" s="653"/>
      <c r="ABM18" s="653"/>
      <c r="ABN18" s="653"/>
      <c r="ABO18" s="653"/>
      <c r="ABP18" s="653"/>
      <c r="ABQ18" s="653"/>
      <c r="ABR18" s="653"/>
      <c r="ABS18" s="653"/>
      <c r="ABT18" s="653"/>
      <c r="ABU18" s="653"/>
      <c r="ABV18" s="653"/>
      <c r="ABW18" s="653"/>
      <c r="ABX18" s="653"/>
      <c r="ABY18" s="653"/>
      <c r="ABZ18" s="653"/>
      <c r="ACA18" s="653"/>
      <c r="ACB18" s="653"/>
      <c r="ACC18" s="653"/>
      <c r="ACD18" s="653"/>
      <c r="ACE18" s="653"/>
      <c r="ACF18" s="653"/>
      <c r="ACG18" s="653"/>
      <c r="ACH18" s="653"/>
      <c r="ACI18" s="653"/>
      <c r="ACJ18" s="653"/>
      <c r="ACK18" s="653"/>
      <c r="ACL18" s="653"/>
      <c r="ACM18" s="653"/>
      <c r="ACN18" s="653"/>
      <c r="ACO18" s="653"/>
      <c r="ACP18" s="653"/>
      <c r="ACQ18" s="653"/>
      <c r="ACR18" s="653"/>
      <c r="ACS18" s="653"/>
      <c r="ACT18" s="653"/>
      <c r="ACU18" s="653"/>
      <c r="ACV18" s="653"/>
      <c r="ACW18" s="653"/>
      <c r="ACX18" s="653"/>
      <c r="ACY18" s="653"/>
      <c r="ACZ18" s="653"/>
      <c r="ADA18" s="653"/>
      <c r="ADB18" s="653"/>
      <c r="ADC18" s="653"/>
      <c r="ADD18" s="653"/>
      <c r="ADE18" s="653"/>
      <c r="ADF18" s="653"/>
      <c r="ADG18" s="653"/>
      <c r="ADH18" s="653"/>
      <c r="ADI18" s="653"/>
      <c r="ADJ18" s="653"/>
      <c r="ADK18" s="653"/>
      <c r="ADL18" s="653"/>
      <c r="ADM18" s="653"/>
      <c r="ADN18" s="653"/>
      <c r="ADO18" s="653"/>
      <c r="ADP18" s="653"/>
      <c r="ADQ18" s="653"/>
      <c r="ADR18" s="653"/>
      <c r="ADS18" s="653"/>
      <c r="ADT18" s="653"/>
      <c r="ADU18" s="653"/>
      <c r="ADV18" s="653"/>
      <c r="ADW18" s="653"/>
      <c r="ADX18" s="653"/>
      <c r="ADY18" s="653"/>
      <c r="ADZ18" s="653"/>
      <c r="AEA18" s="653"/>
      <c r="AEB18" s="653"/>
      <c r="AEC18" s="653"/>
      <c r="AED18" s="653"/>
      <c r="AEE18" s="653"/>
      <c r="AEF18" s="653"/>
      <c r="AEG18" s="653"/>
      <c r="AEH18" s="653"/>
      <c r="AEI18" s="653"/>
      <c r="AEJ18" s="653"/>
      <c r="AEK18" s="653"/>
      <c r="AEL18" s="653"/>
      <c r="AEM18" s="653"/>
      <c r="AEN18" s="653"/>
      <c r="AEO18" s="653"/>
      <c r="AEP18" s="653"/>
      <c r="AEQ18" s="653"/>
      <c r="AER18" s="653"/>
      <c r="AES18" s="653"/>
      <c r="AET18" s="653"/>
      <c r="AEU18" s="653"/>
      <c r="AEV18" s="653"/>
      <c r="AEW18" s="653"/>
      <c r="AEX18" s="653"/>
      <c r="AEY18" s="653"/>
      <c r="AEZ18" s="653"/>
      <c r="AFA18" s="653"/>
      <c r="AFB18" s="653"/>
      <c r="AFC18" s="653"/>
      <c r="AFD18" s="653"/>
      <c r="AFE18" s="653"/>
      <c r="AFF18" s="653"/>
      <c r="AFG18" s="653"/>
      <c r="AFH18" s="653"/>
      <c r="AFI18" s="653"/>
      <c r="AFJ18" s="653"/>
      <c r="AFK18" s="653"/>
      <c r="AFL18" s="653"/>
      <c r="AFM18" s="653"/>
      <c r="AFN18" s="653"/>
      <c r="AFO18" s="653"/>
      <c r="AFP18" s="653"/>
      <c r="AFQ18" s="653"/>
      <c r="AFR18" s="653"/>
      <c r="AFS18" s="653"/>
      <c r="AFT18" s="653"/>
      <c r="AFU18" s="653"/>
      <c r="AFV18" s="653"/>
      <c r="AFW18" s="653"/>
      <c r="AFX18" s="653"/>
      <c r="AFY18" s="653"/>
      <c r="AFZ18" s="653"/>
      <c r="AGA18" s="653"/>
      <c r="AGB18" s="653"/>
      <c r="AGC18" s="653"/>
      <c r="AGD18" s="653"/>
      <c r="AGE18" s="653"/>
      <c r="AGF18" s="653"/>
      <c r="AGG18" s="653"/>
      <c r="AGH18" s="653"/>
      <c r="AGI18" s="653"/>
      <c r="AGJ18" s="653"/>
      <c r="AGK18" s="653"/>
      <c r="AGL18" s="653"/>
      <c r="AGM18" s="653"/>
      <c r="AGN18" s="653"/>
      <c r="AGO18" s="653"/>
      <c r="AGP18" s="653"/>
      <c r="AGQ18" s="653"/>
      <c r="AGR18" s="653"/>
      <c r="AGS18" s="653"/>
      <c r="AGT18" s="653"/>
      <c r="AGU18" s="653"/>
      <c r="AGV18" s="653"/>
      <c r="AGW18" s="653"/>
      <c r="AGX18" s="653"/>
      <c r="AGY18" s="653"/>
      <c r="AGZ18" s="653"/>
      <c r="AHA18" s="653"/>
      <c r="AHB18" s="653"/>
      <c r="AHC18" s="653"/>
      <c r="AHD18" s="653"/>
      <c r="AHE18" s="653"/>
      <c r="AHF18" s="653"/>
      <c r="AHG18" s="653"/>
      <c r="AHH18" s="653"/>
      <c r="AHI18" s="653"/>
      <c r="AHJ18" s="653"/>
      <c r="AHK18" s="653"/>
      <c r="AHL18" s="653"/>
      <c r="AHM18" s="653"/>
      <c r="AHN18" s="653"/>
      <c r="AHO18" s="653"/>
      <c r="AHP18" s="653"/>
      <c r="AHQ18" s="653"/>
      <c r="AHR18" s="653"/>
      <c r="AHS18" s="653"/>
      <c r="AHT18" s="653"/>
      <c r="AHU18" s="653"/>
      <c r="AHV18" s="653"/>
      <c r="AHW18" s="653"/>
      <c r="AHX18" s="653"/>
      <c r="AHY18" s="653"/>
      <c r="AHZ18" s="653"/>
      <c r="AIA18" s="653"/>
      <c r="AIB18" s="653"/>
      <c r="AIC18" s="653"/>
      <c r="AID18" s="653"/>
      <c r="AIE18" s="653"/>
      <c r="AIF18" s="653"/>
      <c r="AIG18" s="653"/>
      <c r="AIH18" s="653"/>
      <c r="AII18" s="653"/>
      <c r="AIJ18" s="653"/>
      <c r="AIK18" s="653"/>
      <c r="AIL18" s="653"/>
      <c r="AIM18" s="653"/>
      <c r="AIN18" s="653"/>
      <c r="AIO18" s="653"/>
      <c r="AIP18" s="653"/>
      <c r="AIQ18" s="653"/>
      <c r="AIR18" s="653"/>
      <c r="AIS18" s="653"/>
      <c r="AIT18" s="653"/>
      <c r="AIU18" s="653"/>
      <c r="AIV18" s="653"/>
      <c r="AIW18" s="653"/>
      <c r="AIX18" s="653"/>
      <c r="AIY18" s="653"/>
      <c r="AIZ18" s="653"/>
      <c r="AJA18" s="653"/>
      <c r="AJB18" s="653"/>
      <c r="AJC18" s="653"/>
      <c r="AJD18" s="653"/>
      <c r="AJE18" s="653"/>
      <c r="AJF18" s="653"/>
      <c r="AJG18" s="653"/>
      <c r="AJH18" s="653"/>
      <c r="AJI18" s="653"/>
      <c r="AJJ18" s="653"/>
      <c r="AJK18" s="653"/>
      <c r="AJL18" s="653"/>
      <c r="AJM18" s="653"/>
      <c r="AJN18" s="653"/>
      <c r="AJO18" s="653"/>
      <c r="AJP18" s="653"/>
      <c r="AJQ18" s="653"/>
      <c r="AJR18" s="653"/>
      <c r="AJS18" s="653"/>
      <c r="AJT18" s="653"/>
      <c r="AJU18" s="653"/>
      <c r="AJV18" s="653"/>
      <c r="AJW18" s="653"/>
      <c r="AJX18" s="653"/>
      <c r="AJY18" s="653"/>
      <c r="AJZ18" s="653"/>
      <c r="AKA18" s="653"/>
      <c r="AKB18" s="653"/>
      <c r="AKC18" s="653"/>
      <c r="AKD18" s="653"/>
      <c r="AKE18" s="653"/>
      <c r="AKF18" s="653"/>
      <c r="AKG18" s="653"/>
      <c r="AKH18" s="653"/>
      <c r="AKI18" s="653"/>
      <c r="AKJ18" s="653"/>
      <c r="AKK18" s="653"/>
      <c r="AKL18" s="653"/>
      <c r="AKM18" s="653"/>
      <c r="AKN18" s="653"/>
      <c r="AKO18" s="653"/>
      <c r="AKP18" s="653"/>
      <c r="AKQ18" s="653"/>
      <c r="AKR18" s="653"/>
      <c r="AKS18" s="653"/>
      <c r="AKT18" s="653"/>
      <c r="AKU18" s="653"/>
      <c r="AKV18" s="653"/>
      <c r="AKW18" s="653"/>
      <c r="AKX18" s="653"/>
      <c r="AKY18" s="653"/>
      <c r="AKZ18" s="653"/>
      <c r="ALA18" s="653"/>
      <c r="ALB18" s="653"/>
      <c r="ALC18" s="653"/>
      <c r="ALD18" s="653"/>
      <c r="ALE18" s="653"/>
      <c r="ALF18" s="653"/>
      <c r="ALG18" s="653"/>
      <c r="ALH18" s="653"/>
      <c r="ALI18" s="653"/>
      <c r="ALJ18" s="653"/>
      <c r="ALK18" s="653"/>
      <c r="ALL18" s="653"/>
      <c r="ALM18" s="653"/>
      <c r="ALN18" s="653"/>
      <c r="ALO18" s="653"/>
      <c r="ALP18" s="653"/>
      <c r="ALQ18" s="653"/>
      <c r="ALR18" s="653"/>
      <c r="ALS18" s="653"/>
      <c r="ALT18" s="653"/>
      <c r="ALU18" s="653"/>
      <c r="ALV18" s="653"/>
      <c r="ALW18" s="653"/>
      <c r="ALX18" s="653"/>
      <c r="ALY18" s="653"/>
      <c r="ALZ18" s="653"/>
      <c r="AMA18" s="653"/>
      <c r="AMB18" s="653"/>
      <c r="AMC18" s="653"/>
      <c r="AMD18" s="653"/>
      <c r="AME18" s="653"/>
      <c r="AMF18" s="653"/>
      <c r="AMG18" s="653"/>
      <c r="AMH18" s="653"/>
      <c r="AMI18" s="653"/>
      <c r="AMJ18" s="653"/>
    </row>
    <row r="19" spans="1:1024" s="199" customFormat="1">
      <c r="A19" s="1599" t="s">
        <v>3254</v>
      </c>
      <c r="B19" s="1594"/>
      <c r="C19" s="1594"/>
      <c r="D19" s="1594"/>
      <c r="E19" s="1594"/>
      <c r="F19" s="1595"/>
      <c r="G19" s="1600">
        <v>98887588.150000006</v>
      </c>
      <c r="H19" s="1600">
        <v>98887588.150000006</v>
      </c>
      <c r="I19" s="656"/>
      <c r="J19" s="653"/>
      <c r="K19" s="653"/>
      <c r="L19" s="653"/>
      <c r="M19" s="653"/>
      <c r="N19" s="653"/>
      <c r="O19" s="653"/>
      <c r="P19" s="653"/>
      <c r="Q19" s="653"/>
      <c r="R19" s="653"/>
      <c r="S19" s="653"/>
      <c r="T19" s="653"/>
      <c r="U19" s="653"/>
      <c r="V19" s="653"/>
      <c r="W19" s="653"/>
      <c r="X19" s="653"/>
      <c r="Y19" s="653"/>
      <c r="Z19" s="653"/>
      <c r="AA19" s="653"/>
      <c r="AB19" s="653"/>
      <c r="AC19" s="653"/>
      <c r="AD19" s="653"/>
      <c r="AE19" s="653"/>
      <c r="AF19" s="653"/>
      <c r="AG19" s="653"/>
      <c r="AH19" s="653"/>
      <c r="AI19" s="653"/>
      <c r="AJ19" s="653"/>
      <c r="AK19" s="653"/>
      <c r="AL19" s="653"/>
      <c r="AM19" s="653"/>
      <c r="AN19" s="653"/>
      <c r="AO19" s="653"/>
      <c r="AP19" s="653"/>
      <c r="AQ19" s="653"/>
      <c r="AR19" s="653"/>
      <c r="AS19" s="653"/>
      <c r="AT19" s="653"/>
      <c r="AU19" s="653"/>
      <c r="AV19" s="653"/>
      <c r="AW19" s="653"/>
      <c r="AX19" s="653"/>
      <c r="AY19" s="653"/>
      <c r="AZ19" s="653"/>
      <c r="BA19" s="653"/>
      <c r="BB19" s="653"/>
      <c r="BC19" s="653"/>
      <c r="BD19" s="653"/>
      <c r="BE19" s="653"/>
      <c r="BF19" s="653"/>
      <c r="BG19" s="653"/>
      <c r="BH19" s="653"/>
      <c r="BI19" s="653"/>
      <c r="BJ19" s="653"/>
      <c r="BK19" s="653"/>
      <c r="BL19" s="653"/>
      <c r="BM19" s="653"/>
      <c r="BN19" s="653"/>
      <c r="BO19" s="653"/>
      <c r="BP19" s="653"/>
      <c r="BQ19" s="653"/>
      <c r="BR19" s="653"/>
      <c r="BS19" s="653"/>
      <c r="BT19" s="653"/>
      <c r="BU19" s="653"/>
      <c r="BV19" s="653"/>
      <c r="BW19" s="653"/>
      <c r="BX19" s="653"/>
      <c r="BY19" s="653"/>
      <c r="BZ19" s="653"/>
      <c r="CA19" s="653"/>
      <c r="CB19" s="653"/>
      <c r="CC19" s="653"/>
      <c r="CD19" s="653"/>
      <c r="CE19" s="653"/>
      <c r="CF19" s="653"/>
      <c r="CG19" s="653"/>
      <c r="CH19" s="653"/>
      <c r="CI19" s="653"/>
      <c r="CJ19" s="653"/>
      <c r="CK19" s="653"/>
      <c r="CL19" s="653"/>
      <c r="CM19" s="653"/>
      <c r="CN19" s="653"/>
      <c r="CO19" s="653"/>
      <c r="CP19" s="653"/>
      <c r="CQ19" s="653"/>
      <c r="CR19" s="653"/>
      <c r="CS19" s="653"/>
      <c r="CT19" s="653"/>
      <c r="CU19" s="653"/>
      <c r="CV19" s="653"/>
      <c r="CW19" s="653"/>
      <c r="CX19" s="653"/>
      <c r="CY19" s="653"/>
      <c r="CZ19" s="653"/>
      <c r="DA19" s="653"/>
      <c r="DB19" s="653"/>
      <c r="DC19" s="653"/>
      <c r="DD19" s="653"/>
      <c r="DE19" s="653"/>
      <c r="DF19" s="653"/>
      <c r="DG19" s="653"/>
      <c r="DH19" s="653"/>
      <c r="DI19" s="653"/>
      <c r="DJ19" s="653"/>
      <c r="DK19" s="653"/>
      <c r="DL19" s="653"/>
      <c r="DM19" s="653"/>
      <c r="DN19" s="653"/>
      <c r="DO19" s="653"/>
      <c r="DP19" s="653"/>
      <c r="DQ19" s="653"/>
      <c r="DR19" s="653"/>
      <c r="DS19" s="653"/>
      <c r="DT19" s="653"/>
      <c r="DU19" s="653"/>
      <c r="DV19" s="653"/>
      <c r="DW19" s="653"/>
      <c r="DX19" s="653"/>
      <c r="DY19" s="653"/>
      <c r="DZ19" s="653"/>
      <c r="EA19" s="653"/>
      <c r="EB19" s="653"/>
      <c r="EC19" s="653"/>
      <c r="ED19" s="653"/>
      <c r="EE19" s="653"/>
      <c r="EF19" s="653"/>
      <c r="EG19" s="653"/>
      <c r="EH19" s="653"/>
      <c r="EI19" s="653"/>
      <c r="EJ19" s="653"/>
      <c r="EK19" s="653"/>
      <c r="EL19" s="653"/>
      <c r="EM19" s="653"/>
      <c r="EN19" s="653"/>
      <c r="EO19" s="653"/>
      <c r="EP19" s="653"/>
      <c r="EQ19" s="653"/>
      <c r="ER19" s="653"/>
      <c r="ES19" s="653"/>
      <c r="ET19" s="653"/>
      <c r="EU19" s="653"/>
      <c r="EV19" s="653"/>
      <c r="EW19" s="653"/>
      <c r="EX19" s="653"/>
      <c r="EY19" s="653"/>
      <c r="EZ19" s="653"/>
      <c r="FA19" s="653"/>
      <c r="FB19" s="653"/>
      <c r="FC19" s="653"/>
      <c r="FD19" s="653"/>
      <c r="FE19" s="653"/>
      <c r="FF19" s="653"/>
      <c r="FG19" s="653"/>
      <c r="FH19" s="653"/>
      <c r="FI19" s="653"/>
      <c r="FJ19" s="653"/>
      <c r="FK19" s="653"/>
      <c r="FL19" s="653"/>
      <c r="FM19" s="653"/>
      <c r="FN19" s="653"/>
      <c r="FO19" s="653"/>
      <c r="FP19" s="653"/>
      <c r="FQ19" s="653"/>
      <c r="FR19" s="653"/>
      <c r="FS19" s="653"/>
      <c r="FT19" s="653"/>
      <c r="FU19" s="653"/>
      <c r="FV19" s="653"/>
      <c r="FW19" s="653"/>
      <c r="FX19" s="653"/>
      <c r="FY19" s="653"/>
      <c r="FZ19" s="653"/>
      <c r="GA19" s="653"/>
      <c r="GB19" s="653"/>
      <c r="GC19" s="653"/>
      <c r="GD19" s="653"/>
      <c r="GE19" s="653"/>
      <c r="GF19" s="653"/>
      <c r="GG19" s="653"/>
      <c r="GH19" s="653"/>
      <c r="GI19" s="653"/>
      <c r="GJ19" s="653"/>
      <c r="GK19" s="653"/>
      <c r="GL19" s="653"/>
      <c r="GM19" s="653"/>
      <c r="GN19" s="653"/>
      <c r="GO19" s="653"/>
      <c r="GP19" s="653"/>
      <c r="GQ19" s="653"/>
      <c r="GR19" s="653"/>
      <c r="GS19" s="653"/>
      <c r="GT19" s="653"/>
      <c r="GU19" s="653"/>
      <c r="GV19" s="653"/>
      <c r="GW19" s="653"/>
      <c r="GX19" s="653"/>
      <c r="GY19" s="653"/>
      <c r="GZ19" s="653"/>
      <c r="HA19" s="653"/>
      <c r="HB19" s="653"/>
      <c r="HC19" s="653"/>
      <c r="HD19" s="653"/>
      <c r="HE19" s="653"/>
      <c r="HF19" s="653"/>
      <c r="HG19" s="653"/>
      <c r="HH19" s="653"/>
      <c r="HI19" s="653"/>
      <c r="HJ19" s="653"/>
      <c r="HK19" s="653"/>
      <c r="HL19" s="653"/>
      <c r="HM19" s="653"/>
      <c r="HN19" s="653"/>
      <c r="HO19" s="653"/>
      <c r="HP19" s="653"/>
      <c r="HQ19" s="653"/>
      <c r="HR19" s="653"/>
      <c r="HS19" s="653"/>
      <c r="HT19" s="653"/>
      <c r="HU19" s="653"/>
      <c r="HV19" s="653"/>
      <c r="HW19" s="653"/>
      <c r="HX19" s="653"/>
      <c r="HY19" s="653"/>
      <c r="HZ19" s="653"/>
      <c r="IA19" s="653"/>
      <c r="IB19" s="653"/>
      <c r="IC19" s="653"/>
      <c r="ID19" s="653"/>
      <c r="IE19" s="653"/>
      <c r="IF19" s="653"/>
      <c r="IG19" s="653"/>
      <c r="IH19" s="653"/>
      <c r="II19" s="653"/>
      <c r="IJ19" s="653"/>
      <c r="IK19" s="653"/>
      <c r="IL19" s="653"/>
      <c r="IM19" s="653"/>
      <c r="IN19" s="653"/>
      <c r="IO19" s="653"/>
      <c r="IP19" s="653"/>
      <c r="IQ19" s="653"/>
      <c r="IR19" s="653"/>
      <c r="IS19" s="653"/>
      <c r="IT19" s="653"/>
      <c r="IU19" s="653"/>
      <c r="IV19" s="653"/>
      <c r="IW19" s="653"/>
      <c r="IX19" s="653"/>
      <c r="IY19" s="653"/>
      <c r="IZ19" s="653"/>
      <c r="JA19" s="653"/>
      <c r="JB19" s="653"/>
      <c r="JC19" s="653"/>
      <c r="JD19" s="653"/>
      <c r="JE19" s="653"/>
      <c r="JF19" s="653"/>
      <c r="JG19" s="653"/>
      <c r="JH19" s="653"/>
      <c r="JI19" s="653"/>
      <c r="JJ19" s="653"/>
      <c r="JK19" s="653"/>
      <c r="JL19" s="653"/>
      <c r="JM19" s="653"/>
      <c r="JN19" s="653"/>
      <c r="JO19" s="653"/>
      <c r="JP19" s="653"/>
      <c r="JQ19" s="653"/>
      <c r="JR19" s="653"/>
      <c r="JS19" s="653"/>
      <c r="JT19" s="653"/>
      <c r="JU19" s="653"/>
      <c r="JV19" s="653"/>
      <c r="JW19" s="653"/>
      <c r="JX19" s="653"/>
      <c r="JY19" s="653"/>
      <c r="JZ19" s="653"/>
      <c r="KA19" s="653"/>
      <c r="KB19" s="653"/>
      <c r="KC19" s="653"/>
      <c r="KD19" s="653"/>
      <c r="KE19" s="653"/>
      <c r="KF19" s="653"/>
      <c r="KG19" s="653"/>
      <c r="KH19" s="653"/>
      <c r="KI19" s="653"/>
      <c r="KJ19" s="653"/>
      <c r="KK19" s="653"/>
      <c r="KL19" s="653"/>
      <c r="KM19" s="653"/>
      <c r="KN19" s="653"/>
      <c r="KO19" s="653"/>
      <c r="KP19" s="653"/>
      <c r="KQ19" s="653"/>
      <c r="KR19" s="653"/>
      <c r="KS19" s="653"/>
      <c r="KT19" s="653"/>
      <c r="KU19" s="653"/>
      <c r="KV19" s="653"/>
      <c r="KW19" s="653"/>
      <c r="KX19" s="653"/>
      <c r="KY19" s="653"/>
      <c r="KZ19" s="653"/>
      <c r="LA19" s="653"/>
      <c r="LB19" s="653"/>
      <c r="LC19" s="653"/>
      <c r="LD19" s="653"/>
      <c r="LE19" s="653"/>
      <c r="LF19" s="653"/>
      <c r="LG19" s="653"/>
      <c r="LH19" s="653"/>
      <c r="LI19" s="653"/>
      <c r="LJ19" s="653"/>
      <c r="LK19" s="653"/>
      <c r="LL19" s="653"/>
      <c r="LM19" s="653"/>
      <c r="LN19" s="653"/>
      <c r="LO19" s="653"/>
      <c r="LP19" s="653"/>
      <c r="LQ19" s="653"/>
      <c r="LR19" s="653"/>
      <c r="LS19" s="653"/>
      <c r="LT19" s="653"/>
      <c r="LU19" s="653"/>
      <c r="LV19" s="653"/>
      <c r="LW19" s="653"/>
      <c r="LX19" s="653"/>
      <c r="LY19" s="653"/>
      <c r="LZ19" s="653"/>
      <c r="MA19" s="653"/>
      <c r="MB19" s="653"/>
      <c r="MC19" s="653"/>
      <c r="MD19" s="653"/>
      <c r="ME19" s="653"/>
      <c r="MF19" s="653"/>
      <c r="MG19" s="653"/>
      <c r="MH19" s="653"/>
      <c r="MI19" s="653"/>
      <c r="MJ19" s="653"/>
      <c r="MK19" s="653"/>
      <c r="ML19" s="653"/>
      <c r="MM19" s="653"/>
      <c r="MN19" s="653"/>
      <c r="MO19" s="653"/>
      <c r="MP19" s="653"/>
      <c r="MQ19" s="653"/>
      <c r="MR19" s="653"/>
      <c r="MS19" s="653"/>
      <c r="MT19" s="653"/>
      <c r="MU19" s="653"/>
      <c r="MV19" s="653"/>
      <c r="MW19" s="653"/>
      <c r="MX19" s="653"/>
      <c r="MY19" s="653"/>
      <c r="MZ19" s="653"/>
      <c r="NA19" s="653"/>
      <c r="NB19" s="653"/>
      <c r="NC19" s="653"/>
      <c r="ND19" s="653"/>
      <c r="NE19" s="653"/>
      <c r="NF19" s="653"/>
      <c r="NG19" s="653"/>
      <c r="NH19" s="653"/>
      <c r="NI19" s="653"/>
      <c r="NJ19" s="653"/>
      <c r="NK19" s="653"/>
      <c r="NL19" s="653"/>
      <c r="NM19" s="653"/>
      <c r="NN19" s="653"/>
      <c r="NO19" s="653"/>
      <c r="NP19" s="653"/>
      <c r="NQ19" s="653"/>
      <c r="NR19" s="653"/>
      <c r="NS19" s="653"/>
      <c r="NT19" s="653"/>
      <c r="NU19" s="653"/>
      <c r="NV19" s="653"/>
      <c r="NW19" s="653"/>
      <c r="NX19" s="653"/>
      <c r="NY19" s="653"/>
      <c r="NZ19" s="653"/>
      <c r="OA19" s="653"/>
      <c r="OB19" s="653"/>
      <c r="OC19" s="653"/>
      <c r="OD19" s="653"/>
      <c r="OE19" s="653"/>
      <c r="OF19" s="653"/>
      <c r="OG19" s="653"/>
      <c r="OH19" s="653"/>
      <c r="OI19" s="653"/>
      <c r="OJ19" s="653"/>
      <c r="OK19" s="653"/>
      <c r="OL19" s="653"/>
      <c r="OM19" s="653"/>
      <c r="ON19" s="653"/>
      <c r="OO19" s="653"/>
      <c r="OP19" s="653"/>
      <c r="OQ19" s="653"/>
      <c r="OR19" s="653"/>
      <c r="OS19" s="653"/>
      <c r="OT19" s="653"/>
      <c r="OU19" s="653"/>
      <c r="OV19" s="653"/>
      <c r="OW19" s="653"/>
      <c r="OX19" s="653"/>
      <c r="OY19" s="653"/>
      <c r="OZ19" s="653"/>
      <c r="PA19" s="653"/>
      <c r="PB19" s="653"/>
      <c r="PC19" s="653"/>
      <c r="PD19" s="653"/>
      <c r="PE19" s="653"/>
      <c r="PF19" s="653"/>
      <c r="PG19" s="653"/>
      <c r="PH19" s="653"/>
      <c r="PI19" s="653"/>
      <c r="PJ19" s="653"/>
      <c r="PK19" s="653"/>
      <c r="PL19" s="653"/>
      <c r="PM19" s="653"/>
      <c r="PN19" s="653"/>
      <c r="PO19" s="653"/>
      <c r="PP19" s="653"/>
      <c r="PQ19" s="653"/>
      <c r="PR19" s="653"/>
      <c r="PS19" s="653"/>
      <c r="PT19" s="653"/>
      <c r="PU19" s="653"/>
      <c r="PV19" s="653"/>
      <c r="PW19" s="653"/>
      <c r="PX19" s="653"/>
      <c r="PY19" s="653"/>
      <c r="PZ19" s="653"/>
      <c r="QA19" s="653"/>
      <c r="QB19" s="653"/>
      <c r="QC19" s="653"/>
      <c r="QD19" s="653"/>
      <c r="QE19" s="653"/>
      <c r="QF19" s="653"/>
      <c r="QG19" s="653"/>
      <c r="QH19" s="653"/>
      <c r="QI19" s="653"/>
      <c r="QJ19" s="653"/>
      <c r="QK19" s="653"/>
      <c r="QL19" s="653"/>
      <c r="QM19" s="653"/>
      <c r="QN19" s="653"/>
      <c r="QO19" s="653"/>
      <c r="QP19" s="653"/>
      <c r="QQ19" s="653"/>
      <c r="QR19" s="653"/>
      <c r="QS19" s="653"/>
      <c r="QT19" s="653"/>
      <c r="QU19" s="653"/>
      <c r="QV19" s="653"/>
      <c r="QW19" s="653"/>
      <c r="QX19" s="653"/>
      <c r="QY19" s="653"/>
      <c r="QZ19" s="653"/>
      <c r="RA19" s="653"/>
      <c r="RB19" s="653"/>
      <c r="RC19" s="653"/>
      <c r="RD19" s="653"/>
      <c r="RE19" s="653"/>
      <c r="RF19" s="653"/>
      <c r="RG19" s="653"/>
      <c r="RH19" s="653"/>
      <c r="RI19" s="653"/>
      <c r="RJ19" s="653"/>
      <c r="RK19" s="653"/>
      <c r="RL19" s="653"/>
      <c r="RM19" s="653"/>
      <c r="RN19" s="653"/>
      <c r="RO19" s="653"/>
      <c r="RP19" s="653"/>
      <c r="RQ19" s="653"/>
      <c r="RR19" s="653"/>
      <c r="RS19" s="653"/>
      <c r="RT19" s="653"/>
      <c r="RU19" s="653"/>
      <c r="RV19" s="653"/>
      <c r="RW19" s="653"/>
      <c r="RX19" s="653"/>
      <c r="RY19" s="653"/>
      <c r="RZ19" s="653"/>
      <c r="SA19" s="653"/>
      <c r="SB19" s="653"/>
      <c r="SC19" s="653"/>
      <c r="SD19" s="653"/>
      <c r="SE19" s="653"/>
      <c r="SF19" s="653"/>
      <c r="SG19" s="653"/>
      <c r="SH19" s="653"/>
      <c r="SI19" s="653"/>
      <c r="SJ19" s="653"/>
      <c r="SK19" s="653"/>
      <c r="SL19" s="653"/>
      <c r="SM19" s="653"/>
      <c r="SN19" s="653"/>
      <c r="SO19" s="653"/>
      <c r="SP19" s="653"/>
      <c r="SQ19" s="653"/>
      <c r="SR19" s="653"/>
      <c r="SS19" s="653"/>
      <c r="ST19" s="653"/>
      <c r="SU19" s="653"/>
      <c r="SV19" s="653"/>
      <c r="SW19" s="653"/>
      <c r="SX19" s="653"/>
      <c r="SY19" s="653"/>
      <c r="SZ19" s="653"/>
      <c r="TA19" s="653"/>
      <c r="TB19" s="653"/>
      <c r="TC19" s="653"/>
      <c r="TD19" s="653"/>
      <c r="TE19" s="653"/>
      <c r="TF19" s="653"/>
      <c r="TG19" s="653"/>
      <c r="TH19" s="653"/>
      <c r="TI19" s="653"/>
      <c r="TJ19" s="653"/>
      <c r="TK19" s="653"/>
      <c r="TL19" s="653"/>
      <c r="TM19" s="653"/>
      <c r="TN19" s="653"/>
      <c r="TO19" s="653"/>
      <c r="TP19" s="653"/>
      <c r="TQ19" s="653"/>
      <c r="TR19" s="653"/>
      <c r="TS19" s="653"/>
      <c r="TT19" s="653"/>
      <c r="TU19" s="653"/>
      <c r="TV19" s="653"/>
      <c r="TW19" s="653"/>
      <c r="TX19" s="653"/>
      <c r="TY19" s="653"/>
      <c r="TZ19" s="653"/>
      <c r="UA19" s="653"/>
      <c r="UB19" s="653"/>
      <c r="UC19" s="653"/>
      <c r="UD19" s="653"/>
      <c r="UE19" s="653"/>
      <c r="UF19" s="653"/>
      <c r="UG19" s="653"/>
      <c r="UH19" s="653"/>
      <c r="UI19" s="653"/>
      <c r="UJ19" s="653"/>
      <c r="UK19" s="653"/>
      <c r="UL19" s="653"/>
      <c r="UM19" s="653"/>
      <c r="UN19" s="653"/>
      <c r="UO19" s="653"/>
      <c r="UP19" s="653"/>
      <c r="UQ19" s="653"/>
      <c r="UR19" s="653"/>
      <c r="US19" s="653"/>
      <c r="UT19" s="653"/>
      <c r="UU19" s="653"/>
      <c r="UV19" s="653"/>
      <c r="UW19" s="653"/>
      <c r="UX19" s="653"/>
      <c r="UY19" s="653"/>
      <c r="UZ19" s="653"/>
      <c r="VA19" s="653"/>
      <c r="VB19" s="653"/>
      <c r="VC19" s="653"/>
      <c r="VD19" s="653"/>
      <c r="VE19" s="653"/>
      <c r="VF19" s="653"/>
      <c r="VG19" s="653"/>
      <c r="VH19" s="653"/>
      <c r="VI19" s="653"/>
      <c r="VJ19" s="653"/>
      <c r="VK19" s="653"/>
      <c r="VL19" s="653"/>
      <c r="VM19" s="653"/>
      <c r="VN19" s="653"/>
      <c r="VO19" s="653"/>
      <c r="VP19" s="653"/>
      <c r="VQ19" s="653"/>
      <c r="VR19" s="653"/>
      <c r="VS19" s="653"/>
      <c r="VT19" s="653"/>
      <c r="VU19" s="653"/>
      <c r="VV19" s="653"/>
      <c r="VW19" s="653"/>
      <c r="VX19" s="653"/>
      <c r="VY19" s="653"/>
      <c r="VZ19" s="653"/>
      <c r="WA19" s="653"/>
      <c r="WB19" s="653"/>
      <c r="WC19" s="653"/>
      <c r="WD19" s="653"/>
      <c r="WE19" s="653"/>
      <c r="WF19" s="653"/>
      <c r="WG19" s="653"/>
      <c r="WH19" s="653"/>
      <c r="WI19" s="653"/>
      <c r="WJ19" s="653"/>
      <c r="WK19" s="653"/>
      <c r="WL19" s="653"/>
      <c r="WM19" s="653"/>
      <c r="WN19" s="653"/>
      <c r="WO19" s="653"/>
      <c r="WP19" s="653"/>
      <c r="WQ19" s="653"/>
      <c r="WR19" s="653"/>
      <c r="WS19" s="653"/>
      <c r="WT19" s="653"/>
      <c r="WU19" s="653"/>
      <c r="WV19" s="653"/>
      <c r="WW19" s="653"/>
      <c r="WX19" s="653"/>
      <c r="WY19" s="653"/>
      <c r="WZ19" s="653"/>
      <c r="XA19" s="653"/>
      <c r="XB19" s="653"/>
      <c r="XC19" s="653"/>
      <c r="XD19" s="653"/>
      <c r="XE19" s="653"/>
      <c r="XF19" s="653"/>
      <c r="XG19" s="653"/>
      <c r="XH19" s="653"/>
      <c r="XI19" s="653"/>
      <c r="XJ19" s="653"/>
      <c r="XK19" s="653"/>
      <c r="XL19" s="653"/>
      <c r="XM19" s="653"/>
      <c r="XN19" s="653"/>
      <c r="XO19" s="653"/>
      <c r="XP19" s="653"/>
      <c r="XQ19" s="653"/>
      <c r="XR19" s="653"/>
      <c r="XS19" s="653"/>
      <c r="XT19" s="653"/>
      <c r="XU19" s="653"/>
      <c r="XV19" s="653"/>
      <c r="XW19" s="653"/>
      <c r="XX19" s="653"/>
      <c r="XY19" s="653"/>
      <c r="XZ19" s="653"/>
      <c r="YA19" s="653"/>
      <c r="YB19" s="653"/>
      <c r="YC19" s="653"/>
      <c r="YD19" s="653"/>
      <c r="YE19" s="653"/>
      <c r="YF19" s="653"/>
      <c r="YG19" s="653"/>
      <c r="YH19" s="653"/>
      <c r="YI19" s="653"/>
      <c r="YJ19" s="653"/>
      <c r="YK19" s="653"/>
      <c r="YL19" s="653"/>
      <c r="YM19" s="653"/>
      <c r="YN19" s="653"/>
      <c r="YO19" s="653"/>
      <c r="YP19" s="653"/>
      <c r="YQ19" s="653"/>
      <c r="YR19" s="653"/>
      <c r="YS19" s="653"/>
      <c r="YT19" s="653"/>
      <c r="YU19" s="653"/>
      <c r="YV19" s="653"/>
      <c r="YW19" s="653"/>
      <c r="YX19" s="653"/>
      <c r="YY19" s="653"/>
      <c r="YZ19" s="653"/>
      <c r="ZA19" s="653"/>
      <c r="ZB19" s="653"/>
      <c r="ZC19" s="653"/>
      <c r="ZD19" s="653"/>
      <c r="ZE19" s="653"/>
      <c r="ZF19" s="653"/>
      <c r="ZG19" s="653"/>
      <c r="ZH19" s="653"/>
      <c r="ZI19" s="653"/>
      <c r="ZJ19" s="653"/>
      <c r="ZK19" s="653"/>
      <c r="ZL19" s="653"/>
      <c r="ZM19" s="653"/>
      <c r="ZN19" s="653"/>
      <c r="ZO19" s="653"/>
      <c r="ZP19" s="653"/>
      <c r="ZQ19" s="653"/>
      <c r="ZR19" s="653"/>
      <c r="ZS19" s="653"/>
      <c r="ZT19" s="653"/>
      <c r="ZU19" s="653"/>
      <c r="ZV19" s="653"/>
      <c r="ZW19" s="653"/>
      <c r="ZX19" s="653"/>
      <c r="ZY19" s="653"/>
      <c r="ZZ19" s="653"/>
      <c r="AAA19" s="653"/>
      <c r="AAB19" s="653"/>
      <c r="AAC19" s="653"/>
      <c r="AAD19" s="653"/>
      <c r="AAE19" s="653"/>
      <c r="AAF19" s="653"/>
      <c r="AAG19" s="653"/>
      <c r="AAH19" s="653"/>
      <c r="AAI19" s="653"/>
      <c r="AAJ19" s="653"/>
      <c r="AAK19" s="653"/>
      <c r="AAL19" s="653"/>
      <c r="AAM19" s="653"/>
      <c r="AAN19" s="653"/>
      <c r="AAO19" s="653"/>
      <c r="AAP19" s="653"/>
      <c r="AAQ19" s="653"/>
      <c r="AAR19" s="653"/>
      <c r="AAS19" s="653"/>
      <c r="AAT19" s="653"/>
      <c r="AAU19" s="653"/>
      <c r="AAV19" s="653"/>
      <c r="AAW19" s="653"/>
      <c r="AAX19" s="653"/>
      <c r="AAY19" s="653"/>
      <c r="AAZ19" s="653"/>
      <c r="ABA19" s="653"/>
      <c r="ABB19" s="653"/>
      <c r="ABC19" s="653"/>
      <c r="ABD19" s="653"/>
      <c r="ABE19" s="653"/>
      <c r="ABF19" s="653"/>
      <c r="ABG19" s="653"/>
      <c r="ABH19" s="653"/>
      <c r="ABI19" s="653"/>
      <c r="ABJ19" s="653"/>
      <c r="ABK19" s="653"/>
      <c r="ABL19" s="653"/>
      <c r="ABM19" s="653"/>
      <c r="ABN19" s="653"/>
      <c r="ABO19" s="653"/>
      <c r="ABP19" s="653"/>
      <c r="ABQ19" s="653"/>
      <c r="ABR19" s="653"/>
      <c r="ABS19" s="653"/>
      <c r="ABT19" s="653"/>
      <c r="ABU19" s="653"/>
      <c r="ABV19" s="653"/>
      <c r="ABW19" s="653"/>
      <c r="ABX19" s="653"/>
      <c r="ABY19" s="653"/>
      <c r="ABZ19" s="653"/>
      <c r="ACA19" s="653"/>
      <c r="ACB19" s="653"/>
      <c r="ACC19" s="653"/>
      <c r="ACD19" s="653"/>
      <c r="ACE19" s="653"/>
      <c r="ACF19" s="653"/>
      <c r="ACG19" s="653"/>
      <c r="ACH19" s="653"/>
      <c r="ACI19" s="653"/>
      <c r="ACJ19" s="653"/>
      <c r="ACK19" s="653"/>
      <c r="ACL19" s="653"/>
      <c r="ACM19" s="653"/>
      <c r="ACN19" s="653"/>
      <c r="ACO19" s="653"/>
      <c r="ACP19" s="653"/>
      <c r="ACQ19" s="653"/>
      <c r="ACR19" s="653"/>
      <c r="ACS19" s="653"/>
      <c r="ACT19" s="653"/>
      <c r="ACU19" s="653"/>
      <c r="ACV19" s="653"/>
      <c r="ACW19" s="653"/>
      <c r="ACX19" s="653"/>
      <c r="ACY19" s="653"/>
      <c r="ACZ19" s="653"/>
      <c r="ADA19" s="653"/>
      <c r="ADB19" s="653"/>
      <c r="ADC19" s="653"/>
      <c r="ADD19" s="653"/>
      <c r="ADE19" s="653"/>
      <c r="ADF19" s="653"/>
      <c r="ADG19" s="653"/>
      <c r="ADH19" s="653"/>
      <c r="ADI19" s="653"/>
      <c r="ADJ19" s="653"/>
      <c r="ADK19" s="653"/>
      <c r="ADL19" s="653"/>
      <c r="ADM19" s="653"/>
      <c r="ADN19" s="653"/>
      <c r="ADO19" s="653"/>
      <c r="ADP19" s="653"/>
      <c r="ADQ19" s="653"/>
      <c r="ADR19" s="653"/>
      <c r="ADS19" s="653"/>
      <c r="ADT19" s="653"/>
      <c r="ADU19" s="653"/>
      <c r="ADV19" s="653"/>
      <c r="ADW19" s="653"/>
      <c r="ADX19" s="653"/>
      <c r="ADY19" s="653"/>
      <c r="ADZ19" s="653"/>
      <c r="AEA19" s="653"/>
      <c r="AEB19" s="653"/>
      <c r="AEC19" s="653"/>
      <c r="AED19" s="653"/>
      <c r="AEE19" s="653"/>
      <c r="AEF19" s="653"/>
      <c r="AEG19" s="653"/>
      <c r="AEH19" s="653"/>
      <c r="AEI19" s="653"/>
      <c r="AEJ19" s="653"/>
      <c r="AEK19" s="653"/>
      <c r="AEL19" s="653"/>
      <c r="AEM19" s="653"/>
      <c r="AEN19" s="653"/>
      <c r="AEO19" s="653"/>
      <c r="AEP19" s="653"/>
      <c r="AEQ19" s="653"/>
      <c r="AER19" s="653"/>
      <c r="AES19" s="653"/>
      <c r="AET19" s="653"/>
      <c r="AEU19" s="653"/>
      <c r="AEV19" s="653"/>
      <c r="AEW19" s="653"/>
      <c r="AEX19" s="653"/>
      <c r="AEY19" s="653"/>
      <c r="AEZ19" s="653"/>
      <c r="AFA19" s="653"/>
      <c r="AFB19" s="653"/>
      <c r="AFC19" s="653"/>
      <c r="AFD19" s="653"/>
      <c r="AFE19" s="653"/>
      <c r="AFF19" s="653"/>
      <c r="AFG19" s="653"/>
      <c r="AFH19" s="653"/>
      <c r="AFI19" s="653"/>
      <c r="AFJ19" s="653"/>
      <c r="AFK19" s="653"/>
      <c r="AFL19" s="653"/>
      <c r="AFM19" s="653"/>
      <c r="AFN19" s="653"/>
      <c r="AFO19" s="653"/>
      <c r="AFP19" s="653"/>
      <c r="AFQ19" s="653"/>
      <c r="AFR19" s="653"/>
      <c r="AFS19" s="653"/>
      <c r="AFT19" s="653"/>
      <c r="AFU19" s="653"/>
      <c r="AFV19" s="653"/>
      <c r="AFW19" s="653"/>
      <c r="AFX19" s="653"/>
      <c r="AFY19" s="653"/>
      <c r="AFZ19" s="653"/>
      <c r="AGA19" s="653"/>
      <c r="AGB19" s="653"/>
      <c r="AGC19" s="653"/>
      <c r="AGD19" s="653"/>
      <c r="AGE19" s="653"/>
      <c r="AGF19" s="653"/>
      <c r="AGG19" s="653"/>
      <c r="AGH19" s="653"/>
      <c r="AGI19" s="653"/>
      <c r="AGJ19" s="653"/>
      <c r="AGK19" s="653"/>
      <c r="AGL19" s="653"/>
      <c r="AGM19" s="653"/>
      <c r="AGN19" s="653"/>
      <c r="AGO19" s="653"/>
      <c r="AGP19" s="653"/>
      <c r="AGQ19" s="653"/>
      <c r="AGR19" s="653"/>
      <c r="AGS19" s="653"/>
      <c r="AGT19" s="653"/>
      <c r="AGU19" s="653"/>
      <c r="AGV19" s="653"/>
      <c r="AGW19" s="653"/>
      <c r="AGX19" s="653"/>
      <c r="AGY19" s="653"/>
      <c r="AGZ19" s="653"/>
      <c r="AHA19" s="653"/>
      <c r="AHB19" s="653"/>
      <c r="AHC19" s="653"/>
      <c r="AHD19" s="653"/>
      <c r="AHE19" s="653"/>
      <c r="AHF19" s="653"/>
      <c r="AHG19" s="653"/>
      <c r="AHH19" s="653"/>
      <c r="AHI19" s="653"/>
      <c r="AHJ19" s="653"/>
      <c r="AHK19" s="653"/>
      <c r="AHL19" s="653"/>
      <c r="AHM19" s="653"/>
      <c r="AHN19" s="653"/>
      <c r="AHO19" s="653"/>
      <c r="AHP19" s="653"/>
      <c r="AHQ19" s="653"/>
      <c r="AHR19" s="653"/>
      <c r="AHS19" s="653"/>
      <c r="AHT19" s="653"/>
      <c r="AHU19" s="653"/>
      <c r="AHV19" s="653"/>
      <c r="AHW19" s="653"/>
      <c r="AHX19" s="653"/>
      <c r="AHY19" s="653"/>
      <c r="AHZ19" s="653"/>
      <c r="AIA19" s="653"/>
      <c r="AIB19" s="653"/>
      <c r="AIC19" s="653"/>
      <c r="AID19" s="653"/>
      <c r="AIE19" s="653"/>
      <c r="AIF19" s="653"/>
      <c r="AIG19" s="653"/>
      <c r="AIH19" s="653"/>
      <c r="AII19" s="653"/>
      <c r="AIJ19" s="653"/>
      <c r="AIK19" s="653"/>
      <c r="AIL19" s="653"/>
      <c r="AIM19" s="653"/>
      <c r="AIN19" s="653"/>
      <c r="AIO19" s="653"/>
      <c r="AIP19" s="653"/>
      <c r="AIQ19" s="653"/>
      <c r="AIR19" s="653"/>
      <c r="AIS19" s="653"/>
      <c r="AIT19" s="653"/>
      <c r="AIU19" s="653"/>
      <c r="AIV19" s="653"/>
      <c r="AIW19" s="653"/>
      <c r="AIX19" s="653"/>
      <c r="AIY19" s="653"/>
      <c r="AIZ19" s="653"/>
      <c r="AJA19" s="653"/>
      <c r="AJB19" s="653"/>
      <c r="AJC19" s="653"/>
      <c r="AJD19" s="653"/>
      <c r="AJE19" s="653"/>
      <c r="AJF19" s="653"/>
      <c r="AJG19" s="653"/>
      <c r="AJH19" s="653"/>
      <c r="AJI19" s="653"/>
      <c r="AJJ19" s="653"/>
      <c r="AJK19" s="653"/>
      <c r="AJL19" s="653"/>
      <c r="AJM19" s="653"/>
      <c r="AJN19" s="653"/>
      <c r="AJO19" s="653"/>
      <c r="AJP19" s="653"/>
      <c r="AJQ19" s="653"/>
      <c r="AJR19" s="653"/>
      <c r="AJS19" s="653"/>
      <c r="AJT19" s="653"/>
      <c r="AJU19" s="653"/>
      <c r="AJV19" s="653"/>
      <c r="AJW19" s="653"/>
      <c r="AJX19" s="653"/>
      <c r="AJY19" s="653"/>
      <c r="AJZ19" s="653"/>
      <c r="AKA19" s="653"/>
      <c r="AKB19" s="653"/>
      <c r="AKC19" s="653"/>
      <c r="AKD19" s="653"/>
      <c r="AKE19" s="653"/>
      <c r="AKF19" s="653"/>
      <c r="AKG19" s="653"/>
      <c r="AKH19" s="653"/>
      <c r="AKI19" s="653"/>
      <c r="AKJ19" s="653"/>
      <c r="AKK19" s="653"/>
      <c r="AKL19" s="653"/>
      <c r="AKM19" s="653"/>
      <c r="AKN19" s="653"/>
      <c r="AKO19" s="653"/>
      <c r="AKP19" s="653"/>
      <c r="AKQ19" s="653"/>
      <c r="AKR19" s="653"/>
      <c r="AKS19" s="653"/>
      <c r="AKT19" s="653"/>
      <c r="AKU19" s="653"/>
      <c r="AKV19" s="653"/>
      <c r="AKW19" s="653"/>
      <c r="AKX19" s="653"/>
      <c r="AKY19" s="653"/>
      <c r="AKZ19" s="653"/>
      <c r="ALA19" s="653"/>
      <c r="ALB19" s="653"/>
      <c r="ALC19" s="653"/>
      <c r="ALD19" s="653"/>
      <c r="ALE19" s="653"/>
      <c r="ALF19" s="653"/>
      <c r="ALG19" s="653"/>
      <c r="ALH19" s="653"/>
      <c r="ALI19" s="653"/>
      <c r="ALJ19" s="653"/>
      <c r="ALK19" s="653"/>
      <c r="ALL19" s="653"/>
      <c r="ALM19" s="653"/>
      <c r="ALN19" s="653"/>
      <c r="ALO19" s="653"/>
      <c r="ALP19" s="653"/>
      <c r="ALQ19" s="653"/>
      <c r="ALR19" s="653"/>
      <c r="ALS19" s="653"/>
      <c r="ALT19" s="653"/>
      <c r="ALU19" s="653"/>
      <c r="ALV19" s="653"/>
      <c r="ALW19" s="653"/>
      <c r="ALX19" s="653"/>
      <c r="ALY19" s="653"/>
      <c r="ALZ19" s="653"/>
      <c r="AMA19" s="653"/>
      <c r="AMB19" s="653"/>
      <c r="AMC19" s="653"/>
      <c r="AMD19" s="653"/>
      <c r="AME19" s="653"/>
      <c r="AMF19" s="653"/>
      <c r="AMG19" s="653"/>
      <c r="AMH19" s="653"/>
      <c r="AMI19" s="653"/>
      <c r="AMJ19" s="653"/>
    </row>
    <row r="20" spans="1:1024" s="199" customFormat="1">
      <c r="A20" s="1599" t="s">
        <v>3200</v>
      </c>
      <c r="B20" s="1594"/>
      <c r="C20" s="1594"/>
      <c r="D20" s="1594"/>
      <c r="E20" s="1594"/>
      <c r="F20" s="1595"/>
      <c r="G20" s="1600">
        <v>95326054.950000003</v>
      </c>
      <c r="H20" s="1600">
        <v>95326054.950000003</v>
      </c>
      <c r="I20" s="656"/>
      <c r="J20" s="653"/>
      <c r="K20" s="653"/>
      <c r="L20" s="653"/>
      <c r="M20" s="653"/>
      <c r="N20" s="653"/>
      <c r="O20" s="653"/>
      <c r="P20" s="653"/>
      <c r="Q20" s="653"/>
      <c r="R20" s="653"/>
      <c r="S20" s="653"/>
      <c r="T20" s="653"/>
      <c r="U20" s="653"/>
      <c r="V20" s="653"/>
      <c r="W20" s="653"/>
      <c r="X20" s="653"/>
      <c r="Y20" s="653"/>
      <c r="Z20" s="653"/>
      <c r="AA20" s="653"/>
      <c r="AB20" s="653"/>
      <c r="AC20" s="653"/>
      <c r="AD20" s="653"/>
      <c r="AE20" s="653"/>
      <c r="AF20" s="653"/>
      <c r="AG20" s="653"/>
      <c r="AH20" s="653"/>
      <c r="AI20" s="653"/>
      <c r="AJ20" s="653"/>
      <c r="AK20" s="653"/>
      <c r="AL20" s="653"/>
      <c r="AM20" s="653"/>
      <c r="AN20" s="653"/>
      <c r="AO20" s="653"/>
      <c r="AP20" s="653"/>
      <c r="AQ20" s="653"/>
      <c r="AR20" s="653"/>
      <c r="AS20" s="653"/>
      <c r="AT20" s="653"/>
      <c r="AU20" s="653"/>
      <c r="AV20" s="653"/>
      <c r="AW20" s="653"/>
      <c r="AX20" s="653"/>
      <c r="AY20" s="653"/>
      <c r="AZ20" s="653"/>
      <c r="BA20" s="653"/>
      <c r="BB20" s="653"/>
      <c r="BC20" s="653"/>
      <c r="BD20" s="653"/>
      <c r="BE20" s="653"/>
      <c r="BF20" s="653"/>
      <c r="BG20" s="653"/>
      <c r="BH20" s="653"/>
      <c r="BI20" s="653"/>
      <c r="BJ20" s="653"/>
      <c r="BK20" s="653"/>
      <c r="BL20" s="653"/>
      <c r="BM20" s="653"/>
      <c r="BN20" s="653"/>
      <c r="BO20" s="653"/>
      <c r="BP20" s="653"/>
      <c r="BQ20" s="653"/>
      <c r="BR20" s="653"/>
      <c r="BS20" s="653"/>
      <c r="BT20" s="653"/>
      <c r="BU20" s="653"/>
      <c r="BV20" s="653"/>
      <c r="BW20" s="653"/>
      <c r="BX20" s="653"/>
      <c r="BY20" s="653"/>
      <c r="BZ20" s="653"/>
      <c r="CA20" s="653"/>
      <c r="CB20" s="653"/>
      <c r="CC20" s="653"/>
      <c r="CD20" s="653"/>
      <c r="CE20" s="653"/>
      <c r="CF20" s="653"/>
      <c r="CG20" s="653"/>
      <c r="CH20" s="653"/>
      <c r="CI20" s="653"/>
      <c r="CJ20" s="653"/>
      <c r="CK20" s="653"/>
      <c r="CL20" s="653"/>
      <c r="CM20" s="653"/>
      <c r="CN20" s="653"/>
      <c r="CO20" s="653"/>
      <c r="CP20" s="653"/>
      <c r="CQ20" s="653"/>
      <c r="CR20" s="653"/>
      <c r="CS20" s="653"/>
      <c r="CT20" s="653"/>
      <c r="CU20" s="653"/>
      <c r="CV20" s="653"/>
      <c r="CW20" s="653"/>
      <c r="CX20" s="653"/>
      <c r="CY20" s="653"/>
      <c r="CZ20" s="653"/>
      <c r="DA20" s="653"/>
      <c r="DB20" s="653"/>
      <c r="DC20" s="653"/>
      <c r="DD20" s="653"/>
      <c r="DE20" s="653"/>
      <c r="DF20" s="653"/>
      <c r="DG20" s="653"/>
      <c r="DH20" s="653"/>
      <c r="DI20" s="653"/>
      <c r="DJ20" s="653"/>
      <c r="DK20" s="653"/>
      <c r="DL20" s="653"/>
      <c r="DM20" s="653"/>
      <c r="DN20" s="653"/>
      <c r="DO20" s="653"/>
      <c r="DP20" s="653"/>
      <c r="DQ20" s="653"/>
      <c r="DR20" s="653"/>
      <c r="DS20" s="653"/>
      <c r="DT20" s="653"/>
      <c r="DU20" s="653"/>
      <c r="DV20" s="653"/>
      <c r="DW20" s="653"/>
      <c r="DX20" s="653"/>
      <c r="DY20" s="653"/>
      <c r="DZ20" s="653"/>
      <c r="EA20" s="653"/>
      <c r="EB20" s="653"/>
      <c r="EC20" s="653"/>
      <c r="ED20" s="653"/>
      <c r="EE20" s="653"/>
      <c r="EF20" s="653"/>
      <c r="EG20" s="653"/>
      <c r="EH20" s="653"/>
      <c r="EI20" s="653"/>
      <c r="EJ20" s="653"/>
      <c r="EK20" s="653"/>
      <c r="EL20" s="653"/>
      <c r="EM20" s="653"/>
      <c r="EN20" s="653"/>
      <c r="EO20" s="653"/>
      <c r="EP20" s="653"/>
      <c r="EQ20" s="653"/>
      <c r="ER20" s="653"/>
      <c r="ES20" s="653"/>
      <c r="ET20" s="653"/>
      <c r="EU20" s="653"/>
      <c r="EV20" s="653"/>
      <c r="EW20" s="653"/>
      <c r="EX20" s="653"/>
      <c r="EY20" s="653"/>
      <c r="EZ20" s="653"/>
      <c r="FA20" s="653"/>
      <c r="FB20" s="653"/>
      <c r="FC20" s="653"/>
      <c r="FD20" s="653"/>
      <c r="FE20" s="653"/>
      <c r="FF20" s="653"/>
      <c r="FG20" s="653"/>
      <c r="FH20" s="653"/>
      <c r="FI20" s="653"/>
      <c r="FJ20" s="653"/>
      <c r="FK20" s="653"/>
      <c r="FL20" s="653"/>
      <c r="FM20" s="653"/>
      <c r="FN20" s="653"/>
      <c r="FO20" s="653"/>
      <c r="FP20" s="653"/>
      <c r="FQ20" s="653"/>
      <c r="FR20" s="653"/>
      <c r="FS20" s="653"/>
      <c r="FT20" s="653"/>
      <c r="FU20" s="653"/>
      <c r="FV20" s="653"/>
      <c r="FW20" s="653"/>
      <c r="FX20" s="653"/>
      <c r="FY20" s="653"/>
      <c r="FZ20" s="653"/>
      <c r="GA20" s="653"/>
      <c r="GB20" s="653"/>
      <c r="GC20" s="653"/>
      <c r="GD20" s="653"/>
      <c r="GE20" s="653"/>
      <c r="GF20" s="653"/>
      <c r="GG20" s="653"/>
      <c r="GH20" s="653"/>
      <c r="GI20" s="653"/>
      <c r="GJ20" s="653"/>
      <c r="GK20" s="653"/>
      <c r="GL20" s="653"/>
      <c r="GM20" s="653"/>
      <c r="GN20" s="653"/>
      <c r="GO20" s="653"/>
      <c r="GP20" s="653"/>
      <c r="GQ20" s="653"/>
      <c r="GR20" s="653"/>
      <c r="GS20" s="653"/>
      <c r="GT20" s="653"/>
      <c r="GU20" s="653"/>
      <c r="GV20" s="653"/>
      <c r="GW20" s="653"/>
      <c r="GX20" s="653"/>
      <c r="GY20" s="653"/>
      <c r="GZ20" s="653"/>
      <c r="HA20" s="653"/>
      <c r="HB20" s="653"/>
      <c r="HC20" s="653"/>
      <c r="HD20" s="653"/>
      <c r="HE20" s="653"/>
      <c r="HF20" s="653"/>
      <c r="HG20" s="653"/>
      <c r="HH20" s="653"/>
      <c r="HI20" s="653"/>
      <c r="HJ20" s="653"/>
      <c r="HK20" s="653"/>
      <c r="HL20" s="653"/>
      <c r="HM20" s="653"/>
      <c r="HN20" s="653"/>
      <c r="HO20" s="653"/>
      <c r="HP20" s="653"/>
      <c r="HQ20" s="653"/>
      <c r="HR20" s="653"/>
      <c r="HS20" s="653"/>
      <c r="HT20" s="653"/>
      <c r="HU20" s="653"/>
      <c r="HV20" s="653"/>
      <c r="HW20" s="653"/>
      <c r="HX20" s="653"/>
      <c r="HY20" s="653"/>
      <c r="HZ20" s="653"/>
      <c r="IA20" s="653"/>
      <c r="IB20" s="653"/>
      <c r="IC20" s="653"/>
      <c r="ID20" s="653"/>
      <c r="IE20" s="653"/>
      <c r="IF20" s="653"/>
      <c r="IG20" s="653"/>
      <c r="IH20" s="653"/>
      <c r="II20" s="653"/>
      <c r="IJ20" s="653"/>
      <c r="IK20" s="653"/>
      <c r="IL20" s="653"/>
      <c r="IM20" s="653"/>
      <c r="IN20" s="653"/>
      <c r="IO20" s="653"/>
      <c r="IP20" s="653"/>
      <c r="IQ20" s="653"/>
      <c r="IR20" s="653"/>
      <c r="IS20" s="653"/>
      <c r="IT20" s="653"/>
      <c r="IU20" s="653"/>
      <c r="IV20" s="653"/>
      <c r="IW20" s="653"/>
      <c r="IX20" s="653"/>
      <c r="IY20" s="653"/>
      <c r="IZ20" s="653"/>
      <c r="JA20" s="653"/>
      <c r="JB20" s="653"/>
      <c r="JC20" s="653"/>
      <c r="JD20" s="653"/>
      <c r="JE20" s="653"/>
      <c r="JF20" s="653"/>
      <c r="JG20" s="653"/>
      <c r="JH20" s="653"/>
      <c r="JI20" s="653"/>
      <c r="JJ20" s="653"/>
      <c r="JK20" s="653"/>
      <c r="JL20" s="653"/>
      <c r="JM20" s="653"/>
      <c r="JN20" s="653"/>
      <c r="JO20" s="653"/>
      <c r="JP20" s="653"/>
      <c r="JQ20" s="653"/>
      <c r="JR20" s="653"/>
      <c r="JS20" s="653"/>
      <c r="JT20" s="653"/>
      <c r="JU20" s="653"/>
      <c r="JV20" s="653"/>
      <c r="JW20" s="653"/>
      <c r="JX20" s="653"/>
      <c r="JY20" s="653"/>
      <c r="JZ20" s="653"/>
      <c r="KA20" s="653"/>
      <c r="KB20" s="653"/>
      <c r="KC20" s="653"/>
      <c r="KD20" s="653"/>
      <c r="KE20" s="653"/>
      <c r="KF20" s="653"/>
      <c r="KG20" s="653"/>
      <c r="KH20" s="653"/>
      <c r="KI20" s="653"/>
      <c r="KJ20" s="653"/>
      <c r="KK20" s="653"/>
      <c r="KL20" s="653"/>
      <c r="KM20" s="653"/>
      <c r="KN20" s="653"/>
      <c r="KO20" s="653"/>
      <c r="KP20" s="653"/>
      <c r="KQ20" s="653"/>
      <c r="KR20" s="653"/>
      <c r="KS20" s="653"/>
      <c r="KT20" s="653"/>
      <c r="KU20" s="653"/>
      <c r="KV20" s="653"/>
      <c r="KW20" s="653"/>
      <c r="KX20" s="653"/>
      <c r="KY20" s="653"/>
      <c r="KZ20" s="653"/>
      <c r="LA20" s="653"/>
      <c r="LB20" s="653"/>
      <c r="LC20" s="653"/>
      <c r="LD20" s="653"/>
      <c r="LE20" s="653"/>
      <c r="LF20" s="653"/>
      <c r="LG20" s="653"/>
      <c r="LH20" s="653"/>
      <c r="LI20" s="653"/>
      <c r="LJ20" s="653"/>
      <c r="LK20" s="653"/>
      <c r="LL20" s="653"/>
      <c r="LM20" s="653"/>
      <c r="LN20" s="653"/>
      <c r="LO20" s="653"/>
      <c r="LP20" s="653"/>
      <c r="LQ20" s="653"/>
      <c r="LR20" s="653"/>
      <c r="LS20" s="653"/>
      <c r="LT20" s="653"/>
      <c r="LU20" s="653"/>
      <c r="LV20" s="653"/>
      <c r="LW20" s="653"/>
      <c r="LX20" s="653"/>
      <c r="LY20" s="653"/>
      <c r="LZ20" s="653"/>
      <c r="MA20" s="653"/>
      <c r="MB20" s="653"/>
      <c r="MC20" s="653"/>
      <c r="MD20" s="653"/>
      <c r="ME20" s="653"/>
      <c r="MF20" s="653"/>
      <c r="MG20" s="653"/>
      <c r="MH20" s="653"/>
      <c r="MI20" s="653"/>
      <c r="MJ20" s="653"/>
      <c r="MK20" s="653"/>
      <c r="ML20" s="653"/>
      <c r="MM20" s="653"/>
      <c r="MN20" s="653"/>
      <c r="MO20" s="653"/>
      <c r="MP20" s="653"/>
      <c r="MQ20" s="653"/>
      <c r="MR20" s="653"/>
      <c r="MS20" s="653"/>
      <c r="MT20" s="653"/>
      <c r="MU20" s="653"/>
      <c r="MV20" s="653"/>
      <c r="MW20" s="653"/>
      <c r="MX20" s="653"/>
      <c r="MY20" s="653"/>
      <c r="MZ20" s="653"/>
      <c r="NA20" s="653"/>
      <c r="NB20" s="653"/>
      <c r="NC20" s="653"/>
      <c r="ND20" s="653"/>
      <c r="NE20" s="653"/>
      <c r="NF20" s="653"/>
      <c r="NG20" s="653"/>
      <c r="NH20" s="653"/>
      <c r="NI20" s="653"/>
      <c r="NJ20" s="653"/>
      <c r="NK20" s="653"/>
      <c r="NL20" s="653"/>
      <c r="NM20" s="653"/>
      <c r="NN20" s="653"/>
      <c r="NO20" s="653"/>
      <c r="NP20" s="653"/>
      <c r="NQ20" s="653"/>
      <c r="NR20" s="653"/>
      <c r="NS20" s="653"/>
      <c r="NT20" s="653"/>
      <c r="NU20" s="653"/>
      <c r="NV20" s="653"/>
      <c r="NW20" s="653"/>
      <c r="NX20" s="653"/>
      <c r="NY20" s="653"/>
      <c r="NZ20" s="653"/>
      <c r="OA20" s="653"/>
      <c r="OB20" s="653"/>
      <c r="OC20" s="653"/>
      <c r="OD20" s="653"/>
      <c r="OE20" s="653"/>
      <c r="OF20" s="653"/>
      <c r="OG20" s="653"/>
      <c r="OH20" s="653"/>
      <c r="OI20" s="653"/>
      <c r="OJ20" s="653"/>
      <c r="OK20" s="653"/>
      <c r="OL20" s="653"/>
      <c r="OM20" s="653"/>
      <c r="ON20" s="653"/>
      <c r="OO20" s="653"/>
      <c r="OP20" s="653"/>
      <c r="OQ20" s="653"/>
      <c r="OR20" s="653"/>
      <c r="OS20" s="653"/>
      <c r="OT20" s="653"/>
      <c r="OU20" s="653"/>
      <c r="OV20" s="653"/>
      <c r="OW20" s="653"/>
      <c r="OX20" s="653"/>
      <c r="OY20" s="653"/>
      <c r="OZ20" s="653"/>
      <c r="PA20" s="653"/>
      <c r="PB20" s="653"/>
      <c r="PC20" s="653"/>
      <c r="PD20" s="653"/>
      <c r="PE20" s="653"/>
      <c r="PF20" s="653"/>
      <c r="PG20" s="653"/>
      <c r="PH20" s="653"/>
      <c r="PI20" s="653"/>
      <c r="PJ20" s="653"/>
      <c r="PK20" s="653"/>
      <c r="PL20" s="653"/>
      <c r="PM20" s="653"/>
      <c r="PN20" s="653"/>
      <c r="PO20" s="653"/>
      <c r="PP20" s="653"/>
      <c r="PQ20" s="653"/>
      <c r="PR20" s="653"/>
      <c r="PS20" s="653"/>
      <c r="PT20" s="653"/>
      <c r="PU20" s="653"/>
      <c r="PV20" s="653"/>
      <c r="PW20" s="653"/>
      <c r="PX20" s="653"/>
      <c r="PY20" s="653"/>
      <c r="PZ20" s="653"/>
      <c r="QA20" s="653"/>
      <c r="QB20" s="653"/>
      <c r="QC20" s="653"/>
      <c r="QD20" s="653"/>
      <c r="QE20" s="653"/>
      <c r="QF20" s="653"/>
      <c r="QG20" s="653"/>
      <c r="QH20" s="653"/>
      <c r="QI20" s="653"/>
      <c r="QJ20" s="653"/>
      <c r="QK20" s="653"/>
      <c r="QL20" s="653"/>
      <c r="QM20" s="653"/>
      <c r="QN20" s="653"/>
      <c r="QO20" s="653"/>
      <c r="QP20" s="653"/>
      <c r="QQ20" s="653"/>
      <c r="QR20" s="653"/>
      <c r="QS20" s="653"/>
      <c r="QT20" s="653"/>
      <c r="QU20" s="653"/>
      <c r="QV20" s="653"/>
      <c r="QW20" s="653"/>
      <c r="QX20" s="653"/>
      <c r="QY20" s="653"/>
      <c r="QZ20" s="653"/>
      <c r="RA20" s="653"/>
      <c r="RB20" s="653"/>
      <c r="RC20" s="653"/>
      <c r="RD20" s="653"/>
      <c r="RE20" s="653"/>
      <c r="RF20" s="653"/>
      <c r="RG20" s="653"/>
      <c r="RH20" s="653"/>
      <c r="RI20" s="653"/>
      <c r="RJ20" s="653"/>
      <c r="RK20" s="653"/>
      <c r="RL20" s="653"/>
      <c r="RM20" s="653"/>
      <c r="RN20" s="653"/>
      <c r="RO20" s="653"/>
      <c r="RP20" s="653"/>
      <c r="RQ20" s="653"/>
      <c r="RR20" s="653"/>
      <c r="RS20" s="653"/>
      <c r="RT20" s="653"/>
      <c r="RU20" s="653"/>
      <c r="RV20" s="653"/>
      <c r="RW20" s="653"/>
      <c r="RX20" s="653"/>
      <c r="RY20" s="653"/>
      <c r="RZ20" s="653"/>
      <c r="SA20" s="653"/>
      <c r="SB20" s="653"/>
      <c r="SC20" s="653"/>
      <c r="SD20" s="653"/>
      <c r="SE20" s="653"/>
      <c r="SF20" s="653"/>
      <c r="SG20" s="653"/>
      <c r="SH20" s="653"/>
      <c r="SI20" s="653"/>
      <c r="SJ20" s="653"/>
      <c r="SK20" s="653"/>
      <c r="SL20" s="653"/>
      <c r="SM20" s="653"/>
      <c r="SN20" s="653"/>
      <c r="SO20" s="653"/>
      <c r="SP20" s="653"/>
      <c r="SQ20" s="653"/>
      <c r="SR20" s="653"/>
      <c r="SS20" s="653"/>
      <c r="ST20" s="653"/>
      <c r="SU20" s="653"/>
      <c r="SV20" s="653"/>
      <c r="SW20" s="653"/>
      <c r="SX20" s="653"/>
      <c r="SY20" s="653"/>
      <c r="SZ20" s="653"/>
      <c r="TA20" s="653"/>
      <c r="TB20" s="653"/>
      <c r="TC20" s="653"/>
      <c r="TD20" s="653"/>
      <c r="TE20" s="653"/>
      <c r="TF20" s="653"/>
      <c r="TG20" s="653"/>
      <c r="TH20" s="653"/>
      <c r="TI20" s="653"/>
      <c r="TJ20" s="653"/>
      <c r="TK20" s="653"/>
      <c r="TL20" s="653"/>
      <c r="TM20" s="653"/>
      <c r="TN20" s="653"/>
      <c r="TO20" s="653"/>
      <c r="TP20" s="653"/>
      <c r="TQ20" s="653"/>
      <c r="TR20" s="653"/>
      <c r="TS20" s="653"/>
      <c r="TT20" s="653"/>
      <c r="TU20" s="653"/>
      <c r="TV20" s="653"/>
      <c r="TW20" s="653"/>
      <c r="TX20" s="653"/>
      <c r="TY20" s="653"/>
      <c r="TZ20" s="653"/>
      <c r="UA20" s="653"/>
      <c r="UB20" s="653"/>
      <c r="UC20" s="653"/>
      <c r="UD20" s="653"/>
      <c r="UE20" s="653"/>
      <c r="UF20" s="653"/>
      <c r="UG20" s="653"/>
      <c r="UH20" s="653"/>
      <c r="UI20" s="653"/>
      <c r="UJ20" s="653"/>
      <c r="UK20" s="653"/>
      <c r="UL20" s="653"/>
      <c r="UM20" s="653"/>
      <c r="UN20" s="653"/>
      <c r="UO20" s="653"/>
      <c r="UP20" s="653"/>
      <c r="UQ20" s="653"/>
      <c r="UR20" s="653"/>
      <c r="US20" s="653"/>
      <c r="UT20" s="653"/>
      <c r="UU20" s="653"/>
      <c r="UV20" s="653"/>
      <c r="UW20" s="653"/>
      <c r="UX20" s="653"/>
      <c r="UY20" s="653"/>
      <c r="UZ20" s="653"/>
      <c r="VA20" s="653"/>
      <c r="VB20" s="653"/>
      <c r="VC20" s="653"/>
      <c r="VD20" s="653"/>
      <c r="VE20" s="653"/>
      <c r="VF20" s="653"/>
      <c r="VG20" s="653"/>
      <c r="VH20" s="653"/>
      <c r="VI20" s="653"/>
      <c r="VJ20" s="653"/>
      <c r="VK20" s="653"/>
      <c r="VL20" s="653"/>
      <c r="VM20" s="653"/>
      <c r="VN20" s="653"/>
      <c r="VO20" s="653"/>
      <c r="VP20" s="653"/>
      <c r="VQ20" s="653"/>
      <c r="VR20" s="653"/>
      <c r="VS20" s="653"/>
      <c r="VT20" s="653"/>
      <c r="VU20" s="653"/>
      <c r="VV20" s="653"/>
      <c r="VW20" s="653"/>
      <c r="VX20" s="653"/>
      <c r="VY20" s="653"/>
      <c r="VZ20" s="653"/>
      <c r="WA20" s="653"/>
      <c r="WB20" s="653"/>
      <c r="WC20" s="653"/>
      <c r="WD20" s="653"/>
      <c r="WE20" s="653"/>
      <c r="WF20" s="653"/>
      <c r="WG20" s="653"/>
      <c r="WH20" s="653"/>
      <c r="WI20" s="653"/>
      <c r="WJ20" s="653"/>
      <c r="WK20" s="653"/>
      <c r="WL20" s="653"/>
      <c r="WM20" s="653"/>
      <c r="WN20" s="653"/>
      <c r="WO20" s="653"/>
      <c r="WP20" s="653"/>
      <c r="WQ20" s="653"/>
      <c r="WR20" s="653"/>
      <c r="WS20" s="653"/>
      <c r="WT20" s="653"/>
      <c r="WU20" s="653"/>
      <c r="WV20" s="653"/>
      <c r="WW20" s="653"/>
      <c r="WX20" s="653"/>
      <c r="WY20" s="653"/>
      <c r="WZ20" s="653"/>
      <c r="XA20" s="653"/>
      <c r="XB20" s="653"/>
      <c r="XC20" s="653"/>
      <c r="XD20" s="653"/>
      <c r="XE20" s="653"/>
      <c r="XF20" s="653"/>
      <c r="XG20" s="653"/>
      <c r="XH20" s="653"/>
      <c r="XI20" s="653"/>
      <c r="XJ20" s="653"/>
      <c r="XK20" s="653"/>
      <c r="XL20" s="653"/>
      <c r="XM20" s="653"/>
      <c r="XN20" s="653"/>
      <c r="XO20" s="653"/>
      <c r="XP20" s="653"/>
      <c r="XQ20" s="653"/>
      <c r="XR20" s="653"/>
      <c r="XS20" s="653"/>
      <c r="XT20" s="653"/>
      <c r="XU20" s="653"/>
      <c r="XV20" s="653"/>
      <c r="XW20" s="653"/>
      <c r="XX20" s="653"/>
      <c r="XY20" s="653"/>
      <c r="XZ20" s="653"/>
      <c r="YA20" s="653"/>
      <c r="YB20" s="653"/>
      <c r="YC20" s="653"/>
      <c r="YD20" s="653"/>
      <c r="YE20" s="653"/>
      <c r="YF20" s="653"/>
      <c r="YG20" s="653"/>
      <c r="YH20" s="653"/>
      <c r="YI20" s="653"/>
      <c r="YJ20" s="653"/>
      <c r="YK20" s="653"/>
      <c r="YL20" s="653"/>
      <c r="YM20" s="653"/>
      <c r="YN20" s="653"/>
      <c r="YO20" s="653"/>
      <c r="YP20" s="653"/>
      <c r="YQ20" s="653"/>
      <c r="YR20" s="653"/>
      <c r="YS20" s="653"/>
      <c r="YT20" s="653"/>
      <c r="YU20" s="653"/>
      <c r="YV20" s="653"/>
      <c r="YW20" s="653"/>
      <c r="YX20" s="653"/>
      <c r="YY20" s="653"/>
      <c r="YZ20" s="653"/>
      <c r="ZA20" s="653"/>
      <c r="ZB20" s="653"/>
      <c r="ZC20" s="653"/>
      <c r="ZD20" s="653"/>
      <c r="ZE20" s="653"/>
      <c r="ZF20" s="653"/>
      <c r="ZG20" s="653"/>
      <c r="ZH20" s="653"/>
      <c r="ZI20" s="653"/>
      <c r="ZJ20" s="653"/>
      <c r="ZK20" s="653"/>
      <c r="ZL20" s="653"/>
      <c r="ZM20" s="653"/>
      <c r="ZN20" s="653"/>
      <c r="ZO20" s="653"/>
      <c r="ZP20" s="653"/>
      <c r="ZQ20" s="653"/>
      <c r="ZR20" s="653"/>
      <c r="ZS20" s="653"/>
      <c r="ZT20" s="653"/>
      <c r="ZU20" s="653"/>
      <c r="ZV20" s="653"/>
      <c r="ZW20" s="653"/>
      <c r="ZX20" s="653"/>
      <c r="ZY20" s="653"/>
      <c r="ZZ20" s="653"/>
      <c r="AAA20" s="653"/>
      <c r="AAB20" s="653"/>
      <c r="AAC20" s="653"/>
      <c r="AAD20" s="653"/>
      <c r="AAE20" s="653"/>
      <c r="AAF20" s="653"/>
      <c r="AAG20" s="653"/>
      <c r="AAH20" s="653"/>
      <c r="AAI20" s="653"/>
      <c r="AAJ20" s="653"/>
      <c r="AAK20" s="653"/>
      <c r="AAL20" s="653"/>
      <c r="AAM20" s="653"/>
      <c r="AAN20" s="653"/>
      <c r="AAO20" s="653"/>
      <c r="AAP20" s="653"/>
      <c r="AAQ20" s="653"/>
      <c r="AAR20" s="653"/>
      <c r="AAS20" s="653"/>
      <c r="AAT20" s="653"/>
      <c r="AAU20" s="653"/>
      <c r="AAV20" s="653"/>
      <c r="AAW20" s="653"/>
      <c r="AAX20" s="653"/>
      <c r="AAY20" s="653"/>
      <c r="AAZ20" s="653"/>
      <c r="ABA20" s="653"/>
      <c r="ABB20" s="653"/>
      <c r="ABC20" s="653"/>
      <c r="ABD20" s="653"/>
      <c r="ABE20" s="653"/>
      <c r="ABF20" s="653"/>
      <c r="ABG20" s="653"/>
      <c r="ABH20" s="653"/>
      <c r="ABI20" s="653"/>
      <c r="ABJ20" s="653"/>
      <c r="ABK20" s="653"/>
      <c r="ABL20" s="653"/>
      <c r="ABM20" s="653"/>
      <c r="ABN20" s="653"/>
      <c r="ABO20" s="653"/>
      <c r="ABP20" s="653"/>
      <c r="ABQ20" s="653"/>
      <c r="ABR20" s="653"/>
      <c r="ABS20" s="653"/>
      <c r="ABT20" s="653"/>
      <c r="ABU20" s="653"/>
      <c r="ABV20" s="653"/>
      <c r="ABW20" s="653"/>
      <c r="ABX20" s="653"/>
      <c r="ABY20" s="653"/>
      <c r="ABZ20" s="653"/>
      <c r="ACA20" s="653"/>
      <c r="ACB20" s="653"/>
      <c r="ACC20" s="653"/>
      <c r="ACD20" s="653"/>
      <c r="ACE20" s="653"/>
      <c r="ACF20" s="653"/>
      <c r="ACG20" s="653"/>
      <c r="ACH20" s="653"/>
      <c r="ACI20" s="653"/>
      <c r="ACJ20" s="653"/>
      <c r="ACK20" s="653"/>
      <c r="ACL20" s="653"/>
      <c r="ACM20" s="653"/>
      <c r="ACN20" s="653"/>
      <c r="ACO20" s="653"/>
      <c r="ACP20" s="653"/>
      <c r="ACQ20" s="653"/>
      <c r="ACR20" s="653"/>
      <c r="ACS20" s="653"/>
      <c r="ACT20" s="653"/>
      <c r="ACU20" s="653"/>
      <c r="ACV20" s="653"/>
      <c r="ACW20" s="653"/>
      <c r="ACX20" s="653"/>
      <c r="ACY20" s="653"/>
      <c r="ACZ20" s="653"/>
      <c r="ADA20" s="653"/>
      <c r="ADB20" s="653"/>
      <c r="ADC20" s="653"/>
      <c r="ADD20" s="653"/>
      <c r="ADE20" s="653"/>
      <c r="ADF20" s="653"/>
      <c r="ADG20" s="653"/>
      <c r="ADH20" s="653"/>
      <c r="ADI20" s="653"/>
      <c r="ADJ20" s="653"/>
      <c r="ADK20" s="653"/>
      <c r="ADL20" s="653"/>
      <c r="ADM20" s="653"/>
      <c r="ADN20" s="653"/>
      <c r="ADO20" s="653"/>
      <c r="ADP20" s="653"/>
      <c r="ADQ20" s="653"/>
      <c r="ADR20" s="653"/>
      <c r="ADS20" s="653"/>
      <c r="ADT20" s="653"/>
      <c r="ADU20" s="653"/>
      <c r="ADV20" s="653"/>
      <c r="ADW20" s="653"/>
      <c r="ADX20" s="653"/>
      <c r="ADY20" s="653"/>
      <c r="ADZ20" s="653"/>
      <c r="AEA20" s="653"/>
      <c r="AEB20" s="653"/>
      <c r="AEC20" s="653"/>
      <c r="AED20" s="653"/>
      <c r="AEE20" s="653"/>
      <c r="AEF20" s="653"/>
      <c r="AEG20" s="653"/>
      <c r="AEH20" s="653"/>
      <c r="AEI20" s="653"/>
      <c r="AEJ20" s="653"/>
      <c r="AEK20" s="653"/>
      <c r="AEL20" s="653"/>
      <c r="AEM20" s="653"/>
      <c r="AEN20" s="653"/>
      <c r="AEO20" s="653"/>
      <c r="AEP20" s="653"/>
      <c r="AEQ20" s="653"/>
      <c r="AER20" s="653"/>
      <c r="AES20" s="653"/>
      <c r="AET20" s="653"/>
      <c r="AEU20" s="653"/>
      <c r="AEV20" s="653"/>
      <c r="AEW20" s="653"/>
      <c r="AEX20" s="653"/>
      <c r="AEY20" s="653"/>
      <c r="AEZ20" s="653"/>
      <c r="AFA20" s="653"/>
      <c r="AFB20" s="653"/>
      <c r="AFC20" s="653"/>
      <c r="AFD20" s="653"/>
      <c r="AFE20" s="653"/>
      <c r="AFF20" s="653"/>
      <c r="AFG20" s="653"/>
      <c r="AFH20" s="653"/>
      <c r="AFI20" s="653"/>
      <c r="AFJ20" s="653"/>
      <c r="AFK20" s="653"/>
      <c r="AFL20" s="653"/>
      <c r="AFM20" s="653"/>
      <c r="AFN20" s="653"/>
      <c r="AFO20" s="653"/>
      <c r="AFP20" s="653"/>
      <c r="AFQ20" s="653"/>
      <c r="AFR20" s="653"/>
      <c r="AFS20" s="653"/>
      <c r="AFT20" s="653"/>
      <c r="AFU20" s="653"/>
      <c r="AFV20" s="653"/>
      <c r="AFW20" s="653"/>
      <c r="AFX20" s="653"/>
      <c r="AFY20" s="653"/>
      <c r="AFZ20" s="653"/>
      <c r="AGA20" s="653"/>
      <c r="AGB20" s="653"/>
      <c r="AGC20" s="653"/>
      <c r="AGD20" s="653"/>
      <c r="AGE20" s="653"/>
      <c r="AGF20" s="653"/>
      <c r="AGG20" s="653"/>
      <c r="AGH20" s="653"/>
      <c r="AGI20" s="653"/>
      <c r="AGJ20" s="653"/>
      <c r="AGK20" s="653"/>
      <c r="AGL20" s="653"/>
      <c r="AGM20" s="653"/>
      <c r="AGN20" s="653"/>
      <c r="AGO20" s="653"/>
      <c r="AGP20" s="653"/>
      <c r="AGQ20" s="653"/>
      <c r="AGR20" s="653"/>
      <c r="AGS20" s="653"/>
      <c r="AGT20" s="653"/>
      <c r="AGU20" s="653"/>
      <c r="AGV20" s="653"/>
      <c r="AGW20" s="653"/>
      <c r="AGX20" s="653"/>
      <c r="AGY20" s="653"/>
      <c r="AGZ20" s="653"/>
      <c r="AHA20" s="653"/>
      <c r="AHB20" s="653"/>
      <c r="AHC20" s="653"/>
      <c r="AHD20" s="653"/>
      <c r="AHE20" s="653"/>
      <c r="AHF20" s="653"/>
      <c r="AHG20" s="653"/>
      <c r="AHH20" s="653"/>
      <c r="AHI20" s="653"/>
      <c r="AHJ20" s="653"/>
      <c r="AHK20" s="653"/>
      <c r="AHL20" s="653"/>
      <c r="AHM20" s="653"/>
      <c r="AHN20" s="653"/>
      <c r="AHO20" s="653"/>
      <c r="AHP20" s="653"/>
      <c r="AHQ20" s="653"/>
      <c r="AHR20" s="653"/>
      <c r="AHS20" s="653"/>
      <c r="AHT20" s="653"/>
      <c r="AHU20" s="653"/>
      <c r="AHV20" s="653"/>
      <c r="AHW20" s="653"/>
      <c r="AHX20" s="653"/>
      <c r="AHY20" s="653"/>
      <c r="AHZ20" s="653"/>
      <c r="AIA20" s="653"/>
      <c r="AIB20" s="653"/>
      <c r="AIC20" s="653"/>
      <c r="AID20" s="653"/>
      <c r="AIE20" s="653"/>
      <c r="AIF20" s="653"/>
      <c r="AIG20" s="653"/>
      <c r="AIH20" s="653"/>
      <c r="AII20" s="653"/>
      <c r="AIJ20" s="653"/>
      <c r="AIK20" s="653"/>
      <c r="AIL20" s="653"/>
      <c r="AIM20" s="653"/>
      <c r="AIN20" s="653"/>
      <c r="AIO20" s="653"/>
      <c r="AIP20" s="653"/>
      <c r="AIQ20" s="653"/>
      <c r="AIR20" s="653"/>
      <c r="AIS20" s="653"/>
      <c r="AIT20" s="653"/>
      <c r="AIU20" s="653"/>
      <c r="AIV20" s="653"/>
      <c r="AIW20" s="653"/>
      <c r="AIX20" s="653"/>
      <c r="AIY20" s="653"/>
      <c r="AIZ20" s="653"/>
      <c r="AJA20" s="653"/>
      <c r="AJB20" s="653"/>
      <c r="AJC20" s="653"/>
      <c r="AJD20" s="653"/>
      <c r="AJE20" s="653"/>
      <c r="AJF20" s="653"/>
      <c r="AJG20" s="653"/>
      <c r="AJH20" s="653"/>
      <c r="AJI20" s="653"/>
      <c r="AJJ20" s="653"/>
      <c r="AJK20" s="653"/>
      <c r="AJL20" s="653"/>
      <c r="AJM20" s="653"/>
      <c r="AJN20" s="653"/>
      <c r="AJO20" s="653"/>
      <c r="AJP20" s="653"/>
      <c r="AJQ20" s="653"/>
      <c r="AJR20" s="653"/>
      <c r="AJS20" s="653"/>
      <c r="AJT20" s="653"/>
      <c r="AJU20" s="653"/>
      <c r="AJV20" s="653"/>
      <c r="AJW20" s="653"/>
      <c r="AJX20" s="653"/>
      <c r="AJY20" s="653"/>
      <c r="AJZ20" s="653"/>
      <c r="AKA20" s="653"/>
      <c r="AKB20" s="653"/>
      <c r="AKC20" s="653"/>
      <c r="AKD20" s="653"/>
      <c r="AKE20" s="653"/>
      <c r="AKF20" s="653"/>
      <c r="AKG20" s="653"/>
      <c r="AKH20" s="653"/>
      <c r="AKI20" s="653"/>
      <c r="AKJ20" s="653"/>
      <c r="AKK20" s="653"/>
      <c r="AKL20" s="653"/>
      <c r="AKM20" s="653"/>
      <c r="AKN20" s="653"/>
      <c r="AKO20" s="653"/>
      <c r="AKP20" s="653"/>
      <c r="AKQ20" s="653"/>
      <c r="AKR20" s="653"/>
      <c r="AKS20" s="653"/>
      <c r="AKT20" s="653"/>
      <c r="AKU20" s="653"/>
      <c r="AKV20" s="653"/>
      <c r="AKW20" s="653"/>
      <c r="AKX20" s="653"/>
      <c r="AKY20" s="653"/>
      <c r="AKZ20" s="653"/>
      <c r="ALA20" s="653"/>
      <c r="ALB20" s="653"/>
      <c r="ALC20" s="653"/>
      <c r="ALD20" s="653"/>
      <c r="ALE20" s="653"/>
      <c r="ALF20" s="653"/>
      <c r="ALG20" s="653"/>
      <c r="ALH20" s="653"/>
      <c r="ALI20" s="653"/>
      <c r="ALJ20" s="653"/>
      <c r="ALK20" s="653"/>
      <c r="ALL20" s="653"/>
      <c r="ALM20" s="653"/>
      <c r="ALN20" s="653"/>
      <c r="ALO20" s="653"/>
      <c r="ALP20" s="653"/>
      <c r="ALQ20" s="653"/>
      <c r="ALR20" s="653"/>
      <c r="ALS20" s="653"/>
      <c r="ALT20" s="653"/>
      <c r="ALU20" s="653"/>
      <c r="ALV20" s="653"/>
      <c r="ALW20" s="653"/>
      <c r="ALX20" s="653"/>
      <c r="ALY20" s="653"/>
      <c r="ALZ20" s="653"/>
      <c r="AMA20" s="653"/>
      <c r="AMB20" s="653"/>
      <c r="AMC20" s="653"/>
      <c r="AMD20" s="653"/>
      <c r="AME20" s="653"/>
      <c r="AMF20" s="653"/>
      <c r="AMG20" s="653"/>
      <c r="AMH20" s="653"/>
      <c r="AMI20" s="653"/>
      <c r="AMJ20" s="653"/>
    </row>
    <row r="21" spans="1:1024" s="199" customFormat="1">
      <c r="A21" s="1599" t="s">
        <v>3206</v>
      </c>
      <c r="B21" s="1594"/>
      <c r="C21" s="1594"/>
      <c r="D21" s="1594"/>
      <c r="E21" s="1594"/>
      <c r="F21" s="1595"/>
      <c r="G21" s="1600">
        <v>85015973.25</v>
      </c>
      <c r="H21" s="1600">
        <v>85015973.25</v>
      </c>
      <c r="I21" s="656"/>
      <c r="J21" s="653"/>
      <c r="K21" s="653"/>
      <c r="L21" s="653"/>
      <c r="M21" s="653"/>
      <c r="N21" s="653"/>
      <c r="O21" s="653"/>
      <c r="P21" s="653"/>
      <c r="Q21" s="653"/>
      <c r="R21" s="653"/>
      <c r="S21" s="653"/>
      <c r="T21" s="653"/>
      <c r="U21" s="653"/>
      <c r="V21" s="653"/>
      <c r="W21" s="653"/>
      <c r="X21" s="653"/>
      <c r="Y21" s="653"/>
      <c r="Z21" s="653"/>
      <c r="AA21" s="653"/>
      <c r="AB21" s="653"/>
      <c r="AC21" s="653"/>
      <c r="AD21" s="653"/>
      <c r="AE21" s="653"/>
      <c r="AF21" s="653"/>
      <c r="AG21" s="653"/>
      <c r="AH21" s="653"/>
      <c r="AI21" s="653"/>
      <c r="AJ21" s="653"/>
      <c r="AK21" s="653"/>
      <c r="AL21" s="653"/>
      <c r="AM21" s="653"/>
      <c r="AN21" s="653"/>
      <c r="AO21" s="653"/>
      <c r="AP21" s="653"/>
      <c r="AQ21" s="653"/>
      <c r="AR21" s="653"/>
      <c r="AS21" s="653"/>
      <c r="AT21" s="653"/>
      <c r="AU21" s="653"/>
      <c r="AV21" s="653"/>
      <c r="AW21" s="653"/>
      <c r="AX21" s="653"/>
      <c r="AY21" s="653"/>
      <c r="AZ21" s="653"/>
      <c r="BA21" s="653"/>
      <c r="BB21" s="653"/>
      <c r="BC21" s="653"/>
      <c r="BD21" s="653"/>
      <c r="BE21" s="653"/>
      <c r="BF21" s="653"/>
      <c r="BG21" s="653"/>
      <c r="BH21" s="653"/>
      <c r="BI21" s="653"/>
      <c r="BJ21" s="653"/>
      <c r="BK21" s="653"/>
      <c r="BL21" s="653"/>
      <c r="BM21" s="653"/>
      <c r="BN21" s="653"/>
      <c r="BO21" s="653"/>
      <c r="BP21" s="653"/>
      <c r="BQ21" s="653"/>
      <c r="BR21" s="653"/>
      <c r="BS21" s="653"/>
      <c r="BT21" s="653"/>
      <c r="BU21" s="653"/>
      <c r="BV21" s="653"/>
      <c r="BW21" s="653"/>
      <c r="BX21" s="653"/>
      <c r="BY21" s="653"/>
      <c r="BZ21" s="653"/>
      <c r="CA21" s="653"/>
      <c r="CB21" s="653"/>
      <c r="CC21" s="653"/>
      <c r="CD21" s="653"/>
      <c r="CE21" s="653"/>
      <c r="CF21" s="653"/>
      <c r="CG21" s="653"/>
      <c r="CH21" s="653"/>
      <c r="CI21" s="653"/>
      <c r="CJ21" s="653"/>
      <c r="CK21" s="653"/>
      <c r="CL21" s="653"/>
      <c r="CM21" s="653"/>
      <c r="CN21" s="653"/>
      <c r="CO21" s="653"/>
      <c r="CP21" s="653"/>
      <c r="CQ21" s="653"/>
      <c r="CR21" s="653"/>
      <c r="CS21" s="653"/>
      <c r="CT21" s="653"/>
      <c r="CU21" s="653"/>
      <c r="CV21" s="653"/>
      <c r="CW21" s="653"/>
      <c r="CX21" s="653"/>
      <c r="CY21" s="653"/>
      <c r="CZ21" s="653"/>
      <c r="DA21" s="653"/>
      <c r="DB21" s="653"/>
      <c r="DC21" s="653"/>
      <c r="DD21" s="653"/>
      <c r="DE21" s="653"/>
      <c r="DF21" s="653"/>
      <c r="DG21" s="653"/>
      <c r="DH21" s="653"/>
      <c r="DI21" s="653"/>
      <c r="DJ21" s="653"/>
      <c r="DK21" s="653"/>
      <c r="DL21" s="653"/>
      <c r="DM21" s="653"/>
      <c r="DN21" s="653"/>
      <c r="DO21" s="653"/>
      <c r="DP21" s="653"/>
      <c r="DQ21" s="653"/>
      <c r="DR21" s="653"/>
      <c r="DS21" s="653"/>
      <c r="DT21" s="653"/>
      <c r="DU21" s="653"/>
      <c r="DV21" s="653"/>
      <c r="DW21" s="653"/>
      <c r="DX21" s="653"/>
      <c r="DY21" s="653"/>
      <c r="DZ21" s="653"/>
      <c r="EA21" s="653"/>
      <c r="EB21" s="653"/>
      <c r="EC21" s="653"/>
      <c r="ED21" s="653"/>
      <c r="EE21" s="653"/>
      <c r="EF21" s="653"/>
      <c r="EG21" s="653"/>
      <c r="EH21" s="653"/>
      <c r="EI21" s="653"/>
      <c r="EJ21" s="653"/>
      <c r="EK21" s="653"/>
      <c r="EL21" s="653"/>
      <c r="EM21" s="653"/>
      <c r="EN21" s="653"/>
      <c r="EO21" s="653"/>
      <c r="EP21" s="653"/>
      <c r="EQ21" s="653"/>
      <c r="ER21" s="653"/>
      <c r="ES21" s="653"/>
      <c r="ET21" s="653"/>
      <c r="EU21" s="653"/>
      <c r="EV21" s="653"/>
      <c r="EW21" s="653"/>
      <c r="EX21" s="653"/>
      <c r="EY21" s="653"/>
      <c r="EZ21" s="653"/>
      <c r="FA21" s="653"/>
      <c r="FB21" s="653"/>
      <c r="FC21" s="653"/>
      <c r="FD21" s="653"/>
      <c r="FE21" s="653"/>
      <c r="FF21" s="653"/>
      <c r="FG21" s="653"/>
      <c r="FH21" s="653"/>
      <c r="FI21" s="653"/>
      <c r="FJ21" s="653"/>
      <c r="FK21" s="653"/>
      <c r="FL21" s="653"/>
      <c r="FM21" s="653"/>
      <c r="FN21" s="653"/>
      <c r="FO21" s="653"/>
      <c r="FP21" s="653"/>
      <c r="FQ21" s="653"/>
      <c r="FR21" s="653"/>
      <c r="FS21" s="653"/>
      <c r="FT21" s="653"/>
      <c r="FU21" s="653"/>
      <c r="FV21" s="653"/>
      <c r="FW21" s="653"/>
      <c r="FX21" s="653"/>
      <c r="FY21" s="653"/>
      <c r="FZ21" s="653"/>
      <c r="GA21" s="653"/>
      <c r="GB21" s="653"/>
      <c r="GC21" s="653"/>
      <c r="GD21" s="653"/>
      <c r="GE21" s="653"/>
      <c r="GF21" s="653"/>
      <c r="GG21" s="653"/>
      <c r="GH21" s="653"/>
      <c r="GI21" s="653"/>
      <c r="GJ21" s="653"/>
      <c r="GK21" s="653"/>
      <c r="GL21" s="653"/>
      <c r="GM21" s="653"/>
      <c r="GN21" s="653"/>
      <c r="GO21" s="653"/>
      <c r="GP21" s="653"/>
      <c r="GQ21" s="653"/>
      <c r="GR21" s="653"/>
      <c r="GS21" s="653"/>
      <c r="GT21" s="653"/>
      <c r="GU21" s="653"/>
      <c r="GV21" s="653"/>
      <c r="GW21" s="653"/>
      <c r="GX21" s="653"/>
      <c r="GY21" s="653"/>
      <c r="GZ21" s="653"/>
      <c r="HA21" s="653"/>
      <c r="HB21" s="653"/>
      <c r="HC21" s="653"/>
      <c r="HD21" s="653"/>
      <c r="HE21" s="653"/>
      <c r="HF21" s="653"/>
      <c r="HG21" s="653"/>
      <c r="HH21" s="653"/>
      <c r="HI21" s="653"/>
      <c r="HJ21" s="653"/>
      <c r="HK21" s="653"/>
      <c r="HL21" s="653"/>
      <c r="HM21" s="653"/>
      <c r="HN21" s="653"/>
      <c r="HO21" s="653"/>
      <c r="HP21" s="653"/>
      <c r="HQ21" s="653"/>
      <c r="HR21" s="653"/>
      <c r="HS21" s="653"/>
      <c r="HT21" s="653"/>
      <c r="HU21" s="653"/>
      <c r="HV21" s="653"/>
      <c r="HW21" s="653"/>
      <c r="HX21" s="653"/>
      <c r="HY21" s="653"/>
      <c r="HZ21" s="653"/>
      <c r="IA21" s="653"/>
      <c r="IB21" s="653"/>
      <c r="IC21" s="653"/>
      <c r="ID21" s="653"/>
      <c r="IE21" s="653"/>
      <c r="IF21" s="653"/>
      <c r="IG21" s="653"/>
      <c r="IH21" s="653"/>
      <c r="II21" s="653"/>
      <c r="IJ21" s="653"/>
      <c r="IK21" s="653"/>
      <c r="IL21" s="653"/>
      <c r="IM21" s="653"/>
      <c r="IN21" s="653"/>
      <c r="IO21" s="653"/>
      <c r="IP21" s="653"/>
      <c r="IQ21" s="653"/>
      <c r="IR21" s="653"/>
      <c r="IS21" s="653"/>
      <c r="IT21" s="653"/>
      <c r="IU21" s="653"/>
      <c r="IV21" s="653"/>
      <c r="IW21" s="653"/>
      <c r="IX21" s="653"/>
      <c r="IY21" s="653"/>
      <c r="IZ21" s="653"/>
      <c r="JA21" s="653"/>
      <c r="JB21" s="653"/>
      <c r="JC21" s="653"/>
      <c r="JD21" s="653"/>
      <c r="JE21" s="653"/>
      <c r="JF21" s="653"/>
      <c r="JG21" s="653"/>
      <c r="JH21" s="653"/>
      <c r="JI21" s="653"/>
      <c r="JJ21" s="653"/>
      <c r="JK21" s="653"/>
      <c r="JL21" s="653"/>
      <c r="JM21" s="653"/>
      <c r="JN21" s="653"/>
      <c r="JO21" s="653"/>
      <c r="JP21" s="653"/>
      <c r="JQ21" s="653"/>
      <c r="JR21" s="653"/>
      <c r="JS21" s="653"/>
      <c r="JT21" s="653"/>
      <c r="JU21" s="653"/>
      <c r="JV21" s="653"/>
      <c r="JW21" s="653"/>
      <c r="JX21" s="653"/>
      <c r="JY21" s="653"/>
      <c r="JZ21" s="653"/>
      <c r="KA21" s="653"/>
      <c r="KB21" s="653"/>
      <c r="KC21" s="653"/>
      <c r="KD21" s="653"/>
      <c r="KE21" s="653"/>
      <c r="KF21" s="653"/>
      <c r="KG21" s="653"/>
      <c r="KH21" s="653"/>
      <c r="KI21" s="653"/>
      <c r="KJ21" s="653"/>
      <c r="KK21" s="653"/>
      <c r="KL21" s="653"/>
      <c r="KM21" s="653"/>
      <c r="KN21" s="653"/>
      <c r="KO21" s="653"/>
      <c r="KP21" s="653"/>
      <c r="KQ21" s="653"/>
      <c r="KR21" s="653"/>
      <c r="KS21" s="653"/>
      <c r="KT21" s="653"/>
      <c r="KU21" s="653"/>
      <c r="KV21" s="653"/>
      <c r="KW21" s="653"/>
      <c r="KX21" s="653"/>
      <c r="KY21" s="653"/>
      <c r="KZ21" s="653"/>
      <c r="LA21" s="653"/>
      <c r="LB21" s="653"/>
      <c r="LC21" s="653"/>
      <c r="LD21" s="653"/>
      <c r="LE21" s="653"/>
      <c r="LF21" s="653"/>
      <c r="LG21" s="653"/>
      <c r="LH21" s="653"/>
      <c r="LI21" s="653"/>
      <c r="LJ21" s="653"/>
      <c r="LK21" s="653"/>
      <c r="LL21" s="653"/>
      <c r="LM21" s="653"/>
      <c r="LN21" s="653"/>
      <c r="LO21" s="653"/>
      <c r="LP21" s="653"/>
      <c r="LQ21" s="653"/>
      <c r="LR21" s="653"/>
      <c r="LS21" s="653"/>
      <c r="LT21" s="653"/>
      <c r="LU21" s="653"/>
      <c r="LV21" s="653"/>
      <c r="LW21" s="653"/>
      <c r="LX21" s="653"/>
      <c r="LY21" s="653"/>
      <c r="LZ21" s="653"/>
      <c r="MA21" s="653"/>
      <c r="MB21" s="653"/>
      <c r="MC21" s="653"/>
      <c r="MD21" s="653"/>
      <c r="ME21" s="653"/>
      <c r="MF21" s="653"/>
      <c r="MG21" s="653"/>
      <c r="MH21" s="653"/>
      <c r="MI21" s="653"/>
      <c r="MJ21" s="653"/>
      <c r="MK21" s="653"/>
      <c r="ML21" s="653"/>
      <c r="MM21" s="653"/>
      <c r="MN21" s="653"/>
      <c r="MO21" s="653"/>
      <c r="MP21" s="653"/>
      <c r="MQ21" s="653"/>
      <c r="MR21" s="653"/>
      <c r="MS21" s="653"/>
      <c r="MT21" s="653"/>
      <c r="MU21" s="653"/>
      <c r="MV21" s="653"/>
      <c r="MW21" s="653"/>
      <c r="MX21" s="653"/>
      <c r="MY21" s="653"/>
      <c r="MZ21" s="653"/>
      <c r="NA21" s="653"/>
      <c r="NB21" s="653"/>
      <c r="NC21" s="653"/>
      <c r="ND21" s="653"/>
      <c r="NE21" s="653"/>
      <c r="NF21" s="653"/>
      <c r="NG21" s="653"/>
      <c r="NH21" s="653"/>
      <c r="NI21" s="653"/>
      <c r="NJ21" s="653"/>
      <c r="NK21" s="653"/>
      <c r="NL21" s="653"/>
      <c r="NM21" s="653"/>
      <c r="NN21" s="653"/>
      <c r="NO21" s="653"/>
      <c r="NP21" s="653"/>
      <c r="NQ21" s="653"/>
      <c r="NR21" s="653"/>
      <c r="NS21" s="653"/>
      <c r="NT21" s="653"/>
      <c r="NU21" s="653"/>
      <c r="NV21" s="653"/>
      <c r="NW21" s="653"/>
      <c r="NX21" s="653"/>
      <c r="NY21" s="653"/>
      <c r="NZ21" s="653"/>
      <c r="OA21" s="653"/>
      <c r="OB21" s="653"/>
      <c r="OC21" s="653"/>
      <c r="OD21" s="653"/>
      <c r="OE21" s="653"/>
      <c r="OF21" s="653"/>
      <c r="OG21" s="653"/>
      <c r="OH21" s="653"/>
      <c r="OI21" s="653"/>
      <c r="OJ21" s="653"/>
      <c r="OK21" s="653"/>
      <c r="OL21" s="653"/>
      <c r="OM21" s="653"/>
      <c r="ON21" s="653"/>
      <c r="OO21" s="653"/>
      <c r="OP21" s="653"/>
      <c r="OQ21" s="653"/>
      <c r="OR21" s="653"/>
      <c r="OS21" s="653"/>
      <c r="OT21" s="653"/>
      <c r="OU21" s="653"/>
      <c r="OV21" s="653"/>
      <c r="OW21" s="653"/>
      <c r="OX21" s="653"/>
      <c r="OY21" s="653"/>
      <c r="OZ21" s="653"/>
      <c r="PA21" s="653"/>
      <c r="PB21" s="653"/>
      <c r="PC21" s="653"/>
      <c r="PD21" s="653"/>
      <c r="PE21" s="653"/>
      <c r="PF21" s="653"/>
      <c r="PG21" s="653"/>
      <c r="PH21" s="653"/>
      <c r="PI21" s="653"/>
      <c r="PJ21" s="653"/>
      <c r="PK21" s="653"/>
      <c r="PL21" s="653"/>
      <c r="PM21" s="653"/>
      <c r="PN21" s="653"/>
      <c r="PO21" s="653"/>
      <c r="PP21" s="653"/>
      <c r="PQ21" s="653"/>
      <c r="PR21" s="653"/>
      <c r="PS21" s="653"/>
      <c r="PT21" s="653"/>
      <c r="PU21" s="653"/>
      <c r="PV21" s="653"/>
      <c r="PW21" s="653"/>
      <c r="PX21" s="653"/>
      <c r="PY21" s="653"/>
      <c r="PZ21" s="653"/>
      <c r="QA21" s="653"/>
      <c r="QB21" s="653"/>
      <c r="QC21" s="653"/>
      <c r="QD21" s="653"/>
      <c r="QE21" s="653"/>
      <c r="QF21" s="653"/>
      <c r="QG21" s="653"/>
      <c r="QH21" s="653"/>
      <c r="QI21" s="653"/>
      <c r="QJ21" s="653"/>
      <c r="QK21" s="653"/>
      <c r="QL21" s="653"/>
      <c r="QM21" s="653"/>
      <c r="QN21" s="653"/>
      <c r="QO21" s="653"/>
      <c r="QP21" s="653"/>
      <c r="QQ21" s="653"/>
      <c r="QR21" s="653"/>
      <c r="QS21" s="653"/>
      <c r="QT21" s="653"/>
      <c r="QU21" s="653"/>
      <c r="QV21" s="653"/>
      <c r="QW21" s="653"/>
      <c r="QX21" s="653"/>
      <c r="QY21" s="653"/>
      <c r="QZ21" s="653"/>
      <c r="RA21" s="653"/>
      <c r="RB21" s="653"/>
      <c r="RC21" s="653"/>
      <c r="RD21" s="653"/>
      <c r="RE21" s="653"/>
      <c r="RF21" s="653"/>
      <c r="RG21" s="653"/>
      <c r="RH21" s="653"/>
      <c r="RI21" s="653"/>
      <c r="RJ21" s="653"/>
      <c r="RK21" s="653"/>
      <c r="RL21" s="653"/>
      <c r="RM21" s="653"/>
      <c r="RN21" s="653"/>
      <c r="RO21" s="653"/>
      <c r="RP21" s="653"/>
      <c r="RQ21" s="653"/>
      <c r="RR21" s="653"/>
      <c r="RS21" s="653"/>
      <c r="RT21" s="653"/>
      <c r="RU21" s="653"/>
      <c r="RV21" s="653"/>
      <c r="RW21" s="653"/>
      <c r="RX21" s="653"/>
      <c r="RY21" s="653"/>
      <c r="RZ21" s="653"/>
      <c r="SA21" s="653"/>
      <c r="SB21" s="653"/>
      <c r="SC21" s="653"/>
      <c r="SD21" s="653"/>
      <c r="SE21" s="653"/>
      <c r="SF21" s="653"/>
      <c r="SG21" s="653"/>
      <c r="SH21" s="653"/>
      <c r="SI21" s="653"/>
      <c r="SJ21" s="653"/>
      <c r="SK21" s="653"/>
      <c r="SL21" s="653"/>
      <c r="SM21" s="653"/>
      <c r="SN21" s="653"/>
      <c r="SO21" s="653"/>
      <c r="SP21" s="653"/>
      <c r="SQ21" s="653"/>
      <c r="SR21" s="653"/>
      <c r="SS21" s="653"/>
      <c r="ST21" s="653"/>
      <c r="SU21" s="653"/>
      <c r="SV21" s="653"/>
      <c r="SW21" s="653"/>
      <c r="SX21" s="653"/>
      <c r="SY21" s="653"/>
      <c r="SZ21" s="653"/>
      <c r="TA21" s="653"/>
      <c r="TB21" s="653"/>
      <c r="TC21" s="653"/>
      <c r="TD21" s="653"/>
      <c r="TE21" s="653"/>
      <c r="TF21" s="653"/>
      <c r="TG21" s="653"/>
      <c r="TH21" s="653"/>
      <c r="TI21" s="653"/>
      <c r="TJ21" s="653"/>
      <c r="TK21" s="653"/>
      <c r="TL21" s="653"/>
      <c r="TM21" s="653"/>
      <c r="TN21" s="653"/>
      <c r="TO21" s="653"/>
      <c r="TP21" s="653"/>
      <c r="TQ21" s="653"/>
      <c r="TR21" s="653"/>
      <c r="TS21" s="653"/>
      <c r="TT21" s="653"/>
      <c r="TU21" s="653"/>
      <c r="TV21" s="653"/>
      <c r="TW21" s="653"/>
      <c r="TX21" s="653"/>
      <c r="TY21" s="653"/>
      <c r="TZ21" s="653"/>
      <c r="UA21" s="653"/>
      <c r="UB21" s="653"/>
      <c r="UC21" s="653"/>
      <c r="UD21" s="653"/>
      <c r="UE21" s="653"/>
      <c r="UF21" s="653"/>
      <c r="UG21" s="653"/>
      <c r="UH21" s="653"/>
      <c r="UI21" s="653"/>
      <c r="UJ21" s="653"/>
      <c r="UK21" s="653"/>
      <c r="UL21" s="653"/>
      <c r="UM21" s="653"/>
      <c r="UN21" s="653"/>
      <c r="UO21" s="653"/>
      <c r="UP21" s="653"/>
      <c r="UQ21" s="653"/>
      <c r="UR21" s="653"/>
      <c r="US21" s="653"/>
      <c r="UT21" s="653"/>
      <c r="UU21" s="653"/>
      <c r="UV21" s="653"/>
      <c r="UW21" s="653"/>
      <c r="UX21" s="653"/>
      <c r="UY21" s="653"/>
      <c r="UZ21" s="653"/>
      <c r="VA21" s="653"/>
      <c r="VB21" s="653"/>
      <c r="VC21" s="653"/>
      <c r="VD21" s="653"/>
      <c r="VE21" s="653"/>
      <c r="VF21" s="653"/>
      <c r="VG21" s="653"/>
      <c r="VH21" s="653"/>
      <c r="VI21" s="653"/>
      <c r="VJ21" s="653"/>
      <c r="VK21" s="653"/>
      <c r="VL21" s="653"/>
      <c r="VM21" s="653"/>
      <c r="VN21" s="653"/>
      <c r="VO21" s="653"/>
      <c r="VP21" s="653"/>
      <c r="VQ21" s="653"/>
      <c r="VR21" s="653"/>
      <c r="VS21" s="653"/>
      <c r="VT21" s="653"/>
      <c r="VU21" s="653"/>
      <c r="VV21" s="653"/>
      <c r="VW21" s="653"/>
      <c r="VX21" s="653"/>
      <c r="VY21" s="653"/>
      <c r="VZ21" s="653"/>
      <c r="WA21" s="653"/>
      <c r="WB21" s="653"/>
      <c r="WC21" s="653"/>
      <c r="WD21" s="653"/>
      <c r="WE21" s="653"/>
      <c r="WF21" s="653"/>
      <c r="WG21" s="653"/>
      <c r="WH21" s="653"/>
      <c r="WI21" s="653"/>
      <c r="WJ21" s="653"/>
      <c r="WK21" s="653"/>
      <c r="WL21" s="653"/>
      <c r="WM21" s="653"/>
      <c r="WN21" s="653"/>
      <c r="WO21" s="653"/>
      <c r="WP21" s="653"/>
      <c r="WQ21" s="653"/>
      <c r="WR21" s="653"/>
      <c r="WS21" s="653"/>
      <c r="WT21" s="653"/>
      <c r="WU21" s="653"/>
      <c r="WV21" s="653"/>
      <c r="WW21" s="653"/>
      <c r="WX21" s="653"/>
      <c r="WY21" s="653"/>
      <c r="WZ21" s="653"/>
      <c r="XA21" s="653"/>
      <c r="XB21" s="653"/>
      <c r="XC21" s="653"/>
      <c r="XD21" s="653"/>
      <c r="XE21" s="653"/>
      <c r="XF21" s="653"/>
      <c r="XG21" s="653"/>
      <c r="XH21" s="653"/>
      <c r="XI21" s="653"/>
      <c r="XJ21" s="653"/>
      <c r="XK21" s="653"/>
      <c r="XL21" s="653"/>
      <c r="XM21" s="653"/>
      <c r="XN21" s="653"/>
      <c r="XO21" s="653"/>
      <c r="XP21" s="653"/>
      <c r="XQ21" s="653"/>
      <c r="XR21" s="653"/>
      <c r="XS21" s="653"/>
      <c r="XT21" s="653"/>
      <c r="XU21" s="653"/>
      <c r="XV21" s="653"/>
      <c r="XW21" s="653"/>
      <c r="XX21" s="653"/>
      <c r="XY21" s="653"/>
      <c r="XZ21" s="653"/>
      <c r="YA21" s="653"/>
      <c r="YB21" s="653"/>
      <c r="YC21" s="653"/>
      <c r="YD21" s="653"/>
      <c r="YE21" s="653"/>
      <c r="YF21" s="653"/>
      <c r="YG21" s="653"/>
      <c r="YH21" s="653"/>
      <c r="YI21" s="653"/>
      <c r="YJ21" s="653"/>
      <c r="YK21" s="653"/>
      <c r="YL21" s="653"/>
      <c r="YM21" s="653"/>
      <c r="YN21" s="653"/>
      <c r="YO21" s="653"/>
      <c r="YP21" s="653"/>
      <c r="YQ21" s="653"/>
      <c r="YR21" s="653"/>
      <c r="YS21" s="653"/>
      <c r="YT21" s="653"/>
      <c r="YU21" s="653"/>
      <c r="YV21" s="653"/>
      <c r="YW21" s="653"/>
      <c r="YX21" s="653"/>
      <c r="YY21" s="653"/>
      <c r="YZ21" s="653"/>
      <c r="ZA21" s="653"/>
      <c r="ZB21" s="653"/>
      <c r="ZC21" s="653"/>
      <c r="ZD21" s="653"/>
      <c r="ZE21" s="653"/>
      <c r="ZF21" s="653"/>
      <c r="ZG21" s="653"/>
      <c r="ZH21" s="653"/>
      <c r="ZI21" s="653"/>
      <c r="ZJ21" s="653"/>
      <c r="ZK21" s="653"/>
      <c r="ZL21" s="653"/>
      <c r="ZM21" s="653"/>
      <c r="ZN21" s="653"/>
      <c r="ZO21" s="653"/>
      <c r="ZP21" s="653"/>
      <c r="ZQ21" s="653"/>
      <c r="ZR21" s="653"/>
      <c r="ZS21" s="653"/>
      <c r="ZT21" s="653"/>
      <c r="ZU21" s="653"/>
      <c r="ZV21" s="653"/>
      <c r="ZW21" s="653"/>
      <c r="ZX21" s="653"/>
      <c r="ZY21" s="653"/>
      <c r="ZZ21" s="653"/>
      <c r="AAA21" s="653"/>
      <c r="AAB21" s="653"/>
      <c r="AAC21" s="653"/>
      <c r="AAD21" s="653"/>
      <c r="AAE21" s="653"/>
      <c r="AAF21" s="653"/>
      <c r="AAG21" s="653"/>
      <c r="AAH21" s="653"/>
      <c r="AAI21" s="653"/>
      <c r="AAJ21" s="653"/>
      <c r="AAK21" s="653"/>
      <c r="AAL21" s="653"/>
      <c r="AAM21" s="653"/>
      <c r="AAN21" s="653"/>
      <c r="AAO21" s="653"/>
      <c r="AAP21" s="653"/>
      <c r="AAQ21" s="653"/>
      <c r="AAR21" s="653"/>
      <c r="AAS21" s="653"/>
      <c r="AAT21" s="653"/>
      <c r="AAU21" s="653"/>
      <c r="AAV21" s="653"/>
      <c r="AAW21" s="653"/>
      <c r="AAX21" s="653"/>
      <c r="AAY21" s="653"/>
      <c r="AAZ21" s="653"/>
      <c r="ABA21" s="653"/>
      <c r="ABB21" s="653"/>
      <c r="ABC21" s="653"/>
      <c r="ABD21" s="653"/>
      <c r="ABE21" s="653"/>
      <c r="ABF21" s="653"/>
      <c r="ABG21" s="653"/>
      <c r="ABH21" s="653"/>
      <c r="ABI21" s="653"/>
      <c r="ABJ21" s="653"/>
      <c r="ABK21" s="653"/>
      <c r="ABL21" s="653"/>
      <c r="ABM21" s="653"/>
      <c r="ABN21" s="653"/>
      <c r="ABO21" s="653"/>
      <c r="ABP21" s="653"/>
      <c r="ABQ21" s="653"/>
      <c r="ABR21" s="653"/>
      <c r="ABS21" s="653"/>
      <c r="ABT21" s="653"/>
      <c r="ABU21" s="653"/>
      <c r="ABV21" s="653"/>
      <c r="ABW21" s="653"/>
      <c r="ABX21" s="653"/>
      <c r="ABY21" s="653"/>
      <c r="ABZ21" s="653"/>
      <c r="ACA21" s="653"/>
      <c r="ACB21" s="653"/>
      <c r="ACC21" s="653"/>
      <c r="ACD21" s="653"/>
      <c r="ACE21" s="653"/>
      <c r="ACF21" s="653"/>
      <c r="ACG21" s="653"/>
      <c r="ACH21" s="653"/>
      <c r="ACI21" s="653"/>
      <c r="ACJ21" s="653"/>
      <c r="ACK21" s="653"/>
      <c r="ACL21" s="653"/>
      <c r="ACM21" s="653"/>
      <c r="ACN21" s="653"/>
      <c r="ACO21" s="653"/>
      <c r="ACP21" s="653"/>
      <c r="ACQ21" s="653"/>
      <c r="ACR21" s="653"/>
      <c r="ACS21" s="653"/>
      <c r="ACT21" s="653"/>
      <c r="ACU21" s="653"/>
      <c r="ACV21" s="653"/>
      <c r="ACW21" s="653"/>
      <c r="ACX21" s="653"/>
      <c r="ACY21" s="653"/>
      <c r="ACZ21" s="653"/>
      <c r="ADA21" s="653"/>
      <c r="ADB21" s="653"/>
      <c r="ADC21" s="653"/>
      <c r="ADD21" s="653"/>
      <c r="ADE21" s="653"/>
      <c r="ADF21" s="653"/>
      <c r="ADG21" s="653"/>
      <c r="ADH21" s="653"/>
      <c r="ADI21" s="653"/>
      <c r="ADJ21" s="653"/>
      <c r="ADK21" s="653"/>
      <c r="ADL21" s="653"/>
      <c r="ADM21" s="653"/>
      <c r="ADN21" s="653"/>
      <c r="ADO21" s="653"/>
      <c r="ADP21" s="653"/>
      <c r="ADQ21" s="653"/>
      <c r="ADR21" s="653"/>
      <c r="ADS21" s="653"/>
      <c r="ADT21" s="653"/>
      <c r="ADU21" s="653"/>
      <c r="ADV21" s="653"/>
      <c r="ADW21" s="653"/>
      <c r="ADX21" s="653"/>
      <c r="ADY21" s="653"/>
      <c r="ADZ21" s="653"/>
      <c r="AEA21" s="653"/>
      <c r="AEB21" s="653"/>
      <c r="AEC21" s="653"/>
      <c r="AED21" s="653"/>
      <c r="AEE21" s="653"/>
      <c r="AEF21" s="653"/>
      <c r="AEG21" s="653"/>
      <c r="AEH21" s="653"/>
      <c r="AEI21" s="653"/>
      <c r="AEJ21" s="653"/>
      <c r="AEK21" s="653"/>
      <c r="AEL21" s="653"/>
      <c r="AEM21" s="653"/>
      <c r="AEN21" s="653"/>
      <c r="AEO21" s="653"/>
      <c r="AEP21" s="653"/>
      <c r="AEQ21" s="653"/>
      <c r="AER21" s="653"/>
      <c r="AES21" s="653"/>
      <c r="AET21" s="653"/>
      <c r="AEU21" s="653"/>
      <c r="AEV21" s="653"/>
      <c r="AEW21" s="653"/>
      <c r="AEX21" s="653"/>
      <c r="AEY21" s="653"/>
      <c r="AEZ21" s="653"/>
      <c r="AFA21" s="653"/>
      <c r="AFB21" s="653"/>
      <c r="AFC21" s="653"/>
      <c r="AFD21" s="653"/>
      <c r="AFE21" s="653"/>
      <c r="AFF21" s="653"/>
      <c r="AFG21" s="653"/>
      <c r="AFH21" s="653"/>
      <c r="AFI21" s="653"/>
      <c r="AFJ21" s="653"/>
      <c r="AFK21" s="653"/>
      <c r="AFL21" s="653"/>
      <c r="AFM21" s="653"/>
      <c r="AFN21" s="653"/>
      <c r="AFO21" s="653"/>
      <c r="AFP21" s="653"/>
      <c r="AFQ21" s="653"/>
      <c r="AFR21" s="653"/>
      <c r="AFS21" s="653"/>
      <c r="AFT21" s="653"/>
      <c r="AFU21" s="653"/>
      <c r="AFV21" s="653"/>
      <c r="AFW21" s="653"/>
      <c r="AFX21" s="653"/>
      <c r="AFY21" s="653"/>
      <c r="AFZ21" s="653"/>
      <c r="AGA21" s="653"/>
      <c r="AGB21" s="653"/>
      <c r="AGC21" s="653"/>
      <c r="AGD21" s="653"/>
      <c r="AGE21" s="653"/>
      <c r="AGF21" s="653"/>
      <c r="AGG21" s="653"/>
      <c r="AGH21" s="653"/>
      <c r="AGI21" s="653"/>
      <c r="AGJ21" s="653"/>
      <c r="AGK21" s="653"/>
      <c r="AGL21" s="653"/>
      <c r="AGM21" s="653"/>
      <c r="AGN21" s="653"/>
      <c r="AGO21" s="653"/>
      <c r="AGP21" s="653"/>
      <c r="AGQ21" s="653"/>
      <c r="AGR21" s="653"/>
      <c r="AGS21" s="653"/>
      <c r="AGT21" s="653"/>
      <c r="AGU21" s="653"/>
      <c r="AGV21" s="653"/>
      <c r="AGW21" s="653"/>
      <c r="AGX21" s="653"/>
      <c r="AGY21" s="653"/>
      <c r="AGZ21" s="653"/>
      <c r="AHA21" s="653"/>
      <c r="AHB21" s="653"/>
      <c r="AHC21" s="653"/>
      <c r="AHD21" s="653"/>
      <c r="AHE21" s="653"/>
      <c r="AHF21" s="653"/>
      <c r="AHG21" s="653"/>
      <c r="AHH21" s="653"/>
      <c r="AHI21" s="653"/>
      <c r="AHJ21" s="653"/>
      <c r="AHK21" s="653"/>
      <c r="AHL21" s="653"/>
      <c r="AHM21" s="653"/>
      <c r="AHN21" s="653"/>
      <c r="AHO21" s="653"/>
      <c r="AHP21" s="653"/>
      <c r="AHQ21" s="653"/>
      <c r="AHR21" s="653"/>
      <c r="AHS21" s="653"/>
      <c r="AHT21" s="653"/>
      <c r="AHU21" s="653"/>
      <c r="AHV21" s="653"/>
      <c r="AHW21" s="653"/>
      <c r="AHX21" s="653"/>
      <c r="AHY21" s="653"/>
      <c r="AHZ21" s="653"/>
      <c r="AIA21" s="653"/>
      <c r="AIB21" s="653"/>
      <c r="AIC21" s="653"/>
      <c r="AID21" s="653"/>
      <c r="AIE21" s="653"/>
      <c r="AIF21" s="653"/>
      <c r="AIG21" s="653"/>
      <c r="AIH21" s="653"/>
      <c r="AII21" s="653"/>
      <c r="AIJ21" s="653"/>
      <c r="AIK21" s="653"/>
      <c r="AIL21" s="653"/>
      <c r="AIM21" s="653"/>
      <c r="AIN21" s="653"/>
      <c r="AIO21" s="653"/>
      <c r="AIP21" s="653"/>
      <c r="AIQ21" s="653"/>
      <c r="AIR21" s="653"/>
      <c r="AIS21" s="653"/>
      <c r="AIT21" s="653"/>
      <c r="AIU21" s="653"/>
      <c r="AIV21" s="653"/>
      <c r="AIW21" s="653"/>
      <c r="AIX21" s="653"/>
      <c r="AIY21" s="653"/>
      <c r="AIZ21" s="653"/>
      <c r="AJA21" s="653"/>
      <c r="AJB21" s="653"/>
      <c r="AJC21" s="653"/>
      <c r="AJD21" s="653"/>
      <c r="AJE21" s="653"/>
      <c r="AJF21" s="653"/>
      <c r="AJG21" s="653"/>
      <c r="AJH21" s="653"/>
      <c r="AJI21" s="653"/>
      <c r="AJJ21" s="653"/>
      <c r="AJK21" s="653"/>
      <c r="AJL21" s="653"/>
      <c r="AJM21" s="653"/>
      <c r="AJN21" s="653"/>
      <c r="AJO21" s="653"/>
      <c r="AJP21" s="653"/>
      <c r="AJQ21" s="653"/>
      <c r="AJR21" s="653"/>
      <c r="AJS21" s="653"/>
      <c r="AJT21" s="653"/>
      <c r="AJU21" s="653"/>
      <c r="AJV21" s="653"/>
      <c r="AJW21" s="653"/>
      <c r="AJX21" s="653"/>
      <c r="AJY21" s="653"/>
      <c r="AJZ21" s="653"/>
      <c r="AKA21" s="653"/>
      <c r="AKB21" s="653"/>
      <c r="AKC21" s="653"/>
      <c r="AKD21" s="653"/>
      <c r="AKE21" s="653"/>
      <c r="AKF21" s="653"/>
      <c r="AKG21" s="653"/>
      <c r="AKH21" s="653"/>
      <c r="AKI21" s="653"/>
      <c r="AKJ21" s="653"/>
      <c r="AKK21" s="653"/>
      <c r="AKL21" s="653"/>
      <c r="AKM21" s="653"/>
      <c r="AKN21" s="653"/>
      <c r="AKO21" s="653"/>
      <c r="AKP21" s="653"/>
      <c r="AKQ21" s="653"/>
      <c r="AKR21" s="653"/>
      <c r="AKS21" s="653"/>
      <c r="AKT21" s="653"/>
      <c r="AKU21" s="653"/>
      <c r="AKV21" s="653"/>
      <c r="AKW21" s="653"/>
      <c r="AKX21" s="653"/>
      <c r="AKY21" s="653"/>
      <c r="AKZ21" s="653"/>
      <c r="ALA21" s="653"/>
      <c r="ALB21" s="653"/>
      <c r="ALC21" s="653"/>
      <c r="ALD21" s="653"/>
      <c r="ALE21" s="653"/>
      <c r="ALF21" s="653"/>
      <c r="ALG21" s="653"/>
      <c r="ALH21" s="653"/>
      <c r="ALI21" s="653"/>
      <c r="ALJ21" s="653"/>
      <c r="ALK21" s="653"/>
      <c r="ALL21" s="653"/>
      <c r="ALM21" s="653"/>
      <c r="ALN21" s="653"/>
      <c r="ALO21" s="653"/>
      <c r="ALP21" s="653"/>
      <c r="ALQ21" s="653"/>
      <c r="ALR21" s="653"/>
      <c r="ALS21" s="653"/>
      <c r="ALT21" s="653"/>
      <c r="ALU21" s="653"/>
      <c r="ALV21" s="653"/>
      <c r="ALW21" s="653"/>
      <c r="ALX21" s="653"/>
      <c r="ALY21" s="653"/>
      <c r="ALZ21" s="653"/>
      <c r="AMA21" s="653"/>
      <c r="AMB21" s="653"/>
      <c r="AMC21" s="653"/>
      <c r="AMD21" s="653"/>
      <c r="AME21" s="653"/>
      <c r="AMF21" s="653"/>
      <c r="AMG21" s="653"/>
      <c r="AMH21" s="653"/>
      <c r="AMI21" s="653"/>
      <c r="AMJ21" s="653"/>
    </row>
    <row r="22" spans="1:1024" s="199" customFormat="1">
      <c r="A22" s="1599" t="s">
        <v>3522</v>
      </c>
      <c r="B22" s="1594"/>
      <c r="C22" s="1594"/>
      <c r="D22" s="1594"/>
      <c r="E22" s="1220" t="s">
        <v>3144</v>
      </c>
      <c r="F22" s="1595"/>
      <c r="G22" s="1600">
        <v>73412951.379999995</v>
      </c>
      <c r="H22" s="1600">
        <v>43602951.380000003</v>
      </c>
      <c r="I22" s="656"/>
      <c r="J22" s="653"/>
      <c r="K22" s="653"/>
      <c r="L22" s="653"/>
      <c r="M22" s="653"/>
      <c r="N22" s="653"/>
      <c r="O22" s="653"/>
      <c r="P22" s="653"/>
      <c r="Q22" s="653"/>
      <c r="R22" s="653"/>
      <c r="S22" s="653"/>
      <c r="T22" s="653"/>
      <c r="U22" s="653"/>
      <c r="V22" s="653"/>
      <c r="W22" s="653"/>
      <c r="X22" s="653"/>
      <c r="Y22" s="653"/>
      <c r="Z22" s="653"/>
      <c r="AA22" s="653"/>
      <c r="AB22" s="653"/>
      <c r="AC22" s="653"/>
      <c r="AD22" s="653"/>
      <c r="AE22" s="653"/>
      <c r="AF22" s="653"/>
      <c r="AG22" s="653"/>
      <c r="AH22" s="653"/>
      <c r="AI22" s="653"/>
      <c r="AJ22" s="653"/>
      <c r="AK22" s="653"/>
      <c r="AL22" s="653"/>
      <c r="AM22" s="653"/>
      <c r="AN22" s="653"/>
      <c r="AO22" s="653"/>
      <c r="AP22" s="653"/>
      <c r="AQ22" s="653"/>
      <c r="AR22" s="653"/>
      <c r="AS22" s="653"/>
      <c r="AT22" s="653"/>
      <c r="AU22" s="653"/>
      <c r="AV22" s="653"/>
      <c r="AW22" s="653"/>
      <c r="AX22" s="653"/>
      <c r="AY22" s="653"/>
      <c r="AZ22" s="653"/>
      <c r="BA22" s="653"/>
      <c r="BB22" s="653"/>
      <c r="BC22" s="653"/>
      <c r="BD22" s="653"/>
      <c r="BE22" s="653"/>
      <c r="BF22" s="653"/>
      <c r="BG22" s="653"/>
      <c r="BH22" s="653"/>
      <c r="BI22" s="653"/>
      <c r="BJ22" s="653"/>
      <c r="BK22" s="653"/>
      <c r="BL22" s="653"/>
      <c r="BM22" s="653"/>
      <c r="BN22" s="653"/>
      <c r="BO22" s="653"/>
      <c r="BP22" s="653"/>
      <c r="BQ22" s="653"/>
      <c r="BR22" s="653"/>
      <c r="BS22" s="653"/>
      <c r="BT22" s="653"/>
      <c r="BU22" s="653"/>
      <c r="BV22" s="653"/>
      <c r="BW22" s="653"/>
      <c r="BX22" s="653"/>
      <c r="BY22" s="653"/>
      <c r="BZ22" s="653"/>
      <c r="CA22" s="653"/>
      <c r="CB22" s="653"/>
      <c r="CC22" s="653"/>
      <c r="CD22" s="653"/>
      <c r="CE22" s="653"/>
      <c r="CF22" s="653"/>
      <c r="CG22" s="653"/>
      <c r="CH22" s="653"/>
      <c r="CI22" s="653"/>
      <c r="CJ22" s="653"/>
      <c r="CK22" s="653"/>
      <c r="CL22" s="653"/>
      <c r="CM22" s="653"/>
      <c r="CN22" s="653"/>
      <c r="CO22" s="653"/>
      <c r="CP22" s="653"/>
      <c r="CQ22" s="653"/>
      <c r="CR22" s="653"/>
      <c r="CS22" s="653"/>
      <c r="CT22" s="653"/>
      <c r="CU22" s="653"/>
      <c r="CV22" s="653"/>
      <c r="CW22" s="653"/>
      <c r="CX22" s="653"/>
      <c r="CY22" s="653"/>
      <c r="CZ22" s="653"/>
      <c r="DA22" s="653"/>
      <c r="DB22" s="653"/>
      <c r="DC22" s="653"/>
      <c r="DD22" s="653"/>
      <c r="DE22" s="653"/>
      <c r="DF22" s="653"/>
      <c r="DG22" s="653"/>
      <c r="DH22" s="653"/>
      <c r="DI22" s="653"/>
      <c r="DJ22" s="653"/>
      <c r="DK22" s="653"/>
      <c r="DL22" s="653"/>
      <c r="DM22" s="653"/>
      <c r="DN22" s="653"/>
      <c r="DO22" s="653"/>
      <c r="DP22" s="653"/>
      <c r="DQ22" s="653"/>
      <c r="DR22" s="653"/>
      <c r="DS22" s="653"/>
      <c r="DT22" s="653"/>
      <c r="DU22" s="653"/>
      <c r="DV22" s="653"/>
      <c r="DW22" s="653"/>
      <c r="DX22" s="653"/>
      <c r="DY22" s="653"/>
      <c r="DZ22" s="653"/>
      <c r="EA22" s="653"/>
      <c r="EB22" s="653"/>
      <c r="EC22" s="653"/>
      <c r="ED22" s="653"/>
      <c r="EE22" s="653"/>
      <c r="EF22" s="653"/>
      <c r="EG22" s="653"/>
      <c r="EH22" s="653"/>
      <c r="EI22" s="653"/>
      <c r="EJ22" s="653"/>
      <c r="EK22" s="653"/>
      <c r="EL22" s="653"/>
      <c r="EM22" s="653"/>
      <c r="EN22" s="653"/>
      <c r="EO22" s="653"/>
      <c r="EP22" s="653"/>
      <c r="EQ22" s="653"/>
      <c r="ER22" s="653"/>
      <c r="ES22" s="653"/>
      <c r="ET22" s="653"/>
      <c r="EU22" s="653"/>
      <c r="EV22" s="653"/>
      <c r="EW22" s="653"/>
      <c r="EX22" s="653"/>
      <c r="EY22" s="653"/>
      <c r="EZ22" s="653"/>
      <c r="FA22" s="653"/>
      <c r="FB22" s="653"/>
      <c r="FC22" s="653"/>
      <c r="FD22" s="653"/>
      <c r="FE22" s="653"/>
      <c r="FF22" s="653"/>
      <c r="FG22" s="653"/>
      <c r="FH22" s="653"/>
      <c r="FI22" s="653"/>
      <c r="FJ22" s="653"/>
      <c r="FK22" s="653"/>
      <c r="FL22" s="653"/>
      <c r="FM22" s="653"/>
      <c r="FN22" s="653"/>
      <c r="FO22" s="653"/>
      <c r="FP22" s="653"/>
      <c r="FQ22" s="653"/>
      <c r="FR22" s="653"/>
      <c r="FS22" s="653"/>
      <c r="FT22" s="653"/>
      <c r="FU22" s="653"/>
      <c r="FV22" s="653"/>
      <c r="FW22" s="653"/>
      <c r="FX22" s="653"/>
      <c r="FY22" s="653"/>
      <c r="FZ22" s="653"/>
      <c r="GA22" s="653"/>
      <c r="GB22" s="653"/>
      <c r="GC22" s="653"/>
      <c r="GD22" s="653"/>
      <c r="GE22" s="653"/>
      <c r="GF22" s="653"/>
      <c r="GG22" s="653"/>
      <c r="GH22" s="653"/>
      <c r="GI22" s="653"/>
      <c r="GJ22" s="653"/>
      <c r="GK22" s="653"/>
      <c r="GL22" s="653"/>
      <c r="GM22" s="653"/>
      <c r="GN22" s="653"/>
      <c r="GO22" s="653"/>
      <c r="GP22" s="653"/>
      <c r="GQ22" s="653"/>
      <c r="GR22" s="653"/>
      <c r="GS22" s="653"/>
      <c r="GT22" s="653"/>
      <c r="GU22" s="653"/>
      <c r="GV22" s="653"/>
      <c r="GW22" s="653"/>
      <c r="GX22" s="653"/>
      <c r="GY22" s="653"/>
      <c r="GZ22" s="653"/>
      <c r="HA22" s="653"/>
      <c r="HB22" s="653"/>
      <c r="HC22" s="653"/>
      <c r="HD22" s="653"/>
      <c r="HE22" s="653"/>
      <c r="HF22" s="653"/>
      <c r="HG22" s="653"/>
      <c r="HH22" s="653"/>
      <c r="HI22" s="653"/>
      <c r="HJ22" s="653"/>
      <c r="HK22" s="653"/>
      <c r="HL22" s="653"/>
      <c r="HM22" s="653"/>
      <c r="HN22" s="653"/>
      <c r="HO22" s="653"/>
      <c r="HP22" s="653"/>
      <c r="HQ22" s="653"/>
      <c r="HR22" s="653"/>
      <c r="HS22" s="653"/>
      <c r="HT22" s="653"/>
      <c r="HU22" s="653"/>
      <c r="HV22" s="653"/>
      <c r="HW22" s="653"/>
      <c r="HX22" s="653"/>
      <c r="HY22" s="653"/>
      <c r="HZ22" s="653"/>
      <c r="IA22" s="653"/>
      <c r="IB22" s="653"/>
      <c r="IC22" s="653"/>
      <c r="ID22" s="653"/>
      <c r="IE22" s="653"/>
      <c r="IF22" s="653"/>
      <c r="IG22" s="653"/>
      <c r="IH22" s="653"/>
      <c r="II22" s="653"/>
      <c r="IJ22" s="653"/>
      <c r="IK22" s="653"/>
      <c r="IL22" s="653"/>
      <c r="IM22" s="653"/>
      <c r="IN22" s="653"/>
      <c r="IO22" s="653"/>
      <c r="IP22" s="653"/>
      <c r="IQ22" s="653"/>
      <c r="IR22" s="653"/>
      <c r="IS22" s="653"/>
      <c r="IT22" s="653"/>
      <c r="IU22" s="653"/>
      <c r="IV22" s="653"/>
      <c r="IW22" s="653"/>
      <c r="IX22" s="653"/>
      <c r="IY22" s="653"/>
      <c r="IZ22" s="653"/>
      <c r="JA22" s="653"/>
      <c r="JB22" s="653"/>
      <c r="JC22" s="653"/>
      <c r="JD22" s="653"/>
      <c r="JE22" s="653"/>
      <c r="JF22" s="653"/>
      <c r="JG22" s="653"/>
      <c r="JH22" s="653"/>
      <c r="JI22" s="653"/>
      <c r="JJ22" s="653"/>
      <c r="JK22" s="653"/>
      <c r="JL22" s="653"/>
      <c r="JM22" s="653"/>
      <c r="JN22" s="653"/>
      <c r="JO22" s="653"/>
      <c r="JP22" s="653"/>
      <c r="JQ22" s="653"/>
      <c r="JR22" s="653"/>
      <c r="JS22" s="653"/>
      <c r="JT22" s="653"/>
      <c r="JU22" s="653"/>
      <c r="JV22" s="653"/>
      <c r="JW22" s="653"/>
      <c r="JX22" s="653"/>
      <c r="JY22" s="653"/>
      <c r="JZ22" s="653"/>
      <c r="KA22" s="653"/>
      <c r="KB22" s="653"/>
      <c r="KC22" s="653"/>
      <c r="KD22" s="653"/>
      <c r="KE22" s="653"/>
      <c r="KF22" s="653"/>
      <c r="KG22" s="653"/>
      <c r="KH22" s="653"/>
      <c r="KI22" s="653"/>
      <c r="KJ22" s="653"/>
      <c r="KK22" s="653"/>
      <c r="KL22" s="653"/>
      <c r="KM22" s="653"/>
      <c r="KN22" s="653"/>
      <c r="KO22" s="653"/>
      <c r="KP22" s="653"/>
      <c r="KQ22" s="653"/>
      <c r="KR22" s="653"/>
      <c r="KS22" s="653"/>
      <c r="KT22" s="653"/>
      <c r="KU22" s="653"/>
      <c r="KV22" s="653"/>
      <c r="KW22" s="653"/>
      <c r="KX22" s="653"/>
      <c r="KY22" s="653"/>
      <c r="KZ22" s="653"/>
      <c r="LA22" s="653"/>
      <c r="LB22" s="653"/>
      <c r="LC22" s="653"/>
      <c r="LD22" s="653"/>
      <c r="LE22" s="653"/>
      <c r="LF22" s="653"/>
      <c r="LG22" s="653"/>
      <c r="LH22" s="653"/>
      <c r="LI22" s="653"/>
      <c r="LJ22" s="653"/>
      <c r="LK22" s="653"/>
      <c r="LL22" s="653"/>
      <c r="LM22" s="653"/>
      <c r="LN22" s="653"/>
      <c r="LO22" s="653"/>
      <c r="LP22" s="653"/>
      <c r="LQ22" s="653"/>
      <c r="LR22" s="653"/>
      <c r="LS22" s="653"/>
      <c r="LT22" s="653"/>
      <c r="LU22" s="653"/>
      <c r="LV22" s="653"/>
      <c r="LW22" s="653"/>
      <c r="LX22" s="653"/>
      <c r="LY22" s="653"/>
      <c r="LZ22" s="653"/>
      <c r="MA22" s="653"/>
      <c r="MB22" s="653"/>
      <c r="MC22" s="653"/>
      <c r="MD22" s="653"/>
      <c r="ME22" s="653"/>
      <c r="MF22" s="653"/>
      <c r="MG22" s="653"/>
      <c r="MH22" s="653"/>
      <c r="MI22" s="653"/>
      <c r="MJ22" s="653"/>
      <c r="MK22" s="653"/>
      <c r="ML22" s="653"/>
      <c r="MM22" s="653"/>
      <c r="MN22" s="653"/>
      <c r="MO22" s="653"/>
      <c r="MP22" s="653"/>
      <c r="MQ22" s="653"/>
      <c r="MR22" s="653"/>
      <c r="MS22" s="653"/>
      <c r="MT22" s="653"/>
      <c r="MU22" s="653"/>
      <c r="MV22" s="653"/>
      <c r="MW22" s="653"/>
      <c r="MX22" s="653"/>
      <c r="MY22" s="653"/>
      <c r="MZ22" s="653"/>
      <c r="NA22" s="653"/>
      <c r="NB22" s="653"/>
      <c r="NC22" s="653"/>
      <c r="ND22" s="653"/>
      <c r="NE22" s="653"/>
      <c r="NF22" s="653"/>
      <c r="NG22" s="653"/>
      <c r="NH22" s="653"/>
      <c r="NI22" s="653"/>
      <c r="NJ22" s="653"/>
      <c r="NK22" s="653"/>
      <c r="NL22" s="653"/>
      <c r="NM22" s="653"/>
      <c r="NN22" s="653"/>
      <c r="NO22" s="653"/>
      <c r="NP22" s="653"/>
      <c r="NQ22" s="653"/>
      <c r="NR22" s="653"/>
      <c r="NS22" s="653"/>
      <c r="NT22" s="653"/>
      <c r="NU22" s="653"/>
      <c r="NV22" s="653"/>
      <c r="NW22" s="653"/>
      <c r="NX22" s="653"/>
      <c r="NY22" s="653"/>
      <c r="NZ22" s="653"/>
      <c r="OA22" s="653"/>
      <c r="OB22" s="653"/>
      <c r="OC22" s="653"/>
      <c r="OD22" s="653"/>
      <c r="OE22" s="653"/>
      <c r="OF22" s="653"/>
      <c r="OG22" s="653"/>
      <c r="OH22" s="653"/>
      <c r="OI22" s="653"/>
      <c r="OJ22" s="653"/>
      <c r="OK22" s="653"/>
      <c r="OL22" s="653"/>
      <c r="OM22" s="653"/>
      <c r="ON22" s="653"/>
      <c r="OO22" s="653"/>
      <c r="OP22" s="653"/>
      <c r="OQ22" s="653"/>
      <c r="OR22" s="653"/>
      <c r="OS22" s="653"/>
      <c r="OT22" s="653"/>
      <c r="OU22" s="653"/>
      <c r="OV22" s="653"/>
      <c r="OW22" s="653"/>
      <c r="OX22" s="653"/>
      <c r="OY22" s="653"/>
      <c r="OZ22" s="653"/>
      <c r="PA22" s="653"/>
      <c r="PB22" s="653"/>
      <c r="PC22" s="653"/>
      <c r="PD22" s="653"/>
      <c r="PE22" s="653"/>
      <c r="PF22" s="653"/>
      <c r="PG22" s="653"/>
      <c r="PH22" s="653"/>
      <c r="PI22" s="653"/>
      <c r="PJ22" s="653"/>
      <c r="PK22" s="653"/>
      <c r="PL22" s="653"/>
      <c r="PM22" s="653"/>
      <c r="PN22" s="653"/>
      <c r="PO22" s="653"/>
      <c r="PP22" s="653"/>
      <c r="PQ22" s="653"/>
      <c r="PR22" s="653"/>
      <c r="PS22" s="653"/>
      <c r="PT22" s="653"/>
      <c r="PU22" s="653"/>
      <c r="PV22" s="653"/>
      <c r="PW22" s="653"/>
      <c r="PX22" s="653"/>
      <c r="PY22" s="653"/>
      <c r="PZ22" s="653"/>
      <c r="QA22" s="653"/>
      <c r="QB22" s="653"/>
      <c r="QC22" s="653"/>
      <c r="QD22" s="653"/>
      <c r="QE22" s="653"/>
      <c r="QF22" s="653"/>
      <c r="QG22" s="653"/>
      <c r="QH22" s="653"/>
      <c r="QI22" s="653"/>
      <c r="QJ22" s="653"/>
      <c r="QK22" s="653"/>
      <c r="QL22" s="653"/>
      <c r="QM22" s="653"/>
      <c r="QN22" s="653"/>
      <c r="QO22" s="653"/>
      <c r="QP22" s="653"/>
      <c r="QQ22" s="653"/>
      <c r="QR22" s="653"/>
      <c r="QS22" s="653"/>
      <c r="QT22" s="653"/>
      <c r="QU22" s="653"/>
      <c r="QV22" s="653"/>
      <c r="QW22" s="653"/>
      <c r="QX22" s="653"/>
      <c r="QY22" s="653"/>
      <c r="QZ22" s="653"/>
      <c r="RA22" s="653"/>
      <c r="RB22" s="653"/>
      <c r="RC22" s="653"/>
      <c r="RD22" s="653"/>
      <c r="RE22" s="653"/>
      <c r="RF22" s="653"/>
      <c r="RG22" s="653"/>
      <c r="RH22" s="653"/>
      <c r="RI22" s="653"/>
      <c r="RJ22" s="653"/>
      <c r="RK22" s="653"/>
      <c r="RL22" s="653"/>
      <c r="RM22" s="653"/>
      <c r="RN22" s="653"/>
      <c r="RO22" s="653"/>
      <c r="RP22" s="653"/>
      <c r="RQ22" s="653"/>
      <c r="RR22" s="653"/>
      <c r="RS22" s="653"/>
      <c r="RT22" s="653"/>
      <c r="RU22" s="653"/>
      <c r="RV22" s="653"/>
      <c r="RW22" s="653"/>
      <c r="RX22" s="653"/>
      <c r="RY22" s="653"/>
      <c r="RZ22" s="653"/>
      <c r="SA22" s="653"/>
      <c r="SB22" s="653"/>
      <c r="SC22" s="653"/>
      <c r="SD22" s="653"/>
      <c r="SE22" s="653"/>
      <c r="SF22" s="653"/>
      <c r="SG22" s="653"/>
      <c r="SH22" s="653"/>
      <c r="SI22" s="653"/>
      <c r="SJ22" s="653"/>
      <c r="SK22" s="653"/>
      <c r="SL22" s="653"/>
      <c r="SM22" s="653"/>
      <c r="SN22" s="653"/>
      <c r="SO22" s="653"/>
      <c r="SP22" s="653"/>
      <c r="SQ22" s="653"/>
      <c r="SR22" s="653"/>
      <c r="SS22" s="653"/>
      <c r="ST22" s="653"/>
      <c r="SU22" s="653"/>
      <c r="SV22" s="653"/>
      <c r="SW22" s="653"/>
      <c r="SX22" s="653"/>
      <c r="SY22" s="653"/>
      <c r="SZ22" s="653"/>
      <c r="TA22" s="653"/>
      <c r="TB22" s="653"/>
      <c r="TC22" s="653"/>
      <c r="TD22" s="653"/>
      <c r="TE22" s="653"/>
      <c r="TF22" s="653"/>
      <c r="TG22" s="653"/>
      <c r="TH22" s="653"/>
      <c r="TI22" s="653"/>
      <c r="TJ22" s="653"/>
      <c r="TK22" s="653"/>
      <c r="TL22" s="653"/>
      <c r="TM22" s="653"/>
      <c r="TN22" s="653"/>
      <c r="TO22" s="653"/>
      <c r="TP22" s="653"/>
      <c r="TQ22" s="653"/>
      <c r="TR22" s="653"/>
      <c r="TS22" s="653"/>
      <c r="TT22" s="653"/>
      <c r="TU22" s="653"/>
      <c r="TV22" s="653"/>
      <c r="TW22" s="653"/>
      <c r="TX22" s="653"/>
      <c r="TY22" s="653"/>
      <c r="TZ22" s="653"/>
      <c r="UA22" s="653"/>
      <c r="UB22" s="653"/>
      <c r="UC22" s="653"/>
      <c r="UD22" s="653"/>
      <c r="UE22" s="653"/>
      <c r="UF22" s="653"/>
      <c r="UG22" s="653"/>
      <c r="UH22" s="653"/>
      <c r="UI22" s="653"/>
      <c r="UJ22" s="653"/>
      <c r="UK22" s="653"/>
      <c r="UL22" s="653"/>
      <c r="UM22" s="653"/>
      <c r="UN22" s="653"/>
      <c r="UO22" s="653"/>
      <c r="UP22" s="653"/>
      <c r="UQ22" s="653"/>
      <c r="UR22" s="653"/>
      <c r="US22" s="653"/>
      <c r="UT22" s="653"/>
      <c r="UU22" s="653"/>
      <c r="UV22" s="653"/>
      <c r="UW22" s="653"/>
      <c r="UX22" s="653"/>
      <c r="UY22" s="653"/>
      <c r="UZ22" s="653"/>
      <c r="VA22" s="653"/>
      <c r="VB22" s="653"/>
      <c r="VC22" s="653"/>
      <c r="VD22" s="653"/>
      <c r="VE22" s="653"/>
      <c r="VF22" s="653"/>
      <c r="VG22" s="653"/>
      <c r="VH22" s="653"/>
      <c r="VI22" s="653"/>
      <c r="VJ22" s="653"/>
      <c r="VK22" s="653"/>
      <c r="VL22" s="653"/>
      <c r="VM22" s="653"/>
      <c r="VN22" s="653"/>
      <c r="VO22" s="653"/>
      <c r="VP22" s="653"/>
      <c r="VQ22" s="653"/>
      <c r="VR22" s="653"/>
      <c r="VS22" s="653"/>
      <c r="VT22" s="653"/>
      <c r="VU22" s="653"/>
      <c r="VV22" s="653"/>
      <c r="VW22" s="653"/>
      <c r="VX22" s="653"/>
      <c r="VY22" s="653"/>
      <c r="VZ22" s="653"/>
      <c r="WA22" s="653"/>
      <c r="WB22" s="653"/>
      <c r="WC22" s="653"/>
      <c r="WD22" s="653"/>
      <c r="WE22" s="653"/>
      <c r="WF22" s="653"/>
      <c r="WG22" s="653"/>
      <c r="WH22" s="653"/>
      <c r="WI22" s="653"/>
      <c r="WJ22" s="653"/>
      <c r="WK22" s="653"/>
      <c r="WL22" s="653"/>
      <c r="WM22" s="653"/>
      <c r="WN22" s="653"/>
      <c r="WO22" s="653"/>
      <c r="WP22" s="653"/>
      <c r="WQ22" s="653"/>
      <c r="WR22" s="653"/>
      <c r="WS22" s="653"/>
      <c r="WT22" s="653"/>
      <c r="WU22" s="653"/>
      <c r="WV22" s="653"/>
      <c r="WW22" s="653"/>
      <c r="WX22" s="653"/>
      <c r="WY22" s="653"/>
      <c r="WZ22" s="653"/>
      <c r="XA22" s="653"/>
      <c r="XB22" s="653"/>
      <c r="XC22" s="653"/>
      <c r="XD22" s="653"/>
      <c r="XE22" s="653"/>
      <c r="XF22" s="653"/>
      <c r="XG22" s="653"/>
      <c r="XH22" s="653"/>
      <c r="XI22" s="653"/>
      <c r="XJ22" s="653"/>
      <c r="XK22" s="653"/>
      <c r="XL22" s="653"/>
      <c r="XM22" s="653"/>
      <c r="XN22" s="653"/>
      <c r="XO22" s="653"/>
      <c r="XP22" s="653"/>
      <c r="XQ22" s="653"/>
      <c r="XR22" s="653"/>
      <c r="XS22" s="653"/>
      <c r="XT22" s="653"/>
      <c r="XU22" s="653"/>
      <c r="XV22" s="653"/>
      <c r="XW22" s="653"/>
      <c r="XX22" s="653"/>
      <c r="XY22" s="653"/>
      <c r="XZ22" s="653"/>
      <c r="YA22" s="653"/>
      <c r="YB22" s="653"/>
      <c r="YC22" s="653"/>
      <c r="YD22" s="653"/>
      <c r="YE22" s="653"/>
      <c r="YF22" s="653"/>
      <c r="YG22" s="653"/>
      <c r="YH22" s="653"/>
      <c r="YI22" s="653"/>
      <c r="YJ22" s="653"/>
      <c r="YK22" s="653"/>
      <c r="YL22" s="653"/>
      <c r="YM22" s="653"/>
      <c r="YN22" s="653"/>
      <c r="YO22" s="653"/>
      <c r="YP22" s="653"/>
      <c r="YQ22" s="653"/>
      <c r="YR22" s="653"/>
      <c r="YS22" s="653"/>
      <c r="YT22" s="653"/>
      <c r="YU22" s="653"/>
      <c r="YV22" s="653"/>
      <c r="YW22" s="653"/>
      <c r="YX22" s="653"/>
      <c r="YY22" s="653"/>
      <c r="YZ22" s="653"/>
      <c r="ZA22" s="653"/>
      <c r="ZB22" s="653"/>
      <c r="ZC22" s="653"/>
      <c r="ZD22" s="653"/>
      <c r="ZE22" s="653"/>
      <c r="ZF22" s="653"/>
      <c r="ZG22" s="653"/>
      <c r="ZH22" s="653"/>
      <c r="ZI22" s="653"/>
      <c r="ZJ22" s="653"/>
      <c r="ZK22" s="653"/>
      <c r="ZL22" s="653"/>
      <c r="ZM22" s="653"/>
      <c r="ZN22" s="653"/>
      <c r="ZO22" s="653"/>
      <c r="ZP22" s="653"/>
      <c r="ZQ22" s="653"/>
      <c r="ZR22" s="653"/>
      <c r="ZS22" s="653"/>
      <c r="ZT22" s="653"/>
      <c r="ZU22" s="653"/>
      <c r="ZV22" s="653"/>
      <c r="ZW22" s="653"/>
      <c r="ZX22" s="653"/>
      <c r="ZY22" s="653"/>
      <c r="ZZ22" s="653"/>
      <c r="AAA22" s="653"/>
      <c r="AAB22" s="653"/>
      <c r="AAC22" s="653"/>
      <c r="AAD22" s="653"/>
      <c r="AAE22" s="653"/>
      <c r="AAF22" s="653"/>
      <c r="AAG22" s="653"/>
      <c r="AAH22" s="653"/>
      <c r="AAI22" s="653"/>
      <c r="AAJ22" s="653"/>
      <c r="AAK22" s="653"/>
      <c r="AAL22" s="653"/>
      <c r="AAM22" s="653"/>
      <c r="AAN22" s="653"/>
      <c r="AAO22" s="653"/>
      <c r="AAP22" s="653"/>
      <c r="AAQ22" s="653"/>
      <c r="AAR22" s="653"/>
      <c r="AAS22" s="653"/>
      <c r="AAT22" s="653"/>
      <c r="AAU22" s="653"/>
      <c r="AAV22" s="653"/>
      <c r="AAW22" s="653"/>
      <c r="AAX22" s="653"/>
      <c r="AAY22" s="653"/>
      <c r="AAZ22" s="653"/>
      <c r="ABA22" s="653"/>
      <c r="ABB22" s="653"/>
      <c r="ABC22" s="653"/>
      <c r="ABD22" s="653"/>
      <c r="ABE22" s="653"/>
      <c r="ABF22" s="653"/>
      <c r="ABG22" s="653"/>
      <c r="ABH22" s="653"/>
      <c r="ABI22" s="653"/>
      <c r="ABJ22" s="653"/>
      <c r="ABK22" s="653"/>
      <c r="ABL22" s="653"/>
      <c r="ABM22" s="653"/>
      <c r="ABN22" s="653"/>
      <c r="ABO22" s="653"/>
      <c r="ABP22" s="653"/>
      <c r="ABQ22" s="653"/>
      <c r="ABR22" s="653"/>
      <c r="ABS22" s="653"/>
      <c r="ABT22" s="653"/>
      <c r="ABU22" s="653"/>
      <c r="ABV22" s="653"/>
      <c r="ABW22" s="653"/>
      <c r="ABX22" s="653"/>
      <c r="ABY22" s="653"/>
      <c r="ABZ22" s="653"/>
      <c r="ACA22" s="653"/>
      <c r="ACB22" s="653"/>
      <c r="ACC22" s="653"/>
      <c r="ACD22" s="653"/>
      <c r="ACE22" s="653"/>
      <c r="ACF22" s="653"/>
      <c r="ACG22" s="653"/>
      <c r="ACH22" s="653"/>
      <c r="ACI22" s="653"/>
      <c r="ACJ22" s="653"/>
      <c r="ACK22" s="653"/>
      <c r="ACL22" s="653"/>
      <c r="ACM22" s="653"/>
      <c r="ACN22" s="653"/>
      <c r="ACO22" s="653"/>
      <c r="ACP22" s="653"/>
      <c r="ACQ22" s="653"/>
      <c r="ACR22" s="653"/>
      <c r="ACS22" s="653"/>
      <c r="ACT22" s="653"/>
      <c r="ACU22" s="653"/>
      <c r="ACV22" s="653"/>
      <c r="ACW22" s="653"/>
      <c r="ACX22" s="653"/>
      <c r="ACY22" s="653"/>
      <c r="ACZ22" s="653"/>
      <c r="ADA22" s="653"/>
      <c r="ADB22" s="653"/>
      <c r="ADC22" s="653"/>
      <c r="ADD22" s="653"/>
      <c r="ADE22" s="653"/>
      <c r="ADF22" s="653"/>
      <c r="ADG22" s="653"/>
      <c r="ADH22" s="653"/>
      <c r="ADI22" s="653"/>
      <c r="ADJ22" s="653"/>
      <c r="ADK22" s="653"/>
      <c r="ADL22" s="653"/>
      <c r="ADM22" s="653"/>
      <c r="ADN22" s="653"/>
      <c r="ADO22" s="653"/>
      <c r="ADP22" s="653"/>
      <c r="ADQ22" s="653"/>
      <c r="ADR22" s="653"/>
      <c r="ADS22" s="653"/>
      <c r="ADT22" s="653"/>
      <c r="ADU22" s="653"/>
      <c r="ADV22" s="653"/>
      <c r="ADW22" s="653"/>
      <c r="ADX22" s="653"/>
      <c r="ADY22" s="653"/>
      <c r="ADZ22" s="653"/>
      <c r="AEA22" s="653"/>
      <c r="AEB22" s="653"/>
      <c r="AEC22" s="653"/>
      <c r="AED22" s="653"/>
      <c r="AEE22" s="653"/>
      <c r="AEF22" s="653"/>
      <c r="AEG22" s="653"/>
      <c r="AEH22" s="653"/>
      <c r="AEI22" s="653"/>
      <c r="AEJ22" s="653"/>
      <c r="AEK22" s="653"/>
      <c r="AEL22" s="653"/>
      <c r="AEM22" s="653"/>
      <c r="AEN22" s="653"/>
      <c r="AEO22" s="653"/>
      <c r="AEP22" s="653"/>
      <c r="AEQ22" s="653"/>
      <c r="AER22" s="653"/>
      <c r="AES22" s="653"/>
      <c r="AET22" s="653"/>
      <c r="AEU22" s="653"/>
      <c r="AEV22" s="653"/>
      <c r="AEW22" s="653"/>
      <c r="AEX22" s="653"/>
      <c r="AEY22" s="653"/>
      <c r="AEZ22" s="653"/>
      <c r="AFA22" s="653"/>
      <c r="AFB22" s="653"/>
      <c r="AFC22" s="653"/>
      <c r="AFD22" s="653"/>
      <c r="AFE22" s="653"/>
      <c r="AFF22" s="653"/>
      <c r="AFG22" s="653"/>
      <c r="AFH22" s="653"/>
      <c r="AFI22" s="653"/>
      <c r="AFJ22" s="653"/>
      <c r="AFK22" s="653"/>
      <c r="AFL22" s="653"/>
      <c r="AFM22" s="653"/>
      <c r="AFN22" s="653"/>
      <c r="AFO22" s="653"/>
      <c r="AFP22" s="653"/>
      <c r="AFQ22" s="653"/>
      <c r="AFR22" s="653"/>
      <c r="AFS22" s="653"/>
      <c r="AFT22" s="653"/>
      <c r="AFU22" s="653"/>
      <c r="AFV22" s="653"/>
      <c r="AFW22" s="653"/>
      <c r="AFX22" s="653"/>
      <c r="AFY22" s="653"/>
      <c r="AFZ22" s="653"/>
      <c r="AGA22" s="653"/>
      <c r="AGB22" s="653"/>
      <c r="AGC22" s="653"/>
      <c r="AGD22" s="653"/>
      <c r="AGE22" s="653"/>
      <c r="AGF22" s="653"/>
      <c r="AGG22" s="653"/>
      <c r="AGH22" s="653"/>
      <c r="AGI22" s="653"/>
      <c r="AGJ22" s="653"/>
      <c r="AGK22" s="653"/>
      <c r="AGL22" s="653"/>
      <c r="AGM22" s="653"/>
      <c r="AGN22" s="653"/>
      <c r="AGO22" s="653"/>
      <c r="AGP22" s="653"/>
      <c r="AGQ22" s="653"/>
      <c r="AGR22" s="653"/>
      <c r="AGS22" s="653"/>
      <c r="AGT22" s="653"/>
      <c r="AGU22" s="653"/>
      <c r="AGV22" s="653"/>
      <c r="AGW22" s="653"/>
      <c r="AGX22" s="653"/>
      <c r="AGY22" s="653"/>
      <c r="AGZ22" s="653"/>
      <c r="AHA22" s="653"/>
      <c r="AHB22" s="653"/>
      <c r="AHC22" s="653"/>
      <c r="AHD22" s="653"/>
      <c r="AHE22" s="653"/>
      <c r="AHF22" s="653"/>
      <c r="AHG22" s="653"/>
      <c r="AHH22" s="653"/>
      <c r="AHI22" s="653"/>
      <c r="AHJ22" s="653"/>
      <c r="AHK22" s="653"/>
      <c r="AHL22" s="653"/>
      <c r="AHM22" s="653"/>
      <c r="AHN22" s="653"/>
      <c r="AHO22" s="653"/>
      <c r="AHP22" s="653"/>
      <c r="AHQ22" s="653"/>
      <c r="AHR22" s="653"/>
      <c r="AHS22" s="653"/>
      <c r="AHT22" s="653"/>
      <c r="AHU22" s="653"/>
      <c r="AHV22" s="653"/>
      <c r="AHW22" s="653"/>
      <c r="AHX22" s="653"/>
      <c r="AHY22" s="653"/>
      <c r="AHZ22" s="653"/>
      <c r="AIA22" s="653"/>
      <c r="AIB22" s="653"/>
      <c r="AIC22" s="653"/>
      <c r="AID22" s="653"/>
      <c r="AIE22" s="653"/>
      <c r="AIF22" s="653"/>
      <c r="AIG22" s="653"/>
      <c r="AIH22" s="653"/>
      <c r="AII22" s="653"/>
      <c r="AIJ22" s="653"/>
      <c r="AIK22" s="653"/>
      <c r="AIL22" s="653"/>
      <c r="AIM22" s="653"/>
      <c r="AIN22" s="653"/>
      <c r="AIO22" s="653"/>
      <c r="AIP22" s="653"/>
      <c r="AIQ22" s="653"/>
      <c r="AIR22" s="653"/>
      <c r="AIS22" s="653"/>
      <c r="AIT22" s="653"/>
      <c r="AIU22" s="653"/>
      <c r="AIV22" s="653"/>
      <c r="AIW22" s="653"/>
      <c r="AIX22" s="653"/>
      <c r="AIY22" s="653"/>
      <c r="AIZ22" s="653"/>
      <c r="AJA22" s="653"/>
      <c r="AJB22" s="653"/>
      <c r="AJC22" s="653"/>
      <c r="AJD22" s="653"/>
      <c r="AJE22" s="653"/>
      <c r="AJF22" s="653"/>
      <c r="AJG22" s="653"/>
      <c r="AJH22" s="653"/>
      <c r="AJI22" s="653"/>
      <c r="AJJ22" s="653"/>
      <c r="AJK22" s="653"/>
      <c r="AJL22" s="653"/>
      <c r="AJM22" s="653"/>
      <c r="AJN22" s="653"/>
      <c r="AJO22" s="653"/>
      <c r="AJP22" s="653"/>
      <c r="AJQ22" s="653"/>
      <c r="AJR22" s="653"/>
      <c r="AJS22" s="653"/>
      <c r="AJT22" s="653"/>
      <c r="AJU22" s="653"/>
      <c r="AJV22" s="653"/>
      <c r="AJW22" s="653"/>
      <c r="AJX22" s="653"/>
      <c r="AJY22" s="653"/>
      <c r="AJZ22" s="653"/>
      <c r="AKA22" s="653"/>
      <c r="AKB22" s="653"/>
      <c r="AKC22" s="653"/>
      <c r="AKD22" s="653"/>
      <c r="AKE22" s="653"/>
      <c r="AKF22" s="653"/>
      <c r="AKG22" s="653"/>
      <c r="AKH22" s="653"/>
      <c r="AKI22" s="653"/>
      <c r="AKJ22" s="653"/>
      <c r="AKK22" s="653"/>
      <c r="AKL22" s="653"/>
      <c r="AKM22" s="653"/>
      <c r="AKN22" s="653"/>
      <c r="AKO22" s="653"/>
      <c r="AKP22" s="653"/>
      <c r="AKQ22" s="653"/>
      <c r="AKR22" s="653"/>
      <c r="AKS22" s="653"/>
      <c r="AKT22" s="653"/>
      <c r="AKU22" s="653"/>
      <c r="AKV22" s="653"/>
      <c r="AKW22" s="653"/>
      <c r="AKX22" s="653"/>
      <c r="AKY22" s="653"/>
      <c r="AKZ22" s="653"/>
      <c r="ALA22" s="653"/>
      <c r="ALB22" s="653"/>
      <c r="ALC22" s="653"/>
      <c r="ALD22" s="653"/>
      <c r="ALE22" s="653"/>
      <c r="ALF22" s="653"/>
      <c r="ALG22" s="653"/>
      <c r="ALH22" s="653"/>
      <c r="ALI22" s="653"/>
      <c r="ALJ22" s="653"/>
      <c r="ALK22" s="653"/>
      <c r="ALL22" s="653"/>
      <c r="ALM22" s="653"/>
      <c r="ALN22" s="653"/>
      <c r="ALO22" s="653"/>
      <c r="ALP22" s="653"/>
      <c r="ALQ22" s="653"/>
      <c r="ALR22" s="653"/>
      <c r="ALS22" s="653"/>
      <c r="ALT22" s="653"/>
      <c r="ALU22" s="653"/>
      <c r="ALV22" s="653"/>
      <c r="ALW22" s="653"/>
      <c r="ALX22" s="653"/>
      <c r="ALY22" s="653"/>
      <c r="ALZ22" s="653"/>
      <c r="AMA22" s="653"/>
      <c r="AMB22" s="653"/>
      <c r="AMC22" s="653"/>
      <c r="AMD22" s="653"/>
      <c r="AME22" s="653"/>
      <c r="AMF22" s="653"/>
      <c r="AMG22" s="653"/>
      <c r="AMH22" s="653"/>
      <c r="AMI22" s="653"/>
      <c r="AMJ22" s="653"/>
    </row>
    <row r="23" spans="1:1024" s="199" customFormat="1">
      <c r="A23" s="1599" t="s">
        <v>3255</v>
      </c>
      <c r="B23" s="1594"/>
      <c r="C23" s="1594"/>
      <c r="D23" s="1594"/>
      <c r="E23" s="1594"/>
      <c r="F23" s="1595"/>
      <c r="G23" s="1600">
        <v>68988879.349999994</v>
      </c>
      <c r="H23" s="1600">
        <v>68988879.349999994</v>
      </c>
      <c r="I23" s="656"/>
      <c r="J23" s="653"/>
      <c r="K23" s="653"/>
      <c r="L23" s="653"/>
      <c r="M23" s="653"/>
      <c r="N23" s="653"/>
      <c r="O23" s="653"/>
      <c r="P23" s="653"/>
      <c r="Q23" s="653"/>
      <c r="R23" s="653"/>
      <c r="S23" s="653"/>
      <c r="T23" s="653"/>
      <c r="U23" s="653"/>
      <c r="V23" s="653"/>
      <c r="W23" s="653"/>
      <c r="X23" s="653"/>
      <c r="Y23" s="653"/>
      <c r="Z23" s="653"/>
      <c r="AA23" s="653"/>
      <c r="AB23" s="653"/>
      <c r="AC23" s="653"/>
      <c r="AD23" s="653"/>
      <c r="AE23" s="653"/>
      <c r="AF23" s="653"/>
      <c r="AG23" s="653"/>
      <c r="AH23" s="653"/>
      <c r="AI23" s="653"/>
      <c r="AJ23" s="653"/>
      <c r="AK23" s="653"/>
      <c r="AL23" s="653"/>
      <c r="AM23" s="653"/>
      <c r="AN23" s="653"/>
      <c r="AO23" s="653"/>
      <c r="AP23" s="653"/>
      <c r="AQ23" s="653"/>
      <c r="AR23" s="653"/>
      <c r="AS23" s="653"/>
      <c r="AT23" s="653"/>
      <c r="AU23" s="653"/>
      <c r="AV23" s="653"/>
      <c r="AW23" s="653"/>
      <c r="AX23" s="653"/>
      <c r="AY23" s="653"/>
      <c r="AZ23" s="653"/>
      <c r="BA23" s="653"/>
      <c r="BB23" s="653"/>
      <c r="BC23" s="653"/>
      <c r="BD23" s="653"/>
      <c r="BE23" s="653"/>
      <c r="BF23" s="653"/>
      <c r="BG23" s="653"/>
      <c r="BH23" s="653"/>
      <c r="BI23" s="653"/>
      <c r="BJ23" s="653"/>
      <c r="BK23" s="653"/>
      <c r="BL23" s="653"/>
      <c r="BM23" s="653"/>
      <c r="BN23" s="653"/>
      <c r="BO23" s="653"/>
      <c r="BP23" s="653"/>
      <c r="BQ23" s="653"/>
      <c r="BR23" s="653"/>
      <c r="BS23" s="653"/>
      <c r="BT23" s="653"/>
      <c r="BU23" s="653"/>
      <c r="BV23" s="653"/>
      <c r="BW23" s="653"/>
      <c r="BX23" s="653"/>
      <c r="BY23" s="653"/>
      <c r="BZ23" s="653"/>
      <c r="CA23" s="653"/>
      <c r="CB23" s="653"/>
      <c r="CC23" s="653"/>
      <c r="CD23" s="653"/>
      <c r="CE23" s="653"/>
      <c r="CF23" s="653"/>
      <c r="CG23" s="653"/>
      <c r="CH23" s="653"/>
      <c r="CI23" s="653"/>
      <c r="CJ23" s="653"/>
      <c r="CK23" s="653"/>
      <c r="CL23" s="653"/>
      <c r="CM23" s="653"/>
      <c r="CN23" s="653"/>
      <c r="CO23" s="653"/>
      <c r="CP23" s="653"/>
      <c r="CQ23" s="653"/>
      <c r="CR23" s="653"/>
      <c r="CS23" s="653"/>
      <c r="CT23" s="653"/>
      <c r="CU23" s="653"/>
      <c r="CV23" s="653"/>
      <c r="CW23" s="653"/>
      <c r="CX23" s="653"/>
      <c r="CY23" s="653"/>
      <c r="CZ23" s="653"/>
      <c r="DA23" s="653"/>
      <c r="DB23" s="653"/>
      <c r="DC23" s="653"/>
      <c r="DD23" s="653"/>
      <c r="DE23" s="653"/>
      <c r="DF23" s="653"/>
      <c r="DG23" s="653"/>
      <c r="DH23" s="653"/>
      <c r="DI23" s="653"/>
      <c r="DJ23" s="653"/>
      <c r="DK23" s="653"/>
      <c r="DL23" s="653"/>
      <c r="DM23" s="653"/>
      <c r="DN23" s="653"/>
      <c r="DO23" s="653"/>
      <c r="DP23" s="653"/>
      <c r="DQ23" s="653"/>
      <c r="DR23" s="653"/>
      <c r="DS23" s="653"/>
      <c r="DT23" s="653"/>
      <c r="DU23" s="653"/>
      <c r="DV23" s="653"/>
      <c r="DW23" s="653"/>
      <c r="DX23" s="653"/>
      <c r="DY23" s="653"/>
      <c r="DZ23" s="653"/>
      <c r="EA23" s="653"/>
      <c r="EB23" s="653"/>
      <c r="EC23" s="653"/>
      <c r="ED23" s="653"/>
      <c r="EE23" s="653"/>
      <c r="EF23" s="653"/>
      <c r="EG23" s="653"/>
      <c r="EH23" s="653"/>
      <c r="EI23" s="653"/>
      <c r="EJ23" s="653"/>
      <c r="EK23" s="653"/>
      <c r="EL23" s="653"/>
      <c r="EM23" s="653"/>
      <c r="EN23" s="653"/>
      <c r="EO23" s="653"/>
      <c r="EP23" s="653"/>
      <c r="EQ23" s="653"/>
      <c r="ER23" s="653"/>
      <c r="ES23" s="653"/>
      <c r="ET23" s="653"/>
      <c r="EU23" s="653"/>
      <c r="EV23" s="653"/>
      <c r="EW23" s="653"/>
      <c r="EX23" s="653"/>
      <c r="EY23" s="653"/>
      <c r="EZ23" s="653"/>
      <c r="FA23" s="653"/>
      <c r="FB23" s="653"/>
      <c r="FC23" s="653"/>
      <c r="FD23" s="653"/>
      <c r="FE23" s="653"/>
      <c r="FF23" s="653"/>
      <c r="FG23" s="653"/>
      <c r="FH23" s="653"/>
      <c r="FI23" s="653"/>
      <c r="FJ23" s="653"/>
      <c r="FK23" s="653"/>
      <c r="FL23" s="653"/>
      <c r="FM23" s="653"/>
      <c r="FN23" s="653"/>
      <c r="FO23" s="653"/>
      <c r="FP23" s="653"/>
      <c r="FQ23" s="653"/>
      <c r="FR23" s="653"/>
      <c r="FS23" s="653"/>
      <c r="FT23" s="653"/>
      <c r="FU23" s="653"/>
      <c r="FV23" s="653"/>
      <c r="FW23" s="653"/>
      <c r="FX23" s="653"/>
      <c r="FY23" s="653"/>
      <c r="FZ23" s="653"/>
      <c r="GA23" s="653"/>
      <c r="GB23" s="653"/>
      <c r="GC23" s="653"/>
      <c r="GD23" s="653"/>
      <c r="GE23" s="653"/>
      <c r="GF23" s="653"/>
      <c r="GG23" s="653"/>
      <c r="GH23" s="653"/>
      <c r="GI23" s="653"/>
      <c r="GJ23" s="653"/>
      <c r="GK23" s="653"/>
      <c r="GL23" s="653"/>
      <c r="GM23" s="653"/>
      <c r="GN23" s="653"/>
      <c r="GO23" s="653"/>
      <c r="GP23" s="653"/>
      <c r="GQ23" s="653"/>
      <c r="GR23" s="653"/>
      <c r="GS23" s="653"/>
      <c r="GT23" s="653"/>
      <c r="GU23" s="653"/>
      <c r="GV23" s="653"/>
      <c r="GW23" s="653"/>
      <c r="GX23" s="653"/>
      <c r="GY23" s="653"/>
      <c r="GZ23" s="653"/>
      <c r="HA23" s="653"/>
      <c r="HB23" s="653"/>
      <c r="HC23" s="653"/>
      <c r="HD23" s="653"/>
      <c r="HE23" s="653"/>
      <c r="HF23" s="653"/>
      <c r="HG23" s="653"/>
      <c r="HH23" s="653"/>
      <c r="HI23" s="653"/>
      <c r="HJ23" s="653"/>
      <c r="HK23" s="653"/>
      <c r="HL23" s="653"/>
      <c r="HM23" s="653"/>
      <c r="HN23" s="653"/>
      <c r="HO23" s="653"/>
      <c r="HP23" s="653"/>
      <c r="HQ23" s="653"/>
      <c r="HR23" s="653"/>
      <c r="HS23" s="653"/>
      <c r="HT23" s="653"/>
      <c r="HU23" s="653"/>
      <c r="HV23" s="653"/>
      <c r="HW23" s="653"/>
      <c r="HX23" s="653"/>
      <c r="HY23" s="653"/>
      <c r="HZ23" s="653"/>
      <c r="IA23" s="653"/>
      <c r="IB23" s="653"/>
      <c r="IC23" s="653"/>
      <c r="ID23" s="653"/>
      <c r="IE23" s="653"/>
      <c r="IF23" s="653"/>
      <c r="IG23" s="653"/>
      <c r="IH23" s="653"/>
      <c r="II23" s="653"/>
      <c r="IJ23" s="653"/>
      <c r="IK23" s="653"/>
      <c r="IL23" s="653"/>
      <c r="IM23" s="653"/>
      <c r="IN23" s="653"/>
      <c r="IO23" s="653"/>
      <c r="IP23" s="653"/>
      <c r="IQ23" s="653"/>
      <c r="IR23" s="653"/>
      <c r="IS23" s="653"/>
      <c r="IT23" s="653"/>
      <c r="IU23" s="653"/>
      <c r="IV23" s="653"/>
      <c r="IW23" s="653"/>
      <c r="IX23" s="653"/>
      <c r="IY23" s="653"/>
      <c r="IZ23" s="653"/>
      <c r="JA23" s="653"/>
      <c r="JB23" s="653"/>
      <c r="JC23" s="653"/>
      <c r="JD23" s="653"/>
      <c r="JE23" s="653"/>
      <c r="JF23" s="653"/>
      <c r="JG23" s="653"/>
      <c r="JH23" s="653"/>
      <c r="JI23" s="653"/>
      <c r="JJ23" s="653"/>
      <c r="JK23" s="653"/>
      <c r="JL23" s="653"/>
      <c r="JM23" s="653"/>
      <c r="JN23" s="653"/>
      <c r="JO23" s="653"/>
      <c r="JP23" s="653"/>
      <c r="JQ23" s="653"/>
      <c r="JR23" s="653"/>
      <c r="JS23" s="653"/>
      <c r="JT23" s="653"/>
      <c r="JU23" s="653"/>
      <c r="JV23" s="653"/>
      <c r="JW23" s="653"/>
      <c r="JX23" s="653"/>
      <c r="JY23" s="653"/>
      <c r="JZ23" s="653"/>
      <c r="KA23" s="653"/>
      <c r="KB23" s="653"/>
      <c r="KC23" s="653"/>
      <c r="KD23" s="653"/>
      <c r="KE23" s="653"/>
      <c r="KF23" s="653"/>
      <c r="KG23" s="653"/>
      <c r="KH23" s="653"/>
      <c r="KI23" s="653"/>
      <c r="KJ23" s="653"/>
      <c r="KK23" s="653"/>
      <c r="KL23" s="653"/>
      <c r="KM23" s="653"/>
      <c r="KN23" s="653"/>
      <c r="KO23" s="653"/>
      <c r="KP23" s="653"/>
      <c r="KQ23" s="653"/>
      <c r="KR23" s="653"/>
      <c r="KS23" s="653"/>
      <c r="KT23" s="653"/>
      <c r="KU23" s="653"/>
      <c r="KV23" s="653"/>
      <c r="KW23" s="653"/>
      <c r="KX23" s="653"/>
      <c r="KY23" s="653"/>
      <c r="KZ23" s="653"/>
      <c r="LA23" s="653"/>
      <c r="LB23" s="653"/>
      <c r="LC23" s="653"/>
      <c r="LD23" s="653"/>
      <c r="LE23" s="653"/>
      <c r="LF23" s="653"/>
      <c r="LG23" s="653"/>
      <c r="LH23" s="653"/>
      <c r="LI23" s="653"/>
      <c r="LJ23" s="653"/>
      <c r="LK23" s="653"/>
      <c r="LL23" s="653"/>
      <c r="LM23" s="653"/>
      <c r="LN23" s="653"/>
      <c r="LO23" s="653"/>
      <c r="LP23" s="653"/>
      <c r="LQ23" s="653"/>
      <c r="LR23" s="653"/>
      <c r="LS23" s="653"/>
      <c r="LT23" s="653"/>
      <c r="LU23" s="653"/>
      <c r="LV23" s="653"/>
      <c r="LW23" s="653"/>
      <c r="LX23" s="653"/>
      <c r="LY23" s="653"/>
      <c r="LZ23" s="653"/>
      <c r="MA23" s="653"/>
      <c r="MB23" s="653"/>
      <c r="MC23" s="653"/>
      <c r="MD23" s="653"/>
      <c r="ME23" s="653"/>
      <c r="MF23" s="653"/>
      <c r="MG23" s="653"/>
      <c r="MH23" s="653"/>
      <c r="MI23" s="653"/>
      <c r="MJ23" s="653"/>
      <c r="MK23" s="653"/>
      <c r="ML23" s="653"/>
      <c r="MM23" s="653"/>
      <c r="MN23" s="653"/>
      <c r="MO23" s="653"/>
      <c r="MP23" s="653"/>
      <c r="MQ23" s="653"/>
      <c r="MR23" s="653"/>
      <c r="MS23" s="653"/>
      <c r="MT23" s="653"/>
      <c r="MU23" s="653"/>
      <c r="MV23" s="653"/>
      <c r="MW23" s="653"/>
      <c r="MX23" s="653"/>
      <c r="MY23" s="653"/>
      <c r="MZ23" s="653"/>
      <c r="NA23" s="653"/>
      <c r="NB23" s="653"/>
      <c r="NC23" s="653"/>
      <c r="ND23" s="653"/>
      <c r="NE23" s="653"/>
      <c r="NF23" s="653"/>
      <c r="NG23" s="653"/>
      <c r="NH23" s="653"/>
      <c r="NI23" s="653"/>
      <c r="NJ23" s="653"/>
      <c r="NK23" s="653"/>
      <c r="NL23" s="653"/>
      <c r="NM23" s="653"/>
      <c r="NN23" s="653"/>
      <c r="NO23" s="653"/>
      <c r="NP23" s="653"/>
      <c r="NQ23" s="653"/>
      <c r="NR23" s="653"/>
      <c r="NS23" s="653"/>
      <c r="NT23" s="653"/>
      <c r="NU23" s="653"/>
      <c r="NV23" s="653"/>
      <c r="NW23" s="653"/>
      <c r="NX23" s="653"/>
      <c r="NY23" s="653"/>
      <c r="NZ23" s="653"/>
      <c r="OA23" s="653"/>
      <c r="OB23" s="653"/>
      <c r="OC23" s="653"/>
      <c r="OD23" s="653"/>
      <c r="OE23" s="653"/>
      <c r="OF23" s="653"/>
      <c r="OG23" s="653"/>
      <c r="OH23" s="653"/>
      <c r="OI23" s="653"/>
      <c r="OJ23" s="653"/>
      <c r="OK23" s="653"/>
      <c r="OL23" s="653"/>
      <c r="OM23" s="653"/>
      <c r="ON23" s="653"/>
      <c r="OO23" s="653"/>
      <c r="OP23" s="653"/>
      <c r="OQ23" s="653"/>
      <c r="OR23" s="653"/>
      <c r="OS23" s="653"/>
      <c r="OT23" s="653"/>
      <c r="OU23" s="653"/>
      <c r="OV23" s="653"/>
      <c r="OW23" s="653"/>
      <c r="OX23" s="653"/>
      <c r="OY23" s="653"/>
      <c r="OZ23" s="653"/>
      <c r="PA23" s="653"/>
      <c r="PB23" s="653"/>
      <c r="PC23" s="653"/>
      <c r="PD23" s="653"/>
      <c r="PE23" s="653"/>
      <c r="PF23" s="653"/>
      <c r="PG23" s="653"/>
      <c r="PH23" s="653"/>
      <c r="PI23" s="653"/>
      <c r="PJ23" s="653"/>
      <c r="PK23" s="653"/>
      <c r="PL23" s="653"/>
      <c r="PM23" s="653"/>
      <c r="PN23" s="653"/>
      <c r="PO23" s="653"/>
      <c r="PP23" s="653"/>
      <c r="PQ23" s="653"/>
      <c r="PR23" s="653"/>
      <c r="PS23" s="653"/>
      <c r="PT23" s="653"/>
      <c r="PU23" s="653"/>
      <c r="PV23" s="653"/>
      <c r="PW23" s="653"/>
      <c r="PX23" s="653"/>
      <c r="PY23" s="653"/>
      <c r="PZ23" s="653"/>
      <c r="QA23" s="653"/>
      <c r="QB23" s="653"/>
      <c r="QC23" s="653"/>
      <c r="QD23" s="653"/>
      <c r="QE23" s="653"/>
      <c r="QF23" s="653"/>
      <c r="QG23" s="653"/>
      <c r="QH23" s="653"/>
      <c r="QI23" s="653"/>
      <c r="QJ23" s="653"/>
      <c r="QK23" s="653"/>
      <c r="QL23" s="653"/>
      <c r="QM23" s="653"/>
      <c r="QN23" s="653"/>
      <c r="QO23" s="653"/>
      <c r="QP23" s="653"/>
      <c r="QQ23" s="653"/>
      <c r="QR23" s="653"/>
      <c r="QS23" s="653"/>
      <c r="QT23" s="653"/>
      <c r="QU23" s="653"/>
      <c r="QV23" s="653"/>
      <c r="QW23" s="653"/>
      <c r="QX23" s="653"/>
      <c r="QY23" s="653"/>
      <c r="QZ23" s="653"/>
      <c r="RA23" s="653"/>
      <c r="RB23" s="653"/>
      <c r="RC23" s="653"/>
      <c r="RD23" s="653"/>
      <c r="RE23" s="653"/>
      <c r="RF23" s="653"/>
      <c r="RG23" s="653"/>
      <c r="RH23" s="653"/>
      <c r="RI23" s="653"/>
      <c r="RJ23" s="653"/>
      <c r="RK23" s="653"/>
      <c r="RL23" s="653"/>
      <c r="RM23" s="653"/>
      <c r="RN23" s="653"/>
      <c r="RO23" s="653"/>
      <c r="RP23" s="653"/>
      <c r="RQ23" s="653"/>
      <c r="RR23" s="653"/>
      <c r="RS23" s="653"/>
      <c r="RT23" s="653"/>
      <c r="RU23" s="653"/>
      <c r="RV23" s="653"/>
      <c r="RW23" s="653"/>
      <c r="RX23" s="653"/>
      <c r="RY23" s="653"/>
      <c r="RZ23" s="653"/>
      <c r="SA23" s="653"/>
      <c r="SB23" s="653"/>
      <c r="SC23" s="653"/>
      <c r="SD23" s="653"/>
      <c r="SE23" s="653"/>
      <c r="SF23" s="653"/>
      <c r="SG23" s="653"/>
      <c r="SH23" s="653"/>
      <c r="SI23" s="653"/>
      <c r="SJ23" s="653"/>
      <c r="SK23" s="653"/>
      <c r="SL23" s="653"/>
      <c r="SM23" s="653"/>
      <c r="SN23" s="653"/>
      <c r="SO23" s="653"/>
      <c r="SP23" s="653"/>
      <c r="SQ23" s="653"/>
      <c r="SR23" s="653"/>
      <c r="SS23" s="653"/>
      <c r="ST23" s="653"/>
      <c r="SU23" s="653"/>
      <c r="SV23" s="653"/>
      <c r="SW23" s="653"/>
      <c r="SX23" s="653"/>
      <c r="SY23" s="653"/>
      <c r="SZ23" s="653"/>
      <c r="TA23" s="653"/>
      <c r="TB23" s="653"/>
      <c r="TC23" s="653"/>
      <c r="TD23" s="653"/>
      <c r="TE23" s="653"/>
      <c r="TF23" s="653"/>
      <c r="TG23" s="653"/>
      <c r="TH23" s="653"/>
      <c r="TI23" s="653"/>
      <c r="TJ23" s="653"/>
      <c r="TK23" s="653"/>
      <c r="TL23" s="653"/>
      <c r="TM23" s="653"/>
      <c r="TN23" s="653"/>
      <c r="TO23" s="653"/>
      <c r="TP23" s="653"/>
      <c r="TQ23" s="653"/>
      <c r="TR23" s="653"/>
      <c r="TS23" s="653"/>
      <c r="TT23" s="653"/>
      <c r="TU23" s="653"/>
      <c r="TV23" s="653"/>
      <c r="TW23" s="653"/>
      <c r="TX23" s="653"/>
      <c r="TY23" s="653"/>
      <c r="TZ23" s="653"/>
      <c r="UA23" s="653"/>
      <c r="UB23" s="653"/>
      <c r="UC23" s="653"/>
      <c r="UD23" s="653"/>
      <c r="UE23" s="653"/>
      <c r="UF23" s="653"/>
      <c r="UG23" s="653"/>
      <c r="UH23" s="653"/>
      <c r="UI23" s="653"/>
      <c r="UJ23" s="653"/>
      <c r="UK23" s="653"/>
      <c r="UL23" s="653"/>
      <c r="UM23" s="653"/>
      <c r="UN23" s="653"/>
      <c r="UO23" s="653"/>
      <c r="UP23" s="653"/>
      <c r="UQ23" s="653"/>
      <c r="UR23" s="653"/>
      <c r="US23" s="653"/>
      <c r="UT23" s="653"/>
      <c r="UU23" s="653"/>
      <c r="UV23" s="653"/>
      <c r="UW23" s="653"/>
      <c r="UX23" s="653"/>
      <c r="UY23" s="653"/>
      <c r="UZ23" s="653"/>
      <c r="VA23" s="653"/>
      <c r="VB23" s="653"/>
      <c r="VC23" s="653"/>
      <c r="VD23" s="653"/>
      <c r="VE23" s="653"/>
      <c r="VF23" s="653"/>
      <c r="VG23" s="653"/>
      <c r="VH23" s="653"/>
      <c r="VI23" s="653"/>
      <c r="VJ23" s="653"/>
      <c r="VK23" s="653"/>
      <c r="VL23" s="653"/>
      <c r="VM23" s="653"/>
      <c r="VN23" s="653"/>
      <c r="VO23" s="653"/>
      <c r="VP23" s="653"/>
      <c r="VQ23" s="653"/>
      <c r="VR23" s="653"/>
      <c r="VS23" s="653"/>
      <c r="VT23" s="653"/>
      <c r="VU23" s="653"/>
      <c r="VV23" s="653"/>
      <c r="VW23" s="653"/>
      <c r="VX23" s="653"/>
      <c r="VY23" s="653"/>
      <c r="VZ23" s="653"/>
      <c r="WA23" s="653"/>
      <c r="WB23" s="653"/>
      <c r="WC23" s="653"/>
      <c r="WD23" s="653"/>
      <c r="WE23" s="653"/>
      <c r="WF23" s="653"/>
      <c r="WG23" s="653"/>
      <c r="WH23" s="653"/>
      <c r="WI23" s="653"/>
      <c r="WJ23" s="653"/>
      <c r="WK23" s="653"/>
      <c r="WL23" s="653"/>
      <c r="WM23" s="653"/>
      <c r="WN23" s="653"/>
      <c r="WO23" s="653"/>
      <c r="WP23" s="653"/>
      <c r="WQ23" s="653"/>
      <c r="WR23" s="653"/>
      <c r="WS23" s="653"/>
      <c r="WT23" s="653"/>
      <c r="WU23" s="653"/>
      <c r="WV23" s="653"/>
      <c r="WW23" s="653"/>
      <c r="WX23" s="653"/>
      <c r="WY23" s="653"/>
      <c r="WZ23" s="653"/>
      <c r="XA23" s="653"/>
      <c r="XB23" s="653"/>
      <c r="XC23" s="653"/>
      <c r="XD23" s="653"/>
      <c r="XE23" s="653"/>
      <c r="XF23" s="653"/>
      <c r="XG23" s="653"/>
      <c r="XH23" s="653"/>
      <c r="XI23" s="653"/>
      <c r="XJ23" s="653"/>
      <c r="XK23" s="653"/>
      <c r="XL23" s="653"/>
      <c r="XM23" s="653"/>
      <c r="XN23" s="653"/>
      <c r="XO23" s="653"/>
      <c r="XP23" s="653"/>
      <c r="XQ23" s="653"/>
      <c r="XR23" s="653"/>
      <c r="XS23" s="653"/>
      <c r="XT23" s="653"/>
      <c r="XU23" s="653"/>
      <c r="XV23" s="653"/>
      <c r="XW23" s="653"/>
      <c r="XX23" s="653"/>
      <c r="XY23" s="653"/>
      <c r="XZ23" s="653"/>
      <c r="YA23" s="653"/>
      <c r="YB23" s="653"/>
      <c r="YC23" s="653"/>
      <c r="YD23" s="653"/>
      <c r="YE23" s="653"/>
      <c r="YF23" s="653"/>
      <c r="YG23" s="653"/>
      <c r="YH23" s="653"/>
      <c r="YI23" s="653"/>
      <c r="YJ23" s="653"/>
      <c r="YK23" s="653"/>
      <c r="YL23" s="653"/>
      <c r="YM23" s="653"/>
      <c r="YN23" s="653"/>
      <c r="YO23" s="653"/>
      <c r="YP23" s="653"/>
      <c r="YQ23" s="653"/>
      <c r="YR23" s="653"/>
      <c r="YS23" s="653"/>
      <c r="YT23" s="653"/>
      <c r="YU23" s="653"/>
      <c r="YV23" s="653"/>
      <c r="YW23" s="653"/>
      <c r="YX23" s="653"/>
      <c r="YY23" s="653"/>
      <c r="YZ23" s="653"/>
      <c r="ZA23" s="653"/>
      <c r="ZB23" s="653"/>
      <c r="ZC23" s="653"/>
      <c r="ZD23" s="653"/>
      <c r="ZE23" s="653"/>
      <c r="ZF23" s="653"/>
      <c r="ZG23" s="653"/>
      <c r="ZH23" s="653"/>
      <c r="ZI23" s="653"/>
      <c r="ZJ23" s="653"/>
      <c r="ZK23" s="653"/>
      <c r="ZL23" s="653"/>
      <c r="ZM23" s="653"/>
      <c r="ZN23" s="653"/>
      <c r="ZO23" s="653"/>
      <c r="ZP23" s="653"/>
      <c r="ZQ23" s="653"/>
      <c r="ZR23" s="653"/>
      <c r="ZS23" s="653"/>
      <c r="ZT23" s="653"/>
      <c r="ZU23" s="653"/>
      <c r="ZV23" s="653"/>
      <c r="ZW23" s="653"/>
      <c r="ZX23" s="653"/>
      <c r="ZY23" s="653"/>
      <c r="ZZ23" s="653"/>
      <c r="AAA23" s="653"/>
      <c r="AAB23" s="653"/>
      <c r="AAC23" s="653"/>
      <c r="AAD23" s="653"/>
      <c r="AAE23" s="653"/>
      <c r="AAF23" s="653"/>
      <c r="AAG23" s="653"/>
      <c r="AAH23" s="653"/>
      <c r="AAI23" s="653"/>
      <c r="AAJ23" s="653"/>
      <c r="AAK23" s="653"/>
      <c r="AAL23" s="653"/>
      <c r="AAM23" s="653"/>
      <c r="AAN23" s="653"/>
      <c r="AAO23" s="653"/>
      <c r="AAP23" s="653"/>
      <c r="AAQ23" s="653"/>
      <c r="AAR23" s="653"/>
      <c r="AAS23" s="653"/>
      <c r="AAT23" s="653"/>
      <c r="AAU23" s="653"/>
      <c r="AAV23" s="653"/>
      <c r="AAW23" s="653"/>
      <c r="AAX23" s="653"/>
      <c r="AAY23" s="653"/>
      <c r="AAZ23" s="653"/>
      <c r="ABA23" s="653"/>
      <c r="ABB23" s="653"/>
      <c r="ABC23" s="653"/>
      <c r="ABD23" s="653"/>
      <c r="ABE23" s="653"/>
      <c r="ABF23" s="653"/>
      <c r="ABG23" s="653"/>
      <c r="ABH23" s="653"/>
      <c r="ABI23" s="653"/>
      <c r="ABJ23" s="653"/>
      <c r="ABK23" s="653"/>
      <c r="ABL23" s="653"/>
      <c r="ABM23" s="653"/>
      <c r="ABN23" s="653"/>
      <c r="ABO23" s="653"/>
      <c r="ABP23" s="653"/>
      <c r="ABQ23" s="653"/>
      <c r="ABR23" s="653"/>
      <c r="ABS23" s="653"/>
      <c r="ABT23" s="653"/>
      <c r="ABU23" s="653"/>
      <c r="ABV23" s="653"/>
      <c r="ABW23" s="653"/>
      <c r="ABX23" s="653"/>
      <c r="ABY23" s="653"/>
      <c r="ABZ23" s="653"/>
      <c r="ACA23" s="653"/>
      <c r="ACB23" s="653"/>
      <c r="ACC23" s="653"/>
      <c r="ACD23" s="653"/>
      <c r="ACE23" s="653"/>
      <c r="ACF23" s="653"/>
      <c r="ACG23" s="653"/>
      <c r="ACH23" s="653"/>
      <c r="ACI23" s="653"/>
      <c r="ACJ23" s="653"/>
      <c r="ACK23" s="653"/>
      <c r="ACL23" s="653"/>
      <c r="ACM23" s="653"/>
      <c r="ACN23" s="653"/>
      <c r="ACO23" s="653"/>
      <c r="ACP23" s="653"/>
      <c r="ACQ23" s="653"/>
      <c r="ACR23" s="653"/>
      <c r="ACS23" s="653"/>
      <c r="ACT23" s="653"/>
      <c r="ACU23" s="653"/>
      <c r="ACV23" s="653"/>
      <c r="ACW23" s="653"/>
      <c r="ACX23" s="653"/>
      <c r="ACY23" s="653"/>
      <c r="ACZ23" s="653"/>
      <c r="ADA23" s="653"/>
      <c r="ADB23" s="653"/>
      <c r="ADC23" s="653"/>
      <c r="ADD23" s="653"/>
      <c r="ADE23" s="653"/>
      <c r="ADF23" s="653"/>
      <c r="ADG23" s="653"/>
      <c r="ADH23" s="653"/>
      <c r="ADI23" s="653"/>
      <c r="ADJ23" s="653"/>
      <c r="ADK23" s="653"/>
      <c r="ADL23" s="653"/>
      <c r="ADM23" s="653"/>
      <c r="ADN23" s="653"/>
      <c r="ADO23" s="653"/>
      <c r="ADP23" s="653"/>
      <c r="ADQ23" s="653"/>
      <c r="ADR23" s="653"/>
      <c r="ADS23" s="653"/>
      <c r="ADT23" s="653"/>
      <c r="ADU23" s="653"/>
      <c r="ADV23" s="653"/>
      <c r="ADW23" s="653"/>
      <c r="ADX23" s="653"/>
      <c r="ADY23" s="653"/>
      <c r="ADZ23" s="653"/>
      <c r="AEA23" s="653"/>
      <c r="AEB23" s="653"/>
      <c r="AEC23" s="653"/>
      <c r="AED23" s="653"/>
      <c r="AEE23" s="653"/>
      <c r="AEF23" s="653"/>
      <c r="AEG23" s="653"/>
      <c r="AEH23" s="653"/>
      <c r="AEI23" s="653"/>
      <c r="AEJ23" s="653"/>
      <c r="AEK23" s="653"/>
      <c r="AEL23" s="653"/>
      <c r="AEM23" s="653"/>
      <c r="AEN23" s="653"/>
      <c r="AEO23" s="653"/>
      <c r="AEP23" s="653"/>
      <c r="AEQ23" s="653"/>
      <c r="AER23" s="653"/>
      <c r="AES23" s="653"/>
      <c r="AET23" s="653"/>
      <c r="AEU23" s="653"/>
      <c r="AEV23" s="653"/>
      <c r="AEW23" s="653"/>
      <c r="AEX23" s="653"/>
      <c r="AEY23" s="653"/>
      <c r="AEZ23" s="653"/>
      <c r="AFA23" s="653"/>
      <c r="AFB23" s="653"/>
      <c r="AFC23" s="653"/>
      <c r="AFD23" s="653"/>
      <c r="AFE23" s="653"/>
      <c r="AFF23" s="653"/>
      <c r="AFG23" s="653"/>
      <c r="AFH23" s="653"/>
      <c r="AFI23" s="653"/>
      <c r="AFJ23" s="653"/>
      <c r="AFK23" s="653"/>
      <c r="AFL23" s="653"/>
      <c r="AFM23" s="653"/>
      <c r="AFN23" s="653"/>
      <c r="AFO23" s="653"/>
      <c r="AFP23" s="653"/>
      <c r="AFQ23" s="653"/>
      <c r="AFR23" s="653"/>
      <c r="AFS23" s="653"/>
      <c r="AFT23" s="653"/>
      <c r="AFU23" s="653"/>
      <c r="AFV23" s="653"/>
      <c r="AFW23" s="653"/>
      <c r="AFX23" s="653"/>
      <c r="AFY23" s="653"/>
      <c r="AFZ23" s="653"/>
      <c r="AGA23" s="653"/>
      <c r="AGB23" s="653"/>
      <c r="AGC23" s="653"/>
      <c r="AGD23" s="653"/>
      <c r="AGE23" s="653"/>
      <c r="AGF23" s="653"/>
      <c r="AGG23" s="653"/>
      <c r="AGH23" s="653"/>
      <c r="AGI23" s="653"/>
      <c r="AGJ23" s="653"/>
      <c r="AGK23" s="653"/>
      <c r="AGL23" s="653"/>
      <c r="AGM23" s="653"/>
      <c r="AGN23" s="653"/>
      <c r="AGO23" s="653"/>
      <c r="AGP23" s="653"/>
      <c r="AGQ23" s="653"/>
      <c r="AGR23" s="653"/>
      <c r="AGS23" s="653"/>
      <c r="AGT23" s="653"/>
      <c r="AGU23" s="653"/>
      <c r="AGV23" s="653"/>
      <c r="AGW23" s="653"/>
      <c r="AGX23" s="653"/>
      <c r="AGY23" s="653"/>
      <c r="AGZ23" s="653"/>
      <c r="AHA23" s="653"/>
      <c r="AHB23" s="653"/>
      <c r="AHC23" s="653"/>
      <c r="AHD23" s="653"/>
      <c r="AHE23" s="653"/>
      <c r="AHF23" s="653"/>
      <c r="AHG23" s="653"/>
      <c r="AHH23" s="653"/>
      <c r="AHI23" s="653"/>
      <c r="AHJ23" s="653"/>
      <c r="AHK23" s="653"/>
      <c r="AHL23" s="653"/>
      <c r="AHM23" s="653"/>
      <c r="AHN23" s="653"/>
      <c r="AHO23" s="653"/>
      <c r="AHP23" s="653"/>
      <c r="AHQ23" s="653"/>
      <c r="AHR23" s="653"/>
      <c r="AHS23" s="653"/>
      <c r="AHT23" s="653"/>
      <c r="AHU23" s="653"/>
      <c r="AHV23" s="653"/>
      <c r="AHW23" s="653"/>
      <c r="AHX23" s="653"/>
      <c r="AHY23" s="653"/>
      <c r="AHZ23" s="653"/>
      <c r="AIA23" s="653"/>
      <c r="AIB23" s="653"/>
      <c r="AIC23" s="653"/>
      <c r="AID23" s="653"/>
      <c r="AIE23" s="653"/>
      <c r="AIF23" s="653"/>
      <c r="AIG23" s="653"/>
      <c r="AIH23" s="653"/>
      <c r="AII23" s="653"/>
      <c r="AIJ23" s="653"/>
      <c r="AIK23" s="653"/>
      <c r="AIL23" s="653"/>
      <c r="AIM23" s="653"/>
      <c r="AIN23" s="653"/>
      <c r="AIO23" s="653"/>
      <c r="AIP23" s="653"/>
      <c r="AIQ23" s="653"/>
      <c r="AIR23" s="653"/>
      <c r="AIS23" s="653"/>
      <c r="AIT23" s="653"/>
      <c r="AIU23" s="653"/>
      <c r="AIV23" s="653"/>
      <c r="AIW23" s="653"/>
      <c r="AIX23" s="653"/>
      <c r="AIY23" s="653"/>
      <c r="AIZ23" s="653"/>
      <c r="AJA23" s="653"/>
      <c r="AJB23" s="653"/>
      <c r="AJC23" s="653"/>
      <c r="AJD23" s="653"/>
      <c r="AJE23" s="653"/>
      <c r="AJF23" s="653"/>
      <c r="AJG23" s="653"/>
      <c r="AJH23" s="653"/>
      <c r="AJI23" s="653"/>
      <c r="AJJ23" s="653"/>
      <c r="AJK23" s="653"/>
      <c r="AJL23" s="653"/>
      <c r="AJM23" s="653"/>
      <c r="AJN23" s="653"/>
      <c r="AJO23" s="653"/>
      <c r="AJP23" s="653"/>
      <c r="AJQ23" s="653"/>
      <c r="AJR23" s="653"/>
      <c r="AJS23" s="653"/>
      <c r="AJT23" s="653"/>
      <c r="AJU23" s="653"/>
      <c r="AJV23" s="653"/>
      <c r="AJW23" s="653"/>
      <c r="AJX23" s="653"/>
      <c r="AJY23" s="653"/>
      <c r="AJZ23" s="653"/>
      <c r="AKA23" s="653"/>
      <c r="AKB23" s="653"/>
      <c r="AKC23" s="653"/>
      <c r="AKD23" s="653"/>
      <c r="AKE23" s="653"/>
      <c r="AKF23" s="653"/>
      <c r="AKG23" s="653"/>
      <c r="AKH23" s="653"/>
      <c r="AKI23" s="653"/>
      <c r="AKJ23" s="653"/>
      <c r="AKK23" s="653"/>
      <c r="AKL23" s="653"/>
      <c r="AKM23" s="653"/>
      <c r="AKN23" s="653"/>
      <c r="AKO23" s="653"/>
      <c r="AKP23" s="653"/>
      <c r="AKQ23" s="653"/>
      <c r="AKR23" s="653"/>
      <c r="AKS23" s="653"/>
      <c r="AKT23" s="653"/>
      <c r="AKU23" s="653"/>
      <c r="AKV23" s="653"/>
      <c r="AKW23" s="653"/>
      <c r="AKX23" s="653"/>
      <c r="AKY23" s="653"/>
      <c r="AKZ23" s="653"/>
      <c r="ALA23" s="653"/>
      <c r="ALB23" s="653"/>
      <c r="ALC23" s="653"/>
      <c r="ALD23" s="653"/>
      <c r="ALE23" s="653"/>
      <c r="ALF23" s="653"/>
      <c r="ALG23" s="653"/>
      <c r="ALH23" s="653"/>
      <c r="ALI23" s="653"/>
      <c r="ALJ23" s="653"/>
      <c r="ALK23" s="653"/>
      <c r="ALL23" s="653"/>
      <c r="ALM23" s="653"/>
      <c r="ALN23" s="653"/>
      <c r="ALO23" s="653"/>
      <c r="ALP23" s="653"/>
      <c r="ALQ23" s="653"/>
      <c r="ALR23" s="653"/>
      <c r="ALS23" s="653"/>
      <c r="ALT23" s="653"/>
      <c r="ALU23" s="653"/>
      <c r="ALV23" s="653"/>
      <c r="ALW23" s="653"/>
      <c r="ALX23" s="653"/>
      <c r="ALY23" s="653"/>
      <c r="ALZ23" s="653"/>
      <c r="AMA23" s="653"/>
      <c r="AMB23" s="653"/>
      <c r="AMC23" s="653"/>
      <c r="AMD23" s="653"/>
      <c r="AME23" s="653"/>
      <c r="AMF23" s="653"/>
      <c r="AMG23" s="653"/>
      <c r="AMH23" s="653"/>
      <c r="AMI23" s="653"/>
      <c r="AMJ23" s="653"/>
    </row>
    <row r="24" spans="1:1024" s="199" customFormat="1">
      <c r="A24" s="1599" t="s">
        <v>3244</v>
      </c>
      <c r="B24" s="1594"/>
      <c r="C24" s="1594"/>
      <c r="D24" s="1594"/>
      <c r="E24" s="1594"/>
      <c r="F24" s="1595"/>
      <c r="G24" s="1600">
        <v>66863351.600000001</v>
      </c>
      <c r="H24" s="1600">
        <v>66863351.600000001</v>
      </c>
      <c r="I24" s="656"/>
      <c r="J24" s="653"/>
      <c r="K24" s="653"/>
      <c r="L24" s="653"/>
      <c r="M24" s="653"/>
      <c r="N24" s="653"/>
      <c r="O24" s="653"/>
      <c r="P24" s="653"/>
      <c r="Q24" s="653"/>
      <c r="R24" s="653"/>
      <c r="S24" s="653"/>
      <c r="T24" s="653"/>
      <c r="U24" s="653"/>
      <c r="V24" s="653"/>
      <c r="W24" s="653"/>
      <c r="X24" s="653"/>
      <c r="Y24" s="653"/>
      <c r="Z24" s="653"/>
      <c r="AA24" s="653"/>
      <c r="AB24" s="653"/>
      <c r="AC24" s="653"/>
      <c r="AD24" s="653"/>
      <c r="AE24" s="653"/>
      <c r="AF24" s="653"/>
      <c r="AG24" s="653"/>
      <c r="AH24" s="653"/>
      <c r="AI24" s="653"/>
      <c r="AJ24" s="653"/>
      <c r="AK24" s="653"/>
      <c r="AL24" s="653"/>
      <c r="AM24" s="653"/>
      <c r="AN24" s="653"/>
      <c r="AO24" s="653"/>
      <c r="AP24" s="653"/>
      <c r="AQ24" s="653"/>
      <c r="AR24" s="653"/>
      <c r="AS24" s="653"/>
      <c r="AT24" s="653"/>
      <c r="AU24" s="653"/>
      <c r="AV24" s="653"/>
      <c r="AW24" s="653"/>
      <c r="AX24" s="653"/>
      <c r="AY24" s="653"/>
      <c r="AZ24" s="653"/>
      <c r="BA24" s="653"/>
      <c r="BB24" s="653"/>
      <c r="BC24" s="653"/>
      <c r="BD24" s="653"/>
      <c r="BE24" s="653"/>
      <c r="BF24" s="653"/>
      <c r="BG24" s="653"/>
      <c r="BH24" s="653"/>
      <c r="BI24" s="653"/>
      <c r="BJ24" s="653"/>
      <c r="BK24" s="653"/>
      <c r="BL24" s="653"/>
      <c r="BM24" s="653"/>
      <c r="BN24" s="653"/>
      <c r="BO24" s="653"/>
      <c r="BP24" s="653"/>
      <c r="BQ24" s="653"/>
      <c r="BR24" s="653"/>
      <c r="BS24" s="653"/>
      <c r="BT24" s="653"/>
      <c r="BU24" s="653"/>
      <c r="BV24" s="653"/>
      <c r="BW24" s="653"/>
      <c r="BX24" s="653"/>
      <c r="BY24" s="653"/>
      <c r="BZ24" s="653"/>
      <c r="CA24" s="653"/>
      <c r="CB24" s="653"/>
      <c r="CC24" s="653"/>
      <c r="CD24" s="653"/>
      <c r="CE24" s="653"/>
      <c r="CF24" s="653"/>
      <c r="CG24" s="653"/>
      <c r="CH24" s="653"/>
      <c r="CI24" s="653"/>
      <c r="CJ24" s="653"/>
      <c r="CK24" s="653"/>
      <c r="CL24" s="653"/>
      <c r="CM24" s="653"/>
      <c r="CN24" s="653"/>
      <c r="CO24" s="653"/>
      <c r="CP24" s="653"/>
      <c r="CQ24" s="653"/>
      <c r="CR24" s="653"/>
      <c r="CS24" s="653"/>
      <c r="CT24" s="653"/>
      <c r="CU24" s="653"/>
      <c r="CV24" s="653"/>
      <c r="CW24" s="653"/>
      <c r="CX24" s="653"/>
      <c r="CY24" s="653"/>
      <c r="CZ24" s="653"/>
      <c r="DA24" s="653"/>
      <c r="DB24" s="653"/>
      <c r="DC24" s="653"/>
      <c r="DD24" s="653"/>
      <c r="DE24" s="653"/>
      <c r="DF24" s="653"/>
      <c r="DG24" s="653"/>
      <c r="DH24" s="653"/>
      <c r="DI24" s="653"/>
      <c r="DJ24" s="653"/>
      <c r="DK24" s="653"/>
      <c r="DL24" s="653"/>
      <c r="DM24" s="653"/>
      <c r="DN24" s="653"/>
      <c r="DO24" s="653"/>
      <c r="DP24" s="653"/>
      <c r="DQ24" s="653"/>
      <c r="DR24" s="653"/>
      <c r="DS24" s="653"/>
      <c r="DT24" s="653"/>
      <c r="DU24" s="653"/>
      <c r="DV24" s="653"/>
      <c r="DW24" s="653"/>
      <c r="DX24" s="653"/>
      <c r="DY24" s="653"/>
      <c r="DZ24" s="653"/>
      <c r="EA24" s="653"/>
      <c r="EB24" s="653"/>
      <c r="EC24" s="653"/>
      <c r="ED24" s="653"/>
      <c r="EE24" s="653"/>
      <c r="EF24" s="653"/>
      <c r="EG24" s="653"/>
      <c r="EH24" s="653"/>
      <c r="EI24" s="653"/>
      <c r="EJ24" s="653"/>
      <c r="EK24" s="653"/>
      <c r="EL24" s="653"/>
      <c r="EM24" s="653"/>
      <c r="EN24" s="653"/>
      <c r="EO24" s="653"/>
      <c r="EP24" s="653"/>
      <c r="EQ24" s="653"/>
      <c r="ER24" s="653"/>
      <c r="ES24" s="653"/>
      <c r="ET24" s="653"/>
      <c r="EU24" s="653"/>
      <c r="EV24" s="653"/>
      <c r="EW24" s="653"/>
      <c r="EX24" s="653"/>
      <c r="EY24" s="653"/>
      <c r="EZ24" s="653"/>
      <c r="FA24" s="653"/>
      <c r="FB24" s="653"/>
      <c r="FC24" s="653"/>
      <c r="FD24" s="653"/>
      <c r="FE24" s="653"/>
      <c r="FF24" s="653"/>
      <c r="FG24" s="653"/>
      <c r="FH24" s="653"/>
      <c r="FI24" s="653"/>
      <c r="FJ24" s="653"/>
      <c r="FK24" s="653"/>
      <c r="FL24" s="653"/>
      <c r="FM24" s="653"/>
      <c r="FN24" s="653"/>
      <c r="FO24" s="653"/>
      <c r="FP24" s="653"/>
      <c r="FQ24" s="653"/>
      <c r="FR24" s="653"/>
      <c r="FS24" s="653"/>
      <c r="FT24" s="653"/>
      <c r="FU24" s="653"/>
      <c r="FV24" s="653"/>
      <c r="FW24" s="653"/>
      <c r="FX24" s="653"/>
      <c r="FY24" s="653"/>
      <c r="FZ24" s="653"/>
      <c r="GA24" s="653"/>
      <c r="GB24" s="653"/>
      <c r="GC24" s="653"/>
      <c r="GD24" s="653"/>
      <c r="GE24" s="653"/>
      <c r="GF24" s="653"/>
      <c r="GG24" s="653"/>
      <c r="GH24" s="653"/>
      <c r="GI24" s="653"/>
      <c r="GJ24" s="653"/>
      <c r="GK24" s="653"/>
      <c r="GL24" s="653"/>
      <c r="GM24" s="653"/>
      <c r="GN24" s="653"/>
      <c r="GO24" s="653"/>
      <c r="GP24" s="653"/>
      <c r="GQ24" s="653"/>
      <c r="GR24" s="653"/>
      <c r="GS24" s="653"/>
      <c r="GT24" s="653"/>
      <c r="GU24" s="653"/>
      <c r="GV24" s="653"/>
      <c r="GW24" s="653"/>
      <c r="GX24" s="653"/>
      <c r="GY24" s="653"/>
      <c r="GZ24" s="653"/>
      <c r="HA24" s="653"/>
      <c r="HB24" s="653"/>
      <c r="HC24" s="653"/>
      <c r="HD24" s="653"/>
      <c r="HE24" s="653"/>
      <c r="HF24" s="653"/>
      <c r="HG24" s="653"/>
      <c r="HH24" s="653"/>
      <c r="HI24" s="653"/>
      <c r="HJ24" s="653"/>
      <c r="HK24" s="653"/>
      <c r="HL24" s="653"/>
      <c r="HM24" s="653"/>
      <c r="HN24" s="653"/>
      <c r="HO24" s="653"/>
      <c r="HP24" s="653"/>
      <c r="HQ24" s="653"/>
      <c r="HR24" s="653"/>
      <c r="HS24" s="653"/>
      <c r="HT24" s="653"/>
      <c r="HU24" s="653"/>
      <c r="HV24" s="653"/>
      <c r="HW24" s="653"/>
      <c r="HX24" s="653"/>
      <c r="HY24" s="653"/>
      <c r="HZ24" s="653"/>
      <c r="IA24" s="653"/>
      <c r="IB24" s="653"/>
      <c r="IC24" s="653"/>
      <c r="ID24" s="653"/>
      <c r="IE24" s="653"/>
      <c r="IF24" s="653"/>
      <c r="IG24" s="653"/>
      <c r="IH24" s="653"/>
      <c r="II24" s="653"/>
      <c r="IJ24" s="653"/>
      <c r="IK24" s="653"/>
      <c r="IL24" s="653"/>
      <c r="IM24" s="653"/>
      <c r="IN24" s="653"/>
      <c r="IO24" s="653"/>
      <c r="IP24" s="653"/>
      <c r="IQ24" s="653"/>
      <c r="IR24" s="653"/>
      <c r="IS24" s="653"/>
      <c r="IT24" s="653"/>
      <c r="IU24" s="653"/>
      <c r="IV24" s="653"/>
      <c r="IW24" s="653"/>
      <c r="IX24" s="653"/>
      <c r="IY24" s="653"/>
      <c r="IZ24" s="653"/>
      <c r="JA24" s="653"/>
      <c r="JB24" s="653"/>
      <c r="JC24" s="653"/>
      <c r="JD24" s="653"/>
      <c r="JE24" s="653"/>
      <c r="JF24" s="653"/>
      <c r="JG24" s="653"/>
      <c r="JH24" s="653"/>
      <c r="JI24" s="653"/>
      <c r="JJ24" s="653"/>
      <c r="JK24" s="653"/>
      <c r="JL24" s="653"/>
      <c r="JM24" s="653"/>
      <c r="JN24" s="653"/>
      <c r="JO24" s="653"/>
      <c r="JP24" s="653"/>
      <c r="JQ24" s="653"/>
      <c r="JR24" s="653"/>
      <c r="JS24" s="653"/>
      <c r="JT24" s="653"/>
      <c r="JU24" s="653"/>
      <c r="JV24" s="653"/>
      <c r="JW24" s="653"/>
      <c r="JX24" s="653"/>
      <c r="JY24" s="653"/>
      <c r="JZ24" s="653"/>
      <c r="KA24" s="653"/>
      <c r="KB24" s="653"/>
      <c r="KC24" s="653"/>
      <c r="KD24" s="653"/>
      <c r="KE24" s="653"/>
      <c r="KF24" s="653"/>
      <c r="KG24" s="653"/>
      <c r="KH24" s="653"/>
      <c r="KI24" s="653"/>
      <c r="KJ24" s="653"/>
      <c r="KK24" s="653"/>
      <c r="KL24" s="653"/>
      <c r="KM24" s="653"/>
      <c r="KN24" s="653"/>
      <c r="KO24" s="653"/>
      <c r="KP24" s="653"/>
      <c r="KQ24" s="653"/>
      <c r="KR24" s="653"/>
      <c r="KS24" s="653"/>
      <c r="KT24" s="653"/>
      <c r="KU24" s="653"/>
      <c r="KV24" s="653"/>
      <c r="KW24" s="653"/>
      <c r="KX24" s="653"/>
      <c r="KY24" s="653"/>
      <c r="KZ24" s="653"/>
      <c r="LA24" s="653"/>
      <c r="LB24" s="653"/>
      <c r="LC24" s="653"/>
      <c r="LD24" s="653"/>
      <c r="LE24" s="653"/>
      <c r="LF24" s="653"/>
      <c r="LG24" s="653"/>
      <c r="LH24" s="653"/>
      <c r="LI24" s="653"/>
      <c r="LJ24" s="653"/>
      <c r="LK24" s="653"/>
      <c r="LL24" s="653"/>
      <c r="LM24" s="653"/>
      <c r="LN24" s="653"/>
      <c r="LO24" s="653"/>
      <c r="LP24" s="653"/>
      <c r="LQ24" s="653"/>
      <c r="LR24" s="653"/>
      <c r="LS24" s="653"/>
      <c r="LT24" s="653"/>
      <c r="LU24" s="653"/>
      <c r="LV24" s="653"/>
      <c r="LW24" s="653"/>
      <c r="LX24" s="653"/>
      <c r="LY24" s="653"/>
      <c r="LZ24" s="653"/>
      <c r="MA24" s="653"/>
      <c r="MB24" s="653"/>
      <c r="MC24" s="653"/>
      <c r="MD24" s="653"/>
      <c r="ME24" s="653"/>
      <c r="MF24" s="653"/>
      <c r="MG24" s="653"/>
      <c r="MH24" s="653"/>
      <c r="MI24" s="653"/>
      <c r="MJ24" s="653"/>
      <c r="MK24" s="653"/>
      <c r="ML24" s="653"/>
      <c r="MM24" s="653"/>
      <c r="MN24" s="653"/>
      <c r="MO24" s="653"/>
      <c r="MP24" s="653"/>
      <c r="MQ24" s="653"/>
      <c r="MR24" s="653"/>
      <c r="MS24" s="653"/>
      <c r="MT24" s="653"/>
      <c r="MU24" s="653"/>
      <c r="MV24" s="653"/>
      <c r="MW24" s="653"/>
      <c r="MX24" s="653"/>
      <c r="MY24" s="653"/>
      <c r="MZ24" s="653"/>
      <c r="NA24" s="653"/>
      <c r="NB24" s="653"/>
      <c r="NC24" s="653"/>
      <c r="ND24" s="653"/>
      <c r="NE24" s="653"/>
      <c r="NF24" s="653"/>
      <c r="NG24" s="653"/>
      <c r="NH24" s="653"/>
      <c r="NI24" s="653"/>
      <c r="NJ24" s="653"/>
      <c r="NK24" s="653"/>
      <c r="NL24" s="653"/>
      <c r="NM24" s="653"/>
      <c r="NN24" s="653"/>
      <c r="NO24" s="653"/>
      <c r="NP24" s="653"/>
      <c r="NQ24" s="653"/>
      <c r="NR24" s="653"/>
      <c r="NS24" s="653"/>
      <c r="NT24" s="653"/>
      <c r="NU24" s="653"/>
      <c r="NV24" s="653"/>
      <c r="NW24" s="653"/>
      <c r="NX24" s="653"/>
      <c r="NY24" s="653"/>
      <c r="NZ24" s="653"/>
      <c r="OA24" s="653"/>
      <c r="OB24" s="653"/>
      <c r="OC24" s="653"/>
      <c r="OD24" s="653"/>
      <c r="OE24" s="653"/>
      <c r="OF24" s="653"/>
      <c r="OG24" s="653"/>
      <c r="OH24" s="653"/>
      <c r="OI24" s="653"/>
      <c r="OJ24" s="653"/>
      <c r="OK24" s="653"/>
      <c r="OL24" s="653"/>
      <c r="OM24" s="653"/>
      <c r="ON24" s="653"/>
      <c r="OO24" s="653"/>
      <c r="OP24" s="653"/>
      <c r="OQ24" s="653"/>
      <c r="OR24" s="653"/>
      <c r="OS24" s="653"/>
      <c r="OT24" s="653"/>
      <c r="OU24" s="653"/>
      <c r="OV24" s="653"/>
      <c r="OW24" s="653"/>
      <c r="OX24" s="653"/>
      <c r="OY24" s="653"/>
      <c r="OZ24" s="653"/>
      <c r="PA24" s="653"/>
      <c r="PB24" s="653"/>
      <c r="PC24" s="653"/>
      <c r="PD24" s="653"/>
      <c r="PE24" s="653"/>
      <c r="PF24" s="653"/>
      <c r="PG24" s="653"/>
      <c r="PH24" s="653"/>
      <c r="PI24" s="653"/>
      <c r="PJ24" s="653"/>
      <c r="PK24" s="653"/>
      <c r="PL24" s="653"/>
      <c r="PM24" s="653"/>
      <c r="PN24" s="653"/>
      <c r="PO24" s="653"/>
      <c r="PP24" s="653"/>
      <c r="PQ24" s="653"/>
      <c r="PR24" s="653"/>
      <c r="PS24" s="653"/>
      <c r="PT24" s="653"/>
      <c r="PU24" s="653"/>
      <c r="PV24" s="653"/>
      <c r="PW24" s="653"/>
      <c r="PX24" s="653"/>
      <c r="PY24" s="653"/>
      <c r="PZ24" s="653"/>
      <c r="QA24" s="653"/>
      <c r="QB24" s="653"/>
      <c r="QC24" s="653"/>
      <c r="QD24" s="653"/>
      <c r="QE24" s="653"/>
      <c r="QF24" s="653"/>
      <c r="QG24" s="653"/>
      <c r="QH24" s="653"/>
      <c r="QI24" s="653"/>
      <c r="QJ24" s="653"/>
      <c r="QK24" s="653"/>
      <c r="QL24" s="653"/>
      <c r="QM24" s="653"/>
      <c r="QN24" s="653"/>
      <c r="QO24" s="653"/>
      <c r="QP24" s="653"/>
      <c r="QQ24" s="653"/>
      <c r="QR24" s="653"/>
      <c r="QS24" s="653"/>
      <c r="QT24" s="653"/>
      <c r="QU24" s="653"/>
      <c r="QV24" s="653"/>
      <c r="QW24" s="653"/>
      <c r="QX24" s="653"/>
      <c r="QY24" s="653"/>
      <c r="QZ24" s="653"/>
      <c r="RA24" s="653"/>
      <c r="RB24" s="653"/>
      <c r="RC24" s="653"/>
      <c r="RD24" s="653"/>
      <c r="RE24" s="653"/>
      <c r="RF24" s="653"/>
      <c r="RG24" s="653"/>
      <c r="RH24" s="653"/>
      <c r="RI24" s="653"/>
      <c r="RJ24" s="653"/>
      <c r="RK24" s="653"/>
      <c r="RL24" s="653"/>
      <c r="RM24" s="653"/>
      <c r="RN24" s="653"/>
      <c r="RO24" s="653"/>
      <c r="RP24" s="653"/>
      <c r="RQ24" s="653"/>
      <c r="RR24" s="653"/>
      <c r="RS24" s="653"/>
      <c r="RT24" s="653"/>
      <c r="RU24" s="653"/>
      <c r="RV24" s="653"/>
      <c r="RW24" s="653"/>
      <c r="RX24" s="653"/>
      <c r="RY24" s="653"/>
      <c r="RZ24" s="653"/>
      <c r="SA24" s="653"/>
      <c r="SB24" s="653"/>
      <c r="SC24" s="653"/>
      <c r="SD24" s="653"/>
      <c r="SE24" s="653"/>
      <c r="SF24" s="653"/>
      <c r="SG24" s="653"/>
      <c r="SH24" s="653"/>
      <c r="SI24" s="653"/>
      <c r="SJ24" s="653"/>
      <c r="SK24" s="653"/>
      <c r="SL24" s="653"/>
      <c r="SM24" s="653"/>
      <c r="SN24" s="653"/>
      <c r="SO24" s="653"/>
      <c r="SP24" s="653"/>
      <c r="SQ24" s="653"/>
      <c r="SR24" s="653"/>
      <c r="SS24" s="653"/>
      <c r="ST24" s="653"/>
      <c r="SU24" s="653"/>
      <c r="SV24" s="653"/>
      <c r="SW24" s="653"/>
      <c r="SX24" s="653"/>
      <c r="SY24" s="653"/>
      <c r="SZ24" s="653"/>
      <c r="TA24" s="653"/>
      <c r="TB24" s="653"/>
      <c r="TC24" s="653"/>
      <c r="TD24" s="653"/>
      <c r="TE24" s="653"/>
      <c r="TF24" s="653"/>
      <c r="TG24" s="653"/>
      <c r="TH24" s="653"/>
      <c r="TI24" s="653"/>
      <c r="TJ24" s="653"/>
      <c r="TK24" s="653"/>
      <c r="TL24" s="653"/>
      <c r="TM24" s="653"/>
      <c r="TN24" s="653"/>
      <c r="TO24" s="653"/>
      <c r="TP24" s="653"/>
      <c r="TQ24" s="653"/>
      <c r="TR24" s="653"/>
      <c r="TS24" s="653"/>
      <c r="TT24" s="653"/>
      <c r="TU24" s="653"/>
      <c r="TV24" s="653"/>
      <c r="TW24" s="653"/>
      <c r="TX24" s="653"/>
      <c r="TY24" s="653"/>
      <c r="TZ24" s="653"/>
      <c r="UA24" s="653"/>
      <c r="UB24" s="653"/>
      <c r="UC24" s="653"/>
      <c r="UD24" s="653"/>
      <c r="UE24" s="653"/>
      <c r="UF24" s="653"/>
      <c r="UG24" s="653"/>
      <c r="UH24" s="653"/>
      <c r="UI24" s="653"/>
      <c r="UJ24" s="653"/>
      <c r="UK24" s="653"/>
      <c r="UL24" s="653"/>
      <c r="UM24" s="653"/>
      <c r="UN24" s="653"/>
      <c r="UO24" s="653"/>
      <c r="UP24" s="653"/>
      <c r="UQ24" s="653"/>
      <c r="UR24" s="653"/>
      <c r="US24" s="653"/>
      <c r="UT24" s="653"/>
      <c r="UU24" s="653"/>
      <c r="UV24" s="653"/>
      <c r="UW24" s="653"/>
      <c r="UX24" s="653"/>
      <c r="UY24" s="653"/>
      <c r="UZ24" s="653"/>
      <c r="VA24" s="653"/>
      <c r="VB24" s="653"/>
      <c r="VC24" s="653"/>
      <c r="VD24" s="653"/>
      <c r="VE24" s="653"/>
      <c r="VF24" s="653"/>
      <c r="VG24" s="653"/>
      <c r="VH24" s="653"/>
      <c r="VI24" s="653"/>
      <c r="VJ24" s="653"/>
      <c r="VK24" s="653"/>
      <c r="VL24" s="653"/>
      <c r="VM24" s="653"/>
      <c r="VN24" s="653"/>
      <c r="VO24" s="653"/>
      <c r="VP24" s="653"/>
      <c r="VQ24" s="653"/>
      <c r="VR24" s="653"/>
      <c r="VS24" s="653"/>
      <c r="VT24" s="653"/>
      <c r="VU24" s="653"/>
      <c r="VV24" s="653"/>
      <c r="VW24" s="653"/>
      <c r="VX24" s="653"/>
      <c r="VY24" s="653"/>
      <c r="VZ24" s="653"/>
      <c r="WA24" s="653"/>
      <c r="WB24" s="653"/>
      <c r="WC24" s="653"/>
      <c r="WD24" s="653"/>
      <c r="WE24" s="653"/>
      <c r="WF24" s="653"/>
      <c r="WG24" s="653"/>
      <c r="WH24" s="653"/>
      <c r="WI24" s="653"/>
      <c r="WJ24" s="653"/>
      <c r="WK24" s="653"/>
      <c r="WL24" s="653"/>
      <c r="WM24" s="653"/>
      <c r="WN24" s="653"/>
      <c r="WO24" s="653"/>
      <c r="WP24" s="653"/>
      <c r="WQ24" s="653"/>
      <c r="WR24" s="653"/>
      <c r="WS24" s="653"/>
      <c r="WT24" s="653"/>
      <c r="WU24" s="653"/>
      <c r="WV24" s="653"/>
      <c r="WW24" s="653"/>
      <c r="WX24" s="653"/>
      <c r="WY24" s="653"/>
      <c r="WZ24" s="653"/>
      <c r="XA24" s="653"/>
      <c r="XB24" s="653"/>
      <c r="XC24" s="653"/>
      <c r="XD24" s="653"/>
      <c r="XE24" s="653"/>
      <c r="XF24" s="653"/>
      <c r="XG24" s="653"/>
      <c r="XH24" s="653"/>
      <c r="XI24" s="653"/>
      <c r="XJ24" s="653"/>
      <c r="XK24" s="653"/>
      <c r="XL24" s="653"/>
      <c r="XM24" s="653"/>
      <c r="XN24" s="653"/>
      <c r="XO24" s="653"/>
      <c r="XP24" s="653"/>
      <c r="XQ24" s="653"/>
      <c r="XR24" s="653"/>
      <c r="XS24" s="653"/>
      <c r="XT24" s="653"/>
      <c r="XU24" s="653"/>
      <c r="XV24" s="653"/>
      <c r="XW24" s="653"/>
      <c r="XX24" s="653"/>
      <c r="XY24" s="653"/>
      <c r="XZ24" s="653"/>
      <c r="YA24" s="653"/>
      <c r="YB24" s="653"/>
      <c r="YC24" s="653"/>
      <c r="YD24" s="653"/>
      <c r="YE24" s="653"/>
      <c r="YF24" s="653"/>
      <c r="YG24" s="653"/>
      <c r="YH24" s="653"/>
      <c r="YI24" s="653"/>
      <c r="YJ24" s="653"/>
      <c r="YK24" s="653"/>
      <c r="YL24" s="653"/>
      <c r="YM24" s="653"/>
      <c r="YN24" s="653"/>
      <c r="YO24" s="653"/>
      <c r="YP24" s="653"/>
      <c r="YQ24" s="653"/>
      <c r="YR24" s="653"/>
      <c r="YS24" s="653"/>
      <c r="YT24" s="653"/>
      <c r="YU24" s="653"/>
      <c r="YV24" s="653"/>
      <c r="YW24" s="653"/>
      <c r="YX24" s="653"/>
      <c r="YY24" s="653"/>
      <c r="YZ24" s="653"/>
      <c r="ZA24" s="653"/>
      <c r="ZB24" s="653"/>
      <c r="ZC24" s="653"/>
      <c r="ZD24" s="653"/>
      <c r="ZE24" s="653"/>
      <c r="ZF24" s="653"/>
      <c r="ZG24" s="653"/>
      <c r="ZH24" s="653"/>
      <c r="ZI24" s="653"/>
      <c r="ZJ24" s="653"/>
      <c r="ZK24" s="653"/>
      <c r="ZL24" s="653"/>
      <c r="ZM24" s="653"/>
      <c r="ZN24" s="653"/>
      <c r="ZO24" s="653"/>
      <c r="ZP24" s="653"/>
      <c r="ZQ24" s="653"/>
      <c r="ZR24" s="653"/>
      <c r="ZS24" s="653"/>
      <c r="ZT24" s="653"/>
      <c r="ZU24" s="653"/>
      <c r="ZV24" s="653"/>
      <c r="ZW24" s="653"/>
      <c r="ZX24" s="653"/>
      <c r="ZY24" s="653"/>
      <c r="ZZ24" s="653"/>
      <c r="AAA24" s="653"/>
      <c r="AAB24" s="653"/>
      <c r="AAC24" s="653"/>
      <c r="AAD24" s="653"/>
      <c r="AAE24" s="653"/>
      <c r="AAF24" s="653"/>
      <c r="AAG24" s="653"/>
      <c r="AAH24" s="653"/>
      <c r="AAI24" s="653"/>
      <c r="AAJ24" s="653"/>
      <c r="AAK24" s="653"/>
      <c r="AAL24" s="653"/>
      <c r="AAM24" s="653"/>
      <c r="AAN24" s="653"/>
      <c r="AAO24" s="653"/>
      <c r="AAP24" s="653"/>
      <c r="AAQ24" s="653"/>
      <c r="AAR24" s="653"/>
      <c r="AAS24" s="653"/>
      <c r="AAT24" s="653"/>
      <c r="AAU24" s="653"/>
      <c r="AAV24" s="653"/>
      <c r="AAW24" s="653"/>
      <c r="AAX24" s="653"/>
      <c r="AAY24" s="653"/>
      <c r="AAZ24" s="653"/>
      <c r="ABA24" s="653"/>
      <c r="ABB24" s="653"/>
      <c r="ABC24" s="653"/>
      <c r="ABD24" s="653"/>
      <c r="ABE24" s="653"/>
      <c r="ABF24" s="653"/>
      <c r="ABG24" s="653"/>
      <c r="ABH24" s="653"/>
      <c r="ABI24" s="653"/>
      <c r="ABJ24" s="653"/>
      <c r="ABK24" s="653"/>
      <c r="ABL24" s="653"/>
      <c r="ABM24" s="653"/>
      <c r="ABN24" s="653"/>
      <c r="ABO24" s="653"/>
      <c r="ABP24" s="653"/>
      <c r="ABQ24" s="653"/>
      <c r="ABR24" s="653"/>
      <c r="ABS24" s="653"/>
      <c r="ABT24" s="653"/>
      <c r="ABU24" s="653"/>
      <c r="ABV24" s="653"/>
      <c r="ABW24" s="653"/>
      <c r="ABX24" s="653"/>
      <c r="ABY24" s="653"/>
      <c r="ABZ24" s="653"/>
      <c r="ACA24" s="653"/>
      <c r="ACB24" s="653"/>
      <c r="ACC24" s="653"/>
      <c r="ACD24" s="653"/>
      <c r="ACE24" s="653"/>
      <c r="ACF24" s="653"/>
      <c r="ACG24" s="653"/>
      <c r="ACH24" s="653"/>
      <c r="ACI24" s="653"/>
      <c r="ACJ24" s="653"/>
      <c r="ACK24" s="653"/>
      <c r="ACL24" s="653"/>
      <c r="ACM24" s="653"/>
      <c r="ACN24" s="653"/>
      <c r="ACO24" s="653"/>
      <c r="ACP24" s="653"/>
      <c r="ACQ24" s="653"/>
      <c r="ACR24" s="653"/>
      <c r="ACS24" s="653"/>
      <c r="ACT24" s="653"/>
      <c r="ACU24" s="653"/>
      <c r="ACV24" s="653"/>
      <c r="ACW24" s="653"/>
      <c r="ACX24" s="653"/>
      <c r="ACY24" s="653"/>
      <c r="ACZ24" s="653"/>
      <c r="ADA24" s="653"/>
      <c r="ADB24" s="653"/>
      <c r="ADC24" s="653"/>
      <c r="ADD24" s="653"/>
      <c r="ADE24" s="653"/>
      <c r="ADF24" s="653"/>
      <c r="ADG24" s="653"/>
      <c r="ADH24" s="653"/>
      <c r="ADI24" s="653"/>
      <c r="ADJ24" s="653"/>
      <c r="ADK24" s="653"/>
      <c r="ADL24" s="653"/>
      <c r="ADM24" s="653"/>
      <c r="ADN24" s="653"/>
      <c r="ADO24" s="653"/>
      <c r="ADP24" s="653"/>
      <c r="ADQ24" s="653"/>
      <c r="ADR24" s="653"/>
      <c r="ADS24" s="653"/>
      <c r="ADT24" s="653"/>
      <c r="ADU24" s="653"/>
      <c r="ADV24" s="653"/>
      <c r="ADW24" s="653"/>
      <c r="ADX24" s="653"/>
      <c r="ADY24" s="653"/>
      <c r="ADZ24" s="653"/>
      <c r="AEA24" s="653"/>
      <c r="AEB24" s="653"/>
      <c r="AEC24" s="653"/>
      <c r="AED24" s="653"/>
      <c r="AEE24" s="653"/>
      <c r="AEF24" s="653"/>
      <c r="AEG24" s="653"/>
      <c r="AEH24" s="653"/>
      <c r="AEI24" s="653"/>
      <c r="AEJ24" s="653"/>
      <c r="AEK24" s="653"/>
      <c r="AEL24" s="653"/>
      <c r="AEM24" s="653"/>
      <c r="AEN24" s="653"/>
      <c r="AEO24" s="653"/>
      <c r="AEP24" s="653"/>
      <c r="AEQ24" s="653"/>
      <c r="AER24" s="653"/>
      <c r="AES24" s="653"/>
      <c r="AET24" s="653"/>
      <c r="AEU24" s="653"/>
      <c r="AEV24" s="653"/>
      <c r="AEW24" s="653"/>
      <c r="AEX24" s="653"/>
      <c r="AEY24" s="653"/>
      <c r="AEZ24" s="653"/>
      <c r="AFA24" s="653"/>
      <c r="AFB24" s="653"/>
      <c r="AFC24" s="653"/>
      <c r="AFD24" s="653"/>
      <c r="AFE24" s="653"/>
      <c r="AFF24" s="653"/>
      <c r="AFG24" s="653"/>
      <c r="AFH24" s="653"/>
      <c r="AFI24" s="653"/>
      <c r="AFJ24" s="653"/>
      <c r="AFK24" s="653"/>
      <c r="AFL24" s="653"/>
      <c r="AFM24" s="653"/>
      <c r="AFN24" s="653"/>
      <c r="AFO24" s="653"/>
      <c r="AFP24" s="653"/>
      <c r="AFQ24" s="653"/>
      <c r="AFR24" s="653"/>
      <c r="AFS24" s="653"/>
      <c r="AFT24" s="653"/>
      <c r="AFU24" s="653"/>
      <c r="AFV24" s="653"/>
      <c r="AFW24" s="653"/>
      <c r="AFX24" s="653"/>
      <c r="AFY24" s="653"/>
      <c r="AFZ24" s="653"/>
      <c r="AGA24" s="653"/>
      <c r="AGB24" s="653"/>
      <c r="AGC24" s="653"/>
      <c r="AGD24" s="653"/>
      <c r="AGE24" s="653"/>
      <c r="AGF24" s="653"/>
      <c r="AGG24" s="653"/>
      <c r="AGH24" s="653"/>
      <c r="AGI24" s="653"/>
      <c r="AGJ24" s="653"/>
      <c r="AGK24" s="653"/>
      <c r="AGL24" s="653"/>
      <c r="AGM24" s="653"/>
      <c r="AGN24" s="653"/>
      <c r="AGO24" s="653"/>
      <c r="AGP24" s="653"/>
      <c r="AGQ24" s="653"/>
      <c r="AGR24" s="653"/>
      <c r="AGS24" s="653"/>
      <c r="AGT24" s="653"/>
      <c r="AGU24" s="653"/>
      <c r="AGV24" s="653"/>
      <c r="AGW24" s="653"/>
      <c r="AGX24" s="653"/>
      <c r="AGY24" s="653"/>
      <c r="AGZ24" s="653"/>
      <c r="AHA24" s="653"/>
      <c r="AHB24" s="653"/>
      <c r="AHC24" s="653"/>
      <c r="AHD24" s="653"/>
      <c r="AHE24" s="653"/>
      <c r="AHF24" s="653"/>
      <c r="AHG24" s="653"/>
      <c r="AHH24" s="653"/>
      <c r="AHI24" s="653"/>
      <c r="AHJ24" s="653"/>
      <c r="AHK24" s="653"/>
      <c r="AHL24" s="653"/>
      <c r="AHM24" s="653"/>
      <c r="AHN24" s="653"/>
      <c r="AHO24" s="653"/>
      <c r="AHP24" s="653"/>
      <c r="AHQ24" s="653"/>
      <c r="AHR24" s="653"/>
      <c r="AHS24" s="653"/>
      <c r="AHT24" s="653"/>
      <c r="AHU24" s="653"/>
      <c r="AHV24" s="653"/>
      <c r="AHW24" s="653"/>
      <c r="AHX24" s="653"/>
      <c r="AHY24" s="653"/>
      <c r="AHZ24" s="653"/>
      <c r="AIA24" s="653"/>
      <c r="AIB24" s="653"/>
      <c r="AIC24" s="653"/>
      <c r="AID24" s="653"/>
      <c r="AIE24" s="653"/>
      <c r="AIF24" s="653"/>
      <c r="AIG24" s="653"/>
      <c r="AIH24" s="653"/>
      <c r="AII24" s="653"/>
      <c r="AIJ24" s="653"/>
      <c r="AIK24" s="653"/>
      <c r="AIL24" s="653"/>
      <c r="AIM24" s="653"/>
      <c r="AIN24" s="653"/>
      <c r="AIO24" s="653"/>
      <c r="AIP24" s="653"/>
      <c r="AIQ24" s="653"/>
      <c r="AIR24" s="653"/>
      <c r="AIS24" s="653"/>
      <c r="AIT24" s="653"/>
      <c r="AIU24" s="653"/>
      <c r="AIV24" s="653"/>
      <c r="AIW24" s="653"/>
      <c r="AIX24" s="653"/>
      <c r="AIY24" s="653"/>
      <c r="AIZ24" s="653"/>
      <c r="AJA24" s="653"/>
      <c r="AJB24" s="653"/>
      <c r="AJC24" s="653"/>
      <c r="AJD24" s="653"/>
      <c r="AJE24" s="653"/>
      <c r="AJF24" s="653"/>
      <c r="AJG24" s="653"/>
      <c r="AJH24" s="653"/>
      <c r="AJI24" s="653"/>
      <c r="AJJ24" s="653"/>
      <c r="AJK24" s="653"/>
      <c r="AJL24" s="653"/>
      <c r="AJM24" s="653"/>
      <c r="AJN24" s="653"/>
      <c r="AJO24" s="653"/>
      <c r="AJP24" s="653"/>
      <c r="AJQ24" s="653"/>
      <c r="AJR24" s="653"/>
      <c r="AJS24" s="653"/>
      <c r="AJT24" s="653"/>
      <c r="AJU24" s="653"/>
      <c r="AJV24" s="653"/>
      <c r="AJW24" s="653"/>
      <c r="AJX24" s="653"/>
      <c r="AJY24" s="653"/>
      <c r="AJZ24" s="653"/>
      <c r="AKA24" s="653"/>
      <c r="AKB24" s="653"/>
      <c r="AKC24" s="653"/>
      <c r="AKD24" s="653"/>
      <c r="AKE24" s="653"/>
      <c r="AKF24" s="653"/>
      <c r="AKG24" s="653"/>
      <c r="AKH24" s="653"/>
      <c r="AKI24" s="653"/>
      <c r="AKJ24" s="653"/>
      <c r="AKK24" s="653"/>
      <c r="AKL24" s="653"/>
      <c r="AKM24" s="653"/>
      <c r="AKN24" s="653"/>
      <c r="AKO24" s="653"/>
      <c r="AKP24" s="653"/>
      <c r="AKQ24" s="653"/>
      <c r="AKR24" s="653"/>
      <c r="AKS24" s="653"/>
      <c r="AKT24" s="653"/>
      <c r="AKU24" s="653"/>
      <c r="AKV24" s="653"/>
      <c r="AKW24" s="653"/>
      <c r="AKX24" s="653"/>
      <c r="AKY24" s="653"/>
      <c r="AKZ24" s="653"/>
      <c r="ALA24" s="653"/>
      <c r="ALB24" s="653"/>
      <c r="ALC24" s="653"/>
      <c r="ALD24" s="653"/>
      <c r="ALE24" s="653"/>
      <c r="ALF24" s="653"/>
      <c r="ALG24" s="653"/>
      <c r="ALH24" s="653"/>
      <c r="ALI24" s="653"/>
      <c r="ALJ24" s="653"/>
      <c r="ALK24" s="653"/>
      <c r="ALL24" s="653"/>
      <c r="ALM24" s="653"/>
      <c r="ALN24" s="653"/>
      <c r="ALO24" s="653"/>
      <c r="ALP24" s="653"/>
      <c r="ALQ24" s="653"/>
      <c r="ALR24" s="653"/>
      <c r="ALS24" s="653"/>
      <c r="ALT24" s="653"/>
      <c r="ALU24" s="653"/>
      <c r="ALV24" s="653"/>
      <c r="ALW24" s="653"/>
      <c r="ALX24" s="653"/>
      <c r="ALY24" s="653"/>
      <c r="ALZ24" s="653"/>
      <c r="AMA24" s="653"/>
      <c r="AMB24" s="653"/>
      <c r="AMC24" s="653"/>
      <c r="AMD24" s="653"/>
      <c r="AME24" s="653"/>
      <c r="AMF24" s="653"/>
      <c r="AMG24" s="653"/>
      <c r="AMH24" s="653"/>
      <c r="AMI24" s="653"/>
      <c r="AMJ24" s="653"/>
    </row>
    <row r="25" spans="1:1024" s="199" customFormat="1">
      <c r="A25" s="1599" t="s">
        <v>3231</v>
      </c>
      <c r="B25" s="1594"/>
      <c r="C25" s="1594"/>
      <c r="D25" s="1594"/>
      <c r="E25" s="1594"/>
      <c r="F25" s="1595"/>
      <c r="G25" s="1600">
        <v>66125859.350000001</v>
      </c>
      <c r="H25" s="1600">
        <v>66125859.350000001</v>
      </c>
      <c r="I25" s="656"/>
      <c r="J25" s="653"/>
      <c r="K25" s="653"/>
      <c r="L25" s="653"/>
      <c r="M25" s="653"/>
      <c r="N25" s="653"/>
      <c r="O25" s="653"/>
      <c r="P25" s="653"/>
      <c r="Q25" s="653"/>
      <c r="R25" s="653"/>
      <c r="S25" s="653"/>
      <c r="T25" s="653"/>
      <c r="U25" s="653"/>
      <c r="V25" s="653"/>
      <c r="W25" s="653"/>
      <c r="X25" s="653"/>
      <c r="Y25" s="653"/>
      <c r="Z25" s="653"/>
      <c r="AA25" s="653"/>
      <c r="AB25" s="653"/>
      <c r="AC25" s="653"/>
      <c r="AD25" s="653"/>
      <c r="AE25" s="653"/>
      <c r="AF25" s="653"/>
      <c r="AG25" s="653"/>
      <c r="AH25" s="653"/>
      <c r="AI25" s="653"/>
      <c r="AJ25" s="653"/>
      <c r="AK25" s="653"/>
      <c r="AL25" s="653"/>
      <c r="AM25" s="653"/>
      <c r="AN25" s="653"/>
      <c r="AO25" s="653"/>
      <c r="AP25" s="653"/>
      <c r="AQ25" s="653"/>
      <c r="AR25" s="653"/>
      <c r="AS25" s="653"/>
      <c r="AT25" s="653"/>
      <c r="AU25" s="653"/>
      <c r="AV25" s="653"/>
      <c r="AW25" s="653"/>
      <c r="AX25" s="653"/>
      <c r="AY25" s="653"/>
      <c r="AZ25" s="653"/>
      <c r="BA25" s="653"/>
      <c r="BB25" s="653"/>
      <c r="BC25" s="653"/>
      <c r="BD25" s="653"/>
      <c r="BE25" s="653"/>
      <c r="BF25" s="653"/>
      <c r="BG25" s="653"/>
      <c r="BH25" s="653"/>
      <c r="BI25" s="653"/>
      <c r="BJ25" s="653"/>
      <c r="BK25" s="653"/>
      <c r="BL25" s="653"/>
      <c r="BM25" s="653"/>
      <c r="BN25" s="653"/>
      <c r="BO25" s="653"/>
      <c r="BP25" s="653"/>
      <c r="BQ25" s="653"/>
      <c r="BR25" s="653"/>
      <c r="BS25" s="653"/>
      <c r="BT25" s="653"/>
      <c r="BU25" s="653"/>
      <c r="BV25" s="653"/>
      <c r="BW25" s="653"/>
      <c r="BX25" s="653"/>
      <c r="BY25" s="653"/>
      <c r="BZ25" s="653"/>
      <c r="CA25" s="653"/>
      <c r="CB25" s="653"/>
      <c r="CC25" s="653"/>
      <c r="CD25" s="653"/>
      <c r="CE25" s="653"/>
      <c r="CF25" s="653"/>
      <c r="CG25" s="653"/>
      <c r="CH25" s="653"/>
      <c r="CI25" s="653"/>
      <c r="CJ25" s="653"/>
      <c r="CK25" s="653"/>
      <c r="CL25" s="653"/>
      <c r="CM25" s="653"/>
      <c r="CN25" s="653"/>
      <c r="CO25" s="653"/>
      <c r="CP25" s="653"/>
      <c r="CQ25" s="653"/>
      <c r="CR25" s="653"/>
      <c r="CS25" s="653"/>
      <c r="CT25" s="653"/>
      <c r="CU25" s="653"/>
      <c r="CV25" s="653"/>
      <c r="CW25" s="653"/>
      <c r="CX25" s="653"/>
      <c r="CY25" s="653"/>
      <c r="CZ25" s="653"/>
      <c r="DA25" s="653"/>
      <c r="DB25" s="653"/>
      <c r="DC25" s="653"/>
      <c r="DD25" s="653"/>
      <c r="DE25" s="653"/>
      <c r="DF25" s="653"/>
      <c r="DG25" s="653"/>
      <c r="DH25" s="653"/>
      <c r="DI25" s="653"/>
      <c r="DJ25" s="653"/>
      <c r="DK25" s="653"/>
      <c r="DL25" s="653"/>
      <c r="DM25" s="653"/>
      <c r="DN25" s="653"/>
      <c r="DO25" s="653"/>
      <c r="DP25" s="653"/>
      <c r="DQ25" s="653"/>
      <c r="DR25" s="653"/>
      <c r="DS25" s="653"/>
      <c r="DT25" s="653"/>
      <c r="DU25" s="653"/>
      <c r="DV25" s="653"/>
      <c r="DW25" s="653"/>
      <c r="DX25" s="653"/>
      <c r="DY25" s="653"/>
      <c r="DZ25" s="653"/>
      <c r="EA25" s="653"/>
      <c r="EB25" s="653"/>
      <c r="EC25" s="653"/>
      <c r="ED25" s="653"/>
      <c r="EE25" s="653"/>
      <c r="EF25" s="653"/>
      <c r="EG25" s="653"/>
      <c r="EH25" s="653"/>
      <c r="EI25" s="653"/>
      <c r="EJ25" s="653"/>
      <c r="EK25" s="653"/>
      <c r="EL25" s="653"/>
      <c r="EM25" s="653"/>
      <c r="EN25" s="653"/>
      <c r="EO25" s="653"/>
      <c r="EP25" s="653"/>
      <c r="EQ25" s="653"/>
      <c r="ER25" s="653"/>
      <c r="ES25" s="653"/>
      <c r="ET25" s="653"/>
      <c r="EU25" s="653"/>
      <c r="EV25" s="653"/>
      <c r="EW25" s="653"/>
      <c r="EX25" s="653"/>
      <c r="EY25" s="653"/>
      <c r="EZ25" s="653"/>
      <c r="FA25" s="653"/>
      <c r="FB25" s="653"/>
      <c r="FC25" s="653"/>
      <c r="FD25" s="653"/>
      <c r="FE25" s="653"/>
      <c r="FF25" s="653"/>
      <c r="FG25" s="653"/>
      <c r="FH25" s="653"/>
      <c r="FI25" s="653"/>
      <c r="FJ25" s="653"/>
      <c r="FK25" s="653"/>
      <c r="FL25" s="653"/>
      <c r="FM25" s="653"/>
      <c r="FN25" s="653"/>
      <c r="FO25" s="653"/>
      <c r="FP25" s="653"/>
      <c r="FQ25" s="653"/>
      <c r="FR25" s="653"/>
      <c r="FS25" s="653"/>
      <c r="FT25" s="653"/>
      <c r="FU25" s="653"/>
      <c r="FV25" s="653"/>
      <c r="FW25" s="653"/>
      <c r="FX25" s="653"/>
      <c r="FY25" s="653"/>
      <c r="FZ25" s="653"/>
      <c r="GA25" s="653"/>
      <c r="GB25" s="653"/>
      <c r="GC25" s="653"/>
      <c r="GD25" s="653"/>
      <c r="GE25" s="653"/>
      <c r="GF25" s="653"/>
      <c r="GG25" s="653"/>
      <c r="GH25" s="653"/>
      <c r="GI25" s="653"/>
      <c r="GJ25" s="653"/>
      <c r="GK25" s="653"/>
      <c r="GL25" s="653"/>
      <c r="GM25" s="653"/>
      <c r="GN25" s="653"/>
      <c r="GO25" s="653"/>
      <c r="GP25" s="653"/>
      <c r="GQ25" s="653"/>
      <c r="GR25" s="653"/>
      <c r="GS25" s="653"/>
      <c r="GT25" s="653"/>
      <c r="GU25" s="653"/>
      <c r="GV25" s="653"/>
      <c r="GW25" s="653"/>
      <c r="GX25" s="653"/>
      <c r="GY25" s="653"/>
      <c r="GZ25" s="653"/>
      <c r="HA25" s="653"/>
      <c r="HB25" s="653"/>
      <c r="HC25" s="653"/>
      <c r="HD25" s="653"/>
      <c r="HE25" s="653"/>
      <c r="HF25" s="653"/>
      <c r="HG25" s="653"/>
      <c r="HH25" s="653"/>
      <c r="HI25" s="653"/>
      <c r="HJ25" s="653"/>
      <c r="HK25" s="653"/>
      <c r="HL25" s="653"/>
      <c r="HM25" s="653"/>
      <c r="HN25" s="653"/>
      <c r="HO25" s="653"/>
      <c r="HP25" s="653"/>
      <c r="HQ25" s="653"/>
      <c r="HR25" s="653"/>
      <c r="HS25" s="653"/>
      <c r="HT25" s="653"/>
      <c r="HU25" s="653"/>
      <c r="HV25" s="653"/>
      <c r="HW25" s="653"/>
      <c r="HX25" s="653"/>
      <c r="HY25" s="653"/>
      <c r="HZ25" s="653"/>
      <c r="IA25" s="653"/>
      <c r="IB25" s="653"/>
      <c r="IC25" s="653"/>
      <c r="ID25" s="653"/>
      <c r="IE25" s="653"/>
      <c r="IF25" s="653"/>
      <c r="IG25" s="653"/>
      <c r="IH25" s="653"/>
      <c r="II25" s="653"/>
      <c r="IJ25" s="653"/>
      <c r="IK25" s="653"/>
      <c r="IL25" s="653"/>
      <c r="IM25" s="653"/>
      <c r="IN25" s="653"/>
      <c r="IO25" s="653"/>
      <c r="IP25" s="653"/>
      <c r="IQ25" s="653"/>
      <c r="IR25" s="653"/>
      <c r="IS25" s="653"/>
      <c r="IT25" s="653"/>
      <c r="IU25" s="653"/>
      <c r="IV25" s="653"/>
      <c r="IW25" s="653"/>
      <c r="IX25" s="653"/>
      <c r="IY25" s="653"/>
      <c r="IZ25" s="653"/>
      <c r="JA25" s="653"/>
      <c r="JB25" s="653"/>
      <c r="JC25" s="653"/>
      <c r="JD25" s="653"/>
      <c r="JE25" s="653"/>
      <c r="JF25" s="653"/>
      <c r="JG25" s="653"/>
      <c r="JH25" s="653"/>
      <c r="JI25" s="653"/>
      <c r="JJ25" s="653"/>
      <c r="JK25" s="653"/>
      <c r="JL25" s="653"/>
      <c r="JM25" s="653"/>
      <c r="JN25" s="653"/>
      <c r="JO25" s="653"/>
      <c r="JP25" s="653"/>
      <c r="JQ25" s="653"/>
      <c r="JR25" s="653"/>
      <c r="JS25" s="653"/>
      <c r="JT25" s="653"/>
      <c r="JU25" s="653"/>
      <c r="JV25" s="653"/>
      <c r="JW25" s="653"/>
      <c r="JX25" s="653"/>
      <c r="JY25" s="653"/>
      <c r="JZ25" s="653"/>
      <c r="KA25" s="653"/>
      <c r="KB25" s="653"/>
      <c r="KC25" s="653"/>
      <c r="KD25" s="653"/>
      <c r="KE25" s="653"/>
      <c r="KF25" s="653"/>
      <c r="KG25" s="653"/>
      <c r="KH25" s="653"/>
      <c r="KI25" s="653"/>
      <c r="KJ25" s="653"/>
      <c r="KK25" s="653"/>
      <c r="KL25" s="653"/>
      <c r="KM25" s="653"/>
      <c r="KN25" s="653"/>
      <c r="KO25" s="653"/>
      <c r="KP25" s="653"/>
      <c r="KQ25" s="653"/>
      <c r="KR25" s="653"/>
      <c r="KS25" s="653"/>
      <c r="KT25" s="653"/>
      <c r="KU25" s="653"/>
      <c r="KV25" s="653"/>
      <c r="KW25" s="653"/>
      <c r="KX25" s="653"/>
      <c r="KY25" s="653"/>
      <c r="KZ25" s="653"/>
      <c r="LA25" s="653"/>
      <c r="LB25" s="653"/>
      <c r="LC25" s="653"/>
      <c r="LD25" s="653"/>
      <c r="LE25" s="653"/>
      <c r="LF25" s="653"/>
      <c r="LG25" s="653"/>
      <c r="LH25" s="653"/>
      <c r="LI25" s="653"/>
      <c r="LJ25" s="653"/>
      <c r="LK25" s="653"/>
      <c r="LL25" s="653"/>
      <c r="LM25" s="653"/>
      <c r="LN25" s="653"/>
      <c r="LO25" s="653"/>
      <c r="LP25" s="653"/>
      <c r="LQ25" s="653"/>
      <c r="LR25" s="653"/>
      <c r="LS25" s="653"/>
      <c r="LT25" s="653"/>
      <c r="LU25" s="653"/>
      <c r="LV25" s="653"/>
      <c r="LW25" s="653"/>
      <c r="LX25" s="653"/>
      <c r="LY25" s="653"/>
      <c r="LZ25" s="653"/>
      <c r="MA25" s="653"/>
      <c r="MB25" s="653"/>
      <c r="MC25" s="653"/>
      <c r="MD25" s="653"/>
      <c r="ME25" s="653"/>
      <c r="MF25" s="653"/>
      <c r="MG25" s="653"/>
      <c r="MH25" s="653"/>
      <c r="MI25" s="653"/>
      <c r="MJ25" s="653"/>
      <c r="MK25" s="653"/>
      <c r="ML25" s="653"/>
      <c r="MM25" s="653"/>
      <c r="MN25" s="653"/>
      <c r="MO25" s="653"/>
      <c r="MP25" s="653"/>
      <c r="MQ25" s="653"/>
      <c r="MR25" s="653"/>
      <c r="MS25" s="653"/>
      <c r="MT25" s="653"/>
      <c r="MU25" s="653"/>
      <c r="MV25" s="653"/>
      <c r="MW25" s="653"/>
      <c r="MX25" s="653"/>
      <c r="MY25" s="653"/>
      <c r="MZ25" s="653"/>
      <c r="NA25" s="653"/>
      <c r="NB25" s="653"/>
      <c r="NC25" s="653"/>
      <c r="ND25" s="653"/>
      <c r="NE25" s="653"/>
      <c r="NF25" s="653"/>
      <c r="NG25" s="653"/>
      <c r="NH25" s="653"/>
      <c r="NI25" s="653"/>
      <c r="NJ25" s="653"/>
      <c r="NK25" s="653"/>
      <c r="NL25" s="653"/>
      <c r="NM25" s="653"/>
      <c r="NN25" s="653"/>
      <c r="NO25" s="653"/>
      <c r="NP25" s="653"/>
      <c r="NQ25" s="653"/>
      <c r="NR25" s="653"/>
      <c r="NS25" s="653"/>
      <c r="NT25" s="653"/>
      <c r="NU25" s="653"/>
      <c r="NV25" s="653"/>
      <c r="NW25" s="653"/>
      <c r="NX25" s="653"/>
      <c r="NY25" s="653"/>
      <c r="NZ25" s="653"/>
      <c r="OA25" s="653"/>
      <c r="OB25" s="653"/>
      <c r="OC25" s="653"/>
      <c r="OD25" s="653"/>
      <c r="OE25" s="653"/>
      <c r="OF25" s="653"/>
      <c r="OG25" s="653"/>
      <c r="OH25" s="653"/>
      <c r="OI25" s="653"/>
      <c r="OJ25" s="653"/>
      <c r="OK25" s="653"/>
      <c r="OL25" s="653"/>
      <c r="OM25" s="653"/>
      <c r="ON25" s="653"/>
      <c r="OO25" s="653"/>
      <c r="OP25" s="653"/>
      <c r="OQ25" s="653"/>
      <c r="OR25" s="653"/>
      <c r="OS25" s="653"/>
      <c r="OT25" s="653"/>
      <c r="OU25" s="653"/>
      <c r="OV25" s="653"/>
      <c r="OW25" s="653"/>
      <c r="OX25" s="653"/>
      <c r="OY25" s="653"/>
      <c r="OZ25" s="653"/>
      <c r="PA25" s="653"/>
      <c r="PB25" s="653"/>
      <c r="PC25" s="653"/>
      <c r="PD25" s="653"/>
      <c r="PE25" s="653"/>
      <c r="PF25" s="653"/>
      <c r="PG25" s="653"/>
      <c r="PH25" s="653"/>
      <c r="PI25" s="653"/>
      <c r="PJ25" s="653"/>
      <c r="PK25" s="653"/>
      <c r="PL25" s="653"/>
      <c r="PM25" s="653"/>
      <c r="PN25" s="653"/>
      <c r="PO25" s="653"/>
      <c r="PP25" s="653"/>
      <c r="PQ25" s="653"/>
      <c r="PR25" s="653"/>
      <c r="PS25" s="653"/>
      <c r="PT25" s="653"/>
      <c r="PU25" s="653"/>
      <c r="PV25" s="653"/>
      <c r="PW25" s="653"/>
      <c r="PX25" s="653"/>
      <c r="PY25" s="653"/>
      <c r="PZ25" s="653"/>
      <c r="QA25" s="653"/>
      <c r="QB25" s="653"/>
      <c r="QC25" s="653"/>
      <c r="QD25" s="653"/>
      <c r="QE25" s="653"/>
      <c r="QF25" s="653"/>
      <c r="QG25" s="653"/>
      <c r="QH25" s="653"/>
      <c r="QI25" s="653"/>
      <c r="QJ25" s="653"/>
      <c r="QK25" s="653"/>
      <c r="QL25" s="653"/>
      <c r="QM25" s="653"/>
      <c r="QN25" s="653"/>
      <c r="QO25" s="653"/>
      <c r="QP25" s="653"/>
      <c r="QQ25" s="653"/>
      <c r="QR25" s="653"/>
      <c r="QS25" s="653"/>
      <c r="QT25" s="653"/>
      <c r="QU25" s="653"/>
      <c r="QV25" s="653"/>
      <c r="QW25" s="653"/>
      <c r="QX25" s="653"/>
      <c r="QY25" s="653"/>
      <c r="QZ25" s="653"/>
      <c r="RA25" s="653"/>
      <c r="RB25" s="653"/>
      <c r="RC25" s="653"/>
      <c r="RD25" s="653"/>
      <c r="RE25" s="653"/>
      <c r="RF25" s="653"/>
      <c r="RG25" s="653"/>
      <c r="RH25" s="653"/>
      <c r="RI25" s="653"/>
      <c r="RJ25" s="653"/>
      <c r="RK25" s="653"/>
      <c r="RL25" s="653"/>
      <c r="RM25" s="653"/>
      <c r="RN25" s="653"/>
      <c r="RO25" s="653"/>
      <c r="RP25" s="653"/>
      <c r="RQ25" s="653"/>
      <c r="RR25" s="653"/>
      <c r="RS25" s="653"/>
      <c r="RT25" s="653"/>
      <c r="RU25" s="653"/>
      <c r="RV25" s="653"/>
      <c r="RW25" s="653"/>
      <c r="RX25" s="653"/>
      <c r="RY25" s="653"/>
      <c r="RZ25" s="653"/>
      <c r="SA25" s="653"/>
      <c r="SB25" s="653"/>
      <c r="SC25" s="653"/>
      <c r="SD25" s="653"/>
      <c r="SE25" s="653"/>
      <c r="SF25" s="653"/>
      <c r="SG25" s="653"/>
      <c r="SH25" s="653"/>
      <c r="SI25" s="653"/>
      <c r="SJ25" s="653"/>
      <c r="SK25" s="653"/>
      <c r="SL25" s="653"/>
      <c r="SM25" s="653"/>
      <c r="SN25" s="653"/>
      <c r="SO25" s="653"/>
      <c r="SP25" s="653"/>
      <c r="SQ25" s="653"/>
      <c r="SR25" s="653"/>
      <c r="SS25" s="653"/>
      <c r="ST25" s="653"/>
      <c r="SU25" s="653"/>
      <c r="SV25" s="653"/>
      <c r="SW25" s="653"/>
      <c r="SX25" s="653"/>
      <c r="SY25" s="653"/>
      <c r="SZ25" s="653"/>
      <c r="TA25" s="653"/>
      <c r="TB25" s="653"/>
      <c r="TC25" s="653"/>
      <c r="TD25" s="653"/>
      <c r="TE25" s="653"/>
      <c r="TF25" s="653"/>
      <c r="TG25" s="653"/>
      <c r="TH25" s="653"/>
      <c r="TI25" s="653"/>
      <c r="TJ25" s="653"/>
      <c r="TK25" s="653"/>
      <c r="TL25" s="653"/>
      <c r="TM25" s="653"/>
      <c r="TN25" s="653"/>
      <c r="TO25" s="653"/>
      <c r="TP25" s="653"/>
      <c r="TQ25" s="653"/>
      <c r="TR25" s="653"/>
      <c r="TS25" s="653"/>
      <c r="TT25" s="653"/>
      <c r="TU25" s="653"/>
      <c r="TV25" s="653"/>
      <c r="TW25" s="653"/>
      <c r="TX25" s="653"/>
      <c r="TY25" s="653"/>
      <c r="TZ25" s="653"/>
      <c r="UA25" s="653"/>
      <c r="UB25" s="653"/>
      <c r="UC25" s="653"/>
      <c r="UD25" s="653"/>
      <c r="UE25" s="653"/>
      <c r="UF25" s="653"/>
      <c r="UG25" s="653"/>
      <c r="UH25" s="653"/>
      <c r="UI25" s="653"/>
      <c r="UJ25" s="653"/>
      <c r="UK25" s="653"/>
      <c r="UL25" s="653"/>
      <c r="UM25" s="653"/>
      <c r="UN25" s="653"/>
      <c r="UO25" s="653"/>
      <c r="UP25" s="653"/>
      <c r="UQ25" s="653"/>
      <c r="UR25" s="653"/>
      <c r="US25" s="653"/>
      <c r="UT25" s="653"/>
      <c r="UU25" s="653"/>
      <c r="UV25" s="653"/>
      <c r="UW25" s="653"/>
      <c r="UX25" s="653"/>
      <c r="UY25" s="653"/>
      <c r="UZ25" s="653"/>
      <c r="VA25" s="653"/>
      <c r="VB25" s="653"/>
      <c r="VC25" s="653"/>
      <c r="VD25" s="653"/>
      <c r="VE25" s="653"/>
      <c r="VF25" s="653"/>
      <c r="VG25" s="653"/>
      <c r="VH25" s="653"/>
      <c r="VI25" s="653"/>
      <c r="VJ25" s="653"/>
      <c r="VK25" s="653"/>
      <c r="VL25" s="653"/>
      <c r="VM25" s="653"/>
      <c r="VN25" s="653"/>
      <c r="VO25" s="653"/>
      <c r="VP25" s="653"/>
      <c r="VQ25" s="653"/>
      <c r="VR25" s="653"/>
      <c r="VS25" s="653"/>
      <c r="VT25" s="653"/>
      <c r="VU25" s="653"/>
      <c r="VV25" s="653"/>
      <c r="VW25" s="653"/>
      <c r="VX25" s="653"/>
      <c r="VY25" s="653"/>
      <c r="VZ25" s="653"/>
      <c r="WA25" s="653"/>
      <c r="WB25" s="653"/>
      <c r="WC25" s="653"/>
      <c r="WD25" s="653"/>
      <c r="WE25" s="653"/>
      <c r="WF25" s="653"/>
      <c r="WG25" s="653"/>
      <c r="WH25" s="653"/>
      <c r="WI25" s="653"/>
      <c r="WJ25" s="653"/>
      <c r="WK25" s="653"/>
      <c r="WL25" s="653"/>
      <c r="WM25" s="653"/>
      <c r="WN25" s="653"/>
      <c r="WO25" s="653"/>
      <c r="WP25" s="653"/>
      <c r="WQ25" s="653"/>
      <c r="WR25" s="653"/>
      <c r="WS25" s="653"/>
      <c r="WT25" s="653"/>
      <c r="WU25" s="653"/>
      <c r="WV25" s="653"/>
      <c r="WW25" s="653"/>
      <c r="WX25" s="653"/>
      <c r="WY25" s="653"/>
      <c r="WZ25" s="653"/>
      <c r="XA25" s="653"/>
      <c r="XB25" s="653"/>
      <c r="XC25" s="653"/>
      <c r="XD25" s="653"/>
      <c r="XE25" s="653"/>
      <c r="XF25" s="653"/>
      <c r="XG25" s="653"/>
      <c r="XH25" s="653"/>
      <c r="XI25" s="653"/>
      <c r="XJ25" s="653"/>
      <c r="XK25" s="653"/>
      <c r="XL25" s="653"/>
      <c r="XM25" s="653"/>
      <c r="XN25" s="653"/>
      <c r="XO25" s="653"/>
      <c r="XP25" s="653"/>
      <c r="XQ25" s="653"/>
      <c r="XR25" s="653"/>
      <c r="XS25" s="653"/>
      <c r="XT25" s="653"/>
      <c r="XU25" s="653"/>
      <c r="XV25" s="653"/>
      <c r="XW25" s="653"/>
      <c r="XX25" s="653"/>
      <c r="XY25" s="653"/>
      <c r="XZ25" s="653"/>
      <c r="YA25" s="653"/>
      <c r="YB25" s="653"/>
      <c r="YC25" s="653"/>
      <c r="YD25" s="653"/>
      <c r="YE25" s="653"/>
      <c r="YF25" s="653"/>
      <c r="YG25" s="653"/>
      <c r="YH25" s="653"/>
      <c r="YI25" s="653"/>
      <c r="YJ25" s="653"/>
      <c r="YK25" s="653"/>
      <c r="YL25" s="653"/>
      <c r="YM25" s="653"/>
      <c r="YN25" s="653"/>
      <c r="YO25" s="653"/>
      <c r="YP25" s="653"/>
      <c r="YQ25" s="653"/>
      <c r="YR25" s="653"/>
      <c r="YS25" s="653"/>
      <c r="YT25" s="653"/>
      <c r="YU25" s="653"/>
      <c r="YV25" s="653"/>
      <c r="YW25" s="653"/>
      <c r="YX25" s="653"/>
      <c r="YY25" s="653"/>
      <c r="YZ25" s="653"/>
      <c r="ZA25" s="653"/>
      <c r="ZB25" s="653"/>
      <c r="ZC25" s="653"/>
      <c r="ZD25" s="653"/>
      <c r="ZE25" s="653"/>
      <c r="ZF25" s="653"/>
      <c r="ZG25" s="653"/>
      <c r="ZH25" s="653"/>
      <c r="ZI25" s="653"/>
      <c r="ZJ25" s="653"/>
      <c r="ZK25" s="653"/>
      <c r="ZL25" s="653"/>
      <c r="ZM25" s="653"/>
      <c r="ZN25" s="653"/>
      <c r="ZO25" s="653"/>
      <c r="ZP25" s="653"/>
      <c r="ZQ25" s="653"/>
      <c r="ZR25" s="653"/>
      <c r="ZS25" s="653"/>
      <c r="ZT25" s="653"/>
      <c r="ZU25" s="653"/>
      <c r="ZV25" s="653"/>
      <c r="ZW25" s="653"/>
      <c r="ZX25" s="653"/>
      <c r="ZY25" s="653"/>
      <c r="ZZ25" s="653"/>
      <c r="AAA25" s="653"/>
      <c r="AAB25" s="653"/>
      <c r="AAC25" s="653"/>
      <c r="AAD25" s="653"/>
      <c r="AAE25" s="653"/>
      <c r="AAF25" s="653"/>
      <c r="AAG25" s="653"/>
      <c r="AAH25" s="653"/>
      <c r="AAI25" s="653"/>
      <c r="AAJ25" s="653"/>
      <c r="AAK25" s="653"/>
      <c r="AAL25" s="653"/>
      <c r="AAM25" s="653"/>
      <c r="AAN25" s="653"/>
      <c r="AAO25" s="653"/>
      <c r="AAP25" s="653"/>
      <c r="AAQ25" s="653"/>
      <c r="AAR25" s="653"/>
      <c r="AAS25" s="653"/>
      <c r="AAT25" s="653"/>
      <c r="AAU25" s="653"/>
      <c r="AAV25" s="653"/>
      <c r="AAW25" s="653"/>
      <c r="AAX25" s="653"/>
      <c r="AAY25" s="653"/>
      <c r="AAZ25" s="653"/>
      <c r="ABA25" s="653"/>
      <c r="ABB25" s="653"/>
      <c r="ABC25" s="653"/>
      <c r="ABD25" s="653"/>
      <c r="ABE25" s="653"/>
      <c r="ABF25" s="653"/>
      <c r="ABG25" s="653"/>
      <c r="ABH25" s="653"/>
      <c r="ABI25" s="653"/>
      <c r="ABJ25" s="653"/>
      <c r="ABK25" s="653"/>
      <c r="ABL25" s="653"/>
      <c r="ABM25" s="653"/>
      <c r="ABN25" s="653"/>
      <c r="ABO25" s="653"/>
      <c r="ABP25" s="653"/>
      <c r="ABQ25" s="653"/>
      <c r="ABR25" s="653"/>
      <c r="ABS25" s="653"/>
      <c r="ABT25" s="653"/>
      <c r="ABU25" s="653"/>
      <c r="ABV25" s="653"/>
      <c r="ABW25" s="653"/>
      <c r="ABX25" s="653"/>
      <c r="ABY25" s="653"/>
      <c r="ABZ25" s="653"/>
      <c r="ACA25" s="653"/>
      <c r="ACB25" s="653"/>
      <c r="ACC25" s="653"/>
      <c r="ACD25" s="653"/>
      <c r="ACE25" s="653"/>
      <c r="ACF25" s="653"/>
      <c r="ACG25" s="653"/>
      <c r="ACH25" s="653"/>
      <c r="ACI25" s="653"/>
      <c r="ACJ25" s="653"/>
      <c r="ACK25" s="653"/>
      <c r="ACL25" s="653"/>
      <c r="ACM25" s="653"/>
      <c r="ACN25" s="653"/>
      <c r="ACO25" s="653"/>
      <c r="ACP25" s="653"/>
      <c r="ACQ25" s="653"/>
      <c r="ACR25" s="653"/>
      <c r="ACS25" s="653"/>
      <c r="ACT25" s="653"/>
      <c r="ACU25" s="653"/>
      <c r="ACV25" s="653"/>
      <c r="ACW25" s="653"/>
      <c r="ACX25" s="653"/>
      <c r="ACY25" s="653"/>
      <c r="ACZ25" s="653"/>
      <c r="ADA25" s="653"/>
      <c r="ADB25" s="653"/>
      <c r="ADC25" s="653"/>
      <c r="ADD25" s="653"/>
      <c r="ADE25" s="653"/>
      <c r="ADF25" s="653"/>
      <c r="ADG25" s="653"/>
      <c r="ADH25" s="653"/>
      <c r="ADI25" s="653"/>
      <c r="ADJ25" s="653"/>
      <c r="ADK25" s="653"/>
      <c r="ADL25" s="653"/>
      <c r="ADM25" s="653"/>
      <c r="ADN25" s="653"/>
      <c r="ADO25" s="653"/>
      <c r="ADP25" s="653"/>
      <c r="ADQ25" s="653"/>
      <c r="ADR25" s="653"/>
      <c r="ADS25" s="653"/>
      <c r="ADT25" s="653"/>
      <c r="ADU25" s="653"/>
      <c r="ADV25" s="653"/>
      <c r="ADW25" s="653"/>
      <c r="ADX25" s="653"/>
      <c r="ADY25" s="653"/>
      <c r="ADZ25" s="653"/>
      <c r="AEA25" s="653"/>
      <c r="AEB25" s="653"/>
      <c r="AEC25" s="653"/>
      <c r="AED25" s="653"/>
      <c r="AEE25" s="653"/>
      <c r="AEF25" s="653"/>
      <c r="AEG25" s="653"/>
      <c r="AEH25" s="653"/>
      <c r="AEI25" s="653"/>
      <c r="AEJ25" s="653"/>
      <c r="AEK25" s="653"/>
      <c r="AEL25" s="653"/>
      <c r="AEM25" s="653"/>
      <c r="AEN25" s="653"/>
      <c r="AEO25" s="653"/>
      <c r="AEP25" s="653"/>
      <c r="AEQ25" s="653"/>
      <c r="AER25" s="653"/>
      <c r="AES25" s="653"/>
      <c r="AET25" s="653"/>
      <c r="AEU25" s="653"/>
      <c r="AEV25" s="653"/>
      <c r="AEW25" s="653"/>
      <c r="AEX25" s="653"/>
      <c r="AEY25" s="653"/>
      <c r="AEZ25" s="653"/>
      <c r="AFA25" s="653"/>
      <c r="AFB25" s="653"/>
      <c r="AFC25" s="653"/>
      <c r="AFD25" s="653"/>
      <c r="AFE25" s="653"/>
      <c r="AFF25" s="653"/>
      <c r="AFG25" s="653"/>
      <c r="AFH25" s="653"/>
      <c r="AFI25" s="653"/>
      <c r="AFJ25" s="653"/>
      <c r="AFK25" s="653"/>
      <c r="AFL25" s="653"/>
      <c r="AFM25" s="653"/>
      <c r="AFN25" s="653"/>
      <c r="AFO25" s="653"/>
      <c r="AFP25" s="653"/>
      <c r="AFQ25" s="653"/>
      <c r="AFR25" s="653"/>
      <c r="AFS25" s="653"/>
      <c r="AFT25" s="653"/>
      <c r="AFU25" s="653"/>
      <c r="AFV25" s="653"/>
      <c r="AFW25" s="653"/>
      <c r="AFX25" s="653"/>
      <c r="AFY25" s="653"/>
      <c r="AFZ25" s="653"/>
      <c r="AGA25" s="653"/>
      <c r="AGB25" s="653"/>
      <c r="AGC25" s="653"/>
      <c r="AGD25" s="653"/>
      <c r="AGE25" s="653"/>
      <c r="AGF25" s="653"/>
      <c r="AGG25" s="653"/>
      <c r="AGH25" s="653"/>
      <c r="AGI25" s="653"/>
      <c r="AGJ25" s="653"/>
      <c r="AGK25" s="653"/>
      <c r="AGL25" s="653"/>
      <c r="AGM25" s="653"/>
      <c r="AGN25" s="653"/>
      <c r="AGO25" s="653"/>
      <c r="AGP25" s="653"/>
      <c r="AGQ25" s="653"/>
      <c r="AGR25" s="653"/>
      <c r="AGS25" s="653"/>
      <c r="AGT25" s="653"/>
      <c r="AGU25" s="653"/>
      <c r="AGV25" s="653"/>
      <c r="AGW25" s="653"/>
      <c r="AGX25" s="653"/>
      <c r="AGY25" s="653"/>
      <c r="AGZ25" s="653"/>
      <c r="AHA25" s="653"/>
      <c r="AHB25" s="653"/>
      <c r="AHC25" s="653"/>
      <c r="AHD25" s="653"/>
      <c r="AHE25" s="653"/>
      <c r="AHF25" s="653"/>
      <c r="AHG25" s="653"/>
      <c r="AHH25" s="653"/>
      <c r="AHI25" s="653"/>
      <c r="AHJ25" s="653"/>
      <c r="AHK25" s="653"/>
      <c r="AHL25" s="653"/>
      <c r="AHM25" s="653"/>
      <c r="AHN25" s="653"/>
      <c r="AHO25" s="653"/>
      <c r="AHP25" s="653"/>
      <c r="AHQ25" s="653"/>
      <c r="AHR25" s="653"/>
      <c r="AHS25" s="653"/>
      <c r="AHT25" s="653"/>
      <c r="AHU25" s="653"/>
      <c r="AHV25" s="653"/>
      <c r="AHW25" s="653"/>
      <c r="AHX25" s="653"/>
      <c r="AHY25" s="653"/>
      <c r="AHZ25" s="653"/>
      <c r="AIA25" s="653"/>
      <c r="AIB25" s="653"/>
      <c r="AIC25" s="653"/>
      <c r="AID25" s="653"/>
      <c r="AIE25" s="653"/>
      <c r="AIF25" s="653"/>
      <c r="AIG25" s="653"/>
      <c r="AIH25" s="653"/>
      <c r="AII25" s="653"/>
      <c r="AIJ25" s="653"/>
      <c r="AIK25" s="653"/>
      <c r="AIL25" s="653"/>
      <c r="AIM25" s="653"/>
      <c r="AIN25" s="653"/>
      <c r="AIO25" s="653"/>
      <c r="AIP25" s="653"/>
      <c r="AIQ25" s="653"/>
      <c r="AIR25" s="653"/>
      <c r="AIS25" s="653"/>
      <c r="AIT25" s="653"/>
      <c r="AIU25" s="653"/>
      <c r="AIV25" s="653"/>
      <c r="AIW25" s="653"/>
      <c r="AIX25" s="653"/>
      <c r="AIY25" s="653"/>
      <c r="AIZ25" s="653"/>
      <c r="AJA25" s="653"/>
      <c r="AJB25" s="653"/>
      <c r="AJC25" s="653"/>
      <c r="AJD25" s="653"/>
      <c r="AJE25" s="653"/>
      <c r="AJF25" s="653"/>
      <c r="AJG25" s="653"/>
      <c r="AJH25" s="653"/>
      <c r="AJI25" s="653"/>
      <c r="AJJ25" s="653"/>
      <c r="AJK25" s="653"/>
      <c r="AJL25" s="653"/>
      <c r="AJM25" s="653"/>
      <c r="AJN25" s="653"/>
      <c r="AJO25" s="653"/>
      <c r="AJP25" s="653"/>
      <c r="AJQ25" s="653"/>
      <c r="AJR25" s="653"/>
      <c r="AJS25" s="653"/>
      <c r="AJT25" s="653"/>
      <c r="AJU25" s="653"/>
      <c r="AJV25" s="653"/>
      <c r="AJW25" s="653"/>
      <c r="AJX25" s="653"/>
      <c r="AJY25" s="653"/>
      <c r="AJZ25" s="653"/>
      <c r="AKA25" s="653"/>
      <c r="AKB25" s="653"/>
      <c r="AKC25" s="653"/>
      <c r="AKD25" s="653"/>
      <c r="AKE25" s="653"/>
      <c r="AKF25" s="653"/>
      <c r="AKG25" s="653"/>
      <c r="AKH25" s="653"/>
      <c r="AKI25" s="653"/>
      <c r="AKJ25" s="653"/>
      <c r="AKK25" s="653"/>
      <c r="AKL25" s="653"/>
      <c r="AKM25" s="653"/>
      <c r="AKN25" s="653"/>
      <c r="AKO25" s="653"/>
      <c r="AKP25" s="653"/>
      <c r="AKQ25" s="653"/>
      <c r="AKR25" s="653"/>
      <c r="AKS25" s="653"/>
      <c r="AKT25" s="653"/>
      <c r="AKU25" s="653"/>
      <c r="AKV25" s="653"/>
      <c r="AKW25" s="653"/>
      <c r="AKX25" s="653"/>
      <c r="AKY25" s="653"/>
      <c r="AKZ25" s="653"/>
      <c r="ALA25" s="653"/>
      <c r="ALB25" s="653"/>
      <c r="ALC25" s="653"/>
      <c r="ALD25" s="653"/>
      <c r="ALE25" s="653"/>
      <c r="ALF25" s="653"/>
      <c r="ALG25" s="653"/>
      <c r="ALH25" s="653"/>
      <c r="ALI25" s="653"/>
      <c r="ALJ25" s="653"/>
      <c r="ALK25" s="653"/>
      <c r="ALL25" s="653"/>
      <c r="ALM25" s="653"/>
      <c r="ALN25" s="653"/>
      <c r="ALO25" s="653"/>
      <c r="ALP25" s="653"/>
      <c r="ALQ25" s="653"/>
      <c r="ALR25" s="653"/>
      <c r="ALS25" s="653"/>
      <c r="ALT25" s="653"/>
      <c r="ALU25" s="653"/>
      <c r="ALV25" s="653"/>
      <c r="ALW25" s="653"/>
      <c r="ALX25" s="653"/>
      <c r="ALY25" s="653"/>
      <c r="ALZ25" s="653"/>
      <c r="AMA25" s="653"/>
      <c r="AMB25" s="653"/>
      <c r="AMC25" s="653"/>
      <c r="AMD25" s="653"/>
      <c r="AME25" s="653"/>
      <c r="AMF25" s="653"/>
      <c r="AMG25" s="653"/>
      <c r="AMH25" s="653"/>
      <c r="AMI25" s="653"/>
      <c r="AMJ25" s="653"/>
    </row>
    <row r="26" spans="1:1024" s="199" customFormat="1">
      <c r="A26" s="1599" t="s">
        <v>3202</v>
      </c>
      <c r="B26" s="1594"/>
      <c r="C26" s="1594"/>
      <c r="D26" s="1594"/>
      <c r="E26" s="1594"/>
      <c r="F26" s="1595"/>
      <c r="G26" s="1600">
        <v>62901537.100000001</v>
      </c>
      <c r="H26" s="1600">
        <v>62901537.100000001</v>
      </c>
      <c r="I26" s="656"/>
      <c r="J26" s="653"/>
      <c r="K26" s="653"/>
      <c r="L26" s="653"/>
      <c r="M26" s="653"/>
      <c r="N26" s="653"/>
      <c r="O26" s="653"/>
      <c r="P26" s="653"/>
      <c r="Q26" s="653"/>
      <c r="R26" s="653"/>
      <c r="S26" s="653"/>
      <c r="T26" s="653"/>
      <c r="U26" s="653"/>
      <c r="V26" s="653"/>
      <c r="W26" s="653"/>
      <c r="X26" s="653"/>
      <c r="Y26" s="653"/>
      <c r="Z26" s="653"/>
      <c r="AA26" s="653"/>
      <c r="AB26" s="653"/>
      <c r="AC26" s="653"/>
      <c r="AD26" s="653"/>
      <c r="AE26" s="653"/>
      <c r="AF26" s="653"/>
      <c r="AG26" s="653"/>
      <c r="AH26" s="653"/>
      <c r="AI26" s="653"/>
      <c r="AJ26" s="653"/>
      <c r="AK26" s="653"/>
      <c r="AL26" s="653"/>
      <c r="AM26" s="653"/>
      <c r="AN26" s="653"/>
      <c r="AO26" s="653"/>
      <c r="AP26" s="653"/>
      <c r="AQ26" s="653"/>
      <c r="AR26" s="653"/>
      <c r="AS26" s="653"/>
      <c r="AT26" s="653"/>
      <c r="AU26" s="653"/>
      <c r="AV26" s="653"/>
      <c r="AW26" s="653"/>
      <c r="AX26" s="653"/>
      <c r="AY26" s="653"/>
      <c r="AZ26" s="653"/>
      <c r="BA26" s="653"/>
      <c r="BB26" s="653"/>
      <c r="BC26" s="653"/>
      <c r="BD26" s="653"/>
      <c r="BE26" s="653"/>
      <c r="BF26" s="653"/>
      <c r="BG26" s="653"/>
      <c r="BH26" s="653"/>
      <c r="BI26" s="653"/>
      <c r="BJ26" s="653"/>
      <c r="BK26" s="653"/>
      <c r="BL26" s="653"/>
      <c r="BM26" s="653"/>
      <c r="BN26" s="653"/>
      <c r="BO26" s="653"/>
      <c r="BP26" s="653"/>
      <c r="BQ26" s="653"/>
      <c r="BR26" s="653"/>
      <c r="BS26" s="653"/>
      <c r="BT26" s="653"/>
      <c r="BU26" s="653"/>
      <c r="BV26" s="653"/>
      <c r="BW26" s="653"/>
      <c r="BX26" s="653"/>
      <c r="BY26" s="653"/>
      <c r="BZ26" s="653"/>
      <c r="CA26" s="653"/>
      <c r="CB26" s="653"/>
      <c r="CC26" s="653"/>
      <c r="CD26" s="653"/>
      <c r="CE26" s="653"/>
      <c r="CF26" s="653"/>
      <c r="CG26" s="653"/>
      <c r="CH26" s="653"/>
      <c r="CI26" s="653"/>
      <c r="CJ26" s="653"/>
      <c r="CK26" s="653"/>
      <c r="CL26" s="653"/>
      <c r="CM26" s="653"/>
      <c r="CN26" s="653"/>
      <c r="CO26" s="653"/>
      <c r="CP26" s="653"/>
      <c r="CQ26" s="653"/>
      <c r="CR26" s="653"/>
      <c r="CS26" s="653"/>
      <c r="CT26" s="653"/>
      <c r="CU26" s="653"/>
      <c r="CV26" s="653"/>
      <c r="CW26" s="653"/>
      <c r="CX26" s="653"/>
      <c r="CY26" s="653"/>
      <c r="CZ26" s="653"/>
      <c r="DA26" s="653"/>
      <c r="DB26" s="653"/>
      <c r="DC26" s="653"/>
      <c r="DD26" s="653"/>
      <c r="DE26" s="653"/>
      <c r="DF26" s="653"/>
      <c r="DG26" s="653"/>
      <c r="DH26" s="653"/>
      <c r="DI26" s="653"/>
      <c r="DJ26" s="653"/>
      <c r="DK26" s="653"/>
      <c r="DL26" s="653"/>
      <c r="DM26" s="653"/>
      <c r="DN26" s="653"/>
      <c r="DO26" s="653"/>
      <c r="DP26" s="653"/>
      <c r="DQ26" s="653"/>
      <c r="DR26" s="653"/>
      <c r="DS26" s="653"/>
      <c r="DT26" s="653"/>
      <c r="DU26" s="653"/>
      <c r="DV26" s="653"/>
      <c r="DW26" s="653"/>
      <c r="DX26" s="653"/>
      <c r="DY26" s="653"/>
      <c r="DZ26" s="653"/>
      <c r="EA26" s="653"/>
      <c r="EB26" s="653"/>
      <c r="EC26" s="653"/>
      <c r="ED26" s="653"/>
      <c r="EE26" s="653"/>
      <c r="EF26" s="653"/>
      <c r="EG26" s="653"/>
      <c r="EH26" s="653"/>
      <c r="EI26" s="653"/>
      <c r="EJ26" s="653"/>
      <c r="EK26" s="653"/>
      <c r="EL26" s="653"/>
      <c r="EM26" s="653"/>
      <c r="EN26" s="653"/>
      <c r="EO26" s="653"/>
      <c r="EP26" s="653"/>
      <c r="EQ26" s="653"/>
      <c r="ER26" s="653"/>
      <c r="ES26" s="653"/>
      <c r="ET26" s="653"/>
      <c r="EU26" s="653"/>
      <c r="EV26" s="653"/>
      <c r="EW26" s="653"/>
      <c r="EX26" s="653"/>
      <c r="EY26" s="653"/>
      <c r="EZ26" s="653"/>
      <c r="FA26" s="653"/>
      <c r="FB26" s="653"/>
      <c r="FC26" s="653"/>
      <c r="FD26" s="653"/>
      <c r="FE26" s="653"/>
      <c r="FF26" s="653"/>
      <c r="FG26" s="653"/>
      <c r="FH26" s="653"/>
      <c r="FI26" s="653"/>
      <c r="FJ26" s="653"/>
      <c r="FK26" s="653"/>
      <c r="FL26" s="653"/>
      <c r="FM26" s="653"/>
      <c r="FN26" s="653"/>
      <c r="FO26" s="653"/>
      <c r="FP26" s="653"/>
      <c r="FQ26" s="653"/>
      <c r="FR26" s="653"/>
      <c r="FS26" s="653"/>
      <c r="FT26" s="653"/>
      <c r="FU26" s="653"/>
      <c r="FV26" s="653"/>
      <c r="FW26" s="653"/>
      <c r="FX26" s="653"/>
      <c r="FY26" s="653"/>
      <c r="FZ26" s="653"/>
      <c r="GA26" s="653"/>
      <c r="GB26" s="653"/>
      <c r="GC26" s="653"/>
      <c r="GD26" s="653"/>
      <c r="GE26" s="653"/>
      <c r="GF26" s="653"/>
      <c r="GG26" s="653"/>
      <c r="GH26" s="653"/>
      <c r="GI26" s="653"/>
      <c r="GJ26" s="653"/>
      <c r="GK26" s="653"/>
      <c r="GL26" s="653"/>
      <c r="GM26" s="653"/>
      <c r="GN26" s="653"/>
      <c r="GO26" s="653"/>
      <c r="GP26" s="653"/>
      <c r="GQ26" s="653"/>
      <c r="GR26" s="653"/>
      <c r="GS26" s="653"/>
      <c r="GT26" s="653"/>
      <c r="GU26" s="653"/>
      <c r="GV26" s="653"/>
      <c r="GW26" s="653"/>
      <c r="GX26" s="653"/>
      <c r="GY26" s="653"/>
      <c r="GZ26" s="653"/>
      <c r="HA26" s="653"/>
      <c r="HB26" s="653"/>
      <c r="HC26" s="653"/>
      <c r="HD26" s="653"/>
      <c r="HE26" s="653"/>
      <c r="HF26" s="653"/>
      <c r="HG26" s="653"/>
      <c r="HH26" s="653"/>
      <c r="HI26" s="653"/>
      <c r="HJ26" s="653"/>
      <c r="HK26" s="653"/>
      <c r="HL26" s="653"/>
      <c r="HM26" s="653"/>
      <c r="HN26" s="653"/>
      <c r="HO26" s="653"/>
      <c r="HP26" s="653"/>
      <c r="HQ26" s="653"/>
      <c r="HR26" s="653"/>
      <c r="HS26" s="653"/>
      <c r="HT26" s="653"/>
      <c r="HU26" s="653"/>
      <c r="HV26" s="653"/>
      <c r="HW26" s="653"/>
      <c r="HX26" s="653"/>
      <c r="HY26" s="653"/>
      <c r="HZ26" s="653"/>
      <c r="IA26" s="653"/>
      <c r="IB26" s="653"/>
      <c r="IC26" s="653"/>
      <c r="ID26" s="653"/>
      <c r="IE26" s="653"/>
      <c r="IF26" s="653"/>
      <c r="IG26" s="653"/>
      <c r="IH26" s="653"/>
      <c r="II26" s="653"/>
      <c r="IJ26" s="653"/>
      <c r="IK26" s="653"/>
      <c r="IL26" s="653"/>
      <c r="IM26" s="653"/>
      <c r="IN26" s="653"/>
      <c r="IO26" s="653"/>
      <c r="IP26" s="653"/>
      <c r="IQ26" s="653"/>
      <c r="IR26" s="653"/>
      <c r="IS26" s="653"/>
      <c r="IT26" s="653"/>
      <c r="IU26" s="653"/>
      <c r="IV26" s="653"/>
      <c r="IW26" s="653"/>
      <c r="IX26" s="653"/>
      <c r="IY26" s="653"/>
      <c r="IZ26" s="653"/>
      <c r="JA26" s="653"/>
      <c r="JB26" s="653"/>
      <c r="JC26" s="653"/>
      <c r="JD26" s="653"/>
      <c r="JE26" s="653"/>
      <c r="JF26" s="653"/>
      <c r="JG26" s="653"/>
      <c r="JH26" s="653"/>
      <c r="JI26" s="653"/>
      <c r="JJ26" s="653"/>
      <c r="JK26" s="653"/>
      <c r="JL26" s="653"/>
      <c r="JM26" s="653"/>
      <c r="JN26" s="653"/>
      <c r="JO26" s="653"/>
      <c r="JP26" s="653"/>
      <c r="JQ26" s="653"/>
      <c r="JR26" s="653"/>
      <c r="JS26" s="653"/>
      <c r="JT26" s="653"/>
      <c r="JU26" s="653"/>
      <c r="JV26" s="653"/>
      <c r="JW26" s="653"/>
      <c r="JX26" s="653"/>
      <c r="JY26" s="653"/>
      <c r="JZ26" s="653"/>
      <c r="KA26" s="653"/>
      <c r="KB26" s="653"/>
      <c r="KC26" s="653"/>
      <c r="KD26" s="653"/>
      <c r="KE26" s="653"/>
      <c r="KF26" s="653"/>
      <c r="KG26" s="653"/>
      <c r="KH26" s="653"/>
      <c r="KI26" s="653"/>
      <c r="KJ26" s="653"/>
      <c r="KK26" s="653"/>
      <c r="KL26" s="653"/>
      <c r="KM26" s="653"/>
      <c r="KN26" s="653"/>
      <c r="KO26" s="653"/>
      <c r="KP26" s="653"/>
      <c r="KQ26" s="653"/>
      <c r="KR26" s="653"/>
      <c r="KS26" s="653"/>
      <c r="KT26" s="653"/>
      <c r="KU26" s="653"/>
      <c r="KV26" s="653"/>
      <c r="KW26" s="653"/>
      <c r="KX26" s="653"/>
      <c r="KY26" s="653"/>
      <c r="KZ26" s="653"/>
      <c r="LA26" s="653"/>
      <c r="LB26" s="653"/>
      <c r="LC26" s="653"/>
      <c r="LD26" s="653"/>
      <c r="LE26" s="653"/>
      <c r="LF26" s="653"/>
      <c r="LG26" s="653"/>
      <c r="LH26" s="653"/>
      <c r="LI26" s="653"/>
      <c r="LJ26" s="653"/>
      <c r="LK26" s="653"/>
      <c r="LL26" s="653"/>
      <c r="LM26" s="653"/>
      <c r="LN26" s="653"/>
      <c r="LO26" s="653"/>
      <c r="LP26" s="653"/>
      <c r="LQ26" s="653"/>
      <c r="LR26" s="653"/>
      <c r="LS26" s="653"/>
      <c r="LT26" s="653"/>
      <c r="LU26" s="653"/>
      <c r="LV26" s="653"/>
      <c r="LW26" s="653"/>
      <c r="LX26" s="653"/>
      <c r="LY26" s="653"/>
      <c r="LZ26" s="653"/>
      <c r="MA26" s="653"/>
      <c r="MB26" s="653"/>
      <c r="MC26" s="653"/>
      <c r="MD26" s="653"/>
      <c r="ME26" s="653"/>
      <c r="MF26" s="653"/>
      <c r="MG26" s="653"/>
      <c r="MH26" s="653"/>
      <c r="MI26" s="653"/>
      <c r="MJ26" s="653"/>
      <c r="MK26" s="653"/>
      <c r="ML26" s="653"/>
      <c r="MM26" s="653"/>
      <c r="MN26" s="653"/>
      <c r="MO26" s="653"/>
      <c r="MP26" s="653"/>
      <c r="MQ26" s="653"/>
      <c r="MR26" s="653"/>
      <c r="MS26" s="653"/>
      <c r="MT26" s="653"/>
      <c r="MU26" s="653"/>
      <c r="MV26" s="653"/>
      <c r="MW26" s="653"/>
      <c r="MX26" s="653"/>
      <c r="MY26" s="653"/>
      <c r="MZ26" s="653"/>
      <c r="NA26" s="653"/>
      <c r="NB26" s="653"/>
      <c r="NC26" s="653"/>
      <c r="ND26" s="653"/>
      <c r="NE26" s="653"/>
      <c r="NF26" s="653"/>
      <c r="NG26" s="653"/>
      <c r="NH26" s="653"/>
      <c r="NI26" s="653"/>
      <c r="NJ26" s="653"/>
      <c r="NK26" s="653"/>
      <c r="NL26" s="653"/>
      <c r="NM26" s="653"/>
      <c r="NN26" s="653"/>
      <c r="NO26" s="653"/>
      <c r="NP26" s="653"/>
      <c r="NQ26" s="653"/>
      <c r="NR26" s="653"/>
      <c r="NS26" s="653"/>
      <c r="NT26" s="653"/>
      <c r="NU26" s="653"/>
      <c r="NV26" s="653"/>
      <c r="NW26" s="653"/>
      <c r="NX26" s="653"/>
      <c r="NY26" s="653"/>
      <c r="NZ26" s="653"/>
      <c r="OA26" s="653"/>
      <c r="OB26" s="653"/>
      <c r="OC26" s="653"/>
      <c r="OD26" s="653"/>
      <c r="OE26" s="653"/>
      <c r="OF26" s="653"/>
      <c r="OG26" s="653"/>
      <c r="OH26" s="653"/>
      <c r="OI26" s="653"/>
      <c r="OJ26" s="653"/>
      <c r="OK26" s="653"/>
      <c r="OL26" s="653"/>
      <c r="OM26" s="653"/>
      <c r="ON26" s="653"/>
      <c r="OO26" s="653"/>
      <c r="OP26" s="653"/>
      <c r="OQ26" s="653"/>
      <c r="OR26" s="653"/>
      <c r="OS26" s="653"/>
      <c r="OT26" s="653"/>
      <c r="OU26" s="653"/>
      <c r="OV26" s="653"/>
      <c r="OW26" s="653"/>
      <c r="OX26" s="653"/>
      <c r="OY26" s="653"/>
      <c r="OZ26" s="653"/>
      <c r="PA26" s="653"/>
      <c r="PB26" s="653"/>
      <c r="PC26" s="653"/>
      <c r="PD26" s="653"/>
      <c r="PE26" s="653"/>
      <c r="PF26" s="653"/>
      <c r="PG26" s="653"/>
      <c r="PH26" s="653"/>
      <c r="PI26" s="653"/>
      <c r="PJ26" s="653"/>
      <c r="PK26" s="653"/>
      <c r="PL26" s="653"/>
      <c r="PM26" s="653"/>
      <c r="PN26" s="653"/>
      <c r="PO26" s="653"/>
      <c r="PP26" s="653"/>
      <c r="PQ26" s="653"/>
      <c r="PR26" s="653"/>
      <c r="PS26" s="653"/>
      <c r="PT26" s="653"/>
      <c r="PU26" s="653"/>
      <c r="PV26" s="653"/>
      <c r="PW26" s="653"/>
      <c r="PX26" s="653"/>
      <c r="PY26" s="653"/>
      <c r="PZ26" s="653"/>
      <c r="QA26" s="653"/>
      <c r="QB26" s="653"/>
      <c r="QC26" s="653"/>
      <c r="QD26" s="653"/>
      <c r="QE26" s="653"/>
      <c r="QF26" s="653"/>
      <c r="QG26" s="653"/>
      <c r="QH26" s="653"/>
      <c r="QI26" s="653"/>
      <c r="QJ26" s="653"/>
      <c r="QK26" s="653"/>
      <c r="QL26" s="653"/>
      <c r="QM26" s="653"/>
      <c r="QN26" s="653"/>
      <c r="QO26" s="653"/>
      <c r="QP26" s="653"/>
      <c r="QQ26" s="653"/>
      <c r="QR26" s="653"/>
      <c r="QS26" s="653"/>
      <c r="QT26" s="653"/>
      <c r="QU26" s="653"/>
      <c r="QV26" s="653"/>
      <c r="QW26" s="653"/>
      <c r="QX26" s="653"/>
      <c r="QY26" s="653"/>
      <c r="QZ26" s="653"/>
      <c r="RA26" s="653"/>
      <c r="RB26" s="653"/>
      <c r="RC26" s="653"/>
      <c r="RD26" s="653"/>
      <c r="RE26" s="653"/>
      <c r="RF26" s="653"/>
      <c r="RG26" s="653"/>
      <c r="RH26" s="653"/>
      <c r="RI26" s="653"/>
      <c r="RJ26" s="653"/>
      <c r="RK26" s="653"/>
      <c r="RL26" s="653"/>
      <c r="RM26" s="653"/>
      <c r="RN26" s="653"/>
      <c r="RO26" s="653"/>
      <c r="RP26" s="653"/>
      <c r="RQ26" s="653"/>
      <c r="RR26" s="653"/>
      <c r="RS26" s="653"/>
      <c r="RT26" s="653"/>
      <c r="RU26" s="653"/>
      <c r="RV26" s="653"/>
      <c r="RW26" s="653"/>
      <c r="RX26" s="653"/>
      <c r="RY26" s="653"/>
      <c r="RZ26" s="653"/>
      <c r="SA26" s="653"/>
      <c r="SB26" s="653"/>
      <c r="SC26" s="653"/>
      <c r="SD26" s="653"/>
      <c r="SE26" s="653"/>
      <c r="SF26" s="653"/>
      <c r="SG26" s="653"/>
      <c r="SH26" s="653"/>
      <c r="SI26" s="653"/>
      <c r="SJ26" s="653"/>
      <c r="SK26" s="653"/>
      <c r="SL26" s="653"/>
      <c r="SM26" s="653"/>
      <c r="SN26" s="653"/>
      <c r="SO26" s="653"/>
      <c r="SP26" s="653"/>
      <c r="SQ26" s="653"/>
      <c r="SR26" s="653"/>
      <c r="SS26" s="653"/>
      <c r="ST26" s="653"/>
      <c r="SU26" s="653"/>
      <c r="SV26" s="653"/>
      <c r="SW26" s="653"/>
      <c r="SX26" s="653"/>
      <c r="SY26" s="653"/>
      <c r="SZ26" s="653"/>
      <c r="TA26" s="653"/>
      <c r="TB26" s="653"/>
      <c r="TC26" s="653"/>
      <c r="TD26" s="653"/>
      <c r="TE26" s="653"/>
      <c r="TF26" s="653"/>
      <c r="TG26" s="653"/>
      <c r="TH26" s="653"/>
      <c r="TI26" s="653"/>
      <c r="TJ26" s="653"/>
      <c r="TK26" s="653"/>
      <c r="TL26" s="653"/>
      <c r="TM26" s="653"/>
      <c r="TN26" s="653"/>
      <c r="TO26" s="653"/>
      <c r="TP26" s="653"/>
      <c r="TQ26" s="653"/>
      <c r="TR26" s="653"/>
      <c r="TS26" s="653"/>
      <c r="TT26" s="653"/>
      <c r="TU26" s="653"/>
      <c r="TV26" s="653"/>
      <c r="TW26" s="653"/>
      <c r="TX26" s="653"/>
      <c r="TY26" s="653"/>
      <c r="TZ26" s="653"/>
      <c r="UA26" s="653"/>
      <c r="UB26" s="653"/>
      <c r="UC26" s="653"/>
      <c r="UD26" s="653"/>
      <c r="UE26" s="653"/>
      <c r="UF26" s="653"/>
      <c r="UG26" s="653"/>
      <c r="UH26" s="653"/>
      <c r="UI26" s="653"/>
      <c r="UJ26" s="653"/>
      <c r="UK26" s="653"/>
      <c r="UL26" s="653"/>
      <c r="UM26" s="653"/>
      <c r="UN26" s="653"/>
      <c r="UO26" s="653"/>
      <c r="UP26" s="653"/>
      <c r="UQ26" s="653"/>
      <c r="UR26" s="653"/>
      <c r="US26" s="653"/>
      <c r="UT26" s="653"/>
      <c r="UU26" s="653"/>
      <c r="UV26" s="653"/>
      <c r="UW26" s="653"/>
      <c r="UX26" s="653"/>
      <c r="UY26" s="653"/>
      <c r="UZ26" s="653"/>
      <c r="VA26" s="653"/>
      <c r="VB26" s="653"/>
      <c r="VC26" s="653"/>
      <c r="VD26" s="653"/>
      <c r="VE26" s="653"/>
      <c r="VF26" s="653"/>
      <c r="VG26" s="653"/>
      <c r="VH26" s="653"/>
      <c r="VI26" s="653"/>
      <c r="VJ26" s="653"/>
      <c r="VK26" s="653"/>
      <c r="VL26" s="653"/>
      <c r="VM26" s="653"/>
      <c r="VN26" s="653"/>
      <c r="VO26" s="653"/>
      <c r="VP26" s="653"/>
      <c r="VQ26" s="653"/>
      <c r="VR26" s="653"/>
      <c r="VS26" s="653"/>
      <c r="VT26" s="653"/>
      <c r="VU26" s="653"/>
      <c r="VV26" s="653"/>
      <c r="VW26" s="653"/>
      <c r="VX26" s="653"/>
      <c r="VY26" s="653"/>
      <c r="VZ26" s="653"/>
      <c r="WA26" s="653"/>
      <c r="WB26" s="653"/>
      <c r="WC26" s="653"/>
      <c r="WD26" s="653"/>
      <c r="WE26" s="653"/>
      <c r="WF26" s="653"/>
      <c r="WG26" s="653"/>
      <c r="WH26" s="653"/>
      <c r="WI26" s="653"/>
      <c r="WJ26" s="653"/>
      <c r="WK26" s="653"/>
      <c r="WL26" s="653"/>
      <c r="WM26" s="653"/>
      <c r="WN26" s="653"/>
      <c r="WO26" s="653"/>
      <c r="WP26" s="653"/>
      <c r="WQ26" s="653"/>
      <c r="WR26" s="653"/>
      <c r="WS26" s="653"/>
      <c r="WT26" s="653"/>
      <c r="WU26" s="653"/>
      <c r="WV26" s="653"/>
      <c r="WW26" s="653"/>
      <c r="WX26" s="653"/>
      <c r="WY26" s="653"/>
      <c r="WZ26" s="653"/>
      <c r="XA26" s="653"/>
      <c r="XB26" s="653"/>
      <c r="XC26" s="653"/>
      <c r="XD26" s="653"/>
      <c r="XE26" s="653"/>
      <c r="XF26" s="653"/>
      <c r="XG26" s="653"/>
      <c r="XH26" s="653"/>
      <c r="XI26" s="653"/>
      <c r="XJ26" s="653"/>
      <c r="XK26" s="653"/>
      <c r="XL26" s="653"/>
      <c r="XM26" s="653"/>
      <c r="XN26" s="653"/>
      <c r="XO26" s="653"/>
      <c r="XP26" s="653"/>
      <c r="XQ26" s="653"/>
      <c r="XR26" s="653"/>
      <c r="XS26" s="653"/>
      <c r="XT26" s="653"/>
      <c r="XU26" s="653"/>
      <c r="XV26" s="653"/>
      <c r="XW26" s="653"/>
      <c r="XX26" s="653"/>
      <c r="XY26" s="653"/>
      <c r="XZ26" s="653"/>
      <c r="YA26" s="653"/>
      <c r="YB26" s="653"/>
      <c r="YC26" s="653"/>
      <c r="YD26" s="653"/>
      <c r="YE26" s="653"/>
      <c r="YF26" s="653"/>
      <c r="YG26" s="653"/>
      <c r="YH26" s="653"/>
      <c r="YI26" s="653"/>
      <c r="YJ26" s="653"/>
      <c r="YK26" s="653"/>
      <c r="YL26" s="653"/>
      <c r="YM26" s="653"/>
      <c r="YN26" s="653"/>
      <c r="YO26" s="653"/>
      <c r="YP26" s="653"/>
      <c r="YQ26" s="653"/>
      <c r="YR26" s="653"/>
      <c r="YS26" s="653"/>
      <c r="YT26" s="653"/>
      <c r="YU26" s="653"/>
      <c r="YV26" s="653"/>
      <c r="YW26" s="653"/>
      <c r="YX26" s="653"/>
      <c r="YY26" s="653"/>
      <c r="YZ26" s="653"/>
      <c r="ZA26" s="653"/>
      <c r="ZB26" s="653"/>
      <c r="ZC26" s="653"/>
      <c r="ZD26" s="653"/>
      <c r="ZE26" s="653"/>
      <c r="ZF26" s="653"/>
      <c r="ZG26" s="653"/>
      <c r="ZH26" s="653"/>
      <c r="ZI26" s="653"/>
      <c r="ZJ26" s="653"/>
      <c r="ZK26" s="653"/>
      <c r="ZL26" s="653"/>
      <c r="ZM26" s="653"/>
      <c r="ZN26" s="653"/>
      <c r="ZO26" s="653"/>
      <c r="ZP26" s="653"/>
      <c r="ZQ26" s="653"/>
      <c r="ZR26" s="653"/>
      <c r="ZS26" s="653"/>
      <c r="ZT26" s="653"/>
      <c r="ZU26" s="653"/>
      <c r="ZV26" s="653"/>
      <c r="ZW26" s="653"/>
      <c r="ZX26" s="653"/>
      <c r="ZY26" s="653"/>
      <c r="ZZ26" s="653"/>
      <c r="AAA26" s="653"/>
      <c r="AAB26" s="653"/>
      <c r="AAC26" s="653"/>
      <c r="AAD26" s="653"/>
      <c r="AAE26" s="653"/>
      <c r="AAF26" s="653"/>
      <c r="AAG26" s="653"/>
      <c r="AAH26" s="653"/>
      <c r="AAI26" s="653"/>
      <c r="AAJ26" s="653"/>
      <c r="AAK26" s="653"/>
      <c r="AAL26" s="653"/>
      <c r="AAM26" s="653"/>
      <c r="AAN26" s="653"/>
      <c r="AAO26" s="653"/>
      <c r="AAP26" s="653"/>
      <c r="AAQ26" s="653"/>
      <c r="AAR26" s="653"/>
      <c r="AAS26" s="653"/>
      <c r="AAT26" s="653"/>
      <c r="AAU26" s="653"/>
      <c r="AAV26" s="653"/>
      <c r="AAW26" s="653"/>
      <c r="AAX26" s="653"/>
      <c r="AAY26" s="653"/>
      <c r="AAZ26" s="653"/>
      <c r="ABA26" s="653"/>
      <c r="ABB26" s="653"/>
      <c r="ABC26" s="653"/>
      <c r="ABD26" s="653"/>
      <c r="ABE26" s="653"/>
      <c r="ABF26" s="653"/>
      <c r="ABG26" s="653"/>
      <c r="ABH26" s="653"/>
      <c r="ABI26" s="653"/>
      <c r="ABJ26" s="653"/>
      <c r="ABK26" s="653"/>
      <c r="ABL26" s="653"/>
      <c r="ABM26" s="653"/>
      <c r="ABN26" s="653"/>
      <c r="ABO26" s="653"/>
      <c r="ABP26" s="653"/>
      <c r="ABQ26" s="653"/>
      <c r="ABR26" s="653"/>
      <c r="ABS26" s="653"/>
      <c r="ABT26" s="653"/>
      <c r="ABU26" s="653"/>
      <c r="ABV26" s="653"/>
      <c r="ABW26" s="653"/>
      <c r="ABX26" s="653"/>
      <c r="ABY26" s="653"/>
      <c r="ABZ26" s="653"/>
      <c r="ACA26" s="653"/>
      <c r="ACB26" s="653"/>
      <c r="ACC26" s="653"/>
      <c r="ACD26" s="653"/>
      <c r="ACE26" s="653"/>
      <c r="ACF26" s="653"/>
      <c r="ACG26" s="653"/>
      <c r="ACH26" s="653"/>
      <c r="ACI26" s="653"/>
      <c r="ACJ26" s="653"/>
      <c r="ACK26" s="653"/>
      <c r="ACL26" s="653"/>
      <c r="ACM26" s="653"/>
      <c r="ACN26" s="653"/>
      <c r="ACO26" s="653"/>
      <c r="ACP26" s="653"/>
      <c r="ACQ26" s="653"/>
      <c r="ACR26" s="653"/>
      <c r="ACS26" s="653"/>
      <c r="ACT26" s="653"/>
      <c r="ACU26" s="653"/>
      <c r="ACV26" s="653"/>
      <c r="ACW26" s="653"/>
      <c r="ACX26" s="653"/>
      <c r="ACY26" s="653"/>
      <c r="ACZ26" s="653"/>
      <c r="ADA26" s="653"/>
      <c r="ADB26" s="653"/>
      <c r="ADC26" s="653"/>
      <c r="ADD26" s="653"/>
      <c r="ADE26" s="653"/>
      <c r="ADF26" s="653"/>
      <c r="ADG26" s="653"/>
      <c r="ADH26" s="653"/>
      <c r="ADI26" s="653"/>
      <c r="ADJ26" s="653"/>
      <c r="ADK26" s="653"/>
      <c r="ADL26" s="653"/>
      <c r="ADM26" s="653"/>
      <c r="ADN26" s="653"/>
      <c r="ADO26" s="653"/>
      <c r="ADP26" s="653"/>
      <c r="ADQ26" s="653"/>
      <c r="ADR26" s="653"/>
      <c r="ADS26" s="653"/>
      <c r="ADT26" s="653"/>
      <c r="ADU26" s="653"/>
      <c r="ADV26" s="653"/>
      <c r="ADW26" s="653"/>
      <c r="ADX26" s="653"/>
      <c r="ADY26" s="653"/>
      <c r="ADZ26" s="653"/>
      <c r="AEA26" s="653"/>
      <c r="AEB26" s="653"/>
      <c r="AEC26" s="653"/>
      <c r="AED26" s="653"/>
      <c r="AEE26" s="653"/>
      <c r="AEF26" s="653"/>
      <c r="AEG26" s="653"/>
      <c r="AEH26" s="653"/>
      <c r="AEI26" s="653"/>
      <c r="AEJ26" s="653"/>
      <c r="AEK26" s="653"/>
      <c r="AEL26" s="653"/>
      <c r="AEM26" s="653"/>
      <c r="AEN26" s="653"/>
      <c r="AEO26" s="653"/>
      <c r="AEP26" s="653"/>
      <c r="AEQ26" s="653"/>
      <c r="AER26" s="653"/>
      <c r="AES26" s="653"/>
      <c r="AET26" s="653"/>
      <c r="AEU26" s="653"/>
      <c r="AEV26" s="653"/>
      <c r="AEW26" s="653"/>
      <c r="AEX26" s="653"/>
      <c r="AEY26" s="653"/>
      <c r="AEZ26" s="653"/>
      <c r="AFA26" s="653"/>
      <c r="AFB26" s="653"/>
      <c r="AFC26" s="653"/>
      <c r="AFD26" s="653"/>
      <c r="AFE26" s="653"/>
      <c r="AFF26" s="653"/>
      <c r="AFG26" s="653"/>
      <c r="AFH26" s="653"/>
      <c r="AFI26" s="653"/>
      <c r="AFJ26" s="653"/>
      <c r="AFK26" s="653"/>
      <c r="AFL26" s="653"/>
      <c r="AFM26" s="653"/>
      <c r="AFN26" s="653"/>
      <c r="AFO26" s="653"/>
      <c r="AFP26" s="653"/>
      <c r="AFQ26" s="653"/>
      <c r="AFR26" s="653"/>
      <c r="AFS26" s="653"/>
      <c r="AFT26" s="653"/>
      <c r="AFU26" s="653"/>
      <c r="AFV26" s="653"/>
      <c r="AFW26" s="653"/>
      <c r="AFX26" s="653"/>
      <c r="AFY26" s="653"/>
      <c r="AFZ26" s="653"/>
      <c r="AGA26" s="653"/>
      <c r="AGB26" s="653"/>
      <c r="AGC26" s="653"/>
      <c r="AGD26" s="653"/>
      <c r="AGE26" s="653"/>
      <c r="AGF26" s="653"/>
      <c r="AGG26" s="653"/>
      <c r="AGH26" s="653"/>
      <c r="AGI26" s="653"/>
      <c r="AGJ26" s="653"/>
      <c r="AGK26" s="653"/>
      <c r="AGL26" s="653"/>
      <c r="AGM26" s="653"/>
      <c r="AGN26" s="653"/>
      <c r="AGO26" s="653"/>
      <c r="AGP26" s="653"/>
      <c r="AGQ26" s="653"/>
      <c r="AGR26" s="653"/>
      <c r="AGS26" s="653"/>
      <c r="AGT26" s="653"/>
      <c r="AGU26" s="653"/>
      <c r="AGV26" s="653"/>
      <c r="AGW26" s="653"/>
      <c r="AGX26" s="653"/>
      <c r="AGY26" s="653"/>
      <c r="AGZ26" s="653"/>
      <c r="AHA26" s="653"/>
      <c r="AHB26" s="653"/>
      <c r="AHC26" s="653"/>
      <c r="AHD26" s="653"/>
      <c r="AHE26" s="653"/>
      <c r="AHF26" s="653"/>
      <c r="AHG26" s="653"/>
      <c r="AHH26" s="653"/>
      <c r="AHI26" s="653"/>
      <c r="AHJ26" s="653"/>
      <c r="AHK26" s="653"/>
      <c r="AHL26" s="653"/>
      <c r="AHM26" s="653"/>
      <c r="AHN26" s="653"/>
      <c r="AHO26" s="653"/>
      <c r="AHP26" s="653"/>
      <c r="AHQ26" s="653"/>
      <c r="AHR26" s="653"/>
      <c r="AHS26" s="653"/>
      <c r="AHT26" s="653"/>
      <c r="AHU26" s="653"/>
      <c r="AHV26" s="653"/>
      <c r="AHW26" s="653"/>
      <c r="AHX26" s="653"/>
      <c r="AHY26" s="653"/>
      <c r="AHZ26" s="653"/>
      <c r="AIA26" s="653"/>
      <c r="AIB26" s="653"/>
      <c r="AIC26" s="653"/>
      <c r="AID26" s="653"/>
      <c r="AIE26" s="653"/>
      <c r="AIF26" s="653"/>
      <c r="AIG26" s="653"/>
      <c r="AIH26" s="653"/>
      <c r="AII26" s="653"/>
      <c r="AIJ26" s="653"/>
      <c r="AIK26" s="653"/>
      <c r="AIL26" s="653"/>
      <c r="AIM26" s="653"/>
      <c r="AIN26" s="653"/>
      <c r="AIO26" s="653"/>
      <c r="AIP26" s="653"/>
      <c r="AIQ26" s="653"/>
      <c r="AIR26" s="653"/>
      <c r="AIS26" s="653"/>
      <c r="AIT26" s="653"/>
      <c r="AIU26" s="653"/>
      <c r="AIV26" s="653"/>
      <c r="AIW26" s="653"/>
      <c r="AIX26" s="653"/>
      <c r="AIY26" s="653"/>
      <c r="AIZ26" s="653"/>
      <c r="AJA26" s="653"/>
      <c r="AJB26" s="653"/>
      <c r="AJC26" s="653"/>
      <c r="AJD26" s="653"/>
      <c r="AJE26" s="653"/>
      <c r="AJF26" s="653"/>
      <c r="AJG26" s="653"/>
      <c r="AJH26" s="653"/>
      <c r="AJI26" s="653"/>
      <c r="AJJ26" s="653"/>
      <c r="AJK26" s="653"/>
      <c r="AJL26" s="653"/>
      <c r="AJM26" s="653"/>
      <c r="AJN26" s="653"/>
      <c r="AJO26" s="653"/>
      <c r="AJP26" s="653"/>
      <c r="AJQ26" s="653"/>
      <c r="AJR26" s="653"/>
      <c r="AJS26" s="653"/>
      <c r="AJT26" s="653"/>
      <c r="AJU26" s="653"/>
      <c r="AJV26" s="653"/>
      <c r="AJW26" s="653"/>
      <c r="AJX26" s="653"/>
      <c r="AJY26" s="653"/>
      <c r="AJZ26" s="653"/>
      <c r="AKA26" s="653"/>
      <c r="AKB26" s="653"/>
      <c r="AKC26" s="653"/>
      <c r="AKD26" s="653"/>
      <c r="AKE26" s="653"/>
      <c r="AKF26" s="653"/>
      <c r="AKG26" s="653"/>
      <c r="AKH26" s="653"/>
      <c r="AKI26" s="653"/>
      <c r="AKJ26" s="653"/>
      <c r="AKK26" s="653"/>
      <c r="AKL26" s="653"/>
      <c r="AKM26" s="653"/>
      <c r="AKN26" s="653"/>
      <c r="AKO26" s="653"/>
      <c r="AKP26" s="653"/>
      <c r="AKQ26" s="653"/>
      <c r="AKR26" s="653"/>
      <c r="AKS26" s="653"/>
      <c r="AKT26" s="653"/>
      <c r="AKU26" s="653"/>
      <c r="AKV26" s="653"/>
      <c r="AKW26" s="653"/>
      <c r="AKX26" s="653"/>
      <c r="AKY26" s="653"/>
      <c r="AKZ26" s="653"/>
      <c r="ALA26" s="653"/>
      <c r="ALB26" s="653"/>
      <c r="ALC26" s="653"/>
      <c r="ALD26" s="653"/>
      <c r="ALE26" s="653"/>
      <c r="ALF26" s="653"/>
      <c r="ALG26" s="653"/>
      <c r="ALH26" s="653"/>
      <c r="ALI26" s="653"/>
      <c r="ALJ26" s="653"/>
      <c r="ALK26" s="653"/>
      <c r="ALL26" s="653"/>
      <c r="ALM26" s="653"/>
      <c r="ALN26" s="653"/>
      <c r="ALO26" s="653"/>
      <c r="ALP26" s="653"/>
      <c r="ALQ26" s="653"/>
      <c r="ALR26" s="653"/>
      <c r="ALS26" s="653"/>
      <c r="ALT26" s="653"/>
      <c r="ALU26" s="653"/>
      <c r="ALV26" s="653"/>
      <c r="ALW26" s="653"/>
      <c r="ALX26" s="653"/>
      <c r="ALY26" s="653"/>
      <c r="ALZ26" s="653"/>
      <c r="AMA26" s="653"/>
      <c r="AMB26" s="653"/>
      <c r="AMC26" s="653"/>
      <c r="AMD26" s="653"/>
      <c r="AME26" s="653"/>
      <c r="AMF26" s="653"/>
      <c r="AMG26" s="653"/>
      <c r="AMH26" s="653"/>
      <c r="AMI26" s="653"/>
      <c r="AMJ26" s="653"/>
    </row>
    <row r="27" spans="1:1024" s="199" customFormat="1">
      <c r="A27" s="1599" t="s">
        <v>3264</v>
      </c>
      <c r="B27" s="1594"/>
      <c r="C27" s="1594"/>
      <c r="D27" s="1594"/>
      <c r="E27" s="1594"/>
      <c r="F27" s="1595"/>
      <c r="G27" s="1600">
        <v>60157003.200000003</v>
      </c>
      <c r="H27" s="1600">
        <v>60157003.200000003</v>
      </c>
      <c r="I27" s="656"/>
      <c r="J27" s="653"/>
      <c r="K27" s="653"/>
      <c r="L27" s="653"/>
      <c r="M27" s="653"/>
      <c r="N27" s="653"/>
      <c r="O27" s="653"/>
      <c r="P27" s="653"/>
      <c r="Q27" s="653"/>
      <c r="R27" s="653"/>
      <c r="S27" s="653"/>
      <c r="T27" s="653"/>
      <c r="U27" s="653"/>
      <c r="V27" s="653"/>
      <c r="W27" s="653"/>
      <c r="X27" s="653"/>
      <c r="Y27" s="653"/>
      <c r="Z27" s="653"/>
      <c r="AA27" s="653"/>
      <c r="AB27" s="653"/>
      <c r="AC27" s="653"/>
      <c r="AD27" s="653"/>
      <c r="AE27" s="653"/>
      <c r="AF27" s="653"/>
      <c r="AG27" s="653"/>
      <c r="AH27" s="653"/>
      <c r="AI27" s="653"/>
      <c r="AJ27" s="653"/>
      <c r="AK27" s="653"/>
      <c r="AL27" s="653"/>
      <c r="AM27" s="653"/>
      <c r="AN27" s="653"/>
      <c r="AO27" s="653"/>
      <c r="AP27" s="653"/>
      <c r="AQ27" s="653"/>
      <c r="AR27" s="653"/>
      <c r="AS27" s="653"/>
      <c r="AT27" s="653"/>
      <c r="AU27" s="653"/>
      <c r="AV27" s="653"/>
      <c r="AW27" s="653"/>
      <c r="AX27" s="653"/>
      <c r="AY27" s="653"/>
      <c r="AZ27" s="653"/>
      <c r="BA27" s="653"/>
      <c r="BB27" s="653"/>
      <c r="BC27" s="653"/>
      <c r="BD27" s="653"/>
      <c r="BE27" s="653"/>
      <c r="BF27" s="653"/>
      <c r="BG27" s="653"/>
      <c r="BH27" s="653"/>
      <c r="BI27" s="653"/>
      <c r="BJ27" s="653"/>
      <c r="BK27" s="653"/>
      <c r="BL27" s="653"/>
      <c r="BM27" s="653"/>
      <c r="BN27" s="653"/>
      <c r="BO27" s="653"/>
      <c r="BP27" s="653"/>
      <c r="BQ27" s="653"/>
      <c r="BR27" s="653"/>
      <c r="BS27" s="653"/>
      <c r="BT27" s="653"/>
      <c r="BU27" s="653"/>
      <c r="BV27" s="653"/>
      <c r="BW27" s="653"/>
      <c r="BX27" s="653"/>
      <c r="BY27" s="653"/>
      <c r="BZ27" s="653"/>
      <c r="CA27" s="653"/>
      <c r="CB27" s="653"/>
      <c r="CC27" s="653"/>
      <c r="CD27" s="653"/>
      <c r="CE27" s="653"/>
      <c r="CF27" s="653"/>
      <c r="CG27" s="653"/>
      <c r="CH27" s="653"/>
      <c r="CI27" s="653"/>
      <c r="CJ27" s="653"/>
      <c r="CK27" s="653"/>
      <c r="CL27" s="653"/>
      <c r="CM27" s="653"/>
      <c r="CN27" s="653"/>
      <c r="CO27" s="653"/>
      <c r="CP27" s="653"/>
      <c r="CQ27" s="653"/>
      <c r="CR27" s="653"/>
      <c r="CS27" s="653"/>
      <c r="CT27" s="653"/>
      <c r="CU27" s="653"/>
      <c r="CV27" s="653"/>
      <c r="CW27" s="653"/>
      <c r="CX27" s="653"/>
      <c r="CY27" s="653"/>
      <c r="CZ27" s="653"/>
      <c r="DA27" s="653"/>
      <c r="DB27" s="653"/>
      <c r="DC27" s="653"/>
      <c r="DD27" s="653"/>
      <c r="DE27" s="653"/>
      <c r="DF27" s="653"/>
      <c r="DG27" s="653"/>
      <c r="DH27" s="653"/>
      <c r="DI27" s="653"/>
      <c r="DJ27" s="653"/>
      <c r="DK27" s="653"/>
      <c r="DL27" s="653"/>
      <c r="DM27" s="653"/>
      <c r="DN27" s="653"/>
      <c r="DO27" s="653"/>
      <c r="DP27" s="653"/>
      <c r="DQ27" s="653"/>
      <c r="DR27" s="653"/>
      <c r="DS27" s="653"/>
      <c r="DT27" s="653"/>
      <c r="DU27" s="653"/>
      <c r="DV27" s="653"/>
      <c r="DW27" s="653"/>
      <c r="DX27" s="653"/>
      <c r="DY27" s="653"/>
      <c r="DZ27" s="653"/>
      <c r="EA27" s="653"/>
      <c r="EB27" s="653"/>
      <c r="EC27" s="653"/>
      <c r="ED27" s="653"/>
      <c r="EE27" s="653"/>
      <c r="EF27" s="653"/>
      <c r="EG27" s="653"/>
      <c r="EH27" s="653"/>
      <c r="EI27" s="653"/>
      <c r="EJ27" s="653"/>
      <c r="EK27" s="653"/>
      <c r="EL27" s="653"/>
      <c r="EM27" s="653"/>
      <c r="EN27" s="653"/>
      <c r="EO27" s="653"/>
      <c r="EP27" s="653"/>
      <c r="EQ27" s="653"/>
      <c r="ER27" s="653"/>
      <c r="ES27" s="653"/>
      <c r="ET27" s="653"/>
      <c r="EU27" s="653"/>
      <c r="EV27" s="653"/>
      <c r="EW27" s="653"/>
      <c r="EX27" s="653"/>
      <c r="EY27" s="653"/>
      <c r="EZ27" s="653"/>
      <c r="FA27" s="653"/>
      <c r="FB27" s="653"/>
      <c r="FC27" s="653"/>
      <c r="FD27" s="653"/>
      <c r="FE27" s="653"/>
      <c r="FF27" s="653"/>
      <c r="FG27" s="653"/>
      <c r="FH27" s="653"/>
      <c r="FI27" s="653"/>
      <c r="FJ27" s="653"/>
      <c r="FK27" s="653"/>
      <c r="FL27" s="653"/>
      <c r="FM27" s="653"/>
      <c r="FN27" s="653"/>
      <c r="FO27" s="653"/>
      <c r="FP27" s="653"/>
      <c r="FQ27" s="653"/>
      <c r="FR27" s="653"/>
      <c r="FS27" s="653"/>
      <c r="FT27" s="653"/>
      <c r="FU27" s="653"/>
      <c r="FV27" s="653"/>
      <c r="FW27" s="653"/>
      <c r="FX27" s="653"/>
      <c r="FY27" s="653"/>
      <c r="FZ27" s="653"/>
      <c r="GA27" s="653"/>
      <c r="GB27" s="653"/>
      <c r="GC27" s="653"/>
      <c r="GD27" s="653"/>
      <c r="GE27" s="653"/>
      <c r="GF27" s="653"/>
      <c r="GG27" s="653"/>
      <c r="GH27" s="653"/>
      <c r="GI27" s="653"/>
      <c r="GJ27" s="653"/>
      <c r="GK27" s="653"/>
      <c r="GL27" s="653"/>
      <c r="GM27" s="653"/>
      <c r="GN27" s="653"/>
      <c r="GO27" s="653"/>
      <c r="GP27" s="653"/>
      <c r="GQ27" s="653"/>
      <c r="GR27" s="653"/>
      <c r="GS27" s="653"/>
      <c r="GT27" s="653"/>
      <c r="GU27" s="653"/>
      <c r="GV27" s="653"/>
      <c r="GW27" s="653"/>
      <c r="GX27" s="653"/>
      <c r="GY27" s="653"/>
      <c r="GZ27" s="653"/>
      <c r="HA27" s="653"/>
      <c r="HB27" s="653"/>
      <c r="HC27" s="653"/>
      <c r="HD27" s="653"/>
      <c r="HE27" s="653"/>
      <c r="HF27" s="653"/>
      <c r="HG27" s="653"/>
      <c r="HH27" s="653"/>
      <c r="HI27" s="653"/>
      <c r="HJ27" s="653"/>
      <c r="HK27" s="653"/>
      <c r="HL27" s="653"/>
      <c r="HM27" s="653"/>
      <c r="HN27" s="653"/>
      <c r="HO27" s="653"/>
      <c r="HP27" s="653"/>
      <c r="HQ27" s="653"/>
      <c r="HR27" s="653"/>
      <c r="HS27" s="653"/>
      <c r="HT27" s="653"/>
      <c r="HU27" s="653"/>
      <c r="HV27" s="653"/>
      <c r="HW27" s="653"/>
      <c r="HX27" s="653"/>
      <c r="HY27" s="653"/>
      <c r="HZ27" s="653"/>
      <c r="IA27" s="653"/>
      <c r="IB27" s="653"/>
      <c r="IC27" s="653"/>
      <c r="ID27" s="653"/>
      <c r="IE27" s="653"/>
      <c r="IF27" s="653"/>
      <c r="IG27" s="653"/>
      <c r="IH27" s="653"/>
      <c r="II27" s="653"/>
      <c r="IJ27" s="653"/>
      <c r="IK27" s="653"/>
      <c r="IL27" s="653"/>
      <c r="IM27" s="653"/>
      <c r="IN27" s="653"/>
      <c r="IO27" s="653"/>
      <c r="IP27" s="653"/>
      <c r="IQ27" s="653"/>
      <c r="IR27" s="653"/>
      <c r="IS27" s="653"/>
      <c r="IT27" s="653"/>
      <c r="IU27" s="653"/>
      <c r="IV27" s="653"/>
      <c r="IW27" s="653"/>
      <c r="IX27" s="653"/>
      <c r="IY27" s="653"/>
      <c r="IZ27" s="653"/>
      <c r="JA27" s="653"/>
      <c r="JB27" s="653"/>
      <c r="JC27" s="653"/>
      <c r="JD27" s="653"/>
      <c r="JE27" s="653"/>
      <c r="JF27" s="653"/>
      <c r="JG27" s="653"/>
      <c r="JH27" s="653"/>
      <c r="JI27" s="653"/>
      <c r="JJ27" s="653"/>
      <c r="JK27" s="653"/>
      <c r="JL27" s="653"/>
      <c r="JM27" s="653"/>
      <c r="JN27" s="653"/>
      <c r="JO27" s="653"/>
      <c r="JP27" s="653"/>
      <c r="JQ27" s="653"/>
      <c r="JR27" s="653"/>
      <c r="JS27" s="653"/>
      <c r="JT27" s="653"/>
      <c r="JU27" s="653"/>
      <c r="JV27" s="653"/>
      <c r="JW27" s="653"/>
      <c r="JX27" s="653"/>
      <c r="JY27" s="653"/>
      <c r="JZ27" s="653"/>
      <c r="KA27" s="653"/>
      <c r="KB27" s="653"/>
      <c r="KC27" s="653"/>
      <c r="KD27" s="653"/>
      <c r="KE27" s="653"/>
      <c r="KF27" s="653"/>
      <c r="KG27" s="653"/>
      <c r="KH27" s="653"/>
      <c r="KI27" s="653"/>
      <c r="KJ27" s="653"/>
      <c r="KK27" s="653"/>
      <c r="KL27" s="653"/>
      <c r="KM27" s="653"/>
      <c r="KN27" s="653"/>
      <c r="KO27" s="653"/>
      <c r="KP27" s="653"/>
      <c r="KQ27" s="653"/>
      <c r="KR27" s="653"/>
      <c r="KS27" s="653"/>
      <c r="KT27" s="653"/>
      <c r="KU27" s="653"/>
      <c r="KV27" s="653"/>
      <c r="KW27" s="653"/>
      <c r="KX27" s="653"/>
      <c r="KY27" s="653"/>
      <c r="KZ27" s="653"/>
      <c r="LA27" s="653"/>
      <c r="LB27" s="653"/>
      <c r="LC27" s="653"/>
      <c r="LD27" s="653"/>
      <c r="LE27" s="653"/>
      <c r="LF27" s="653"/>
      <c r="LG27" s="653"/>
      <c r="LH27" s="653"/>
      <c r="LI27" s="653"/>
      <c r="LJ27" s="653"/>
      <c r="LK27" s="653"/>
      <c r="LL27" s="653"/>
      <c r="LM27" s="653"/>
      <c r="LN27" s="653"/>
      <c r="LO27" s="653"/>
      <c r="LP27" s="653"/>
      <c r="LQ27" s="653"/>
      <c r="LR27" s="653"/>
      <c r="LS27" s="653"/>
      <c r="LT27" s="653"/>
      <c r="LU27" s="653"/>
      <c r="LV27" s="653"/>
      <c r="LW27" s="653"/>
      <c r="LX27" s="653"/>
      <c r="LY27" s="653"/>
      <c r="LZ27" s="653"/>
      <c r="MA27" s="653"/>
      <c r="MB27" s="653"/>
      <c r="MC27" s="653"/>
      <c r="MD27" s="653"/>
      <c r="ME27" s="653"/>
      <c r="MF27" s="653"/>
      <c r="MG27" s="653"/>
      <c r="MH27" s="653"/>
      <c r="MI27" s="653"/>
      <c r="MJ27" s="653"/>
      <c r="MK27" s="653"/>
      <c r="ML27" s="653"/>
      <c r="MM27" s="653"/>
      <c r="MN27" s="653"/>
      <c r="MO27" s="653"/>
      <c r="MP27" s="653"/>
      <c r="MQ27" s="653"/>
      <c r="MR27" s="653"/>
      <c r="MS27" s="653"/>
      <c r="MT27" s="653"/>
      <c r="MU27" s="653"/>
      <c r="MV27" s="653"/>
      <c r="MW27" s="653"/>
      <c r="MX27" s="653"/>
      <c r="MY27" s="653"/>
      <c r="MZ27" s="653"/>
      <c r="NA27" s="653"/>
      <c r="NB27" s="653"/>
      <c r="NC27" s="653"/>
      <c r="ND27" s="653"/>
      <c r="NE27" s="653"/>
      <c r="NF27" s="653"/>
      <c r="NG27" s="653"/>
      <c r="NH27" s="653"/>
      <c r="NI27" s="653"/>
      <c r="NJ27" s="653"/>
      <c r="NK27" s="653"/>
      <c r="NL27" s="653"/>
      <c r="NM27" s="653"/>
      <c r="NN27" s="653"/>
      <c r="NO27" s="653"/>
      <c r="NP27" s="653"/>
      <c r="NQ27" s="653"/>
      <c r="NR27" s="653"/>
      <c r="NS27" s="653"/>
      <c r="NT27" s="653"/>
      <c r="NU27" s="653"/>
      <c r="NV27" s="653"/>
      <c r="NW27" s="653"/>
      <c r="NX27" s="653"/>
      <c r="NY27" s="653"/>
      <c r="NZ27" s="653"/>
      <c r="OA27" s="653"/>
      <c r="OB27" s="653"/>
      <c r="OC27" s="653"/>
      <c r="OD27" s="653"/>
      <c r="OE27" s="653"/>
      <c r="OF27" s="653"/>
      <c r="OG27" s="653"/>
      <c r="OH27" s="653"/>
      <c r="OI27" s="653"/>
      <c r="OJ27" s="653"/>
      <c r="OK27" s="653"/>
      <c r="OL27" s="653"/>
      <c r="OM27" s="653"/>
      <c r="ON27" s="653"/>
      <c r="OO27" s="653"/>
      <c r="OP27" s="653"/>
      <c r="OQ27" s="653"/>
      <c r="OR27" s="653"/>
      <c r="OS27" s="653"/>
      <c r="OT27" s="653"/>
      <c r="OU27" s="653"/>
      <c r="OV27" s="653"/>
      <c r="OW27" s="653"/>
      <c r="OX27" s="653"/>
      <c r="OY27" s="653"/>
      <c r="OZ27" s="653"/>
      <c r="PA27" s="653"/>
      <c r="PB27" s="653"/>
      <c r="PC27" s="653"/>
      <c r="PD27" s="653"/>
      <c r="PE27" s="653"/>
      <c r="PF27" s="653"/>
      <c r="PG27" s="653"/>
      <c r="PH27" s="653"/>
      <c r="PI27" s="653"/>
      <c r="PJ27" s="653"/>
      <c r="PK27" s="653"/>
      <c r="PL27" s="653"/>
      <c r="PM27" s="653"/>
      <c r="PN27" s="653"/>
      <c r="PO27" s="653"/>
      <c r="PP27" s="653"/>
      <c r="PQ27" s="653"/>
      <c r="PR27" s="653"/>
      <c r="PS27" s="653"/>
      <c r="PT27" s="653"/>
      <c r="PU27" s="653"/>
      <c r="PV27" s="653"/>
      <c r="PW27" s="653"/>
      <c r="PX27" s="653"/>
      <c r="PY27" s="653"/>
      <c r="PZ27" s="653"/>
      <c r="QA27" s="653"/>
      <c r="QB27" s="653"/>
      <c r="QC27" s="653"/>
      <c r="QD27" s="653"/>
      <c r="QE27" s="653"/>
      <c r="QF27" s="653"/>
      <c r="QG27" s="653"/>
      <c r="QH27" s="653"/>
      <c r="QI27" s="653"/>
      <c r="QJ27" s="653"/>
      <c r="QK27" s="653"/>
      <c r="QL27" s="653"/>
      <c r="QM27" s="653"/>
      <c r="QN27" s="653"/>
      <c r="QO27" s="653"/>
      <c r="QP27" s="653"/>
      <c r="QQ27" s="653"/>
      <c r="QR27" s="653"/>
      <c r="QS27" s="653"/>
      <c r="QT27" s="653"/>
      <c r="QU27" s="653"/>
      <c r="QV27" s="653"/>
      <c r="QW27" s="653"/>
      <c r="QX27" s="653"/>
      <c r="QY27" s="653"/>
      <c r="QZ27" s="653"/>
      <c r="RA27" s="653"/>
      <c r="RB27" s="653"/>
      <c r="RC27" s="653"/>
      <c r="RD27" s="653"/>
      <c r="RE27" s="653"/>
      <c r="RF27" s="653"/>
      <c r="RG27" s="653"/>
      <c r="RH27" s="653"/>
      <c r="RI27" s="653"/>
      <c r="RJ27" s="653"/>
      <c r="RK27" s="653"/>
      <c r="RL27" s="653"/>
      <c r="RM27" s="653"/>
      <c r="RN27" s="653"/>
      <c r="RO27" s="653"/>
      <c r="RP27" s="653"/>
      <c r="RQ27" s="653"/>
      <c r="RR27" s="653"/>
      <c r="RS27" s="653"/>
      <c r="RT27" s="653"/>
      <c r="RU27" s="653"/>
      <c r="RV27" s="653"/>
      <c r="RW27" s="653"/>
      <c r="RX27" s="653"/>
      <c r="RY27" s="653"/>
      <c r="RZ27" s="653"/>
      <c r="SA27" s="653"/>
      <c r="SB27" s="653"/>
      <c r="SC27" s="653"/>
      <c r="SD27" s="653"/>
      <c r="SE27" s="653"/>
      <c r="SF27" s="653"/>
      <c r="SG27" s="653"/>
      <c r="SH27" s="653"/>
      <c r="SI27" s="653"/>
      <c r="SJ27" s="653"/>
      <c r="SK27" s="653"/>
      <c r="SL27" s="653"/>
      <c r="SM27" s="653"/>
      <c r="SN27" s="653"/>
      <c r="SO27" s="653"/>
      <c r="SP27" s="653"/>
      <c r="SQ27" s="653"/>
      <c r="SR27" s="653"/>
      <c r="SS27" s="653"/>
      <c r="ST27" s="653"/>
      <c r="SU27" s="653"/>
      <c r="SV27" s="653"/>
      <c r="SW27" s="653"/>
      <c r="SX27" s="653"/>
      <c r="SY27" s="653"/>
      <c r="SZ27" s="653"/>
      <c r="TA27" s="653"/>
      <c r="TB27" s="653"/>
      <c r="TC27" s="653"/>
      <c r="TD27" s="653"/>
      <c r="TE27" s="653"/>
      <c r="TF27" s="653"/>
      <c r="TG27" s="653"/>
      <c r="TH27" s="653"/>
      <c r="TI27" s="653"/>
      <c r="TJ27" s="653"/>
      <c r="TK27" s="653"/>
      <c r="TL27" s="653"/>
      <c r="TM27" s="653"/>
      <c r="TN27" s="653"/>
      <c r="TO27" s="653"/>
      <c r="TP27" s="653"/>
      <c r="TQ27" s="653"/>
      <c r="TR27" s="653"/>
      <c r="TS27" s="653"/>
      <c r="TT27" s="653"/>
      <c r="TU27" s="653"/>
      <c r="TV27" s="653"/>
      <c r="TW27" s="653"/>
      <c r="TX27" s="653"/>
      <c r="TY27" s="653"/>
      <c r="TZ27" s="653"/>
      <c r="UA27" s="653"/>
      <c r="UB27" s="653"/>
      <c r="UC27" s="653"/>
      <c r="UD27" s="653"/>
      <c r="UE27" s="653"/>
      <c r="UF27" s="653"/>
      <c r="UG27" s="653"/>
      <c r="UH27" s="653"/>
      <c r="UI27" s="653"/>
      <c r="UJ27" s="653"/>
      <c r="UK27" s="653"/>
      <c r="UL27" s="653"/>
      <c r="UM27" s="653"/>
      <c r="UN27" s="653"/>
      <c r="UO27" s="653"/>
      <c r="UP27" s="653"/>
      <c r="UQ27" s="653"/>
      <c r="UR27" s="653"/>
      <c r="US27" s="653"/>
      <c r="UT27" s="653"/>
      <c r="UU27" s="653"/>
      <c r="UV27" s="653"/>
      <c r="UW27" s="653"/>
      <c r="UX27" s="653"/>
      <c r="UY27" s="653"/>
      <c r="UZ27" s="653"/>
      <c r="VA27" s="653"/>
      <c r="VB27" s="653"/>
      <c r="VC27" s="653"/>
      <c r="VD27" s="653"/>
      <c r="VE27" s="653"/>
      <c r="VF27" s="653"/>
      <c r="VG27" s="653"/>
      <c r="VH27" s="653"/>
      <c r="VI27" s="653"/>
      <c r="VJ27" s="653"/>
      <c r="VK27" s="653"/>
      <c r="VL27" s="653"/>
      <c r="VM27" s="653"/>
      <c r="VN27" s="653"/>
      <c r="VO27" s="653"/>
      <c r="VP27" s="653"/>
      <c r="VQ27" s="653"/>
      <c r="VR27" s="653"/>
      <c r="VS27" s="653"/>
      <c r="VT27" s="653"/>
      <c r="VU27" s="653"/>
      <c r="VV27" s="653"/>
      <c r="VW27" s="653"/>
      <c r="VX27" s="653"/>
      <c r="VY27" s="653"/>
      <c r="VZ27" s="653"/>
      <c r="WA27" s="653"/>
      <c r="WB27" s="653"/>
      <c r="WC27" s="653"/>
      <c r="WD27" s="653"/>
      <c r="WE27" s="653"/>
      <c r="WF27" s="653"/>
      <c r="WG27" s="653"/>
      <c r="WH27" s="653"/>
      <c r="WI27" s="653"/>
      <c r="WJ27" s="653"/>
      <c r="WK27" s="653"/>
      <c r="WL27" s="653"/>
      <c r="WM27" s="653"/>
      <c r="WN27" s="653"/>
      <c r="WO27" s="653"/>
      <c r="WP27" s="653"/>
      <c r="WQ27" s="653"/>
      <c r="WR27" s="653"/>
      <c r="WS27" s="653"/>
      <c r="WT27" s="653"/>
      <c r="WU27" s="653"/>
      <c r="WV27" s="653"/>
      <c r="WW27" s="653"/>
      <c r="WX27" s="653"/>
      <c r="WY27" s="653"/>
      <c r="WZ27" s="653"/>
      <c r="XA27" s="653"/>
      <c r="XB27" s="653"/>
      <c r="XC27" s="653"/>
      <c r="XD27" s="653"/>
      <c r="XE27" s="653"/>
      <c r="XF27" s="653"/>
      <c r="XG27" s="653"/>
      <c r="XH27" s="653"/>
      <c r="XI27" s="653"/>
      <c r="XJ27" s="653"/>
      <c r="XK27" s="653"/>
      <c r="XL27" s="653"/>
      <c r="XM27" s="653"/>
      <c r="XN27" s="653"/>
      <c r="XO27" s="653"/>
      <c r="XP27" s="653"/>
      <c r="XQ27" s="653"/>
      <c r="XR27" s="653"/>
      <c r="XS27" s="653"/>
      <c r="XT27" s="653"/>
      <c r="XU27" s="653"/>
      <c r="XV27" s="653"/>
      <c r="XW27" s="653"/>
      <c r="XX27" s="653"/>
      <c r="XY27" s="653"/>
      <c r="XZ27" s="653"/>
      <c r="YA27" s="653"/>
      <c r="YB27" s="653"/>
      <c r="YC27" s="653"/>
      <c r="YD27" s="653"/>
      <c r="YE27" s="653"/>
      <c r="YF27" s="653"/>
      <c r="YG27" s="653"/>
      <c r="YH27" s="653"/>
      <c r="YI27" s="653"/>
      <c r="YJ27" s="653"/>
      <c r="YK27" s="653"/>
      <c r="YL27" s="653"/>
      <c r="YM27" s="653"/>
      <c r="YN27" s="653"/>
      <c r="YO27" s="653"/>
      <c r="YP27" s="653"/>
      <c r="YQ27" s="653"/>
      <c r="YR27" s="653"/>
      <c r="YS27" s="653"/>
      <c r="YT27" s="653"/>
      <c r="YU27" s="653"/>
      <c r="YV27" s="653"/>
      <c r="YW27" s="653"/>
      <c r="YX27" s="653"/>
      <c r="YY27" s="653"/>
      <c r="YZ27" s="653"/>
      <c r="ZA27" s="653"/>
      <c r="ZB27" s="653"/>
      <c r="ZC27" s="653"/>
      <c r="ZD27" s="653"/>
      <c r="ZE27" s="653"/>
      <c r="ZF27" s="653"/>
      <c r="ZG27" s="653"/>
      <c r="ZH27" s="653"/>
      <c r="ZI27" s="653"/>
      <c r="ZJ27" s="653"/>
      <c r="ZK27" s="653"/>
      <c r="ZL27" s="653"/>
      <c r="ZM27" s="653"/>
      <c r="ZN27" s="653"/>
      <c r="ZO27" s="653"/>
      <c r="ZP27" s="653"/>
      <c r="ZQ27" s="653"/>
      <c r="ZR27" s="653"/>
      <c r="ZS27" s="653"/>
      <c r="ZT27" s="653"/>
      <c r="ZU27" s="653"/>
      <c r="ZV27" s="653"/>
      <c r="ZW27" s="653"/>
      <c r="ZX27" s="653"/>
      <c r="ZY27" s="653"/>
      <c r="ZZ27" s="653"/>
      <c r="AAA27" s="653"/>
      <c r="AAB27" s="653"/>
      <c r="AAC27" s="653"/>
      <c r="AAD27" s="653"/>
      <c r="AAE27" s="653"/>
      <c r="AAF27" s="653"/>
      <c r="AAG27" s="653"/>
      <c r="AAH27" s="653"/>
      <c r="AAI27" s="653"/>
      <c r="AAJ27" s="653"/>
      <c r="AAK27" s="653"/>
      <c r="AAL27" s="653"/>
      <c r="AAM27" s="653"/>
      <c r="AAN27" s="653"/>
      <c r="AAO27" s="653"/>
      <c r="AAP27" s="653"/>
      <c r="AAQ27" s="653"/>
      <c r="AAR27" s="653"/>
      <c r="AAS27" s="653"/>
      <c r="AAT27" s="653"/>
      <c r="AAU27" s="653"/>
      <c r="AAV27" s="653"/>
      <c r="AAW27" s="653"/>
      <c r="AAX27" s="653"/>
      <c r="AAY27" s="653"/>
      <c r="AAZ27" s="653"/>
      <c r="ABA27" s="653"/>
      <c r="ABB27" s="653"/>
      <c r="ABC27" s="653"/>
      <c r="ABD27" s="653"/>
      <c r="ABE27" s="653"/>
      <c r="ABF27" s="653"/>
      <c r="ABG27" s="653"/>
      <c r="ABH27" s="653"/>
      <c r="ABI27" s="653"/>
      <c r="ABJ27" s="653"/>
      <c r="ABK27" s="653"/>
      <c r="ABL27" s="653"/>
      <c r="ABM27" s="653"/>
      <c r="ABN27" s="653"/>
      <c r="ABO27" s="653"/>
      <c r="ABP27" s="653"/>
      <c r="ABQ27" s="653"/>
      <c r="ABR27" s="653"/>
      <c r="ABS27" s="653"/>
      <c r="ABT27" s="653"/>
      <c r="ABU27" s="653"/>
      <c r="ABV27" s="653"/>
      <c r="ABW27" s="653"/>
      <c r="ABX27" s="653"/>
      <c r="ABY27" s="653"/>
      <c r="ABZ27" s="653"/>
      <c r="ACA27" s="653"/>
      <c r="ACB27" s="653"/>
      <c r="ACC27" s="653"/>
      <c r="ACD27" s="653"/>
      <c r="ACE27" s="653"/>
      <c r="ACF27" s="653"/>
      <c r="ACG27" s="653"/>
      <c r="ACH27" s="653"/>
      <c r="ACI27" s="653"/>
      <c r="ACJ27" s="653"/>
      <c r="ACK27" s="653"/>
      <c r="ACL27" s="653"/>
      <c r="ACM27" s="653"/>
      <c r="ACN27" s="653"/>
      <c r="ACO27" s="653"/>
      <c r="ACP27" s="653"/>
      <c r="ACQ27" s="653"/>
      <c r="ACR27" s="653"/>
      <c r="ACS27" s="653"/>
      <c r="ACT27" s="653"/>
      <c r="ACU27" s="653"/>
      <c r="ACV27" s="653"/>
      <c r="ACW27" s="653"/>
      <c r="ACX27" s="653"/>
      <c r="ACY27" s="653"/>
      <c r="ACZ27" s="653"/>
      <c r="ADA27" s="653"/>
      <c r="ADB27" s="653"/>
      <c r="ADC27" s="653"/>
      <c r="ADD27" s="653"/>
      <c r="ADE27" s="653"/>
      <c r="ADF27" s="653"/>
      <c r="ADG27" s="653"/>
      <c r="ADH27" s="653"/>
      <c r="ADI27" s="653"/>
      <c r="ADJ27" s="653"/>
      <c r="ADK27" s="653"/>
      <c r="ADL27" s="653"/>
      <c r="ADM27" s="653"/>
      <c r="ADN27" s="653"/>
      <c r="ADO27" s="653"/>
      <c r="ADP27" s="653"/>
      <c r="ADQ27" s="653"/>
      <c r="ADR27" s="653"/>
      <c r="ADS27" s="653"/>
      <c r="ADT27" s="653"/>
      <c r="ADU27" s="653"/>
      <c r="ADV27" s="653"/>
      <c r="ADW27" s="653"/>
      <c r="ADX27" s="653"/>
      <c r="ADY27" s="653"/>
      <c r="ADZ27" s="653"/>
      <c r="AEA27" s="653"/>
      <c r="AEB27" s="653"/>
      <c r="AEC27" s="653"/>
      <c r="AED27" s="653"/>
      <c r="AEE27" s="653"/>
      <c r="AEF27" s="653"/>
      <c r="AEG27" s="653"/>
      <c r="AEH27" s="653"/>
      <c r="AEI27" s="653"/>
      <c r="AEJ27" s="653"/>
      <c r="AEK27" s="653"/>
      <c r="AEL27" s="653"/>
      <c r="AEM27" s="653"/>
      <c r="AEN27" s="653"/>
      <c r="AEO27" s="653"/>
      <c r="AEP27" s="653"/>
      <c r="AEQ27" s="653"/>
      <c r="AER27" s="653"/>
      <c r="AES27" s="653"/>
      <c r="AET27" s="653"/>
      <c r="AEU27" s="653"/>
      <c r="AEV27" s="653"/>
      <c r="AEW27" s="653"/>
      <c r="AEX27" s="653"/>
      <c r="AEY27" s="653"/>
      <c r="AEZ27" s="653"/>
      <c r="AFA27" s="653"/>
      <c r="AFB27" s="653"/>
      <c r="AFC27" s="653"/>
      <c r="AFD27" s="653"/>
      <c r="AFE27" s="653"/>
      <c r="AFF27" s="653"/>
      <c r="AFG27" s="653"/>
      <c r="AFH27" s="653"/>
      <c r="AFI27" s="653"/>
      <c r="AFJ27" s="653"/>
      <c r="AFK27" s="653"/>
      <c r="AFL27" s="653"/>
      <c r="AFM27" s="653"/>
      <c r="AFN27" s="653"/>
      <c r="AFO27" s="653"/>
      <c r="AFP27" s="653"/>
      <c r="AFQ27" s="653"/>
      <c r="AFR27" s="653"/>
      <c r="AFS27" s="653"/>
      <c r="AFT27" s="653"/>
      <c r="AFU27" s="653"/>
      <c r="AFV27" s="653"/>
      <c r="AFW27" s="653"/>
      <c r="AFX27" s="653"/>
      <c r="AFY27" s="653"/>
      <c r="AFZ27" s="653"/>
      <c r="AGA27" s="653"/>
      <c r="AGB27" s="653"/>
      <c r="AGC27" s="653"/>
      <c r="AGD27" s="653"/>
      <c r="AGE27" s="653"/>
      <c r="AGF27" s="653"/>
      <c r="AGG27" s="653"/>
      <c r="AGH27" s="653"/>
      <c r="AGI27" s="653"/>
      <c r="AGJ27" s="653"/>
      <c r="AGK27" s="653"/>
      <c r="AGL27" s="653"/>
      <c r="AGM27" s="653"/>
      <c r="AGN27" s="653"/>
      <c r="AGO27" s="653"/>
      <c r="AGP27" s="653"/>
      <c r="AGQ27" s="653"/>
      <c r="AGR27" s="653"/>
      <c r="AGS27" s="653"/>
      <c r="AGT27" s="653"/>
      <c r="AGU27" s="653"/>
      <c r="AGV27" s="653"/>
      <c r="AGW27" s="653"/>
      <c r="AGX27" s="653"/>
      <c r="AGY27" s="653"/>
      <c r="AGZ27" s="653"/>
      <c r="AHA27" s="653"/>
      <c r="AHB27" s="653"/>
      <c r="AHC27" s="653"/>
      <c r="AHD27" s="653"/>
      <c r="AHE27" s="653"/>
      <c r="AHF27" s="653"/>
      <c r="AHG27" s="653"/>
      <c r="AHH27" s="653"/>
      <c r="AHI27" s="653"/>
      <c r="AHJ27" s="653"/>
      <c r="AHK27" s="653"/>
      <c r="AHL27" s="653"/>
      <c r="AHM27" s="653"/>
      <c r="AHN27" s="653"/>
      <c r="AHO27" s="653"/>
      <c r="AHP27" s="653"/>
      <c r="AHQ27" s="653"/>
      <c r="AHR27" s="653"/>
      <c r="AHS27" s="653"/>
      <c r="AHT27" s="653"/>
      <c r="AHU27" s="653"/>
      <c r="AHV27" s="653"/>
      <c r="AHW27" s="653"/>
      <c r="AHX27" s="653"/>
      <c r="AHY27" s="653"/>
      <c r="AHZ27" s="653"/>
      <c r="AIA27" s="653"/>
      <c r="AIB27" s="653"/>
      <c r="AIC27" s="653"/>
      <c r="AID27" s="653"/>
      <c r="AIE27" s="653"/>
      <c r="AIF27" s="653"/>
      <c r="AIG27" s="653"/>
      <c r="AIH27" s="653"/>
      <c r="AII27" s="653"/>
      <c r="AIJ27" s="653"/>
      <c r="AIK27" s="653"/>
      <c r="AIL27" s="653"/>
      <c r="AIM27" s="653"/>
      <c r="AIN27" s="653"/>
      <c r="AIO27" s="653"/>
      <c r="AIP27" s="653"/>
      <c r="AIQ27" s="653"/>
      <c r="AIR27" s="653"/>
      <c r="AIS27" s="653"/>
      <c r="AIT27" s="653"/>
      <c r="AIU27" s="653"/>
      <c r="AIV27" s="653"/>
      <c r="AIW27" s="653"/>
      <c r="AIX27" s="653"/>
      <c r="AIY27" s="653"/>
      <c r="AIZ27" s="653"/>
      <c r="AJA27" s="653"/>
      <c r="AJB27" s="653"/>
      <c r="AJC27" s="653"/>
      <c r="AJD27" s="653"/>
      <c r="AJE27" s="653"/>
      <c r="AJF27" s="653"/>
      <c r="AJG27" s="653"/>
      <c r="AJH27" s="653"/>
      <c r="AJI27" s="653"/>
      <c r="AJJ27" s="653"/>
      <c r="AJK27" s="653"/>
      <c r="AJL27" s="653"/>
      <c r="AJM27" s="653"/>
      <c r="AJN27" s="653"/>
      <c r="AJO27" s="653"/>
      <c r="AJP27" s="653"/>
      <c r="AJQ27" s="653"/>
      <c r="AJR27" s="653"/>
      <c r="AJS27" s="653"/>
      <c r="AJT27" s="653"/>
      <c r="AJU27" s="653"/>
      <c r="AJV27" s="653"/>
      <c r="AJW27" s="653"/>
      <c r="AJX27" s="653"/>
      <c r="AJY27" s="653"/>
      <c r="AJZ27" s="653"/>
      <c r="AKA27" s="653"/>
      <c r="AKB27" s="653"/>
      <c r="AKC27" s="653"/>
      <c r="AKD27" s="653"/>
      <c r="AKE27" s="653"/>
      <c r="AKF27" s="653"/>
      <c r="AKG27" s="653"/>
      <c r="AKH27" s="653"/>
      <c r="AKI27" s="653"/>
      <c r="AKJ27" s="653"/>
      <c r="AKK27" s="653"/>
      <c r="AKL27" s="653"/>
      <c r="AKM27" s="653"/>
      <c r="AKN27" s="653"/>
      <c r="AKO27" s="653"/>
      <c r="AKP27" s="653"/>
      <c r="AKQ27" s="653"/>
      <c r="AKR27" s="653"/>
      <c r="AKS27" s="653"/>
      <c r="AKT27" s="653"/>
      <c r="AKU27" s="653"/>
      <c r="AKV27" s="653"/>
      <c r="AKW27" s="653"/>
      <c r="AKX27" s="653"/>
      <c r="AKY27" s="653"/>
      <c r="AKZ27" s="653"/>
      <c r="ALA27" s="653"/>
      <c r="ALB27" s="653"/>
      <c r="ALC27" s="653"/>
      <c r="ALD27" s="653"/>
      <c r="ALE27" s="653"/>
      <c r="ALF27" s="653"/>
      <c r="ALG27" s="653"/>
      <c r="ALH27" s="653"/>
      <c r="ALI27" s="653"/>
      <c r="ALJ27" s="653"/>
      <c r="ALK27" s="653"/>
      <c r="ALL27" s="653"/>
      <c r="ALM27" s="653"/>
      <c r="ALN27" s="653"/>
      <c r="ALO27" s="653"/>
      <c r="ALP27" s="653"/>
      <c r="ALQ27" s="653"/>
      <c r="ALR27" s="653"/>
      <c r="ALS27" s="653"/>
      <c r="ALT27" s="653"/>
      <c r="ALU27" s="653"/>
      <c r="ALV27" s="653"/>
      <c r="ALW27" s="653"/>
      <c r="ALX27" s="653"/>
      <c r="ALY27" s="653"/>
      <c r="ALZ27" s="653"/>
      <c r="AMA27" s="653"/>
      <c r="AMB27" s="653"/>
      <c r="AMC27" s="653"/>
      <c r="AMD27" s="653"/>
      <c r="AME27" s="653"/>
      <c r="AMF27" s="653"/>
      <c r="AMG27" s="653"/>
      <c r="AMH27" s="653"/>
      <c r="AMI27" s="653"/>
      <c r="AMJ27" s="653"/>
    </row>
    <row r="28" spans="1:1024" s="199" customFormat="1">
      <c r="A28" s="1601" t="s">
        <v>3215</v>
      </c>
      <c r="B28" s="1601"/>
      <c r="C28" s="1601"/>
      <c r="D28" s="1601"/>
      <c r="E28" s="1601"/>
      <c r="F28" s="1602"/>
      <c r="G28" s="1603">
        <v>48403382.950000003</v>
      </c>
      <c r="H28" s="1603">
        <v>48403382.950000003</v>
      </c>
      <c r="I28" s="656"/>
      <c r="J28" s="653"/>
      <c r="K28" s="653"/>
      <c r="L28" s="653"/>
      <c r="M28" s="653"/>
      <c r="N28" s="653"/>
      <c r="O28" s="653"/>
      <c r="P28" s="653"/>
      <c r="Q28" s="653"/>
      <c r="R28" s="653"/>
      <c r="S28" s="653"/>
      <c r="T28" s="653"/>
      <c r="U28" s="653"/>
      <c r="V28" s="653"/>
      <c r="W28" s="653"/>
      <c r="X28" s="653"/>
      <c r="Y28" s="653"/>
      <c r="Z28" s="653"/>
      <c r="AA28" s="653"/>
      <c r="AB28" s="653"/>
      <c r="AC28" s="653"/>
      <c r="AD28" s="653"/>
      <c r="AE28" s="653"/>
      <c r="AF28" s="653"/>
      <c r="AG28" s="653"/>
      <c r="AH28" s="653"/>
      <c r="AI28" s="653"/>
      <c r="AJ28" s="653"/>
      <c r="AK28" s="653"/>
      <c r="AL28" s="653"/>
      <c r="AM28" s="653"/>
      <c r="AN28" s="653"/>
      <c r="AO28" s="653"/>
      <c r="AP28" s="653"/>
      <c r="AQ28" s="653"/>
      <c r="AR28" s="653"/>
      <c r="AS28" s="653"/>
      <c r="AT28" s="653"/>
      <c r="AU28" s="653"/>
      <c r="AV28" s="653"/>
      <c r="AW28" s="653"/>
      <c r="AX28" s="653"/>
      <c r="AY28" s="653"/>
      <c r="AZ28" s="653"/>
      <c r="BA28" s="653"/>
      <c r="BB28" s="653"/>
      <c r="BC28" s="653"/>
      <c r="BD28" s="653"/>
      <c r="BE28" s="653"/>
      <c r="BF28" s="653"/>
      <c r="BG28" s="653"/>
      <c r="BH28" s="653"/>
      <c r="BI28" s="653"/>
      <c r="BJ28" s="653"/>
      <c r="BK28" s="653"/>
      <c r="BL28" s="653"/>
      <c r="BM28" s="653"/>
      <c r="BN28" s="653"/>
      <c r="BO28" s="653"/>
      <c r="BP28" s="653"/>
      <c r="BQ28" s="653"/>
      <c r="BR28" s="653"/>
      <c r="BS28" s="653"/>
      <c r="BT28" s="653"/>
      <c r="BU28" s="653"/>
      <c r="BV28" s="653"/>
      <c r="BW28" s="653"/>
      <c r="BX28" s="653"/>
      <c r="BY28" s="653"/>
      <c r="BZ28" s="653"/>
      <c r="CA28" s="653"/>
      <c r="CB28" s="653"/>
      <c r="CC28" s="653"/>
      <c r="CD28" s="653"/>
      <c r="CE28" s="653"/>
      <c r="CF28" s="653"/>
      <c r="CG28" s="653"/>
      <c r="CH28" s="653"/>
      <c r="CI28" s="653"/>
      <c r="CJ28" s="653"/>
      <c r="CK28" s="653"/>
      <c r="CL28" s="653"/>
      <c r="CM28" s="653"/>
      <c r="CN28" s="653"/>
      <c r="CO28" s="653"/>
      <c r="CP28" s="653"/>
      <c r="CQ28" s="653"/>
      <c r="CR28" s="653"/>
      <c r="CS28" s="653"/>
      <c r="CT28" s="653"/>
      <c r="CU28" s="653"/>
      <c r="CV28" s="653"/>
      <c r="CW28" s="653"/>
      <c r="CX28" s="653"/>
      <c r="CY28" s="653"/>
      <c r="CZ28" s="653"/>
      <c r="DA28" s="653"/>
      <c r="DB28" s="653"/>
      <c r="DC28" s="653"/>
      <c r="DD28" s="653"/>
      <c r="DE28" s="653"/>
      <c r="DF28" s="653"/>
      <c r="DG28" s="653"/>
      <c r="DH28" s="653"/>
      <c r="DI28" s="653"/>
      <c r="DJ28" s="653"/>
      <c r="DK28" s="653"/>
      <c r="DL28" s="653"/>
      <c r="DM28" s="653"/>
      <c r="DN28" s="653"/>
      <c r="DO28" s="653"/>
      <c r="DP28" s="653"/>
      <c r="DQ28" s="653"/>
      <c r="DR28" s="653"/>
      <c r="DS28" s="653"/>
      <c r="DT28" s="653"/>
      <c r="DU28" s="653"/>
      <c r="DV28" s="653"/>
      <c r="DW28" s="653"/>
      <c r="DX28" s="653"/>
      <c r="DY28" s="653"/>
      <c r="DZ28" s="653"/>
      <c r="EA28" s="653"/>
      <c r="EB28" s="653"/>
      <c r="EC28" s="653"/>
      <c r="ED28" s="653"/>
      <c r="EE28" s="653"/>
      <c r="EF28" s="653"/>
      <c r="EG28" s="653"/>
      <c r="EH28" s="653"/>
      <c r="EI28" s="653"/>
      <c r="EJ28" s="653"/>
      <c r="EK28" s="653"/>
      <c r="EL28" s="653"/>
      <c r="EM28" s="653"/>
      <c r="EN28" s="653"/>
      <c r="EO28" s="653"/>
      <c r="EP28" s="653"/>
      <c r="EQ28" s="653"/>
      <c r="ER28" s="653"/>
      <c r="ES28" s="653"/>
      <c r="ET28" s="653"/>
      <c r="EU28" s="653"/>
      <c r="EV28" s="653"/>
      <c r="EW28" s="653"/>
      <c r="EX28" s="653"/>
      <c r="EY28" s="653"/>
      <c r="EZ28" s="653"/>
      <c r="FA28" s="653"/>
      <c r="FB28" s="653"/>
      <c r="FC28" s="653"/>
      <c r="FD28" s="653"/>
      <c r="FE28" s="653"/>
      <c r="FF28" s="653"/>
      <c r="FG28" s="653"/>
      <c r="FH28" s="653"/>
      <c r="FI28" s="653"/>
      <c r="FJ28" s="653"/>
      <c r="FK28" s="653"/>
      <c r="FL28" s="653"/>
      <c r="FM28" s="653"/>
      <c r="FN28" s="653"/>
      <c r="FO28" s="653"/>
      <c r="FP28" s="653"/>
      <c r="FQ28" s="653"/>
      <c r="FR28" s="653"/>
      <c r="FS28" s="653"/>
      <c r="FT28" s="653"/>
      <c r="FU28" s="653"/>
      <c r="FV28" s="653"/>
      <c r="FW28" s="653"/>
      <c r="FX28" s="653"/>
      <c r="FY28" s="653"/>
      <c r="FZ28" s="653"/>
      <c r="GA28" s="653"/>
      <c r="GB28" s="653"/>
      <c r="GC28" s="653"/>
      <c r="GD28" s="653"/>
      <c r="GE28" s="653"/>
      <c r="GF28" s="653"/>
      <c r="GG28" s="653"/>
      <c r="GH28" s="653"/>
      <c r="GI28" s="653"/>
      <c r="GJ28" s="653"/>
      <c r="GK28" s="653"/>
      <c r="GL28" s="653"/>
      <c r="GM28" s="653"/>
      <c r="GN28" s="653"/>
      <c r="GO28" s="653"/>
      <c r="GP28" s="653"/>
      <c r="GQ28" s="653"/>
      <c r="GR28" s="653"/>
      <c r="GS28" s="653"/>
      <c r="GT28" s="653"/>
      <c r="GU28" s="653"/>
      <c r="GV28" s="653"/>
      <c r="GW28" s="653"/>
      <c r="GX28" s="653"/>
      <c r="GY28" s="653"/>
      <c r="GZ28" s="653"/>
      <c r="HA28" s="653"/>
      <c r="HB28" s="653"/>
      <c r="HC28" s="653"/>
      <c r="HD28" s="653"/>
      <c r="HE28" s="653"/>
      <c r="HF28" s="653"/>
      <c r="HG28" s="653"/>
      <c r="HH28" s="653"/>
      <c r="HI28" s="653"/>
      <c r="HJ28" s="653"/>
      <c r="HK28" s="653"/>
      <c r="HL28" s="653"/>
      <c r="HM28" s="653"/>
      <c r="HN28" s="653"/>
      <c r="HO28" s="653"/>
      <c r="HP28" s="653"/>
      <c r="HQ28" s="653"/>
      <c r="HR28" s="653"/>
      <c r="HS28" s="653"/>
      <c r="HT28" s="653"/>
      <c r="HU28" s="653"/>
      <c r="HV28" s="653"/>
      <c r="HW28" s="653"/>
      <c r="HX28" s="653"/>
      <c r="HY28" s="653"/>
      <c r="HZ28" s="653"/>
      <c r="IA28" s="653"/>
      <c r="IB28" s="653"/>
      <c r="IC28" s="653"/>
      <c r="ID28" s="653"/>
      <c r="IE28" s="653"/>
      <c r="IF28" s="653"/>
      <c r="IG28" s="653"/>
      <c r="IH28" s="653"/>
      <c r="II28" s="653"/>
      <c r="IJ28" s="653"/>
      <c r="IK28" s="653"/>
      <c r="IL28" s="653"/>
      <c r="IM28" s="653"/>
      <c r="IN28" s="653"/>
      <c r="IO28" s="653"/>
      <c r="IP28" s="653"/>
      <c r="IQ28" s="653"/>
      <c r="IR28" s="653"/>
      <c r="IS28" s="653"/>
      <c r="IT28" s="653"/>
      <c r="IU28" s="653"/>
      <c r="IV28" s="653"/>
      <c r="IW28" s="653"/>
      <c r="IX28" s="653"/>
      <c r="IY28" s="653"/>
      <c r="IZ28" s="653"/>
      <c r="JA28" s="653"/>
      <c r="JB28" s="653"/>
      <c r="JC28" s="653"/>
      <c r="JD28" s="653"/>
      <c r="JE28" s="653"/>
      <c r="JF28" s="653"/>
      <c r="JG28" s="653"/>
      <c r="JH28" s="653"/>
      <c r="JI28" s="653"/>
      <c r="JJ28" s="653"/>
      <c r="JK28" s="653"/>
      <c r="JL28" s="653"/>
      <c r="JM28" s="653"/>
      <c r="JN28" s="653"/>
      <c r="JO28" s="653"/>
      <c r="JP28" s="653"/>
      <c r="JQ28" s="653"/>
      <c r="JR28" s="653"/>
      <c r="JS28" s="653"/>
      <c r="JT28" s="653"/>
      <c r="JU28" s="653"/>
      <c r="JV28" s="653"/>
      <c r="JW28" s="653"/>
      <c r="JX28" s="653"/>
      <c r="JY28" s="653"/>
      <c r="JZ28" s="653"/>
      <c r="KA28" s="653"/>
      <c r="KB28" s="653"/>
      <c r="KC28" s="653"/>
      <c r="KD28" s="653"/>
      <c r="KE28" s="653"/>
      <c r="KF28" s="653"/>
      <c r="KG28" s="653"/>
      <c r="KH28" s="653"/>
      <c r="KI28" s="653"/>
      <c r="KJ28" s="653"/>
      <c r="KK28" s="653"/>
      <c r="KL28" s="653"/>
      <c r="KM28" s="653"/>
      <c r="KN28" s="653"/>
      <c r="KO28" s="653"/>
      <c r="KP28" s="653"/>
      <c r="KQ28" s="653"/>
      <c r="KR28" s="653"/>
      <c r="KS28" s="653"/>
      <c r="KT28" s="653"/>
      <c r="KU28" s="653"/>
      <c r="KV28" s="653"/>
      <c r="KW28" s="653"/>
      <c r="KX28" s="653"/>
      <c r="KY28" s="653"/>
      <c r="KZ28" s="653"/>
      <c r="LA28" s="653"/>
      <c r="LB28" s="653"/>
      <c r="LC28" s="653"/>
      <c r="LD28" s="653"/>
      <c r="LE28" s="653"/>
      <c r="LF28" s="653"/>
      <c r="LG28" s="653"/>
      <c r="LH28" s="653"/>
      <c r="LI28" s="653"/>
      <c r="LJ28" s="653"/>
      <c r="LK28" s="653"/>
      <c r="LL28" s="653"/>
      <c r="LM28" s="653"/>
      <c r="LN28" s="653"/>
      <c r="LO28" s="653"/>
      <c r="LP28" s="653"/>
      <c r="LQ28" s="653"/>
      <c r="LR28" s="653"/>
      <c r="LS28" s="653"/>
      <c r="LT28" s="653"/>
      <c r="LU28" s="653"/>
      <c r="LV28" s="653"/>
      <c r="LW28" s="653"/>
      <c r="LX28" s="653"/>
      <c r="LY28" s="653"/>
      <c r="LZ28" s="653"/>
      <c r="MA28" s="653"/>
      <c r="MB28" s="653"/>
      <c r="MC28" s="653"/>
      <c r="MD28" s="653"/>
      <c r="ME28" s="653"/>
      <c r="MF28" s="653"/>
      <c r="MG28" s="653"/>
      <c r="MH28" s="653"/>
      <c r="MI28" s="653"/>
      <c r="MJ28" s="653"/>
      <c r="MK28" s="653"/>
      <c r="ML28" s="653"/>
      <c r="MM28" s="653"/>
      <c r="MN28" s="653"/>
      <c r="MO28" s="653"/>
      <c r="MP28" s="653"/>
      <c r="MQ28" s="653"/>
      <c r="MR28" s="653"/>
      <c r="MS28" s="653"/>
      <c r="MT28" s="653"/>
      <c r="MU28" s="653"/>
      <c r="MV28" s="653"/>
      <c r="MW28" s="653"/>
      <c r="MX28" s="653"/>
      <c r="MY28" s="653"/>
      <c r="MZ28" s="653"/>
      <c r="NA28" s="653"/>
      <c r="NB28" s="653"/>
      <c r="NC28" s="653"/>
      <c r="ND28" s="653"/>
      <c r="NE28" s="653"/>
      <c r="NF28" s="653"/>
      <c r="NG28" s="653"/>
      <c r="NH28" s="653"/>
      <c r="NI28" s="653"/>
      <c r="NJ28" s="653"/>
      <c r="NK28" s="653"/>
      <c r="NL28" s="653"/>
      <c r="NM28" s="653"/>
      <c r="NN28" s="653"/>
      <c r="NO28" s="653"/>
      <c r="NP28" s="653"/>
      <c r="NQ28" s="653"/>
      <c r="NR28" s="653"/>
      <c r="NS28" s="653"/>
      <c r="NT28" s="653"/>
      <c r="NU28" s="653"/>
      <c r="NV28" s="653"/>
      <c r="NW28" s="653"/>
      <c r="NX28" s="653"/>
      <c r="NY28" s="653"/>
      <c r="NZ28" s="653"/>
      <c r="OA28" s="653"/>
      <c r="OB28" s="653"/>
      <c r="OC28" s="653"/>
      <c r="OD28" s="653"/>
      <c r="OE28" s="653"/>
      <c r="OF28" s="653"/>
      <c r="OG28" s="653"/>
      <c r="OH28" s="653"/>
      <c r="OI28" s="653"/>
      <c r="OJ28" s="653"/>
      <c r="OK28" s="653"/>
      <c r="OL28" s="653"/>
      <c r="OM28" s="653"/>
      <c r="ON28" s="653"/>
      <c r="OO28" s="653"/>
      <c r="OP28" s="653"/>
      <c r="OQ28" s="653"/>
      <c r="OR28" s="653"/>
      <c r="OS28" s="653"/>
      <c r="OT28" s="653"/>
      <c r="OU28" s="653"/>
      <c r="OV28" s="653"/>
      <c r="OW28" s="653"/>
      <c r="OX28" s="653"/>
      <c r="OY28" s="653"/>
      <c r="OZ28" s="653"/>
      <c r="PA28" s="653"/>
      <c r="PB28" s="653"/>
      <c r="PC28" s="653"/>
      <c r="PD28" s="653"/>
      <c r="PE28" s="653"/>
      <c r="PF28" s="653"/>
      <c r="PG28" s="653"/>
      <c r="PH28" s="653"/>
      <c r="PI28" s="653"/>
      <c r="PJ28" s="653"/>
      <c r="PK28" s="653"/>
      <c r="PL28" s="653"/>
      <c r="PM28" s="653"/>
      <c r="PN28" s="653"/>
      <c r="PO28" s="653"/>
      <c r="PP28" s="653"/>
      <c r="PQ28" s="653"/>
      <c r="PR28" s="653"/>
      <c r="PS28" s="653"/>
      <c r="PT28" s="653"/>
      <c r="PU28" s="653"/>
      <c r="PV28" s="653"/>
      <c r="PW28" s="653"/>
      <c r="PX28" s="653"/>
      <c r="PY28" s="653"/>
      <c r="PZ28" s="653"/>
      <c r="QA28" s="653"/>
      <c r="QB28" s="653"/>
      <c r="QC28" s="653"/>
      <c r="QD28" s="653"/>
      <c r="QE28" s="653"/>
      <c r="QF28" s="653"/>
      <c r="QG28" s="653"/>
      <c r="QH28" s="653"/>
      <c r="QI28" s="653"/>
      <c r="QJ28" s="653"/>
      <c r="QK28" s="653"/>
      <c r="QL28" s="653"/>
      <c r="QM28" s="653"/>
      <c r="QN28" s="653"/>
      <c r="QO28" s="653"/>
      <c r="QP28" s="653"/>
      <c r="QQ28" s="653"/>
      <c r="QR28" s="653"/>
      <c r="QS28" s="653"/>
      <c r="QT28" s="653"/>
      <c r="QU28" s="653"/>
      <c r="QV28" s="653"/>
      <c r="QW28" s="653"/>
      <c r="QX28" s="653"/>
      <c r="QY28" s="653"/>
      <c r="QZ28" s="653"/>
      <c r="RA28" s="653"/>
      <c r="RB28" s="653"/>
      <c r="RC28" s="653"/>
      <c r="RD28" s="653"/>
      <c r="RE28" s="653"/>
      <c r="RF28" s="653"/>
      <c r="RG28" s="653"/>
      <c r="RH28" s="653"/>
      <c r="RI28" s="653"/>
      <c r="RJ28" s="653"/>
      <c r="RK28" s="653"/>
      <c r="RL28" s="653"/>
      <c r="RM28" s="653"/>
      <c r="RN28" s="653"/>
      <c r="RO28" s="653"/>
      <c r="RP28" s="653"/>
      <c r="RQ28" s="653"/>
      <c r="RR28" s="653"/>
      <c r="RS28" s="653"/>
      <c r="RT28" s="653"/>
      <c r="RU28" s="653"/>
      <c r="RV28" s="653"/>
      <c r="RW28" s="653"/>
      <c r="RX28" s="653"/>
      <c r="RY28" s="653"/>
      <c r="RZ28" s="653"/>
      <c r="SA28" s="653"/>
      <c r="SB28" s="653"/>
      <c r="SC28" s="653"/>
      <c r="SD28" s="653"/>
      <c r="SE28" s="653"/>
      <c r="SF28" s="653"/>
      <c r="SG28" s="653"/>
      <c r="SH28" s="653"/>
      <c r="SI28" s="653"/>
      <c r="SJ28" s="653"/>
      <c r="SK28" s="653"/>
      <c r="SL28" s="653"/>
      <c r="SM28" s="653"/>
      <c r="SN28" s="653"/>
      <c r="SO28" s="653"/>
      <c r="SP28" s="653"/>
      <c r="SQ28" s="653"/>
      <c r="SR28" s="653"/>
      <c r="SS28" s="653"/>
      <c r="ST28" s="653"/>
      <c r="SU28" s="653"/>
      <c r="SV28" s="653"/>
      <c r="SW28" s="653"/>
      <c r="SX28" s="653"/>
      <c r="SY28" s="653"/>
      <c r="SZ28" s="653"/>
      <c r="TA28" s="653"/>
      <c r="TB28" s="653"/>
      <c r="TC28" s="653"/>
      <c r="TD28" s="653"/>
      <c r="TE28" s="653"/>
      <c r="TF28" s="653"/>
      <c r="TG28" s="653"/>
      <c r="TH28" s="653"/>
      <c r="TI28" s="653"/>
      <c r="TJ28" s="653"/>
      <c r="TK28" s="653"/>
      <c r="TL28" s="653"/>
      <c r="TM28" s="653"/>
      <c r="TN28" s="653"/>
      <c r="TO28" s="653"/>
      <c r="TP28" s="653"/>
      <c r="TQ28" s="653"/>
      <c r="TR28" s="653"/>
      <c r="TS28" s="653"/>
      <c r="TT28" s="653"/>
      <c r="TU28" s="653"/>
      <c r="TV28" s="653"/>
      <c r="TW28" s="653"/>
      <c r="TX28" s="653"/>
      <c r="TY28" s="653"/>
      <c r="TZ28" s="653"/>
      <c r="UA28" s="653"/>
      <c r="UB28" s="653"/>
      <c r="UC28" s="653"/>
      <c r="UD28" s="653"/>
      <c r="UE28" s="653"/>
      <c r="UF28" s="653"/>
      <c r="UG28" s="653"/>
      <c r="UH28" s="653"/>
      <c r="UI28" s="653"/>
      <c r="UJ28" s="653"/>
      <c r="UK28" s="653"/>
      <c r="UL28" s="653"/>
      <c r="UM28" s="653"/>
      <c r="UN28" s="653"/>
      <c r="UO28" s="653"/>
      <c r="UP28" s="653"/>
      <c r="UQ28" s="653"/>
      <c r="UR28" s="653"/>
      <c r="US28" s="653"/>
      <c r="UT28" s="653"/>
      <c r="UU28" s="653"/>
      <c r="UV28" s="653"/>
      <c r="UW28" s="653"/>
      <c r="UX28" s="653"/>
      <c r="UY28" s="653"/>
      <c r="UZ28" s="653"/>
      <c r="VA28" s="653"/>
      <c r="VB28" s="653"/>
      <c r="VC28" s="653"/>
      <c r="VD28" s="653"/>
      <c r="VE28" s="653"/>
      <c r="VF28" s="653"/>
      <c r="VG28" s="653"/>
      <c r="VH28" s="653"/>
      <c r="VI28" s="653"/>
      <c r="VJ28" s="653"/>
      <c r="VK28" s="653"/>
      <c r="VL28" s="653"/>
      <c r="VM28" s="653"/>
      <c r="VN28" s="653"/>
      <c r="VO28" s="653"/>
      <c r="VP28" s="653"/>
      <c r="VQ28" s="653"/>
      <c r="VR28" s="653"/>
      <c r="VS28" s="653"/>
      <c r="VT28" s="653"/>
      <c r="VU28" s="653"/>
      <c r="VV28" s="653"/>
      <c r="VW28" s="653"/>
      <c r="VX28" s="653"/>
      <c r="VY28" s="653"/>
      <c r="VZ28" s="653"/>
      <c r="WA28" s="653"/>
      <c r="WB28" s="653"/>
      <c r="WC28" s="653"/>
      <c r="WD28" s="653"/>
      <c r="WE28" s="653"/>
      <c r="WF28" s="653"/>
      <c r="WG28" s="653"/>
      <c r="WH28" s="653"/>
      <c r="WI28" s="653"/>
      <c r="WJ28" s="653"/>
      <c r="WK28" s="653"/>
      <c r="WL28" s="653"/>
      <c r="WM28" s="653"/>
      <c r="WN28" s="653"/>
      <c r="WO28" s="653"/>
      <c r="WP28" s="653"/>
      <c r="WQ28" s="653"/>
      <c r="WR28" s="653"/>
      <c r="WS28" s="653"/>
      <c r="WT28" s="653"/>
      <c r="WU28" s="653"/>
      <c r="WV28" s="653"/>
      <c r="WW28" s="653"/>
      <c r="WX28" s="653"/>
      <c r="WY28" s="653"/>
      <c r="WZ28" s="653"/>
      <c r="XA28" s="653"/>
      <c r="XB28" s="653"/>
      <c r="XC28" s="653"/>
      <c r="XD28" s="653"/>
      <c r="XE28" s="653"/>
      <c r="XF28" s="653"/>
      <c r="XG28" s="653"/>
      <c r="XH28" s="653"/>
      <c r="XI28" s="653"/>
      <c r="XJ28" s="653"/>
      <c r="XK28" s="653"/>
      <c r="XL28" s="653"/>
      <c r="XM28" s="653"/>
      <c r="XN28" s="653"/>
      <c r="XO28" s="653"/>
      <c r="XP28" s="653"/>
      <c r="XQ28" s="653"/>
      <c r="XR28" s="653"/>
      <c r="XS28" s="653"/>
      <c r="XT28" s="653"/>
      <c r="XU28" s="653"/>
      <c r="XV28" s="653"/>
      <c r="XW28" s="653"/>
      <c r="XX28" s="653"/>
      <c r="XY28" s="653"/>
      <c r="XZ28" s="653"/>
      <c r="YA28" s="653"/>
      <c r="YB28" s="653"/>
      <c r="YC28" s="653"/>
      <c r="YD28" s="653"/>
      <c r="YE28" s="653"/>
      <c r="YF28" s="653"/>
      <c r="YG28" s="653"/>
      <c r="YH28" s="653"/>
      <c r="YI28" s="653"/>
      <c r="YJ28" s="653"/>
      <c r="YK28" s="653"/>
      <c r="YL28" s="653"/>
      <c r="YM28" s="653"/>
      <c r="YN28" s="653"/>
      <c r="YO28" s="653"/>
      <c r="YP28" s="653"/>
      <c r="YQ28" s="653"/>
      <c r="YR28" s="653"/>
      <c r="YS28" s="653"/>
      <c r="YT28" s="653"/>
      <c r="YU28" s="653"/>
      <c r="YV28" s="653"/>
      <c r="YW28" s="653"/>
      <c r="YX28" s="653"/>
      <c r="YY28" s="653"/>
      <c r="YZ28" s="653"/>
      <c r="ZA28" s="653"/>
      <c r="ZB28" s="653"/>
      <c r="ZC28" s="653"/>
      <c r="ZD28" s="653"/>
      <c r="ZE28" s="653"/>
      <c r="ZF28" s="653"/>
      <c r="ZG28" s="653"/>
      <c r="ZH28" s="653"/>
      <c r="ZI28" s="653"/>
      <c r="ZJ28" s="653"/>
      <c r="ZK28" s="653"/>
      <c r="ZL28" s="653"/>
      <c r="ZM28" s="653"/>
      <c r="ZN28" s="653"/>
      <c r="ZO28" s="653"/>
      <c r="ZP28" s="653"/>
      <c r="ZQ28" s="653"/>
      <c r="ZR28" s="653"/>
      <c r="ZS28" s="653"/>
      <c r="ZT28" s="653"/>
      <c r="ZU28" s="653"/>
      <c r="ZV28" s="653"/>
      <c r="ZW28" s="653"/>
      <c r="ZX28" s="653"/>
      <c r="ZY28" s="653"/>
      <c r="ZZ28" s="653"/>
      <c r="AAA28" s="653"/>
      <c r="AAB28" s="653"/>
      <c r="AAC28" s="653"/>
      <c r="AAD28" s="653"/>
      <c r="AAE28" s="653"/>
      <c r="AAF28" s="653"/>
      <c r="AAG28" s="653"/>
      <c r="AAH28" s="653"/>
      <c r="AAI28" s="653"/>
      <c r="AAJ28" s="653"/>
      <c r="AAK28" s="653"/>
      <c r="AAL28" s="653"/>
      <c r="AAM28" s="653"/>
      <c r="AAN28" s="653"/>
      <c r="AAO28" s="653"/>
      <c r="AAP28" s="653"/>
      <c r="AAQ28" s="653"/>
      <c r="AAR28" s="653"/>
      <c r="AAS28" s="653"/>
      <c r="AAT28" s="653"/>
      <c r="AAU28" s="653"/>
      <c r="AAV28" s="653"/>
      <c r="AAW28" s="653"/>
      <c r="AAX28" s="653"/>
      <c r="AAY28" s="653"/>
      <c r="AAZ28" s="653"/>
      <c r="ABA28" s="653"/>
      <c r="ABB28" s="653"/>
      <c r="ABC28" s="653"/>
      <c r="ABD28" s="653"/>
      <c r="ABE28" s="653"/>
      <c r="ABF28" s="653"/>
      <c r="ABG28" s="653"/>
      <c r="ABH28" s="653"/>
      <c r="ABI28" s="653"/>
      <c r="ABJ28" s="653"/>
      <c r="ABK28" s="653"/>
      <c r="ABL28" s="653"/>
      <c r="ABM28" s="653"/>
      <c r="ABN28" s="653"/>
      <c r="ABO28" s="653"/>
      <c r="ABP28" s="653"/>
      <c r="ABQ28" s="653"/>
      <c r="ABR28" s="653"/>
      <c r="ABS28" s="653"/>
      <c r="ABT28" s="653"/>
      <c r="ABU28" s="653"/>
      <c r="ABV28" s="653"/>
      <c r="ABW28" s="653"/>
      <c r="ABX28" s="653"/>
      <c r="ABY28" s="653"/>
      <c r="ABZ28" s="653"/>
      <c r="ACA28" s="653"/>
      <c r="ACB28" s="653"/>
      <c r="ACC28" s="653"/>
      <c r="ACD28" s="653"/>
      <c r="ACE28" s="653"/>
      <c r="ACF28" s="653"/>
      <c r="ACG28" s="653"/>
      <c r="ACH28" s="653"/>
      <c r="ACI28" s="653"/>
      <c r="ACJ28" s="653"/>
      <c r="ACK28" s="653"/>
      <c r="ACL28" s="653"/>
      <c r="ACM28" s="653"/>
      <c r="ACN28" s="653"/>
      <c r="ACO28" s="653"/>
      <c r="ACP28" s="653"/>
      <c r="ACQ28" s="653"/>
      <c r="ACR28" s="653"/>
      <c r="ACS28" s="653"/>
      <c r="ACT28" s="653"/>
      <c r="ACU28" s="653"/>
      <c r="ACV28" s="653"/>
      <c r="ACW28" s="653"/>
      <c r="ACX28" s="653"/>
      <c r="ACY28" s="653"/>
      <c r="ACZ28" s="653"/>
      <c r="ADA28" s="653"/>
      <c r="ADB28" s="653"/>
      <c r="ADC28" s="653"/>
      <c r="ADD28" s="653"/>
      <c r="ADE28" s="653"/>
      <c r="ADF28" s="653"/>
      <c r="ADG28" s="653"/>
      <c r="ADH28" s="653"/>
      <c r="ADI28" s="653"/>
      <c r="ADJ28" s="653"/>
      <c r="ADK28" s="653"/>
      <c r="ADL28" s="653"/>
      <c r="ADM28" s="653"/>
      <c r="ADN28" s="653"/>
      <c r="ADO28" s="653"/>
      <c r="ADP28" s="653"/>
      <c r="ADQ28" s="653"/>
      <c r="ADR28" s="653"/>
      <c r="ADS28" s="653"/>
      <c r="ADT28" s="653"/>
      <c r="ADU28" s="653"/>
      <c r="ADV28" s="653"/>
      <c r="ADW28" s="653"/>
      <c r="ADX28" s="653"/>
      <c r="ADY28" s="653"/>
      <c r="ADZ28" s="653"/>
      <c r="AEA28" s="653"/>
      <c r="AEB28" s="653"/>
      <c r="AEC28" s="653"/>
      <c r="AED28" s="653"/>
      <c r="AEE28" s="653"/>
      <c r="AEF28" s="653"/>
      <c r="AEG28" s="653"/>
      <c r="AEH28" s="653"/>
      <c r="AEI28" s="653"/>
      <c r="AEJ28" s="653"/>
      <c r="AEK28" s="653"/>
      <c r="AEL28" s="653"/>
      <c r="AEM28" s="653"/>
      <c r="AEN28" s="653"/>
      <c r="AEO28" s="653"/>
      <c r="AEP28" s="653"/>
      <c r="AEQ28" s="653"/>
      <c r="AER28" s="653"/>
      <c r="AES28" s="653"/>
      <c r="AET28" s="653"/>
      <c r="AEU28" s="653"/>
      <c r="AEV28" s="653"/>
      <c r="AEW28" s="653"/>
      <c r="AEX28" s="653"/>
      <c r="AEY28" s="653"/>
      <c r="AEZ28" s="653"/>
      <c r="AFA28" s="653"/>
      <c r="AFB28" s="653"/>
      <c r="AFC28" s="653"/>
      <c r="AFD28" s="653"/>
      <c r="AFE28" s="653"/>
      <c r="AFF28" s="653"/>
      <c r="AFG28" s="653"/>
      <c r="AFH28" s="653"/>
      <c r="AFI28" s="653"/>
      <c r="AFJ28" s="653"/>
      <c r="AFK28" s="653"/>
      <c r="AFL28" s="653"/>
      <c r="AFM28" s="653"/>
      <c r="AFN28" s="653"/>
      <c r="AFO28" s="653"/>
      <c r="AFP28" s="653"/>
      <c r="AFQ28" s="653"/>
      <c r="AFR28" s="653"/>
      <c r="AFS28" s="653"/>
      <c r="AFT28" s="653"/>
      <c r="AFU28" s="653"/>
      <c r="AFV28" s="653"/>
      <c r="AFW28" s="653"/>
      <c r="AFX28" s="653"/>
      <c r="AFY28" s="653"/>
      <c r="AFZ28" s="653"/>
      <c r="AGA28" s="653"/>
      <c r="AGB28" s="653"/>
      <c r="AGC28" s="653"/>
      <c r="AGD28" s="653"/>
      <c r="AGE28" s="653"/>
      <c r="AGF28" s="653"/>
      <c r="AGG28" s="653"/>
      <c r="AGH28" s="653"/>
      <c r="AGI28" s="653"/>
      <c r="AGJ28" s="653"/>
      <c r="AGK28" s="653"/>
      <c r="AGL28" s="653"/>
      <c r="AGM28" s="653"/>
      <c r="AGN28" s="653"/>
      <c r="AGO28" s="653"/>
      <c r="AGP28" s="653"/>
      <c r="AGQ28" s="653"/>
      <c r="AGR28" s="653"/>
      <c r="AGS28" s="653"/>
      <c r="AGT28" s="653"/>
      <c r="AGU28" s="653"/>
      <c r="AGV28" s="653"/>
      <c r="AGW28" s="653"/>
      <c r="AGX28" s="653"/>
      <c r="AGY28" s="653"/>
      <c r="AGZ28" s="653"/>
      <c r="AHA28" s="653"/>
      <c r="AHB28" s="653"/>
      <c r="AHC28" s="653"/>
      <c r="AHD28" s="653"/>
      <c r="AHE28" s="653"/>
      <c r="AHF28" s="653"/>
      <c r="AHG28" s="653"/>
      <c r="AHH28" s="653"/>
      <c r="AHI28" s="653"/>
      <c r="AHJ28" s="653"/>
      <c r="AHK28" s="653"/>
      <c r="AHL28" s="653"/>
      <c r="AHM28" s="653"/>
      <c r="AHN28" s="653"/>
      <c r="AHO28" s="653"/>
      <c r="AHP28" s="653"/>
      <c r="AHQ28" s="653"/>
      <c r="AHR28" s="653"/>
      <c r="AHS28" s="653"/>
      <c r="AHT28" s="653"/>
      <c r="AHU28" s="653"/>
      <c r="AHV28" s="653"/>
      <c r="AHW28" s="653"/>
      <c r="AHX28" s="653"/>
      <c r="AHY28" s="653"/>
      <c r="AHZ28" s="653"/>
      <c r="AIA28" s="653"/>
      <c r="AIB28" s="653"/>
      <c r="AIC28" s="653"/>
      <c r="AID28" s="653"/>
      <c r="AIE28" s="653"/>
      <c r="AIF28" s="653"/>
      <c r="AIG28" s="653"/>
      <c r="AIH28" s="653"/>
      <c r="AII28" s="653"/>
      <c r="AIJ28" s="653"/>
      <c r="AIK28" s="653"/>
      <c r="AIL28" s="653"/>
      <c r="AIM28" s="653"/>
      <c r="AIN28" s="653"/>
      <c r="AIO28" s="653"/>
      <c r="AIP28" s="653"/>
      <c r="AIQ28" s="653"/>
      <c r="AIR28" s="653"/>
      <c r="AIS28" s="653"/>
      <c r="AIT28" s="653"/>
      <c r="AIU28" s="653"/>
      <c r="AIV28" s="653"/>
      <c r="AIW28" s="653"/>
      <c r="AIX28" s="653"/>
      <c r="AIY28" s="653"/>
      <c r="AIZ28" s="653"/>
      <c r="AJA28" s="653"/>
      <c r="AJB28" s="653"/>
      <c r="AJC28" s="653"/>
      <c r="AJD28" s="653"/>
      <c r="AJE28" s="653"/>
      <c r="AJF28" s="653"/>
      <c r="AJG28" s="653"/>
      <c r="AJH28" s="653"/>
      <c r="AJI28" s="653"/>
      <c r="AJJ28" s="653"/>
      <c r="AJK28" s="653"/>
      <c r="AJL28" s="653"/>
      <c r="AJM28" s="653"/>
      <c r="AJN28" s="653"/>
      <c r="AJO28" s="653"/>
      <c r="AJP28" s="653"/>
      <c r="AJQ28" s="653"/>
      <c r="AJR28" s="653"/>
      <c r="AJS28" s="653"/>
      <c r="AJT28" s="653"/>
      <c r="AJU28" s="653"/>
      <c r="AJV28" s="653"/>
      <c r="AJW28" s="653"/>
      <c r="AJX28" s="653"/>
      <c r="AJY28" s="653"/>
      <c r="AJZ28" s="653"/>
      <c r="AKA28" s="653"/>
      <c r="AKB28" s="653"/>
      <c r="AKC28" s="653"/>
      <c r="AKD28" s="653"/>
      <c r="AKE28" s="653"/>
      <c r="AKF28" s="653"/>
      <c r="AKG28" s="653"/>
      <c r="AKH28" s="653"/>
      <c r="AKI28" s="653"/>
      <c r="AKJ28" s="653"/>
      <c r="AKK28" s="653"/>
      <c r="AKL28" s="653"/>
      <c r="AKM28" s="653"/>
      <c r="AKN28" s="653"/>
      <c r="AKO28" s="653"/>
      <c r="AKP28" s="653"/>
      <c r="AKQ28" s="653"/>
      <c r="AKR28" s="653"/>
      <c r="AKS28" s="653"/>
      <c r="AKT28" s="653"/>
      <c r="AKU28" s="653"/>
      <c r="AKV28" s="653"/>
      <c r="AKW28" s="653"/>
      <c r="AKX28" s="653"/>
      <c r="AKY28" s="653"/>
      <c r="AKZ28" s="653"/>
      <c r="ALA28" s="653"/>
      <c r="ALB28" s="653"/>
      <c r="ALC28" s="653"/>
      <c r="ALD28" s="653"/>
      <c r="ALE28" s="653"/>
      <c r="ALF28" s="653"/>
      <c r="ALG28" s="653"/>
      <c r="ALH28" s="653"/>
      <c r="ALI28" s="653"/>
      <c r="ALJ28" s="653"/>
      <c r="ALK28" s="653"/>
      <c r="ALL28" s="653"/>
      <c r="ALM28" s="653"/>
      <c r="ALN28" s="653"/>
      <c r="ALO28" s="653"/>
      <c r="ALP28" s="653"/>
      <c r="ALQ28" s="653"/>
      <c r="ALR28" s="653"/>
      <c r="ALS28" s="653"/>
      <c r="ALT28" s="653"/>
      <c r="ALU28" s="653"/>
      <c r="ALV28" s="653"/>
      <c r="ALW28" s="653"/>
      <c r="ALX28" s="653"/>
      <c r="ALY28" s="653"/>
      <c r="ALZ28" s="653"/>
      <c r="AMA28" s="653"/>
      <c r="AMB28" s="653"/>
      <c r="AMC28" s="653"/>
      <c r="AMD28" s="653"/>
      <c r="AME28" s="653"/>
      <c r="AMF28" s="653"/>
      <c r="AMG28" s="653"/>
      <c r="AMH28" s="653"/>
      <c r="AMI28" s="653"/>
      <c r="AMJ28" s="653"/>
    </row>
    <row r="29" spans="1:1024" s="199" customFormat="1">
      <c r="A29" s="1599" t="s">
        <v>3261</v>
      </c>
      <c r="B29" s="1594"/>
      <c r="C29" s="1594"/>
      <c r="D29" s="1594"/>
      <c r="E29" s="1594"/>
      <c r="F29" s="1595"/>
      <c r="G29" s="1600">
        <v>45355015.299999997</v>
      </c>
      <c r="H29" s="1600">
        <v>45355015.299999997</v>
      </c>
      <c r="I29" s="656"/>
      <c r="J29" s="653"/>
      <c r="K29" s="653"/>
      <c r="L29" s="653"/>
      <c r="M29" s="653"/>
      <c r="N29" s="653"/>
      <c r="O29" s="653"/>
      <c r="P29" s="653"/>
      <c r="Q29" s="653"/>
      <c r="R29" s="653"/>
      <c r="S29" s="653"/>
      <c r="T29" s="653"/>
      <c r="U29" s="653"/>
      <c r="V29" s="653"/>
      <c r="W29" s="653"/>
      <c r="X29" s="653"/>
      <c r="Y29" s="653"/>
      <c r="Z29" s="653"/>
      <c r="AA29" s="653"/>
      <c r="AB29" s="653"/>
      <c r="AC29" s="653"/>
      <c r="AD29" s="653"/>
      <c r="AE29" s="653"/>
      <c r="AF29" s="653"/>
      <c r="AG29" s="653"/>
      <c r="AH29" s="653"/>
      <c r="AI29" s="653"/>
      <c r="AJ29" s="653"/>
      <c r="AK29" s="653"/>
      <c r="AL29" s="653"/>
      <c r="AM29" s="653"/>
      <c r="AN29" s="653"/>
      <c r="AO29" s="653"/>
      <c r="AP29" s="653"/>
      <c r="AQ29" s="653"/>
      <c r="AR29" s="653"/>
      <c r="AS29" s="653"/>
      <c r="AT29" s="653"/>
      <c r="AU29" s="653"/>
      <c r="AV29" s="653"/>
      <c r="AW29" s="653"/>
      <c r="AX29" s="653"/>
      <c r="AY29" s="653"/>
      <c r="AZ29" s="653"/>
      <c r="BA29" s="653"/>
      <c r="BB29" s="653"/>
      <c r="BC29" s="653"/>
      <c r="BD29" s="653"/>
      <c r="BE29" s="653"/>
      <c r="BF29" s="653"/>
      <c r="BG29" s="653"/>
      <c r="BH29" s="653"/>
      <c r="BI29" s="653"/>
      <c r="BJ29" s="653"/>
      <c r="BK29" s="653"/>
      <c r="BL29" s="653"/>
      <c r="BM29" s="653"/>
      <c r="BN29" s="653"/>
      <c r="BO29" s="653"/>
      <c r="BP29" s="653"/>
      <c r="BQ29" s="653"/>
      <c r="BR29" s="653"/>
      <c r="BS29" s="653"/>
      <c r="BT29" s="653"/>
      <c r="BU29" s="653"/>
      <c r="BV29" s="653"/>
      <c r="BW29" s="653"/>
      <c r="BX29" s="653"/>
      <c r="BY29" s="653"/>
      <c r="BZ29" s="653"/>
      <c r="CA29" s="653"/>
      <c r="CB29" s="653"/>
      <c r="CC29" s="653"/>
      <c r="CD29" s="653"/>
      <c r="CE29" s="653"/>
      <c r="CF29" s="653"/>
      <c r="CG29" s="653"/>
      <c r="CH29" s="653"/>
      <c r="CI29" s="653"/>
      <c r="CJ29" s="653"/>
      <c r="CK29" s="653"/>
      <c r="CL29" s="653"/>
      <c r="CM29" s="653"/>
      <c r="CN29" s="653"/>
      <c r="CO29" s="653"/>
      <c r="CP29" s="653"/>
      <c r="CQ29" s="653"/>
      <c r="CR29" s="653"/>
      <c r="CS29" s="653"/>
      <c r="CT29" s="653"/>
      <c r="CU29" s="653"/>
      <c r="CV29" s="653"/>
      <c r="CW29" s="653"/>
      <c r="CX29" s="653"/>
      <c r="CY29" s="653"/>
      <c r="CZ29" s="653"/>
      <c r="DA29" s="653"/>
      <c r="DB29" s="653"/>
      <c r="DC29" s="653"/>
      <c r="DD29" s="653"/>
      <c r="DE29" s="653"/>
      <c r="DF29" s="653"/>
      <c r="DG29" s="653"/>
      <c r="DH29" s="653"/>
      <c r="DI29" s="653"/>
      <c r="DJ29" s="653"/>
      <c r="DK29" s="653"/>
      <c r="DL29" s="653"/>
      <c r="DM29" s="653"/>
      <c r="DN29" s="653"/>
      <c r="DO29" s="653"/>
      <c r="DP29" s="653"/>
      <c r="DQ29" s="653"/>
      <c r="DR29" s="653"/>
      <c r="DS29" s="653"/>
      <c r="DT29" s="653"/>
      <c r="DU29" s="653"/>
      <c r="DV29" s="653"/>
      <c r="DW29" s="653"/>
      <c r="DX29" s="653"/>
      <c r="DY29" s="653"/>
      <c r="DZ29" s="653"/>
      <c r="EA29" s="653"/>
      <c r="EB29" s="653"/>
      <c r="EC29" s="653"/>
      <c r="ED29" s="653"/>
      <c r="EE29" s="653"/>
      <c r="EF29" s="653"/>
      <c r="EG29" s="653"/>
      <c r="EH29" s="653"/>
      <c r="EI29" s="653"/>
      <c r="EJ29" s="653"/>
      <c r="EK29" s="653"/>
      <c r="EL29" s="653"/>
      <c r="EM29" s="653"/>
      <c r="EN29" s="653"/>
      <c r="EO29" s="653"/>
      <c r="EP29" s="653"/>
      <c r="EQ29" s="653"/>
      <c r="ER29" s="653"/>
      <c r="ES29" s="653"/>
      <c r="ET29" s="653"/>
      <c r="EU29" s="653"/>
      <c r="EV29" s="653"/>
      <c r="EW29" s="653"/>
      <c r="EX29" s="653"/>
      <c r="EY29" s="653"/>
      <c r="EZ29" s="653"/>
      <c r="FA29" s="653"/>
      <c r="FB29" s="653"/>
      <c r="FC29" s="653"/>
      <c r="FD29" s="653"/>
      <c r="FE29" s="653"/>
      <c r="FF29" s="653"/>
      <c r="FG29" s="653"/>
      <c r="FH29" s="653"/>
      <c r="FI29" s="653"/>
      <c r="FJ29" s="653"/>
      <c r="FK29" s="653"/>
      <c r="FL29" s="653"/>
      <c r="FM29" s="653"/>
      <c r="FN29" s="653"/>
      <c r="FO29" s="653"/>
      <c r="FP29" s="653"/>
      <c r="FQ29" s="653"/>
      <c r="FR29" s="653"/>
      <c r="FS29" s="653"/>
      <c r="FT29" s="653"/>
      <c r="FU29" s="653"/>
      <c r="FV29" s="653"/>
      <c r="FW29" s="653"/>
      <c r="FX29" s="653"/>
      <c r="FY29" s="653"/>
      <c r="FZ29" s="653"/>
      <c r="GA29" s="653"/>
      <c r="GB29" s="653"/>
      <c r="GC29" s="653"/>
      <c r="GD29" s="653"/>
      <c r="GE29" s="653"/>
      <c r="GF29" s="653"/>
      <c r="GG29" s="653"/>
      <c r="GH29" s="653"/>
      <c r="GI29" s="653"/>
      <c r="GJ29" s="653"/>
      <c r="GK29" s="653"/>
      <c r="GL29" s="653"/>
      <c r="GM29" s="653"/>
      <c r="GN29" s="653"/>
      <c r="GO29" s="653"/>
      <c r="GP29" s="653"/>
      <c r="GQ29" s="653"/>
      <c r="GR29" s="653"/>
      <c r="GS29" s="653"/>
      <c r="GT29" s="653"/>
      <c r="GU29" s="653"/>
      <c r="GV29" s="653"/>
      <c r="GW29" s="653"/>
      <c r="GX29" s="653"/>
      <c r="GY29" s="653"/>
      <c r="GZ29" s="653"/>
      <c r="HA29" s="653"/>
      <c r="HB29" s="653"/>
      <c r="HC29" s="653"/>
      <c r="HD29" s="653"/>
      <c r="HE29" s="653"/>
      <c r="HF29" s="653"/>
      <c r="HG29" s="653"/>
      <c r="HH29" s="653"/>
      <c r="HI29" s="653"/>
      <c r="HJ29" s="653"/>
      <c r="HK29" s="653"/>
      <c r="HL29" s="653"/>
      <c r="HM29" s="653"/>
      <c r="HN29" s="653"/>
      <c r="HO29" s="653"/>
      <c r="HP29" s="653"/>
      <c r="HQ29" s="653"/>
      <c r="HR29" s="653"/>
      <c r="HS29" s="653"/>
      <c r="HT29" s="653"/>
      <c r="HU29" s="653"/>
      <c r="HV29" s="653"/>
      <c r="HW29" s="653"/>
      <c r="HX29" s="653"/>
      <c r="HY29" s="653"/>
      <c r="HZ29" s="653"/>
      <c r="IA29" s="653"/>
      <c r="IB29" s="653"/>
      <c r="IC29" s="653"/>
      <c r="ID29" s="653"/>
      <c r="IE29" s="653"/>
      <c r="IF29" s="653"/>
      <c r="IG29" s="653"/>
      <c r="IH29" s="653"/>
      <c r="II29" s="653"/>
      <c r="IJ29" s="653"/>
      <c r="IK29" s="653"/>
      <c r="IL29" s="653"/>
      <c r="IM29" s="653"/>
      <c r="IN29" s="653"/>
      <c r="IO29" s="653"/>
      <c r="IP29" s="653"/>
      <c r="IQ29" s="653"/>
      <c r="IR29" s="653"/>
      <c r="IS29" s="653"/>
      <c r="IT29" s="653"/>
      <c r="IU29" s="653"/>
      <c r="IV29" s="653"/>
      <c r="IW29" s="653"/>
      <c r="IX29" s="653"/>
      <c r="IY29" s="653"/>
      <c r="IZ29" s="653"/>
      <c r="JA29" s="653"/>
      <c r="JB29" s="653"/>
      <c r="JC29" s="653"/>
      <c r="JD29" s="653"/>
      <c r="JE29" s="653"/>
      <c r="JF29" s="653"/>
      <c r="JG29" s="653"/>
      <c r="JH29" s="653"/>
      <c r="JI29" s="653"/>
      <c r="JJ29" s="653"/>
      <c r="JK29" s="653"/>
      <c r="JL29" s="653"/>
      <c r="JM29" s="653"/>
      <c r="JN29" s="653"/>
      <c r="JO29" s="653"/>
      <c r="JP29" s="653"/>
      <c r="JQ29" s="653"/>
      <c r="JR29" s="653"/>
      <c r="JS29" s="653"/>
      <c r="JT29" s="653"/>
      <c r="JU29" s="653"/>
      <c r="JV29" s="653"/>
      <c r="JW29" s="653"/>
      <c r="JX29" s="653"/>
      <c r="JY29" s="653"/>
      <c r="JZ29" s="653"/>
      <c r="KA29" s="653"/>
      <c r="KB29" s="653"/>
      <c r="KC29" s="653"/>
      <c r="KD29" s="653"/>
      <c r="KE29" s="653"/>
      <c r="KF29" s="653"/>
      <c r="KG29" s="653"/>
      <c r="KH29" s="653"/>
      <c r="KI29" s="653"/>
      <c r="KJ29" s="653"/>
      <c r="KK29" s="653"/>
      <c r="KL29" s="653"/>
      <c r="KM29" s="653"/>
      <c r="KN29" s="653"/>
      <c r="KO29" s="653"/>
      <c r="KP29" s="653"/>
      <c r="KQ29" s="653"/>
      <c r="KR29" s="653"/>
      <c r="KS29" s="653"/>
      <c r="KT29" s="653"/>
      <c r="KU29" s="653"/>
      <c r="KV29" s="653"/>
      <c r="KW29" s="653"/>
      <c r="KX29" s="653"/>
      <c r="KY29" s="653"/>
      <c r="KZ29" s="653"/>
      <c r="LA29" s="653"/>
      <c r="LB29" s="653"/>
      <c r="LC29" s="653"/>
      <c r="LD29" s="653"/>
      <c r="LE29" s="653"/>
      <c r="LF29" s="653"/>
      <c r="LG29" s="653"/>
      <c r="LH29" s="653"/>
      <c r="LI29" s="653"/>
      <c r="LJ29" s="653"/>
      <c r="LK29" s="653"/>
      <c r="LL29" s="653"/>
      <c r="LM29" s="653"/>
      <c r="LN29" s="653"/>
      <c r="LO29" s="653"/>
      <c r="LP29" s="653"/>
      <c r="LQ29" s="653"/>
      <c r="LR29" s="653"/>
      <c r="LS29" s="653"/>
      <c r="LT29" s="653"/>
      <c r="LU29" s="653"/>
      <c r="LV29" s="653"/>
      <c r="LW29" s="653"/>
      <c r="LX29" s="653"/>
      <c r="LY29" s="653"/>
      <c r="LZ29" s="653"/>
      <c r="MA29" s="653"/>
      <c r="MB29" s="653"/>
      <c r="MC29" s="653"/>
      <c r="MD29" s="653"/>
      <c r="ME29" s="653"/>
      <c r="MF29" s="653"/>
      <c r="MG29" s="653"/>
      <c r="MH29" s="653"/>
      <c r="MI29" s="653"/>
      <c r="MJ29" s="653"/>
      <c r="MK29" s="653"/>
      <c r="ML29" s="653"/>
      <c r="MM29" s="653"/>
      <c r="MN29" s="653"/>
      <c r="MO29" s="653"/>
      <c r="MP29" s="653"/>
      <c r="MQ29" s="653"/>
      <c r="MR29" s="653"/>
      <c r="MS29" s="653"/>
      <c r="MT29" s="653"/>
      <c r="MU29" s="653"/>
      <c r="MV29" s="653"/>
      <c r="MW29" s="653"/>
      <c r="MX29" s="653"/>
      <c r="MY29" s="653"/>
      <c r="MZ29" s="653"/>
      <c r="NA29" s="653"/>
      <c r="NB29" s="653"/>
      <c r="NC29" s="653"/>
      <c r="ND29" s="653"/>
      <c r="NE29" s="653"/>
      <c r="NF29" s="653"/>
      <c r="NG29" s="653"/>
      <c r="NH29" s="653"/>
      <c r="NI29" s="653"/>
      <c r="NJ29" s="653"/>
      <c r="NK29" s="653"/>
      <c r="NL29" s="653"/>
      <c r="NM29" s="653"/>
      <c r="NN29" s="653"/>
      <c r="NO29" s="653"/>
      <c r="NP29" s="653"/>
      <c r="NQ29" s="653"/>
      <c r="NR29" s="653"/>
      <c r="NS29" s="653"/>
      <c r="NT29" s="653"/>
      <c r="NU29" s="653"/>
      <c r="NV29" s="653"/>
      <c r="NW29" s="653"/>
      <c r="NX29" s="653"/>
      <c r="NY29" s="653"/>
      <c r="NZ29" s="653"/>
      <c r="OA29" s="653"/>
      <c r="OB29" s="653"/>
      <c r="OC29" s="653"/>
      <c r="OD29" s="653"/>
      <c r="OE29" s="653"/>
      <c r="OF29" s="653"/>
      <c r="OG29" s="653"/>
      <c r="OH29" s="653"/>
      <c r="OI29" s="653"/>
      <c r="OJ29" s="653"/>
      <c r="OK29" s="653"/>
      <c r="OL29" s="653"/>
      <c r="OM29" s="653"/>
      <c r="ON29" s="653"/>
      <c r="OO29" s="653"/>
      <c r="OP29" s="653"/>
      <c r="OQ29" s="653"/>
      <c r="OR29" s="653"/>
      <c r="OS29" s="653"/>
      <c r="OT29" s="653"/>
      <c r="OU29" s="653"/>
      <c r="OV29" s="653"/>
      <c r="OW29" s="653"/>
      <c r="OX29" s="653"/>
      <c r="OY29" s="653"/>
      <c r="OZ29" s="653"/>
      <c r="PA29" s="653"/>
      <c r="PB29" s="653"/>
      <c r="PC29" s="653"/>
      <c r="PD29" s="653"/>
      <c r="PE29" s="653"/>
      <c r="PF29" s="653"/>
      <c r="PG29" s="653"/>
      <c r="PH29" s="653"/>
      <c r="PI29" s="653"/>
      <c r="PJ29" s="653"/>
      <c r="PK29" s="653"/>
      <c r="PL29" s="653"/>
      <c r="PM29" s="653"/>
      <c r="PN29" s="653"/>
      <c r="PO29" s="653"/>
      <c r="PP29" s="653"/>
      <c r="PQ29" s="653"/>
      <c r="PR29" s="653"/>
      <c r="PS29" s="653"/>
      <c r="PT29" s="653"/>
      <c r="PU29" s="653"/>
      <c r="PV29" s="653"/>
      <c r="PW29" s="653"/>
      <c r="PX29" s="653"/>
      <c r="PY29" s="653"/>
      <c r="PZ29" s="653"/>
      <c r="QA29" s="653"/>
      <c r="QB29" s="653"/>
      <c r="QC29" s="653"/>
      <c r="QD29" s="653"/>
      <c r="QE29" s="653"/>
      <c r="QF29" s="653"/>
      <c r="QG29" s="653"/>
      <c r="QH29" s="653"/>
      <c r="QI29" s="653"/>
      <c r="QJ29" s="653"/>
      <c r="QK29" s="653"/>
      <c r="QL29" s="653"/>
      <c r="QM29" s="653"/>
      <c r="QN29" s="653"/>
      <c r="QO29" s="653"/>
      <c r="QP29" s="653"/>
      <c r="QQ29" s="653"/>
      <c r="QR29" s="653"/>
      <c r="QS29" s="653"/>
      <c r="QT29" s="653"/>
      <c r="QU29" s="653"/>
      <c r="QV29" s="653"/>
      <c r="QW29" s="653"/>
      <c r="QX29" s="653"/>
      <c r="QY29" s="653"/>
      <c r="QZ29" s="653"/>
      <c r="RA29" s="653"/>
      <c r="RB29" s="653"/>
      <c r="RC29" s="653"/>
      <c r="RD29" s="653"/>
      <c r="RE29" s="653"/>
      <c r="RF29" s="653"/>
      <c r="RG29" s="653"/>
      <c r="RH29" s="653"/>
      <c r="RI29" s="653"/>
      <c r="RJ29" s="653"/>
      <c r="RK29" s="653"/>
      <c r="RL29" s="653"/>
      <c r="RM29" s="653"/>
      <c r="RN29" s="653"/>
      <c r="RO29" s="653"/>
      <c r="RP29" s="653"/>
      <c r="RQ29" s="653"/>
      <c r="RR29" s="653"/>
      <c r="RS29" s="653"/>
      <c r="RT29" s="653"/>
      <c r="RU29" s="653"/>
      <c r="RV29" s="653"/>
      <c r="RW29" s="653"/>
      <c r="RX29" s="653"/>
      <c r="RY29" s="653"/>
      <c r="RZ29" s="653"/>
      <c r="SA29" s="653"/>
      <c r="SB29" s="653"/>
      <c r="SC29" s="653"/>
      <c r="SD29" s="653"/>
      <c r="SE29" s="653"/>
      <c r="SF29" s="653"/>
      <c r="SG29" s="653"/>
      <c r="SH29" s="653"/>
      <c r="SI29" s="653"/>
      <c r="SJ29" s="653"/>
      <c r="SK29" s="653"/>
      <c r="SL29" s="653"/>
      <c r="SM29" s="653"/>
      <c r="SN29" s="653"/>
      <c r="SO29" s="653"/>
      <c r="SP29" s="653"/>
      <c r="SQ29" s="653"/>
      <c r="SR29" s="653"/>
      <c r="SS29" s="653"/>
      <c r="ST29" s="653"/>
      <c r="SU29" s="653"/>
      <c r="SV29" s="653"/>
      <c r="SW29" s="653"/>
      <c r="SX29" s="653"/>
      <c r="SY29" s="653"/>
      <c r="SZ29" s="653"/>
      <c r="TA29" s="653"/>
      <c r="TB29" s="653"/>
      <c r="TC29" s="653"/>
      <c r="TD29" s="653"/>
      <c r="TE29" s="653"/>
      <c r="TF29" s="653"/>
      <c r="TG29" s="653"/>
      <c r="TH29" s="653"/>
      <c r="TI29" s="653"/>
      <c r="TJ29" s="653"/>
      <c r="TK29" s="653"/>
      <c r="TL29" s="653"/>
      <c r="TM29" s="653"/>
      <c r="TN29" s="653"/>
      <c r="TO29" s="653"/>
      <c r="TP29" s="653"/>
      <c r="TQ29" s="653"/>
      <c r="TR29" s="653"/>
      <c r="TS29" s="653"/>
      <c r="TT29" s="653"/>
      <c r="TU29" s="653"/>
      <c r="TV29" s="653"/>
      <c r="TW29" s="653"/>
      <c r="TX29" s="653"/>
      <c r="TY29" s="653"/>
      <c r="TZ29" s="653"/>
      <c r="UA29" s="653"/>
      <c r="UB29" s="653"/>
      <c r="UC29" s="653"/>
      <c r="UD29" s="653"/>
      <c r="UE29" s="653"/>
      <c r="UF29" s="653"/>
      <c r="UG29" s="653"/>
      <c r="UH29" s="653"/>
      <c r="UI29" s="653"/>
      <c r="UJ29" s="653"/>
      <c r="UK29" s="653"/>
      <c r="UL29" s="653"/>
      <c r="UM29" s="653"/>
      <c r="UN29" s="653"/>
      <c r="UO29" s="653"/>
      <c r="UP29" s="653"/>
      <c r="UQ29" s="653"/>
      <c r="UR29" s="653"/>
      <c r="US29" s="653"/>
      <c r="UT29" s="653"/>
      <c r="UU29" s="653"/>
      <c r="UV29" s="653"/>
      <c r="UW29" s="653"/>
      <c r="UX29" s="653"/>
      <c r="UY29" s="653"/>
      <c r="UZ29" s="653"/>
      <c r="VA29" s="653"/>
      <c r="VB29" s="653"/>
      <c r="VC29" s="653"/>
      <c r="VD29" s="653"/>
      <c r="VE29" s="653"/>
      <c r="VF29" s="653"/>
      <c r="VG29" s="653"/>
      <c r="VH29" s="653"/>
      <c r="VI29" s="653"/>
      <c r="VJ29" s="653"/>
      <c r="VK29" s="653"/>
      <c r="VL29" s="653"/>
      <c r="VM29" s="653"/>
      <c r="VN29" s="653"/>
      <c r="VO29" s="653"/>
      <c r="VP29" s="653"/>
      <c r="VQ29" s="653"/>
      <c r="VR29" s="653"/>
      <c r="VS29" s="653"/>
      <c r="VT29" s="653"/>
      <c r="VU29" s="653"/>
      <c r="VV29" s="653"/>
      <c r="VW29" s="653"/>
      <c r="VX29" s="653"/>
      <c r="VY29" s="653"/>
      <c r="VZ29" s="653"/>
      <c r="WA29" s="653"/>
      <c r="WB29" s="653"/>
      <c r="WC29" s="653"/>
      <c r="WD29" s="653"/>
      <c r="WE29" s="653"/>
      <c r="WF29" s="653"/>
      <c r="WG29" s="653"/>
      <c r="WH29" s="653"/>
      <c r="WI29" s="653"/>
      <c r="WJ29" s="653"/>
      <c r="WK29" s="653"/>
      <c r="WL29" s="653"/>
      <c r="WM29" s="653"/>
      <c r="WN29" s="653"/>
      <c r="WO29" s="653"/>
      <c r="WP29" s="653"/>
      <c r="WQ29" s="653"/>
      <c r="WR29" s="653"/>
      <c r="WS29" s="653"/>
      <c r="WT29" s="653"/>
      <c r="WU29" s="653"/>
      <c r="WV29" s="653"/>
      <c r="WW29" s="653"/>
      <c r="WX29" s="653"/>
      <c r="WY29" s="653"/>
      <c r="WZ29" s="653"/>
      <c r="XA29" s="653"/>
      <c r="XB29" s="653"/>
      <c r="XC29" s="653"/>
      <c r="XD29" s="653"/>
      <c r="XE29" s="653"/>
      <c r="XF29" s="653"/>
      <c r="XG29" s="653"/>
      <c r="XH29" s="653"/>
      <c r="XI29" s="653"/>
      <c r="XJ29" s="653"/>
      <c r="XK29" s="653"/>
      <c r="XL29" s="653"/>
      <c r="XM29" s="653"/>
      <c r="XN29" s="653"/>
      <c r="XO29" s="653"/>
      <c r="XP29" s="653"/>
      <c r="XQ29" s="653"/>
      <c r="XR29" s="653"/>
      <c r="XS29" s="653"/>
      <c r="XT29" s="653"/>
      <c r="XU29" s="653"/>
      <c r="XV29" s="653"/>
      <c r="XW29" s="653"/>
      <c r="XX29" s="653"/>
      <c r="XY29" s="653"/>
      <c r="XZ29" s="653"/>
      <c r="YA29" s="653"/>
      <c r="YB29" s="653"/>
      <c r="YC29" s="653"/>
      <c r="YD29" s="653"/>
      <c r="YE29" s="653"/>
      <c r="YF29" s="653"/>
      <c r="YG29" s="653"/>
      <c r="YH29" s="653"/>
      <c r="YI29" s="653"/>
      <c r="YJ29" s="653"/>
      <c r="YK29" s="653"/>
      <c r="YL29" s="653"/>
      <c r="YM29" s="653"/>
      <c r="YN29" s="653"/>
      <c r="YO29" s="653"/>
      <c r="YP29" s="653"/>
      <c r="YQ29" s="653"/>
      <c r="YR29" s="653"/>
      <c r="YS29" s="653"/>
      <c r="YT29" s="653"/>
      <c r="YU29" s="653"/>
      <c r="YV29" s="653"/>
      <c r="YW29" s="653"/>
      <c r="YX29" s="653"/>
      <c r="YY29" s="653"/>
      <c r="YZ29" s="653"/>
      <c r="ZA29" s="653"/>
      <c r="ZB29" s="653"/>
      <c r="ZC29" s="653"/>
      <c r="ZD29" s="653"/>
      <c r="ZE29" s="653"/>
      <c r="ZF29" s="653"/>
      <c r="ZG29" s="653"/>
      <c r="ZH29" s="653"/>
      <c r="ZI29" s="653"/>
      <c r="ZJ29" s="653"/>
      <c r="ZK29" s="653"/>
      <c r="ZL29" s="653"/>
      <c r="ZM29" s="653"/>
      <c r="ZN29" s="653"/>
      <c r="ZO29" s="653"/>
      <c r="ZP29" s="653"/>
      <c r="ZQ29" s="653"/>
      <c r="ZR29" s="653"/>
      <c r="ZS29" s="653"/>
      <c r="ZT29" s="653"/>
      <c r="ZU29" s="653"/>
      <c r="ZV29" s="653"/>
      <c r="ZW29" s="653"/>
      <c r="ZX29" s="653"/>
      <c r="ZY29" s="653"/>
      <c r="ZZ29" s="653"/>
      <c r="AAA29" s="653"/>
      <c r="AAB29" s="653"/>
      <c r="AAC29" s="653"/>
      <c r="AAD29" s="653"/>
      <c r="AAE29" s="653"/>
      <c r="AAF29" s="653"/>
      <c r="AAG29" s="653"/>
      <c r="AAH29" s="653"/>
      <c r="AAI29" s="653"/>
      <c r="AAJ29" s="653"/>
      <c r="AAK29" s="653"/>
      <c r="AAL29" s="653"/>
      <c r="AAM29" s="653"/>
      <c r="AAN29" s="653"/>
      <c r="AAO29" s="653"/>
      <c r="AAP29" s="653"/>
      <c r="AAQ29" s="653"/>
      <c r="AAR29" s="653"/>
      <c r="AAS29" s="653"/>
      <c r="AAT29" s="653"/>
      <c r="AAU29" s="653"/>
      <c r="AAV29" s="653"/>
      <c r="AAW29" s="653"/>
      <c r="AAX29" s="653"/>
      <c r="AAY29" s="653"/>
      <c r="AAZ29" s="653"/>
      <c r="ABA29" s="653"/>
      <c r="ABB29" s="653"/>
      <c r="ABC29" s="653"/>
      <c r="ABD29" s="653"/>
      <c r="ABE29" s="653"/>
      <c r="ABF29" s="653"/>
      <c r="ABG29" s="653"/>
      <c r="ABH29" s="653"/>
      <c r="ABI29" s="653"/>
      <c r="ABJ29" s="653"/>
      <c r="ABK29" s="653"/>
      <c r="ABL29" s="653"/>
      <c r="ABM29" s="653"/>
      <c r="ABN29" s="653"/>
      <c r="ABO29" s="653"/>
      <c r="ABP29" s="653"/>
      <c r="ABQ29" s="653"/>
      <c r="ABR29" s="653"/>
      <c r="ABS29" s="653"/>
      <c r="ABT29" s="653"/>
      <c r="ABU29" s="653"/>
      <c r="ABV29" s="653"/>
      <c r="ABW29" s="653"/>
      <c r="ABX29" s="653"/>
      <c r="ABY29" s="653"/>
      <c r="ABZ29" s="653"/>
      <c r="ACA29" s="653"/>
      <c r="ACB29" s="653"/>
      <c r="ACC29" s="653"/>
      <c r="ACD29" s="653"/>
      <c r="ACE29" s="653"/>
      <c r="ACF29" s="653"/>
      <c r="ACG29" s="653"/>
      <c r="ACH29" s="653"/>
      <c r="ACI29" s="653"/>
      <c r="ACJ29" s="653"/>
      <c r="ACK29" s="653"/>
      <c r="ACL29" s="653"/>
      <c r="ACM29" s="653"/>
      <c r="ACN29" s="653"/>
      <c r="ACO29" s="653"/>
      <c r="ACP29" s="653"/>
      <c r="ACQ29" s="653"/>
      <c r="ACR29" s="653"/>
      <c r="ACS29" s="653"/>
      <c r="ACT29" s="653"/>
      <c r="ACU29" s="653"/>
      <c r="ACV29" s="653"/>
      <c r="ACW29" s="653"/>
      <c r="ACX29" s="653"/>
      <c r="ACY29" s="653"/>
      <c r="ACZ29" s="653"/>
      <c r="ADA29" s="653"/>
      <c r="ADB29" s="653"/>
      <c r="ADC29" s="653"/>
      <c r="ADD29" s="653"/>
      <c r="ADE29" s="653"/>
      <c r="ADF29" s="653"/>
      <c r="ADG29" s="653"/>
      <c r="ADH29" s="653"/>
      <c r="ADI29" s="653"/>
      <c r="ADJ29" s="653"/>
      <c r="ADK29" s="653"/>
      <c r="ADL29" s="653"/>
      <c r="ADM29" s="653"/>
      <c r="ADN29" s="653"/>
      <c r="ADO29" s="653"/>
      <c r="ADP29" s="653"/>
      <c r="ADQ29" s="653"/>
      <c r="ADR29" s="653"/>
      <c r="ADS29" s="653"/>
      <c r="ADT29" s="653"/>
      <c r="ADU29" s="653"/>
      <c r="ADV29" s="653"/>
      <c r="ADW29" s="653"/>
      <c r="ADX29" s="653"/>
      <c r="ADY29" s="653"/>
      <c r="ADZ29" s="653"/>
      <c r="AEA29" s="653"/>
      <c r="AEB29" s="653"/>
      <c r="AEC29" s="653"/>
      <c r="AED29" s="653"/>
      <c r="AEE29" s="653"/>
      <c r="AEF29" s="653"/>
      <c r="AEG29" s="653"/>
      <c r="AEH29" s="653"/>
      <c r="AEI29" s="653"/>
      <c r="AEJ29" s="653"/>
      <c r="AEK29" s="653"/>
      <c r="AEL29" s="653"/>
      <c r="AEM29" s="653"/>
      <c r="AEN29" s="653"/>
      <c r="AEO29" s="653"/>
      <c r="AEP29" s="653"/>
      <c r="AEQ29" s="653"/>
      <c r="AER29" s="653"/>
      <c r="AES29" s="653"/>
      <c r="AET29" s="653"/>
      <c r="AEU29" s="653"/>
      <c r="AEV29" s="653"/>
      <c r="AEW29" s="653"/>
      <c r="AEX29" s="653"/>
      <c r="AEY29" s="653"/>
      <c r="AEZ29" s="653"/>
      <c r="AFA29" s="653"/>
      <c r="AFB29" s="653"/>
      <c r="AFC29" s="653"/>
      <c r="AFD29" s="653"/>
      <c r="AFE29" s="653"/>
      <c r="AFF29" s="653"/>
      <c r="AFG29" s="653"/>
      <c r="AFH29" s="653"/>
      <c r="AFI29" s="653"/>
      <c r="AFJ29" s="653"/>
      <c r="AFK29" s="653"/>
      <c r="AFL29" s="653"/>
      <c r="AFM29" s="653"/>
      <c r="AFN29" s="653"/>
      <c r="AFO29" s="653"/>
      <c r="AFP29" s="653"/>
      <c r="AFQ29" s="653"/>
      <c r="AFR29" s="653"/>
      <c r="AFS29" s="653"/>
      <c r="AFT29" s="653"/>
      <c r="AFU29" s="653"/>
      <c r="AFV29" s="653"/>
      <c r="AFW29" s="653"/>
      <c r="AFX29" s="653"/>
      <c r="AFY29" s="653"/>
      <c r="AFZ29" s="653"/>
      <c r="AGA29" s="653"/>
      <c r="AGB29" s="653"/>
      <c r="AGC29" s="653"/>
      <c r="AGD29" s="653"/>
      <c r="AGE29" s="653"/>
      <c r="AGF29" s="653"/>
      <c r="AGG29" s="653"/>
      <c r="AGH29" s="653"/>
      <c r="AGI29" s="653"/>
      <c r="AGJ29" s="653"/>
      <c r="AGK29" s="653"/>
      <c r="AGL29" s="653"/>
      <c r="AGM29" s="653"/>
      <c r="AGN29" s="653"/>
      <c r="AGO29" s="653"/>
      <c r="AGP29" s="653"/>
      <c r="AGQ29" s="653"/>
      <c r="AGR29" s="653"/>
      <c r="AGS29" s="653"/>
      <c r="AGT29" s="653"/>
      <c r="AGU29" s="653"/>
      <c r="AGV29" s="653"/>
      <c r="AGW29" s="653"/>
      <c r="AGX29" s="653"/>
      <c r="AGY29" s="653"/>
      <c r="AGZ29" s="653"/>
      <c r="AHA29" s="653"/>
      <c r="AHB29" s="653"/>
      <c r="AHC29" s="653"/>
      <c r="AHD29" s="653"/>
      <c r="AHE29" s="653"/>
      <c r="AHF29" s="653"/>
      <c r="AHG29" s="653"/>
      <c r="AHH29" s="653"/>
      <c r="AHI29" s="653"/>
      <c r="AHJ29" s="653"/>
      <c r="AHK29" s="653"/>
      <c r="AHL29" s="653"/>
      <c r="AHM29" s="653"/>
      <c r="AHN29" s="653"/>
      <c r="AHO29" s="653"/>
      <c r="AHP29" s="653"/>
      <c r="AHQ29" s="653"/>
      <c r="AHR29" s="653"/>
      <c r="AHS29" s="653"/>
      <c r="AHT29" s="653"/>
      <c r="AHU29" s="653"/>
      <c r="AHV29" s="653"/>
      <c r="AHW29" s="653"/>
      <c r="AHX29" s="653"/>
      <c r="AHY29" s="653"/>
      <c r="AHZ29" s="653"/>
      <c r="AIA29" s="653"/>
      <c r="AIB29" s="653"/>
      <c r="AIC29" s="653"/>
      <c r="AID29" s="653"/>
      <c r="AIE29" s="653"/>
      <c r="AIF29" s="653"/>
      <c r="AIG29" s="653"/>
      <c r="AIH29" s="653"/>
      <c r="AII29" s="653"/>
      <c r="AIJ29" s="653"/>
      <c r="AIK29" s="653"/>
      <c r="AIL29" s="653"/>
      <c r="AIM29" s="653"/>
      <c r="AIN29" s="653"/>
      <c r="AIO29" s="653"/>
      <c r="AIP29" s="653"/>
      <c r="AIQ29" s="653"/>
      <c r="AIR29" s="653"/>
      <c r="AIS29" s="653"/>
      <c r="AIT29" s="653"/>
      <c r="AIU29" s="653"/>
      <c r="AIV29" s="653"/>
      <c r="AIW29" s="653"/>
      <c r="AIX29" s="653"/>
      <c r="AIY29" s="653"/>
      <c r="AIZ29" s="653"/>
      <c r="AJA29" s="653"/>
      <c r="AJB29" s="653"/>
      <c r="AJC29" s="653"/>
      <c r="AJD29" s="653"/>
      <c r="AJE29" s="653"/>
      <c r="AJF29" s="653"/>
      <c r="AJG29" s="653"/>
      <c r="AJH29" s="653"/>
      <c r="AJI29" s="653"/>
      <c r="AJJ29" s="653"/>
      <c r="AJK29" s="653"/>
      <c r="AJL29" s="653"/>
      <c r="AJM29" s="653"/>
      <c r="AJN29" s="653"/>
      <c r="AJO29" s="653"/>
      <c r="AJP29" s="653"/>
      <c r="AJQ29" s="653"/>
      <c r="AJR29" s="653"/>
      <c r="AJS29" s="653"/>
      <c r="AJT29" s="653"/>
      <c r="AJU29" s="653"/>
      <c r="AJV29" s="653"/>
      <c r="AJW29" s="653"/>
      <c r="AJX29" s="653"/>
      <c r="AJY29" s="653"/>
      <c r="AJZ29" s="653"/>
      <c r="AKA29" s="653"/>
      <c r="AKB29" s="653"/>
      <c r="AKC29" s="653"/>
      <c r="AKD29" s="653"/>
      <c r="AKE29" s="653"/>
      <c r="AKF29" s="653"/>
      <c r="AKG29" s="653"/>
      <c r="AKH29" s="653"/>
      <c r="AKI29" s="653"/>
      <c r="AKJ29" s="653"/>
      <c r="AKK29" s="653"/>
      <c r="AKL29" s="653"/>
      <c r="AKM29" s="653"/>
      <c r="AKN29" s="653"/>
      <c r="AKO29" s="653"/>
      <c r="AKP29" s="653"/>
      <c r="AKQ29" s="653"/>
      <c r="AKR29" s="653"/>
      <c r="AKS29" s="653"/>
      <c r="AKT29" s="653"/>
      <c r="AKU29" s="653"/>
      <c r="AKV29" s="653"/>
      <c r="AKW29" s="653"/>
      <c r="AKX29" s="653"/>
      <c r="AKY29" s="653"/>
      <c r="AKZ29" s="653"/>
      <c r="ALA29" s="653"/>
      <c r="ALB29" s="653"/>
      <c r="ALC29" s="653"/>
      <c r="ALD29" s="653"/>
      <c r="ALE29" s="653"/>
      <c r="ALF29" s="653"/>
      <c r="ALG29" s="653"/>
      <c r="ALH29" s="653"/>
      <c r="ALI29" s="653"/>
      <c r="ALJ29" s="653"/>
      <c r="ALK29" s="653"/>
      <c r="ALL29" s="653"/>
      <c r="ALM29" s="653"/>
      <c r="ALN29" s="653"/>
      <c r="ALO29" s="653"/>
      <c r="ALP29" s="653"/>
      <c r="ALQ29" s="653"/>
      <c r="ALR29" s="653"/>
      <c r="ALS29" s="653"/>
      <c r="ALT29" s="653"/>
      <c r="ALU29" s="653"/>
      <c r="ALV29" s="653"/>
      <c r="ALW29" s="653"/>
      <c r="ALX29" s="653"/>
      <c r="ALY29" s="653"/>
      <c r="ALZ29" s="653"/>
      <c r="AMA29" s="653"/>
      <c r="AMB29" s="653"/>
      <c r="AMC29" s="653"/>
      <c r="AMD29" s="653"/>
      <c r="AME29" s="653"/>
      <c r="AMF29" s="653"/>
      <c r="AMG29" s="653"/>
      <c r="AMH29" s="653"/>
      <c r="AMI29" s="653"/>
      <c r="AMJ29" s="653"/>
    </row>
    <row r="30" spans="1:1024" s="199" customFormat="1">
      <c r="A30" s="1599" t="s">
        <v>3526</v>
      </c>
      <c r="B30" s="1594"/>
      <c r="C30" s="1594"/>
      <c r="D30" s="1594"/>
      <c r="E30" s="1220" t="s">
        <v>3144</v>
      </c>
      <c r="F30" s="1595"/>
      <c r="G30" s="1600">
        <v>45036679.5</v>
      </c>
      <c r="H30" s="1600">
        <v>0</v>
      </c>
      <c r="I30" s="656"/>
      <c r="J30" s="653"/>
      <c r="K30" s="653"/>
      <c r="L30" s="653"/>
      <c r="M30" s="653"/>
      <c r="N30" s="653"/>
      <c r="O30" s="653"/>
      <c r="P30" s="653"/>
      <c r="Q30" s="653"/>
      <c r="R30" s="653"/>
      <c r="S30" s="653"/>
      <c r="T30" s="653"/>
      <c r="U30" s="653"/>
      <c r="V30" s="653"/>
      <c r="W30" s="653"/>
      <c r="X30" s="653"/>
      <c r="Y30" s="653"/>
      <c r="Z30" s="653"/>
      <c r="AA30" s="653"/>
      <c r="AB30" s="653"/>
      <c r="AC30" s="653"/>
      <c r="AD30" s="653"/>
      <c r="AE30" s="653"/>
      <c r="AF30" s="653"/>
      <c r="AG30" s="653"/>
      <c r="AH30" s="653"/>
      <c r="AI30" s="653"/>
      <c r="AJ30" s="653"/>
      <c r="AK30" s="653"/>
      <c r="AL30" s="653"/>
      <c r="AM30" s="653"/>
      <c r="AN30" s="653"/>
      <c r="AO30" s="653"/>
      <c r="AP30" s="653"/>
      <c r="AQ30" s="653"/>
      <c r="AR30" s="653"/>
      <c r="AS30" s="653"/>
      <c r="AT30" s="653"/>
      <c r="AU30" s="653"/>
      <c r="AV30" s="653"/>
      <c r="AW30" s="653"/>
      <c r="AX30" s="653"/>
      <c r="AY30" s="653"/>
      <c r="AZ30" s="653"/>
      <c r="BA30" s="653"/>
      <c r="BB30" s="653"/>
      <c r="BC30" s="653"/>
      <c r="BD30" s="653"/>
      <c r="BE30" s="653"/>
      <c r="BF30" s="653"/>
      <c r="BG30" s="653"/>
      <c r="BH30" s="653"/>
      <c r="BI30" s="653"/>
      <c r="BJ30" s="653"/>
      <c r="BK30" s="653"/>
      <c r="BL30" s="653"/>
      <c r="BM30" s="653"/>
      <c r="BN30" s="653"/>
      <c r="BO30" s="653"/>
      <c r="BP30" s="653"/>
      <c r="BQ30" s="653"/>
      <c r="BR30" s="653"/>
      <c r="BS30" s="653"/>
      <c r="BT30" s="653"/>
      <c r="BU30" s="653"/>
      <c r="BV30" s="653"/>
      <c r="BW30" s="653"/>
      <c r="BX30" s="653"/>
      <c r="BY30" s="653"/>
      <c r="BZ30" s="653"/>
      <c r="CA30" s="653"/>
      <c r="CB30" s="653"/>
      <c r="CC30" s="653"/>
      <c r="CD30" s="653"/>
      <c r="CE30" s="653"/>
      <c r="CF30" s="653"/>
      <c r="CG30" s="653"/>
      <c r="CH30" s="653"/>
      <c r="CI30" s="653"/>
      <c r="CJ30" s="653"/>
      <c r="CK30" s="653"/>
      <c r="CL30" s="653"/>
      <c r="CM30" s="653"/>
      <c r="CN30" s="653"/>
      <c r="CO30" s="653"/>
      <c r="CP30" s="653"/>
      <c r="CQ30" s="653"/>
      <c r="CR30" s="653"/>
      <c r="CS30" s="653"/>
      <c r="CT30" s="653"/>
      <c r="CU30" s="653"/>
      <c r="CV30" s="653"/>
      <c r="CW30" s="653"/>
      <c r="CX30" s="653"/>
      <c r="CY30" s="653"/>
      <c r="CZ30" s="653"/>
      <c r="DA30" s="653"/>
      <c r="DB30" s="653"/>
      <c r="DC30" s="653"/>
      <c r="DD30" s="653"/>
      <c r="DE30" s="653"/>
      <c r="DF30" s="653"/>
      <c r="DG30" s="653"/>
      <c r="DH30" s="653"/>
      <c r="DI30" s="653"/>
      <c r="DJ30" s="653"/>
      <c r="DK30" s="653"/>
      <c r="DL30" s="653"/>
      <c r="DM30" s="653"/>
      <c r="DN30" s="653"/>
      <c r="DO30" s="653"/>
      <c r="DP30" s="653"/>
      <c r="DQ30" s="653"/>
      <c r="DR30" s="653"/>
      <c r="DS30" s="653"/>
      <c r="DT30" s="653"/>
      <c r="DU30" s="653"/>
      <c r="DV30" s="653"/>
      <c r="DW30" s="653"/>
      <c r="DX30" s="653"/>
      <c r="DY30" s="653"/>
      <c r="DZ30" s="653"/>
      <c r="EA30" s="653"/>
      <c r="EB30" s="653"/>
      <c r="EC30" s="653"/>
      <c r="ED30" s="653"/>
      <c r="EE30" s="653"/>
      <c r="EF30" s="653"/>
      <c r="EG30" s="653"/>
      <c r="EH30" s="653"/>
      <c r="EI30" s="653"/>
      <c r="EJ30" s="653"/>
      <c r="EK30" s="653"/>
      <c r="EL30" s="653"/>
      <c r="EM30" s="653"/>
      <c r="EN30" s="653"/>
      <c r="EO30" s="653"/>
      <c r="EP30" s="653"/>
      <c r="EQ30" s="653"/>
      <c r="ER30" s="653"/>
      <c r="ES30" s="653"/>
      <c r="ET30" s="653"/>
      <c r="EU30" s="653"/>
      <c r="EV30" s="653"/>
      <c r="EW30" s="653"/>
      <c r="EX30" s="653"/>
      <c r="EY30" s="653"/>
      <c r="EZ30" s="653"/>
      <c r="FA30" s="653"/>
      <c r="FB30" s="653"/>
      <c r="FC30" s="653"/>
      <c r="FD30" s="653"/>
      <c r="FE30" s="653"/>
      <c r="FF30" s="653"/>
      <c r="FG30" s="653"/>
      <c r="FH30" s="653"/>
      <c r="FI30" s="653"/>
      <c r="FJ30" s="653"/>
      <c r="FK30" s="653"/>
      <c r="FL30" s="653"/>
      <c r="FM30" s="653"/>
      <c r="FN30" s="653"/>
      <c r="FO30" s="653"/>
      <c r="FP30" s="653"/>
      <c r="FQ30" s="653"/>
      <c r="FR30" s="653"/>
      <c r="FS30" s="653"/>
      <c r="FT30" s="653"/>
      <c r="FU30" s="653"/>
      <c r="FV30" s="653"/>
      <c r="FW30" s="653"/>
      <c r="FX30" s="653"/>
      <c r="FY30" s="653"/>
      <c r="FZ30" s="653"/>
      <c r="GA30" s="653"/>
      <c r="GB30" s="653"/>
      <c r="GC30" s="653"/>
      <c r="GD30" s="653"/>
      <c r="GE30" s="653"/>
      <c r="GF30" s="653"/>
      <c r="GG30" s="653"/>
      <c r="GH30" s="653"/>
      <c r="GI30" s="653"/>
      <c r="GJ30" s="653"/>
      <c r="GK30" s="653"/>
      <c r="GL30" s="653"/>
      <c r="GM30" s="653"/>
      <c r="GN30" s="653"/>
      <c r="GO30" s="653"/>
      <c r="GP30" s="653"/>
      <c r="GQ30" s="653"/>
      <c r="GR30" s="653"/>
      <c r="GS30" s="653"/>
      <c r="GT30" s="653"/>
      <c r="GU30" s="653"/>
      <c r="GV30" s="653"/>
      <c r="GW30" s="653"/>
      <c r="GX30" s="653"/>
      <c r="GY30" s="653"/>
      <c r="GZ30" s="653"/>
      <c r="HA30" s="653"/>
      <c r="HB30" s="653"/>
      <c r="HC30" s="653"/>
      <c r="HD30" s="653"/>
      <c r="HE30" s="653"/>
      <c r="HF30" s="653"/>
      <c r="HG30" s="653"/>
      <c r="HH30" s="653"/>
      <c r="HI30" s="653"/>
      <c r="HJ30" s="653"/>
      <c r="HK30" s="653"/>
      <c r="HL30" s="653"/>
      <c r="HM30" s="653"/>
      <c r="HN30" s="653"/>
      <c r="HO30" s="653"/>
      <c r="HP30" s="653"/>
      <c r="HQ30" s="653"/>
      <c r="HR30" s="653"/>
      <c r="HS30" s="653"/>
      <c r="HT30" s="653"/>
      <c r="HU30" s="653"/>
      <c r="HV30" s="653"/>
      <c r="HW30" s="653"/>
      <c r="HX30" s="653"/>
      <c r="HY30" s="653"/>
      <c r="HZ30" s="653"/>
      <c r="IA30" s="653"/>
      <c r="IB30" s="653"/>
      <c r="IC30" s="653"/>
      <c r="ID30" s="653"/>
      <c r="IE30" s="653"/>
      <c r="IF30" s="653"/>
      <c r="IG30" s="653"/>
      <c r="IH30" s="653"/>
      <c r="II30" s="653"/>
      <c r="IJ30" s="653"/>
      <c r="IK30" s="653"/>
      <c r="IL30" s="653"/>
      <c r="IM30" s="653"/>
      <c r="IN30" s="653"/>
      <c r="IO30" s="653"/>
      <c r="IP30" s="653"/>
      <c r="IQ30" s="653"/>
      <c r="IR30" s="653"/>
      <c r="IS30" s="653"/>
      <c r="IT30" s="653"/>
      <c r="IU30" s="653"/>
      <c r="IV30" s="653"/>
      <c r="IW30" s="653"/>
      <c r="IX30" s="653"/>
      <c r="IY30" s="653"/>
      <c r="IZ30" s="653"/>
      <c r="JA30" s="653"/>
      <c r="JB30" s="653"/>
      <c r="JC30" s="653"/>
      <c r="JD30" s="653"/>
      <c r="JE30" s="653"/>
      <c r="JF30" s="653"/>
      <c r="JG30" s="653"/>
      <c r="JH30" s="653"/>
      <c r="JI30" s="653"/>
      <c r="JJ30" s="653"/>
      <c r="JK30" s="653"/>
      <c r="JL30" s="653"/>
      <c r="JM30" s="653"/>
      <c r="JN30" s="653"/>
      <c r="JO30" s="653"/>
      <c r="JP30" s="653"/>
      <c r="JQ30" s="653"/>
      <c r="JR30" s="653"/>
      <c r="JS30" s="653"/>
      <c r="JT30" s="653"/>
      <c r="JU30" s="653"/>
      <c r="JV30" s="653"/>
      <c r="JW30" s="653"/>
      <c r="JX30" s="653"/>
      <c r="JY30" s="653"/>
      <c r="JZ30" s="653"/>
      <c r="KA30" s="653"/>
      <c r="KB30" s="653"/>
      <c r="KC30" s="653"/>
      <c r="KD30" s="653"/>
      <c r="KE30" s="653"/>
      <c r="KF30" s="653"/>
      <c r="KG30" s="653"/>
      <c r="KH30" s="653"/>
      <c r="KI30" s="653"/>
      <c r="KJ30" s="653"/>
      <c r="KK30" s="653"/>
      <c r="KL30" s="653"/>
      <c r="KM30" s="653"/>
      <c r="KN30" s="653"/>
      <c r="KO30" s="653"/>
      <c r="KP30" s="653"/>
      <c r="KQ30" s="653"/>
      <c r="KR30" s="653"/>
      <c r="KS30" s="653"/>
      <c r="KT30" s="653"/>
      <c r="KU30" s="653"/>
      <c r="KV30" s="653"/>
      <c r="KW30" s="653"/>
      <c r="KX30" s="653"/>
      <c r="KY30" s="653"/>
      <c r="KZ30" s="653"/>
      <c r="LA30" s="653"/>
      <c r="LB30" s="653"/>
      <c r="LC30" s="653"/>
      <c r="LD30" s="653"/>
      <c r="LE30" s="653"/>
      <c r="LF30" s="653"/>
      <c r="LG30" s="653"/>
      <c r="LH30" s="653"/>
      <c r="LI30" s="653"/>
      <c r="LJ30" s="653"/>
      <c r="LK30" s="653"/>
      <c r="LL30" s="653"/>
      <c r="LM30" s="653"/>
      <c r="LN30" s="653"/>
      <c r="LO30" s="653"/>
      <c r="LP30" s="653"/>
      <c r="LQ30" s="653"/>
      <c r="LR30" s="653"/>
      <c r="LS30" s="653"/>
      <c r="LT30" s="653"/>
      <c r="LU30" s="653"/>
      <c r="LV30" s="653"/>
      <c r="LW30" s="653"/>
      <c r="LX30" s="653"/>
      <c r="LY30" s="653"/>
      <c r="LZ30" s="653"/>
      <c r="MA30" s="653"/>
      <c r="MB30" s="653"/>
      <c r="MC30" s="653"/>
      <c r="MD30" s="653"/>
      <c r="ME30" s="653"/>
      <c r="MF30" s="653"/>
      <c r="MG30" s="653"/>
      <c r="MH30" s="653"/>
      <c r="MI30" s="653"/>
      <c r="MJ30" s="653"/>
      <c r="MK30" s="653"/>
      <c r="ML30" s="653"/>
      <c r="MM30" s="653"/>
      <c r="MN30" s="653"/>
      <c r="MO30" s="653"/>
      <c r="MP30" s="653"/>
      <c r="MQ30" s="653"/>
      <c r="MR30" s="653"/>
      <c r="MS30" s="653"/>
      <c r="MT30" s="653"/>
      <c r="MU30" s="653"/>
      <c r="MV30" s="653"/>
      <c r="MW30" s="653"/>
      <c r="MX30" s="653"/>
      <c r="MY30" s="653"/>
      <c r="MZ30" s="653"/>
      <c r="NA30" s="653"/>
      <c r="NB30" s="653"/>
      <c r="NC30" s="653"/>
      <c r="ND30" s="653"/>
      <c r="NE30" s="653"/>
      <c r="NF30" s="653"/>
      <c r="NG30" s="653"/>
      <c r="NH30" s="653"/>
      <c r="NI30" s="653"/>
      <c r="NJ30" s="653"/>
      <c r="NK30" s="653"/>
      <c r="NL30" s="653"/>
      <c r="NM30" s="653"/>
      <c r="NN30" s="653"/>
      <c r="NO30" s="653"/>
      <c r="NP30" s="653"/>
      <c r="NQ30" s="653"/>
      <c r="NR30" s="653"/>
      <c r="NS30" s="653"/>
      <c r="NT30" s="653"/>
      <c r="NU30" s="653"/>
      <c r="NV30" s="653"/>
      <c r="NW30" s="653"/>
      <c r="NX30" s="653"/>
      <c r="NY30" s="653"/>
      <c r="NZ30" s="653"/>
      <c r="OA30" s="653"/>
      <c r="OB30" s="653"/>
      <c r="OC30" s="653"/>
      <c r="OD30" s="653"/>
      <c r="OE30" s="653"/>
      <c r="OF30" s="653"/>
      <c r="OG30" s="653"/>
      <c r="OH30" s="653"/>
      <c r="OI30" s="653"/>
      <c r="OJ30" s="653"/>
      <c r="OK30" s="653"/>
      <c r="OL30" s="653"/>
      <c r="OM30" s="653"/>
      <c r="ON30" s="653"/>
      <c r="OO30" s="653"/>
      <c r="OP30" s="653"/>
      <c r="OQ30" s="653"/>
      <c r="OR30" s="653"/>
      <c r="OS30" s="653"/>
      <c r="OT30" s="653"/>
      <c r="OU30" s="653"/>
      <c r="OV30" s="653"/>
      <c r="OW30" s="653"/>
      <c r="OX30" s="653"/>
      <c r="OY30" s="653"/>
      <c r="OZ30" s="653"/>
      <c r="PA30" s="653"/>
      <c r="PB30" s="653"/>
      <c r="PC30" s="653"/>
      <c r="PD30" s="653"/>
      <c r="PE30" s="653"/>
      <c r="PF30" s="653"/>
      <c r="PG30" s="653"/>
      <c r="PH30" s="653"/>
      <c r="PI30" s="653"/>
      <c r="PJ30" s="653"/>
      <c r="PK30" s="653"/>
      <c r="PL30" s="653"/>
      <c r="PM30" s="653"/>
      <c r="PN30" s="653"/>
      <c r="PO30" s="653"/>
      <c r="PP30" s="653"/>
      <c r="PQ30" s="653"/>
      <c r="PR30" s="653"/>
      <c r="PS30" s="653"/>
      <c r="PT30" s="653"/>
      <c r="PU30" s="653"/>
      <c r="PV30" s="653"/>
      <c r="PW30" s="653"/>
      <c r="PX30" s="653"/>
      <c r="PY30" s="653"/>
      <c r="PZ30" s="653"/>
      <c r="QA30" s="653"/>
      <c r="QB30" s="653"/>
      <c r="QC30" s="653"/>
      <c r="QD30" s="653"/>
      <c r="QE30" s="653"/>
      <c r="QF30" s="653"/>
      <c r="QG30" s="653"/>
      <c r="QH30" s="653"/>
      <c r="QI30" s="653"/>
      <c r="QJ30" s="653"/>
      <c r="QK30" s="653"/>
      <c r="QL30" s="653"/>
      <c r="QM30" s="653"/>
      <c r="QN30" s="653"/>
      <c r="QO30" s="653"/>
      <c r="QP30" s="653"/>
      <c r="QQ30" s="653"/>
      <c r="QR30" s="653"/>
      <c r="QS30" s="653"/>
      <c r="QT30" s="653"/>
      <c r="QU30" s="653"/>
      <c r="QV30" s="653"/>
      <c r="QW30" s="653"/>
      <c r="QX30" s="653"/>
      <c r="QY30" s="653"/>
      <c r="QZ30" s="653"/>
      <c r="RA30" s="653"/>
      <c r="RB30" s="653"/>
      <c r="RC30" s="653"/>
      <c r="RD30" s="653"/>
      <c r="RE30" s="653"/>
      <c r="RF30" s="653"/>
      <c r="RG30" s="653"/>
      <c r="RH30" s="653"/>
      <c r="RI30" s="653"/>
      <c r="RJ30" s="653"/>
      <c r="RK30" s="653"/>
      <c r="RL30" s="653"/>
      <c r="RM30" s="653"/>
      <c r="RN30" s="653"/>
      <c r="RO30" s="653"/>
      <c r="RP30" s="653"/>
      <c r="RQ30" s="653"/>
      <c r="RR30" s="653"/>
      <c r="RS30" s="653"/>
      <c r="RT30" s="653"/>
      <c r="RU30" s="653"/>
      <c r="RV30" s="653"/>
      <c r="RW30" s="653"/>
      <c r="RX30" s="653"/>
      <c r="RY30" s="653"/>
      <c r="RZ30" s="653"/>
      <c r="SA30" s="653"/>
      <c r="SB30" s="653"/>
      <c r="SC30" s="653"/>
      <c r="SD30" s="653"/>
      <c r="SE30" s="653"/>
      <c r="SF30" s="653"/>
      <c r="SG30" s="653"/>
      <c r="SH30" s="653"/>
      <c r="SI30" s="653"/>
      <c r="SJ30" s="653"/>
      <c r="SK30" s="653"/>
      <c r="SL30" s="653"/>
      <c r="SM30" s="653"/>
      <c r="SN30" s="653"/>
      <c r="SO30" s="653"/>
      <c r="SP30" s="653"/>
      <c r="SQ30" s="653"/>
      <c r="SR30" s="653"/>
      <c r="SS30" s="653"/>
      <c r="ST30" s="653"/>
      <c r="SU30" s="653"/>
      <c r="SV30" s="653"/>
      <c r="SW30" s="653"/>
      <c r="SX30" s="653"/>
      <c r="SY30" s="653"/>
      <c r="SZ30" s="653"/>
      <c r="TA30" s="653"/>
      <c r="TB30" s="653"/>
      <c r="TC30" s="653"/>
      <c r="TD30" s="653"/>
      <c r="TE30" s="653"/>
      <c r="TF30" s="653"/>
      <c r="TG30" s="653"/>
      <c r="TH30" s="653"/>
      <c r="TI30" s="653"/>
      <c r="TJ30" s="653"/>
      <c r="TK30" s="653"/>
      <c r="TL30" s="653"/>
      <c r="TM30" s="653"/>
      <c r="TN30" s="653"/>
      <c r="TO30" s="653"/>
      <c r="TP30" s="653"/>
      <c r="TQ30" s="653"/>
      <c r="TR30" s="653"/>
      <c r="TS30" s="653"/>
      <c r="TT30" s="653"/>
      <c r="TU30" s="653"/>
      <c r="TV30" s="653"/>
      <c r="TW30" s="653"/>
      <c r="TX30" s="653"/>
      <c r="TY30" s="653"/>
      <c r="TZ30" s="653"/>
      <c r="UA30" s="653"/>
      <c r="UB30" s="653"/>
      <c r="UC30" s="653"/>
      <c r="UD30" s="653"/>
      <c r="UE30" s="653"/>
      <c r="UF30" s="653"/>
      <c r="UG30" s="653"/>
      <c r="UH30" s="653"/>
      <c r="UI30" s="653"/>
      <c r="UJ30" s="653"/>
      <c r="UK30" s="653"/>
      <c r="UL30" s="653"/>
      <c r="UM30" s="653"/>
      <c r="UN30" s="653"/>
      <c r="UO30" s="653"/>
      <c r="UP30" s="653"/>
      <c r="UQ30" s="653"/>
      <c r="UR30" s="653"/>
      <c r="US30" s="653"/>
      <c r="UT30" s="653"/>
      <c r="UU30" s="653"/>
      <c r="UV30" s="653"/>
      <c r="UW30" s="653"/>
      <c r="UX30" s="653"/>
      <c r="UY30" s="653"/>
      <c r="UZ30" s="653"/>
      <c r="VA30" s="653"/>
      <c r="VB30" s="653"/>
      <c r="VC30" s="653"/>
      <c r="VD30" s="653"/>
      <c r="VE30" s="653"/>
      <c r="VF30" s="653"/>
      <c r="VG30" s="653"/>
      <c r="VH30" s="653"/>
      <c r="VI30" s="653"/>
      <c r="VJ30" s="653"/>
      <c r="VK30" s="653"/>
      <c r="VL30" s="653"/>
      <c r="VM30" s="653"/>
      <c r="VN30" s="653"/>
      <c r="VO30" s="653"/>
      <c r="VP30" s="653"/>
      <c r="VQ30" s="653"/>
      <c r="VR30" s="653"/>
      <c r="VS30" s="653"/>
      <c r="VT30" s="653"/>
      <c r="VU30" s="653"/>
      <c r="VV30" s="653"/>
      <c r="VW30" s="653"/>
      <c r="VX30" s="653"/>
      <c r="VY30" s="653"/>
      <c r="VZ30" s="653"/>
      <c r="WA30" s="653"/>
      <c r="WB30" s="653"/>
      <c r="WC30" s="653"/>
      <c r="WD30" s="653"/>
      <c r="WE30" s="653"/>
      <c r="WF30" s="653"/>
      <c r="WG30" s="653"/>
      <c r="WH30" s="653"/>
      <c r="WI30" s="653"/>
      <c r="WJ30" s="653"/>
      <c r="WK30" s="653"/>
      <c r="WL30" s="653"/>
      <c r="WM30" s="653"/>
      <c r="WN30" s="653"/>
      <c r="WO30" s="653"/>
      <c r="WP30" s="653"/>
      <c r="WQ30" s="653"/>
      <c r="WR30" s="653"/>
      <c r="WS30" s="653"/>
      <c r="WT30" s="653"/>
      <c r="WU30" s="653"/>
      <c r="WV30" s="653"/>
      <c r="WW30" s="653"/>
      <c r="WX30" s="653"/>
      <c r="WY30" s="653"/>
      <c r="WZ30" s="653"/>
      <c r="XA30" s="653"/>
      <c r="XB30" s="653"/>
      <c r="XC30" s="653"/>
      <c r="XD30" s="653"/>
      <c r="XE30" s="653"/>
      <c r="XF30" s="653"/>
      <c r="XG30" s="653"/>
      <c r="XH30" s="653"/>
      <c r="XI30" s="653"/>
      <c r="XJ30" s="653"/>
      <c r="XK30" s="653"/>
      <c r="XL30" s="653"/>
      <c r="XM30" s="653"/>
      <c r="XN30" s="653"/>
      <c r="XO30" s="653"/>
      <c r="XP30" s="653"/>
      <c r="XQ30" s="653"/>
      <c r="XR30" s="653"/>
      <c r="XS30" s="653"/>
      <c r="XT30" s="653"/>
      <c r="XU30" s="653"/>
      <c r="XV30" s="653"/>
      <c r="XW30" s="653"/>
      <c r="XX30" s="653"/>
      <c r="XY30" s="653"/>
      <c r="XZ30" s="653"/>
      <c r="YA30" s="653"/>
      <c r="YB30" s="653"/>
      <c r="YC30" s="653"/>
      <c r="YD30" s="653"/>
      <c r="YE30" s="653"/>
      <c r="YF30" s="653"/>
      <c r="YG30" s="653"/>
      <c r="YH30" s="653"/>
      <c r="YI30" s="653"/>
      <c r="YJ30" s="653"/>
      <c r="YK30" s="653"/>
      <c r="YL30" s="653"/>
      <c r="YM30" s="653"/>
      <c r="YN30" s="653"/>
      <c r="YO30" s="653"/>
      <c r="YP30" s="653"/>
      <c r="YQ30" s="653"/>
      <c r="YR30" s="653"/>
      <c r="YS30" s="653"/>
      <c r="YT30" s="653"/>
      <c r="YU30" s="653"/>
      <c r="YV30" s="653"/>
      <c r="YW30" s="653"/>
      <c r="YX30" s="653"/>
      <c r="YY30" s="653"/>
      <c r="YZ30" s="653"/>
      <c r="ZA30" s="653"/>
      <c r="ZB30" s="653"/>
      <c r="ZC30" s="653"/>
      <c r="ZD30" s="653"/>
      <c r="ZE30" s="653"/>
      <c r="ZF30" s="653"/>
      <c r="ZG30" s="653"/>
      <c r="ZH30" s="653"/>
      <c r="ZI30" s="653"/>
      <c r="ZJ30" s="653"/>
      <c r="ZK30" s="653"/>
      <c r="ZL30" s="653"/>
      <c r="ZM30" s="653"/>
      <c r="ZN30" s="653"/>
      <c r="ZO30" s="653"/>
      <c r="ZP30" s="653"/>
      <c r="ZQ30" s="653"/>
      <c r="ZR30" s="653"/>
      <c r="ZS30" s="653"/>
      <c r="ZT30" s="653"/>
      <c r="ZU30" s="653"/>
      <c r="ZV30" s="653"/>
      <c r="ZW30" s="653"/>
      <c r="ZX30" s="653"/>
      <c r="ZY30" s="653"/>
      <c r="ZZ30" s="653"/>
      <c r="AAA30" s="653"/>
      <c r="AAB30" s="653"/>
      <c r="AAC30" s="653"/>
      <c r="AAD30" s="653"/>
      <c r="AAE30" s="653"/>
      <c r="AAF30" s="653"/>
      <c r="AAG30" s="653"/>
      <c r="AAH30" s="653"/>
      <c r="AAI30" s="653"/>
      <c r="AAJ30" s="653"/>
      <c r="AAK30" s="653"/>
      <c r="AAL30" s="653"/>
      <c r="AAM30" s="653"/>
      <c r="AAN30" s="653"/>
      <c r="AAO30" s="653"/>
      <c r="AAP30" s="653"/>
      <c r="AAQ30" s="653"/>
      <c r="AAR30" s="653"/>
      <c r="AAS30" s="653"/>
      <c r="AAT30" s="653"/>
      <c r="AAU30" s="653"/>
      <c r="AAV30" s="653"/>
      <c r="AAW30" s="653"/>
      <c r="AAX30" s="653"/>
      <c r="AAY30" s="653"/>
      <c r="AAZ30" s="653"/>
      <c r="ABA30" s="653"/>
      <c r="ABB30" s="653"/>
      <c r="ABC30" s="653"/>
      <c r="ABD30" s="653"/>
      <c r="ABE30" s="653"/>
      <c r="ABF30" s="653"/>
      <c r="ABG30" s="653"/>
      <c r="ABH30" s="653"/>
      <c r="ABI30" s="653"/>
      <c r="ABJ30" s="653"/>
      <c r="ABK30" s="653"/>
      <c r="ABL30" s="653"/>
      <c r="ABM30" s="653"/>
      <c r="ABN30" s="653"/>
      <c r="ABO30" s="653"/>
      <c r="ABP30" s="653"/>
      <c r="ABQ30" s="653"/>
      <c r="ABR30" s="653"/>
      <c r="ABS30" s="653"/>
      <c r="ABT30" s="653"/>
      <c r="ABU30" s="653"/>
      <c r="ABV30" s="653"/>
      <c r="ABW30" s="653"/>
      <c r="ABX30" s="653"/>
      <c r="ABY30" s="653"/>
      <c r="ABZ30" s="653"/>
      <c r="ACA30" s="653"/>
      <c r="ACB30" s="653"/>
      <c r="ACC30" s="653"/>
      <c r="ACD30" s="653"/>
      <c r="ACE30" s="653"/>
      <c r="ACF30" s="653"/>
      <c r="ACG30" s="653"/>
      <c r="ACH30" s="653"/>
      <c r="ACI30" s="653"/>
      <c r="ACJ30" s="653"/>
      <c r="ACK30" s="653"/>
      <c r="ACL30" s="653"/>
      <c r="ACM30" s="653"/>
      <c r="ACN30" s="653"/>
      <c r="ACO30" s="653"/>
      <c r="ACP30" s="653"/>
      <c r="ACQ30" s="653"/>
      <c r="ACR30" s="653"/>
      <c r="ACS30" s="653"/>
      <c r="ACT30" s="653"/>
      <c r="ACU30" s="653"/>
      <c r="ACV30" s="653"/>
      <c r="ACW30" s="653"/>
      <c r="ACX30" s="653"/>
      <c r="ACY30" s="653"/>
      <c r="ACZ30" s="653"/>
      <c r="ADA30" s="653"/>
      <c r="ADB30" s="653"/>
      <c r="ADC30" s="653"/>
      <c r="ADD30" s="653"/>
      <c r="ADE30" s="653"/>
      <c r="ADF30" s="653"/>
      <c r="ADG30" s="653"/>
      <c r="ADH30" s="653"/>
      <c r="ADI30" s="653"/>
      <c r="ADJ30" s="653"/>
      <c r="ADK30" s="653"/>
      <c r="ADL30" s="653"/>
      <c r="ADM30" s="653"/>
      <c r="ADN30" s="653"/>
      <c r="ADO30" s="653"/>
      <c r="ADP30" s="653"/>
      <c r="ADQ30" s="653"/>
      <c r="ADR30" s="653"/>
      <c r="ADS30" s="653"/>
      <c r="ADT30" s="653"/>
      <c r="ADU30" s="653"/>
      <c r="ADV30" s="653"/>
      <c r="ADW30" s="653"/>
      <c r="ADX30" s="653"/>
      <c r="ADY30" s="653"/>
      <c r="ADZ30" s="653"/>
      <c r="AEA30" s="653"/>
      <c r="AEB30" s="653"/>
      <c r="AEC30" s="653"/>
      <c r="AED30" s="653"/>
      <c r="AEE30" s="653"/>
      <c r="AEF30" s="653"/>
      <c r="AEG30" s="653"/>
      <c r="AEH30" s="653"/>
      <c r="AEI30" s="653"/>
      <c r="AEJ30" s="653"/>
      <c r="AEK30" s="653"/>
      <c r="AEL30" s="653"/>
      <c r="AEM30" s="653"/>
      <c r="AEN30" s="653"/>
      <c r="AEO30" s="653"/>
      <c r="AEP30" s="653"/>
      <c r="AEQ30" s="653"/>
      <c r="AER30" s="653"/>
      <c r="AES30" s="653"/>
      <c r="AET30" s="653"/>
      <c r="AEU30" s="653"/>
      <c r="AEV30" s="653"/>
      <c r="AEW30" s="653"/>
      <c r="AEX30" s="653"/>
      <c r="AEY30" s="653"/>
      <c r="AEZ30" s="653"/>
      <c r="AFA30" s="653"/>
      <c r="AFB30" s="653"/>
      <c r="AFC30" s="653"/>
      <c r="AFD30" s="653"/>
      <c r="AFE30" s="653"/>
      <c r="AFF30" s="653"/>
      <c r="AFG30" s="653"/>
      <c r="AFH30" s="653"/>
      <c r="AFI30" s="653"/>
      <c r="AFJ30" s="653"/>
      <c r="AFK30" s="653"/>
      <c r="AFL30" s="653"/>
      <c r="AFM30" s="653"/>
      <c r="AFN30" s="653"/>
      <c r="AFO30" s="653"/>
      <c r="AFP30" s="653"/>
      <c r="AFQ30" s="653"/>
      <c r="AFR30" s="653"/>
      <c r="AFS30" s="653"/>
      <c r="AFT30" s="653"/>
      <c r="AFU30" s="653"/>
      <c r="AFV30" s="653"/>
      <c r="AFW30" s="653"/>
      <c r="AFX30" s="653"/>
      <c r="AFY30" s="653"/>
      <c r="AFZ30" s="653"/>
      <c r="AGA30" s="653"/>
      <c r="AGB30" s="653"/>
      <c r="AGC30" s="653"/>
      <c r="AGD30" s="653"/>
      <c r="AGE30" s="653"/>
      <c r="AGF30" s="653"/>
      <c r="AGG30" s="653"/>
      <c r="AGH30" s="653"/>
      <c r="AGI30" s="653"/>
      <c r="AGJ30" s="653"/>
      <c r="AGK30" s="653"/>
      <c r="AGL30" s="653"/>
      <c r="AGM30" s="653"/>
      <c r="AGN30" s="653"/>
      <c r="AGO30" s="653"/>
      <c r="AGP30" s="653"/>
      <c r="AGQ30" s="653"/>
      <c r="AGR30" s="653"/>
      <c r="AGS30" s="653"/>
      <c r="AGT30" s="653"/>
      <c r="AGU30" s="653"/>
      <c r="AGV30" s="653"/>
      <c r="AGW30" s="653"/>
      <c r="AGX30" s="653"/>
      <c r="AGY30" s="653"/>
      <c r="AGZ30" s="653"/>
      <c r="AHA30" s="653"/>
      <c r="AHB30" s="653"/>
      <c r="AHC30" s="653"/>
      <c r="AHD30" s="653"/>
      <c r="AHE30" s="653"/>
      <c r="AHF30" s="653"/>
      <c r="AHG30" s="653"/>
      <c r="AHH30" s="653"/>
      <c r="AHI30" s="653"/>
      <c r="AHJ30" s="653"/>
      <c r="AHK30" s="653"/>
      <c r="AHL30" s="653"/>
      <c r="AHM30" s="653"/>
      <c r="AHN30" s="653"/>
      <c r="AHO30" s="653"/>
      <c r="AHP30" s="653"/>
      <c r="AHQ30" s="653"/>
      <c r="AHR30" s="653"/>
      <c r="AHS30" s="653"/>
      <c r="AHT30" s="653"/>
      <c r="AHU30" s="653"/>
      <c r="AHV30" s="653"/>
      <c r="AHW30" s="653"/>
      <c r="AHX30" s="653"/>
      <c r="AHY30" s="653"/>
      <c r="AHZ30" s="653"/>
      <c r="AIA30" s="653"/>
      <c r="AIB30" s="653"/>
      <c r="AIC30" s="653"/>
      <c r="AID30" s="653"/>
      <c r="AIE30" s="653"/>
      <c r="AIF30" s="653"/>
      <c r="AIG30" s="653"/>
      <c r="AIH30" s="653"/>
      <c r="AII30" s="653"/>
      <c r="AIJ30" s="653"/>
      <c r="AIK30" s="653"/>
      <c r="AIL30" s="653"/>
      <c r="AIM30" s="653"/>
      <c r="AIN30" s="653"/>
      <c r="AIO30" s="653"/>
      <c r="AIP30" s="653"/>
      <c r="AIQ30" s="653"/>
      <c r="AIR30" s="653"/>
      <c r="AIS30" s="653"/>
      <c r="AIT30" s="653"/>
      <c r="AIU30" s="653"/>
      <c r="AIV30" s="653"/>
      <c r="AIW30" s="653"/>
      <c r="AIX30" s="653"/>
      <c r="AIY30" s="653"/>
      <c r="AIZ30" s="653"/>
      <c r="AJA30" s="653"/>
      <c r="AJB30" s="653"/>
      <c r="AJC30" s="653"/>
      <c r="AJD30" s="653"/>
      <c r="AJE30" s="653"/>
      <c r="AJF30" s="653"/>
      <c r="AJG30" s="653"/>
      <c r="AJH30" s="653"/>
      <c r="AJI30" s="653"/>
      <c r="AJJ30" s="653"/>
      <c r="AJK30" s="653"/>
      <c r="AJL30" s="653"/>
      <c r="AJM30" s="653"/>
      <c r="AJN30" s="653"/>
      <c r="AJO30" s="653"/>
      <c r="AJP30" s="653"/>
      <c r="AJQ30" s="653"/>
      <c r="AJR30" s="653"/>
      <c r="AJS30" s="653"/>
      <c r="AJT30" s="653"/>
      <c r="AJU30" s="653"/>
      <c r="AJV30" s="653"/>
      <c r="AJW30" s="653"/>
      <c r="AJX30" s="653"/>
      <c r="AJY30" s="653"/>
      <c r="AJZ30" s="653"/>
      <c r="AKA30" s="653"/>
      <c r="AKB30" s="653"/>
      <c r="AKC30" s="653"/>
      <c r="AKD30" s="653"/>
      <c r="AKE30" s="653"/>
      <c r="AKF30" s="653"/>
      <c r="AKG30" s="653"/>
      <c r="AKH30" s="653"/>
      <c r="AKI30" s="653"/>
      <c r="AKJ30" s="653"/>
      <c r="AKK30" s="653"/>
      <c r="AKL30" s="653"/>
      <c r="AKM30" s="653"/>
      <c r="AKN30" s="653"/>
      <c r="AKO30" s="653"/>
      <c r="AKP30" s="653"/>
      <c r="AKQ30" s="653"/>
      <c r="AKR30" s="653"/>
      <c r="AKS30" s="653"/>
      <c r="AKT30" s="653"/>
      <c r="AKU30" s="653"/>
      <c r="AKV30" s="653"/>
      <c r="AKW30" s="653"/>
      <c r="AKX30" s="653"/>
      <c r="AKY30" s="653"/>
      <c r="AKZ30" s="653"/>
      <c r="ALA30" s="653"/>
      <c r="ALB30" s="653"/>
      <c r="ALC30" s="653"/>
      <c r="ALD30" s="653"/>
      <c r="ALE30" s="653"/>
      <c r="ALF30" s="653"/>
      <c r="ALG30" s="653"/>
      <c r="ALH30" s="653"/>
      <c r="ALI30" s="653"/>
      <c r="ALJ30" s="653"/>
      <c r="ALK30" s="653"/>
      <c r="ALL30" s="653"/>
      <c r="ALM30" s="653"/>
      <c r="ALN30" s="653"/>
      <c r="ALO30" s="653"/>
      <c r="ALP30" s="653"/>
      <c r="ALQ30" s="653"/>
      <c r="ALR30" s="653"/>
      <c r="ALS30" s="653"/>
      <c r="ALT30" s="653"/>
      <c r="ALU30" s="653"/>
      <c r="ALV30" s="653"/>
      <c r="ALW30" s="653"/>
      <c r="ALX30" s="653"/>
      <c r="ALY30" s="653"/>
      <c r="ALZ30" s="653"/>
      <c r="AMA30" s="653"/>
      <c r="AMB30" s="653"/>
      <c r="AMC30" s="653"/>
      <c r="AMD30" s="653"/>
      <c r="AME30" s="653"/>
      <c r="AMF30" s="653"/>
      <c r="AMG30" s="653"/>
      <c r="AMH30" s="653"/>
      <c r="AMI30" s="653"/>
      <c r="AMJ30" s="653"/>
    </row>
    <row r="31" spans="1:1024" s="199" customFormat="1">
      <c r="A31" s="1604" t="s">
        <v>3237</v>
      </c>
      <c r="B31" s="1594"/>
      <c r="C31" s="1594"/>
      <c r="D31" s="1594"/>
      <c r="E31" s="1594"/>
      <c r="F31" s="1595"/>
      <c r="G31" s="1603">
        <v>44488179.5</v>
      </c>
      <c r="H31" s="1603">
        <v>44488179.5</v>
      </c>
      <c r="I31" s="656"/>
      <c r="J31" s="653"/>
      <c r="K31" s="653"/>
      <c r="L31" s="653"/>
      <c r="M31" s="653"/>
      <c r="N31" s="653"/>
      <c r="O31" s="653"/>
      <c r="P31" s="653"/>
      <c r="Q31" s="653"/>
      <c r="R31" s="653"/>
      <c r="S31" s="653"/>
      <c r="T31" s="653"/>
      <c r="U31" s="653"/>
      <c r="V31" s="653"/>
      <c r="W31" s="653"/>
      <c r="X31" s="653"/>
      <c r="Y31" s="653"/>
      <c r="Z31" s="653"/>
      <c r="AA31" s="653"/>
      <c r="AB31" s="653"/>
      <c r="AC31" s="653"/>
      <c r="AD31" s="653"/>
      <c r="AE31" s="653"/>
      <c r="AF31" s="653"/>
      <c r="AG31" s="653"/>
      <c r="AH31" s="653"/>
      <c r="AI31" s="653"/>
      <c r="AJ31" s="653"/>
      <c r="AK31" s="653"/>
      <c r="AL31" s="653"/>
      <c r="AM31" s="653"/>
      <c r="AN31" s="653"/>
      <c r="AO31" s="653"/>
      <c r="AP31" s="653"/>
      <c r="AQ31" s="653"/>
      <c r="AR31" s="653"/>
      <c r="AS31" s="653"/>
      <c r="AT31" s="653"/>
      <c r="AU31" s="653"/>
      <c r="AV31" s="653"/>
      <c r="AW31" s="653"/>
      <c r="AX31" s="653"/>
      <c r="AY31" s="653"/>
      <c r="AZ31" s="653"/>
      <c r="BA31" s="653"/>
      <c r="BB31" s="653"/>
      <c r="BC31" s="653"/>
      <c r="BD31" s="653"/>
      <c r="BE31" s="653"/>
      <c r="BF31" s="653"/>
      <c r="BG31" s="653"/>
      <c r="BH31" s="653"/>
      <c r="BI31" s="653"/>
      <c r="BJ31" s="653"/>
      <c r="BK31" s="653"/>
      <c r="BL31" s="653"/>
      <c r="BM31" s="653"/>
      <c r="BN31" s="653"/>
      <c r="BO31" s="653"/>
      <c r="BP31" s="653"/>
      <c r="BQ31" s="653"/>
      <c r="BR31" s="653"/>
      <c r="BS31" s="653"/>
      <c r="BT31" s="653"/>
      <c r="BU31" s="653"/>
      <c r="BV31" s="653"/>
      <c r="BW31" s="653"/>
      <c r="BX31" s="653"/>
      <c r="BY31" s="653"/>
      <c r="BZ31" s="653"/>
      <c r="CA31" s="653"/>
      <c r="CB31" s="653"/>
      <c r="CC31" s="653"/>
      <c r="CD31" s="653"/>
      <c r="CE31" s="653"/>
      <c r="CF31" s="653"/>
      <c r="CG31" s="653"/>
      <c r="CH31" s="653"/>
      <c r="CI31" s="653"/>
      <c r="CJ31" s="653"/>
      <c r="CK31" s="653"/>
      <c r="CL31" s="653"/>
      <c r="CM31" s="653"/>
      <c r="CN31" s="653"/>
      <c r="CO31" s="653"/>
      <c r="CP31" s="653"/>
      <c r="CQ31" s="653"/>
      <c r="CR31" s="653"/>
      <c r="CS31" s="653"/>
      <c r="CT31" s="653"/>
      <c r="CU31" s="653"/>
      <c r="CV31" s="653"/>
      <c r="CW31" s="653"/>
      <c r="CX31" s="653"/>
      <c r="CY31" s="653"/>
      <c r="CZ31" s="653"/>
      <c r="DA31" s="653"/>
      <c r="DB31" s="653"/>
      <c r="DC31" s="653"/>
      <c r="DD31" s="653"/>
      <c r="DE31" s="653"/>
      <c r="DF31" s="653"/>
      <c r="DG31" s="653"/>
      <c r="DH31" s="653"/>
      <c r="DI31" s="653"/>
      <c r="DJ31" s="653"/>
      <c r="DK31" s="653"/>
      <c r="DL31" s="653"/>
      <c r="DM31" s="653"/>
      <c r="DN31" s="653"/>
      <c r="DO31" s="653"/>
      <c r="DP31" s="653"/>
      <c r="DQ31" s="653"/>
      <c r="DR31" s="653"/>
      <c r="DS31" s="653"/>
      <c r="DT31" s="653"/>
      <c r="DU31" s="653"/>
      <c r="DV31" s="653"/>
      <c r="DW31" s="653"/>
      <c r="DX31" s="653"/>
      <c r="DY31" s="653"/>
      <c r="DZ31" s="653"/>
      <c r="EA31" s="653"/>
      <c r="EB31" s="653"/>
      <c r="EC31" s="653"/>
      <c r="ED31" s="653"/>
      <c r="EE31" s="653"/>
      <c r="EF31" s="653"/>
      <c r="EG31" s="653"/>
      <c r="EH31" s="653"/>
      <c r="EI31" s="653"/>
      <c r="EJ31" s="653"/>
      <c r="EK31" s="653"/>
      <c r="EL31" s="653"/>
      <c r="EM31" s="653"/>
      <c r="EN31" s="653"/>
      <c r="EO31" s="653"/>
      <c r="EP31" s="653"/>
      <c r="EQ31" s="653"/>
      <c r="ER31" s="653"/>
      <c r="ES31" s="653"/>
      <c r="ET31" s="653"/>
      <c r="EU31" s="653"/>
      <c r="EV31" s="653"/>
      <c r="EW31" s="653"/>
      <c r="EX31" s="653"/>
      <c r="EY31" s="653"/>
      <c r="EZ31" s="653"/>
      <c r="FA31" s="653"/>
      <c r="FB31" s="653"/>
      <c r="FC31" s="653"/>
      <c r="FD31" s="653"/>
      <c r="FE31" s="653"/>
      <c r="FF31" s="653"/>
      <c r="FG31" s="653"/>
      <c r="FH31" s="653"/>
      <c r="FI31" s="653"/>
      <c r="FJ31" s="653"/>
      <c r="FK31" s="653"/>
      <c r="FL31" s="653"/>
      <c r="FM31" s="653"/>
      <c r="FN31" s="653"/>
      <c r="FO31" s="653"/>
      <c r="FP31" s="653"/>
      <c r="FQ31" s="653"/>
      <c r="FR31" s="653"/>
      <c r="FS31" s="653"/>
      <c r="FT31" s="653"/>
      <c r="FU31" s="653"/>
      <c r="FV31" s="653"/>
      <c r="FW31" s="653"/>
      <c r="FX31" s="653"/>
      <c r="FY31" s="653"/>
      <c r="FZ31" s="653"/>
      <c r="GA31" s="653"/>
      <c r="GB31" s="653"/>
      <c r="GC31" s="653"/>
      <c r="GD31" s="653"/>
      <c r="GE31" s="653"/>
      <c r="GF31" s="653"/>
      <c r="GG31" s="653"/>
      <c r="GH31" s="653"/>
      <c r="GI31" s="653"/>
      <c r="GJ31" s="653"/>
      <c r="GK31" s="653"/>
      <c r="GL31" s="653"/>
      <c r="GM31" s="653"/>
      <c r="GN31" s="653"/>
      <c r="GO31" s="653"/>
      <c r="GP31" s="653"/>
      <c r="GQ31" s="653"/>
      <c r="GR31" s="653"/>
      <c r="GS31" s="653"/>
      <c r="GT31" s="653"/>
      <c r="GU31" s="653"/>
      <c r="GV31" s="653"/>
      <c r="GW31" s="653"/>
      <c r="GX31" s="653"/>
      <c r="GY31" s="653"/>
      <c r="GZ31" s="653"/>
      <c r="HA31" s="653"/>
      <c r="HB31" s="653"/>
      <c r="HC31" s="653"/>
      <c r="HD31" s="653"/>
      <c r="HE31" s="653"/>
      <c r="HF31" s="653"/>
      <c r="HG31" s="653"/>
      <c r="HH31" s="653"/>
      <c r="HI31" s="653"/>
      <c r="HJ31" s="653"/>
      <c r="HK31" s="653"/>
      <c r="HL31" s="653"/>
      <c r="HM31" s="653"/>
      <c r="HN31" s="653"/>
      <c r="HO31" s="653"/>
      <c r="HP31" s="653"/>
      <c r="HQ31" s="653"/>
      <c r="HR31" s="653"/>
      <c r="HS31" s="653"/>
      <c r="HT31" s="653"/>
      <c r="HU31" s="653"/>
      <c r="HV31" s="653"/>
      <c r="HW31" s="653"/>
      <c r="HX31" s="653"/>
      <c r="HY31" s="653"/>
      <c r="HZ31" s="653"/>
      <c r="IA31" s="653"/>
      <c r="IB31" s="653"/>
      <c r="IC31" s="653"/>
      <c r="ID31" s="653"/>
      <c r="IE31" s="653"/>
      <c r="IF31" s="653"/>
      <c r="IG31" s="653"/>
      <c r="IH31" s="653"/>
      <c r="II31" s="653"/>
      <c r="IJ31" s="653"/>
      <c r="IK31" s="653"/>
      <c r="IL31" s="653"/>
      <c r="IM31" s="653"/>
      <c r="IN31" s="653"/>
      <c r="IO31" s="653"/>
      <c r="IP31" s="653"/>
      <c r="IQ31" s="653"/>
      <c r="IR31" s="653"/>
      <c r="IS31" s="653"/>
      <c r="IT31" s="653"/>
      <c r="IU31" s="653"/>
      <c r="IV31" s="653"/>
      <c r="IW31" s="653"/>
      <c r="IX31" s="653"/>
      <c r="IY31" s="653"/>
      <c r="IZ31" s="653"/>
      <c r="JA31" s="653"/>
      <c r="JB31" s="653"/>
      <c r="JC31" s="653"/>
      <c r="JD31" s="653"/>
      <c r="JE31" s="653"/>
      <c r="JF31" s="653"/>
      <c r="JG31" s="653"/>
      <c r="JH31" s="653"/>
      <c r="JI31" s="653"/>
      <c r="JJ31" s="653"/>
      <c r="JK31" s="653"/>
      <c r="JL31" s="653"/>
      <c r="JM31" s="653"/>
      <c r="JN31" s="653"/>
      <c r="JO31" s="653"/>
      <c r="JP31" s="653"/>
      <c r="JQ31" s="653"/>
      <c r="JR31" s="653"/>
      <c r="JS31" s="653"/>
      <c r="JT31" s="653"/>
      <c r="JU31" s="653"/>
      <c r="JV31" s="653"/>
      <c r="JW31" s="653"/>
      <c r="JX31" s="653"/>
      <c r="JY31" s="653"/>
      <c r="JZ31" s="653"/>
      <c r="KA31" s="653"/>
      <c r="KB31" s="653"/>
      <c r="KC31" s="653"/>
      <c r="KD31" s="653"/>
      <c r="KE31" s="653"/>
      <c r="KF31" s="653"/>
      <c r="KG31" s="653"/>
      <c r="KH31" s="653"/>
      <c r="KI31" s="653"/>
      <c r="KJ31" s="653"/>
      <c r="KK31" s="653"/>
      <c r="KL31" s="653"/>
      <c r="KM31" s="653"/>
      <c r="KN31" s="653"/>
      <c r="KO31" s="653"/>
      <c r="KP31" s="653"/>
      <c r="KQ31" s="653"/>
      <c r="KR31" s="653"/>
      <c r="KS31" s="653"/>
      <c r="KT31" s="653"/>
      <c r="KU31" s="653"/>
      <c r="KV31" s="653"/>
      <c r="KW31" s="653"/>
      <c r="KX31" s="653"/>
      <c r="KY31" s="653"/>
      <c r="KZ31" s="653"/>
      <c r="LA31" s="653"/>
      <c r="LB31" s="653"/>
      <c r="LC31" s="653"/>
      <c r="LD31" s="653"/>
      <c r="LE31" s="653"/>
      <c r="LF31" s="653"/>
      <c r="LG31" s="653"/>
      <c r="LH31" s="653"/>
      <c r="LI31" s="653"/>
      <c r="LJ31" s="653"/>
      <c r="LK31" s="653"/>
      <c r="LL31" s="653"/>
      <c r="LM31" s="653"/>
      <c r="LN31" s="653"/>
      <c r="LO31" s="653"/>
      <c r="LP31" s="653"/>
      <c r="LQ31" s="653"/>
      <c r="LR31" s="653"/>
      <c r="LS31" s="653"/>
      <c r="LT31" s="653"/>
      <c r="LU31" s="653"/>
      <c r="LV31" s="653"/>
      <c r="LW31" s="653"/>
      <c r="LX31" s="653"/>
      <c r="LY31" s="653"/>
      <c r="LZ31" s="653"/>
      <c r="MA31" s="653"/>
      <c r="MB31" s="653"/>
      <c r="MC31" s="653"/>
      <c r="MD31" s="653"/>
      <c r="ME31" s="653"/>
      <c r="MF31" s="653"/>
      <c r="MG31" s="653"/>
      <c r="MH31" s="653"/>
      <c r="MI31" s="653"/>
      <c r="MJ31" s="653"/>
      <c r="MK31" s="653"/>
      <c r="ML31" s="653"/>
      <c r="MM31" s="653"/>
      <c r="MN31" s="653"/>
      <c r="MO31" s="653"/>
      <c r="MP31" s="653"/>
      <c r="MQ31" s="653"/>
      <c r="MR31" s="653"/>
      <c r="MS31" s="653"/>
      <c r="MT31" s="653"/>
      <c r="MU31" s="653"/>
      <c r="MV31" s="653"/>
      <c r="MW31" s="653"/>
      <c r="MX31" s="653"/>
      <c r="MY31" s="653"/>
      <c r="MZ31" s="653"/>
      <c r="NA31" s="653"/>
      <c r="NB31" s="653"/>
      <c r="NC31" s="653"/>
      <c r="ND31" s="653"/>
      <c r="NE31" s="653"/>
      <c r="NF31" s="653"/>
      <c r="NG31" s="653"/>
      <c r="NH31" s="653"/>
      <c r="NI31" s="653"/>
      <c r="NJ31" s="653"/>
      <c r="NK31" s="653"/>
      <c r="NL31" s="653"/>
      <c r="NM31" s="653"/>
      <c r="NN31" s="653"/>
      <c r="NO31" s="653"/>
      <c r="NP31" s="653"/>
      <c r="NQ31" s="653"/>
      <c r="NR31" s="653"/>
      <c r="NS31" s="653"/>
      <c r="NT31" s="653"/>
      <c r="NU31" s="653"/>
      <c r="NV31" s="653"/>
      <c r="NW31" s="653"/>
      <c r="NX31" s="653"/>
      <c r="NY31" s="653"/>
      <c r="NZ31" s="653"/>
      <c r="OA31" s="653"/>
      <c r="OB31" s="653"/>
      <c r="OC31" s="653"/>
      <c r="OD31" s="653"/>
      <c r="OE31" s="653"/>
      <c r="OF31" s="653"/>
      <c r="OG31" s="653"/>
      <c r="OH31" s="653"/>
      <c r="OI31" s="653"/>
      <c r="OJ31" s="653"/>
      <c r="OK31" s="653"/>
      <c r="OL31" s="653"/>
      <c r="OM31" s="653"/>
      <c r="ON31" s="653"/>
      <c r="OO31" s="653"/>
      <c r="OP31" s="653"/>
      <c r="OQ31" s="653"/>
      <c r="OR31" s="653"/>
      <c r="OS31" s="653"/>
      <c r="OT31" s="653"/>
      <c r="OU31" s="653"/>
      <c r="OV31" s="653"/>
      <c r="OW31" s="653"/>
      <c r="OX31" s="653"/>
      <c r="OY31" s="653"/>
      <c r="OZ31" s="653"/>
      <c r="PA31" s="653"/>
      <c r="PB31" s="653"/>
      <c r="PC31" s="653"/>
      <c r="PD31" s="653"/>
      <c r="PE31" s="653"/>
      <c r="PF31" s="653"/>
      <c r="PG31" s="653"/>
      <c r="PH31" s="653"/>
      <c r="PI31" s="653"/>
      <c r="PJ31" s="653"/>
      <c r="PK31" s="653"/>
      <c r="PL31" s="653"/>
      <c r="PM31" s="653"/>
      <c r="PN31" s="653"/>
      <c r="PO31" s="653"/>
      <c r="PP31" s="653"/>
      <c r="PQ31" s="653"/>
      <c r="PR31" s="653"/>
      <c r="PS31" s="653"/>
      <c r="PT31" s="653"/>
      <c r="PU31" s="653"/>
      <c r="PV31" s="653"/>
      <c r="PW31" s="653"/>
      <c r="PX31" s="653"/>
      <c r="PY31" s="653"/>
      <c r="PZ31" s="653"/>
      <c r="QA31" s="653"/>
      <c r="QB31" s="653"/>
      <c r="QC31" s="653"/>
      <c r="QD31" s="653"/>
      <c r="QE31" s="653"/>
      <c r="QF31" s="653"/>
      <c r="QG31" s="653"/>
      <c r="QH31" s="653"/>
      <c r="QI31" s="653"/>
      <c r="QJ31" s="653"/>
      <c r="QK31" s="653"/>
      <c r="QL31" s="653"/>
      <c r="QM31" s="653"/>
      <c r="QN31" s="653"/>
      <c r="QO31" s="653"/>
      <c r="QP31" s="653"/>
      <c r="QQ31" s="653"/>
      <c r="QR31" s="653"/>
      <c r="QS31" s="653"/>
      <c r="QT31" s="653"/>
      <c r="QU31" s="653"/>
      <c r="QV31" s="653"/>
      <c r="QW31" s="653"/>
      <c r="QX31" s="653"/>
      <c r="QY31" s="653"/>
      <c r="QZ31" s="653"/>
      <c r="RA31" s="653"/>
      <c r="RB31" s="653"/>
      <c r="RC31" s="653"/>
      <c r="RD31" s="653"/>
      <c r="RE31" s="653"/>
      <c r="RF31" s="653"/>
      <c r="RG31" s="653"/>
      <c r="RH31" s="653"/>
      <c r="RI31" s="653"/>
      <c r="RJ31" s="653"/>
      <c r="RK31" s="653"/>
      <c r="RL31" s="653"/>
      <c r="RM31" s="653"/>
      <c r="RN31" s="653"/>
      <c r="RO31" s="653"/>
      <c r="RP31" s="653"/>
      <c r="RQ31" s="653"/>
      <c r="RR31" s="653"/>
      <c r="RS31" s="653"/>
      <c r="RT31" s="653"/>
      <c r="RU31" s="653"/>
      <c r="RV31" s="653"/>
      <c r="RW31" s="653"/>
      <c r="RX31" s="653"/>
      <c r="RY31" s="653"/>
      <c r="RZ31" s="653"/>
      <c r="SA31" s="653"/>
      <c r="SB31" s="653"/>
      <c r="SC31" s="653"/>
      <c r="SD31" s="653"/>
      <c r="SE31" s="653"/>
      <c r="SF31" s="653"/>
      <c r="SG31" s="653"/>
      <c r="SH31" s="653"/>
      <c r="SI31" s="653"/>
      <c r="SJ31" s="653"/>
      <c r="SK31" s="653"/>
      <c r="SL31" s="653"/>
      <c r="SM31" s="653"/>
      <c r="SN31" s="653"/>
      <c r="SO31" s="653"/>
      <c r="SP31" s="653"/>
      <c r="SQ31" s="653"/>
      <c r="SR31" s="653"/>
      <c r="SS31" s="653"/>
      <c r="ST31" s="653"/>
      <c r="SU31" s="653"/>
      <c r="SV31" s="653"/>
      <c r="SW31" s="653"/>
      <c r="SX31" s="653"/>
      <c r="SY31" s="653"/>
      <c r="SZ31" s="653"/>
      <c r="TA31" s="653"/>
      <c r="TB31" s="653"/>
      <c r="TC31" s="653"/>
      <c r="TD31" s="653"/>
      <c r="TE31" s="653"/>
      <c r="TF31" s="653"/>
      <c r="TG31" s="653"/>
      <c r="TH31" s="653"/>
      <c r="TI31" s="653"/>
      <c r="TJ31" s="653"/>
      <c r="TK31" s="653"/>
      <c r="TL31" s="653"/>
      <c r="TM31" s="653"/>
      <c r="TN31" s="653"/>
      <c r="TO31" s="653"/>
      <c r="TP31" s="653"/>
      <c r="TQ31" s="653"/>
      <c r="TR31" s="653"/>
      <c r="TS31" s="653"/>
      <c r="TT31" s="653"/>
      <c r="TU31" s="653"/>
      <c r="TV31" s="653"/>
      <c r="TW31" s="653"/>
      <c r="TX31" s="653"/>
      <c r="TY31" s="653"/>
      <c r="TZ31" s="653"/>
      <c r="UA31" s="653"/>
      <c r="UB31" s="653"/>
      <c r="UC31" s="653"/>
      <c r="UD31" s="653"/>
      <c r="UE31" s="653"/>
      <c r="UF31" s="653"/>
      <c r="UG31" s="653"/>
      <c r="UH31" s="653"/>
      <c r="UI31" s="653"/>
      <c r="UJ31" s="653"/>
      <c r="UK31" s="653"/>
      <c r="UL31" s="653"/>
      <c r="UM31" s="653"/>
      <c r="UN31" s="653"/>
      <c r="UO31" s="653"/>
      <c r="UP31" s="653"/>
      <c r="UQ31" s="653"/>
      <c r="UR31" s="653"/>
      <c r="US31" s="653"/>
      <c r="UT31" s="653"/>
      <c r="UU31" s="653"/>
      <c r="UV31" s="653"/>
      <c r="UW31" s="653"/>
      <c r="UX31" s="653"/>
      <c r="UY31" s="653"/>
      <c r="UZ31" s="653"/>
      <c r="VA31" s="653"/>
      <c r="VB31" s="653"/>
      <c r="VC31" s="653"/>
      <c r="VD31" s="653"/>
      <c r="VE31" s="653"/>
      <c r="VF31" s="653"/>
      <c r="VG31" s="653"/>
      <c r="VH31" s="653"/>
      <c r="VI31" s="653"/>
      <c r="VJ31" s="653"/>
      <c r="VK31" s="653"/>
      <c r="VL31" s="653"/>
      <c r="VM31" s="653"/>
      <c r="VN31" s="653"/>
      <c r="VO31" s="653"/>
      <c r="VP31" s="653"/>
      <c r="VQ31" s="653"/>
      <c r="VR31" s="653"/>
      <c r="VS31" s="653"/>
      <c r="VT31" s="653"/>
      <c r="VU31" s="653"/>
      <c r="VV31" s="653"/>
      <c r="VW31" s="653"/>
      <c r="VX31" s="653"/>
      <c r="VY31" s="653"/>
      <c r="VZ31" s="653"/>
      <c r="WA31" s="653"/>
      <c r="WB31" s="653"/>
      <c r="WC31" s="653"/>
      <c r="WD31" s="653"/>
      <c r="WE31" s="653"/>
      <c r="WF31" s="653"/>
      <c r="WG31" s="653"/>
      <c r="WH31" s="653"/>
      <c r="WI31" s="653"/>
      <c r="WJ31" s="653"/>
      <c r="WK31" s="653"/>
      <c r="WL31" s="653"/>
      <c r="WM31" s="653"/>
      <c r="WN31" s="653"/>
      <c r="WO31" s="653"/>
      <c r="WP31" s="653"/>
      <c r="WQ31" s="653"/>
      <c r="WR31" s="653"/>
      <c r="WS31" s="653"/>
      <c r="WT31" s="653"/>
      <c r="WU31" s="653"/>
      <c r="WV31" s="653"/>
      <c r="WW31" s="653"/>
      <c r="WX31" s="653"/>
      <c r="WY31" s="653"/>
      <c r="WZ31" s="653"/>
      <c r="XA31" s="653"/>
      <c r="XB31" s="653"/>
      <c r="XC31" s="653"/>
      <c r="XD31" s="653"/>
      <c r="XE31" s="653"/>
      <c r="XF31" s="653"/>
      <c r="XG31" s="653"/>
      <c r="XH31" s="653"/>
      <c r="XI31" s="653"/>
      <c r="XJ31" s="653"/>
      <c r="XK31" s="653"/>
      <c r="XL31" s="653"/>
      <c r="XM31" s="653"/>
      <c r="XN31" s="653"/>
      <c r="XO31" s="653"/>
      <c r="XP31" s="653"/>
      <c r="XQ31" s="653"/>
      <c r="XR31" s="653"/>
      <c r="XS31" s="653"/>
      <c r="XT31" s="653"/>
      <c r="XU31" s="653"/>
      <c r="XV31" s="653"/>
      <c r="XW31" s="653"/>
      <c r="XX31" s="653"/>
      <c r="XY31" s="653"/>
      <c r="XZ31" s="653"/>
      <c r="YA31" s="653"/>
      <c r="YB31" s="653"/>
      <c r="YC31" s="653"/>
      <c r="YD31" s="653"/>
      <c r="YE31" s="653"/>
      <c r="YF31" s="653"/>
      <c r="YG31" s="653"/>
      <c r="YH31" s="653"/>
      <c r="YI31" s="653"/>
      <c r="YJ31" s="653"/>
      <c r="YK31" s="653"/>
      <c r="YL31" s="653"/>
      <c r="YM31" s="653"/>
      <c r="YN31" s="653"/>
      <c r="YO31" s="653"/>
      <c r="YP31" s="653"/>
      <c r="YQ31" s="653"/>
      <c r="YR31" s="653"/>
      <c r="YS31" s="653"/>
      <c r="YT31" s="653"/>
      <c r="YU31" s="653"/>
      <c r="YV31" s="653"/>
      <c r="YW31" s="653"/>
      <c r="YX31" s="653"/>
      <c r="YY31" s="653"/>
      <c r="YZ31" s="653"/>
      <c r="ZA31" s="653"/>
      <c r="ZB31" s="653"/>
      <c r="ZC31" s="653"/>
      <c r="ZD31" s="653"/>
      <c r="ZE31" s="653"/>
      <c r="ZF31" s="653"/>
      <c r="ZG31" s="653"/>
      <c r="ZH31" s="653"/>
      <c r="ZI31" s="653"/>
      <c r="ZJ31" s="653"/>
      <c r="ZK31" s="653"/>
      <c r="ZL31" s="653"/>
      <c r="ZM31" s="653"/>
      <c r="ZN31" s="653"/>
      <c r="ZO31" s="653"/>
      <c r="ZP31" s="653"/>
      <c r="ZQ31" s="653"/>
      <c r="ZR31" s="653"/>
      <c r="ZS31" s="653"/>
      <c r="ZT31" s="653"/>
      <c r="ZU31" s="653"/>
      <c r="ZV31" s="653"/>
      <c r="ZW31" s="653"/>
      <c r="ZX31" s="653"/>
      <c r="ZY31" s="653"/>
      <c r="ZZ31" s="653"/>
      <c r="AAA31" s="653"/>
      <c r="AAB31" s="653"/>
      <c r="AAC31" s="653"/>
      <c r="AAD31" s="653"/>
      <c r="AAE31" s="653"/>
      <c r="AAF31" s="653"/>
      <c r="AAG31" s="653"/>
      <c r="AAH31" s="653"/>
      <c r="AAI31" s="653"/>
      <c r="AAJ31" s="653"/>
      <c r="AAK31" s="653"/>
      <c r="AAL31" s="653"/>
      <c r="AAM31" s="653"/>
      <c r="AAN31" s="653"/>
      <c r="AAO31" s="653"/>
      <c r="AAP31" s="653"/>
      <c r="AAQ31" s="653"/>
      <c r="AAR31" s="653"/>
      <c r="AAS31" s="653"/>
      <c r="AAT31" s="653"/>
      <c r="AAU31" s="653"/>
      <c r="AAV31" s="653"/>
      <c r="AAW31" s="653"/>
      <c r="AAX31" s="653"/>
      <c r="AAY31" s="653"/>
      <c r="AAZ31" s="653"/>
      <c r="ABA31" s="653"/>
      <c r="ABB31" s="653"/>
      <c r="ABC31" s="653"/>
      <c r="ABD31" s="653"/>
      <c r="ABE31" s="653"/>
      <c r="ABF31" s="653"/>
      <c r="ABG31" s="653"/>
      <c r="ABH31" s="653"/>
      <c r="ABI31" s="653"/>
      <c r="ABJ31" s="653"/>
      <c r="ABK31" s="653"/>
      <c r="ABL31" s="653"/>
      <c r="ABM31" s="653"/>
      <c r="ABN31" s="653"/>
      <c r="ABO31" s="653"/>
      <c r="ABP31" s="653"/>
      <c r="ABQ31" s="653"/>
      <c r="ABR31" s="653"/>
      <c r="ABS31" s="653"/>
      <c r="ABT31" s="653"/>
      <c r="ABU31" s="653"/>
      <c r="ABV31" s="653"/>
      <c r="ABW31" s="653"/>
      <c r="ABX31" s="653"/>
      <c r="ABY31" s="653"/>
      <c r="ABZ31" s="653"/>
      <c r="ACA31" s="653"/>
      <c r="ACB31" s="653"/>
      <c r="ACC31" s="653"/>
      <c r="ACD31" s="653"/>
      <c r="ACE31" s="653"/>
      <c r="ACF31" s="653"/>
      <c r="ACG31" s="653"/>
      <c r="ACH31" s="653"/>
      <c r="ACI31" s="653"/>
      <c r="ACJ31" s="653"/>
      <c r="ACK31" s="653"/>
      <c r="ACL31" s="653"/>
      <c r="ACM31" s="653"/>
      <c r="ACN31" s="653"/>
      <c r="ACO31" s="653"/>
      <c r="ACP31" s="653"/>
      <c r="ACQ31" s="653"/>
      <c r="ACR31" s="653"/>
      <c r="ACS31" s="653"/>
      <c r="ACT31" s="653"/>
      <c r="ACU31" s="653"/>
      <c r="ACV31" s="653"/>
      <c r="ACW31" s="653"/>
      <c r="ACX31" s="653"/>
      <c r="ACY31" s="653"/>
      <c r="ACZ31" s="653"/>
      <c r="ADA31" s="653"/>
      <c r="ADB31" s="653"/>
      <c r="ADC31" s="653"/>
      <c r="ADD31" s="653"/>
      <c r="ADE31" s="653"/>
      <c r="ADF31" s="653"/>
      <c r="ADG31" s="653"/>
      <c r="ADH31" s="653"/>
      <c r="ADI31" s="653"/>
      <c r="ADJ31" s="653"/>
      <c r="ADK31" s="653"/>
      <c r="ADL31" s="653"/>
      <c r="ADM31" s="653"/>
      <c r="ADN31" s="653"/>
      <c r="ADO31" s="653"/>
      <c r="ADP31" s="653"/>
      <c r="ADQ31" s="653"/>
      <c r="ADR31" s="653"/>
      <c r="ADS31" s="653"/>
      <c r="ADT31" s="653"/>
      <c r="ADU31" s="653"/>
      <c r="ADV31" s="653"/>
      <c r="ADW31" s="653"/>
      <c r="ADX31" s="653"/>
      <c r="ADY31" s="653"/>
      <c r="ADZ31" s="653"/>
      <c r="AEA31" s="653"/>
      <c r="AEB31" s="653"/>
      <c r="AEC31" s="653"/>
      <c r="AED31" s="653"/>
      <c r="AEE31" s="653"/>
      <c r="AEF31" s="653"/>
      <c r="AEG31" s="653"/>
      <c r="AEH31" s="653"/>
      <c r="AEI31" s="653"/>
      <c r="AEJ31" s="653"/>
      <c r="AEK31" s="653"/>
      <c r="AEL31" s="653"/>
      <c r="AEM31" s="653"/>
      <c r="AEN31" s="653"/>
      <c r="AEO31" s="653"/>
      <c r="AEP31" s="653"/>
      <c r="AEQ31" s="653"/>
      <c r="AER31" s="653"/>
      <c r="AES31" s="653"/>
      <c r="AET31" s="653"/>
      <c r="AEU31" s="653"/>
      <c r="AEV31" s="653"/>
      <c r="AEW31" s="653"/>
      <c r="AEX31" s="653"/>
      <c r="AEY31" s="653"/>
      <c r="AEZ31" s="653"/>
      <c r="AFA31" s="653"/>
      <c r="AFB31" s="653"/>
      <c r="AFC31" s="653"/>
      <c r="AFD31" s="653"/>
      <c r="AFE31" s="653"/>
      <c r="AFF31" s="653"/>
      <c r="AFG31" s="653"/>
      <c r="AFH31" s="653"/>
      <c r="AFI31" s="653"/>
      <c r="AFJ31" s="653"/>
      <c r="AFK31" s="653"/>
      <c r="AFL31" s="653"/>
      <c r="AFM31" s="653"/>
      <c r="AFN31" s="653"/>
      <c r="AFO31" s="653"/>
      <c r="AFP31" s="653"/>
      <c r="AFQ31" s="653"/>
      <c r="AFR31" s="653"/>
      <c r="AFS31" s="653"/>
      <c r="AFT31" s="653"/>
      <c r="AFU31" s="653"/>
      <c r="AFV31" s="653"/>
      <c r="AFW31" s="653"/>
      <c r="AFX31" s="653"/>
      <c r="AFY31" s="653"/>
      <c r="AFZ31" s="653"/>
      <c r="AGA31" s="653"/>
      <c r="AGB31" s="653"/>
      <c r="AGC31" s="653"/>
      <c r="AGD31" s="653"/>
      <c r="AGE31" s="653"/>
      <c r="AGF31" s="653"/>
      <c r="AGG31" s="653"/>
      <c r="AGH31" s="653"/>
      <c r="AGI31" s="653"/>
      <c r="AGJ31" s="653"/>
      <c r="AGK31" s="653"/>
      <c r="AGL31" s="653"/>
      <c r="AGM31" s="653"/>
      <c r="AGN31" s="653"/>
      <c r="AGO31" s="653"/>
      <c r="AGP31" s="653"/>
      <c r="AGQ31" s="653"/>
      <c r="AGR31" s="653"/>
      <c r="AGS31" s="653"/>
      <c r="AGT31" s="653"/>
      <c r="AGU31" s="653"/>
      <c r="AGV31" s="653"/>
      <c r="AGW31" s="653"/>
      <c r="AGX31" s="653"/>
      <c r="AGY31" s="653"/>
      <c r="AGZ31" s="653"/>
      <c r="AHA31" s="653"/>
      <c r="AHB31" s="653"/>
      <c r="AHC31" s="653"/>
      <c r="AHD31" s="653"/>
      <c r="AHE31" s="653"/>
      <c r="AHF31" s="653"/>
      <c r="AHG31" s="653"/>
      <c r="AHH31" s="653"/>
      <c r="AHI31" s="653"/>
      <c r="AHJ31" s="653"/>
      <c r="AHK31" s="653"/>
      <c r="AHL31" s="653"/>
      <c r="AHM31" s="653"/>
      <c r="AHN31" s="653"/>
      <c r="AHO31" s="653"/>
      <c r="AHP31" s="653"/>
      <c r="AHQ31" s="653"/>
      <c r="AHR31" s="653"/>
      <c r="AHS31" s="653"/>
      <c r="AHT31" s="653"/>
      <c r="AHU31" s="653"/>
      <c r="AHV31" s="653"/>
      <c r="AHW31" s="653"/>
      <c r="AHX31" s="653"/>
      <c r="AHY31" s="653"/>
      <c r="AHZ31" s="653"/>
      <c r="AIA31" s="653"/>
      <c r="AIB31" s="653"/>
      <c r="AIC31" s="653"/>
      <c r="AID31" s="653"/>
      <c r="AIE31" s="653"/>
      <c r="AIF31" s="653"/>
      <c r="AIG31" s="653"/>
      <c r="AIH31" s="653"/>
      <c r="AII31" s="653"/>
      <c r="AIJ31" s="653"/>
      <c r="AIK31" s="653"/>
      <c r="AIL31" s="653"/>
      <c r="AIM31" s="653"/>
      <c r="AIN31" s="653"/>
      <c r="AIO31" s="653"/>
      <c r="AIP31" s="653"/>
      <c r="AIQ31" s="653"/>
      <c r="AIR31" s="653"/>
      <c r="AIS31" s="653"/>
      <c r="AIT31" s="653"/>
      <c r="AIU31" s="653"/>
      <c r="AIV31" s="653"/>
      <c r="AIW31" s="653"/>
      <c r="AIX31" s="653"/>
      <c r="AIY31" s="653"/>
      <c r="AIZ31" s="653"/>
      <c r="AJA31" s="653"/>
      <c r="AJB31" s="653"/>
      <c r="AJC31" s="653"/>
      <c r="AJD31" s="653"/>
      <c r="AJE31" s="653"/>
      <c r="AJF31" s="653"/>
      <c r="AJG31" s="653"/>
      <c r="AJH31" s="653"/>
      <c r="AJI31" s="653"/>
      <c r="AJJ31" s="653"/>
      <c r="AJK31" s="653"/>
      <c r="AJL31" s="653"/>
      <c r="AJM31" s="653"/>
      <c r="AJN31" s="653"/>
      <c r="AJO31" s="653"/>
      <c r="AJP31" s="653"/>
      <c r="AJQ31" s="653"/>
      <c r="AJR31" s="653"/>
      <c r="AJS31" s="653"/>
      <c r="AJT31" s="653"/>
      <c r="AJU31" s="653"/>
      <c r="AJV31" s="653"/>
      <c r="AJW31" s="653"/>
      <c r="AJX31" s="653"/>
      <c r="AJY31" s="653"/>
      <c r="AJZ31" s="653"/>
      <c r="AKA31" s="653"/>
      <c r="AKB31" s="653"/>
      <c r="AKC31" s="653"/>
      <c r="AKD31" s="653"/>
      <c r="AKE31" s="653"/>
      <c r="AKF31" s="653"/>
      <c r="AKG31" s="653"/>
      <c r="AKH31" s="653"/>
      <c r="AKI31" s="653"/>
      <c r="AKJ31" s="653"/>
      <c r="AKK31" s="653"/>
      <c r="AKL31" s="653"/>
      <c r="AKM31" s="653"/>
      <c r="AKN31" s="653"/>
      <c r="AKO31" s="653"/>
      <c r="AKP31" s="653"/>
      <c r="AKQ31" s="653"/>
      <c r="AKR31" s="653"/>
      <c r="AKS31" s="653"/>
      <c r="AKT31" s="653"/>
      <c r="AKU31" s="653"/>
      <c r="AKV31" s="653"/>
      <c r="AKW31" s="653"/>
      <c r="AKX31" s="653"/>
      <c r="AKY31" s="653"/>
      <c r="AKZ31" s="653"/>
      <c r="ALA31" s="653"/>
      <c r="ALB31" s="653"/>
      <c r="ALC31" s="653"/>
      <c r="ALD31" s="653"/>
      <c r="ALE31" s="653"/>
      <c r="ALF31" s="653"/>
      <c r="ALG31" s="653"/>
      <c r="ALH31" s="653"/>
      <c r="ALI31" s="653"/>
      <c r="ALJ31" s="653"/>
      <c r="ALK31" s="653"/>
      <c r="ALL31" s="653"/>
      <c r="ALM31" s="653"/>
      <c r="ALN31" s="653"/>
      <c r="ALO31" s="653"/>
      <c r="ALP31" s="653"/>
      <c r="ALQ31" s="653"/>
      <c r="ALR31" s="653"/>
      <c r="ALS31" s="653"/>
      <c r="ALT31" s="653"/>
      <c r="ALU31" s="653"/>
      <c r="ALV31" s="653"/>
      <c r="ALW31" s="653"/>
      <c r="ALX31" s="653"/>
      <c r="ALY31" s="653"/>
      <c r="ALZ31" s="653"/>
      <c r="AMA31" s="653"/>
      <c r="AMB31" s="653"/>
      <c r="AMC31" s="653"/>
      <c r="AMD31" s="653"/>
      <c r="AME31" s="653"/>
      <c r="AMF31" s="653"/>
      <c r="AMG31" s="653"/>
      <c r="AMH31" s="653"/>
      <c r="AMI31" s="653"/>
      <c r="AMJ31" s="653"/>
    </row>
    <row r="32" spans="1:1024" s="199" customFormat="1">
      <c r="A32" s="1599" t="s">
        <v>3192</v>
      </c>
      <c r="B32" s="1594"/>
      <c r="C32" s="1594"/>
      <c r="D32" s="1594"/>
      <c r="E32" s="1594"/>
      <c r="F32" s="1595"/>
      <c r="G32" s="1600">
        <v>42681562.700000003</v>
      </c>
      <c r="H32" s="1600">
        <v>42681562.700000003</v>
      </c>
      <c r="I32" s="656"/>
      <c r="J32" s="653"/>
      <c r="K32" s="653"/>
      <c r="L32" s="653"/>
      <c r="M32" s="653"/>
      <c r="N32" s="653"/>
      <c r="O32" s="653"/>
      <c r="P32" s="653"/>
      <c r="Q32" s="653"/>
      <c r="R32" s="653"/>
      <c r="S32" s="653"/>
      <c r="T32" s="653"/>
      <c r="U32" s="653"/>
      <c r="V32" s="653"/>
      <c r="W32" s="653"/>
      <c r="X32" s="653"/>
      <c r="Y32" s="653"/>
      <c r="Z32" s="653"/>
      <c r="AA32" s="653"/>
      <c r="AB32" s="653"/>
      <c r="AC32" s="653"/>
      <c r="AD32" s="653"/>
      <c r="AE32" s="653"/>
      <c r="AF32" s="653"/>
      <c r="AG32" s="653"/>
      <c r="AH32" s="653"/>
      <c r="AI32" s="653"/>
      <c r="AJ32" s="653"/>
      <c r="AK32" s="653"/>
      <c r="AL32" s="653"/>
      <c r="AM32" s="653"/>
      <c r="AN32" s="653"/>
      <c r="AO32" s="653"/>
      <c r="AP32" s="653"/>
      <c r="AQ32" s="653"/>
      <c r="AR32" s="653"/>
      <c r="AS32" s="653"/>
      <c r="AT32" s="653"/>
      <c r="AU32" s="653"/>
      <c r="AV32" s="653"/>
      <c r="AW32" s="653"/>
      <c r="AX32" s="653"/>
      <c r="AY32" s="653"/>
      <c r="AZ32" s="653"/>
      <c r="BA32" s="653"/>
      <c r="BB32" s="653"/>
      <c r="BC32" s="653"/>
      <c r="BD32" s="653"/>
      <c r="BE32" s="653"/>
      <c r="BF32" s="653"/>
      <c r="BG32" s="653"/>
      <c r="BH32" s="653"/>
      <c r="BI32" s="653"/>
      <c r="BJ32" s="653"/>
      <c r="BK32" s="653"/>
      <c r="BL32" s="653"/>
      <c r="BM32" s="653"/>
      <c r="BN32" s="653"/>
      <c r="BO32" s="653"/>
      <c r="BP32" s="653"/>
      <c r="BQ32" s="653"/>
      <c r="BR32" s="653"/>
      <c r="BS32" s="653"/>
      <c r="BT32" s="653"/>
      <c r="BU32" s="653"/>
      <c r="BV32" s="653"/>
      <c r="BW32" s="653"/>
      <c r="BX32" s="653"/>
      <c r="BY32" s="653"/>
      <c r="BZ32" s="653"/>
      <c r="CA32" s="653"/>
      <c r="CB32" s="653"/>
      <c r="CC32" s="653"/>
      <c r="CD32" s="653"/>
      <c r="CE32" s="653"/>
      <c r="CF32" s="653"/>
      <c r="CG32" s="653"/>
      <c r="CH32" s="653"/>
      <c r="CI32" s="653"/>
      <c r="CJ32" s="653"/>
      <c r="CK32" s="653"/>
      <c r="CL32" s="653"/>
      <c r="CM32" s="653"/>
      <c r="CN32" s="653"/>
      <c r="CO32" s="653"/>
      <c r="CP32" s="653"/>
      <c r="CQ32" s="653"/>
      <c r="CR32" s="653"/>
      <c r="CS32" s="653"/>
      <c r="CT32" s="653"/>
      <c r="CU32" s="653"/>
      <c r="CV32" s="653"/>
      <c r="CW32" s="653"/>
      <c r="CX32" s="653"/>
      <c r="CY32" s="653"/>
      <c r="CZ32" s="653"/>
      <c r="DA32" s="653"/>
      <c r="DB32" s="653"/>
      <c r="DC32" s="653"/>
      <c r="DD32" s="653"/>
      <c r="DE32" s="653"/>
      <c r="DF32" s="653"/>
      <c r="DG32" s="653"/>
      <c r="DH32" s="653"/>
      <c r="DI32" s="653"/>
      <c r="DJ32" s="653"/>
      <c r="DK32" s="653"/>
      <c r="DL32" s="653"/>
      <c r="DM32" s="653"/>
      <c r="DN32" s="653"/>
      <c r="DO32" s="653"/>
      <c r="DP32" s="653"/>
      <c r="DQ32" s="653"/>
      <c r="DR32" s="653"/>
      <c r="DS32" s="653"/>
      <c r="DT32" s="653"/>
      <c r="DU32" s="653"/>
      <c r="DV32" s="653"/>
      <c r="DW32" s="653"/>
      <c r="DX32" s="653"/>
      <c r="DY32" s="653"/>
      <c r="DZ32" s="653"/>
      <c r="EA32" s="653"/>
      <c r="EB32" s="653"/>
      <c r="EC32" s="653"/>
      <c r="ED32" s="653"/>
      <c r="EE32" s="653"/>
      <c r="EF32" s="653"/>
      <c r="EG32" s="653"/>
      <c r="EH32" s="653"/>
      <c r="EI32" s="653"/>
      <c r="EJ32" s="653"/>
      <c r="EK32" s="653"/>
      <c r="EL32" s="653"/>
      <c r="EM32" s="653"/>
      <c r="EN32" s="653"/>
      <c r="EO32" s="653"/>
      <c r="EP32" s="653"/>
      <c r="EQ32" s="653"/>
      <c r="ER32" s="653"/>
      <c r="ES32" s="653"/>
      <c r="ET32" s="653"/>
      <c r="EU32" s="653"/>
      <c r="EV32" s="653"/>
      <c r="EW32" s="653"/>
      <c r="EX32" s="653"/>
      <c r="EY32" s="653"/>
      <c r="EZ32" s="653"/>
      <c r="FA32" s="653"/>
      <c r="FB32" s="653"/>
      <c r="FC32" s="653"/>
      <c r="FD32" s="653"/>
      <c r="FE32" s="653"/>
      <c r="FF32" s="653"/>
      <c r="FG32" s="653"/>
      <c r="FH32" s="653"/>
      <c r="FI32" s="653"/>
      <c r="FJ32" s="653"/>
      <c r="FK32" s="653"/>
      <c r="FL32" s="653"/>
      <c r="FM32" s="653"/>
      <c r="FN32" s="653"/>
      <c r="FO32" s="653"/>
      <c r="FP32" s="653"/>
      <c r="FQ32" s="653"/>
      <c r="FR32" s="653"/>
      <c r="FS32" s="653"/>
      <c r="FT32" s="653"/>
      <c r="FU32" s="653"/>
      <c r="FV32" s="653"/>
      <c r="FW32" s="653"/>
      <c r="FX32" s="653"/>
      <c r="FY32" s="653"/>
      <c r="FZ32" s="653"/>
      <c r="GA32" s="653"/>
      <c r="GB32" s="653"/>
      <c r="GC32" s="653"/>
      <c r="GD32" s="653"/>
      <c r="GE32" s="653"/>
      <c r="GF32" s="653"/>
      <c r="GG32" s="653"/>
      <c r="GH32" s="653"/>
      <c r="GI32" s="653"/>
      <c r="GJ32" s="653"/>
      <c r="GK32" s="653"/>
      <c r="GL32" s="653"/>
      <c r="GM32" s="653"/>
      <c r="GN32" s="653"/>
      <c r="GO32" s="653"/>
      <c r="GP32" s="653"/>
      <c r="GQ32" s="653"/>
      <c r="GR32" s="653"/>
      <c r="GS32" s="653"/>
      <c r="GT32" s="653"/>
      <c r="GU32" s="653"/>
      <c r="GV32" s="653"/>
      <c r="GW32" s="653"/>
      <c r="GX32" s="653"/>
      <c r="GY32" s="653"/>
      <c r="GZ32" s="653"/>
      <c r="HA32" s="653"/>
      <c r="HB32" s="653"/>
      <c r="HC32" s="653"/>
      <c r="HD32" s="653"/>
      <c r="HE32" s="653"/>
      <c r="HF32" s="653"/>
      <c r="HG32" s="653"/>
      <c r="HH32" s="653"/>
      <c r="HI32" s="653"/>
      <c r="HJ32" s="653"/>
      <c r="HK32" s="653"/>
      <c r="HL32" s="653"/>
      <c r="HM32" s="653"/>
      <c r="HN32" s="653"/>
      <c r="HO32" s="653"/>
      <c r="HP32" s="653"/>
      <c r="HQ32" s="653"/>
      <c r="HR32" s="653"/>
      <c r="HS32" s="653"/>
      <c r="HT32" s="653"/>
      <c r="HU32" s="653"/>
      <c r="HV32" s="653"/>
      <c r="HW32" s="653"/>
      <c r="HX32" s="653"/>
      <c r="HY32" s="653"/>
      <c r="HZ32" s="653"/>
      <c r="IA32" s="653"/>
      <c r="IB32" s="653"/>
      <c r="IC32" s="653"/>
      <c r="ID32" s="653"/>
      <c r="IE32" s="653"/>
      <c r="IF32" s="653"/>
      <c r="IG32" s="653"/>
      <c r="IH32" s="653"/>
      <c r="II32" s="653"/>
      <c r="IJ32" s="653"/>
      <c r="IK32" s="653"/>
      <c r="IL32" s="653"/>
      <c r="IM32" s="653"/>
      <c r="IN32" s="653"/>
      <c r="IO32" s="653"/>
      <c r="IP32" s="653"/>
      <c r="IQ32" s="653"/>
      <c r="IR32" s="653"/>
      <c r="IS32" s="653"/>
      <c r="IT32" s="653"/>
      <c r="IU32" s="653"/>
      <c r="IV32" s="653"/>
      <c r="IW32" s="653"/>
      <c r="IX32" s="653"/>
      <c r="IY32" s="653"/>
      <c r="IZ32" s="653"/>
      <c r="JA32" s="653"/>
      <c r="JB32" s="653"/>
      <c r="JC32" s="653"/>
      <c r="JD32" s="653"/>
      <c r="JE32" s="653"/>
      <c r="JF32" s="653"/>
      <c r="JG32" s="653"/>
      <c r="JH32" s="653"/>
      <c r="JI32" s="653"/>
      <c r="JJ32" s="653"/>
      <c r="JK32" s="653"/>
      <c r="JL32" s="653"/>
      <c r="JM32" s="653"/>
      <c r="JN32" s="653"/>
      <c r="JO32" s="653"/>
      <c r="JP32" s="653"/>
      <c r="JQ32" s="653"/>
      <c r="JR32" s="653"/>
      <c r="JS32" s="653"/>
      <c r="JT32" s="653"/>
      <c r="JU32" s="653"/>
      <c r="JV32" s="653"/>
      <c r="JW32" s="653"/>
      <c r="JX32" s="653"/>
      <c r="JY32" s="653"/>
      <c r="JZ32" s="653"/>
      <c r="KA32" s="653"/>
      <c r="KB32" s="653"/>
      <c r="KC32" s="653"/>
      <c r="KD32" s="653"/>
      <c r="KE32" s="653"/>
      <c r="KF32" s="653"/>
      <c r="KG32" s="653"/>
      <c r="KH32" s="653"/>
      <c r="KI32" s="653"/>
      <c r="KJ32" s="653"/>
      <c r="KK32" s="653"/>
      <c r="KL32" s="653"/>
      <c r="KM32" s="653"/>
      <c r="KN32" s="653"/>
      <c r="KO32" s="653"/>
      <c r="KP32" s="653"/>
      <c r="KQ32" s="653"/>
      <c r="KR32" s="653"/>
      <c r="KS32" s="653"/>
      <c r="KT32" s="653"/>
      <c r="KU32" s="653"/>
      <c r="KV32" s="653"/>
      <c r="KW32" s="653"/>
      <c r="KX32" s="653"/>
      <c r="KY32" s="653"/>
      <c r="KZ32" s="653"/>
      <c r="LA32" s="653"/>
      <c r="LB32" s="653"/>
      <c r="LC32" s="653"/>
      <c r="LD32" s="653"/>
      <c r="LE32" s="653"/>
      <c r="LF32" s="653"/>
      <c r="LG32" s="653"/>
      <c r="LH32" s="653"/>
      <c r="LI32" s="653"/>
      <c r="LJ32" s="653"/>
      <c r="LK32" s="653"/>
      <c r="LL32" s="653"/>
      <c r="LM32" s="653"/>
      <c r="LN32" s="653"/>
      <c r="LO32" s="653"/>
      <c r="LP32" s="653"/>
      <c r="LQ32" s="653"/>
      <c r="LR32" s="653"/>
      <c r="LS32" s="653"/>
      <c r="LT32" s="653"/>
      <c r="LU32" s="653"/>
      <c r="LV32" s="653"/>
      <c r="LW32" s="653"/>
      <c r="LX32" s="653"/>
      <c r="LY32" s="653"/>
      <c r="LZ32" s="653"/>
      <c r="MA32" s="653"/>
      <c r="MB32" s="653"/>
      <c r="MC32" s="653"/>
      <c r="MD32" s="653"/>
      <c r="ME32" s="653"/>
      <c r="MF32" s="653"/>
      <c r="MG32" s="653"/>
      <c r="MH32" s="653"/>
      <c r="MI32" s="653"/>
      <c r="MJ32" s="653"/>
      <c r="MK32" s="653"/>
      <c r="ML32" s="653"/>
      <c r="MM32" s="653"/>
      <c r="MN32" s="653"/>
      <c r="MO32" s="653"/>
      <c r="MP32" s="653"/>
      <c r="MQ32" s="653"/>
      <c r="MR32" s="653"/>
      <c r="MS32" s="653"/>
      <c r="MT32" s="653"/>
      <c r="MU32" s="653"/>
      <c r="MV32" s="653"/>
      <c r="MW32" s="653"/>
      <c r="MX32" s="653"/>
      <c r="MY32" s="653"/>
      <c r="MZ32" s="653"/>
      <c r="NA32" s="653"/>
      <c r="NB32" s="653"/>
      <c r="NC32" s="653"/>
      <c r="ND32" s="653"/>
      <c r="NE32" s="653"/>
      <c r="NF32" s="653"/>
      <c r="NG32" s="653"/>
      <c r="NH32" s="653"/>
      <c r="NI32" s="653"/>
      <c r="NJ32" s="653"/>
      <c r="NK32" s="653"/>
      <c r="NL32" s="653"/>
      <c r="NM32" s="653"/>
      <c r="NN32" s="653"/>
      <c r="NO32" s="653"/>
      <c r="NP32" s="653"/>
      <c r="NQ32" s="653"/>
      <c r="NR32" s="653"/>
      <c r="NS32" s="653"/>
      <c r="NT32" s="653"/>
      <c r="NU32" s="653"/>
      <c r="NV32" s="653"/>
      <c r="NW32" s="653"/>
      <c r="NX32" s="653"/>
      <c r="NY32" s="653"/>
      <c r="NZ32" s="653"/>
      <c r="OA32" s="653"/>
      <c r="OB32" s="653"/>
      <c r="OC32" s="653"/>
      <c r="OD32" s="653"/>
      <c r="OE32" s="653"/>
      <c r="OF32" s="653"/>
      <c r="OG32" s="653"/>
      <c r="OH32" s="653"/>
      <c r="OI32" s="653"/>
      <c r="OJ32" s="653"/>
      <c r="OK32" s="653"/>
      <c r="OL32" s="653"/>
      <c r="OM32" s="653"/>
      <c r="ON32" s="653"/>
      <c r="OO32" s="653"/>
      <c r="OP32" s="653"/>
      <c r="OQ32" s="653"/>
      <c r="OR32" s="653"/>
      <c r="OS32" s="653"/>
      <c r="OT32" s="653"/>
      <c r="OU32" s="653"/>
      <c r="OV32" s="653"/>
      <c r="OW32" s="653"/>
      <c r="OX32" s="653"/>
      <c r="OY32" s="653"/>
      <c r="OZ32" s="653"/>
      <c r="PA32" s="653"/>
      <c r="PB32" s="653"/>
      <c r="PC32" s="653"/>
      <c r="PD32" s="653"/>
      <c r="PE32" s="653"/>
      <c r="PF32" s="653"/>
      <c r="PG32" s="653"/>
      <c r="PH32" s="653"/>
      <c r="PI32" s="653"/>
      <c r="PJ32" s="653"/>
      <c r="PK32" s="653"/>
      <c r="PL32" s="653"/>
      <c r="PM32" s="653"/>
      <c r="PN32" s="653"/>
      <c r="PO32" s="653"/>
      <c r="PP32" s="653"/>
      <c r="PQ32" s="653"/>
      <c r="PR32" s="653"/>
      <c r="PS32" s="653"/>
      <c r="PT32" s="653"/>
      <c r="PU32" s="653"/>
      <c r="PV32" s="653"/>
      <c r="PW32" s="653"/>
      <c r="PX32" s="653"/>
      <c r="PY32" s="653"/>
      <c r="PZ32" s="653"/>
      <c r="QA32" s="653"/>
      <c r="QB32" s="653"/>
      <c r="QC32" s="653"/>
      <c r="QD32" s="653"/>
      <c r="QE32" s="653"/>
      <c r="QF32" s="653"/>
      <c r="QG32" s="653"/>
      <c r="QH32" s="653"/>
      <c r="QI32" s="653"/>
      <c r="QJ32" s="653"/>
      <c r="QK32" s="653"/>
      <c r="QL32" s="653"/>
      <c r="QM32" s="653"/>
      <c r="QN32" s="653"/>
      <c r="QO32" s="653"/>
      <c r="QP32" s="653"/>
      <c r="QQ32" s="653"/>
      <c r="QR32" s="653"/>
      <c r="QS32" s="653"/>
      <c r="QT32" s="653"/>
      <c r="QU32" s="653"/>
      <c r="QV32" s="653"/>
      <c r="QW32" s="653"/>
      <c r="QX32" s="653"/>
      <c r="QY32" s="653"/>
      <c r="QZ32" s="653"/>
      <c r="RA32" s="653"/>
      <c r="RB32" s="653"/>
      <c r="RC32" s="653"/>
      <c r="RD32" s="653"/>
      <c r="RE32" s="653"/>
      <c r="RF32" s="653"/>
      <c r="RG32" s="653"/>
      <c r="RH32" s="653"/>
      <c r="RI32" s="653"/>
      <c r="RJ32" s="653"/>
      <c r="RK32" s="653"/>
      <c r="RL32" s="653"/>
      <c r="RM32" s="653"/>
      <c r="RN32" s="653"/>
      <c r="RO32" s="653"/>
      <c r="RP32" s="653"/>
      <c r="RQ32" s="653"/>
      <c r="RR32" s="653"/>
      <c r="RS32" s="653"/>
      <c r="RT32" s="653"/>
      <c r="RU32" s="653"/>
      <c r="RV32" s="653"/>
      <c r="RW32" s="653"/>
      <c r="RX32" s="653"/>
      <c r="RY32" s="653"/>
      <c r="RZ32" s="653"/>
      <c r="SA32" s="653"/>
      <c r="SB32" s="653"/>
      <c r="SC32" s="653"/>
      <c r="SD32" s="653"/>
      <c r="SE32" s="653"/>
      <c r="SF32" s="653"/>
      <c r="SG32" s="653"/>
      <c r="SH32" s="653"/>
      <c r="SI32" s="653"/>
      <c r="SJ32" s="653"/>
      <c r="SK32" s="653"/>
      <c r="SL32" s="653"/>
      <c r="SM32" s="653"/>
      <c r="SN32" s="653"/>
      <c r="SO32" s="653"/>
      <c r="SP32" s="653"/>
      <c r="SQ32" s="653"/>
      <c r="SR32" s="653"/>
      <c r="SS32" s="653"/>
      <c r="ST32" s="653"/>
      <c r="SU32" s="653"/>
      <c r="SV32" s="653"/>
      <c r="SW32" s="653"/>
      <c r="SX32" s="653"/>
      <c r="SY32" s="653"/>
      <c r="SZ32" s="653"/>
      <c r="TA32" s="653"/>
      <c r="TB32" s="653"/>
      <c r="TC32" s="653"/>
      <c r="TD32" s="653"/>
      <c r="TE32" s="653"/>
      <c r="TF32" s="653"/>
      <c r="TG32" s="653"/>
      <c r="TH32" s="653"/>
      <c r="TI32" s="653"/>
      <c r="TJ32" s="653"/>
      <c r="TK32" s="653"/>
      <c r="TL32" s="653"/>
      <c r="TM32" s="653"/>
      <c r="TN32" s="653"/>
      <c r="TO32" s="653"/>
      <c r="TP32" s="653"/>
      <c r="TQ32" s="653"/>
      <c r="TR32" s="653"/>
      <c r="TS32" s="653"/>
      <c r="TT32" s="653"/>
      <c r="TU32" s="653"/>
      <c r="TV32" s="653"/>
      <c r="TW32" s="653"/>
      <c r="TX32" s="653"/>
      <c r="TY32" s="653"/>
      <c r="TZ32" s="653"/>
      <c r="UA32" s="653"/>
      <c r="UB32" s="653"/>
      <c r="UC32" s="653"/>
      <c r="UD32" s="653"/>
      <c r="UE32" s="653"/>
      <c r="UF32" s="653"/>
      <c r="UG32" s="653"/>
      <c r="UH32" s="653"/>
      <c r="UI32" s="653"/>
      <c r="UJ32" s="653"/>
      <c r="UK32" s="653"/>
      <c r="UL32" s="653"/>
      <c r="UM32" s="653"/>
      <c r="UN32" s="653"/>
      <c r="UO32" s="653"/>
      <c r="UP32" s="653"/>
      <c r="UQ32" s="653"/>
      <c r="UR32" s="653"/>
      <c r="US32" s="653"/>
      <c r="UT32" s="653"/>
      <c r="UU32" s="653"/>
      <c r="UV32" s="653"/>
      <c r="UW32" s="653"/>
      <c r="UX32" s="653"/>
      <c r="UY32" s="653"/>
      <c r="UZ32" s="653"/>
      <c r="VA32" s="653"/>
      <c r="VB32" s="653"/>
      <c r="VC32" s="653"/>
      <c r="VD32" s="653"/>
      <c r="VE32" s="653"/>
      <c r="VF32" s="653"/>
      <c r="VG32" s="653"/>
      <c r="VH32" s="653"/>
      <c r="VI32" s="653"/>
      <c r="VJ32" s="653"/>
      <c r="VK32" s="653"/>
      <c r="VL32" s="653"/>
      <c r="VM32" s="653"/>
      <c r="VN32" s="653"/>
      <c r="VO32" s="653"/>
      <c r="VP32" s="653"/>
      <c r="VQ32" s="653"/>
      <c r="VR32" s="653"/>
      <c r="VS32" s="653"/>
      <c r="VT32" s="653"/>
      <c r="VU32" s="653"/>
      <c r="VV32" s="653"/>
      <c r="VW32" s="653"/>
      <c r="VX32" s="653"/>
      <c r="VY32" s="653"/>
      <c r="VZ32" s="653"/>
      <c r="WA32" s="653"/>
      <c r="WB32" s="653"/>
      <c r="WC32" s="653"/>
      <c r="WD32" s="653"/>
      <c r="WE32" s="653"/>
      <c r="WF32" s="653"/>
      <c r="WG32" s="653"/>
      <c r="WH32" s="653"/>
      <c r="WI32" s="653"/>
      <c r="WJ32" s="653"/>
      <c r="WK32" s="653"/>
      <c r="WL32" s="653"/>
      <c r="WM32" s="653"/>
      <c r="WN32" s="653"/>
      <c r="WO32" s="653"/>
      <c r="WP32" s="653"/>
      <c r="WQ32" s="653"/>
      <c r="WR32" s="653"/>
      <c r="WS32" s="653"/>
      <c r="WT32" s="653"/>
      <c r="WU32" s="653"/>
      <c r="WV32" s="653"/>
      <c r="WW32" s="653"/>
      <c r="WX32" s="653"/>
      <c r="WY32" s="653"/>
      <c r="WZ32" s="653"/>
      <c r="XA32" s="653"/>
      <c r="XB32" s="653"/>
      <c r="XC32" s="653"/>
      <c r="XD32" s="653"/>
      <c r="XE32" s="653"/>
      <c r="XF32" s="653"/>
      <c r="XG32" s="653"/>
      <c r="XH32" s="653"/>
      <c r="XI32" s="653"/>
      <c r="XJ32" s="653"/>
      <c r="XK32" s="653"/>
      <c r="XL32" s="653"/>
      <c r="XM32" s="653"/>
      <c r="XN32" s="653"/>
      <c r="XO32" s="653"/>
      <c r="XP32" s="653"/>
      <c r="XQ32" s="653"/>
      <c r="XR32" s="653"/>
      <c r="XS32" s="653"/>
      <c r="XT32" s="653"/>
      <c r="XU32" s="653"/>
      <c r="XV32" s="653"/>
      <c r="XW32" s="653"/>
      <c r="XX32" s="653"/>
      <c r="XY32" s="653"/>
      <c r="XZ32" s="653"/>
      <c r="YA32" s="653"/>
      <c r="YB32" s="653"/>
      <c r="YC32" s="653"/>
      <c r="YD32" s="653"/>
      <c r="YE32" s="653"/>
      <c r="YF32" s="653"/>
      <c r="YG32" s="653"/>
      <c r="YH32" s="653"/>
      <c r="YI32" s="653"/>
      <c r="YJ32" s="653"/>
      <c r="YK32" s="653"/>
      <c r="YL32" s="653"/>
      <c r="YM32" s="653"/>
      <c r="YN32" s="653"/>
      <c r="YO32" s="653"/>
      <c r="YP32" s="653"/>
      <c r="YQ32" s="653"/>
      <c r="YR32" s="653"/>
      <c r="YS32" s="653"/>
      <c r="YT32" s="653"/>
      <c r="YU32" s="653"/>
      <c r="YV32" s="653"/>
      <c r="YW32" s="653"/>
      <c r="YX32" s="653"/>
      <c r="YY32" s="653"/>
      <c r="YZ32" s="653"/>
      <c r="ZA32" s="653"/>
      <c r="ZB32" s="653"/>
      <c r="ZC32" s="653"/>
      <c r="ZD32" s="653"/>
      <c r="ZE32" s="653"/>
      <c r="ZF32" s="653"/>
      <c r="ZG32" s="653"/>
      <c r="ZH32" s="653"/>
      <c r="ZI32" s="653"/>
      <c r="ZJ32" s="653"/>
      <c r="ZK32" s="653"/>
      <c r="ZL32" s="653"/>
      <c r="ZM32" s="653"/>
      <c r="ZN32" s="653"/>
      <c r="ZO32" s="653"/>
      <c r="ZP32" s="653"/>
      <c r="ZQ32" s="653"/>
      <c r="ZR32" s="653"/>
      <c r="ZS32" s="653"/>
      <c r="ZT32" s="653"/>
      <c r="ZU32" s="653"/>
      <c r="ZV32" s="653"/>
      <c r="ZW32" s="653"/>
      <c r="ZX32" s="653"/>
      <c r="ZY32" s="653"/>
      <c r="ZZ32" s="653"/>
      <c r="AAA32" s="653"/>
      <c r="AAB32" s="653"/>
      <c r="AAC32" s="653"/>
      <c r="AAD32" s="653"/>
      <c r="AAE32" s="653"/>
      <c r="AAF32" s="653"/>
      <c r="AAG32" s="653"/>
      <c r="AAH32" s="653"/>
      <c r="AAI32" s="653"/>
      <c r="AAJ32" s="653"/>
      <c r="AAK32" s="653"/>
      <c r="AAL32" s="653"/>
      <c r="AAM32" s="653"/>
      <c r="AAN32" s="653"/>
      <c r="AAO32" s="653"/>
      <c r="AAP32" s="653"/>
      <c r="AAQ32" s="653"/>
      <c r="AAR32" s="653"/>
      <c r="AAS32" s="653"/>
      <c r="AAT32" s="653"/>
      <c r="AAU32" s="653"/>
      <c r="AAV32" s="653"/>
      <c r="AAW32" s="653"/>
      <c r="AAX32" s="653"/>
      <c r="AAY32" s="653"/>
      <c r="AAZ32" s="653"/>
      <c r="ABA32" s="653"/>
      <c r="ABB32" s="653"/>
      <c r="ABC32" s="653"/>
      <c r="ABD32" s="653"/>
      <c r="ABE32" s="653"/>
      <c r="ABF32" s="653"/>
      <c r="ABG32" s="653"/>
      <c r="ABH32" s="653"/>
      <c r="ABI32" s="653"/>
      <c r="ABJ32" s="653"/>
      <c r="ABK32" s="653"/>
      <c r="ABL32" s="653"/>
      <c r="ABM32" s="653"/>
      <c r="ABN32" s="653"/>
      <c r="ABO32" s="653"/>
      <c r="ABP32" s="653"/>
      <c r="ABQ32" s="653"/>
      <c r="ABR32" s="653"/>
      <c r="ABS32" s="653"/>
      <c r="ABT32" s="653"/>
      <c r="ABU32" s="653"/>
      <c r="ABV32" s="653"/>
      <c r="ABW32" s="653"/>
      <c r="ABX32" s="653"/>
      <c r="ABY32" s="653"/>
      <c r="ABZ32" s="653"/>
      <c r="ACA32" s="653"/>
      <c r="ACB32" s="653"/>
      <c r="ACC32" s="653"/>
      <c r="ACD32" s="653"/>
      <c r="ACE32" s="653"/>
      <c r="ACF32" s="653"/>
      <c r="ACG32" s="653"/>
      <c r="ACH32" s="653"/>
      <c r="ACI32" s="653"/>
      <c r="ACJ32" s="653"/>
      <c r="ACK32" s="653"/>
      <c r="ACL32" s="653"/>
      <c r="ACM32" s="653"/>
      <c r="ACN32" s="653"/>
      <c r="ACO32" s="653"/>
      <c r="ACP32" s="653"/>
      <c r="ACQ32" s="653"/>
      <c r="ACR32" s="653"/>
      <c r="ACS32" s="653"/>
      <c r="ACT32" s="653"/>
      <c r="ACU32" s="653"/>
      <c r="ACV32" s="653"/>
      <c r="ACW32" s="653"/>
      <c r="ACX32" s="653"/>
      <c r="ACY32" s="653"/>
      <c r="ACZ32" s="653"/>
      <c r="ADA32" s="653"/>
      <c r="ADB32" s="653"/>
      <c r="ADC32" s="653"/>
      <c r="ADD32" s="653"/>
      <c r="ADE32" s="653"/>
      <c r="ADF32" s="653"/>
      <c r="ADG32" s="653"/>
      <c r="ADH32" s="653"/>
      <c r="ADI32" s="653"/>
      <c r="ADJ32" s="653"/>
      <c r="ADK32" s="653"/>
      <c r="ADL32" s="653"/>
      <c r="ADM32" s="653"/>
      <c r="ADN32" s="653"/>
      <c r="ADO32" s="653"/>
      <c r="ADP32" s="653"/>
      <c r="ADQ32" s="653"/>
      <c r="ADR32" s="653"/>
      <c r="ADS32" s="653"/>
      <c r="ADT32" s="653"/>
      <c r="ADU32" s="653"/>
      <c r="ADV32" s="653"/>
      <c r="ADW32" s="653"/>
      <c r="ADX32" s="653"/>
      <c r="ADY32" s="653"/>
      <c r="ADZ32" s="653"/>
      <c r="AEA32" s="653"/>
      <c r="AEB32" s="653"/>
      <c r="AEC32" s="653"/>
      <c r="AED32" s="653"/>
      <c r="AEE32" s="653"/>
      <c r="AEF32" s="653"/>
      <c r="AEG32" s="653"/>
      <c r="AEH32" s="653"/>
      <c r="AEI32" s="653"/>
      <c r="AEJ32" s="653"/>
      <c r="AEK32" s="653"/>
      <c r="AEL32" s="653"/>
      <c r="AEM32" s="653"/>
      <c r="AEN32" s="653"/>
      <c r="AEO32" s="653"/>
      <c r="AEP32" s="653"/>
      <c r="AEQ32" s="653"/>
      <c r="AER32" s="653"/>
      <c r="AES32" s="653"/>
      <c r="AET32" s="653"/>
      <c r="AEU32" s="653"/>
      <c r="AEV32" s="653"/>
      <c r="AEW32" s="653"/>
      <c r="AEX32" s="653"/>
      <c r="AEY32" s="653"/>
      <c r="AEZ32" s="653"/>
      <c r="AFA32" s="653"/>
      <c r="AFB32" s="653"/>
      <c r="AFC32" s="653"/>
      <c r="AFD32" s="653"/>
      <c r="AFE32" s="653"/>
      <c r="AFF32" s="653"/>
      <c r="AFG32" s="653"/>
      <c r="AFH32" s="653"/>
      <c r="AFI32" s="653"/>
      <c r="AFJ32" s="653"/>
      <c r="AFK32" s="653"/>
      <c r="AFL32" s="653"/>
      <c r="AFM32" s="653"/>
      <c r="AFN32" s="653"/>
      <c r="AFO32" s="653"/>
      <c r="AFP32" s="653"/>
      <c r="AFQ32" s="653"/>
      <c r="AFR32" s="653"/>
      <c r="AFS32" s="653"/>
      <c r="AFT32" s="653"/>
      <c r="AFU32" s="653"/>
      <c r="AFV32" s="653"/>
      <c r="AFW32" s="653"/>
      <c r="AFX32" s="653"/>
      <c r="AFY32" s="653"/>
      <c r="AFZ32" s="653"/>
      <c r="AGA32" s="653"/>
      <c r="AGB32" s="653"/>
      <c r="AGC32" s="653"/>
      <c r="AGD32" s="653"/>
      <c r="AGE32" s="653"/>
      <c r="AGF32" s="653"/>
      <c r="AGG32" s="653"/>
      <c r="AGH32" s="653"/>
      <c r="AGI32" s="653"/>
      <c r="AGJ32" s="653"/>
      <c r="AGK32" s="653"/>
      <c r="AGL32" s="653"/>
      <c r="AGM32" s="653"/>
      <c r="AGN32" s="653"/>
      <c r="AGO32" s="653"/>
      <c r="AGP32" s="653"/>
      <c r="AGQ32" s="653"/>
      <c r="AGR32" s="653"/>
      <c r="AGS32" s="653"/>
      <c r="AGT32" s="653"/>
      <c r="AGU32" s="653"/>
      <c r="AGV32" s="653"/>
      <c r="AGW32" s="653"/>
      <c r="AGX32" s="653"/>
      <c r="AGY32" s="653"/>
      <c r="AGZ32" s="653"/>
      <c r="AHA32" s="653"/>
      <c r="AHB32" s="653"/>
      <c r="AHC32" s="653"/>
      <c r="AHD32" s="653"/>
      <c r="AHE32" s="653"/>
      <c r="AHF32" s="653"/>
      <c r="AHG32" s="653"/>
      <c r="AHH32" s="653"/>
      <c r="AHI32" s="653"/>
      <c r="AHJ32" s="653"/>
      <c r="AHK32" s="653"/>
      <c r="AHL32" s="653"/>
      <c r="AHM32" s="653"/>
      <c r="AHN32" s="653"/>
      <c r="AHO32" s="653"/>
      <c r="AHP32" s="653"/>
      <c r="AHQ32" s="653"/>
      <c r="AHR32" s="653"/>
      <c r="AHS32" s="653"/>
      <c r="AHT32" s="653"/>
      <c r="AHU32" s="653"/>
      <c r="AHV32" s="653"/>
      <c r="AHW32" s="653"/>
      <c r="AHX32" s="653"/>
      <c r="AHY32" s="653"/>
      <c r="AHZ32" s="653"/>
      <c r="AIA32" s="653"/>
      <c r="AIB32" s="653"/>
      <c r="AIC32" s="653"/>
      <c r="AID32" s="653"/>
      <c r="AIE32" s="653"/>
      <c r="AIF32" s="653"/>
      <c r="AIG32" s="653"/>
      <c r="AIH32" s="653"/>
      <c r="AII32" s="653"/>
      <c r="AIJ32" s="653"/>
      <c r="AIK32" s="653"/>
      <c r="AIL32" s="653"/>
      <c r="AIM32" s="653"/>
      <c r="AIN32" s="653"/>
      <c r="AIO32" s="653"/>
      <c r="AIP32" s="653"/>
      <c r="AIQ32" s="653"/>
      <c r="AIR32" s="653"/>
      <c r="AIS32" s="653"/>
      <c r="AIT32" s="653"/>
      <c r="AIU32" s="653"/>
      <c r="AIV32" s="653"/>
      <c r="AIW32" s="653"/>
      <c r="AIX32" s="653"/>
      <c r="AIY32" s="653"/>
      <c r="AIZ32" s="653"/>
      <c r="AJA32" s="653"/>
      <c r="AJB32" s="653"/>
      <c r="AJC32" s="653"/>
      <c r="AJD32" s="653"/>
      <c r="AJE32" s="653"/>
      <c r="AJF32" s="653"/>
      <c r="AJG32" s="653"/>
      <c r="AJH32" s="653"/>
      <c r="AJI32" s="653"/>
      <c r="AJJ32" s="653"/>
      <c r="AJK32" s="653"/>
      <c r="AJL32" s="653"/>
      <c r="AJM32" s="653"/>
      <c r="AJN32" s="653"/>
      <c r="AJO32" s="653"/>
      <c r="AJP32" s="653"/>
      <c r="AJQ32" s="653"/>
      <c r="AJR32" s="653"/>
      <c r="AJS32" s="653"/>
      <c r="AJT32" s="653"/>
      <c r="AJU32" s="653"/>
      <c r="AJV32" s="653"/>
      <c r="AJW32" s="653"/>
      <c r="AJX32" s="653"/>
      <c r="AJY32" s="653"/>
      <c r="AJZ32" s="653"/>
      <c r="AKA32" s="653"/>
      <c r="AKB32" s="653"/>
      <c r="AKC32" s="653"/>
      <c r="AKD32" s="653"/>
      <c r="AKE32" s="653"/>
      <c r="AKF32" s="653"/>
      <c r="AKG32" s="653"/>
      <c r="AKH32" s="653"/>
      <c r="AKI32" s="653"/>
      <c r="AKJ32" s="653"/>
      <c r="AKK32" s="653"/>
      <c r="AKL32" s="653"/>
      <c r="AKM32" s="653"/>
      <c r="AKN32" s="653"/>
      <c r="AKO32" s="653"/>
      <c r="AKP32" s="653"/>
      <c r="AKQ32" s="653"/>
      <c r="AKR32" s="653"/>
      <c r="AKS32" s="653"/>
      <c r="AKT32" s="653"/>
      <c r="AKU32" s="653"/>
      <c r="AKV32" s="653"/>
      <c r="AKW32" s="653"/>
      <c r="AKX32" s="653"/>
      <c r="AKY32" s="653"/>
      <c r="AKZ32" s="653"/>
      <c r="ALA32" s="653"/>
      <c r="ALB32" s="653"/>
      <c r="ALC32" s="653"/>
      <c r="ALD32" s="653"/>
      <c r="ALE32" s="653"/>
      <c r="ALF32" s="653"/>
      <c r="ALG32" s="653"/>
      <c r="ALH32" s="653"/>
      <c r="ALI32" s="653"/>
      <c r="ALJ32" s="653"/>
      <c r="ALK32" s="653"/>
      <c r="ALL32" s="653"/>
      <c r="ALM32" s="653"/>
      <c r="ALN32" s="653"/>
      <c r="ALO32" s="653"/>
      <c r="ALP32" s="653"/>
      <c r="ALQ32" s="653"/>
      <c r="ALR32" s="653"/>
      <c r="ALS32" s="653"/>
      <c r="ALT32" s="653"/>
      <c r="ALU32" s="653"/>
      <c r="ALV32" s="653"/>
      <c r="ALW32" s="653"/>
      <c r="ALX32" s="653"/>
      <c r="ALY32" s="653"/>
      <c r="ALZ32" s="653"/>
      <c r="AMA32" s="653"/>
      <c r="AMB32" s="653"/>
      <c r="AMC32" s="653"/>
      <c r="AMD32" s="653"/>
      <c r="AME32" s="653"/>
      <c r="AMF32" s="653"/>
      <c r="AMG32" s="653"/>
      <c r="AMH32" s="653"/>
      <c r="AMI32" s="653"/>
      <c r="AMJ32" s="653"/>
    </row>
    <row r="33" spans="1:1024" s="199" customFormat="1">
      <c r="A33" s="1599" t="s">
        <v>3257</v>
      </c>
      <c r="B33" s="1594"/>
      <c r="C33" s="1594"/>
      <c r="D33" s="1594"/>
      <c r="E33" s="1594"/>
      <c r="F33" s="1595"/>
      <c r="G33" s="1600">
        <v>41823192.340000004</v>
      </c>
      <c r="H33" s="1600">
        <v>41823192.340000004</v>
      </c>
      <c r="I33" s="656"/>
      <c r="J33" s="653"/>
      <c r="K33" s="653"/>
      <c r="L33" s="653"/>
      <c r="M33" s="653"/>
      <c r="N33" s="653"/>
      <c r="O33" s="653"/>
      <c r="P33" s="653"/>
      <c r="Q33" s="653"/>
      <c r="R33" s="653"/>
      <c r="S33" s="653"/>
      <c r="T33" s="653"/>
      <c r="U33" s="653"/>
      <c r="V33" s="653"/>
      <c r="W33" s="653"/>
      <c r="X33" s="653"/>
      <c r="Y33" s="653"/>
      <c r="Z33" s="653"/>
      <c r="AA33" s="653"/>
      <c r="AB33" s="653"/>
      <c r="AC33" s="653"/>
      <c r="AD33" s="653"/>
      <c r="AE33" s="653"/>
      <c r="AF33" s="653"/>
      <c r="AG33" s="653"/>
      <c r="AH33" s="653"/>
      <c r="AI33" s="653"/>
      <c r="AJ33" s="653"/>
      <c r="AK33" s="653"/>
      <c r="AL33" s="653"/>
      <c r="AM33" s="653"/>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3"/>
      <c r="CV33" s="653"/>
      <c r="CW33" s="653"/>
      <c r="CX33" s="653"/>
      <c r="CY33" s="653"/>
      <c r="CZ33" s="653"/>
      <c r="DA33" s="653"/>
      <c r="DB33" s="653"/>
      <c r="DC33" s="653"/>
      <c r="DD33" s="653"/>
      <c r="DE33" s="653"/>
      <c r="DF33" s="653"/>
      <c r="DG33" s="653"/>
      <c r="DH33" s="653"/>
      <c r="DI33" s="653"/>
      <c r="DJ33" s="653"/>
      <c r="DK33" s="653"/>
      <c r="DL33" s="653"/>
      <c r="DM33" s="653"/>
      <c r="DN33" s="653"/>
      <c r="DO33" s="653"/>
      <c r="DP33" s="653"/>
      <c r="DQ33" s="653"/>
      <c r="DR33" s="653"/>
      <c r="DS33" s="653"/>
      <c r="DT33" s="653"/>
      <c r="DU33" s="653"/>
      <c r="DV33" s="653"/>
      <c r="DW33" s="653"/>
      <c r="DX33" s="653"/>
      <c r="DY33" s="653"/>
      <c r="DZ33" s="653"/>
      <c r="EA33" s="653"/>
      <c r="EB33" s="653"/>
      <c r="EC33" s="653"/>
      <c r="ED33" s="653"/>
      <c r="EE33" s="653"/>
      <c r="EF33" s="653"/>
      <c r="EG33" s="653"/>
      <c r="EH33" s="653"/>
      <c r="EI33" s="653"/>
      <c r="EJ33" s="653"/>
      <c r="EK33" s="653"/>
      <c r="EL33" s="653"/>
      <c r="EM33" s="653"/>
      <c r="EN33" s="653"/>
      <c r="EO33" s="653"/>
      <c r="EP33" s="653"/>
      <c r="EQ33" s="653"/>
      <c r="ER33" s="653"/>
      <c r="ES33" s="653"/>
      <c r="ET33" s="653"/>
      <c r="EU33" s="653"/>
      <c r="EV33" s="653"/>
      <c r="EW33" s="653"/>
      <c r="EX33" s="653"/>
      <c r="EY33" s="653"/>
      <c r="EZ33" s="653"/>
      <c r="FA33" s="653"/>
      <c r="FB33" s="653"/>
      <c r="FC33" s="653"/>
      <c r="FD33" s="653"/>
      <c r="FE33" s="653"/>
      <c r="FF33" s="653"/>
      <c r="FG33" s="653"/>
      <c r="FH33" s="653"/>
      <c r="FI33" s="653"/>
      <c r="FJ33" s="653"/>
      <c r="FK33" s="653"/>
      <c r="FL33" s="653"/>
      <c r="FM33" s="653"/>
      <c r="FN33" s="653"/>
      <c r="FO33" s="653"/>
      <c r="FP33" s="653"/>
      <c r="FQ33" s="653"/>
      <c r="FR33" s="653"/>
      <c r="FS33" s="653"/>
      <c r="FT33" s="653"/>
      <c r="FU33" s="653"/>
      <c r="FV33" s="653"/>
      <c r="FW33" s="653"/>
      <c r="FX33" s="653"/>
      <c r="FY33" s="653"/>
      <c r="FZ33" s="653"/>
      <c r="GA33" s="653"/>
      <c r="GB33" s="653"/>
      <c r="GC33" s="653"/>
      <c r="GD33" s="653"/>
      <c r="GE33" s="653"/>
      <c r="GF33" s="653"/>
      <c r="GG33" s="653"/>
      <c r="GH33" s="653"/>
      <c r="GI33" s="653"/>
      <c r="GJ33" s="653"/>
      <c r="GK33" s="653"/>
      <c r="GL33" s="653"/>
      <c r="GM33" s="653"/>
      <c r="GN33" s="653"/>
      <c r="GO33" s="653"/>
      <c r="GP33" s="653"/>
      <c r="GQ33" s="653"/>
      <c r="GR33" s="653"/>
      <c r="GS33" s="653"/>
      <c r="GT33" s="653"/>
      <c r="GU33" s="653"/>
      <c r="GV33" s="653"/>
      <c r="GW33" s="653"/>
      <c r="GX33" s="653"/>
      <c r="GY33" s="653"/>
      <c r="GZ33" s="653"/>
      <c r="HA33" s="653"/>
      <c r="HB33" s="653"/>
      <c r="HC33" s="653"/>
      <c r="HD33" s="653"/>
      <c r="HE33" s="653"/>
      <c r="HF33" s="653"/>
      <c r="HG33" s="653"/>
      <c r="HH33" s="653"/>
      <c r="HI33" s="653"/>
      <c r="HJ33" s="653"/>
      <c r="HK33" s="653"/>
      <c r="HL33" s="653"/>
      <c r="HM33" s="653"/>
      <c r="HN33" s="653"/>
      <c r="HO33" s="653"/>
      <c r="HP33" s="653"/>
      <c r="HQ33" s="653"/>
      <c r="HR33" s="653"/>
      <c r="HS33" s="653"/>
      <c r="HT33" s="653"/>
      <c r="HU33" s="653"/>
      <c r="HV33" s="653"/>
      <c r="HW33" s="653"/>
      <c r="HX33" s="653"/>
      <c r="HY33" s="653"/>
      <c r="HZ33" s="653"/>
      <c r="IA33" s="653"/>
      <c r="IB33" s="653"/>
      <c r="IC33" s="653"/>
      <c r="ID33" s="653"/>
      <c r="IE33" s="653"/>
      <c r="IF33" s="653"/>
      <c r="IG33" s="653"/>
      <c r="IH33" s="653"/>
      <c r="II33" s="653"/>
      <c r="IJ33" s="653"/>
      <c r="IK33" s="653"/>
      <c r="IL33" s="653"/>
      <c r="IM33" s="653"/>
      <c r="IN33" s="653"/>
      <c r="IO33" s="653"/>
      <c r="IP33" s="653"/>
      <c r="IQ33" s="653"/>
      <c r="IR33" s="653"/>
      <c r="IS33" s="653"/>
      <c r="IT33" s="653"/>
      <c r="IU33" s="653"/>
      <c r="IV33" s="653"/>
      <c r="IW33" s="653"/>
      <c r="IX33" s="653"/>
      <c r="IY33" s="653"/>
      <c r="IZ33" s="653"/>
      <c r="JA33" s="653"/>
      <c r="JB33" s="653"/>
      <c r="JC33" s="653"/>
      <c r="JD33" s="653"/>
      <c r="JE33" s="653"/>
      <c r="JF33" s="653"/>
      <c r="JG33" s="653"/>
      <c r="JH33" s="653"/>
      <c r="JI33" s="653"/>
      <c r="JJ33" s="653"/>
      <c r="JK33" s="653"/>
      <c r="JL33" s="653"/>
      <c r="JM33" s="653"/>
      <c r="JN33" s="653"/>
      <c r="JO33" s="653"/>
      <c r="JP33" s="653"/>
      <c r="JQ33" s="653"/>
      <c r="JR33" s="653"/>
      <c r="JS33" s="653"/>
      <c r="JT33" s="653"/>
      <c r="JU33" s="653"/>
      <c r="JV33" s="653"/>
      <c r="JW33" s="653"/>
      <c r="JX33" s="653"/>
      <c r="JY33" s="653"/>
      <c r="JZ33" s="653"/>
      <c r="KA33" s="653"/>
      <c r="KB33" s="653"/>
      <c r="KC33" s="653"/>
      <c r="KD33" s="653"/>
      <c r="KE33" s="653"/>
      <c r="KF33" s="653"/>
      <c r="KG33" s="653"/>
      <c r="KH33" s="653"/>
      <c r="KI33" s="653"/>
      <c r="KJ33" s="653"/>
      <c r="KK33" s="653"/>
      <c r="KL33" s="653"/>
      <c r="KM33" s="653"/>
      <c r="KN33" s="653"/>
      <c r="KO33" s="653"/>
      <c r="KP33" s="653"/>
      <c r="KQ33" s="653"/>
      <c r="KR33" s="653"/>
      <c r="KS33" s="653"/>
      <c r="KT33" s="653"/>
      <c r="KU33" s="653"/>
      <c r="KV33" s="653"/>
      <c r="KW33" s="653"/>
      <c r="KX33" s="653"/>
      <c r="KY33" s="653"/>
      <c r="KZ33" s="653"/>
      <c r="LA33" s="653"/>
      <c r="LB33" s="653"/>
      <c r="LC33" s="653"/>
      <c r="LD33" s="653"/>
      <c r="LE33" s="653"/>
      <c r="LF33" s="653"/>
      <c r="LG33" s="653"/>
      <c r="LH33" s="653"/>
      <c r="LI33" s="653"/>
      <c r="LJ33" s="653"/>
      <c r="LK33" s="653"/>
      <c r="LL33" s="653"/>
      <c r="LM33" s="653"/>
      <c r="LN33" s="653"/>
      <c r="LO33" s="653"/>
      <c r="LP33" s="653"/>
      <c r="LQ33" s="653"/>
      <c r="LR33" s="653"/>
      <c r="LS33" s="653"/>
      <c r="LT33" s="653"/>
      <c r="LU33" s="653"/>
      <c r="LV33" s="653"/>
      <c r="LW33" s="653"/>
      <c r="LX33" s="653"/>
      <c r="LY33" s="653"/>
      <c r="LZ33" s="653"/>
      <c r="MA33" s="653"/>
      <c r="MB33" s="653"/>
      <c r="MC33" s="653"/>
      <c r="MD33" s="653"/>
      <c r="ME33" s="653"/>
      <c r="MF33" s="653"/>
      <c r="MG33" s="653"/>
      <c r="MH33" s="653"/>
      <c r="MI33" s="653"/>
      <c r="MJ33" s="653"/>
      <c r="MK33" s="653"/>
      <c r="ML33" s="653"/>
      <c r="MM33" s="653"/>
      <c r="MN33" s="653"/>
      <c r="MO33" s="653"/>
      <c r="MP33" s="653"/>
      <c r="MQ33" s="653"/>
      <c r="MR33" s="653"/>
      <c r="MS33" s="653"/>
      <c r="MT33" s="653"/>
      <c r="MU33" s="653"/>
      <c r="MV33" s="653"/>
      <c r="MW33" s="653"/>
      <c r="MX33" s="653"/>
      <c r="MY33" s="653"/>
      <c r="MZ33" s="653"/>
      <c r="NA33" s="653"/>
      <c r="NB33" s="653"/>
      <c r="NC33" s="653"/>
      <c r="ND33" s="653"/>
      <c r="NE33" s="653"/>
      <c r="NF33" s="653"/>
      <c r="NG33" s="653"/>
      <c r="NH33" s="653"/>
      <c r="NI33" s="653"/>
      <c r="NJ33" s="653"/>
      <c r="NK33" s="653"/>
      <c r="NL33" s="653"/>
      <c r="NM33" s="653"/>
      <c r="NN33" s="653"/>
      <c r="NO33" s="653"/>
      <c r="NP33" s="653"/>
      <c r="NQ33" s="653"/>
      <c r="NR33" s="653"/>
      <c r="NS33" s="653"/>
      <c r="NT33" s="653"/>
      <c r="NU33" s="653"/>
      <c r="NV33" s="653"/>
      <c r="NW33" s="653"/>
      <c r="NX33" s="653"/>
      <c r="NY33" s="653"/>
      <c r="NZ33" s="653"/>
      <c r="OA33" s="653"/>
      <c r="OB33" s="653"/>
      <c r="OC33" s="653"/>
      <c r="OD33" s="653"/>
      <c r="OE33" s="653"/>
      <c r="OF33" s="653"/>
      <c r="OG33" s="653"/>
      <c r="OH33" s="653"/>
      <c r="OI33" s="653"/>
      <c r="OJ33" s="653"/>
      <c r="OK33" s="653"/>
      <c r="OL33" s="653"/>
      <c r="OM33" s="653"/>
      <c r="ON33" s="653"/>
      <c r="OO33" s="653"/>
      <c r="OP33" s="653"/>
      <c r="OQ33" s="653"/>
      <c r="OR33" s="653"/>
      <c r="OS33" s="653"/>
      <c r="OT33" s="653"/>
      <c r="OU33" s="653"/>
      <c r="OV33" s="653"/>
      <c r="OW33" s="653"/>
      <c r="OX33" s="653"/>
      <c r="OY33" s="653"/>
      <c r="OZ33" s="653"/>
      <c r="PA33" s="653"/>
      <c r="PB33" s="653"/>
      <c r="PC33" s="653"/>
      <c r="PD33" s="653"/>
      <c r="PE33" s="653"/>
      <c r="PF33" s="653"/>
      <c r="PG33" s="653"/>
      <c r="PH33" s="653"/>
      <c r="PI33" s="653"/>
      <c r="PJ33" s="653"/>
      <c r="PK33" s="653"/>
      <c r="PL33" s="653"/>
      <c r="PM33" s="653"/>
      <c r="PN33" s="653"/>
      <c r="PO33" s="653"/>
      <c r="PP33" s="653"/>
      <c r="PQ33" s="653"/>
      <c r="PR33" s="653"/>
      <c r="PS33" s="653"/>
      <c r="PT33" s="653"/>
      <c r="PU33" s="653"/>
      <c r="PV33" s="653"/>
      <c r="PW33" s="653"/>
      <c r="PX33" s="653"/>
      <c r="PY33" s="653"/>
      <c r="PZ33" s="653"/>
      <c r="QA33" s="653"/>
      <c r="QB33" s="653"/>
      <c r="QC33" s="653"/>
      <c r="QD33" s="653"/>
      <c r="QE33" s="653"/>
      <c r="QF33" s="653"/>
      <c r="QG33" s="653"/>
      <c r="QH33" s="653"/>
      <c r="QI33" s="653"/>
      <c r="QJ33" s="653"/>
      <c r="QK33" s="653"/>
      <c r="QL33" s="653"/>
      <c r="QM33" s="653"/>
      <c r="QN33" s="653"/>
      <c r="QO33" s="653"/>
      <c r="QP33" s="653"/>
      <c r="QQ33" s="653"/>
      <c r="QR33" s="653"/>
      <c r="QS33" s="653"/>
      <c r="QT33" s="653"/>
      <c r="QU33" s="653"/>
      <c r="QV33" s="653"/>
      <c r="QW33" s="653"/>
      <c r="QX33" s="653"/>
      <c r="QY33" s="653"/>
      <c r="QZ33" s="653"/>
      <c r="RA33" s="653"/>
      <c r="RB33" s="653"/>
      <c r="RC33" s="653"/>
      <c r="RD33" s="653"/>
      <c r="RE33" s="653"/>
      <c r="RF33" s="653"/>
      <c r="RG33" s="653"/>
      <c r="RH33" s="653"/>
      <c r="RI33" s="653"/>
      <c r="RJ33" s="653"/>
      <c r="RK33" s="653"/>
      <c r="RL33" s="653"/>
      <c r="RM33" s="653"/>
      <c r="RN33" s="653"/>
      <c r="RO33" s="653"/>
      <c r="RP33" s="653"/>
      <c r="RQ33" s="653"/>
      <c r="RR33" s="653"/>
      <c r="RS33" s="653"/>
      <c r="RT33" s="653"/>
      <c r="RU33" s="653"/>
      <c r="RV33" s="653"/>
      <c r="RW33" s="653"/>
      <c r="RX33" s="653"/>
      <c r="RY33" s="653"/>
      <c r="RZ33" s="653"/>
      <c r="SA33" s="653"/>
      <c r="SB33" s="653"/>
      <c r="SC33" s="653"/>
      <c r="SD33" s="653"/>
      <c r="SE33" s="653"/>
      <c r="SF33" s="653"/>
      <c r="SG33" s="653"/>
      <c r="SH33" s="653"/>
      <c r="SI33" s="653"/>
      <c r="SJ33" s="653"/>
      <c r="SK33" s="653"/>
      <c r="SL33" s="653"/>
      <c r="SM33" s="653"/>
      <c r="SN33" s="653"/>
      <c r="SO33" s="653"/>
      <c r="SP33" s="653"/>
      <c r="SQ33" s="653"/>
      <c r="SR33" s="653"/>
      <c r="SS33" s="653"/>
      <c r="ST33" s="653"/>
      <c r="SU33" s="653"/>
      <c r="SV33" s="653"/>
      <c r="SW33" s="653"/>
      <c r="SX33" s="653"/>
      <c r="SY33" s="653"/>
      <c r="SZ33" s="653"/>
      <c r="TA33" s="653"/>
      <c r="TB33" s="653"/>
      <c r="TC33" s="653"/>
      <c r="TD33" s="653"/>
      <c r="TE33" s="653"/>
      <c r="TF33" s="653"/>
      <c r="TG33" s="653"/>
      <c r="TH33" s="653"/>
      <c r="TI33" s="653"/>
      <c r="TJ33" s="653"/>
      <c r="TK33" s="653"/>
      <c r="TL33" s="653"/>
      <c r="TM33" s="653"/>
      <c r="TN33" s="653"/>
      <c r="TO33" s="653"/>
      <c r="TP33" s="653"/>
      <c r="TQ33" s="653"/>
      <c r="TR33" s="653"/>
      <c r="TS33" s="653"/>
      <c r="TT33" s="653"/>
      <c r="TU33" s="653"/>
      <c r="TV33" s="653"/>
      <c r="TW33" s="653"/>
      <c r="TX33" s="653"/>
      <c r="TY33" s="653"/>
      <c r="TZ33" s="653"/>
      <c r="UA33" s="653"/>
      <c r="UB33" s="653"/>
      <c r="UC33" s="653"/>
      <c r="UD33" s="653"/>
      <c r="UE33" s="653"/>
      <c r="UF33" s="653"/>
      <c r="UG33" s="653"/>
      <c r="UH33" s="653"/>
      <c r="UI33" s="653"/>
      <c r="UJ33" s="653"/>
      <c r="UK33" s="653"/>
      <c r="UL33" s="653"/>
      <c r="UM33" s="653"/>
      <c r="UN33" s="653"/>
      <c r="UO33" s="653"/>
      <c r="UP33" s="653"/>
      <c r="UQ33" s="653"/>
      <c r="UR33" s="653"/>
      <c r="US33" s="653"/>
      <c r="UT33" s="653"/>
      <c r="UU33" s="653"/>
      <c r="UV33" s="653"/>
      <c r="UW33" s="653"/>
      <c r="UX33" s="653"/>
      <c r="UY33" s="653"/>
      <c r="UZ33" s="653"/>
      <c r="VA33" s="653"/>
      <c r="VB33" s="653"/>
      <c r="VC33" s="653"/>
      <c r="VD33" s="653"/>
      <c r="VE33" s="653"/>
      <c r="VF33" s="653"/>
      <c r="VG33" s="653"/>
      <c r="VH33" s="653"/>
      <c r="VI33" s="653"/>
      <c r="VJ33" s="653"/>
      <c r="VK33" s="653"/>
      <c r="VL33" s="653"/>
      <c r="VM33" s="653"/>
      <c r="VN33" s="653"/>
      <c r="VO33" s="653"/>
      <c r="VP33" s="653"/>
      <c r="VQ33" s="653"/>
      <c r="VR33" s="653"/>
      <c r="VS33" s="653"/>
      <c r="VT33" s="653"/>
      <c r="VU33" s="653"/>
      <c r="VV33" s="653"/>
      <c r="VW33" s="653"/>
      <c r="VX33" s="653"/>
      <c r="VY33" s="653"/>
      <c r="VZ33" s="653"/>
      <c r="WA33" s="653"/>
      <c r="WB33" s="653"/>
      <c r="WC33" s="653"/>
      <c r="WD33" s="653"/>
      <c r="WE33" s="653"/>
      <c r="WF33" s="653"/>
      <c r="WG33" s="653"/>
      <c r="WH33" s="653"/>
      <c r="WI33" s="653"/>
      <c r="WJ33" s="653"/>
      <c r="WK33" s="653"/>
      <c r="WL33" s="653"/>
      <c r="WM33" s="653"/>
      <c r="WN33" s="653"/>
      <c r="WO33" s="653"/>
      <c r="WP33" s="653"/>
      <c r="WQ33" s="653"/>
      <c r="WR33" s="653"/>
      <c r="WS33" s="653"/>
      <c r="WT33" s="653"/>
      <c r="WU33" s="653"/>
      <c r="WV33" s="653"/>
      <c r="WW33" s="653"/>
      <c r="WX33" s="653"/>
      <c r="WY33" s="653"/>
      <c r="WZ33" s="653"/>
      <c r="XA33" s="653"/>
      <c r="XB33" s="653"/>
      <c r="XC33" s="653"/>
      <c r="XD33" s="653"/>
      <c r="XE33" s="653"/>
      <c r="XF33" s="653"/>
      <c r="XG33" s="653"/>
      <c r="XH33" s="653"/>
      <c r="XI33" s="653"/>
      <c r="XJ33" s="653"/>
      <c r="XK33" s="653"/>
      <c r="XL33" s="653"/>
      <c r="XM33" s="653"/>
      <c r="XN33" s="653"/>
      <c r="XO33" s="653"/>
      <c r="XP33" s="653"/>
      <c r="XQ33" s="653"/>
      <c r="XR33" s="653"/>
      <c r="XS33" s="653"/>
      <c r="XT33" s="653"/>
      <c r="XU33" s="653"/>
      <c r="XV33" s="653"/>
      <c r="XW33" s="653"/>
      <c r="XX33" s="653"/>
      <c r="XY33" s="653"/>
      <c r="XZ33" s="653"/>
      <c r="YA33" s="653"/>
      <c r="YB33" s="653"/>
      <c r="YC33" s="653"/>
      <c r="YD33" s="653"/>
      <c r="YE33" s="653"/>
      <c r="YF33" s="653"/>
      <c r="YG33" s="653"/>
      <c r="YH33" s="653"/>
      <c r="YI33" s="653"/>
      <c r="YJ33" s="653"/>
      <c r="YK33" s="653"/>
      <c r="YL33" s="653"/>
      <c r="YM33" s="653"/>
      <c r="YN33" s="653"/>
      <c r="YO33" s="653"/>
      <c r="YP33" s="653"/>
      <c r="YQ33" s="653"/>
      <c r="YR33" s="653"/>
      <c r="YS33" s="653"/>
      <c r="YT33" s="653"/>
      <c r="YU33" s="653"/>
      <c r="YV33" s="653"/>
      <c r="YW33" s="653"/>
      <c r="YX33" s="653"/>
      <c r="YY33" s="653"/>
      <c r="YZ33" s="653"/>
      <c r="ZA33" s="653"/>
      <c r="ZB33" s="653"/>
      <c r="ZC33" s="653"/>
      <c r="ZD33" s="653"/>
      <c r="ZE33" s="653"/>
      <c r="ZF33" s="653"/>
      <c r="ZG33" s="653"/>
      <c r="ZH33" s="653"/>
      <c r="ZI33" s="653"/>
      <c r="ZJ33" s="653"/>
      <c r="ZK33" s="653"/>
      <c r="ZL33" s="653"/>
      <c r="ZM33" s="653"/>
      <c r="ZN33" s="653"/>
      <c r="ZO33" s="653"/>
      <c r="ZP33" s="653"/>
      <c r="ZQ33" s="653"/>
      <c r="ZR33" s="653"/>
      <c r="ZS33" s="653"/>
      <c r="ZT33" s="653"/>
      <c r="ZU33" s="653"/>
      <c r="ZV33" s="653"/>
      <c r="ZW33" s="653"/>
      <c r="ZX33" s="653"/>
      <c r="ZY33" s="653"/>
      <c r="ZZ33" s="653"/>
      <c r="AAA33" s="653"/>
      <c r="AAB33" s="653"/>
      <c r="AAC33" s="653"/>
      <c r="AAD33" s="653"/>
      <c r="AAE33" s="653"/>
      <c r="AAF33" s="653"/>
      <c r="AAG33" s="653"/>
      <c r="AAH33" s="653"/>
      <c r="AAI33" s="653"/>
      <c r="AAJ33" s="653"/>
      <c r="AAK33" s="653"/>
      <c r="AAL33" s="653"/>
      <c r="AAM33" s="653"/>
      <c r="AAN33" s="653"/>
      <c r="AAO33" s="653"/>
      <c r="AAP33" s="653"/>
      <c r="AAQ33" s="653"/>
      <c r="AAR33" s="653"/>
      <c r="AAS33" s="653"/>
      <c r="AAT33" s="653"/>
      <c r="AAU33" s="653"/>
      <c r="AAV33" s="653"/>
      <c r="AAW33" s="653"/>
      <c r="AAX33" s="653"/>
      <c r="AAY33" s="653"/>
      <c r="AAZ33" s="653"/>
      <c r="ABA33" s="653"/>
      <c r="ABB33" s="653"/>
      <c r="ABC33" s="653"/>
      <c r="ABD33" s="653"/>
      <c r="ABE33" s="653"/>
      <c r="ABF33" s="653"/>
      <c r="ABG33" s="653"/>
      <c r="ABH33" s="653"/>
      <c r="ABI33" s="653"/>
      <c r="ABJ33" s="653"/>
      <c r="ABK33" s="653"/>
      <c r="ABL33" s="653"/>
      <c r="ABM33" s="653"/>
      <c r="ABN33" s="653"/>
      <c r="ABO33" s="653"/>
      <c r="ABP33" s="653"/>
      <c r="ABQ33" s="653"/>
      <c r="ABR33" s="653"/>
      <c r="ABS33" s="653"/>
      <c r="ABT33" s="653"/>
      <c r="ABU33" s="653"/>
      <c r="ABV33" s="653"/>
      <c r="ABW33" s="653"/>
      <c r="ABX33" s="653"/>
      <c r="ABY33" s="653"/>
      <c r="ABZ33" s="653"/>
      <c r="ACA33" s="653"/>
      <c r="ACB33" s="653"/>
      <c r="ACC33" s="653"/>
      <c r="ACD33" s="653"/>
      <c r="ACE33" s="653"/>
      <c r="ACF33" s="653"/>
      <c r="ACG33" s="653"/>
      <c r="ACH33" s="653"/>
      <c r="ACI33" s="653"/>
      <c r="ACJ33" s="653"/>
      <c r="ACK33" s="653"/>
      <c r="ACL33" s="653"/>
      <c r="ACM33" s="653"/>
      <c r="ACN33" s="653"/>
      <c r="ACO33" s="653"/>
      <c r="ACP33" s="653"/>
      <c r="ACQ33" s="653"/>
      <c r="ACR33" s="653"/>
      <c r="ACS33" s="653"/>
      <c r="ACT33" s="653"/>
      <c r="ACU33" s="653"/>
      <c r="ACV33" s="653"/>
      <c r="ACW33" s="653"/>
      <c r="ACX33" s="653"/>
      <c r="ACY33" s="653"/>
      <c r="ACZ33" s="653"/>
      <c r="ADA33" s="653"/>
      <c r="ADB33" s="653"/>
      <c r="ADC33" s="653"/>
      <c r="ADD33" s="653"/>
      <c r="ADE33" s="653"/>
      <c r="ADF33" s="653"/>
      <c r="ADG33" s="653"/>
      <c r="ADH33" s="653"/>
      <c r="ADI33" s="653"/>
      <c r="ADJ33" s="653"/>
      <c r="ADK33" s="653"/>
      <c r="ADL33" s="653"/>
      <c r="ADM33" s="653"/>
      <c r="ADN33" s="653"/>
      <c r="ADO33" s="653"/>
      <c r="ADP33" s="653"/>
      <c r="ADQ33" s="653"/>
      <c r="ADR33" s="653"/>
      <c r="ADS33" s="653"/>
      <c r="ADT33" s="653"/>
      <c r="ADU33" s="653"/>
      <c r="ADV33" s="653"/>
      <c r="ADW33" s="653"/>
      <c r="ADX33" s="653"/>
      <c r="ADY33" s="653"/>
      <c r="ADZ33" s="653"/>
      <c r="AEA33" s="653"/>
      <c r="AEB33" s="653"/>
      <c r="AEC33" s="653"/>
      <c r="AED33" s="653"/>
      <c r="AEE33" s="653"/>
      <c r="AEF33" s="653"/>
      <c r="AEG33" s="653"/>
      <c r="AEH33" s="653"/>
      <c r="AEI33" s="653"/>
      <c r="AEJ33" s="653"/>
      <c r="AEK33" s="653"/>
      <c r="AEL33" s="653"/>
      <c r="AEM33" s="653"/>
      <c r="AEN33" s="653"/>
      <c r="AEO33" s="653"/>
      <c r="AEP33" s="653"/>
      <c r="AEQ33" s="653"/>
      <c r="AER33" s="653"/>
      <c r="AES33" s="653"/>
      <c r="AET33" s="653"/>
      <c r="AEU33" s="653"/>
      <c r="AEV33" s="653"/>
      <c r="AEW33" s="653"/>
      <c r="AEX33" s="653"/>
      <c r="AEY33" s="653"/>
      <c r="AEZ33" s="653"/>
      <c r="AFA33" s="653"/>
      <c r="AFB33" s="653"/>
      <c r="AFC33" s="653"/>
      <c r="AFD33" s="653"/>
      <c r="AFE33" s="653"/>
      <c r="AFF33" s="653"/>
      <c r="AFG33" s="653"/>
      <c r="AFH33" s="653"/>
      <c r="AFI33" s="653"/>
      <c r="AFJ33" s="653"/>
      <c r="AFK33" s="653"/>
      <c r="AFL33" s="653"/>
      <c r="AFM33" s="653"/>
      <c r="AFN33" s="653"/>
      <c r="AFO33" s="653"/>
      <c r="AFP33" s="653"/>
      <c r="AFQ33" s="653"/>
      <c r="AFR33" s="653"/>
      <c r="AFS33" s="653"/>
      <c r="AFT33" s="653"/>
      <c r="AFU33" s="653"/>
      <c r="AFV33" s="653"/>
      <c r="AFW33" s="653"/>
      <c r="AFX33" s="653"/>
      <c r="AFY33" s="653"/>
      <c r="AFZ33" s="653"/>
      <c r="AGA33" s="653"/>
      <c r="AGB33" s="653"/>
      <c r="AGC33" s="653"/>
      <c r="AGD33" s="653"/>
      <c r="AGE33" s="653"/>
      <c r="AGF33" s="653"/>
      <c r="AGG33" s="653"/>
      <c r="AGH33" s="653"/>
      <c r="AGI33" s="653"/>
      <c r="AGJ33" s="653"/>
      <c r="AGK33" s="653"/>
      <c r="AGL33" s="653"/>
      <c r="AGM33" s="653"/>
      <c r="AGN33" s="653"/>
      <c r="AGO33" s="653"/>
      <c r="AGP33" s="653"/>
      <c r="AGQ33" s="653"/>
      <c r="AGR33" s="653"/>
      <c r="AGS33" s="653"/>
      <c r="AGT33" s="653"/>
      <c r="AGU33" s="653"/>
      <c r="AGV33" s="653"/>
      <c r="AGW33" s="653"/>
      <c r="AGX33" s="653"/>
      <c r="AGY33" s="653"/>
      <c r="AGZ33" s="653"/>
      <c r="AHA33" s="653"/>
      <c r="AHB33" s="653"/>
      <c r="AHC33" s="653"/>
      <c r="AHD33" s="653"/>
      <c r="AHE33" s="653"/>
      <c r="AHF33" s="653"/>
      <c r="AHG33" s="653"/>
      <c r="AHH33" s="653"/>
      <c r="AHI33" s="653"/>
      <c r="AHJ33" s="653"/>
      <c r="AHK33" s="653"/>
      <c r="AHL33" s="653"/>
      <c r="AHM33" s="653"/>
      <c r="AHN33" s="653"/>
      <c r="AHO33" s="653"/>
      <c r="AHP33" s="653"/>
      <c r="AHQ33" s="653"/>
      <c r="AHR33" s="653"/>
      <c r="AHS33" s="653"/>
      <c r="AHT33" s="653"/>
      <c r="AHU33" s="653"/>
      <c r="AHV33" s="653"/>
      <c r="AHW33" s="653"/>
      <c r="AHX33" s="653"/>
      <c r="AHY33" s="653"/>
      <c r="AHZ33" s="653"/>
      <c r="AIA33" s="653"/>
      <c r="AIB33" s="653"/>
      <c r="AIC33" s="653"/>
      <c r="AID33" s="653"/>
      <c r="AIE33" s="653"/>
      <c r="AIF33" s="653"/>
      <c r="AIG33" s="653"/>
      <c r="AIH33" s="653"/>
      <c r="AII33" s="653"/>
      <c r="AIJ33" s="653"/>
      <c r="AIK33" s="653"/>
      <c r="AIL33" s="653"/>
      <c r="AIM33" s="653"/>
      <c r="AIN33" s="653"/>
      <c r="AIO33" s="653"/>
      <c r="AIP33" s="653"/>
      <c r="AIQ33" s="653"/>
      <c r="AIR33" s="653"/>
      <c r="AIS33" s="653"/>
      <c r="AIT33" s="653"/>
      <c r="AIU33" s="653"/>
      <c r="AIV33" s="653"/>
      <c r="AIW33" s="653"/>
      <c r="AIX33" s="653"/>
      <c r="AIY33" s="653"/>
      <c r="AIZ33" s="653"/>
      <c r="AJA33" s="653"/>
      <c r="AJB33" s="653"/>
      <c r="AJC33" s="653"/>
      <c r="AJD33" s="653"/>
      <c r="AJE33" s="653"/>
      <c r="AJF33" s="653"/>
      <c r="AJG33" s="653"/>
      <c r="AJH33" s="653"/>
      <c r="AJI33" s="653"/>
      <c r="AJJ33" s="653"/>
      <c r="AJK33" s="653"/>
      <c r="AJL33" s="653"/>
      <c r="AJM33" s="653"/>
      <c r="AJN33" s="653"/>
      <c r="AJO33" s="653"/>
      <c r="AJP33" s="653"/>
      <c r="AJQ33" s="653"/>
      <c r="AJR33" s="653"/>
      <c r="AJS33" s="653"/>
      <c r="AJT33" s="653"/>
      <c r="AJU33" s="653"/>
      <c r="AJV33" s="653"/>
      <c r="AJW33" s="653"/>
      <c r="AJX33" s="653"/>
      <c r="AJY33" s="653"/>
      <c r="AJZ33" s="653"/>
      <c r="AKA33" s="653"/>
      <c r="AKB33" s="653"/>
      <c r="AKC33" s="653"/>
      <c r="AKD33" s="653"/>
      <c r="AKE33" s="653"/>
      <c r="AKF33" s="653"/>
      <c r="AKG33" s="653"/>
      <c r="AKH33" s="653"/>
      <c r="AKI33" s="653"/>
      <c r="AKJ33" s="653"/>
      <c r="AKK33" s="653"/>
      <c r="AKL33" s="653"/>
      <c r="AKM33" s="653"/>
      <c r="AKN33" s="653"/>
      <c r="AKO33" s="653"/>
      <c r="AKP33" s="653"/>
      <c r="AKQ33" s="653"/>
      <c r="AKR33" s="653"/>
      <c r="AKS33" s="653"/>
      <c r="AKT33" s="653"/>
      <c r="AKU33" s="653"/>
      <c r="AKV33" s="653"/>
      <c r="AKW33" s="653"/>
      <c r="AKX33" s="653"/>
      <c r="AKY33" s="653"/>
      <c r="AKZ33" s="653"/>
      <c r="ALA33" s="653"/>
      <c r="ALB33" s="653"/>
      <c r="ALC33" s="653"/>
      <c r="ALD33" s="653"/>
      <c r="ALE33" s="653"/>
      <c r="ALF33" s="653"/>
      <c r="ALG33" s="653"/>
      <c r="ALH33" s="653"/>
      <c r="ALI33" s="653"/>
      <c r="ALJ33" s="653"/>
      <c r="ALK33" s="653"/>
      <c r="ALL33" s="653"/>
      <c r="ALM33" s="653"/>
      <c r="ALN33" s="653"/>
      <c r="ALO33" s="653"/>
      <c r="ALP33" s="653"/>
      <c r="ALQ33" s="653"/>
      <c r="ALR33" s="653"/>
      <c r="ALS33" s="653"/>
      <c r="ALT33" s="653"/>
      <c r="ALU33" s="653"/>
      <c r="ALV33" s="653"/>
      <c r="ALW33" s="653"/>
      <c r="ALX33" s="653"/>
      <c r="ALY33" s="653"/>
      <c r="ALZ33" s="653"/>
      <c r="AMA33" s="653"/>
      <c r="AMB33" s="653"/>
      <c r="AMC33" s="653"/>
      <c r="AMD33" s="653"/>
      <c r="AME33" s="653"/>
      <c r="AMF33" s="653"/>
      <c r="AMG33" s="653"/>
      <c r="AMH33" s="653"/>
      <c r="AMI33" s="653"/>
      <c r="AMJ33" s="653"/>
    </row>
    <row r="34" spans="1:1024" s="199" customFormat="1">
      <c r="A34" s="1599" t="s">
        <v>3527</v>
      </c>
      <c r="B34" s="1594"/>
      <c r="C34" s="1594"/>
      <c r="D34" s="1594"/>
      <c r="E34" s="1220" t="s">
        <v>3144</v>
      </c>
      <c r="F34" s="1595"/>
      <c r="G34" s="1600">
        <v>41735949</v>
      </c>
      <c r="H34" s="1600">
        <v>0</v>
      </c>
      <c r="I34" s="656"/>
      <c r="J34" s="653"/>
      <c r="K34" s="653"/>
      <c r="L34" s="653"/>
      <c r="M34" s="653"/>
      <c r="N34" s="653"/>
      <c r="O34" s="653"/>
      <c r="P34" s="653"/>
      <c r="Q34" s="653"/>
      <c r="R34" s="653"/>
      <c r="S34" s="653"/>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53"/>
      <c r="BY34" s="653"/>
      <c r="BZ34" s="653"/>
      <c r="CA34" s="653"/>
      <c r="CB34" s="653"/>
      <c r="CC34" s="653"/>
      <c r="CD34" s="653"/>
      <c r="CE34" s="653"/>
      <c r="CF34" s="653"/>
      <c r="CG34" s="653"/>
      <c r="CH34" s="653"/>
      <c r="CI34" s="653"/>
      <c r="CJ34" s="653"/>
      <c r="CK34" s="653"/>
      <c r="CL34" s="653"/>
      <c r="CM34" s="653"/>
      <c r="CN34" s="653"/>
      <c r="CO34" s="653"/>
      <c r="CP34" s="653"/>
      <c r="CQ34" s="653"/>
      <c r="CR34" s="653"/>
      <c r="CS34" s="653"/>
      <c r="CT34" s="653"/>
      <c r="CU34" s="653"/>
      <c r="CV34" s="653"/>
      <c r="CW34" s="653"/>
      <c r="CX34" s="653"/>
      <c r="CY34" s="653"/>
      <c r="CZ34" s="653"/>
      <c r="DA34" s="653"/>
      <c r="DB34" s="653"/>
      <c r="DC34" s="653"/>
      <c r="DD34" s="653"/>
      <c r="DE34" s="653"/>
      <c r="DF34" s="653"/>
      <c r="DG34" s="653"/>
      <c r="DH34" s="653"/>
      <c r="DI34" s="653"/>
      <c r="DJ34" s="653"/>
      <c r="DK34" s="653"/>
      <c r="DL34" s="653"/>
      <c r="DM34" s="653"/>
      <c r="DN34" s="653"/>
      <c r="DO34" s="653"/>
      <c r="DP34" s="653"/>
      <c r="DQ34" s="653"/>
      <c r="DR34" s="653"/>
      <c r="DS34" s="653"/>
      <c r="DT34" s="653"/>
      <c r="DU34" s="653"/>
      <c r="DV34" s="653"/>
      <c r="DW34" s="653"/>
      <c r="DX34" s="653"/>
      <c r="DY34" s="653"/>
      <c r="DZ34" s="653"/>
      <c r="EA34" s="653"/>
      <c r="EB34" s="653"/>
      <c r="EC34" s="653"/>
      <c r="ED34" s="653"/>
      <c r="EE34" s="653"/>
      <c r="EF34" s="653"/>
      <c r="EG34" s="653"/>
      <c r="EH34" s="653"/>
      <c r="EI34" s="653"/>
      <c r="EJ34" s="653"/>
      <c r="EK34" s="653"/>
      <c r="EL34" s="653"/>
      <c r="EM34" s="653"/>
      <c r="EN34" s="653"/>
      <c r="EO34" s="653"/>
      <c r="EP34" s="653"/>
      <c r="EQ34" s="653"/>
      <c r="ER34" s="653"/>
      <c r="ES34" s="653"/>
      <c r="ET34" s="653"/>
      <c r="EU34" s="653"/>
      <c r="EV34" s="653"/>
      <c r="EW34" s="653"/>
      <c r="EX34" s="653"/>
      <c r="EY34" s="653"/>
      <c r="EZ34" s="653"/>
      <c r="FA34" s="653"/>
      <c r="FB34" s="653"/>
      <c r="FC34" s="653"/>
      <c r="FD34" s="653"/>
      <c r="FE34" s="653"/>
      <c r="FF34" s="653"/>
      <c r="FG34" s="653"/>
      <c r="FH34" s="653"/>
      <c r="FI34" s="653"/>
      <c r="FJ34" s="653"/>
      <c r="FK34" s="653"/>
      <c r="FL34" s="653"/>
      <c r="FM34" s="653"/>
      <c r="FN34" s="653"/>
      <c r="FO34" s="653"/>
      <c r="FP34" s="653"/>
      <c r="FQ34" s="653"/>
      <c r="FR34" s="653"/>
      <c r="FS34" s="653"/>
      <c r="FT34" s="653"/>
      <c r="FU34" s="653"/>
      <c r="FV34" s="653"/>
      <c r="FW34" s="653"/>
      <c r="FX34" s="653"/>
      <c r="FY34" s="653"/>
      <c r="FZ34" s="653"/>
      <c r="GA34" s="653"/>
      <c r="GB34" s="653"/>
      <c r="GC34" s="653"/>
      <c r="GD34" s="653"/>
      <c r="GE34" s="653"/>
      <c r="GF34" s="653"/>
      <c r="GG34" s="653"/>
      <c r="GH34" s="653"/>
      <c r="GI34" s="653"/>
      <c r="GJ34" s="653"/>
      <c r="GK34" s="653"/>
      <c r="GL34" s="653"/>
      <c r="GM34" s="653"/>
      <c r="GN34" s="653"/>
      <c r="GO34" s="653"/>
      <c r="GP34" s="653"/>
      <c r="GQ34" s="653"/>
      <c r="GR34" s="653"/>
      <c r="GS34" s="653"/>
      <c r="GT34" s="653"/>
      <c r="GU34" s="653"/>
      <c r="GV34" s="653"/>
      <c r="GW34" s="653"/>
      <c r="GX34" s="653"/>
      <c r="GY34" s="653"/>
      <c r="GZ34" s="653"/>
      <c r="HA34" s="653"/>
      <c r="HB34" s="653"/>
      <c r="HC34" s="653"/>
      <c r="HD34" s="653"/>
      <c r="HE34" s="653"/>
      <c r="HF34" s="653"/>
      <c r="HG34" s="653"/>
      <c r="HH34" s="653"/>
      <c r="HI34" s="653"/>
      <c r="HJ34" s="653"/>
      <c r="HK34" s="653"/>
      <c r="HL34" s="653"/>
      <c r="HM34" s="653"/>
      <c r="HN34" s="653"/>
      <c r="HO34" s="653"/>
      <c r="HP34" s="653"/>
      <c r="HQ34" s="653"/>
      <c r="HR34" s="653"/>
      <c r="HS34" s="653"/>
      <c r="HT34" s="653"/>
      <c r="HU34" s="653"/>
      <c r="HV34" s="653"/>
      <c r="HW34" s="653"/>
      <c r="HX34" s="653"/>
      <c r="HY34" s="653"/>
      <c r="HZ34" s="653"/>
      <c r="IA34" s="653"/>
      <c r="IB34" s="653"/>
      <c r="IC34" s="653"/>
      <c r="ID34" s="653"/>
      <c r="IE34" s="653"/>
      <c r="IF34" s="653"/>
      <c r="IG34" s="653"/>
      <c r="IH34" s="653"/>
      <c r="II34" s="653"/>
      <c r="IJ34" s="653"/>
      <c r="IK34" s="653"/>
      <c r="IL34" s="653"/>
      <c r="IM34" s="653"/>
      <c r="IN34" s="653"/>
      <c r="IO34" s="653"/>
      <c r="IP34" s="653"/>
      <c r="IQ34" s="653"/>
      <c r="IR34" s="653"/>
      <c r="IS34" s="653"/>
      <c r="IT34" s="653"/>
      <c r="IU34" s="653"/>
      <c r="IV34" s="653"/>
      <c r="IW34" s="653"/>
      <c r="IX34" s="653"/>
      <c r="IY34" s="653"/>
      <c r="IZ34" s="653"/>
      <c r="JA34" s="653"/>
      <c r="JB34" s="653"/>
      <c r="JC34" s="653"/>
      <c r="JD34" s="653"/>
      <c r="JE34" s="653"/>
      <c r="JF34" s="653"/>
      <c r="JG34" s="653"/>
      <c r="JH34" s="653"/>
      <c r="JI34" s="653"/>
      <c r="JJ34" s="653"/>
      <c r="JK34" s="653"/>
      <c r="JL34" s="653"/>
      <c r="JM34" s="653"/>
      <c r="JN34" s="653"/>
      <c r="JO34" s="653"/>
      <c r="JP34" s="653"/>
      <c r="JQ34" s="653"/>
      <c r="JR34" s="653"/>
      <c r="JS34" s="653"/>
      <c r="JT34" s="653"/>
      <c r="JU34" s="653"/>
      <c r="JV34" s="653"/>
      <c r="JW34" s="653"/>
      <c r="JX34" s="653"/>
      <c r="JY34" s="653"/>
      <c r="JZ34" s="653"/>
      <c r="KA34" s="653"/>
      <c r="KB34" s="653"/>
      <c r="KC34" s="653"/>
      <c r="KD34" s="653"/>
      <c r="KE34" s="653"/>
      <c r="KF34" s="653"/>
      <c r="KG34" s="653"/>
      <c r="KH34" s="653"/>
      <c r="KI34" s="653"/>
      <c r="KJ34" s="653"/>
      <c r="KK34" s="653"/>
      <c r="KL34" s="653"/>
      <c r="KM34" s="653"/>
      <c r="KN34" s="653"/>
      <c r="KO34" s="653"/>
      <c r="KP34" s="653"/>
      <c r="KQ34" s="653"/>
      <c r="KR34" s="653"/>
      <c r="KS34" s="653"/>
      <c r="KT34" s="653"/>
      <c r="KU34" s="653"/>
      <c r="KV34" s="653"/>
      <c r="KW34" s="653"/>
      <c r="KX34" s="653"/>
      <c r="KY34" s="653"/>
      <c r="KZ34" s="653"/>
      <c r="LA34" s="653"/>
      <c r="LB34" s="653"/>
      <c r="LC34" s="653"/>
      <c r="LD34" s="653"/>
      <c r="LE34" s="653"/>
      <c r="LF34" s="653"/>
      <c r="LG34" s="653"/>
      <c r="LH34" s="653"/>
      <c r="LI34" s="653"/>
      <c r="LJ34" s="653"/>
      <c r="LK34" s="653"/>
      <c r="LL34" s="653"/>
      <c r="LM34" s="653"/>
      <c r="LN34" s="653"/>
      <c r="LO34" s="653"/>
      <c r="LP34" s="653"/>
      <c r="LQ34" s="653"/>
      <c r="LR34" s="653"/>
      <c r="LS34" s="653"/>
      <c r="LT34" s="653"/>
      <c r="LU34" s="653"/>
      <c r="LV34" s="653"/>
      <c r="LW34" s="653"/>
      <c r="LX34" s="653"/>
      <c r="LY34" s="653"/>
      <c r="LZ34" s="653"/>
      <c r="MA34" s="653"/>
      <c r="MB34" s="653"/>
      <c r="MC34" s="653"/>
      <c r="MD34" s="653"/>
      <c r="ME34" s="653"/>
      <c r="MF34" s="653"/>
      <c r="MG34" s="653"/>
      <c r="MH34" s="653"/>
      <c r="MI34" s="653"/>
      <c r="MJ34" s="653"/>
      <c r="MK34" s="653"/>
      <c r="ML34" s="653"/>
      <c r="MM34" s="653"/>
      <c r="MN34" s="653"/>
      <c r="MO34" s="653"/>
      <c r="MP34" s="653"/>
      <c r="MQ34" s="653"/>
      <c r="MR34" s="653"/>
      <c r="MS34" s="653"/>
      <c r="MT34" s="653"/>
      <c r="MU34" s="653"/>
      <c r="MV34" s="653"/>
      <c r="MW34" s="653"/>
      <c r="MX34" s="653"/>
      <c r="MY34" s="653"/>
      <c r="MZ34" s="653"/>
      <c r="NA34" s="653"/>
      <c r="NB34" s="653"/>
      <c r="NC34" s="653"/>
      <c r="ND34" s="653"/>
      <c r="NE34" s="653"/>
      <c r="NF34" s="653"/>
      <c r="NG34" s="653"/>
      <c r="NH34" s="653"/>
      <c r="NI34" s="653"/>
      <c r="NJ34" s="653"/>
      <c r="NK34" s="653"/>
      <c r="NL34" s="653"/>
      <c r="NM34" s="653"/>
      <c r="NN34" s="653"/>
      <c r="NO34" s="653"/>
      <c r="NP34" s="653"/>
      <c r="NQ34" s="653"/>
      <c r="NR34" s="653"/>
      <c r="NS34" s="653"/>
      <c r="NT34" s="653"/>
      <c r="NU34" s="653"/>
      <c r="NV34" s="653"/>
      <c r="NW34" s="653"/>
      <c r="NX34" s="653"/>
      <c r="NY34" s="653"/>
      <c r="NZ34" s="653"/>
      <c r="OA34" s="653"/>
      <c r="OB34" s="653"/>
      <c r="OC34" s="653"/>
      <c r="OD34" s="653"/>
      <c r="OE34" s="653"/>
      <c r="OF34" s="653"/>
      <c r="OG34" s="653"/>
      <c r="OH34" s="653"/>
      <c r="OI34" s="653"/>
      <c r="OJ34" s="653"/>
      <c r="OK34" s="653"/>
      <c r="OL34" s="653"/>
      <c r="OM34" s="653"/>
      <c r="ON34" s="653"/>
      <c r="OO34" s="653"/>
      <c r="OP34" s="653"/>
      <c r="OQ34" s="653"/>
      <c r="OR34" s="653"/>
      <c r="OS34" s="653"/>
      <c r="OT34" s="653"/>
      <c r="OU34" s="653"/>
      <c r="OV34" s="653"/>
      <c r="OW34" s="653"/>
      <c r="OX34" s="653"/>
      <c r="OY34" s="653"/>
      <c r="OZ34" s="653"/>
      <c r="PA34" s="653"/>
      <c r="PB34" s="653"/>
      <c r="PC34" s="653"/>
      <c r="PD34" s="653"/>
      <c r="PE34" s="653"/>
      <c r="PF34" s="653"/>
      <c r="PG34" s="653"/>
      <c r="PH34" s="653"/>
      <c r="PI34" s="653"/>
      <c r="PJ34" s="653"/>
      <c r="PK34" s="653"/>
      <c r="PL34" s="653"/>
      <c r="PM34" s="653"/>
      <c r="PN34" s="653"/>
      <c r="PO34" s="653"/>
      <c r="PP34" s="653"/>
      <c r="PQ34" s="653"/>
      <c r="PR34" s="653"/>
      <c r="PS34" s="653"/>
      <c r="PT34" s="653"/>
      <c r="PU34" s="653"/>
      <c r="PV34" s="653"/>
      <c r="PW34" s="653"/>
      <c r="PX34" s="653"/>
      <c r="PY34" s="653"/>
      <c r="PZ34" s="653"/>
      <c r="QA34" s="653"/>
      <c r="QB34" s="653"/>
      <c r="QC34" s="653"/>
      <c r="QD34" s="653"/>
      <c r="QE34" s="653"/>
      <c r="QF34" s="653"/>
      <c r="QG34" s="653"/>
      <c r="QH34" s="653"/>
      <c r="QI34" s="653"/>
      <c r="QJ34" s="653"/>
      <c r="QK34" s="653"/>
      <c r="QL34" s="653"/>
      <c r="QM34" s="653"/>
      <c r="QN34" s="653"/>
      <c r="QO34" s="653"/>
      <c r="QP34" s="653"/>
      <c r="QQ34" s="653"/>
      <c r="QR34" s="653"/>
      <c r="QS34" s="653"/>
      <c r="QT34" s="653"/>
      <c r="QU34" s="653"/>
      <c r="QV34" s="653"/>
      <c r="QW34" s="653"/>
      <c r="QX34" s="653"/>
      <c r="QY34" s="653"/>
      <c r="QZ34" s="653"/>
      <c r="RA34" s="653"/>
      <c r="RB34" s="653"/>
      <c r="RC34" s="653"/>
      <c r="RD34" s="653"/>
      <c r="RE34" s="653"/>
      <c r="RF34" s="653"/>
      <c r="RG34" s="653"/>
      <c r="RH34" s="653"/>
      <c r="RI34" s="653"/>
      <c r="RJ34" s="653"/>
      <c r="RK34" s="653"/>
      <c r="RL34" s="653"/>
      <c r="RM34" s="653"/>
      <c r="RN34" s="653"/>
      <c r="RO34" s="653"/>
      <c r="RP34" s="653"/>
      <c r="RQ34" s="653"/>
      <c r="RR34" s="653"/>
      <c r="RS34" s="653"/>
      <c r="RT34" s="653"/>
      <c r="RU34" s="653"/>
      <c r="RV34" s="653"/>
      <c r="RW34" s="653"/>
      <c r="RX34" s="653"/>
      <c r="RY34" s="653"/>
      <c r="RZ34" s="653"/>
      <c r="SA34" s="653"/>
      <c r="SB34" s="653"/>
      <c r="SC34" s="653"/>
      <c r="SD34" s="653"/>
      <c r="SE34" s="653"/>
      <c r="SF34" s="653"/>
      <c r="SG34" s="653"/>
      <c r="SH34" s="653"/>
      <c r="SI34" s="653"/>
      <c r="SJ34" s="653"/>
      <c r="SK34" s="653"/>
      <c r="SL34" s="653"/>
      <c r="SM34" s="653"/>
      <c r="SN34" s="653"/>
      <c r="SO34" s="653"/>
      <c r="SP34" s="653"/>
      <c r="SQ34" s="653"/>
      <c r="SR34" s="653"/>
      <c r="SS34" s="653"/>
      <c r="ST34" s="653"/>
      <c r="SU34" s="653"/>
      <c r="SV34" s="653"/>
      <c r="SW34" s="653"/>
      <c r="SX34" s="653"/>
      <c r="SY34" s="653"/>
      <c r="SZ34" s="653"/>
      <c r="TA34" s="653"/>
      <c r="TB34" s="653"/>
      <c r="TC34" s="653"/>
      <c r="TD34" s="653"/>
      <c r="TE34" s="653"/>
      <c r="TF34" s="653"/>
      <c r="TG34" s="653"/>
      <c r="TH34" s="653"/>
      <c r="TI34" s="653"/>
      <c r="TJ34" s="653"/>
      <c r="TK34" s="653"/>
      <c r="TL34" s="653"/>
      <c r="TM34" s="653"/>
      <c r="TN34" s="653"/>
      <c r="TO34" s="653"/>
      <c r="TP34" s="653"/>
      <c r="TQ34" s="653"/>
      <c r="TR34" s="653"/>
      <c r="TS34" s="653"/>
      <c r="TT34" s="653"/>
      <c r="TU34" s="653"/>
      <c r="TV34" s="653"/>
      <c r="TW34" s="653"/>
      <c r="TX34" s="653"/>
      <c r="TY34" s="653"/>
      <c r="TZ34" s="653"/>
      <c r="UA34" s="653"/>
      <c r="UB34" s="653"/>
      <c r="UC34" s="653"/>
      <c r="UD34" s="653"/>
      <c r="UE34" s="653"/>
      <c r="UF34" s="653"/>
      <c r="UG34" s="653"/>
      <c r="UH34" s="653"/>
      <c r="UI34" s="653"/>
      <c r="UJ34" s="653"/>
      <c r="UK34" s="653"/>
      <c r="UL34" s="653"/>
      <c r="UM34" s="653"/>
      <c r="UN34" s="653"/>
      <c r="UO34" s="653"/>
      <c r="UP34" s="653"/>
      <c r="UQ34" s="653"/>
      <c r="UR34" s="653"/>
      <c r="US34" s="653"/>
      <c r="UT34" s="653"/>
      <c r="UU34" s="653"/>
      <c r="UV34" s="653"/>
      <c r="UW34" s="653"/>
      <c r="UX34" s="653"/>
      <c r="UY34" s="653"/>
      <c r="UZ34" s="653"/>
      <c r="VA34" s="653"/>
      <c r="VB34" s="653"/>
      <c r="VC34" s="653"/>
      <c r="VD34" s="653"/>
      <c r="VE34" s="653"/>
      <c r="VF34" s="653"/>
      <c r="VG34" s="653"/>
      <c r="VH34" s="653"/>
      <c r="VI34" s="653"/>
      <c r="VJ34" s="653"/>
      <c r="VK34" s="653"/>
      <c r="VL34" s="653"/>
      <c r="VM34" s="653"/>
      <c r="VN34" s="653"/>
      <c r="VO34" s="653"/>
      <c r="VP34" s="653"/>
      <c r="VQ34" s="653"/>
      <c r="VR34" s="653"/>
      <c r="VS34" s="653"/>
      <c r="VT34" s="653"/>
      <c r="VU34" s="653"/>
      <c r="VV34" s="653"/>
      <c r="VW34" s="653"/>
      <c r="VX34" s="653"/>
      <c r="VY34" s="653"/>
      <c r="VZ34" s="653"/>
      <c r="WA34" s="653"/>
      <c r="WB34" s="653"/>
      <c r="WC34" s="653"/>
      <c r="WD34" s="653"/>
      <c r="WE34" s="653"/>
      <c r="WF34" s="653"/>
      <c r="WG34" s="653"/>
      <c r="WH34" s="653"/>
      <c r="WI34" s="653"/>
      <c r="WJ34" s="653"/>
      <c r="WK34" s="653"/>
      <c r="WL34" s="653"/>
      <c r="WM34" s="653"/>
      <c r="WN34" s="653"/>
      <c r="WO34" s="653"/>
      <c r="WP34" s="653"/>
      <c r="WQ34" s="653"/>
      <c r="WR34" s="653"/>
      <c r="WS34" s="653"/>
      <c r="WT34" s="653"/>
      <c r="WU34" s="653"/>
      <c r="WV34" s="653"/>
      <c r="WW34" s="653"/>
      <c r="WX34" s="653"/>
      <c r="WY34" s="653"/>
      <c r="WZ34" s="653"/>
      <c r="XA34" s="653"/>
      <c r="XB34" s="653"/>
      <c r="XC34" s="653"/>
      <c r="XD34" s="653"/>
      <c r="XE34" s="653"/>
      <c r="XF34" s="653"/>
      <c r="XG34" s="653"/>
      <c r="XH34" s="653"/>
      <c r="XI34" s="653"/>
      <c r="XJ34" s="653"/>
      <c r="XK34" s="653"/>
      <c r="XL34" s="653"/>
      <c r="XM34" s="653"/>
      <c r="XN34" s="653"/>
      <c r="XO34" s="653"/>
      <c r="XP34" s="653"/>
      <c r="XQ34" s="653"/>
      <c r="XR34" s="653"/>
      <c r="XS34" s="653"/>
      <c r="XT34" s="653"/>
      <c r="XU34" s="653"/>
      <c r="XV34" s="653"/>
      <c r="XW34" s="653"/>
      <c r="XX34" s="653"/>
      <c r="XY34" s="653"/>
      <c r="XZ34" s="653"/>
      <c r="YA34" s="653"/>
      <c r="YB34" s="653"/>
      <c r="YC34" s="653"/>
      <c r="YD34" s="653"/>
      <c r="YE34" s="653"/>
      <c r="YF34" s="653"/>
      <c r="YG34" s="653"/>
      <c r="YH34" s="653"/>
      <c r="YI34" s="653"/>
      <c r="YJ34" s="653"/>
      <c r="YK34" s="653"/>
      <c r="YL34" s="653"/>
      <c r="YM34" s="653"/>
      <c r="YN34" s="653"/>
      <c r="YO34" s="653"/>
      <c r="YP34" s="653"/>
      <c r="YQ34" s="653"/>
      <c r="YR34" s="653"/>
      <c r="YS34" s="653"/>
      <c r="YT34" s="653"/>
      <c r="YU34" s="653"/>
      <c r="YV34" s="653"/>
      <c r="YW34" s="653"/>
      <c r="YX34" s="653"/>
      <c r="YY34" s="653"/>
      <c r="YZ34" s="653"/>
      <c r="ZA34" s="653"/>
      <c r="ZB34" s="653"/>
      <c r="ZC34" s="653"/>
      <c r="ZD34" s="653"/>
      <c r="ZE34" s="653"/>
      <c r="ZF34" s="653"/>
      <c r="ZG34" s="653"/>
      <c r="ZH34" s="653"/>
      <c r="ZI34" s="653"/>
      <c r="ZJ34" s="653"/>
      <c r="ZK34" s="653"/>
      <c r="ZL34" s="653"/>
      <c r="ZM34" s="653"/>
      <c r="ZN34" s="653"/>
      <c r="ZO34" s="653"/>
      <c r="ZP34" s="653"/>
      <c r="ZQ34" s="653"/>
      <c r="ZR34" s="653"/>
      <c r="ZS34" s="653"/>
      <c r="ZT34" s="653"/>
      <c r="ZU34" s="653"/>
      <c r="ZV34" s="653"/>
      <c r="ZW34" s="653"/>
      <c r="ZX34" s="653"/>
      <c r="ZY34" s="653"/>
      <c r="ZZ34" s="653"/>
      <c r="AAA34" s="653"/>
      <c r="AAB34" s="653"/>
      <c r="AAC34" s="653"/>
      <c r="AAD34" s="653"/>
      <c r="AAE34" s="653"/>
      <c r="AAF34" s="653"/>
      <c r="AAG34" s="653"/>
      <c r="AAH34" s="653"/>
      <c r="AAI34" s="653"/>
      <c r="AAJ34" s="653"/>
      <c r="AAK34" s="653"/>
      <c r="AAL34" s="653"/>
      <c r="AAM34" s="653"/>
      <c r="AAN34" s="653"/>
      <c r="AAO34" s="653"/>
      <c r="AAP34" s="653"/>
      <c r="AAQ34" s="653"/>
      <c r="AAR34" s="653"/>
      <c r="AAS34" s="653"/>
      <c r="AAT34" s="653"/>
      <c r="AAU34" s="653"/>
      <c r="AAV34" s="653"/>
      <c r="AAW34" s="653"/>
      <c r="AAX34" s="653"/>
      <c r="AAY34" s="653"/>
      <c r="AAZ34" s="653"/>
      <c r="ABA34" s="653"/>
      <c r="ABB34" s="653"/>
      <c r="ABC34" s="653"/>
      <c r="ABD34" s="653"/>
      <c r="ABE34" s="653"/>
      <c r="ABF34" s="653"/>
      <c r="ABG34" s="653"/>
      <c r="ABH34" s="653"/>
      <c r="ABI34" s="653"/>
      <c r="ABJ34" s="653"/>
      <c r="ABK34" s="653"/>
      <c r="ABL34" s="653"/>
      <c r="ABM34" s="653"/>
      <c r="ABN34" s="653"/>
      <c r="ABO34" s="653"/>
      <c r="ABP34" s="653"/>
      <c r="ABQ34" s="653"/>
      <c r="ABR34" s="653"/>
      <c r="ABS34" s="653"/>
      <c r="ABT34" s="653"/>
      <c r="ABU34" s="653"/>
      <c r="ABV34" s="653"/>
      <c r="ABW34" s="653"/>
      <c r="ABX34" s="653"/>
      <c r="ABY34" s="653"/>
      <c r="ABZ34" s="653"/>
      <c r="ACA34" s="653"/>
      <c r="ACB34" s="653"/>
      <c r="ACC34" s="653"/>
      <c r="ACD34" s="653"/>
      <c r="ACE34" s="653"/>
      <c r="ACF34" s="653"/>
      <c r="ACG34" s="653"/>
      <c r="ACH34" s="653"/>
      <c r="ACI34" s="653"/>
      <c r="ACJ34" s="653"/>
      <c r="ACK34" s="653"/>
      <c r="ACL34" s="653"/>
      <c r="ACM34" s="653"/>
      <c r="ACN34" s="653"/>
      <c r="ACO34" s="653"/>
      <c r="ACP34" s="653"/>
      <c r="ACQ34" s="653"/>
      <c r="ACR34" s="653"/>
      <c r="ACS34" s="653"/>
      <c r="ACT34" s="653"/>
      <c r="ACU34" s="653"/>
      <c r="ACV34" s="653"/>
      <c r="ACW34" s="653"/>
      <c r="ACX34" s="653"/>
      <c r="ACY34" s="653"/>
      <c r="ACZ34" s="653"/>
      <c r="ADA34" s="653"/>
      <c r="ADB34" s="653"/>
      <c r="ADC34" s="653"/>
      <c r="ADD34" s="653"/>
      <c r="ADE34" s="653"/>
      <c r="ADF34" s="653"/>
      <c r="ADG34" s="653"/>
      <c r="ADH34" s="653"/>
      <c r="ADI34" s="653"/>
      <c r="ADJ34" s="653"/>
      <c r="ADK34" s="653"/>
      <c r="ADL34" s="653"/>
      <c r="ADM34" s="653"/>
      <c r="ADN34" s="653"/>
      <c r="ADO34" s="653"/>
      <c r="ADP34" s="653"/>
      <c r="ADQ34" s="653"/>
      <c r="ADR34" s="653"/>
      <c r="ADS34" s="653"/>
      <c r="ADT34" s="653"/>
      <c r="ADU34" s="653"/>
      <c r="ADV34" s="653"/>
      <c r="ADW34" s="653"/>
      <c r="ADX34" s="653"/>
      <c r="ADY34" s="653"/>
      <c r="ADZ34" s="653"/>
      <c r="AEA34" s="653"/>
      <c r="AEB34" s="653"/>
      <c r="AEC34" s="653"/>
      <c r="AED34" s="653"/>
      <c r="AEE34" s="653"/>
      <c r="AEF34" s="653"/>
      <c r="AEG34" s="653"/>
      <c r="AEH34" s="653"/>
      <c r="AEI34" s="653"/>
      <c r="AEJ34" s="653"/>
      <c r="AEK34" s="653"/>
      <c r="AEL34" s="653"/>
      <c r="AEM34" s="653"/>
      <c r="AEN34" s="653"/>
      <c r="AEO34" s="653"/>
      <c r="AEP34" s="653"/>
      <c r="AEQ34" s="653"/>
      <c r="AER34" s="653"/>
      <c r="AES34" s="653"/>
      <c r="AET34" s="653"/>
      <c r="AEU34" s="653"/>
      <c r="AEV34" s="653"/>
      <c r="AEW34" s="653"/>
      <c r="AEX34" s="653"/>
      <c r="AEY34" s="653"/>
      <c r="AEZ34" s="653"/>
      <c r="AFA34" s="653"/>
      <c r="AFB34" s="653"/>
      <c r="AFC34" s="653"/>
      <c r="AFD34" s="653"/>
      <c r="AFE34" s="653"/>
      <c r="AFF34" s="653"/>
      <c r="AFG34" s="653"/>
      <c r="AFH34" s="653"/>
      <c r="AFI34" s="653"/>
      <c r="AFJ34" s="653"/>
      <c r="AFK34" s="653"/>
      <c r="AFL34" s="653"/>
      <c r="AFM34" s="653"/>
      <c r="AFN34" s="653"/>
      <c r="AFO34" s="653"/>
      <c r="AFP34" s="653"/>
      <c r="AFQ34" s="653"/>
      <c r="AFR34" s="653"/>
      <c r="AFS34" s="653"/>
      <c r="AFT34" s="653"/>
      <c r="AFU34" s="653"/>
      <c r="AFV34" s="653"/>
      <c r="AFW34" s="653"/>
      <c r="AFX34" s="653"/>
      <c r="AFY34" s="653"/>
      <c r="AFZ34" s="653"/>
      <c r="AGA34" s="653"/>
      <c r="AGB34" s="653"/>
      <c r="AGC34" s="653"/>
      <c r="AGD34" s="653"/>
      <c r="AGE34" s="653"/>
      <c r="AGF34" s="653"/>
      <c r="AGG34" s="653"/>
      <c r="AGH34" s="653"/>
      <c r="AGI34" s="653"/>
      <c r="AGJ34" s="653"/>
      <c r="AGK34" s="653"/>
      <c r="AGL34" s="653"/>
      <c r="AGM34" s="653"/>
      <c r="AGN34" s="653"/>
      <c r="AGO34" s="653"/>
      <c r="AGP34" s="653"/>
      <c r="AGQ34" s="653"/>
      <c r="AGR34" s="653"/>
      <c r="AGS34" s="653"/>
      <c r="AGT34" s="653"/>
      <c r="AGU34" s="653"/>
      <c r="AGV34" s="653"/>
      <c r="AGW34" s="653"/>
      <c r="AGX34" s="653"/>
      <c r="AGY34" s="653"/>
      <c r="AGZ34" s="653"/>
      <c r="AHA34" s="653"/>
      <c r="AHB34" s="653"/>
      <c r="AHC34" s="653"/>
      <c r="AHD34" s="653"/>
      <c r="AHE34" s="653"/>
      <c r="AHF34" s="653"/>
      <c r="AHG34" s="653"/>
      <c r="AHH34" s="653"/>
      <c r="AHI34" s="653"/>
      <c r="AHJ34" s="653"/>
      <c r="AHK34" s="653"/>
      <c r="AHL34" s="653"/>
      <c r="AHM34" s="653"/>
      <c r="AHN34" s="653"/>
      <c r="AHO34" s="653"/>
      <c r="AHP34" s="653"/>
      <c r="AHQ34" s="653"/>
      <c r="AHR34" s="653"/>
      <c r="AHS34" s="653"/>
      <c r="AHT34" s="653"/>
      <c r="AHU34" s="653"/>
      <c r="AHV34" s="653"/>
      <c r="AHW34" s="653"/>
      <c r="AHX34" s="653"/>
      <c r="AHY34" s="653"/>
      <c r="AHZ34" s="653"/>
      <c r="AIA34" s="653"/>
      <c r="AIB34" s="653"/>
      <c r="AIC34" s="653"/>
      <c r="AID34" s="653"/>
      <c r="AIE34" s="653"/>
      <c r="AIF34" s="653"/>
      <c r="AIG34" s="653"/>
      <c r="AIH34" s="653"/>
      <c r="AII34" s="653"/>
      <c r="AIJ34" s="653"/>
      <c r="AIK34" s="653"/>
      <c r="AIL34" s="653"/>
      <c r="AIM34" s="653"/>
      <c r="AIN34" s="653"/>
      <c r="AIO34" s="653"/>
      <c r="AIP34" s="653"/>
      <c r="AIQ34" s="653"/>
      <c r="AIR34" s="653"/>
      <c r="AIS34" s="653"/>
      <c r="AIT34" s="653"/>
      <c r="AIU34" s="653"/>
      <c r="AIV34" s="653"/>
      <c r="AIW34" s="653"/>
      <c r="AIX34" s="653"/>
      <c r="AIY34" s="653"/>
      <c r="AIZ34" s="653"/>
      <c r="AJA34" s="653"/>
      <c r="AJB34" s="653"/>
      <c r="AJC34" s="653"/>
      <c r="AJD34" s="653"/>
      <c r="AJE34" s="653"/>
      <c r="AJF34" s="653"/>
      <c r="AJG34" s="653"/>
      <c r="AJH34" s="653"/>
      <c r="AJI34" s="653"/>
      <c r="AJJ34" s="653"/>
      <c r="AJK34" s="653"/>
      <c r="AJL34" s="653"/>
      <c r="AJM34" s="653"/>
      <c r="AJN34" s="653"/>
      <c r="AJO34" s="653"/>
      <c r="AJP34" s="653"/>
      <c r="AJQ34" s="653"/>
      <c r="AJR34" s="653"/>
      <c r="AJS34" s="653"/>
      <c r="AJT34" s="653"/>
      <c r="AJU34" s="653"/>
      <c r="AJV34" s="653"/>
      <c r="AJW34" s="653"/>
      <c r="AJX34" s="653"/>
      <c r="AJY34" s="653"/>
      <c r="AJZ34" s="653"/>
      <c r="AKA34" s="653"/>
      <c r="AKB34" s="653"/>
      <c r="AKC34" s="653"/>
      <c r="AKD34" s="653"/>
      <c r="AKE34" s="653"/>
      <c r="AKF34" s="653"/>
      <c r="AKG34" s="653"/>
      <c r="AKH34" s="653"/>
      <c r="AKI34" s="653"/>
      <c r="AKJ34" s="653"/>
      <c r="AKK34" s="653"/>
      <c r="AKL34" s="653"/>
      <c r="AKM34" s="653"/>
      <c r="AKN34" s="653"/>
      <c r="AKO34" s="653"/>
      <c r="AKP34" s="653"/>
      <c r="AKQ34" s="653"/>
      <c r="AKR34" s="653"/>
      <c r="AKS34" s="653"/>
      <c r="AKT34" s="653"/>
      <c r="AKU34" s="653"/>
      <c r="AKV34" s="653"/>
      <c r="AKW34" s="653"/>
      <c r="AKX34" s="653"/>
      <c r="AKY34" s="653"/>
      <c r="AKZ34" s="653"/>
      <c r="ALA34" s="653"/>
      <c r="ALB34" s="653"/>
      <c r="ALC34" s="653"/>
      <c r="ALD34" s="653"/>
      <c r="ALE34" s="653"/>
      <c r="ALF34" s="653"/>
      <c r="ALG34" s="653"/>
      <c r="ALH34" s="653"/>
      <c r="ALI34" s="653"/>
      <c r="ALJ34" s="653"/>
      <c r="ALK34" s="653"/>
      <c r="ALL34" s="653"/>
      <c r="ALM34" s="653"/>
      <c r="ALN34" s="653"/>
      <c r="ALO34" s="653"/>
      <c r="ALP34" s="653"/>
      <c r="ALQ34" s="653"/>
      <c r="ALR34" s="653"/>
      <c r="ALS34" s="653"/>
      <c r="ALT34" s="653"/>
      <c r="ALU34" s="653"/>
      <c r="ALV34" s="653"/>
      <c r="ALW34" s="653"/>
      <c r="ALX34" s="653"/>
      <c r="ALY34" s="653"/>
      <c r="ALZ34" s="653"/>
      <c r="AMA34" s="653"/>
      <c r="AMB34" s="653"/>
      <c r="AMC34" s="653"/>
      <c r="AMD34" s="653"/>
      <c r="AME34" s="653"/>
      <c r="AMF34" s="653"/>
      <c r="AMG34" s="653"/>
      <c r="AMH34" s="653"/>
      <c r="AMI34" s="653"/>
      <c r="AMJ34" s="653"/>
    </row>
    <row r="35" spans="1:1024" s="199" customFormat="1">
      <c r="A35" s="1599" t="s">
        <v>3243</v>
      </c>
      <c r="B35" s="1594"/>
      <c r="C35" s="1594"/>
      <c r="D35" s="1594"/>
      <c r="E35" s="1594"/>
      <c r="F35" s="1595"/>
      <c r="G35" s="1600">
        <v>36460500</v>
      </c>
      <c r="H35" s="1600">
        <v>36460500</v>
      </c>
      <c r="I35" s="656"/>
      <c r="J35" s="653"/>
      <c r="K35" s="653"/>
      <c r="L35" s="653"/>
      <c r="M35" s="653"/>
      <c r="N35" s="653"/>
      <c r="O35" s="653"/>
      <c r="P35" s="653"/>
      <c r="Q35" s="653"/>
      <c r="R35" s="653"/>
      <c r="S35" s="653"/>
      <c r="T35" s="653"/>
      <c r="U35" s="653"/>
      <c r="V35" s="653"/>
      <c r="W35" s="653"/>
      <c r="X35" s="653"/>
      <c r="Y35" s="653"/>
      <c r="Z35" s="653"/>
      <c r="AA35" s="653"/>
      <c r="AB35" s="653"/>
      <c r="AC35" s="653"/>
      <c r="AD35" s="653"/>
      <c r="AE35" s="653"/>
      <c r="AF35" s="653"/>
      <c r="AG35" s="653"/>
      <c r="AH35" s="653"/>
      <c r="AI35" s="653"/>
      <c r="AJ35" s="653"/>
      <c r="AK35" s="653"/>
      <c r="AL35" s="653"/>
      <c r="AM35" s="653"/>
      <c r="AN35" s="653"/>
      <c r="AO35" s="653"/>
      <c r="AP35" s="653"/>
      <c r="AQ35" s="653"/>
      <c r="AR35" s="653"/>
      <c r="AS35" s="653"/>
      <c r="AT35" s="653"/>
      <c r="AU35" s="653"/>
      <c r="AV35" s="653"/>
      <c r="AW35" s="653"/>
      <c r="AX35" s="653"/>
      <c r="AY35" s="653"/>
      <c r="AZ35" s="653"/>
      <c r="BA35" s="653"/>
      <c r="BB35" s="653"/>
      <c r="BC35" s="653"/>
      <c r="BD35" s="653"/>
      <c r="BE35" s="653"/>
      <c r="BF35" s="653"/>
      <c r="BG35" s="653"/>
      <c r="BH35" s="653"/>
      <c r="BI35" s="653"/>
      <c r="BJ35" s="653"/>
      <c r="BK35" s="653"/>
      <c r="BL35" s="653"/>
      <c r="BM35" s="653"/>
      <c r="BN35" s="653"/>
      <c r="BO35" s="653"/>
      <c r="BP35" s="653"/>
      <c r="BQ35" s="653"/>
      <c r="BR35" s="653"/>
      <c r="BS35" s="653"/>
      <c r="BT35" s="653"/>
      <c r="BU35" s="653"/>
      <c r="BV35" s="653"/>
      <c r="BW35" s="653"/>
      <c r="BX35" s="653"/>
      <c r="BY35" s="653"/>
      <c r="BZ35" s="653"/>
      <c r="CA35" s="653"/>
      <c r="CB35" s="653"/>
      <c r="CC35" s="653"/>
      <c r="CD35" s="653"/>
      <c r="CE35" s="653"/>
      <c r="CF35" s="653"/>
      <c r="CG35" s="653"/>
      <c r="CH35" s="653"/>
      <c r="CI35" s="653"/>
      <c r="CJ35" s="653"/>
      <c r="CK35" s="653"/>
      <c r="CL35" s="653"/>
      <c r="CM35" s="653"/>
      <c r="CN35" s="653"/>
      <c r="CO35" s="653"/>
      <c r="CP35" s="653"/>
      <c r="CQ35" s="653"/>
      <c r="CR35" s="653"/>
      <c r="CS35" s="653"/>
      <c r="CT35" s="653"/>
      <c r="CU35" s="653"/>
      <c r="CV35" s="653"/>
      <c r="CW35" s="653"/>
      <c r="CX35" s="653"/>
      <c r="CY35" s="653"/>
      <c r="CZ35" s="653"/>
      <c r="DA35" s="653"/>
      <c r="DB35" s="653"/>
      <c r="DC35" s="653"/>
      <c r="DD35" s="653"/>
      <c r="DE35" s="653"/>
      <c r="DF35" s="653"/>
      <c r="DG35" s="653"/>
      <c r="DH35" s="653"/>
      <c r="DI35" s="653"/>
      <c r="DJ35" s="653"/>
      <c r="DK35" s="653"/>
      <c r="DL35" s="653"/>
      <c r="DM35" s="653"/>
      <c r="DN35" s="653"/>
      <c r="DO35" s="653"/>
      <c r="DP35" s="653"/>
      <c r="DQ35" s="653"/>
      <c r="DR35" s="653"/>
      <c r="DS35" s="653"/>
      <c r="DT35" s="653"/>
      <c r="DU35" s="653"/>
      <c r="DV35" s="653"/>
      <c r="DW35" s="653"/>
      <c r="DX35" s="653"/>
      <c r="DY35" s="653"/>
      <c r="DZ35" s="653"/>
      <c r="EA35" s="653"/>
      <c r="EB35" s="653"/>
      <c r="EC35" s="653"/>
      <c r="ED35" s="653"/>
      <c r="EE35" s="653"/>
      <c r="EF35" s="653"/>
      <c r="EG35" s="653"/>
      <c r="EH35" s="653"/>
      <c r="EI35" s="653"/>
      <c r="EJ35" s="653"/>
      <c r="EK35" s="653"/>
      <c r="EL35" s="653"/>
      <c r="EM35" s="653"/>
      <c r="EN35" s="653"/>
      <c r="EO35" s="653"/>
      <c r="EP35" s="653"/>
      <c r="EQ35" s="653"/>
      <c r="ER35" s="653"/>
      <c r="ES35" s="653"/>
      <c r="ET35" s="653"/>
      <c r="EU35" s="653"/>
      <c r="EV35" s="653"/>
      <c r="EW35" s="653"/>
      <c r="EX35" s="653"/>
      <c r="EY35" s="653"/>
      <c r="EZ35" s="653"/>
      <c r="FA35" s="653"/>
      <c r="FB35" s="653"/>
      <c r="FC35" s="653"/>
      <c r="FD35" s="653"/>
      <c r="FE35" s="653"/>
      <c r="FF35" s="653"/>
      <c r="FG35" s="653"/>
      <c r="FH35" s="653"/>
      <c r="FI35" s="653"/>
      <c r="FJ35" s="653"/>
      <c r="FK35" s="653"/>
      <c r="FL35" s="653"/>
      <c r="FM35" s="653"/>
      <c r="FN35" s="653"/>
      <c r="FO35" s="653"/>
      <c r="FP35" s="653"/>
      <c r="FQ35" s="653"/>
      <c r="FR35" s="653"/>
      <c r="FS35" s="653"/>
      <c r="FT35" s="653"/>
      <c r="FU35" s="653"/>
      <c r="FV35" s="653"/>
      <c r="FW35" s="653"/>
      <c r="FX35" s="653"/>
      <c r="FY35" s="653"/>
      <c r="FZ35" s="653"/>
      <c r="GA35" s="653"/>
      <c r="GB35" s="653"/>
      <c r="GC35" s="653"/>
      <c r="GD35" s="653"/>
      <c r="GE35" s="653"/>
      <c r="GF35" s="653"/>
      <c r="GG35" s="653"/>
      <c r="GH35" s="653"/>
      <c r="GI35" s="653"/>
      <c r="GJ35" s="653"/>
      <c r="GK35" s="653"/>
      <c r="GL35" s="653"/>
      <c r="GM35" s="653"/>
      <c r="GN35" s="653"/>
      <c r="GO35" s="653"/>
      <c r="GP35" s="653"/>
      <c r="GQ35" s="653"/>
      <c r="GR35" s="653"/>
      <c r="GS35" s="653"/>
      <c r="GT35" s="653"/>
      <c r="GU35" s="653"/>
      <c r="GV35" s="653"/>
      <c r="GW35" s="653"/>
      <c r="GX35" s="653"/>
      <c r="GY35" s="653"/>
      <c r="GZ35" s="653"/>
      <c r="HA35" s="653"/>
      <c r="HB35" s="653"/>
      <c r="HC35" s="653"/>
      <c r="HD35" s="653"/>
      <c r="HE35" s="653"/>
      <c r="HF35" s="653"/>
      <c r="HG35" s="653"/>
      <c r="HH35" s="653"/>
      <c r="HI35" s="653"/>
      <c r="HJ35" s="653"/>
      <c r="HK35" s="653"/>
      <c r="HL35" s="653"/>
      <c r="HM35" s="653"/>
      <c r="HN35" s="653"/>
      <c r="HO35" s="653"/>
      <c r="HP35" s="653"/>
      <c r="HQ35" s="653"/>
      <c r="HR35" s="653"/>
      <c r="HS35" s="653"/>
      <c r="HT35" s="653"/>
      <c r="HU35" s="653"/>
      <c r="HV35" s="653"/>
      <c r="HW35" s="653"/>
      <c r="HX35" s="653"/>
      <c r="HY35" s="653"/>
      <c r="HZ35" s="653"/>
      <c r="IA35" s="653"/>
      <c r="IB35" s="653"/>
      <c r="IC35" s="653"/>
      <c r="ID35" s="653"/>
      <c r="IE35" s="653"/>
      <c r="IF35" s="653"/>
      <c r="IG35" s="653"/>
      <c r="IH35" s="653"/>
      <c r="II35" s="653"/>
      <c r="IJ35" s="653"/>
      <c r="IK35" s="653"/>
      <c r="IL35" s="653"/>
      <c r="IM35" s="653"/>
      <c r="IN35" s="653"/>
      <c r="IO35" s="653"/>
      <c r="IP35" s="653"/>
      <c r="IQ35" s="653"/>
      <c r="IR35" s="653"/>
      <c r="IS35" s="653"/>
      <c r="IT35" s="653"/>
      <c r="IU35" s="653"/>
      <c r="IV35" s="653"/>
      <c r="IW35" s="653"/>
      <c r="IX35" s="653"/>
      <c r="IY35" s="653"/>
      <c r="IZ35" s="653"/>
      <c r="JA35" s="653"/>
      <c r="JB35" s="653"/>
      <c r="JC35" s="653"/>
      <c r="JD35" s="653"/>
      <c r="JE35" s="653"/>
      <c r="JF35" s="653"/>
      <c r="JG35" s="653"/>
      <c r="JH35" s="653"/>
      <c r="JI35" s="653"/>
      <c r="JJ35" s="653"/>
      <c r="JK35" s="653"/>
      <c r="JL35" s="653"/>
      <c r="JM35" s="653"/>
      <c r="JN35" s="653"/>
      <c r="JO35" s="653"/>
      <c r="JP35" s="653"/>
      <c r="JQ35" s="653"/>
      <c r="JR35" s="653"/>
      <c r="JS35" s="653"/>
      <c r="JT35" s="653"/>
      <c r="JU35" s="653"/>
      <c r="JV35" s="653"/>
      <c r="JW35" s="653"/>
      <c r="JX35" s="653"/>
      <c r="JY35" s="653"/>
      <c r="JZ35" s="653"/>
      <c r="KA35" s="653"/>
      <c r="KB35" s="653"/>
      <c r="KC35" s="653"/>
      <c r="KD35" s="653"/>
      <c r="KE35" s="653"/>
      <c r="KF35" s="653"/>
      <c r="KG35" s="653"/>
      <c r="KH35" s="653"/>
      <c r="KI35" s="653"/>
      <c r="KJ35" s="653"/>
      <c r="KK35" s="653"/>
      <c r="KL35" s="653"/>
      <c r="KM35" s="653"/>
      <c r="KN35" s="653"/>
      <c r="KO35" s="653"/>
      <c r="KP35" s="653"/>
      <c r="KQ35" s="653"/>
      <c r="KR35" s="653"/>
      <c r="KS35" s="653"/>
      <c r="KT35" s="653"/>
      <c r="KU35" s="653"/>
      <c r="KV35" s="653"/>
      <c r="KW35" s="653"/>
      <c r="KX35" s="653"/>
      <c r="KY35" s="653"/>
      <c r="KZ35" s="653"/>
      <c r="LA35" s="653"/>
      <c r="LB35" s="653"/>
      <c r="LC35" s="653"/>
      <c r="LD35" s="653"/>
      <c r="LE35" s="653"/>
      <c r="LF35" s="653"/>
      <c r="LG35" s="653"/>
      <c r="LH35" s="653"/>
      <c r="LI35" s="653"/>
      <c r="LJ35" s="653"/>
      <c r="LK35" s="653"/>
      <c r="LL35" s="653"/>
      <c r="LM35" s="653"/>
      <c r="LN35" s="653"/>
      <c r="LO35" s="653"/>
      <c r="LP35" s="653"/>
      <c r="LQ35" s="653"/>
      <c r="LR35" s="653"/>
      <c r="LS35" s="653"/>
      <c r="LT35" s="653"/>
      <c r="LU35" s="653"/>
      <c r="LV35" s="653"/>
      <c r="LW35" s="653"/>
      <c r="LX35" s="653"/>
      <c r="LY35" s="653"/>
      <c r="LZ35" s="653"/>
      <c r="MA35" s="653"/>
      <c r="MB35" s="653"/>
      <c r="MC35" s="653"/>
      <c r="MD35" s="653"/>
      <c r="ME35" s="653"/>
      <c r="MF35" s="653"/>
      <c r="MG35" s="653"/>
      <c r="MH35" s="653"/>
      <c r="MI35" s="653"/>
      <c r="MJ35" s="653"/>
      <c r="MK35" s="653"/>
      <c r="ML35" s="653"/>
      <c r="MM35" s="653"/>
      <c r="MN35" s="653"/>
      <c r="MO35" s="653"/>
      <c r="MP35" s="653"/>
      <c r="MQ35" s="653"/>
      <c r="MR35" s="653"/>
      <c r="MS35" s="653"/>
      <c r="MT35" s="653"/>
      <c r="MU35" s="653"/>
      <c r="MV35" s="653"/>
      <c r="MW35" s="653"/>
      <c r="MX35" s="653"/>
      <c r="MY35" s="653"/>
      <c r="MZ35" s="653"/>
      <c r="NA35" s="653"/>
      <c r="NB35" s="653"/>
      <c r="NC35" s="653"/>
      <c r="ND35" s="653"/>
      <c r="NE35" s="653"/>
      <c r="NF35" s="653"/>
      <c r="NG35" s="653"/>
      <c r="NH35" s="653"/>
      <c r="NI35" s="653"/>
      <c r="NJ35" s="653"/>
      <c r="NK35" s="653"/>
      <c r="NL35" s="653"/>
      <c r="NM35" s="653"/>
      <c r="NN35" s="653"/>
      <c r="NO35" s="653"/>
      <c r="NP35" s="653"/>
      <c r="NQ35" s="653"/>
      <c r="NR35" s="653"/>
      <c r="NS35" s="653"/>
      <c r="NT35" s="653"/>
      <c r="NU35" s="653"/>
      <c r="NV35" s="653"/>
      <c r="NW35" s="653"/>
      <c r="NX35" s="653"/>
      <c r="NY35" s="653"/>
      <c r="NZ35" s="653"/>
      <c r="OA35" s="653"/>
      <c r="OB35" s="653"/>
      <c r="OC35" s="653"/>
      <c r="OD35" s="653"/>
      <c r="OE35" s="653"/>
      <c r="OF35" s="653"/>
      <c r="OG35" s="653"/>
      <c r="OH35" s="653"/>
      <c r="OI35" s="653"/>
      <c r="OJ35" s="653"/>
      <c r="OK35" s="653"/>
      <c r="OL35" s="653"/>
      <c r="OM35" s="653"/>
      <c r="ON35" s="653"/>
      <c r="OO35" s="653"/>
      <c r="OP35" s="653"/>
      <c r="OQ35" s="653"/>
      <c r="OR35" s="653"/>
      <c r="OS35" s="653"/>
      <c r="OT35" s="653"/>
      <c r="OU35" s="653"/>
      <c r="OV35" s="653"/>
      <c r="OW35" s="653"/>
      <c r="OX35" s="653"/>
      <c r="OY35" s="653"/>
      <c r="OZ35" s="653"/>
      <c r="PA35" s="653"/>
      <c r="PB35" s="653"/>
      <c r="PC35" s="653"/>
      <c r="PD35" s="653"/>
      <c r="PE35" s="653"/>
      <c r="PF35" s="653"/>
      <c r="PG35" s="653"/>
      <c r="PH35" s="653"/>
      <c r="PI35" s="653"/>
      <c r="PJ35" s="653"/>
      <c r="PK35" s="653"/>
      <c r="PL35" s="653"/>
      <c r="PM35" s="653"/>
      <c r="PN35" s="653"/>
      <c r="PO35" s="653"/>
      <c r="PP35" s="653"/>
      <c r="PQ35" s="653"/>
      <c r="PR35" s="653"/>
      <c r="PS35" s="653"/>
      <c r="PT35" s="653"/>
      <c r="PU35" s="653"/>
      <c r="PV35" s="653"/>
      <c r="PW35" s="653"/>
      <c r="PX35" s="653"/>
      <c r="PY35" s="653"/>
      <c r="PZ35" s="653"/>
      <c r="QA35" s="653"/>
      <c r="QB35" s="653"/>
      <c r="QC35" s="653"/>
      <c r="QD35" s="653"/>
      <c r="QE35" s="653"/>
      <c r="QF35" s="653"/>
      <c r="QG35" s="653"/>
      <c r="QH35" s="653"/>
      <c r="QI35" s="653"/>
      <c r="QJ35" s="653"/>
      <c r="QK35" s="653"/>
      <c r="QL35" s="653"/>
      <c r="QM35" s="653"/>
      <c r="QN35" s="653"/>
      <c r="QO35" s="653"/>
      <c r="QP35" s="653"/>
      <c r="QQ35" s="653"/>
      <c r="QR35" s="653"/>
      <c r="QS35" s="653"/>
      <c r="QT35" s="653"/>
      <c r="QU35" s="653"/>
      <c r="QV35" s="653"/>
      <c r="QW35" s="653"/>
      <c r="QX35" s="653"/>
      <c r="QY35" s="653"/>
      <c r="QZ35" s="653"/>
      <c r="RA35" s="653"/>
      <c r="RB35" s="653"/>
      <c r="RC35" s="653"/>
      <c r="RD35" s="653"/>
      <c r="RE35" s="653"/>
      <c r="RF35" s="653"/>
      <c r="RG35" s="653"/>
      <c r="RH35" s="653"/>
      <c r="RI35" s="653"/>
      <c r="RJ35" s="653"/>
      <c r="RK35" s="653"/>
      <c r="RL35" s="653"/>
      <c r="RM35" s="653"/>
      <c r="RN35" s="653"/>
      <c r="RO35" s="653"/>
      <c r="RP35" s="653"/>
      <c r="RQ35" s="653"/>
      <c r="RR35" s="653"/>
      <c r="RS35" s="653"/>
      <c r="RT35" s="653"/>
      <c r="RU35" s="653"/>
      <c r="RV35" s="653"/>
      <c r="RW35" s="653"/>
      <c r="RX35" s="653"/>
      <c r="RY35" s="653"/>
      <c r="RZ35" s="653"/>
      <c r="SA35" s="653"/>
      <c r="SB35" s="653"/>
      <c r="SC35" s="653"/>
      <c r="SD35" s="653"/>
      <c r="SE35" s="653"/>
      <c r="SF35" s="653"/>
      <c r="SG35" s="653"/>
      <c r="SH35" s="653"/>
      <c r="SI35" s="653"/>
      <c r="SJ35" s="653"/>
      <c r="SK35" s="653"/>
      <c r="SL35" s="653"/>
      <c r="SM35" s="653"/>
      <c r="SN35" s="653"/>
      <c r="SO35" s="653"/>
      <c r="SP35" s="653"/>
      <c r="SQ35" s="653"/>
      <c r="SR35" s="653"/>
      <c r="SS35" s="653"/>
      <c r="ST35" s="653"/>
      <c r="SU35" s="653"/>
      <c r="SV35" s="653"/>
      <c r="SW35" s="653"/>
      <c r="SX35" s="653"/>
      <c r="SY35" s="653"/>
      <c r="SZ35" s="653"/>
      <c r="TA35" s="653"/>
      <c r="TB35" s="653"/>
      <c r="TC35" s="653"/>
      <c r="TD35" s="653"/>
      <c r="TE35" s="653"/>
      <c r="TF35" s="653"/>
      <c r="TG35" s="653"/>
      <c r="TH35" s="653"/>
      <c r="TI35" s="653"/>
      <c r="TJ35" s="653"/>
      <c r="TK35" s="653"/>
      <c r="TL35" s="653"/>
      <c r="TM35" s="653"/>
      <c r="TN35" s="653"/>
      <c r="TO35" s="653"/>
      <c r="TP35" s="653"/>
      <c r="TQ35" s="653"/>
      <c r="TR35" s="653"/>
      <c r="TS35" s="653"/>
      <c r="TT35" s="653"/>
      <c r="TU35" s="653"/>
      <c r="TV35" s="653"/>
      <c r="TW35" s="653"/>
      <c r="TX35" s="653"/>
      <c r="TY35" s="653"/>
      <c r="TZ35" s="653"/>
      <c r="UA35" s="653"/>
      <c r="UB35" s="653"/>
      <c r="UC35" s="653"/>
      <c r="UD35" s="653"/>
      <c r="UE35" s="653"/>
      <c r="UF35" s="653"/>
      <c r="UG35" s="653"/>
      <c r="UH35" s="653"/>
      <c r="UI35" s="653"/>
      <c r="UJ35" s="653"/>
      <c r="UK35" s="653"/>
      <c r="UL35" s="653"/>
      <c r="UM35" s="653"/>
      <c r="UN35" s="653"/>
      <c r="UO35" s="653"/>
      <c r="UP35" s="653"/>
      <c r="UQ35" s="653"/>
      <c r="UR35" s="653"/>
      <c r="US35" s="653"/>
      <c r="UT35" s="653"/>
      <c r="UU35" s="653"/>
      <c r="UV35" s="653"/>
      <c r="UW35" s="653"/>
      <c r="UX35" s="653"/>
      <c r="UY35" s="653"/>
      <c r="UZ35" s="653"/>
      <c r="VA35" s="653"/>
      <c r="VB35" s="653"/>
      <c r="VC35" s="653"/>
      <c r="VD35" s="653"/>
      <c r="VE35" s="653"/>
      <c r="VF35" s="653"/>
      <c r="VG35" s="653"/>
      <c r="VH35" s="653"/>
      <c r="VI35" s="653"/>
      <c r="VJ35" s="653"/>
      <c r="VK35" s="653"/>
      <c r="VL35" s="653"/>
      <c r="VM35" s="653"/>
      <c r="VN35" s="653"/>
      <c r="VO35" s="653"/>
      <c r="VP35" s="653"/>
      <c r="VQ35" s="653"/>
      <c r="VR35" s="653"/>
      <c r="VS35" s="653"/>
      <c r="VT35" s="653"/>
      <c r="VU35" s="653"/>
      <c r="VV35" s="653"/>
      <c r="VW35" s="653"/>
      <c r="VX35" s="653"/>
      <c r="VY35" s="653"/>
      <c r="VZ35" s="653"/>
      <c r="WA35" s="653"/>
      <c r="WB35" s="653"/>
      <c r="WC35" s="653"/>
      <c r="WD35" s="653"/>
      <c r="WE35" s="653"/>
      <c r="WF35" s="653"/>
      <c r="WG35" s="653"/>
      <c r="WH35" s="653"/>
      <c r="WI35" s="653"/>
      <c r="WJ35" s="653"/>
      <c r="WK35" s="653"/>
      <c r="WL35" s="653"/>
      <c r="WM35" s="653"/>
      <c r="WN35" s="653"/>
      <c r="WO35" s="653"/>
      <c r="WP35" s="653"/>
      <c r="WQ35" s="653"/>
      <c r="WR35" s="653"/>
      <c r="WS35" s="653"/>
      <c r="WT35" s="653"/>
      <c r="WU35" s="653"/>
      <c r="WV35" s="653"/>
      <c r="WW35" s="653"/>
      <c r="WX35" s="653"/>
      <c r="WY35" s="653"/>
      <c r="WZ35" s="653"/>
      <c r="XA35" s="653"/>
      <c r="XB35" s="653"/>
      <c r="XC35" s="653"/>
      <c r="XD35" s="653"/>
      <c r="XE35" s="653"/>
      <c r="XF35" s="653"/>
      <c r="XG35" s="653"/>
      <c r="XH35" s="653"/>
      <c r="XI35" s="653"/>
      <c r="XJ35" s="653"/>
      <c r="XK35" s="653"/>
      <c r="XL35" s="653"/>
      <c r="XM35" s="653"/>
      <c r="XN35" s="653"/>
      <c r="XO35" s="653"/>
      <c r="XP35" s="653"/>
      <c r="XQ35" s="653"/>
      <c r="XR35" s="653"/>
      <c r="XS35" s="653"/>
      <c r="XT35" s="653"/>
      <c r="XU35" s="653"/>
      <c r="XV35" s="653"/>
      <c r="XW35" s="653"/>
      <c r="XX35" s="653"/>
      <c r="XY35" s="653"/>
      <c r="XZ35" s="653"/>
      <c r="YA35" s="653"/>
      <c r="YB35" s="653"/>
      <c r="YC35" s="653"/>
      <c r="YD35" s="653"/>
      <c r="YE35" s="653"/>
      <c r="YF35" s="653"/>
      <c r="YG35" s="653"/>
      <c r="YH35" s="653"/>
      <c r="YI35" s="653"/>
      <c r="YJ35" s="653"/>
      <c r="YK35" s="653"/>
      <c r="YL35" s="653"/>
      <c r="YM35" s="653"/>
      <c r="YN35" s="653"/>
      <c r="YO35" s="653"/>
      <c r="YP35" s="653"/>
      <c r="YQ35" s="653"/>
      <c r="YR35" s="653"/>
      <c r="YS35" s="653"/>
      <c r="YT35" s="653"/>
      <c r="YU35" s="653"/>
      <c r="YV35" s="653"/>
      <c r="YW35" s="653"/>
      <c r="YX35" s="653"/>
      <c r="YY35" s="653"/>
      <c r="YZ35" s="653"/>
      <c r="ZA35" s="653"/>
      <c r="ZB35" s="653"/>
      <c r="ZC35" s="653"/>
      <c r="ZD35" s="653"/>
      <c r="ZE35" s="653"/>
      <c r="ZF35" s="653"/>
      <c r="ZG35" s="653"/>
      <c r="ZH35" s="653"/>
      <c r="ZI35" s="653"/>
      <c r="ZJ35" s="653"/>
      <c r="ZK35" s="653"/>
      <c r="ZL35" s="653"/>
      <c r="ZM35" s="653"/>
      <c r="ZN35" s="653"/>
      <c r="ZO35" s="653"/>
      <c r="ZP35" s="653"/>
      <c r="ZQ35" s="653"/>
      <c r="ZR35" s="653"/>
      <c r="ZS35" s="653"/>
      <c r="ZT35" s="653"/>
      <c r="ZU35" s="653"/>
      <c r="ZV35" s="653"/>
      <c r="ZW35" s="653"/>
      <c r="ZX35" s="653"/>
      <c r="ZY35" s="653"/>
      <c r="ZZ35" s="653"/>
      <c r="AAA35" s="653"/>
      <c r="AAB35" s="653"/>
      <c r="AAC35" s="653"/>
      <c r="AAD35" s="653"/>
      <c r="AAE35" s="653"/>
      <c r="AAF35" s="653"/>
      <c r="AAG35" s="653"/>
      <c r="AAH35" s="653"/>
      <c r="AAI35" s="653"/>
      <c r="AAJ35" s="653"/>
      <c r="AAK35" s="653"/>
      <c r="AAL35" s="653"/>
      <c r="AAM35" s="653"/>
      <c r="AAN35" s="653"/>
      <c r="AAO35" s="653"/>
      <c r="AAP35" s="653"/>
      <c r="AAQ35" s="653"/>
      <c r="AAR35" s="653"/>
      <c r="AAS35" s="653"/>
      <c r="AAT35" s="653"/>
      <c r="AAU35" s="653"/>
      <c r="AAV35" s="653"/>
      <c r="AAW35" s="653"/>
      <c r="AAX35" s="653"/>
      <c r="AAY35" s="653"/>
      <c r="AAZ35" s="653"/>
      <c r="ABA35" s="653"/>
      <c r="ABB35" s="653"/>
      <c r="ABC35" s="653"/>
      <c r="ABD35" s="653"/>
      <c r="ABE35" s="653"/>
      <c r="ABF35" s="653"/>
      <c r="ABG35" s="653"/>
      <c r="ABH35" s="653"/>
      <c r="ABI35" s="653"/>
      <c r="ABJ35" s="653"/>
      <c r="ABK35" s="653"/>
      <c r="ABL35" s="653"/>
      <c r="ABM35" s="653"/>
      <c r="ABN35" s="653"/>
      <c r="ABO35" s="653"/>
      <c r="ABP35" s="653"/>
      <c r="ABQ35" s="653"/>
      <c r="ABR35" s="653"/>
      <c r="ABS35" s="653"/>
      <c r="ABT35" s="653"/>
      <c r="ABU35" s="653"/>
      <c r="ABV35" s="653"/>
      <c r="ABW35" s="653"/>
      <c r="ABX35" s="653"/>
      <c r="ABY35" s="653"/>
      <c r="ABZ35" s="653"/>
      <c r="ACA35" s="653"/>
      <c r="ACB35" s="653"/>
      <c r="ACC35" s="653"/>
      <c r="ACD35" s="653"/>
      <c r="ACE35" s="653"/>
      <c r="ACF35" s="653"/>
      <c r="ACG35" s="653"/>
      <c r="ACH35" s="653"/>
      <c r="ACI35" s="653"/>
      <c r="ACJ35" s="653"/>
      <c r="ACK35" s="653"/>
      <c r="ACL35" s="653"/>
      <c r="ACM35" s="653"/>
      <c r="ACN35" s="653"/>
      <c r="ACO35" s="653"/>
      <c r="ACP35" s="653"/>
      <c r="ACQ35" s="653"/>
      <c r="ACR35" s="653"/>
      <c r="ACS35" s="653"/>
      <c r="ACT35" s="653"/>
      <c r="ACU35" s="653"/>
      <c r="ACV35" s="653"/>
      <c r="ACW35" s="653"/>
      <c r="ACX35" s="653"/>
      <c r="ACY35" s="653"/>
      <c r="ACZ35" s="653"/>
      <c r="ADA35" s="653"/>
      <c r="ADB35" s="653"/>
      <c r="ADC35" s="653"/>
      <c r="ADD35" s="653"/>
      <c r="ADE35" s="653"/>
      <c r="ADF35" s="653"/>
      <c r="ADG35" s="653"/>
      <c r="ADH35" s="653"/>
      <c r="ADI35" s="653"/>
      <c r="ADJ35" s="653"/>
      <c r="ADK35" s="653"/>
      <c r="ADL35" s="653"/>
      <c r="ADM35" s="653"/>
      <c r="ADN35" s="653"/>
      <c r="ADO35" s="653"/>
      <c r="ADP35" s="653"/>
      <c r="ADQ35" s="653"/>
      <c r="ADR35" s="653"/>
      <c r="ADS35" s="653"/>
      <c r="ADT35" s="653"/>
      <c r="ADU35" s="653"/>
      <c r="ADV35" s="653"/>
      <c r="ADW35" s="653"/>
      <c r="ADX35" s="653"/>
      <c r="ADY35" s="653"/>
      <c r="ADZ35" s="653"/>
      <c r="AEA35" s="653"/>
      <c r="AEB35" s="653"/>
      <c r="AEC35" s="653"/>
      <c r="AED35" s="653"/>
      <c r="AEE35" s="653"/>
      <c r="AEF35" s="653"/>
      <c r="AEG35" s="653"/>
      <c r="AEH35" s="653"/>
      <c r="AEI35" s="653"/>
      <c r="AEJ35" s="653"/>
      <c r="AEK35" s="653"/>
      <c r="AEL35" s="653"/>
      <c r="AEM35" s="653"/>
      <c r="AEN35" s="653"/>
      <c r="AEO35" s="653"/>
      <c r="AEP35" s="653"/>
      <c r="AEQ35" s="653"/>
      <c r="AER35" s="653"/>
      <c r="AES35" s="653"/>
      <c r="AET35" s="653"/>
      <c r="AEU35" s="653"/>
      <c r="AEV35" s="653"/>
      <c r="AEW35" s="653"/>
      <c r="AEX35" s="653"/>
      <c r="AEY35" s="653"/>
      <c r="AEZ35" s="653"/>
      <c r="AFA35" s="653"/>
      <c r="AFB35" s="653"/>
      <c r="AFC35" s="653"/>
      <c r="AFD35" s="653"/>
      <c r="AFE35" s="653"/>
      <c r="AFF35" s="653"/>
      <c r="AFG35" s="653"/>
      <c r="AFH35" s="653"/>
      <c r="AFI35" s="653"/>
      <c r="AFJ35" s="653"/>
      <c r="AFK35" s="653"/>
      <c r="AFL35" s="653"/>
      <c r="AFM35" s="653"/>
      <c r="AFN35" s="653"/>
      <c r="AFO35" s="653"/>
      <c r="AFP35" s="653"/>
      <c r="AFQ35" s="653"/>
      <c r="AFR35" s="653"/>
      <c r="AFS35" s="653"/>
      <c r="AFT35" s="653"/>
      <c r="AFU35" s="653"/>
      <c r="AFV35" s="653"/>
      <c r="AFW35" s="653"/>
      <c r="AFX35" s="653"/>
      <c r="AFY35" s="653"/>
      <c r="AFZ35" s="653"/>
      <c r="AGA35" s="653"/>
      <c r="AGB35" s="653"/>
      <c r="AGC35" s="653"/>
      <c r="AGD35" s="653"/>
      <c r="AGE35" s="653"/>
      <c r="AGF35" s="653"/>
      <c r="AGG35" s="653"/>
      <c r="AGH35" s="653"/>
      <c r="AGI35" s="653"/>
      <c r="AGJ35" s="653"/>
      <c r="AGK35" s="653"/>
      <c r="AGL35" s="653"/>
      <c r="AGM35" s="653"/>
      <c r="AGN35" s="653"/>
      <c r="AGO35" s="653"/>
      <c r="AGP35" s="653"/>
      <c r="AGQ35" s="653"/>
      <c r="AGR35" s="653"/>
      <c r="AGS35" s="653"/>
      <c r="AGT35" s="653"/>
      <c r="AGU35" s="653"/>
      <c r="AGV35" s="653"/>
      <c r="AGW35" s="653"/>
      <c r="AGX35" s="653"/>
      <c r="AGY35" s="653"/>
      <c r="AGZ35" s="653"/>
      <c r="AHA35" s="653"/>
      <c r="AHB35" s="653"/>
      <c r="AHC35" s="653"/>
      <c r="AHD35" s="653"/>
      <c r="AHE35" s="653"/>
      <c r="AHF35" s="653"/>
      <c r="AHG35" s="653"/>
      <c r="AHH35" s="653"/>
      <c r="AHI35" s="653"/>
      <c r="AHJ35" s="653"/>
      <c r="AHK35" s="653"/>
      <c r="AHL35" s="653"/>
      <c r="AHM35" s="653"/>
      <c r="AHN35" s="653"/>
      <c r="AHO35" s="653"/>
      <c r="AHP35" s="653"/>
      <c r="AHQ35" s="653"/>
      <c r="AHR35" s="653"/>
      <c r="AHS35" s="653"/>
      <c r="AHT35" s="653"/>
      <c r="AHU35" s="653"/>
      <c r="AHV35" s="653"/>
      <c r="AHW35" s="653"/>
      <c r="AHX35" s="653"/>
      <c r="AHY35" s="653"/>
      <c r="AHZ35" s="653"/>
      <c r="AIA35" s="653"/>
      <c r="AIB35" s="653"/>
      <c r="AIC35" s="653"/>
      <c r="AID35" s="653"/>
      <c r="AIE35" s="653"/>
      <c r="AIF35" s="653"/>
      <c r="AIG35" s="653"/>
      <c r="AIH35" s="653"/>
      <c r="AII35" s="653"/>
      <c r="AIJ35" s="653"/>
      <c r="AIK35" s="653"/>
      <c r="AIL35" s="653"/>
      <c r="AIM35" s="653"/>
      <c r="AIN35" s="653"/>
      <c r="AIO35" s="653"/>
      <c r="AIP35" s="653"/>
      <c r="AIQ35" s="653"/>
      <c r="AIR35" s="653"/>
      <c r="AIS35" s="653"/>
      <c r="AIT35" s="653"/>
      <c r="AIU35" s="653"/>
      <c r="AIV35" s="653"/>
      <c r="AIW35" s="653"/>
      <c r="AIX35" s="653"/>
      <c r="AIY35" s="653"/>
      <c r="AIZ35" s="653"/>
      <c r="AJA35" s="653"/>
      <c r="AJB35" s="653"/>
      <c r="AJC35" s="653"/>
      <c r="AJD35" s="653"/>
      <c r="AJE35" s="653"/>
      <c r="AJF35" s="653"/>
      <c r="AJG35" s="653"/>
      <c r="AJH35" s="653"/>
      <c r="AJI35" s="653"/>
      <c r="AJJ35" s="653"/>
      <c r="AJK35" s="653"/>
      <c r="AJL35" s="653"/>
      <c r="AJM35" s="653"/>
      <c r="AJN35" s="653"/>
      <c r="AJO35" s="653"/>
      <c r="AJP35" s="653"/>
      <c r="AJQ35" s="653"/>
      <c r="AJR35" s="653"/>
      <c r="AJS35" s="653"/>
      <c r="AJT35" s="653"/>
      <c r="AJU35" s="653"/>
      <c r="AJV35" s="653"/>
      <c r="AJW35" s="653"/>
      <c r="AJX35" s="653"/>
      <c r="AJY35" s="653"/>
      <c r="AJZ35" s="653"/>
      <c r="AKA35" s="653"/>
      <c r="AKB35" s="653"/>
      <c r="AKC35" s="653"/>
      <c r="AKD35" s="653"/>
      <c r="AKE35" s="653"/>
      <c r="AKF35" s="653"/>
      <c r="AKG35" s="653"/>
      <c r="AKH35" s="653"/>
      <c r="AKI35" s="653"/>
      <c r="AKJ35" s="653"/>
      <c r="AKK35" s="653"/>
      <c r="AKL35" s="653"/>
      <c r="AKM35" s="653"/>
      <c r="AKN35" s="653"/>
      <c r="AKO35" s="653"/>
      <c r="AKP35" s="653"/>
      <c r="AKQ35" s="653"/>
      <c r="AKR35" s="653"/>
      <c r="AKS35" s="653"/>
      <c r="AKT35" s="653"/>
      <c r="AKU35" s="653"/>
      <c r="AKV35" s="653"/>
      <c r="AKW35" s="653"/>
      <c r="AKX35" s="653"/>
      <c r="AKY35" s="653"/>
      <c r="AKZ35" s="653"/>
      <c r="ALA35" s="653"/>
      <c r="ALB35" s="653"/>
      <c r="ALC35" s="653"/>
      <c r="ALD35" s="653"/>
      <c r="ALE35" s="653"/>
      <c r="ALF35" s="653"/>
      <c r="ALG35" s="653"/>
      <c r="ALH35" s="653"/>
      <c r="ALI35" s="653"/>
      <c r="ALJ35" s="653"/>
      <c r="ALK35" s="653"/>
      <c r="ALL35" s="653"/>
      <c r="ALM35" s="653"/>
      <c r="ALN35" s="653"/>
      <c r="ALO35" s="653"/>
      <c r="ALP35" s="653"/>
      <c r="ALQ35" s="653"/>
      <c r="ALR35" s="653"/>
      <c r="ALS35" s="653"/>
      <c r="ALT35" s="653"/>
      <c r="ALU35" s="653"/>
      <c r="ALV35" s="653"/>
      <c r="ALW35" s="653"/>
      <c r="ALX35" s="653"/>
      <c r="ALY35" s="653"/>
      <c r="ALZ35" s="653"/>
      <c r="AMA35" s="653"/>
      <c r="AMB35" s="653"/>
      <c r="AMC35" s="653"/>
      <c r="AMD35" s="653"/>
      <c r="AME35" s="653"/>
      <c r="AMF35" s="653"/>
      <c r="AMG35" s="653"/>
      <c r="AMH35" s="653"/>
      <c r="AMI35" s="653"/>
      <c r="AMJ35" s="653"/>
    </row>
    <row r="36" spans="1:1024" s="199" customFormat="1">
      <c r="A36" s="1599" t="s">
        <v>3190</v>
      </c>
      <c r="B36" s="1594"/>
      <c r="C36" s="1594"/>
      <c r="D36" s="1594"/>
      <c r="E36" s="1594"/>
      <c r="F36" s="1595"/>
      <c r="G36" s="1600">
        <v>34078541.350000001</v>
      </c>
      <c r="H36" s="1600">
        <v>34078541.350000001</v>
      </c>
      <c r="I36" s="656"/>
      <c r="J36" s="653"/>
      <c r="K36" s="653"/>
      <c r="L36" s="653"/>
      <c r="M36" s="653"/>
      <c r="N36" s="653"/>
      <c r="O36" s="653"/>
      <c r="P36" s="653"/>
      <c r="Q36" s="653"/>
      <c r="R36" s="653"/>
      <c r="S36" s="653"/>
      <c r="T36" s="653"/>
      <c r="U36" s="653"/>
      <c r="V36" s="653"/>
      <c r="W36" s="653"/>
      <c r="X36" s="653"/>
      <c r="Y36" s="653"/>
      <c r="Z36" s="653"/>
      <c r="AA36" s="653"/>
      <c r="AB36" s="653"/>
      <c r="AC36" s="653"/>
      <c r="AD36" s="653"/>
      <c r="AE36" s="653"/>
      <c r="AF36" s="653"/>
      <c r="AG36" s="653"/>
      <c r="AH36" s="653"/>
      <c r="AI36" s="653"/>
      <c r="AJ36" s="653"/>
      <c r="AK36" s="653"/>
      <c r="AL36" s="653"/>
      <c r="AM36" s="653"/>
      <c r="AN36" s="653"/>
      <c r="AO36" s="653"/>
      <c r="AP36" s="653"/>
      <c r="AQ36" s="653"/>
      <c r="AR36" s="653"/>
      <c r="AS36" s="653"/>
      <c r="AT36" s="653"/>
      <c r="AU36" s="653"/>
      <c r="AV36" s="653"/>
      <c r="AW36" s="653"/>
      <c r="AX36" s="653"/>
      <c r="AY36" s="653"/>
      <c r="AZ36" s="653"/>
      <c r="BA36" s="653"/>
      <c r="BB36" s="653"/>
      <c r="BC36" s="653"/>
      <c r="BD36" s="653"/>
      <c r="BE36" s="653"/>
      <c r="BF36" s="653"/>
      <c r="BG36" s="653"/>
      <c r="BH36" s="653"/>
      <c r="BI36" s="653"/>
      <c r="BJ36" s="653"/>
      <c r="BK36" s="653"/>
      <c r="BL36" s="653"/>
      <c r="BM36" s="653"/>
      <c r="BN36" s="653"/>
      <c r="BO36" s="653"/>
      <c r="BP36" s="653"/>
      <c r="BQ36" s="653"/>
      <c r="BR36" s="653"/>
      <c r="BS36" s="653"/>
      <c r="BT36" s="653"/>
      <c r="BU36" s="653"/>
      <c r="BV36" s="653"/>
      <c r="BW36" s="653"/>
      <c r="BX36" s="653"/>
      <c r="BY36" s="653"/>
      <c r="BZ36" s="653"/>
      <c r="CA36" s="653"/>
      <c r="CB36" s="653"/>
      <c r="CC36" s="653"/>
      <c r="CD36" s="653"/>
      <c r="CE36" s="653"/>
      <c r="CF36" s="653"/>
      <c r="CG36" s="653"/>
      <c r="CH36" s="653"/>
      <c r="CI36" s="653"/>
      <c r="CJ36" s="653"/>
      <c r="CK36" s="653"/>
      <c r="CL36" s="653"/>
      <c r="CM36" s="653"/>
      <c r="CN36" s="653"/>
      <c r="CO36" s="653"/>
      <c r="CP36" s="653"/>
      <c r="CQ36" s="653"/>
      <c r="CR36" s="653"/>
      <c r="CS36" s="653"/>
      <c r="CT36" s="653"/>
      <c r="CU36" s="653"/>
      <c r="CV36" s="653"/>
      <c r="CW36" s="653"/>
      <c r="CX36" s="653"/>
      <c r="CY36" s="653"/>
      <c r="CZ36" s="653"/>
      <c r="DA36" s="653"/>
      <c r="DB36" s="653"/>
      <c r="DC36" s="653"/>
      <c r="DD36" s="653"/>
      <c r="DE36" s="653"/>
      <c r="DF36" s="653"/>
      <c r="DG36" s="653"/>
      <c r="DH36" s="653"/>
      <c r="DI36" s="653"/>
      <c r="DJ36" s="653"/>
      <c r="DK36" s="653"/>
      <c r="DL36" s="653"/>
      <c r="DM36" s="653"/>
      <c r="DN36" s="653"/>
      <c r="DO36" s="653"/>
      <c r="DP36" s="653"/>
      <c r="DQ36" s="653"/>
      <c r="DR36" s="653"/>
      <c r="DS36" s="653"/>
      <c r="DT36" s="653"/>
      <c r="DU36" s="653"/>
      <c r="DV36" s="653"/>
      <c r="DW36" s="653"/>
      <c r="DX36" s="653"/>
      <c r="DY36" s="653"/>
      <c r="DZ36" s="653"/>
      <c r="EA36" s="653"/>
      <c r="EB36" s="653"/>
      <c r="EC36" s="653"/>
      <c r="ED36" s="653"/>
      <c r="EE36" s="653"/>
      <c r="EF36" s="653"/>
      <c r="EG36" s="653"/>
      <c r="EH36" s="653"/>
      <c r="EI36" s="653"/>
      <c r="EJ36" s="653"/>
      <c r="EK36" s="653"/>
      <c r="EL36" s="653"/>
      <c r="EM36" s="653"/>
      <c r="EN36" s="653"/>
      <c r="EO36" s="653"/>
      <c r="EP36" s="653"/>
      <c r="EQ36" s="653"/>
      <c r="ER36" s="653"/>
      <c r="ES36" s="653"/>
      <c r="ET36" s="653"/>
      <c r="EU36" s="653"/>
      <c r="EV36" s="653"/>
      <c r="EW36" s="653"/>
      <c r="EX36" s="653"/>
      <c r="EY36" s="653"/>
      <c r="EZ36" s="653"/>
      <c r="FA36" s="653"/>
      <c r="FB36" s="653"/>
      <c r="FC36" s="653"/>
      <c r="FD36" s="653"/>
      <c r="FE36" s="653"/>
      <c r="FF36" s="653"/>
      <c r="FG36" s="653"/>
      <c r="FH36" s="653"/>
      <c r="FI36" s="653"/>
      <c r="FJ36" s="653"/>
      <c r="FK36" s="653"/>
      <c r="FL36" s="653"/>
      <c r="FM36" s="653"/>
      <c r="FN36" s="653"/>
      <c r="FO36" s="653"/>
      <c r="FP36" s="653"/>
      <c r="FQ36" s="653"/>
      <c r="FR36" s="653"/>
      <c r="FS36" s="653"/>
      <c r="FT36" s="653"/>
      <c r="FU36" s="653"/>
      <c r="FV36" s="653"/>
      <c r="FW36" s="653"/>
      <c r="FX36" s="653"/>
      <c r="FY36" s="653"/>
      <c r="FZ36" s="653"/>
      <c r="GA36" s="653"/>
      <c r="GB36" s="653"/>
      <c r="GC36" s="653"/>
      <c r="GD36" s="653"/>
      <c r="GE36" s="653"/>
      <c r="GF36" s="653"/>
      <c r="GG36" s="653"/>
      <c r="GH36" s="653"/>
      <c r="GI36" s="653"/>
      <c r="GJ36" s="653"/>
      <c r="GK36" s="653"/>
      <c r="GL36" s="653"/>
      <c r="GM36" s="653"/>
      <c r="GN36" s="653"/>
      <c r="GO36" s="653"/>
      <c r="GP36" s="653"/>
      <c r="GQ36" s="653"/>
      <c r="GR36" s="653"/>
      <c r="GS36" s="653"/>
      <c r="GT36" s="653"/>
      <c r="GU36" s="653"/>
      <c r="GV36" s="653"/>
      <c r="GW36" s="653"/>
      <c r="GX36" s="653"/>
      <c r="GY36" s="653"/>
      <c r="GZ36" s="653"/>
      <c r="HA36" s="653"/>
      <c r="HB36" s="653"/>
      <c r="HC36" s="653"/>
      <c r="HD36" s="653"/>
      <c r="HE36" s="653"/>
      <c r="HF36" s="653"/>
      <c r="HG36" s="653"/>
      <c r="HH36" s="653"/>
      <c r="HI36" s="653"/>
      <c r="HJ36" s="653"/>
      <c r="HK36" s="653"/>
      <c r="HL36" s="653"/>
      <c r="HM36" s="653"/>
      <c r="HN36" s="653"/>
      <c r="HO36" s="653"/>
      <c r="HP36" s="653"/>
      <c r="HQ36" s="653"/>
      <c r="HR36" s="653"/>
      <c r="HS36" s="653"/>
      <c r="HT36" s="653"/>
      <c r="HU36" s="653"/>
      <c r="HV36" s="653"/>
      <c r="HW36" s="653"/>
      <c r="HX36" s="653"/>
      <c r="HY36" s="653"/>
      <c r="HZ36" s="653"/>
      <c r="IA36" s="653"/>
      <c r="IB36" s="653"/>
      <c r="IC36" s="653"/>
      <c r="ID36" s="653"/>
      <c r="IE36" s="653"/>
      <c r="IF36" s="653"/>
      <c r="IG36" s="653"/>
      <c r="IH36" s="653"/>
      <c r="II36" s="653"/>
      <c r="IJ36" s="653"/>
      <c r="IK36" s="653"/>
      <c r="IL36" s="653"/>
      <c r="IM36" s="653"/>
      <c r="IN36" s="653"/>
      <c r="IO36" s="653"/>
      <c r="IP36" s="653"/>
      <c r="IQ36" s="653"/>
      <c r="IR36" s="653"/>
      <c r="IS36" s="653"/>
      <c r="IT36" s="653"/>
      <c r="IU36" s="653"/>
      <c r="IV36" s="653"/>
      <c r="IW36" s="653"/>
      <c r="IX36" s="653"/>
      <c r="IY36" s="653"/>
      <c r="IZ36" s="653"/>
      <c r="JA36" s="653"/>
      <c r="JB36" s="653"/>
      <c r="JC36" s="653"/>
      <c r="JD36" s="653"/>
      <c r="JE36" s="653"/>
      <c r="JF36" s="653"/>
      <c r="JG36" s="653"/>
      <c r="JH36" s="653"/>
      <c r="JI36" s="653"/>
      <c r="JJ36" s="653"/>
      <c r="JK36" s="653"/>
      <c r="JL36" s="653"/>
      <c r="JM36" s="653"/>
      <c r="JN36" s="653"/>
      <c r="JO36" s="653"/>
      <c r="JP36" s="653"/>
      <c r="JQ36" s="653"/>
      <c r="JR36" s="653"/>
      <c r="JS36" s="653"/>
      <c r="JT36" s="653"/>
      <c r="JU36" s="653"/>
      <c r="JV36" s="653"/>
      <c r="JW36" s="653"/>
      <c r="JX36" s="653"/>
      <c r="JY36" s="653"/>
      <c r="JZ36" s="653"/>
      <c r="KA36" s="653"/>
      <c r="KB36" s="653"/>
      <c r="KC36" s="653"/>
      <c r="KD36" s="653"/>
      <c r="KE36" s="653"/>
      <c r="KF36" s="653"/>
      <c r="KG36" s="653"/>
      <c r="KH36" s="653"/>
      <c r="KI36" s="653"/>
      <c r="KJ36" s="653"/>
      <c r="KK36" s="653"/>
      <c r="KL36" s="653"/>
      <c r="KM36" s="653"/>
      <c r="KN36" s="653"/>
      <c r="KO36" s="653"/>
      <c r="KP36" s="653"/>
      <c r="KQ36" s="653"/>
      <c r="KR36" s="653"/>
      <c r="KS36" s="653"/>
      <c r="KT36" s="653"/>
      <c r="KU36" s="653"/>
      <c r="KV36" s="653"/>
      <c r="KW36" s="653"/>
      <c r="KX36" s="653"/>
      <c r="KY36" s="653"/>
      <c r="KZ36" s="653"/>
      <c r="LA36" s="653"/>
      <c r="LB36" s="653"/>
      <c r="LC36" s="653"/>
      <c r="LD36" s="653"/>
      <c r="LE36" s="653"/>
      <c r="LF36" s="653"/>
      <c r="LG36" s="653"/>
      <c r="LH36" s="653"/>
      <c r="LI36" s="653"/>
      <c r="LJ36" s="653"/>
      <c r="LK36" s="653"/>
      <c r="LL36" s="653"/>
      <c r="LM36" s="653"/>
      <c r="LN36" s="653"/>
      <c r="LO36" s="653"/>
      <c r="LP36" s="653"/>
      <c r="LQ36" s="653"/>
      <c r="LR36" s="653"/>
      <c r="LS36" s="653"/>
      <c r="LT36" s="653"/>
      <c r="LU36" s="653"/>
      <c r="LV36" s="653"/>
      <c r="LW36" s="653"/>
      <c r="LX36" s="653"/>
      <c r="LY36" s="653"/>
      <c r="LZ36" s="653"/>
      <c r="MA36" s="653"/>
      <c r="MB36" s="653"/>
      <c r="MC36" s="653"/>
      <c r="MD36" s="653"/>
      <c r="ME36" s="653"/>
      <c r="MF36" s="653"/>
      <c r="MG36" s="653"/>
      <c r="MH36" s="653"/>
      <c r="MI36" s="653"/>
      <c r="MJ36" s="653"/>
      <c r="MK36" s="653"/>
      <c r="ML36" s="653"/>
      <c r="MM36" s="653"/>
      <c r="MN36" s="653"/>
      <c r="MO36" s="653"/>
      <c r="MP36" s="653"/>
      <c r="MQ36" s="653"/>
      <c r="MR36" s="653"/>
      <c r="MS36" s="653"/>
      <c r="MT36" s="653"/>
      <c r="MU36" s="653"/>
      <c r="MV36" s="653"/>
      <c r="MW36" s="653"/>
      <c r="MX36" s="653"/>
      <c r="MY36" s="653"/>
      <c r="MZ36" s="653"/>
      <c r="NA36" s="653"/>
      <c r="NB36" s="653"/>
      <c r="NC36" s="653"/>
      <c r="ND36" s="653"/>
      <c r="NE36" s="653"/>
      <c r="NF36" s="653"/>
      <c r="NG36" s="653"/>
      <c r="NH36" s="653"/>
      <c r="NI36" s="653"/>
      <c r="NJ36" s="653"/>
      <c r="NK36" s="653"/>
      <c r="NL36" s="653"/>
      <c r="NM36" s="653"/>
      <c r="NN36" s="653"/>
      <c r="NO36" s="653"/>
      <c r="NP36" s="653"/>
      <c r="NQ36" s="653"/>
      <c r="NR36" s="653"/>
      <c r="NS36" s="653"/>
      <c r="NT36" s="653"/>
      <c r="NU36" s="653"/>
      <c r="NV36" s="653"/>
      <c r="NW36" s="653"/>
      <c r="NX36" s="653"/>
      <c r="NY36" s="653"/>
      <c r="NZ36" s="653"/>
      <c r="OA36" s="653"/>
      <c r="OB36" s="653"/>
      <c r="OC36" s="653"/>
      <c r="OD36" s="653"/>
      <c r="OE36" s="653"/>
      <c r="OF36" s="653"/>
      <c r="OG36" s="653"/>
      <c r="OH36" s="653"/>
      <c r="OI36" s="653"/>
      <c r="OJ36" s="653"/>
      <c r="OK36" s="653"/>
      <c r="OL36" s="653"/>
      <c r="OM36" s="653"/>
      <c r="ON36" s="653"/>
      <c r="OO36" s="653"/>
      <c r="OP36" s="653"/>
      <c r="OQ36" s="653"/>
      <c r="OR36" s="653"/>
      <c r="OS36" s="653"/>
      <c r="OT36" s="653"/>
      <c r="OU36" s="653"/>
      <c r="OV36" s="653"/>
      <c r="OW36" s="653"/>
      <c r="OX36" s="653"/>
      <c r="OY36" s="653"/>
      <c r="OZ36" s="653"/>
      <c r="PA36" s="653"/>
      <c r="PB36" s="653"/>
      <c r="PC36" s="653"/>
      <c r="PD36" s="653"/>
      <c r="PE36" s="653"/>
      <c r="PF36" s="653"/>
      <c r="PG36" s="653"/>
      <c r="PH36" s="653"/>
      <c r="PI36" s="653"/>
      <c r="PJ36" s="653"/>
      <c r="PK36" s="653"/>
      <c r="PL36" s="653"/>
      <c r="PM36" s="653"/>
      <c r="PN36" s="653"/>
      <c r="PO36" s="653"/>
      <c r="PP36" s="653"/>
      <c r="PQ36" s="653"/>
      <c r="PR36" s="653"/>
      <c r="PS36" s="653"/>
      <c r="PT36" s="653"/>
      <c r="PU36" s="653"/>
      <c r="PV36" s="653"/>
      <c r="PW36" s="653"/>
      <c r="PX36" s="653"/>
      <c r="PY36" s="653"/>
      <c r="PZ36" s="653"/>
      <c r="QA36" s="653"/>
      <c r="QB36" s="653"/>
      <c r="QC36" s="653"/>
      <c r="QD36" s="653"/>
      <c r="QE36" s="653"/>
      <c r="QF36" s="653"/>
      <c r="QG36" s="653"/>
      <c r="QH36" s="653"/>
      <c r="QI36" s="653"/>
      <c r="QJ36" s="653"/>
      <c r="QK36" s="653"/>
      <c r="QL36" s="653"/>
      <c r="QM36" s="653"/>
      <c r="QN36" s="653"/>
      <c r="QO36" s="653"/>
      <c r="QP36" s="653"/>
      <c r="QQ36" s="653"/>
      <c r="QR36" s="653"/>
      <c r="QS36" s="653"/>
      <c r="QT36" s="653"/>
      <c r="QU36" s="653"/>
      <c r="QV36" s="653"/>
      <c r="QW36" s="653"/>
      <c r="QX36" s="653"/>
      <c r="QY36" s="653"/>
      <c r="QZ36" s="653"/>
      <c r="RA36" s="653"/>
      <c r="RB36" s="653"/>
      <c r="RC36" s="653"/>
      <c r="RD36" s="653"/>
      <c r="RE36" s="653"/>
      <c r="RF36" s="653"/>
      <c r="RG36" s="653"/>
      <c r="RH36" s="653"/>
      <c r="RI36" s="653"/>
      <c r="RJ36" s="653"/>
      <c r="RK36" s="653"/>
      <c r="RL36" s="653"/>
      <c r="RM36" s="653"/>
      <c r="RN36" s="653"/>
      <c r="RO36" s="653"/>
      <c r="RP36" s="653"/>
      <c r="RQ36" s="653"/>
      <c r="RR36" s="653"/>
      <c r="RS36" s="653"/>
      <c r="RT36" s="653"/>
      <c r="RU36" s="653"/>
      <c r="RV36" s="653"/>
      <c r="RW36" s="653"/>
      <c r="RX36" s="653"/>
      <c r="RY36" s="653"/>
      <c r="RZ36" s="653"/>
      <c r="SA36" s="653"/>
      <c r="SB36" s="653"/>
      <c r="SC36" s="653"/>
      <c r="SD36" s="653"/>
      <c r="SE36" s="653"/>
      <c r="SF36" s="653"/>
      <c r="SG36" s="653"/>
      <c r="SH36" s="653"/>
      <c r="SI36" s="653"/>
      <c r="SJ36" s="653"/>
      <c r="SK36" s="653"/>
      <c r="SL36" s="653"/>
      <c r="SM36" s="653"/>
      <c r="SN36" s="653"/>
      <c r="SO36" s="653"/>
      <c r="SP36" s="653"/>
      <c r="SQ36" s="653"/>
      <c r="SR36" s="653"/>
      <c r="SS36" s="653"/>
      <c r="ST36" s="653"/>
      <c r="SU36" s="653"/>
      <c r="SV36" s="653"/>
      <c r="SW36" s="653"/>
      <c r="SX36" s="653"/>
      <c r="SY36" s="653"/>
      <c r="SZ36" s="653"/>
      <c r="TA36" s="653"/>
      <c r="TB36" s="653"/>
      <c r="TC36" s="653"/>
      <c r="TD36" s="653"/>
      <c r="TE36" s="653"/>
      <c r="TF36" s="653"/>
      <c r="TG36" s="653"/>
      <c r="TH36" s="653"/>
      <c r="TI36" s="653"/>
      <c r="TJ36" s="653"/>
      <c r="TK36" s="653"/>
      <c r="TL36" s="653"/>
      <c r="TM36" s="653"/>
      <c r="TN36" s="653"/>
      <c r="TO36" s="653"/>
      <c r="TP36" s="653"/>
      <c r="TQ36" s="653"/>
      <c r="TR36" s="653"/>
      <c r="TS36" s="653"/>
      <c r="TT36" s="653"/>
      <c r="TU36" s="653"/>
      <c r="TV36" s="653"/>
      <c r="TW36" s="653"/>
      <c r="TX36" s="653"/>
      <c r="TY36" s="653"/>
      <c r="TZ36" s="653"/>
      <c r="UA36" s="653"/>
      <c r="UB36" s="653"/>
      <c r="UC36" s="653"/>
      <c r="UD36" s="653"/>
      <c r="UE36" s="653"/>
      <c r="UF36" s="653"/>
      <c r="UG36" s="653"/>
      <c r="UH36" s="653"/>
      <c r="UI36" s="653"/>
      <c r="UJ36" s="653"/>
      <c r="UK36" s="653"/>
      <c r="UL36" s="653"/>
      <c r="UM36" s="653"/>
      <c r="UN36" s="653"/>
      <c r="UO36" s="653"/>
      <c r="UP36" s="653"/>
      <c r="UQ36" s="653"/>
      <c r="UR36" s="653"/>
      <c r="US36" s="653"/>
      <c r="UT36" s="653"/>
      <c r="UU36" s="653"/>
      <c r="UV36" s="653"/>
      <c r="UW36" s="653"/>
      <c r="UX36" s="653"/>
      <c r="UY36" s="653"/>
      <c r="UZ36" s="653"/>
      <c r="VA36" s="653"/>
      <c r="VB36" s="653"/>
      <c r="VC36" s="653"/>
      <c r="VD36" s="653"/>
      <c r="VE36" s="653"/>
      <c r="VF36" s="653"/>
      <c r="VG36" s="653"/>
      <c r="VH36" s="653"/>
      <c r="VI36" s="653"/>
      <c r="VJ36" s="653"/>
      <c r="VK36" s="653"/>
      <c r="VL36" s="653"/>
      <c r="VM36" s="653"/>
      <c r="VN36" s="653"/>
      <c r="VO36" s="653"/>
      <c r="VP36" s="653"/>
      <c r="VQ36" s="653"/>
      <c r="VR36" s="653"/>
      <c r="VS36" s="653"/>
      <c r="VT36" s="653"/>
      <c r="VU36" s="653"/>
      <c r="VV36" s="653"/>
      <c r="VW36" s="653"/>
      <c r="VX36" s="653"/>
      <c r="VY36" s="653"/>
      <c r="VZ36" s="653"/>
      <c r="WA36" s="653"/>
      <c r="WB36" s="653"/>
      <c r="WC36" s="653"/>
      <c r="WD36" s="653"/>
      <c r="WE36" s="653"/>
      <c r="WF36" s="653"/>
      <c r="WG36" s="653"/>
      <c r="WH36" s="653"/>
      <c r="WI36" s="653"/>
      <c r="WJ36" s="653"/>
      <c r="WK36" s="653"/>
      <c r="WL36" s="653"/>
      <c r="WM36" s="653"/>
      <c r="WN36" s="653"/>
      <c r="WO36" s="653"/>
      <c r="WP36" s="653"/>
      <c r="WQ36" s="653"/>
      <c r="WR36" s="653"/>
      <c r="WS36" s="653"/>
      <c r="WT36" s="653"/>
      <c r="WU36" s="653"/>
      <c r="WV36" s="653"/>
      <c r="WW36" s="653"/>
      <c r="WX36" s="653"/>
      <c r="WY36" s="653"/>
      <c r="WZ36" s="653"/>
      <c r="XA36" s="653"/>
      <c r="XB36" s="653"/>
      <c r="XC36" s="653"/>
      <c r="XD36" s="653"/>
      <c r="XE36" s="653"/>
      <c r="XF36" s="653"/>
      <c r="XG36" s="653"/>
      <c r="XH36" s="653"/>
      <c r="XI36" s="653"/>
      <c r="XJ36" s="653"/>
      <c r="XK36" s="653"/>
      <c r="XL36" s="653"/>
      <c r="XM36" s="653"/>
      <c r="XN36" s="653"/>
      <c r="XO36" s="653"/>
      <c r="XP36" s="653"/>
      <c r="XQ36" s="653"/>
      <c r="XR36" s="653"/>
      <c r="XS36" s="653"/>
      <c r="XT36" s="653"/>
      <c r="XU36" s="653"/>
      <c r="XV36" s="653"/>
      <c r="XW36" s="653"/>
      <c r="XX36" s="653"/>
      <c r="XY36" s="653"/>
      <c r="XZ36" s="653"/>
      <c r="YA36" s="653"/>
      <c r="YB36" s="653"/>
      <c r="YC36" s="653"/>
      <c r="YD36" s="653"/>
      <c r="YE36" s="653"/>
      <c r="YF36" s="653"/>
      <c r="YG36" s="653"/>
      <c r="YH36" s="653"/>
      <c r="YI36" s="653"/>
      <c r="YJ36" s="653"/>
      <c r="YK36" s="653"/>
      <c r="YL36" s="653"/>
      <c r="YM36" s="653"/>
      <c r="YN36" s="653"/>
      <c r="YO36" s="653"/>
      <c r="YP36" s="653"/>
      <c r="YQ36" s="653"/>
      <c r="YR36" s="653"/>
      <c r="YS36" s="653"/>
      <c r="YT36" s="653"/>
      <c r="YU36" s="653"/>
      <c r="YV36" s="653"/>
      <c r="YW36" s="653"/>
      <c r="YX36" s="653"/>
      <c r="YY36" s="653"/>
      <c r="YZ36" s="653"/>
      <c r="ZA36" s="653"/>
      <c r="ZB36" s="653"/>
      <c r="ZC36" s="653"/>
      <c r="ZD36" s="653"/>
      <c r="ZE36" s="653"/>
      <c r="ZF36" s="653"/>
      <c r="ZG36" s="653"/>
      <c r="ZH36" s="653"/>
      <c r="ZI36" s="653"/>
      <c r="ZJ36" s="653"/>
      <c r="ZK36" s="653"/>
      <c r="ZL36" s="653"/>
      <c r="ZM36" s="653"/>
      <c r="ZN36" s="653"/>
      <c r="ZO36" s="653"/>
      <c r="ZP36" s="653"/>
      <c r="ZQ36" s="653"/>
      <c r="ZR36" s="653"/>
      <c r="ZS36" s="653"/>
      <c r="ZT36" s="653"/>
      <c r="ZU36" s="653"/>
      <c r="ZV36" s="653"/>
      <c r="ZW36" s="653"/>
      <c r="ZX36" s="653"/>
      <c r="ZY36" s="653"/>
      <c r="ZZ36" s="653"/>
      <c r="AAA36" s="653"/>
      <c r="AAB36" s="653"/>
      <c r="AAC36" s="653"/>
      <c r="AAD36" s="653"/>
      <c r="AAE36" s="653"/>
      <c r="AAF36" s="653"/>
      <c r="AAG36" s="653"/>
      <c r="AAH36" s="653"/>
      <c r="AAI36" s="653"/>
      <c r="AAJ36" s="653"/>
      <c r="AAK36" s="653"/>
      <c r="AAL36" s="653"/>
      <c r="AAM36" s="653"/>
      <c r="AAN36" s="653"/>
      <c r="AAO36" s="653"/>
      <c r="AAP36" s="653"/>
      <c r="AAQ36" s="653"/>
      <c r="AAR36" s="653"/>
      <c r="AAS36" s="653"/>
      <c r="AAT36" s="653"/>
      <c r="AAU36" s="653"/>
      <c r="AAV36" s="653"/>
      <c r="AAW36" s="653"/>
      <c r="AAX36" s="653"/>
      <c r="AAY36" s="653"/>
      <c r="AAZ36" s="653"/>
      <c r="ABA36" s="653"/>
      <c r="ABB36" s="653"/>
      <c r="ABC36" s="653"/>
      <c r="ABD36" s="653"/>
      <c r="ABE36" s="653"/>
      <c r="ABF36" s="653"/>
      <c r="ABG36" s="653"/>
      <c r="ABH36" s="653"/>
      <c r="ABI36" s="653"/>
      <c r="ABJ36" s="653"/>
      <c r="ABK36" s="653"/>
      <c r="ABL36" s="653"/>
      <c r="ABM36" s="653"/>
      <c r="ABN36" s="653"/>
      <c r="ABO36" s="653"/>
      <c r="ABP36" s="653"/>
      <c r="ABQ36" s="653"/>
      <c r="ABR36" s="653"/>
      <c r="ABS36" s="653"/>
      <c r="ABT36" s="653"/>
      <c r="ABU36" s="653"/>
      <c r="ABV36" s="653"/>
      <c r="ABW36" s="653"/>
      <c r="ABX36" s="653"/>
      <c r="ABY36" s="653"/>
      <c r="ABZ36" s="653"/>
      <c r="ACA36" s="653"/>
      <c r="ACB36" s="653"/>
      <c r="ACC36" s="653"/>
      <c r="ACD36" s="653"/>
      <c r="ACE36" s="653"/>
      <c r="ACF36" s="653"/>
      <c r="ACG36" s="653"/>
      <c r="ACH36" s="653"/>
      <c r="ACI36" s="653"/>
      <c r="ACJ36" s="653"/>
      <c r="ACK36" s="653"/>
      <c r="ACL36" s="653"/>
      <c r="ACM36" s="653"/>
      <c r="ACN36" s="653"/>
      <c r="ACO36" s="653"/>
      <c r="ACP36" s="653"/>
      <c r="ACQ36" s="653"/>
      <c r="ACR36" s="653"/>
      <c r="ACS36" s="653"/>
      <c r="ACT36" s="653"/>
      <c r="ACU36" s="653"/>
      <c r="ACV36" s="653"/>
      <c r="ACW36" s="653"/>
      <c r="ACX36" s="653"/>
      <c r="ACY36" s="653"/>
      <c r="ACZ36" s="653"/>
      <c r="ADA36" s="653"/>
      <c r="ADB36" s="653"/>
      <c r="ADC36" s="653"/>
      <c r="ADD36" s="653"/>
      <c r="ADE36" s="653"/>
      <c r="ADF36" s="653"/>
      <c r="ADG36" s="653"/>
      <c r="ADH36" s="653"/>
      <c r="ADI36" s="653"/>
      <c r="ADJ36" s="653"/>
      <c r="ADK36" s="653"/>
      <c r="ADL36" s="653"/>
      <c r="ADM36" s="653"/>
      <c r="ADN36" s="653"/>
      <c r="ADO36" s="653"/>
      <c r="ADP36" s="653"/>
      <c r="ADQ36" s="653"/>
      <c r="ADR36" s="653"/>
      <c r="ADS36" s="653"/>
      <c r="ADT36" s="653"/>
      <c r="ADU36" s="653"/>
      <c r="ADV36" s="653"/>
      <c r="ADW36" s="653"/>
      <c r="ADX36" s="653"/>
      <c r="ADY36" s="653"/>
      <c r="ADZ36" s="653"/>
      <c r="AEA36" s="653"/>
      <c r="AEB36" s="653"/>
      <c r="AEC36" s="653"/>
      <c r="AED36" s="653"/>
      <c r="AEE36" s="653"/>
      <c r="AEF36" s="653"/>
      <c r="AEG36" s="653"/>
      <c r="AEH36" s="653"/>
      <c r="AEI36" s="653"/>
      <c r="AEJ36" s="653"/>
      <c r="AEK36" s="653"/>
      <c r="AEL36" s="653"/>
      <c r="AEM36" s="653"/>
      <c r="AEN36" s="653"/>
      <c r="AEO36" s="653"/>
      <c r="AEP36" s="653"/>
      <c r="AEQ36" s="653"/>
      <c r="AER36" s="653"/>
      <c r="AES36" s="653"/>
      <c r="AET36" s="653"/>
      <c r="AEU36" s="653"/>
      <c r="AEV36" s="653"/>
      <c r="AEW36" s="653"/>
      <c r="AEX36" s="653"/>
      <c r="AEY36" s="653"/>
      <c r="AEZ36" s="653"/>
      <c r="AFA36" s="653"/>
      <c r="AFB36" s="653"/>
      <c r="AFC36" s="653"/>
      <c r="AFD36" s="653"/>
      <c r="AFE36" s="653"/>
      <c r="AFF36" s="653"/>
      <c r="AFG36" s="653"/>
      <c r="AFH36" s="653"/>
      <c r="AFI36" s="653"/>
      <c r="AFJ36" s="653"/>
      <c r="AFK36" s="653"/>
      <c r="AFL36" s="653"/>
      <c r="AFM36" s="653"/>
      <c r="AFN36" s="653"/>
      <c r="AFO36" s="653"/>
      <c r="AFP36" s="653"/>
      <c r="AFQ36" s="653"/>
      <c r="AFR36" s="653"/>
      <c r="AFS36" s="653"/>
      <c r="AFT36" s="653"/>
      <c r="AFU36" s="653"/>
      <c r="AFV36" s="653"/>
      <c r="AFW36" s="653"/>
      <c r="AFX36" s="653"/>
      <c r="AFY36" s="653"/>
      <c r="AFZ36" s="653"/>
      <c r="AGA36" s="653"/>
      <c r="AGB36" s="653"/>
      <c r="AGC36" s="653"/>
      <c r="AGD36" s="653"/>
      <c r="AGE36" s="653"/>
      <c r="AGF36" s="653"/>
      <c r="AGG36" s="653"/>
      <c r="AGH36" s="653"/>
      <c r="AGI36" s="653"/>
      <c r="AGJ36" s="653"/>
      <c r="AGK36" s="653"/>
      <c r="AGL36" s="653"/>
      <c r="AGM36" s="653"/>
      <c r="AGN36" s="653"/>
      <c r="AGO36" s="653"/>
      <c r="AGP36" s="653"/>
      <c r="AGQ36" s="653"/>
      <c r="AGR36" s="653"/>
      <c r="AGS36" s="653"/>
      <c r="AGT36" s="653"/>
      <c r="AGU36" s="653"/>
      <c r="AGV36" s="653"/>
      <c r="AGW36" s="653"/>
      <c r="AGX36" s="653"/>
      <c r="AGY36" s="653"/>
      <c r="AGZ36" s="653"/>
      <c r="AHA36" s="653"/>
      <c r="AHB36" s="653"/>
      <c r="AHC36" s="653"/>
      <c r="AHD36" s="653"/>
      <c r="AHE36" s="653"/>
      <c r="AHF36" s="653"/>
      <c r="AHG36" s="653"/>
      <c r="AHH36" s="653"/>
      <c r="AHI36" s="653"/>
      <c r="AHJ36" s="653"/>
      <c r="AHK36" s="653"/>
      <c r="AHL36" s="653"/>
      <c r="AHM36" s="653"/>
      <c r="AHN36" s="653"/>
      <c r="AHO36" s="653"/>
      <c r="AHP36" s="653"/>
      <c r="AHQ36" s="653"/>
      <c r="AHR36" s="653"/>
      <c r="AHS36" s="653"/>
      <c r="AHT36" s="653"/>
      <c r="AHU36" s="653"/>
      <c r="AHV36" s="653"/>
      <c r="AHW36" s="653"/>
      <c r="AHX36" s="653"/>
      <c r="AHY36" s="653"/>
      <c r="AHZ36" s="653"/>
      <c r="AIA36" s="653"/>
      <c r="AIB36" s="653"/>
      <c r="AIC36" s="653"/>
      <c r="AID36" s="653"/>
      <c r="AIE36" s="653"/>
      <c r="AIF36" s="653"/>
      <c r="AIG36" s="653"/>
      <c r="AIH36" s="653"/>
      <c r="AII36" s="653"/>
      <c r="AIJ36" s="653"/>
      <c r="AIK36" s="653"/>
      <c r="AIL36" s="653"/>
      <c r="AIM36" s="653"/>
      <c r="AIN36" s="653"/>
      <c r="AIO36" s="653"/>
      <c r="AIP36" s="653"/>
      <c r="AIQ36" s="653"/>
      <c r="AIR36" s="653"/>
      <c r="AIS36" s="653"/>
      <c r="AIT36" s="653"/>
      <c r="AIU36" s="653"/>
      <c r="AIV36" s="653"/>
      <c r="AIW36" s="653"/>
      <c r="AIX36" s="653"/>
      <c r="AIY36" s="653"/>
      <c r="AIZ36" s="653"/>
      <c r="AJA36" s="653"/>
      <c r="AJB36" s="653"/>
      <c r="AJC36" s="653"/>
      <c r="AJD36" s="653"/>
      <c r="AJE36" s="653"/>
      <c r="AJF36" s="653"/>
      <c r="AJG36" s="653"/>
      <c r="AJH36" s="653"/>
      <c r="AJI36" s="653"/>
      <c r="AJJ36" s="653"/>
      <c r="AJK36" s="653"/>
      <c r="AJL36" s="653"/>
      <c r="AJM36" s="653"/>
      <c r="AJN36" s="653"/>
      <c r="AJO36" s="653"/>
      <c r="AJP36" s="653"/>
      <c r="AJQ36" s="653"/>
      <c r="AJR36" s="653"/>
      <c r="AJS36" s="653"/>
      <c r="AJT36" s="653"/>
      <c r="AJU36" s="653"/>
      <c r="AJV36" s="653"/>
      <c r="AJW36" s="653"/>
      <c r="AJX36" s="653"/>
      <c r="AJY36" s="653"/>
      <c r="AJZ36" s="653"/>
      <c r="AKA36" s="653"/>
      <c r="AKB36" s="653"/>
      <c r="AKC36" s="653"/>
      <c r="AKD36" s="653"/>
      <c r="AKE36" s="653"/>
      <c r="AKF36" s="653"/>
      <c r="AKG36" s="653"/>
      <c r="AKH36" s="653"/>
      <c r="AKI36" s="653"/>
      <c r="AKJ36" s="653"/>
      <c r="AKK36" s="653"/>
      <c r="AKL36" s="653"/>
      <c r="AKM36" s="653"/>
      <c r="AKN36" s="653"/>
      <c r="AKO36" s="653"/>
      <c r="AKP36" s="653"/>
      <c r="AKQ36" s="653"/>
      <c r="AKR36" s="653"/>
      <c r="AKS36" s="653"/>
      <c r="AKT36" s="653"/>
      <c r="AKU36" s="653"/>
      <c r="AKV36" s="653"/>
      <c r="AKW36" s="653"/>
      <c r="AKX36" s="653"/>
      <c r="AKY36" s="653"/>
      <c r="AKZ36" s="653"/>
      <c r="ALA36" s="653"/>
      <c r="ALB36" s="653"/>
      <c r="ALC36" s="653"/>
      <c r="ALD36" s="653"/>
      <c r="ALE36" s="653"/>
      <c r="ALF36" s="653"/>
      <c r="ALG36" s="653"/>
      <c r="ALH36" s="653"/>
      <c r="ALI36" s="653"/>
      <c r="ALJ36" s="653"/>
      <c r="ALK36" s="653"/>
      <c r="ALL36" s="653"/>
      <c r="ALM36" s="653"/>
      <c r="ALN36" s="653"/>
      <c r="ALO36" s="653"/>
      <c r="ALP36" s="653"/>
      <c r="ALQ36" s="653"/>
      <c r="ALR36" s="653"/>
      <c r="ALS36" s="653"/>
      <c r="ALT36" s="653"/>
      <c r="ALU36" s="653"/>
      <c r="ALV36" s="653"/>
      <c r="ALW36" s="653"/>
      <c r="ALX36" s="653"/>
      <c r="ALY36" s="653"/>
      <c r="ALZ36" s="653"/>
      <c r="AMA36" s="653"/>
      <c r="AMB36" s="653"/>
      <c r="AMC36" s="653"/>
      <c r="AMD36" s="653"/>
      <c r="AME36" s="653"/>
      <c r="AMF36" s="653"/>
      <c r="AMG36" s="653"/>
      <c r="AMH36" s="653"/>
      <c r="AMI36" s="653"/>
      <c r="AMJ36" s="653"/>
    </row>
    <row r="37" spans="1:1024" s="199" customFormat="1">
      <c r="A37" s="1599" t="s">
        <v>3246</v>
      </c>
      <c r="B37" s="1594"/>
      <c r="C37" s="1594"/>
      <c r="D37" s="1594"/>
      <c r="E37" s="1594"/>
      <c r="F37" s="1595"/>
      <c r="G37" s="1600">
        <v>30994548</v>
      </c>
      <c r="H37" s="1600">
        <v>30994548</v>
      </c>
      <c r="I37" s="656"/>
      <c r="J37" s="653"/>
      <c r="K37" s="653"/>
      <c r="L37" s="653"/>
      <c r="M37" s="653"/>
      <c r="N37" s="653"/>
      <c r="O37" s="653"/>
      <c r="P37" s="653"/>
      <c r="Q37" s="653"/>
      <c r="R37" s="653"/>
      <c r="S37" s="653"/>
      <c r="T37" s="653"/>
      <c r="U37" s="653"/>
      <c r="V37" s="653"/>
      <c r="W37" s="653"/>
      <c r="X37" s="653"/>
      <c r="Y37" s="653"/>
      <c r="Z37" s="653"/>
      <c r="AA37" s="653"/>
      <c r="AB37" s="653"/>
      <c r="AC37" s="653"/>
      <c r="AD37" s="653"/>
      <c r="AE37" s="653"/>
      <c r="AF37" s="653"/>
      <c r="AG37" s="653"/>
      <c r="AH37" s="653"/>
      <c r="AI37" s="653"/>
      <c r="AJ37" s="653"/>
      <c r="AK37" s="653"/>
      <c r="AL37" s="653"/>
      <c r="AM37" s="653"/>
      <c r="AN37" s="653"/>
      <c r="AO37" s="653"/>
      <c r="AP37" s="653"/>
      <c r="AQ37" s="653"/>
      <c r="AR37" s="653"/>
      <c r="AS37" s="653"/>
      <c r="AT37" s="653"/>
      <c r="AU37" s="653"/>
      <c r="AV37" s="653"/>
      <c r="AW37" s="653"/>
      <c r="AX37" s="653"/>
      <c r="AY37" s="653"/>
      <c r="AZ37" s="653"/>
      <c r="BA37" s="653"/>
      <c r="BB37" s="653"/>
      <c r="BC37" s="653"/>
      <c r="BD37" s="653"/>
      <c r="BE37" s="653"/>
      <c r="BF37" s="653"/>
      <c r="BG37" s="653"/>
      <c r="BH37" s="653"/>
      <c r="BI37" s="653"/>
      <c r="BJ37" s="653"/>
      <c r="BK37" s="653"/>
      <c r="BL37" s="653"/>
      <c r="BM37" s="653"/>
      <c r="BN37" s="653"/>
      <c r="BO37" s="653"/>
      <c r="BP37" s="653"/>
      <c r="BQ37" s="653"/>
      <c r="BR37" s="653"/>
      <c r="BS37" s="653"/>
      <c r="BT37" s="653"/>
      <c r="BU37" s="653"/>
      <c r="BV37" s="653"/>
      <c r="BW37" s="653"/>
      <c r="BX37" s="653"/>
      <c r="BY37" s="653"/>
      <c r="BZ37" s="653"/>
      <c r="CA37" s="653"/>
      <c r="CB37" s="653"/>
      <c r="CC37" s="653"/>
      <c r="CD37" s="653"/>
      <c r="CE37" s="653"/>
      <c r="CF37" s="653"/>
      <c r="CG37" s="653"/>
      <c r="CH37" s="653"/>
      <c r="CI37" s="653"/>
      <c r="CJ37" s="653"/>
      <c r="CK37" s="653"/>
      <c r="CL37" s="653"/>
      <c r="CM37" s="653"/>
      <c r="CN37" s="653"/>
      <c r="CO37" s="653"/>
      <c r="CP37" s="653"/>
      <c r="CQ37" s="653"/>
      <c r="CR37" s="653"/>
      <c r="CS37" s="653"/>
      <c r="CT37" s="653"/>
      <c r="CU37" s="653"/>
      <c r="CV37" s="653"/>
      <c r="CW37" s="653"/>
      <c r="CX37" s="653"/>
      <c r="CY37" s="653"/>
      <c r="CZ37" s="653"/>
      <c r="DA37" s="653"/>
      <c r="DB37" s="653"/>
      <c r="DC37" s="653"/>
      <c r="DD37" s="653"/>
      <c r="DE37" s="653"/>
      <c r="DF37" s="653"/>
      <c r="DG37" s="653"/>
      <c r="DH37" s="653"/>
      <c r="DI37" s="653"/>
      <c r="DJ37" s="653"/>
      <c r="DK37" s="653"/>
      <c r="DL37" s="653"/>
      <c r="DM37" s="653"/>
      <c r="DN37" s="653"/>
      <c r="DO37" s="653"/>
      <c r="DP37" s="653"/>
      <c r="DQ37" s="653"/>
      <c r="DR37" s="653"/>
      <c r="DS37" s="653"/>
      <c r="DT37" s="653"/>
      <c r="DU37" s="653"/>
      <c r="DV37" s="653"/>
      <c r="DW37" s="653"/>
      <c r="DX37" s="653"/>
      <c r="DY37" s="653"/>
      <c r="DZ37" s="653"/>
      <c r="EA37" s="653"/>
      <c r="EB37" s="653"/>
      <c r="EC37" s="653"/>
      <c r="ED37" s="653"/>
      <c r="EE37" s="653"/>
      <c r="EF37" s="653"/>
      <c r="EG37" s="653"/>
      <c r="EH37" s="653"/>
      <c r="EI37" s="653"/>
      <c r="EJ37" s="653"/>
      <c r="EK37" s="653"/>
      <c r="EL37" s="653"/>
      <c r="EM37" s="653"/>
      <c r="EN37" s="653"/>
      <c r="EO37" s="653"/>
      <c r="EP37" s="653"/>
      <c r="EQ37" s="653"/>
      <c r="ER37" s="653"/>
      <c r="ES37" s="653"/>
      <c r="ET37" s="653"/>
      <c r="EU37" s="653"/>
      <c r="EV37" s="653"/>
      <c r="EW37" s="653"/>
      <c r="EX37" s="653"/>
      <c r="EY37" s="653"/>
      <c r="EZ37" s="653"/>
      <c r="FA37" s="653"/>
      <c r="FB37" s="653"/>
      <c r="FC37" s="653"/>
      <c r="FD37" s="653"/>
      <c r="FE37" s="653"/>
      <c r="FF37" s="653"/>
      <c r="FG37" s="653"/>
      <c r="FH37" s="653"/>
      <c r="FI37" s="653"/>
      <c r="FJ37" s="653"/>
      <c r="FK37" s="653"/>
      <c r="FL37" s="653"/>
      <c r="FM37" s="653"/>
      <c r="FN37" s="653"/>
      <c r="FO37" s="653"/>
      <c r="FP37" s="653"/>
      <c r="FQ37" s="653"/>
      <c r="FR37" s="653"/>
      <c r="FS37" s="653"/>
      <c r="FT37" s="653"/>
      <c r="FU37" s="653"/>
      <c r="FV37" s="653"/>
      <c r="FW37" s="653"/>
      <c r="FX37" s="653"/>
      <c r="FY37" s="653"/>
      <c r="FZ37" s="653"/>
      <c r="GA37" s="653"/>
      <c r="GB37" s="653"/>
      <c r="GC37" s="653"/>
      <c r="GD37" s="653"/>
      <c r="GE37" s="653"/>
      <c r="GF37" s="653"/>
      <c r="GG37" s="653"/>
      <c r="GH37" s="653"/>
      <c r="GI37" s="653"/>
      <c r="GJ37" s="653"/>
      <c r="GK37" s="653"/>
      <c r="GL37" s="653"/>
      <c r="GM37" s="653"/>
      <c r="GN37" s="653"/>
      <c r="GO37" s="653"/>
      <c r="GP37" s="653"/>
      <c r="GQ37" s="653"/>
      <c r="GR37" s="653"/>
      <c r="GS37" s="653"/>
      <c r="GT37" s="653"/>
      <c r="GU37" s="653"/>
      <c r="GV37" s="653"/>
      <c r="GW37" s="653"/>
      <c r="GX37" s="653"/>
      <c r="GY37" s="653"/>
      <c r="GZ37" s="653"/>
      <c r="HA37" s="653"/>
      <c r="HB37" s="653"/>
      <c r="HC37" s="653"/>
      <c r="HD37" s="653"/>
      <c r="HE37" s="653"/>
      <c r="HF37" s="653"/>
      <c r="HG37" s="653"/>
      <c r="HH37" s="653"/>
      <c r="HI37" s="653"/>
      <c r="HJ37" s="653"/>
      <c r="HK37" s="653"/>
      <c r="HL37" s="653"/>
      <c r="HM37" s="653"/>
      <c r="HN37" s="653"/>
      <c r="HO37" s="653"/>
      <c r="HP37" s="653"/>
      <c r="HQ37" s="653"/>
      <c r="HR37" s="653"/>
      <c r="HS37" s="653"/>
      <c r="HT37" s="653"/>
      <c r="HU37" s="653"/>
      <c r="HV37" s="653"/>
      <c r="HW37" s="653"/>
      <c r="HX37" s="653"/>
      <c r="HY37" s="653"/>
      <c r="HZ37" s="653"/>
      <c r="IA37" s="653"/>
      <c r="IB37" s="653"/>
      <c r="IC37" s="653"/>
      <c r="ID37" s="653"/>
      <c r="IE37" s="653"/>
      <c r="IF37" s="653"/>
      <c r="IG37" s="653"/>
      <c r="IH37" s="653"/>
      <c r="II37" s="653"/>
      <c r="IJ37" s="653"/>
      <c r="IK37" s="653"/>
      <c r="IL37" s="653"/>
      <c r="IM37" s="653"/>
      <c r="IN37" s="653"/>
      <c r="IO37" s="653"/>
      <c r="IP37" s="653"/>
      <c r="IQ37" s="653"/>
      <c r="IR37" s="653"/>
      <c r="IS37" s="653"/>
      <c r="IT37" s="653"/>
      <c r="IU37" s="653"/>
      <c r="IV37" s="653"/>
      <c r="IW37" s="653"/>
      <c r="IX37" s="653"/>
      <c r="IY37" s="653"/>
      <c r="IZ37" s="653"/>
      <c r="JA37" s="653"/>
      <c r="JB37" s="653"/>
      <c r="JC37" s="653"/>
      <c r="JD37" s="653"/>
      <c r="JE37" s="653"/>
      <c r="JF37" s="653"/>
      <c r="JG37" s="653"/>
      <c r="JH37" s="653"/>
      <c r="JI37" s="653"/>
      <c r="JJ37" s="653"/>
      <c r="JK37" s="653"/>
      <c r="JL37" s="653"/>
      <c r="JM37" s="653"/>
      <c r="JN37" s="653"/>
      <c r="JO37" s="653"/>
      <c r="JP37" s="653"/>
      <c r="JQ37" s="653"/>
      <c r="JR37" s="653"/>
      <c r="JS37" s="653"/>
      <c r="JT37" s="653"/>
      <c r="JU37" s="653"/>
      <c r="JV37" s="653"/>
      <c r="JW37" s="653"/>
      <c r="JX37" s="653"/>
      <c r="JY37" s="653"/>
      <c r="JZ37" s="653"/>
      <c r="KA37" s="653"/>
      <c r="KB37" s="653"/>
      <c r="KC37" s="653"/>
      <c r="KD37" s="653"/>
      <c r="KE37" s="653"/>
      <c r="KF37" s="653"/>
      <c r="KG37" s="653"/>
      <c r="KH37" s="653"/>
      <c r="KI37" s="653"/>
      <c r="KJ37" s="653"/>
      <c r="KK37" s="653"/>
      <c r="KL37" s="653"/>
      <c r="KM37" s="653"/>
      <c r="KN37" s="653"/>
      <c r="KO37" s="653"/>
      <c r="KP37" s="653"/>
      <c r="KQ37" s="653"/>
      <c r="KR37" s="653"/>
      <c r="KS37" s="653"/>
      <c r="KT37" s="653"/>
      <c r="KU37" s="653"/>
      <c r="KV37" s="653"/>
      <c r="KW37" s="653"/>
      <c r="KX37" s="653"/>
      <c r="KY37" s="653"/>
      <c r="KZ37" s="653"/>
      <c r="LA37" s="653"/>
      <c r="LB37" s="653"/>
      <c r="LC37" s="653"/>
      <c r="LD37" s="653"/>
      <c r="LE37" s="653"/>
      <c r="LF37" s="653"/>
      <c r="LG37" s="653"/>
      <c r="LH37" s="653"/>
      <c r="LI37" s="653"/>
      <c r="LJ37" s="653"/>
      <c r="LK37" s="653"/>
      <c r="LL37" s="653"/>
      <c r="LM37" s="653"/>
      <c r="LN37" s="653"/>
      <c r="LO37" s="653"/>
      <c r="LP37" s="653"/>
      <c r="LQ37" s="653"/>
      <c r="LR37" s="653"/>
      <c r="LS37" s="653"/>
      <c r="LT37" s="653"/>
      <c r="LU37" s="653"/>
      <c r="LV37" s="653"/>
      <c r="LW37" s="653"/>
      <c r="LX37" s="653"/>
      <c r="LY37" s="653"/>
      <c r="LZ37" s="653"/>
      <c r="MA37" s="653"/>
      <c r="MB37" s="653"/>
      <c r="MC37" s="653"/>
      <c r="MD37" s="653"/>
      <c r="ME37" s="653"/>
      <c r="MF37" s="653"/>
      <c r="MG37" s="653"/>
      <c r="MH37" s="653"/>
      <c r="MI37" s="653"/>
      <c r="MJ37" s="653"/>
      <c r="MK37" s="653"/>
      <c r="ML37" s="653"/>
      <c r="MM37" s="653"/>
      <c r="MN37" s="653"/>
      <c r="MO37" s="653"/>
      <c r="MP37" s="653"/>
      <c r="MQ37" s="653"/>
      <c r="MR37" s="653"/>
      <c r="MS37" s="653"/>
      <c r="MT37" s="653"/>
      <c r="MU37" s="653"/>
      <c r="MV37" s="653"/>
      <c r="MW37" s="653"/>
      <c r="MX37" s="653"/>
      <c r="MY37" s="653"/>
      <c r="MZ37" s="653"/>
      <c r="NA37" s="653"/>
      <c r="NB37" s="653"/>
      <c r="NC37" s="653"/>
      <c r="ND37" s="653"/>
      <c r="NE37" s="653"/>
      <c r="NF37" s="653"/>
      <c r="NG37" s="653"/>
      <c r="NH37" s="653"/>
      <c r="NI37" s="653"/>
      <c r="NJ37" s="653"/>
      <c r="NK37" s="653"/>
      <c r="NL37" s="653"/>
      <c r="NM37" s="653"/>
      <c r="NN37" s="653"/>
      <c r="NO37" s="653"/>
      <c r="NP37" s="653"/>
      <c r="NQ37" s="653"/>
      <c r="NR37" s="653"/>
      <c r="NS37" s="653"/>
      <c r="NT37" s="653"/>
      <c r="NU37" s="653"/>
      <c r="NV37" s="653"/>
      <c r="NW37" s="653"/>
      <c r="NX37" s="653"/>
      <c r="NY37" s="653"/>
      <c r="NZ37" s="653"/>
      <c r="OA37" s="653"/>
      <c r="OB37" s="653"/>
      <c r="OC37" s="653"/>
      <c r="OD37" s="653"/>
      <c r="OE37" s="653"/>
      <c r="OF37" s="653"/>
      <c r="OG37" s="653"/>
      <c r="OH37" s="653"/>
      <c r="OI37" s="653"/>
      <c r="OJ37" s="653"/>
      <c r="OK37" s="653"/>
      <c r="OL37" s="653"/>
      <c r="OM37" s="653"/>
      <c r="ON37" s="653"/>
      <c r="OO37" s="653"/>
      <c r="OP37" s="653"/>
      <c r="OQ37" s="653"/>
      <c r="OR37" s="653"/>
      <c r="OS37" s="653"/>
      <c r="OT37" s="653"/>
      <c r="OU37" s="653"/>
      <c r="OV37" s="653"/>
      <c r="OW37" s="653"/>
      <c r="OX37" s="653"/>
      <c r="OY37" s="653"/>
      <c r="OZ37" s="653"/>
      <c r="PA37" s="653"/>
      <c r="PB37" s="653"/>
      <c r="PC37" s="653"/>
      <c r="PD37" s="653"/>
      <c r="PE37" s="653"/>
      <c r="PF37" s="653"/>
      <c r="PG37" s="653"/>
      <c r="PH37" s="653"/>
      <c r="PI37" s="653"/>
      <c r="PJ37" s="653"/>
      <c r="PK37" s="653"/>
      <c r="PL37" s="653"/>
      <c r="PM37" s="653"/>
      <c r="PN37" s="653"/>
      <c r="PO37" s="653"/>
      <c r="PP37" s="653"/>
      <c r="PQ37" s="653"/>
      <c r="PR37" s="653"/>
      <c r="PS37" s="653"/>
      <c r="PT37" s="653"/>
      <c r="PU37" s="653"/>
      <c r="PV37" s="653"/>
      <c r="PW37" s="653"/>
      <c r="PX37" s="653"/>
      <c r="PY37" s="653"/>
      <c r="PZ37" s="653"/>
      <c r="QA37" s="653"/>
      <c r="QB37" s="653"/>
      <c r="QC37" s="653"/>
      <c r="QD37" s="653"/>
      <c r="QE37" s="653"/>
      <c r="QF37" s="653"/>
      <c r="QG37" s="653"/>
      <c r="QH37" s="653"/>
      <c r="QI37" s="653"/>
      <c r="QJ37" s="653"/>
      <c r="QK37" s="653"/>
      <c r="QL37" s="653"/>
      <c r="QM37" s="653"/>
      <c r="QN37" s="653"/>
      <c r="QO37" s="653"/>
      <c r="QP37" s="653"/>
      <c r="QQ37" s="653"/>
      <c r="QR37" s="653"/>
      <c r="QS37" s="653"/>
      <c r="QT37" s="653"/>
      <c r="QU37" s="653"/>
      <c r="QV37" s="653"/>
      <c r="QW37" s="653"/>
      <c r="QX37" s="653"/>
      <c r="QY37" s="653"/>
      <c r="QZ37" s="653"/>
      <c r="RA37" s="653"/>
      <c r="RB37" s="653"/>
      <c r="RC37" s="653"/>
      <c r="RD37" s="653"/>
      <c r="RE37" s="653"/>
      <c r="RF37" s="653"/>
      <c r="RG37" s="653"/>
      <c r="RH37" s="653"/>
      <c r="RI37" s="653"/>
      <c r="RJ37" s="653"/>
      <c r="RK37" s="653"/>
      <c r="RL37" s="653"/>
      <c r="RM37" s="653"/>
      <c r="RN37" s="653"/>
      <c r="RO37" s="653"/>
      <c r="RP37" s="653"/>
      <c r="RQ37" s="653"/>
      <c r="RR37" s="653"/>
      <c r="RS37" s="653"/>
      <c r="RT37" s="653"/>
      <c r="RU37" s="653"/>
      <c r="RV37" s="653"/>
      <c r="RW37" s="653"/>
      <c r="RX37" s="653"/>
      <c r="RY37" s="653"/>
      <c r="RZ37" s="653"/>
      <c r="SA37" s="653"/>
      <c r="SB37" s="653"/>
      <c r="SC37" s="653"/>
      <c r="SD37" s="653"/>
      <c r="SE37" s="653"/>
      <c r="SF37" s="653"/>
      <c r="SG37" s="653"/>
      <c r="SH37" s="653"/>
      <c r="SI37" s="653"/>
      <c r="SJ37" s="653"/>
      <c r="SK37" s="653"/>
      <c r="SL37" s="653"/>
      <c r="SM37" s="653"/>
      <c r="SN37" s="653"/>
      <c r="SO37" s="653"/>
      <c r="SP37" s="653"/>
      <c r="SQ37" s="653"/>
      <c r="SR37" s="653"/>
      <c r="SS37" s="653"/>
      <c r="ST37" s="653"/>
      <c r="SU37" s="653"/>
      <c r="SV37" s="653"/>
      <c r="SW37" s="653"/>
      <c r="SX37" s="653"/>
      <c r="SY37" s="653"/>
      <c r="SZ37" s="653"/>
      <c r="TA37" s="653"/>
      <c r="TB37" s="653"/>
      <c r="TC37" s="653"/>
      <c r="TD37" s="653"/>
      <c r="TE37" s="653"/>
      <c r="TF37" s="653"/>
      <c r="TG37" s="653"/>
      <c r="TH37" s="653"/>
      <c r="TI37" s="653"/>
      <c r="TJ37" s="653"/>
      <c r="TK37" s="653"/>
      <c r="TL37" s="653"/>
      <c r="TM37" s="653"/>
      <c r="TN37" s="653"/>
      <c r="TO37" s="653"/>
      <c r="TP37" s="653"/>
      <c r="TQ37" s="653"/>
      <c r="TR37" s="653"/>
      <c r="TS37" s="653"/>
      <c r="TT37" s="653"/>
      <c r="TU37" s="653"/>
      <c r="TV37" s="653"/>
      <c r="TW37" s="653"/>
      <c r="TX37" s="653"/>
      <c r="TY37" s="653"/>
      <c r="TZ37" s="653"/>
      <c r="UA37" s="653"/>
      <c r="UB37" s="653"/>
      <c r="UC37" s="653"/>
      <c r="UD37" s="653"/>
      <c r="UE37" s="653"/>
      <c r="UF37" s="653"/>
      <c r="UG37" s="653"/>
      <c r="UH37" s="653"/>
      <c r="UI37" s="653"/>
      <c r="UJ37" s="653"/>
      <c r="UK37" s="653"/>
      <c r="UL37" s="653"/>
      <c r="UM37" s="653"/>
      <c r="UN37" s="653"/>
      <c r="UO37" s="653"/>
      <c r="UP37" s="653"/>
      <c r="UQ37" s="653"/>
      <c r="UR37" s="653"/>
      <c r="US37" s="653"/>
      <c r="UT37" s="653"/>
      <c r="UU37" s="653"/>
      <c r="UV37" s="653"/>
      <c r="UW37" s="653"/>
      <c r="UX37" s="653"/>
      <c r="UY37" s="653"/>
      <c r="UZ37" s="653"/>
      <c r="VA37" s="653"/>
      <c r="VB37" s="653"/>
      <c r="VC37" s="653"/>
      <c r="VD37" s="653"/>
      <c r="VE37" s="653"/>
      <c r="VF37" s="653"/>
      <c r="VG37" s="653"/>
      <c r="VH37" s="653"/>
      <c r="VI37" s="653"/>
      <c r="VJ37" s="653"/>
      <c r="VK37" s="653"/>
      <c r="VL37" s="653"/>
      <c r="VM37" s="653"/>
      <c r="VN37" s="653"/>
      <c r="VO37" s="653"/>
      <c r="VP37" s="653"/>
      <c r="VQ37" s="653"/>
      <c r="VR37" s="653"/>
      <c r="VS37" s="653"/>
      <c r="VT37" s="653"/>
      <c r="VU37" s="653"/>
      <c r="VV37" s="653"/>
      <c r="VW37" s="653"/>
      <c r="VX37" s="653"/>
      <c r="VY37" s="653"/>
      <c r="VZ37" s="653"/>
      <c r="WA37" s="653"/>
      <c r="WB37" s="653"/>
      <c r="WC37" s="653"/>
      <c r="WD37" s="653"/>
      <c r="WE37" s="653"/>
      <c r="WF37" s="653"/>
      <c r="WG37" s="653"/>
      <c r="WH37" s="653"/>
      <c r="WI37" s="653"/>
      <c r="WJ37" s="653"/>
      <c r="WK37" s="653"/>
      <c r="WL37" s="653"/>
      <c r="WM37" s="653"/>
      <c r="WN37" s="653"/>
      <c r="WO37" s="653"/>
      <c r="WP37" s="653"/>
      <c r="WQ37" s="653"/>
      <c r="WR37" s="653"/>
      <c r="WS37" s="653"/>
      <c r="WT37" s="653"/>
      <c r="WU37" s="653"/>
      <c r="WV37" s="653"/>
      <c r="WW37" s="653"/>
      <c r="WX37" s="653"/>
      <c r="WY37" s="653"/>
      <c r="WZ37" s="653"/>
      <c r="XA37" s="653"/>
      <c r="XB37" s="653"/>
      <c r="XC37" s="653"/>
      <c r="XD37" s="653"/>
      <c r="XE37" s="653"/>
      <c r="XF37" s="653"/>
      <c r="XG37" s="653"/>
      <c r="XH37" s="653"/>
      <c r="XI37" s="653"/>
      <c r="XJ37" s="653"/>
      <c r="XK37" s="653"/>
      <c r="XL37" s="653"/>
      <c r="XM37" s="653"/>
      <c r="XN37" s="653"/>
      <c r="XO37" s="653"/>
      <c r="XP37" s="653"/>
      <c r="XQ37" s="653"/>
      <c r="XR37" s="653"/>
      <c r="XS37" s="653"/>
      <c r="XT37" s="653"/>
      <c r="XU37" s="653"/>
      <c r="XV37" s="653"/>
      <c r="XW37" s="653"/>
      <c r="XX37" s="653"/>
      <c r="XY37" s="653"/>
      <c r="XZ37" s="653"/>
      <c r="YA37" s="653"/>
      <c r="YB37" s="653"/>
      <c r="YC37" s="653"/>
      <c r="YD37" s="653"/>
      <c r="YE37" s="653"/>
      <c r="YF37" s="653"/>
      <c r="YG37" s="653"/>
      <c r="YH37" s="653"/>
      <c r="YI37" s="653"/>
      <c r="YJ37" s="653"/>
      <c r="YK37" s="653"/>
      <c r="YL37" s="653"/>
      <c r="YM37" s="653"/>
      <c r="YN37" s="653"/>
      <c r="YO37" s="653"/>
      <c r="YP37" s="653"/>
      <c r="YQ37" s="653"/>
      <c r="YR37" s="653"/>
      <c r="YS37" s="653"/>
      <c r="YT37" s="653"/>
      <c r="YU37" s="653"/>
      <c r="YV37" s="653"/>
      <c r="YW37" s="653"/>
      <c r="YX37" s="653"/>
      <c r="YY37" s="653"/>
      <c r="YZ37" s="653"/>
      <c r="ZA37" s="653"/>
      <c r="ZB37" s="653"/>
      <c r="ZC37" s="653"/>
      <c r="ZD37" s="653"/>
      <c r="ZE37" s="653"/>
      <c r="ZF37" s="653"/>
      <c r="ZG37" s="653"/>
      <c r="ZH37" s="653"/>
      <c r="ZI37" s="653"/>
      <c r="ZJ37" s="653"/>
      <c r="ZK37" s="653"/>
      <c r="ZL37" s="653"/>
      <c r="ZM37" s="653"/>
      <c r="ZN37" s="653"/>
      <c r="ZO37" s="653"/>
      <c r="ZP37" s="653"/>
      <c r="ZQ37" s="653"/>
      <c r="ZR37" s="653"/>
      <c r="ZS37" s="653"/>
      <c r="ZT37" s="653"/>
      <c r="ZU37" s="653"/>
      <c r="ZV37" s="653"/>
      <c r="ZW37" s="653"/>
      <c r="ZX37" s="653"/>
      <c r="ZY37" s="653"/>
      <c r="ZZ37" s="653"/>
      <c r="AAA37" s="653"/>
      <c r="AAB37" s="653"/>
      <c r="AAC37" s="653"/>
      <c r="AAD37" s="653"/>
      <c r="AAE37" s="653"/>
      <c r="AAF37" s="653"/>
      <c r="AAG37" s="653"/>
      <c r="AAH37" s="653"/>
      <c r="AAI37" s="653"/>
      <c r="AAJ37" s="653"/>
      <c r="AAK37" s="653"/>
      <c r="AAL37" s="653"/>
      <c r="AAM37" s="653"/>
      <c r="AAN37" s="653"/>
      <c r="AAO37" s="653"/>
      <c r="AAP37" s="653"/>
      <c r="AAQ37" s="653"/>
      <c r="AAR37" s="653"/>
      <c r="AAS37" s="653"/>
      <c r="AAT37" s="653"/>
      <c r="AAU37" s="653"/>
      <c r="AAV37" s="653"/>
      <c r="AAW37" s="653"/>
      <c r="AAX37" s="653"/>
      <c r="AAY37" s="653"/>
      <c r="AAZ37" s="653"/>
      <c r="ABA37" s="653"/>
      <c r="ABB37" s="653"/>
      <c r="ABC37" s="653"/>
      <c r="ABD37" s="653"/>
      <c r="ABE37" s="653"/>
      <c r="ABF37" s="653"/>
      <c r="ABG37" s="653"/>
      <c r="ABH37" s="653"/>
      <c r="ABI37" s="653"/>
      <c r="ABJ37" s="653"/>
      <c r="ABK37" s="653"/>
      <c r="ABL37" s="653"/>
      <c r="ABM37" s="653"/>
      <c r="ABN37" s="653"/>
      <c r="ABO37" s="653"/>
      <c r="ABP37" s="653"/>
      <c r="ABQ37" s="653"/>
      <c r="ABR37" s="653"/>
      <c r="ABS37" s="653"/>
      <c r="ABT37" s="653"/>
      <c r="ABU37" s="653"/>
      <c r="ABV37" s="653"/>
      <c r="ABW37" s="653"/>
      <c r="ABX37" s="653"/>
      <c r="ABY37" s="653"/>
      <c r="ABZ37" s="653"/>
      <c r="ACA37" s="653"/>
      <c r="ACB37" s="653"/>
      <c r="ACC37" s="653"/>
      <c r="ACD37" s="653"/>
      <c r="ACE37" s="653"/>
      <c r="ACF37" s="653"/>
      <c r="ACG37" s="653"/>
      <c r="ACH37" s="653"/>
      <c r="ACI37" s="653"/>
      <c r="ACJ37" s="653"/>
      <c r="ACK37" s="653"/>
      <c r="ACL37" s="653"/>
      <c r="ACM37" s="653"/>
      <c r="ACN37" s="653"/>
      <c r="ACO37" s="653"/>
      <c r="ACP37" s="653"/>
      <c r="ACQ37" s="653"/>
      <c r="ACR37" s="653"/>
      <c r="ACS37" s="653"/>
      <c r="ACT37" s="653"/>
      <c r="ACU37" s="653"/>
      <c r="ACV37" s="653"/>
      <c r="ACW37" s="653"/>
      <c r="ACX37" s="653"/>
      <c r="ACY37" s="653"/>
      <c r="ACZ37" s="653"/>
      <c r="ADA37" s="653"/>
      <c r="ADB37" s="653"/>
      <c r="ADC37" s="653"/>
      <c r="ADD37" s="653"/>
      <c r="ADE37" s="653"/>
      <c r="ADF37" s="653"/>
      <c r="ADG37" s="653"/>
      <c r="ADH37" s="653"/>
      <c r="ADI37" s="653"/>
      <c r="ADJ37" s="653"/>
      <c r="ADK37" s="653"/>
      <c r="ADL37" s="653"/>
      <c r="ADM37" s="653"/>
      <c r="ADN37" s="653"/>
      <c r="ADO37" s="653"/>
      <c r="ADP37" s="653"/>
      <c r="ADQ37" s="653"/>
      <c r="ADR37" s="653"/>
      <c r="ADS37" s="653"/>
      <c r="ADT37" s="653"/>
      <c r="ADU37" s="653"/>
      <c r="ADV37" s="653"/>
      <c r="ADW37" s="653"/>
      <c r="ADX37" s="653"/>
      <c r="ADY37" s="653"/>
      <c r="ADZ37" s="653"/>
      <c r="AEA37" s="653"/>
      <c r="AEB37" s="653"/>
      <c r="AEC37" s="653"/>
      <c r="AED37" s="653"/>
      <c r="AEE37" s="653"/>
      <c r="AEF37" s="653"/>
      <c r="AEG37" s="653"/>
      <c r="AEH37" s="653"/>
      <c r="AEI37" s="653"/>
      <c r="AEJ37" s="653"/>
      <c r="AEK37" s="653"/>
      <c r="AEL37" s="653"/>
      <c r="AEM37" s="653"/>
      <c r="AEN37" s="653"/>
      <c r="AEO37" s="653"/>
      <c r="AEP37" s="653"/>
      <c r="AEQ37" s="653"/>
      <c r="AER37" s="653"/>
      <c r="AES37" s="653"/>
      <c r="AET37" s="653"/>
      <c r="AEU37" s="653"/>
      <c r="AEV37" s="653"/>
      <c r="AEW37" s="653"/>
      <c r="AEX37" s="653"/>
      <c r="AEY37" s="653"/>
      <c r="AEZ37" s="653"/>
      <c r="AFA37" s="653"/>
      <c r="AFB37" s="653"/>
      <c r="AFC37" s="653"/>
      <c r="AFD37" s="653"/>
      <c r="AFE37" s="653"/>
      <c r="AFF37" s="653"/>
      <c r="AFG37" s="653"/>
      <c r="AFH37" s="653"/>
      <c r="AFI37" s="653"/>
      <c r="AFJ37" s="653"/>
      <c r="AFK37" s="653"/>
      <c r="AFL37" s="653"/>
      <c r="AFM37" s="653"/>
      <c r="AFN37" s="653"/>
      <c r="AFO37" s="653"/>
      <c r="AFP37" s="653"/>
      <c r="AFQ37" s="653"/>
      <c r="AFR37" s="653"/>
      <c r="AFS37" s="653"/>
      <c r="AFT37" s="653"/>
      <c r="AFU37" s="653"/>
      <c r="AFV37" s="653"/>
      <c r="AFW37" s="653"/>
      <c r="AFX37" s="653"/>
      <c r="AFY37" s="653"/>
      <c r="AFZ37" s="653"/>
      <c r="AGA37" s="653"/>
      <c r="AGB37" s="653"/>
      <c r="AGC37" s="653"/>
      <c r="AGD37" s="653"/>
      <c r="AGE37" s="653"/>
      <c r="AGF37" s="653"/>
      <c r="AGG37" s="653"/>
      <c r="AGH37" s="653"/>
      <c r="AGI37" s="653"/>
      <c r="AGJ37" s="653"/>
      <c r="AGK37" s="653"/>
      <c r="AGL37" s="653"/>
      <c r="AGM37" s="653"/>
      <c r="AGN37" s="653"/>
      <c r="AGO37" s="653"/>
      <c r="AGP37" s="653"/>
      <c r="AGQ37" s="653"/>
      <c r="AGR37" s="653"/>
      <c r="AGS37" s="653"/>
      <c r="AGT37" s="653"/>
      <c r="AGU37" s="653"/>
      <c r="AGV37" s="653"/>
      <c r="AGW37" s="653"/>
      <c r="AGX37" s="653"/>
      <c r="AGY37" s="653"/>
      <c r="AGZ37" s="653"/>
      <c r="AHA37" s="653"/>
      <c r="AHB37" s="653"/>
      <c r="AHC37" s="653"/>
      <c r="AHD37" s="653"/>
      <c r="AHE37" s="653"/>
      <c r="AHF37" s="653"/>
      <c r="AHG37" s="653"/>
      <c r="AHH37" s="653"/>
      <c r="AHI37" s="653"/>
      <c r="AHJ37" s="653"/>
      <c r="AHK37" s="653"/>
      <c r="AHL37" s="653"/>
      <c r="AHM37" s="653"/>
      <c r="AHN37" s="653"/>
      <c r="AHO37" s="653"/>
      <c r="AHP37" s="653"/>
      <c r="AHQ37" s="653"/>
      <c r="AHR37" s="653"/>
      <c r="AHS37" s="653"/>
      <c r="AHT37" s="653"/>
      <c r="AHU37" s="653"/>
      <c r="AHV37" s="653"/>
      <c r="AHW37" s="653"/>
      <c r="AHX37" s="653"/>
      <c r="AHY37" s="653"/>
      <c r="AHZ37" s="653"/>
      <c r="AIA37" s="653"/>
      <c r="AIB37" s="653"/>
      <c r="AIC37" s="653"/>
      <c r="AID37" s="653"/>
      <c r="AIE37" s="653"/>
      <c r="AIF37" s="653"/>
      <c r="AIG37" s="653"/>
      <c r="AIH37" s="653"/>
      <c r="AII37" s="653"/>
      <c r="AIJ37" s="653"/>
      <c r="AIK37" s="653"/>
      <c r="AIL37" s="653"/>
      <c r="AIM37" s="653"/>
      <c r="AIN37" s="653"/>
      <c r="AIO37" s="653"/>
      <c r="AIP37" s="653"/>
      <c r="AIQ37" s="653"/>
      <c r="AIR37" s="653"/>
      <c r="AIS37" s="653"/>
      <c r="AIT37" s="653"/>
      <c r="AIU37" s="653"/>
      <c r="AIV37" s="653"/>
      <c r="AIW37" s="653"/>
      <c r="AIX37" s="653"/>
      <c r="AIY37" s="653"/>
      <c r="AIZ37" s="653"/>
      <c r="AJA37" s="653"/>
      <c r="AJB37" s="653"/>
      <c r="AJC37" s="653"/>
      <c r="AJD37" s="653"/>
      <c r="AJE37" s="653"/>
      <c r="AJF37" s="653"/>
      <c r="AJG37" s="653"/>
      <c r="AJH37" s="653"/>
      <c r="AJI37" s="653"/>
      <c r="AJJ37" s="653"/>
      <c r="AJK37" s="653"/>
      <c r="AJL37" s="653"/>
      <c r="AJM37" s="653"/>
      <c r="AJN37" s="653"/>
      <c r="AJO37" s="653"/>
      <c r="AJP37" s="653"/>
      <c r="AJQ37" s="653"/>
      <c r="AJR37" s="653"/>
      <c r="AJS37" s="653"/>
      <c r="AJT37" s="653"/>
      <c r="AJU37" s="653"/>
      <c r="AJV37" s="653"/>
      <c r="AJW37" s="653"/>
      <c r="AJX37" s="653"/>
      <c r="AJY37" s="653"/>
      <c r="AJZ37" s="653"/>
      <c r="AKA37" s="653"/>
      <c r="AKB37" s="653"/>
      <c r="AKC37" s="653"/>
      <c r="AKD37" s="653"/>
      <c r="AKE37" s="653"/>
      <c r="AKF37" s="653"/>
      <c r="AKG37" s="653"/>
      <c r="AKH37" s="653"/>
      <c r="AKI37" s="653"/>
      <c r="AKJ37" s="653"/>
      <c r="AKK37" s="653"/>
      <c r="AKL37" s="653"/>
      <c r="AKM37" s="653"/>
      <c r="AKN37" s="653"/>
      <c r="AKO37" s="653"/>
      <c r="AKP37" s="653"/>
      <c r="AKQ37" s="653"/>
      <c r="AKR37" s="653"/>
      <c r="AKS37" s="653"/>
      <c r="AKT37" s="653"/>
      <c r="AKU37" s="653"/>
      <c r="AKV37" s="653"/>
      <c r="AKW37" s="653"/>
      <c r="AKX37" s="653"/>
      <c r="AKY37" s="653"/>
      <c r="AKZ37" s="653"/>
      <c r="ALA37" s="653"/>
      <c r="ALB37" s="653"/>
      <c r="ALC37" s="653"/>
      <c r="ALD37" s="653"/>
      <c r="ALE37" s="653"/>
      <c r="ALF37" s="653"/>
      <c r="ALG37" s="653"/>
      <c r="ALH37" s="653"/>
      <c r="ALI37" s="653"/>
      <c r="ALJ37" s="653"/>
      <c r="ALK37" s="653"/>
      <c r="ALL37" s="653"/>
      <c r="ALM37" s="653"/>
      <c r="ALN37" s="653"/>
      <c r="ALO37" s="653"/>
      <c r="ALP37" s="653"/>
      <c r="ALQ37" s="653"/>
      <c r="ALR37" s="653"/>
      <c r="ALS37" s="653"/>
      <c r="ALT37" s="653"/>
      <c r="ALU37" s="653"/>
      <c r="ALV37" s="653"/>
      <c r="ALW37" s="653"/>
      <c r="ALX37" s="653"/>
      <c r="ALY37" s="653"/>
      <c r="ALZ37" s="653"/>
      <c r="AMA37" s="653"/>
      <c r="AMB37" s="653"/>
      <c r="AMC37" s="653"/>
      <c r="AMD37" s="653"/>
      <c r="AME37" s="653"/>
      <c r="AMF37" s="653"/>
      <c r="AMG37" s="653"/>
      <c r="AMH37" s="653"/>
      <c r="AMI37" s="653"/>
      <c r="AMJ37" s="653"/>
    </row>
    <row r="38" spans="1:1024" s="199" customFormat="1">
      <c r="A38" s="1599" t="s">
        <v>3205</v>
      </c>
      <c r="B38" s="1594"/>
      <c r="C38" s="1594"/>
      <c r="D38" s="1594"/>
      <c r="E38" s="1594"/>
      <c r="F38" s="1595"/>
      <c r="G38" s="1600">
        <v>29815000</v>
      </c>
      <c r="H38" s="1600">
        <v>29815000</v>
      </c>
      <c r="I38" s="656"/>
      <c r="J38" s="653"/>
      <c r="K38" s="653"/>
      <c r="L38" s="653"/>
      <c r="M38" s="653"/>
      <c r="N38" s="653"/>
      <c r="O38" s="653"/>
      <c r="P38" s="653"/>
      <c r="Q38" s="653"/>
      <c r="R38" s="653"/>
      <c r="S38" s="653"/>
      <c r="T38" s="653"/>
      <c r="U38" s="653"/>
      <c r="V38" s="653"/>
      <c r="W38" s="653"/>
      <c r="X38" s="653"/>
      <c r="Y38" s="653"/>
      <c r="Z38" s="653"/>
      <c r="AA38" s="653"/>
      <c r="AB38" s="653"/>
      <c r="AC38" s="653"/>
      <c r="AD38" s="653"/>
      <c r="AE38" s="653"/>
      <c r="AF38" s="653"/>
      <c r="AG38" s="653"/>
      <c r="AH38" s="653"/>
      <c r="AI38" s="653"/>
      <c r="AJ38" s="653"/>
      <c r="AK38" s="653"/>
      <c r="AL38" s="653"/>
      <c r="AM38" s="653"/>
      <c r="AN38" s="653"/>
      <c r="AO38" s="653"/>
      <c r="AP38" s="653"/>
      <c r="AQ38" s="653"/>
      <c r="AR38" s="653"/>
      <c r="AS38" s="653"/>
      <c r="AT38" s="653"/>
      <c r="AU38" s="653"/>
      <c r="AV38" s="653"/>
      <c r="AW38" s="653"/>
      <c r="AX38" s="653"/>
      <c r="AY38" s="653"/>
      <c r="AZ38" s="653"/>
      <c r="BA38" s="653"/>
      <c r="BB38" s="653"/>
      <c r="BC38" s="653"/>
      <c r="BD38" s="653"/>
      <c r="BE38" s="653"/>
      <c r="BF38" s="653"/>
      <c r="BG38" s="653"/>
      <c r="BH38" s="653"/>
      <c r="BI38" s="653"/>
      <c r="BJ38" s="653"/>
      <c r="BK38" s="653"/>
      <c r="BL38" s="653"/>
      <c r="BM38" s="653"/>
      <c r="BN38" s="653"/>
      <c r="BO38" s="653"/>
      <c r="BP38" s="653"/>
      <c r="BQ38" s="653"/>
      <c r="BR38" s="653"/>
      <c r="BS38" s="653"/>
      <c r="BT38" s="653"/>
      <c r="BU38" s="653"/>
      <c r="BV38" s="653"/>
      <c r="BW38" s="653"/>
      <c r="BX38" s="653"/>
      <c r="BY38" s="653"/>
      <c r="BZ38" s="653"/>
      <c r="CA38" s="653"/>
      <c r="CB38" s="653"/>
      <c r="CC38" s="653"/>
      <c r="CD38" s="653"/>
      <c r="CE38" s="653"/>
      <c r="CF38" s="653"/>
      <c r="CG38" s="653"/>
      <c r="CH38" s="653"/>
      <c r="CI38" s="653"/>
      <c r="CJ38" s="653"/>
      <c r="CK38" s="653"/>
      <c r="CL38" s="653"/>
      <c r="CM38" s="653"/>
      <c r="CN38" s="653"/>
      <c r="CO38" s="653"/>
      <c r="CP38" s="653"/>
      <c r="CQ38" s="653"/>
      <c r="CR38" s="653"/>
      <c r="CS38" s="653"/>
      <c r="CT38" s="653"/>
      <c r="CU38" s="653"/>
      <c r="CV38" s="653"/>
      <c r="CW38" s="653"/>
      <c r="CX38" s="653"/>
      <c r="CY38" s="653"/>
      <c r="CZ38" s="653"/>
      <c r="DA38" s="653"/>
      <c r="DB38" s="653"/>
      <c r="DC38" s="653"/>
      <c r="DD38" s="653"/>
      <c r="DE38" s="653"/>
      <c r="DF38" s="653"/>
      <c r="DG38" s="653"/>
      <c r="DH38" s="653"/>
      <c r="DI38" s="653"/>
      <c r="DJ38" s="653"/>
      <c r="DK38" s="653"/>
      <c r="DL38" s="653"/>
      <c r="DM38" s="653"/>
      <c r="DN38" s="653"/>
      <c r="DO38" s="653"/>
      <c r="DP38" s="653"/>
      <c r="DQ38" s="653"/>
      <c r="DR38" s="653"/>
      <c r="DS38" s="653"/>
      <c r="DT38" s="653"/>
      <c r="DU38" s="653"/>
      <c r="DV38" s="653"/>
      <c r="DW38" s="653"/>
      <c r="DX38" s="653"/>
      <c r="DY38" s="653"/>
      <c r="DZ38" s="653"/>
      <c r="EA38" s="653"/>
      <c r="EB38" s="653"/>
      <c r="EC38" s="653"/>
      <c r="ED38" s="653"/>
      <c r="EE38" s="653"/>
      <c r="EF38" s="653"/>
      <c r="EG38" s="653"/>
      <c r="EH38" s="653"/>
      <c r="EI38" s="653"/>
      <c r="EJ38" s="653"/>
      <c r="EK38" s="653"/>
      <c r="EL38" s="653"/>
      <c r="EM38" s="653"/>
      <c r="EN38" s="653"/>
      <c r="EO38" s="653"/>
      <c r="EP38" s="653"/>
      <c r="EQ38" s="653"/>
      <c r="ER38" s="653"/>
      <c r="ES38" s="653"/>
      <c r="ET38" s="653"/>
      <c r="EU38" s="653"/>
      <c r="EV38" s="653"/>
      <c r="EW38" s="653"/>
      <c r="EX38" s="653"/>
      <c r="EY38" s="653"/>
      <c r="EZ38" s="653"/>
      <c r="FA38" s="653"/>
      <c r="FB38" s="653"/>
      <c r="FC38" s="653"/>
      <c r="FD38" s="653"/>
      <c r="FE38" s="653"/>
      <c r="FF38" s="653"/>
      <c r="FG38" s="653"/>
      <c r="FH38" s="653"/>
      <c r="FI38" s="653"/>
      <c r="FJ38" s="653"/>
      <c r="FK38" s="653"/>
      <c r="FL38" s="653"/>
      <c r="FM38" s="653"/>
      <c r="FN38" s="653"/>
      <c r="FO38" s="653"/>
      <c r="FP38" s="653"/>
      <c r="FQ38" s="653"/>
      <c r="FR38" s="653"/>
      <c r="FS38" s="653"/>
      <c r="FT38" s="653"/>
      <c r="FU38" s="653"/>
      <c r="FV38" s="653"/>
      <c r="FW38" s="653"/>
      <c r="FX38" s="653"/>
      <c r="FY38" s="653"/>
      <c r="FZ38" s="653"/>
      <c r="GA38" s="653"/>
      <c r="GB38" s="653"/>
      <c r="GC38" s="653"/>
      <c r="GD38" s="653"/>
      <c r="GE38" s="653"/>
      <c r="GF38" s="653"/>
      <c r="GG38" s="653"/>
      <c r="GH38" s="653"/>
      <c r="GI38" s="653"/>
      <c r="GJ38" s="653"/>
      <c r="GK38" s="653"/>
      <c r="GL38" s="653"/>
      <c r="GM38" s="653"/>
      <c r="GN38" s="653"/>
      <c r="GO38" s="653"/>
      <c r="GP38" s="653"/>
      <c r="GQ38" s="653"/>
      <c r="GR38" s="653"/>
      <c r="GS38" s="653"/>
      <c r="GT38" s="653"/>
      <c r="GU38" s="653"/>
      <c r="GV38" s="653"/>
      <c r="GW38" s="653"/>
      <c r="GX38" s="653"/>
      <c r="GY38" s="653"/>
      <c r="GZ38" s="653"/>
      <c r="HA38" s="653"/>
      <c r="HB38" s="653"/>
      <c r="HC38" s="653"/>
      <c r="HD38" s="653"/>
      <c r="HE38" s="653"/>
      <c r="HF38" s="653"/>
      <c r="HG38" s="653"/>
      <c r="HH38" s="653"/>
      <c r="HI38" s="653"/>
      <c r="HJ38" s="653"/>
      <c r="HK38" s="653"/>
      <c r="HL38" s="653"/>
      <c r="HM38" s="653"/>
      <c r="HN38" s="653"/>
      <c r="HO38" s="653"/>
      <c r="HP38" s="653"/>
      <c r="HQ38" s="653"/>
      <c r="HR38" s="653"/>
      <c r="HS38" s="653"/>
      <c r="HT38" s="653"/>
      <c r="HU38" s="653"/>
      <c r="HV38" s="653"/>
      <c r="HW38" s="653"/>
      <c r="HX38" s="653"/>
      <c r="HY38" s="653"/>
      <c r="HZ38" s="653"/>
      <c r="IA38" s="653"/>
      <c r="IB38" s="653"/>
      <c r="IC38" s="653"/>
      <c r="ID38" s="653"/>
      <c r="IE38" s="653"/>
      <c r="IF38" s="653"/>
      <c r="IG38" s="653"/>
      <c r="IH38" s="653"/>
      <c r="II38" s="653"/>
      <c r="IJ38" s="653"/>
      <c r="IK38" s="653"/>
      <c r="IL38" s="653"/>
      <c r="IM38" s="653"/>
      <c r="IN38" s="653"/>
      <c r="IO38" s="653"/>
      <c r="IP38" s="653"/>
      <c r="IQ38" s="653"/>
      <c r="IR38" s="653"/>
      <c r="IS38" s="653"/>
      <c r="IT38" s="653"/>
      <c r="IU38" s="653"/>
      <c r="IV38" s="653"/>
      <c r="IW38" s="653"/>
      <c r="IX38" s="653"/>
      <c r="IY38" s="653"/>
      <c r="IZ38" s="653"/>
      <c r="JA38" s="653"/>
      <c r="JB38" s="653"/>
      <c r="JC38" s="653"/>
      <c r="JD38" s="653"/>
      <c r="JE38" s="653"/>
      <c r="JF38" s="653"/>
      <c r="JG38" s="653"/>
      <c r="JH38" s="653"/>
      <c r="JI38" s="653"/>
      <c r="JJ38" s="653"/>
      <c r="JK38" s="653"/>
      <c r="JL38" s="653"/>
      <c r="JM38" s="653"/>
      <c r="JN38" s="653"/>
      <c r="JO38" s="653"/>
      <c r="JP38" s="653"/>
      <c r="JQ38" s="653"/>
      <c r="JR38" s="653"/>
      <c r="JS38" s="653"/>
      <c r="JT38" s="653"/>
      <c r="JU38" s="653"/>
      <c r="JV38" s="653"/>
      <c r="JW38" s="653"/>
      <c r="JX38" s="653"/>
      <c r="JY38" s="653"/>
      <c r="JZ38" s="653"/>
      <c r="KA38" s="653"/>
      <c r="KB38" s="653"/>
      <c r="KC38" s="653"/>
      <c r="KD38" s="653"/>
      <c r="KE38" s="653"/>
      <c r="KF38" s="653"/>
      <c r="KG38" s="653"/>
      <c r="KH38" s="653"/>
      <c r="KI38" s="653"/>
      <c r="KJ38" s="653"/>
      <c r="KK38" s="653"/>
      <c r="KL38" s="653"/>
      <c r="KM38" s="653"/>
      <c r="KN38" s="653"/>
      <c r="KO38" s="653"/>
      <c r="KP38" s="653"/>
      <c r="KQ38" s="653"/>
      <c r="KR38" s="653"/>
      <c r="KS38" s="653"/>
      <c r="KT38" s="653"/>
      <c r="KU38" s="653"/>
      <c r="KV38" s="653"/>
      <c r="KW38" s="653"/>
      <c r="KX38" s="653"/>
      <c r="KY38" s="653"/>
      <c r="KZ38" s="653"/>
      <c r="LA38" s="653"/>
      <c r="LB38" s="653"/>
      <c r="LC38" s="653"/>
      <c r="LD38" s="653"/>
      <c r="LE38" s="653"/>
      <c r="LF38" s="653"/>
      <c r="LG38" s="653"/>
      <c r="LH38" s="653"/>
      <c r="LI38" s="653"/>
      <c r="LJ38" s="653"/>
      <c r="LK38" s="653"/>
      <c r="LL38" s="653"/>
      <c r="LM38" s="653"/>
      <c r="LN38" s="653"/>
      <c r="LO38" s="653"/>
      <c r="LP38" s="653"/>
      <c r="LQ38" s="653"/>
      <c r="LR38" s="653"/>
      <c r="LS38" s="653"/>
      <c r="LT38" s="653"/>
      <c r="LU38" s="653"/>
      <c r="LV38" s="653"/>
      <c r="LW38" s="653"/>
      <c r="LX38" s="653"/>
      <c r="LY38" s="653"/>
      <c r="LZ38" s="653"/>
      <c r="MA38" s="653"/>
      <c r="MB38" s="653"/>
      <c r="MC38" s="653"/>
      <c r="MD38" s="653"/>
      <c r="ME38" s="653"/>
      <c r="MF38" s="653"/>
      <c r="MG38" s="653"/>
      <c r="MH38" s="653"/>
      <c r="MI38" s="653"/>
      <c r="MJ38" s="653"/>
      <c r="MK38" s="653"/>
      <c r="ML38" s="653"/>
      <c r="MM38" s="653"/>
      <c r="MN38" s="653"/>
      <c r="MO38" s="653"/>
      <c r="MP38" s="653"/>
      <c r="MQ38" s="653"/>
      <c r="MR38" s="653"/>
      <c r="MS38" s="653"/>
      <c r="MT38" s="653"/>
      <c r="MU38" s="653"/>
      <c r="MV38" s="653"/>
      <c r="MW38" s="653"/>
      <c r="MX38" s="653"/>
      <c r="MY38" s="653"/>
      <c r="MZ38" s="653"/>
      <c r="NA38" s="653"/>
      <c r="NB38" s="653"/>
      <c r="NC38" s="653"/>
      <c r="ND38" s="653"/>
      <c r="NE38" s="653"/>
      <c r="NF38" s="653"/>
      <c r="NG38" s="653"/>
      <c r="NH38" s="653"/>
      <c r="NI38" s="653"/>
      <c r="NJ38" s="653"/>
      <c r="NK38" s="653"/>
      <c r="NL38" s="653"/>
      <c r="NM38" s="653"/>
      <c r="NN38" s="653"/>
      <c r="NO38" s="653"/>
      <c r="NP38" s="653"/>
      <c r="NQ38" s="653"/>
      <c r="NR38" s="653"/>
      <c r="NS38" s="653"/>
      <c r="NT38" s="653"/>
      <c r="NU38" s="653"/>
      <c r="NV38" s="653"/>
      <c r="NW38" s="653"/>
      <c r="NX38" s="653"/>
      <c r="NY38" s="653"/>
      <c r="NZ38" s="653"/>
      <c r="OA38" s="653"/>
      <c r="OB38" s="653"/>
      <c r="OC38" s="653"/>
      <c r="OD38" s="653"/>
      <c r="OE38" s="653"/>
      <c r="OF38" s="653"/>
      <c r="OG38" s="653"/>
      <c r="OH38" s="653"/>
      <c r="OI38" s="653"/>
      <c r="OJ38" s="653"/>
      <c r="OK38" s="653"/>
      <c r="OL38" s="653"/>
      <c r="OM38" s="653"/>
      <c r="ON38" s="653"/>
      <c r="OO38" s="653"/>
      <c r="OP38" s="653"/>
      <c r="OQ38" s="653"/>
      <c r="OR38" s="653"/>
      <c r="OS38" s="653"/>
      <c r="OT38" s="653"/>
      <c r="OU38" s="653"/>
      <c r="OV38" s="653"/>
      <c r="OW38" s="653"/>
      <c r="OX38" s="653"/>
      <c r="OY38" s="653"/>
      <c r="OZ38" s="653"/>
      <c r="PA38" s="653"/>
      <c r="PB38" s="653"/>
      <c r="PC38" s="653"/>
      <c r="PD38" s="653"/>
      <c r="PE38" s="653"/>
      <c r="PF38" s="653"/>
      <c r="PG38" s="653"/>
      <c r="PH38" s="653"/>
      <c r="PI38" s="653"/>
      <c r="PJ38" s="653"/>
      <c r="PK38" s="653"/>
      <c r="PL38" s="653"/>
      <c r="PM38" s="653"/>
      <c r="PN38" s="653"/>
      <c r="PO38" s="653"/>
      <c r="PP38" s="653"/>
      <c r="PQ38" s="653"/>
      <c r="PR38" s="653"/>
      <c r="PS38" s="653"/>
      <c r="PT38" s="653"/>
      <c r="PU38" s="653"/>
      <c r="PV38" s="653"/>
      <c r="PW38" s="653"/>
      <c r="PX38" s="653"/>
      <c r="PY38" s="653"/>
      <c r="PZ38" s="653"/>
      <c r="QA38" s="653"/>
      <c r="QB38" s="653"/>
      <c r="QC38" s="653"/>
      <c r="QD38" s="653"/>
      <c r="QE38" s="653"/>
      <c r="QF38" s="653"/>
      <c r="QG38" s="653"/>
      <c r="QH38" s="653"/>
      <c r="QI38" s="653"/>
      <c r="QJ38" s="653"/>
      <c r="QK38" s="653"/>
      <c r="QL38" s="653"/>
      <c r="QM38" s="653"/>
      <c r="QN38" s="653"/>
      <c r="QO38" s="653"/>
      <c r="QP38" s="653"/>
      <c r="QQ38" s="653"/>
      <c r="QR38" s="653"/>
      <c r="QS38" s="653"/>
      <c r="QT38" s="653"/>
      <c r="QU38" s="653"/>
      <c r="QV38" s="653"/>
      <c r="QW38" s="653"/>
      <c r="QX38" s="653"/>
      <c r="QY38" s="653"/>
      <c r="QZ38" s="653"/>
      <c r="RA38" s="653"/>
      <c r="RB38" s="653"/>
      <c r="RC38" s="653"/>
      <c r="RD38" s="653"/>
      <c r="RE38" s="653"/>
      <c r="RF38" s="653"/>
      <c r="RG38" s="653"/>
      <c r="RH38" s="653"/>
      <c r="RI38" s="653"/>
      <c r="RJ38" s="653"/>
      <c r="RK38" s="653"/>
      <c r="RL38" s="653"/>
      <c r="RM38" s="653"/>
      <c r="RN38" s="653"/>
      <c r="RO38" s="653"/>
      <c r="RP38" s="653"/>
      <c r="RQ38" s="653"/>
      <c r="RR38" s="653"/>
      <c r="RS38" s="653"/>
      <c r="RT38" s="653"/>
      <c r="RU38" s="653"/>
      <c r="RV38" s="653"/>
      <c r="RW38" s="653"/>
      <c r="RX38" s="653"/>
      <c r="RY38" s="653"/>
      <c r="RZ38" s="653"/>
      <c r="SA38" s="653"/>
      <c r="SB38" s="653"/>
      <c r="SC38" s="653"/>
      <c r="SD38" s="653"/>
      <c r="SE38" s="653"/>
      <c r="SF38" s="653"/>
      <c r="SG38" s="653"/>
      <c r="SH38" s="653"/>
      <c r="SI38" s="653"/>
      <c r="SJ38" s="653"/>
      <c r="SK38" s="653"/>
      <c r="SL38" s="653"/>
      <c r="SM38" s="653"/>
      <c r="SN38" s="653"/>
      <c r="SO38" s="653"/>
      <c r="SP38" s="653"/>
      <c r="SQ38" s="653"/>
      <c r="SR38" s="653"/>
      <c r="SS38" s="653"/>
      <c r="ST38" s="653"/>
      <c r="SU38" s="653"/>
      <c r="SV38" s="653"/>
      <c r="SW38" s="653"/>
      <c r="SX38" s="653"/>
      <c r="SY38" s="653"/>
      <c r="SZ38" s="653"/>
      <c r="TA38" s="653"/>
      <c r="TB38" s="653"/>
      <c r="TC38" s="653"/>
      <c r="TD38" s="653"/>
      <c r="TE38" s="653"/>
      <c r="TF38" s="653"/>
      <c r="TG38" s="653"/>
      <c r="TH38" s="653"/>
      <c r="TI38" s="653"/>
      <c r="TJ38" s="653"/>
      <c r="TK38" s="653"/>
      <c r="TL38" s="653"/>
      <c r="TM38" s="653"/>
      <c r="TN38" s="653"/>
      <c r="TO38" s="653"/>
      <c r="TP38" s="653"/>
      <c r="TQ38" s="653"/>
      <c r="TR38" s="653"/>
      <c r="TS38" s="653"/>
      <c r="TT38" s="653"/>
      <c r="TU38" s="653"/>
      <c r="TV38" s="653"/>
      <c r="TW38" s="653"/>
      <c r="TX38" s="653"/>
      <c r="TY38" s="653"/>
      <c r="TZ38" s="653"/>
      <c r="UA38" s="653"/>
      <c r="UB38" s="653"/>
      <c r="UC38" s="653"/>
      <c r="UD38" s="653"/>
      <c r="UE38" s="653"/>
      <c r="UF38" s="653"/>
      <c r="UG38" s="653"/>
      <c r="UH38" s="653"/>
      <c r="UI38" s="653"/>
      <c r="UJ38" s="653"/>
      <c r="UK38" s="653"/>
      <c r="UL38" s="653"/>
      <c r="UM38" s="653"/>
      <c r="UN38" s="653"/>
      <c r="UO38" s="653"/>
      <c r="UP38" s="653"/>
      <c r="UQ38" s="653"/>
      <c r="UR38" s="653"/>
      <c r="US38" s="653"/>
      <c r="UT38" s="653"/>
      <c r="UU38" s="653"/>
      <c r="UV38" s="653"/>
      <c r="UW38" s="653"/>
      <c r="UX38" s="653"/>
      <c r="UY38" s="653"/>
      <c r="UZ38" s="653"/>
      <c r="VA38" s="653"/>
      <c r="VB38" s="653"/>
      <c r="VC38" s="653"/>
      <c r="VD38" s="653"/>
      <c r="VE38" s="653"/>
      <c r="VF38" s="653"/>
      <c r="VG38" s="653"/>
      <c r="VH38" s="653"/>
      <c r="VI38" s="653"/>
      <c r="VJ38" s="653"/>
      <c r="VK38" s="653"/>
      <c r="VL38" s="653"/>
      <c r="VM38" s="653"/>
      <c r="VN38" s="653"/>
      <c r="VO38" s="653"/>
      <c r="VP38" s="653"/>
      <c r="VQ38" s="653"/>
      <c r="VR38" s="653"/>
      <c r="VS38" s="653"/>
      <c r="VT38" s="653"/>
      <c r="VU38" s="653"/>
      <c r="VV38" s="653"/>
      <c r="VW38" s="653"/>
      <c r="VX38" s="653"/>
      <c r="VY38" s="653"/>
      <c r="VZ38" s="653"/>
      <c r="WA38" s="653"/>
      <c r="WB38" s="653"/>
      <c r="WC38" s="653"/>
      <c r="WD38" s="653"/>
      <c r="WE38" s="653"/>
      <c r="WF38" s="653"/>
      <c r="WG38" s="653"/>
      <c r="WH38" s="653"/>
      <c r="WI38" s="653"/>
      <c r="WJ38" s="653"/>
      <c r="WK38" s="653"/>
      <c r="WL38" s="653"/>
      <c r="WM38" s="653"/>
      <c r="WN38" s="653"/>
      <c r="WO38" s="653"/>
      <c r="WP38" s="653"/>
      <c r="WQ38" s="653"/>
      <c r="WR38" s="653"/>
      <c r="WS38" s="653"/>
      <c r="WT38" s="653"/>
      <c r="WU38" s="653"/>
      <c r="WV38" s="653"/>
      <c r="WW38" s="653"/>
      <c r="WX38" s="653"/>
      <c r="WY38" s="653"/>
      <c r="WZ38" s="653"/>
      <c r="XA38" s="653"/>
      <c r="XB38" s="653"/>
      <c r="XC38" s="653"/>
      <c r="XD38" s="653"/>
      <c r="XE38" s="653"/>
      <c r="XF38" s="653"/>
      <c r="XG38" s="653"/>
      <c r="XH38" s="653"/>
      <c r="XI38" s="653"/>
      <c r="XJ38" s="653"/>
      <c r="XK38" s="653"/>
      <c r="XL38" s="653"/>
      <c r="XM38" s="653"/>
      <c r="XN38" s="653"/>
      <c r="XO38" s="653"/>
      <c r="XP38" s="653"/>
      <c r="XQ38" s="653"/>
      <c r="XR38" s="653"/>
      <c r="XS38" s="653"/>
      <c r="XT38" s="653"/>
      <c r="XU38" s="653"/>
      <c r="XV38" s="653"/>
      <c r="XW38" s="653"/>
      <c r="XX38" s="653"/>
      <c r="XY38" s="653"/>
      <c r="XZ38" s="653"/>
      <c r="YA38" s="653"/>
      <c r="YB38" s="653"/>
      <c r="YC38" s="653"/>
      <c r="YD38" s="653"/>
      <c r="YE38" s="653"/>
      <c r="YF38" s="653"/>
      <c r="YG38" s="653"/>
      <c r="YH38" s="653"/>
      <c r="YI38" s="653"/>
      <c r="YJ38" s="653"/>
      <c r="YK38" s="653"/>
      <c r="YL38" s="653"/>
      <c r="YM38" s="653"/>
      <c r="YN38" s="653"/>
      <c r="YO38" s="653"/>
      <c r="YP38" s="653"/>
      <c r="YQ38" s="653"/>
      <c r="YR38" s="653"/>
      <c r="YS38" s="653"/>
      <c r="YT38" s="653"/>
      <c r="YU38" s="653"/>
      <c r="YV38" s="653"/>
      <c r="YW38" s="653"/>
      <c r="YX38" s="653"/>
      <c r="YY38" s="653"/>
      <c r="YZ38" s="653"/>
      <c r="ZA38" s="653"/>
      <c r="ZB38" s="653"/>
      <c r="ZC38" s="653"/>
      <c r="ZD38" s="653"/>
      <c r="ZE38" s="653"/>
      <c r="ZF38" s="653"/>
      <c r="ZG38" s="653"/>
      <c r="ZH38" s="653"/>
      <c r="ZI38" s="653"/>
      <c r="ZJ38" s="653"/>
      <c r="ZK38" s="653"/>
      <c r="ZL38" s="653"/>
      <c r="ZM38" s="653"/>
      <c r="ZN38" s="653"/>
      <c r="ZO38" s="653"/>
      <c r="ZP38" s="653"/>
      <c r="ZQ38" s="653"/>
      <c r="ZR38" s="653"/>
      <c r="ZS38" s="653"/>
      <c r="ZT38" s="653"/>
      <c r="ZU38" s="653"/>
      <c r="ZV38" s="653"/>
      <c r="ZW38" s="653"/>
      <c r="ZX38" s="653"/>
      <c r="ZY38" s="653"/>
      <c r="ZZ38" s="653"/>
      <c r="AAA38" s="653"/>
      <c r="AAB38" s="653"/>
      <c r="AAC38" s="653"/>
      <c r="AAD38" s="653"/>
      <c r="AAE38" s="653"/>
      <c r="AAF38" s="653"/>
      <c r="AAG38" s="653"/>
      <c r="AAH38" s="653"/>
      <c r="AAI38" s="653"/>
      <c r="AAJ38" s="653"/>
      <c r="AAK38" s="653"/>
      <c r="AAL38" s="653"/>
      <c r="AAM38" s="653"/>
      <c r="AAN38" s="653"/>
      <c r="AAO38" s="653"/>
      <c r="AAP38" s="653"/>
      <c r="AAQ38" s="653"/>
      <c r="AAR38" s="653"/>
      <c r="AAS38" s="653"/>
      <c r="AAT38" s="653"/>
      <c r="AAU38" s="653"/>
      <c r="AAV38" s="653"/>
      <c r="AAW38" s="653"/>
      <c r="AAX38" s="653"/>
      <c r="AAY38" s="653"/>
      <c r="AAZ38" s="653"/>
      <c r="ABA38" s="653"/>
      <c r="ABB38" s="653"/>
      <c r="ABC38" s="653"/>
      <c r="ABD38" s="653"/>
      <c r="ABE38" s="653"/>
      <c r="ABF38" s="653"/>
      <c r="ABG38" s="653"/>
      <c r="ABH38" s="653"/>
      <c r="ABI38" s="653"/>
      <c r="ABJ38" s="653"/>
      <c r="ABK38" s="653"/>
      <c r="ABL38" s="653"/>
      <c r="ABM38" s="653"/>
      <c r="ABN38" s="653"/>
      <c r="ABO38" s="653"/>
      <c r="ABP38" s="653"/>
      <c r="ABQ38" s="653"/>
      <c r="ABR38" s="653"/>
      <c r="ABS38" s="653"/>
      <c r="ABT38" s="653"/>
      <c r="ABU38" s="653"/>
      <c r="ABV38" s="653"/>
      <c r="ABW38" s="653"/>
      <c r="ABX38" s="653"/>
      <c r="ABY38" s="653"/>
      <c r="ABZ38" s="653"/>
      <c r="ACA38" s="653"/>
      <c r="ACB38" s="653"/>
      <c r="ACC38" s="653"/>
      <c r="ACD38" s="653"/>
      <c r="ACE38" s="653"/>
      <c r="ACF38" s="653"/>
      <c r="ACG38" s="653"/>
      <c r="ACH38" s="653"/>
      <c r="ACI38" s="653"/>
      <c r="ACJ38" s="653"/>
      <c r="ACK38" s="653"/>
      <c r="ACL38" s="653"/>
      <c r="ACM38" s="653"/>
      <c r="ACN38" s="653"/>
      <c r="ACO38" s="653"/>
      <c r="ACP38" s="653"/>
      <c r="ACQ38" s="653"/>
      <c r="ACR38" s="653"/>
      <c r="ACS38" s="653"/>
      <c r="ACT38" s="653"/>
      <c r="ACU38" s="653"/>
      <c r="ACV38" s="653"/>
      <c r="ACW38" s="653"/>
      <c r="ACX38" s="653"/>
      <c r="ACY38" s="653"/>
      <c r="ACZ38" s="653"/>
      <c r="ADA38" s="653"/>
      <c r="ADB38" s="653"/>
      <c r="ADC38" s="653"/>
      <c r="ADD38" s="653"/>
      <c r="ADE38" s="653"/>
      <c r="ADF38" s="653"/>
      <c r="ADG38" s="653"/>
      <c r="ADH38" s="653"/>
      <c r="ADI38" s="653"/>
      <c r="ADJ38" s="653"/>
      <c r="ADK38" s="653"/>
      <c r="ADL38" s="653"/>
      <c r="ADM38" s="653"/>
      <c r="ADN38" s="653"/>
      <c r="ADO38" s="653"/>
      <c r="ADP38" s="653"/>
      <c r="ADQ38" s="653"/>
      <c r="ADR38" s="653"/>
      <c r="ADS38" s="653"/>
      <c r="ADT38" s="653"/>
      <c r="ADU38" s="653"/>
      <c r="ADV38" s="653"/>
      <c r="ADW38" s="653"/>
      <c r="ADX38" s="653"/>
      <c r="ADY38" s="653"/>
      <c r="ADZ38" s="653"/>
      <c r="AEA38" s="653"/>
      <c r="AEB38" s="653"/>
      <c r="AEC38" s="653"/>
      <c r="AED38" s="653"/>
      <c r="AEE38" s="653"/>
      <c r="AEF38" s="653"/>
      <c r="AEG38" s="653"/>
      <c r="AEH38" s="653"/>
      <c r="AEI38" s="653"/>
      <c r="AEJ38" s="653"/>
      <c r="AEK38" s="653"/>
      <c r="AEL38" s="653"/>
      <c r="AEM38" s="653"/>
      <c r="AEN38" s="653"/>
      <c r="AEO38" s="653"/>
      <c r="AEP38" s="653"/>
      <c r="AEQ38" s="653"/>
      <c r="AER38" s="653"/>
      <c r="AES38" s="653"/>
      <c r="AET38" s="653"/>
      <c r="AEU38" s="653"/>
      <c r="AEV38" s="653"/>
      <c r="AEW38" s="653"/>
      <c r="AEX38" s="653"/>
      <c r="AEY38" s="653"/>
      <c r="AEZ38" s="653"/>
      <c r="AFA38" s="653"/>
      <c r="AFB38" s="653"/>
      <c r="AFC38" s="653"/>
      <c r="AFD38" s="653"/>
      <c r="AFE38" s="653"/>
      <c r="AFF38" s="653"/>
      <c r="AFG38" s="653"/>
      <c r="AFH38" s="653"/>
      <c r="AFI38" s="653"/>
      <c r="AFJ38" s="653"/>
      <c r="AFK38" s="653"/>
      <c r="AFL38" s="653"/>
      <c r="AFM38" s="653"/>
      <c r="AFN38" s="653"/>
      <c r="AFO38" s="653"/>
      <c r="AFP38" s="653"/>
      <c r="AFQ38" s="653"/>
      <c r="AFR38" s="653"/>
      <c r="AFS38" s="653"/>
      <c r="AFT38" s="653"/>
      <c r="AFU38" s="653"/>
      <c r="AFV38" s="653"/>
      <c r="AFW38" s="653"/>
      <c r="AFX38" s="653"/>
      <c r="AFY38" s="653"/>
      <c r="AFZ38" s="653"/>
      <c r="AGA38" s="653"/>
      <c r="AGB38" s="653"/>
      <c r="AGC38" s="653"/>
      <c r="AGD38" s="653"/>
      <c r="AGE38" s="653"/>
      <c r="AGF38" s="653"/>
      <c r="AGG38" s="653"/>
      <c r="AGH38" s="653"/>
      <c r="AGI38" s="653"/>
      <c r="AGJ38" s="653"/>
      <c r="AGK38" s="653"/>
      <c r="AGL38" s="653"/>
      <c r="AGM38" s="653"/>
      <c r="AGN38" s="653"/>
      <c r="AGO38" s="653"/>
      <c r="AGP38" s="653"/>
      <c r="AGQ38" s="653"/>
      <c r="AGR38" s="653"/>
      <c r="AGS38" s="653"/>
      <c r="AGT38" s="653"/>
      <c r="AGU38" s="653"/>
      <c r="AGV38" s="653"/>
      <c r="AGW38" s="653"/>
      <c r="AGX38" s="653"/>
      <c r="AGY38" s="653"/>
      <c r="AGZ38" s="653"/>
      <c r="AHA38" s="653"/>
      <c r="AHB38" s="653"/>
      <c r="AHC38" s="653"/>
      <c r="AHD38" s="653"/>
      <c r="AHE38" s="653"/>
      <c r="AHF38" s="653"/>
      <c r="AHG38" s="653"/>
      <c r="AHH38" s="653"/>
      <c r="AHI38" s="653"/>
      <c r="AHJ38" s="653"/>
      <c r="AHK38" s="653"/>
      <c r="AHL38" s="653"/>
      <c r="AHM38" s="653"/>
      <c r="AHN38" s="653"/>
      <c r="AHO38" s="653"/>
      <c r="AHP38" s="653"/>
      <c r="AHQ38" s="653"/>
      <c r="AHR38" s="653"/>
      <c r="AHS38" s="653"/>
      <c r="AHT38" s="653"/>
      <c r="AHU38" s="653"/>
      <c r="AHV38" s="653"/>
      <c r="AHW38" s="653"/>
      <c r="AHX38" s="653"/>
      <c r="AHY38" s="653"/>
      <c r="AHZ38" s="653"/>
      <c r="AIA38" s="653"/>
      <c r="AIB38" s="653"/>
      <c r="AIC38" s="653"/>
      <c r="AID38" s="653"/>
      <c r="AIE38" s="653"/>
      <c r="AIF38" s="653"/>
      <c r="AIG38" s="653"/>
      <c r="AIH38" s="653"/>
      <c r="AII38" s="653"/>
      <c r="AIJ38" s="653"/>
      <c r="AIK38" s="653"/>
      <c r="AIL38" s="653"/>
      <c r="AIM38" s="653"/>
      <c r="AIN38" s="653"/>
      <c r="AIO38" s="653"/>
      <c r="AIP38" s="653"/>
      <c r="AIQ38" s="653"/>
      <c r="AIR38" s="653"/>
      <c r="AIS38" s="653"/>
      <c r="AIT38" s="653"/>
      <c r="AIU38" s="653"/>
      <c r="AIV38" s="653"/>
      <c r="AIW38" s="653"/>
      <c r="AIX38" s="653"/>
      <c r="AIY38" s="653"/>
      <c r="AIZ38" s="653"/>
      <c r="AJA38" s="653"/>
      <c r="AJB38" s="653"/>
      <c r="AJC38" s="653"/>
      <c r="AJD38" s="653"/>
      <c r="AJE38" s="653"/>
      <c r="AJF38" s="653"/>
      <c r="AJG38" s="653"/>
      <c r="AJH38" s="653"/>
      <c r="AJI38" s="653"/>
      <c r="AJJ38" s="653"/>
      <c r="AJK38" s="653"/>
      <c r="AJL38" s="653"/>
      <c r="AJM38" s="653"/>
      <c r="AJN38" s="653"/>
      <c r="AJO38" s="653"/>
      <c r="AJP38" s="653"/>
      <c r="AJQ38" s="653"/>
      <c r="AJR38" s="653"/>
      <c r="AJS38" s="653"/>
      <c r="AJT38" s="653"/>
      <c r="AJU38" s="653"/>
      <c r="AJV38" s="653"/>
      <c r="AJW38" s="653"/>
      <c r="AJX38" s="653"/>
      <c r="AJY38" s="653"/>
      <c r="AJZ38" s="653"/>
      <c r="AKA38" s="653"/>
      <c r="AKB38" s="653"/>
      <c r="AKC38" s="653"/>
      <c r="AKD38" s="653"/>
      <c r="AKE38" s="653"/>
      <c r="AKF38" s="653"/>
      <c r="AKG38" s="653"/>
      <c r="AKH38" s="653"/>
      <c r="AKI38" s="653"/>
      <c r="AKJ38" s="653"/>
      <c r="AKK38" s="653"/>
      <c r="AKL38" s="653"/>
      <c r="AKM38" s="653"/>
      <c r="AKN38" s="653"/>
      <c r="AKO38" s="653"/>
      <c r="AKP38" s="653"/>
      <c r="AKQ38" s="653"/>
      <c r="AKR38" s="653"/>
      <c r="AKS38" s="653"/>
      <c r="AKT38" s="653"/>
      <c r="AKU38" s="653"/>
      <c r="AKV38" s="653"/>
      <c r="AKW38" s="653"/>
      <c r="AKX38" s="653"/>
      <c r="AKY38" s="653"/>
      <c r="AKZ38" s="653"/>
      <c r="ALA38" s="653"/>
      <c r="ALB38" s="653"/>
      <c r="ALC38" s="653"/>
      <c r="ALD38" s="653"/>
      <c r="ALE38" s="653"/>
      <c r="ALF38" s="653"/>
      <c r="ALG38" s="653"/>
      <c r="ALH38" s="653"/>
      <c r="ALI38" s="653"/>
      <c r="ALJ38" s="653"/>
      <c r="ALK38" s="653"/>
      <c r="ALL38" s="653"/>
      <c r="ALM38" s="653"/>
      <c r="ALN38" s="653"/>
      <c r="ALO38" s="653"/>
      <c r="ALP38" s="653"/>
      <c r="ALQ38" s="653"/>
      <c r="ALR38" s="653"/>
      <c r="ALS38" s="653"/>
      <c r="ALT38" s="653"/>
      <c r="ALU38" s="653"/>
      <c r="ALV38" s="653"/>
      <c r="ALW38" s="653"/>
      <c r="ALX38" s="653"/>
      <c r="ALY38" s="653"/>
      <c r="ALZ38" s="653"/>
      <c r="AMA38" s="653"/>
      <c r="AMB38" s="653"/>
      <c r="AMC38" s="653"/>
      <c r="AMD38" s="653"/>
      <c r="AME38" s="653"/>
      <c r="AMF38" s="653"/>
      <c r="AMG38" s="653"/>
      <c r="AMH38" s="653"/>
      <c r="AMI38" s="653"/>
      <c r="AMJ38" s="653"/>
    </row>
    <row r="39" spans="1:1024" s="199" customFormat="1">
      <c r="A39" s="1599" t="s">
        <v>3256</v>
      </c>
      <c r="B39" s="1594"/>
      <c r="C39" s="1594"/>
      <c r="D39" s="1594"/>
      <c r="E39" s="1594"/>
      <c r="F39" s="1595"/>
      <c r="G39" s="1600">
        <v>26761287.300000001</v>
      </c>
      <c r="H39" s="1600">
        <v>26761287.300000001</v>
      </c>
      <c r="I39" s="656"/>
      <c r="J39" s="653"/>
      <c r="K39" s="653"/>
      <c r="L39" s="653"/>
      <c r="M39" s="653"/>
      <c r="N39" s="653"/>
      <c r="O39" s="653"/>
      <c r="P39" s="653"/>
      <c r="Q39" s="653"/>
      <c r="R39" s="653"/>
      <c r="S39" s="653"/>
      <c r="T39" s="653"/>
      <c r="U39" s="653"/>
      <c r="V39" s="653"/>
      <c r="W39" s="653"/>
      <c r="X39" s="653"/>
      <c r="Y39" s="653"/>
      <c r="Z39" s="653"/>
      <c r="AA39" s="653"/>
      <c r="AB39" s="653"/>
      <c r="AC39" s="653"/>
      <c r="AD39" s="653"/>
      <c r="AE39" s="653"/>
      <c r="AF39" s="653"/>
      <c r="AG39" s="653"/>
      <c r="AH39" s="653"/>
      <c r="AI39" s="653"/>
      <c r="AJ39" s="653"/>
      <c r="AK39" s="653"/>
      <c r="AL39" s="653"/>
      <c r="AM39" s="653"/>
      <c r="AN39" s="653"/>
      <c r="AO39" s="653"/>
      <c r="AP39" s="653"/>
      <c r="AQ39" s="653"/>
      <c r="AR39" s="653"/>
      <c r="AS39" s="653"/>
      <c r="AT39" s="653"/>
      <c r="AU39" s="653"/>
      <c r="AV39" s="653"/>
      <c r="AW39" s="653"/>
      <c r="AX39" s="653"/>
      <c r="AY39" s="653"/>
      <c r="AZ39" s="653"/>
      <c r="BA39" s="653"/>
      <c r="BB39" s="653"/>
      <c r="BC39" s="653"/>
      <c r="BD39" s="653"/>
      <c r="BE39" s="653"/>
      <c r="BF39" s="653"/>
      <c r="BG39" s="653"/>
      <c r="BH39" s="653"/>
      <c r="BI39" s="653"/>
      <c r="BJ39" s="653"/>
      <c r="BK39" s="653"/>
      <c r="BL39" s="653"/>
      <c r="BM39" s="653"/>
      <c r="BN39" s="653"/>
      <c r="BO39" s="653"/>
      <c r="BP39" s="653"/>
      <c r="BQ39" s="653"/>
      <c r="BR39" s="653"/>
      <c r="BS39" s="653"/>
      <c r="BT39" s="653"/>
      <c r="BU39" s="653"/>
      <c r="BV39" s="653"/>
      <c r="BW39" s="653"/>
      <c r="BX39" s="653"/>
      <c r="BY39" s="653"/>
      <c r="BZ39" s="653"/>
      <c r="CA39" s="653"/>
      <c r="CB39" s="653"/>
      <c r="CC39" s="653"/>
      <c r="CD39" s="653"/>
      <c r="CE39" s="653"/>
      <c r="CF39" s="653"/>
      <c r="CG39" s="653"/>
      <c r="CH39" s="653"/>
      <c r="CI39" s="653"/>
      <c r="CJ39" s="653"/>
      <c r="CK39" s="653"/>
      <c r="CL39" s="653"/>
      <c r="CM39" s="653"/>
      <c r="CN39" s="653"/>
      <c r="CO39" s="653"/>
      <c r="CP39" s="653"/>
      <c r="CQ39" s="653"/>
      <c r="CR39" s="653"/>
      <c r="CS39" s="653"/>
      <c r="CT39" s="653"/>
      <c r="CU39" s="653"/>
      <c r="CV39" s="653"/>
      <c r="CW39" s="653"/>
      <c r="CX39" s="653"/>
      <c r="CY39" s="653"/>
      <c r="CZ39" s="653"/>
      <c r="DA39" s="653"/>
      <c r="DB39" s="653"/>
      <c r="DC39" s="653"/>
      <c r="DD39" s="653"/>
      <c r="DE39" s="653"/>
      <c r="DF39" s="653"/>
      <c r="DG39" s="653"/>
      <c r="DH39" s="653"/>
      <c r="DI39" s="653"/>
      <c r="DJ39" s="653"/>
      <c r="DK39" s="653"/>
      <c r="DL39" s="653"/>
      <c r="DM39" s="653"/>
      <c r="DN39" s="653"/>
      <c r="DO39" s="653"/>
      <c r="DP39" s="653"/>
      <c r="DQ39" s="653"/>
      <c r="DR39" s="653"/>
      <c r="DS39" s="653"/>
      <c r="DT39" s="653"/>
      <c r="DU39" s="653"/>
      <c r="DV39" s="653"/>
      <c r="DW39" s="653"/>
      <c r="DX39" s="653"/>
      <c r="DY39" s="653"/>
      <c r="DZ39" s="653"/>
      <c r="EA39" s="653"/>
      <c r="EB39" s="653"/>
      <c r="EC39" s="653"/>
      <c r="ED39" s="653"/>
      <c r="EE39" s="653"/>
      <c r="EF39" s="653"/>
      <c r="EG39" s="653"/>
      <c r="EH39" s="653"/>
      <c r="EI39" s="653"/>
      <c r="EJ39" s="653"/>
      <c r="EK39" s="653"/>
      <c r="EL39" s="653"/>
      <c r="EM39" s="653"/>
      <c r="EN39" s="653"/>
      <c r="EO39" s="653"/>
      <c r="EP39" s="653"/>
      <c r="EQ39" s="653"/>
      <c r="ER39" s="653"/>
      <c r="ES39" s="653"/>
      <c r="ET39" s="653"/>
      <c r="EU39" s="653"/>
      <c r="EV39" s="653"/>
      <c r="EW39" s="653"/>
      <c r="EX39" s="653"/>
      <c r="EY39" s="653"/>
      <c r="EZ39" s="653"/>
      <c r="FA39" s="653"/>
      <c r="FB39" s="653"/>
      <c r="FC39" s="653"/>
      <c r="FD39" s="653"/>
      <c r="FE39" s="653"/>
      <c r="FF39" s="653"/>
      <c r="FG39" s="653"/>
      <c r="FH39" s="653"/>
      <c r="FI39" s="653"/>
      <c r="FJ39" s="653"/>
      <c r="FK39" s="653"/>
      <c r="FL39" s="653"/>
      <c r="FM39" s="653"/>
      <c r="FN39" s="653"/>
      <c r="FO39" s="653"/>
      <c r="FP39" s="653"/>
      <c r="FQ39" s="653"/>
      <c r="FR39" s="653"/>
      <c r="FS39" s="653"/>
      <c r="FT39" s="653"/>
      <c r="FU39" s="653"/>
      <c r="FV39" s="653"/>
      <c r="FW39" s="653"/>
      <c r="FX39" s="653"/>
      <c r="FY39" s="653"/>
      <c r="FZ39" s="653"/>
      <c r="GA39" s="653"/>
      <c r="GB39" s="653"/>
      <c r="GC39" s="653"/>
      <c r="GD39" s="653"/>
      <c r="GE39" s="653"/>
      <c r="GF39" s="653"/>
      <c r="GG39" s="653"/>
      <c r="GH39" s="653"/>
      <c r="GI39" s="653"/>
      <c r="GJ39" s="653"/>
      <c r="GK39" s="653"/>
      <c r="GL39" s="653"/>
      <c r="GM39" s="653"/>
      <c r="GN39" s="653"/>
      <c r="GO39" s="653"/>
      <c r="GP39" s="653"/>
      <c r="GQ39" s="653"/>
      <c r="GR39" s="653"/>
      <c r="GS39" s="653"/>
      <c r="GT39" s="653"/>
      <c r="GU39" s="653"/>
      <c r="GV39" s="653"/>
      <c r="GW39" s="653"/>
      <c r="GX39" s="653"/>
      <c r="GY39" s="653"/>
      <c r="GZ39" s="653"/>
      <c r="HA39" s="653"/>
      <c r="HB39" s="653"/>
      <c r="HC39" s="653"/>
      <c r="HD39" s="653"/>
      <c r="HE39" s="653"/>
      <c r="HF39" s="653"/>
      <c r="HG39" s="653"/>
      <c r="HH39" s="653"/>
      <c r="HI39" s="653"/>
      <c r="HJ39" s="653"/>
      <c r="HK39" s="653"/>
      <c r="HL39" s="653"/>
      <c r="HM39" s="653"/>
      <c r="HN39" s="653"/>
      <c r="HO39" s="653"/>
      <c r="HP39" s="653"/>
      <c r="HQ39" s="653"/>
      <c r="HR39" s="653"/>
      <c r="HS39" s="653"/>
      <c r="HT39" s="653"/>
      <c r="HU39" s="653"/>
      <c r="HV39" s="653"/>
      <c r="HW39" s="653"/>
      <c r="HX39" s="653"/>
      <c r="HY39" s="653"/>
      <c r="HZ39" s="653"/>
      <c r="IA39" s="653"/>
      <c r="IB39" s="653"/>
      <c r="IC39" s="653"/>
      <c r="ID39" s="653"/>
      <c r="IE39" s="653"/>
      <c r="IF39" s="653"/>
      <c r="IG39" s="653"/>
      <c r="IH39" s="653"/>
      <c r="II39" s="653"/>
      <c r="IJ39" s="653"/>
      <c r="IK39" s="653"/>
      <c r="IL39" s="653"/>
      <c r="IM39" s="653"/>
      <c r="IN39" s="653"/>
      <c r="IO39" s="653"/>
      <c r="IP39" s="653"/>
      <c r="IQ39" s="653"/>
      <c r="IR39" s="653"/>
      <c r="IS39" s="653"/>
      <c r="IT39" s="653"/>
      <c r="IU39" s="653"/>
      <c r="IV39" s="653"/>
      <c r="IW39" s="653"/>
      <c r="IX39" s="653"/>
      <c r="IY39" s="653"/>
      <c r="IZ39" s="653"/>
      <c r="JA39" s="653"/>
      <c r="JB39" s="653"/>
      <c r="JC39" s="653"/>
      <c r="JD39" s="653"/>
      <c r="JE39" s="653"/>
      <c r="JF39" s="653"/>
      <c r="JG39" s="653"/>
      <c r="JH39" s="653"/>
      <c r="JI39" s="653"/>
      <c r="JJ39" s="653"/>
      <c r="JK39" s="653"/>
      <c r="JL39" s="653"/>
      <c r="JM39" s="653"/>
      <c r="JN39" s="653"/>
      <c r="JO39" s="653"/>
      <c r="JP39" s="653"/>
      <c r="JQ39" s="653"/>
      <c r="JR39" s="653"/>
      <c r="JS39" s="653"/>
      <c r="JT39" s="653"/>
      <c r="JU39" s="653"/>
      <c r="JV39" s="653"/>
      <c r="JW39" s="653"/>
      <c r="JX39" s="653"/>
      <c r="JY39" s="653"/>
      <c r="JZ39" s="653"/>
      <c r="KA39" s="653"/>
      <c r="KB39" s="653"/>
      <c r="KC39" s="653"/>
      <c r="KD39" s="653"/>
      <c r="KE39" s="653"/>
      <c r="KF39" s="653"/>
      <c r="KG39" s="653"/>
      <c r="KH39" s="653"/>
      <c r="KI39" s="653"/>
      <c r="KJ39" s="653"/>
      <c r="KK39" s="653"/>
      <c r="KL39" s="653"/>
      <c r="KM39" s="653"/>
      <c r="KN39" s="653"/>
      <c r="KO39" s="653"/>
      <c r="KP39" s="653"/>
      <c r="KQ39" s="653"/>
      <c r="KR39" s="653"/>
      <c r="KS39" s="653"/>
      <c r="KT39" s="653"/>
      <c r="KU39" s="653"/>
      <c r="KV39" s="653"/>
      <c r="KW39" s="653"/>
      <c r="KX39" s="653"/>
      <c r="KY39" s="653"/>
      <c r="KZ39" s="653"/>
      <c r="LA39" s="653"/>
      <c r="LB39" s="653"/>
      <c r="LC39" s="653"/>
      <c r="LD39" s="653"/>
      <c r="LE39" s="653"/>
      <c r="LF39" s="653"/>
      <c r="LG39" s="653"/>
      <c r="LH39" s="653"/>
      <c r="LI39" s="653"/>
      <c r="LJ39" s="653"/>
      <c r="LK39" s="653"/>
      <c r="LL39" s="653"/>
      <c r="LM39" s="653"/>
      <c r="LN39" s="653"/>
      <c r="LO39" s="653"/>
      <c r="LP39" s="653"/>
      <c r="LQ39" s="653"/>
      <c r="LR39" s="653"/>
      <c r="LS39" s="653"/>
      <c r="LT39" s="653"/>
      <c r="LU39" s="653"/>
      <c r="LV39" s="653"/>
      <c r="LW39" s="653"/>
      <c r="LX39" s="653"/>
      <c r="LY39" s="653"/>
      <c r="LZ39" s="653"/>
      <c r="MA39" s="653"/>
      <c r="MB39" s="653"/>
      <c r="MC39" s="653"/>
      <c r="MD39" s="653"/>
      <c r="ME39" s="653"/>
      <c r="MF39" s="653"/>
      <c r="MG39" s="653"/>
      <c r="MH39" s="653"/>
      <c r="MI39" s="653"/>
      <c r="MJ39" s="653"/>
      <c r="MK39" s="653"/>
      <c r="ML39" s="653"/>
      <c r="MM39" s="653"/>
      <c r="MN39" s="653"/>
      <c r="MO39" s="653"/>
      <c r="MP39" s="653"/>
      <c r="MQ39" s="653"/>
      <c r="MR39" s="653"/>
      <c r="MS39" s="653"/>
      <c r="MT39" s="653"/>
      <c r="MU39" s="653"/>
      <c r="MV39" s="653"/>
      <c r="MW39" s="653"/>
      <c r="MX39" s="653"/>
      <c r="MY39" s="653"/>
      <c r="MZ39" s="653"/>
      <c r="NA39" s="653"/>
      <c r="NB39" s="653"/>
      <c r="NC39" s="653"/>
      <c r="ND39" s="653"/>
      <c r="NE39" s="653"/>
      <c r="NF39" s="653"/>
      <c r="NG39" s="653"/>
      <c r="NH39" s="653"/>
      <c r="NI39" s="653"/>
      <c r="NJ39" s="653"/>
      <c r="NK39" s="653"/>
      <c r="NL39" s="653"/>
      <c r="NM39" s="653"/>
      <c r="NN39" s="653"/>
      <c r="NO39" s="653"/>
      <c r="NP39" s="653"/>
      <c r="NQ39" s="653"/>
      <c r="NR39" s="653"/>
      <c r="NS39" s="653"/>
      <c r="NT39" s="653"/>
      <c r="NU39" s="653"/>
      <c r="NV39" s="653"/>
      <c r="NW39" s="653"/>
      <c r="NX39" s="653"/>
      <c r="NY39" s="653"/>
      <c r="NZ39" s="653"/>
      <c r="OA39" s="653"/>
      <c r="OB39" s="653"/>
      <c r="OC39" s="653"/>
      <c r="OD39" s="653"/>
      <c r="OE39" s="653"/>
      <c r="OF39" s="653"/>
      <c r="OG39" s="653"/>
      <c r="OH39" s="653"/>
      <c r="OI39" s="653"/>
      <c r="OJ39" s="653"/>
      <c r="OK39" s="653"/>
      <c r="OL39" s="653"/>
      <c r="OM39" s="653"/>
      <c r="ON39" s="653"/>
      <c r="OO39" s="653"/>
      <c r="OP39" s="653"/>
      <c r="OQ39" s="653"/>
      <c r="OR39" s="653"/>
      <c r="OS39" s="653"/>
      <c r="OT39" s="653"/>
      <c r="OU39" s="653"/>
      <c r="OV39" s="653"/>
      <c r="OW39" s="653"/>
      <c r="OX39" s="653"/>
      <c r="OY39" s="653"/>
      <c r="OZ39" s="653"/>
      <c r="PA39" s="653"/>
      <c r="PB39" s="653"/>
      <c r="PC39" s="653"/>
      <c r="PD39" s="653"/>
      <c r="PE39" s="653"/>
      <c r="PF39" s="653"/>
      <c r="PG39" s="653"/>
      <c r="PH39" s="653"/>
      <c r="PI39" s="653"/>
      <c r="PJ39" s="653"/>
      <c r="PK39" s="653"/>
      <c r="PL39" s="653"/>
      <c r="PM39" s="653"/>
      <c r="PN39" s="653"/>
      <c r="PO39" s="653"/>
      <c r="PP39" s="653"/>
      <c r="PQ39" s="653"/>
      <c r="PR39" s="653"/>
      <c r="PS39" s="653"/>
      <c r="PT39" s="653"/>
      <c r="PU39" s="653"/>
      <c r="PV39" s="653"/>
      <c r="PW39" s="653"/>
      <c r="PX39" s="653"/>
      <c r="PY39" s="653"/>
      <c r="PZ39" s="653"/>
      <c r="QA39" s="653"/>
      <c r="QB39" s="653"/>
      <c r="QC39" s="653"/>
      <c r="QD39" s="653"/>
      <c r="QE39" s="653"/>
      <c r="QF39" s="653"/>
      <c r="QG39" s="653"/>
      <c r="QH39" s="653"/>
      <c r="QI39" s="653"/>
      <c r="QJ39" s="653"/>
      <c r="QK39" s="653"/>
      <c r="QL39" s="653"/>
      <c r="QM39" s="653"/>
      <c r="QN39" s="653"/>
      <c r="QO39" s="653"/>
      <c r="QP39" s="653"/>
      <c r="QQ39" s="653"/>
      <c r="QR39" s="653"/>
      <c r="QS39" s="653"/>
      <c r="QT39" s="653"/>
      <c r="QU39" s="653"/>
      <c r="QV39" s="653"/>
      <c r="QW39" s="653"/>
      <c r="QX39" s="653"/>
      <c r="QY39" s="653"/>
      <c r="QZ39" s="653"/>
      <c r="RA39" s="653"/>
      <c r="RB39" s="653"/>
      <c r="RC39" s="653"/>
      <c r="RD39" s="653"/>
      <c r="RE39" s="653"/>
      <c r="RF39" s="653"/>
      <c r="RG39" s="653"/>
      <c r="RH39" s="653"/>
      <c r="RI39" s="653"/>
      <c r="RJ39" s="653"/>
      <c r="RK39" s="653"/>
      <c r="RL39" s="653"/>
      <c r="RM39" s="653"/>
      <c r="RN39" s="653"/>
      <c r="RO39" s="653"/>
      <c r="RP39" s="653"/>
      <c r="RQ39" s="653"/>
      <c r="RR39" s="653"/>
      <c r="RS39" s="653"/>
      <c r="RT39" s="653"/>
      <c r="RU39" s="653"/>
      <c r="RV39" s="653"/>
      <c r="RW39" s="653"/>
      <c r="RX39" s="653"/>
      <c r="RY39" s="653"/>
      <c r="RZ39" s="653"/>
      <c r="SA39" s="653"/>
      <c r="SB39" s="653"/>
      <c r="SC39" s="653"/>
      <c r="SD39" s="653"/>
      <c r="SE39" s="653"/>
      <c r="SF39" s="653"/>
      <c r="SG39" s="653"/>
      <c r="SH39" s="653"/>
      <c r="SI39" s="653"/>
      <c r="SJ39" s="653"/>
      <c r="SK39" s="653"/>
      <c r="SL39" s="653"/>
      <c r="SM39" s="653"/>
      <c r="SN39" s="653"/>
      <c r="SO39" s="653"/>
      <c r="SP39" s="653"/>
      <c r="SQ39" s="653"/>
      <c r="SR39" s="653"/>
      <c r="SS39" s="653"/>
      <c r="ST39" s="653"/>
      <c r="SU39" s="653"/>
      <c r="SV39" s="653"/>
      <c r="SW39" s="653"/>
      <c r="SX39" s="653"/>
      <c r="SY39" s="653"/>
      <c r="SZ39" s="653"/>
      <c r="TA39" s="653"/>
      <c r="TB39" s="653"/>
      <c r="TC39" s="653"/>
      <c r="TD39" s="653"/>
      <c r="TE39" s="653"/>
      <c r="TF39" s="653"/>
      <c r="TG39" s="653"/>
      <c r="TH39" s="653"/>
      <c r="TI39" s="653"/>
      <c r="TJ39" s="653"/>
      <c r="TK39" s="653"/>
      <c r="TL39" s="653"/>
      <c r="TM39" s="653"/>
      <c r="TN39" s="653"/>
      <c r="TO39" s="653"/>
      <c r="TP39" s="653"/>
      <c r="TQ39" s="653"/>
      <c r="TR39" s="653"/>
      <c r="TS39" s="653"/>
      <c r="TT39" s="653"/>
      <c r="TU39" s="653"/>
      <c r="TV39" s="653"/>
      <c r="TW39" s="653"/>
      <c r="TX39" s="653"/>
      <c r="TY39" s="653"/>
      <c r="TZ39" s="653"/>
      <c r="UA39" s="653"/>
      <c r="UB39" s="653"/>
      <c r="UC39" s="653"/>
      <c r="UD39" s="653"/>
      <c r="UE39" s="653"/>
      <c r="UF39" s="653"/>
      <c r="UG39" s="653"/>
      <c r="UH39" s="653"/>
      <c r="UI39" s="653"/>
      <c r="UJ39" s="653"/>
      <c r="UK39" s="653"/>
      <c r="UL39" s="653"/>
      <c r="UM39" s="653"/>
      <c r="UN39" s="653"/>
      <c r="UO39" s="653"/>
      <c r="UP39" s="653"/>
      <c r="UQ39" s="653"/>
      <c r="UR39" s="653"/>
      <c r="US39" s="653"/>
      <c r="UT39" s="653"/>
      <c r="UU39" s="653"/>
      <c r="UV39" s="653"/>
      <c r="UW39" s="653"/>
      <c r="UX39" s="653"/>
      <c r="UY39" s="653"/>
      <c r="UZ39" s="653"/>
      <c r="VA39" s="653"/>
      <c r="VB39" s="653"/>
      <c r="VC39" s="653"/>
      <c r="VD39" s="653"/>
      <c r="VE39" s="653"/>
      <c r="VF39" s="653"/>
      <c r="VG39" s="653"/>
      <c r="VH39" s="653"/>
      <c r="VI39" s="653"/>
      <c r="VJ39" s="653"/>
      <c r="VK39" s="653"/>
      <c r="VL39" s="653"/>
      <c r="VM39" s="653"/>
      <c r="VN39" s="653"/>
      <c r="VO39" s="653"/>
      <c r="VP39" s="653"/>
      <c r="VQ39" s="653"/>
      <c r="VR39" s="653"/>
      <c r="VS39" s="653"/>
      <c r="VT39" s="653"/>
      <c r="VU39" s="653"/>
      <c r="VV39" s="653"/>
      <c r="VW39" s="653"/>
      <c r="VX39" s="653"/>
      <c r="VY39" s="653"/>
      <c r="VZ39" s="653"/>
      <c r="WA39" s="653"/>
      <c r="WB39" s="653"/>
      <c r="WC39" s="653"/>
      <c r="WD39" s="653"/>
      <c r="WE39" s="653"/>
      <c r="WF39" s="653"/>
      <c r="WG39" s="653"/>
      <c r="WH39" s="653"/>
      <c r="WI39" s="653"/>
      <c r="WJ39" s="653"/>
      <c r="WK39" s="653"/>
      <c r="WL39" s="653"/>
      <c r="WM39" s="653"/>
      <c r="WN39" s="653"/>
      <c r="WO39" s="653"/>
      <c r="WP39" s="653"/>
      <c r="WQ39" s="653"/>
      <c r="WR39" s="653"/>
      <c r="WS39" s="653"/>
      <c r="WT39" s="653"/>
      <c r="WU39" s="653"/>
      <c r="WV39" s="653"/>
      <c r="WW39" s="653"/>
      <c r="WX39" s="653"/>
      <c r="WY39" s="653"/>
      <c r="WZ39" s="653"/>
      <c r="XA39" s="653"/>
      <c r="XB39" s="653"/>
      <c r="XC39" s="653"/>
      <c r="XD39" s="653"/>
      <c r="XE39" s="653"/>
      <c r="XF39" s="653"/>
      <c r="XG39" s="653"/>
      <c r="XH39" s="653"/>
      <c r="XI39" s="653"/>
      <c r="XJ39" s="653"/>
      <c r="XK39" s="653"/>
      <c r="XL39" s="653"/>
      <c r="XM39" s="653"/>
      <c r="XN39" s="653"/>
      <c r="XO39" s="653"/>
      <c r="XP39" s="653"/>
      <c r="XQ39" s="653"/>
      <c r="XR39" s="653"/>
      <c r="XS39" s="653"/>
      <c r="XT39" s="653"/>
      <c r="XU39" s="653"/>
      <c r="XV39" s="653"/>
      <c r="XW39" s="653"/>
      <c r="XX39" s="653"/>
      <c r="XY39" s="653"/>
      <c r="XZ39" s="653"/>
      <c r="YA39" s="653"/>
      <c r="YB39" s="653"/>
      <c r="YC39" s="653"/>
      <c r="YD39" s="653"/>
      <c r="YE39" s="653"/>
      <c r="YF39" s="653"/>
      <c r="YG39" s="653"/>
      <c r="YH39" s="653"/>
      <c r="YI39" s="653"/>
      <c r="YJ39" s="653"/>
      <c r="YK39" s="653"/>
      <c r="YL39" s="653"/>
      <c r="YM39" s="653"/>
      <c r="YN39" s="653"/>
      <c r="YO39" s="653"/>
      <c r="YP39" s="653"/>
      <c r="YQ39" s="653"/>
      <c r="YR39" s="653"/>
      <c r="YS39" s="653"/>
      <c r="YT39" s="653"/>
      <c r="YU39" s="653"/>
      <c r="YV39" s="653"/>
      <c r="YW39" s="653"/>
      <c r="YX39" s="653"/>
      <c r="YY39" s="653"/>
      <c r="YZ39" s="653"/>
      <c r="ZA39" s="653"/>
      <c r="ZB39" s="653"/>
      <c r="ZC39" s="653"/>
      <c r="ZD39" s="653"/>
      <c r="ZE39" s="653"/>
      <c r="ZF39" s="653"/>
      <c r="ZG39" s="653"/>
      <c r="ZH39" s="653"/>
      <c r="ZI39" s="653"/>
      <c r="ZJ39" s="653"/>
      <c r="ZK39" s="653"/>
      <c r="ZL39" s="653"/>
      <c r="ZM39" s="653"/>
      <c r="ZN39" s="653"/>
      <c r="ZO39" s="653"/>
      <c r="ZP39" s="653"/>
      <c r="ZQ39" s="653"/>
      <c r="ZR39" s="653"/>
      <c r="ZS39" s="653"/>
      <c r="ZT39" s="653"/>
      <c r="ZU39" s="653"/>
      <c r="ZV39" s="653"/>
      <c r="ZW39" s="653"/>
      <c r="ZX39" s="653"/>
      <c r="ZY39" s="653"/>
      <c r="ZZ39" s="653"/>
      <c r="AAA39" s="653"/>
      <c r="AAB39" s="653"/>
      <c r="AAC39" s="653"/>
      <c r="AAD39" s="653"/>
      <c r="AAE39" s="653"/>
      <c r="AAF39" s="653"/>
      <c r="AAG39" s="653"/>
      <c r="AAH39" s="653"/>
      <c r="AAI39" s="653"/>
      <c r="AAJ39" s="653"/>
      <c r="AAK39" s="653"/>
      <c r="AAL39" s="653"/>
      <c r="AAM39" s="653"/>
      <c r="AAN39" s="653"/>
      <c r="AAO39" s="653"/>
      <c r="AAP39" s="653"/>
      <c r="AAQ39" s="653"/>
      <c r="AAR39" s="653"/>
      <c r="AAS39" s="653"/>
      <c r="AAT39" s="653"/>
      <c r="AAU39" s="653"/>
      <c r="AAV39" s="653"/>
      <c r="AAW39" s="653"/>
      <c r="AAX39" s="653"/>
      <c r="AAY39" s="653"/>
      <c r="AAZ39" s="653"/>
      <c r="ABA39" s="653"/>
      <c r="ABB39" s="653"/>
      <c r="ABC39" s="653"/>
      <c r="ABD39" s="653"/>
      <c r="ABE39" s="653"/>
      <c r="ABF39" s="653"/>
      <c r="ABG39" s="653"/>
      <c r="ABH39" s="653"/>
      <c r="ABI39" s="653"/>
      <c r="ABJ39" s="653"/>
      <c r="ABK39" s="653"/>
      <c r="ABL39" s="653"/>
      <c r="ABM39" s="653"/>
      <c r="ABN39" s="653"/>
      <c r="ABO39" s="653"/>
      <c r="ABP39" s="653"/>
      <c r="ABQ39" s="653"/>
      <c r="ABR39" s="653"/>
      <c r="ABS39" s="653"/>
      <c r="ABT39" s="653"/>
      <c r="ABU39" s="653"/>
      <c r="ABV39" s="653"/>
      <c r="ABW39" s="653"/>
      <c r="ABX39" s="653"/>
      <c r="ABY39" s="653"/>
      <c r="ABZ39" s="653"/>
      <c r="ACA39" s="653"/>
      <c r="ACB39" s="653"/>
      <c r="ACC39" s="653"/>
      <c r="ACD39" s="653"/>
      <c r="ACE39" s="653"/>
      <c r="ACF39" s="653"/>
      <c r="ACG39" s="653"/>
      <c r="ACH39" s="653"/>
      <c r="ACI39" s="653"/>
      <c r="ACJ39" s="653"/>
      <c r="ACK39" s="653"/>
      <c r="ACL39" s="653"/>
      <c r="ACM39" s="653"/>
      <c r="ACN39" s="653"/>
      <c r="ACO39" s="653"/>
      <c r="ACP39" s="653"/>
      <c r="ACQ39" s="653"/>
      <c r="ACR39" s="653"/>
      <c r="ACS39" s="653"/>
      <c r="ACT39" s="653"/>
      <c r="ACU39" s="653"/>
      <c r="ACV39" s="653"/>
      <c r="ACW39" s="653"/>
      <c r="ACX39" s="653"/>
      <c r="ACY39" s="653"/>
      <c r="ACZ39" s="653"/>
      <c r="ADA39" s="653"/>
      <c r="ADB39" s="653"/>
      <c r="ADC39" s="653"/>
      <c r="ADD39" s="653"/>
      <c r="ADE39" s="653"/>
      <c r="ADF39" s="653"/>
      <c r="ADG39" s="653"/>
      <c r="ADH39" s="653"/>
      <c r="ADI39" s="653"/>
      <c r="ADJ39" s="653"/>
      <c r="ADK39" s="653"/>
      <c r="ADL39" s="653"/>
      <c r="ADM39" s="653"/>
      <c r="ADN39" s="653"/>
      <c r="ADO39" s="653"/>
      <c r="ADP39" s="653"/>
      <c r="ADQ39" s="653"/>
      <c r="ADR39" s="653"/>
      <c r="ADS39" s="653"/>
      <c r="ADT39" s="653"/>
      <c r="ADU39" s="653"/>
      <c r="ADV39" s="653"/>
      <c r="ADW39" s="653"/>
      <c r="ADX39" s="653"/>
      <c r="ADY39" s="653"/>
      <c r="ADZ39" s="653"/>
      <c r="AEA39" s="653"/>
      <c r="AEB39" s="653"/>
      <c r="AEC39" s="653"/>
      <c r="AED39" s="653"/>
      <c r="AEE39" s="653"/>
      <c r="AEF39" s="653"/>
      <c r="AEG39" s="653"/>
      <c r="AEH39" s="653"/>
      <c r="AEI39" s="653"/>
      <c r="AEJ39" s="653"/>
      <c r="AEK39" s="653"/>
      <c r="AEL39" s="653"/>
      <c r="AEM39" s="653"/>
      <c r="AEN39" s="653"/>
      <c r="AEO39" s="653"/>
      <c r="AEP39" s="653"/>
      <c r="AEQ39" s="653"/>
      <c r="AER39" s="653"/>
      <c r="AES39" s="653"/>
      <c r="AET39" s="653"/>
      <c r="AEU39" s="653"/>
      <c r="AEV39" s="653"/>
      <c r="AEW39" s="653"/>
      <c r="AEX39" s="653"/>
      <c r="AEY39" s="653"/>
      <c r="AEZ39" s="653"/>
      <c r="AFA39" s="653"/>
      <c r="AFB39" s="653"/>
      <c r="AFC39" s="653"/>
      <c r="AFD39" s="653"/>
      <c r="AFE39" s="653"/>
      <c r="AFF39" s="653"/>
      <c r="AFG39" s="653"/>
      <c r="AFH39" s="653"/>
      <c r="AFI39" s="653"/>
      <c r="AFJ39" s="653"/>
      <c r="AFK39" s="653"/>
      <c r="AFL39" s="653"/>
      <c r="AFM39" s="653"/>
      <c r="AFN39" s="653"/>
      <c r="AFO39" s="653"/>
      <c r="AFP39" s="653"/>
      <c r="AFQ39" s="653"/>
      <c r="AFR39" s="653"/>
      <c r="AFS39" s="653"/>
      <c r="AFT39" s="653"/>
      <c r="AFU39" s="653"/>
      <c r="AFV39" s="653"/>
      <c r="AFW39" s="653"/>
      <c r="AFX39" s="653"/>
      <c r="AFY39" s="653"/>
      <c r="AFZ39" s="653"/>
      <c r="AGA39" s="653"/>
      <c r="AGB39" s="653"/>
      <c r="AGC39" s="653"/>
      <c r="AGD39" s="653"/>
      <c r="AGE39" s="653"/>
      <c r="AGF39" s="653"/>
      <c r="AGG39" s="653"/>
      <c r="AGH39" s="653"/>
      <c r="AGI39" s="653"/>
      <c r="AGJ39" s="653"/>
      <c r="AGK39" s="653"/>
      <c r="AGL39" s="653"/>
      <c r="AGM39" s="653"/>
      <c r="AGN39" s="653"/>
      <c r="AGO39" s="653"/>
      <c r="AGP39" s="653"/>
      <c r="AGQ39" s="653"/>
      <c r="AGR39" s="653"/>
      <c r="AGS39" s="653"/>
      <c r="AGT39" s="653"/>
      <c r="AGU39" s="653"/>
      <c r="AGV39" s="653"/>
      <c r="AGW39" s="653"/>
      <c r="AGX39" s="653"/>
      <c r="AGY39" s="653"/>
      <c r="AGZ39" s="653"/>
      <c r="AHA39" s="653"/>
      <c r="AHB39" s="653"/>
      <c r="AHC39" s="653"/>
      <c r="AHD39" s="653"/>
      <c r="AHE39" s="653"/>
      <c r="AHF39" s="653"/>
      <c r="AHG39" s="653"/>
      <c r="AHH39" s="653"/>
      <c r="AHI39" s="653"/>
      <c r="AHJ39" s="653"/>
      <c r="AHK39" s="653"/>
      <c r="AHL39" s="653"/>
      <c r="AHM39" s="653"/>
      <c r="AHN39" s="653"/>
      <c r="AHO39" s="653"/>
      <c r="AHP39" s="653"/>
      <c r="AHQ39" s="653"/>
      <c r="AHR39" s="653"/>
      <c r="AHS39" s="653"/>
      <c r="AHT39" s="653"/>
      <c r="AHU39" s="653"/>
      <c r="AHV39" s="653"/>
      <c r="AHW39" s="653"/>
      <c r="AHX39" s="653"/>
      <c r="AHY39" s="653"/>
      <c r="AHZ39" s="653"/>
      <c r="AIA39" s="653"/>
      <c r="AIB39" s="653"/>
      <c r="AIC39" s="653"/>
      <c r="AID39" s="653"/>
      <c r="AIE39" s="653"/>
      <c r="AIF39" s="653"/>
      <c r="AIG39" s="653"/>
      <c r="AIH39" s="653"/>
      <c r="AII39" s="653"/>
      <c r="AIJ39" s="653"/>
      <c r="AIK39" s="653"/>
      <c r="AIL39" s="653"/>
      <c r="AIM39" s="653"/>
      <c r="AIN39" s="653"/>
      <c r="AIO39" s="653"/>
      <c r="AIP39" s="653"/>
      <c r="AIQ39" s="653"/>
      <c r="AIR39" s="653"/>
      <c r="AIS39" s="653"/>
      <c r="AIT39" s="653"/>
      <c r="AIU39" s="653"/>
      <c r="AIV39" s="653"/>
      <c r="AIW39" s="653"/>
      <c r="AIX39" s="653"/>
      <c r="AIY39" s="653"/>
      <c r="AIZ39" s="653"/>
      <c r="AJA39" s="653"/>
      <c r="AJB39" s="653"/>
      <c r="AJC39" s="653"/>
      <c r="AJD39" s="653"/>
      <c r="AJE39" s="653"/>
      <c r="AJF39" s="653"/>
      <c r="AJG39" s="653"/>
      <c r="AJH39" s="653"/>
      <c r="AJI39" s="653"/>
      <c r="AJJ39" s="653"/>
      <c r="AJK39" s="653"/>
      <c r="AJL39" s="653"/>
      <c r="AJM39" s="653"/>
      <c r="AJN39" s="653"/>
      <c r="AJO39" s="653"/>
      <c r="AJP39" s="653"/>
      <c r="AJQ39" s="653"/>
      <c r="AJR39" s="653"/>
      <c r="AJS39" s="653"/>
      <c r="AJT39" s="653"/>
      <c r="AJU39" s="653"/>
      <c r="AJV39" s="653"/>
      <c r="AJW39" s="653"/>
      <c r="AJX39" s="653"/>
      <c r="AJY39" s="653"/>
      <c r="AJZ39" s="653"/>
      <c r="AKA39" s="653"/>
      <c r="AKB39" s="653"/>
      <c r="AKC39" s="653"/>
      <c r="AKD39" s="653"/>
      <c r="AKE39" s="653"/>
      <c r="AKF39" s="653"/>
      <c r="AKG39" s="653"/>
      <c r="AKH39" s="653"/>
      <c r="AKI39" s="653"/>
      <c r="AKJ39" s="653"/>
      <c r="AKK39" s="653"/>
      <c r="AKL39" s="653"/>
      <c r="AKM39" s="653"/>
      <c r="AKN39" s="653"/>
      <c r="AKO39" s="653"/>
      <c r="AKP39" s="653"/>
      <c r="AKQ39" s="653"/>
      <c r="AKR39" s="653"/>
      <c r="AKS39" s="653"/>
      <c r="AKT39" s="653"/>
      <c r="AKU39" s="653"/>
      <c r="AKV39" s="653"/>
      <c r="AKW39" s="653"/>
      <c r="AKX39" s="653"/>
      <c r="AKY39" s="653"/>
      <c r="AKZ39" s="653"/>
      <c r="ALA39" s="653"/>
      <c r="ALB39" s="653"/>
      <c r="ALC39" s="653"/>
      <c r="ALD39" s="653"/>
      <c r="ALE39" s="653"/>
      <c r="ALF39" s="653"/>
      <c r="ALG39" s="653"/>
      <c r="ALH39" s="653"/>
      <c r="ALI39" s="653"/>
      <c r="ALJ39" s="653"/>
      <c r="ALK39" s="653"/>
      <c r="ALL39" s="653"/>
      <c r="ALM39" s="653"/>
      <c r="ALN39" s="653"/>
      <c r="ALO39" s="653"/>
      <c r="ALP39" s="653"/>
      <c r="ALQ39" s="653"/>
      <c r="ALR39" s="653"/>
      <c r="ALS39" s="653"/>
      <c r="ALT39" s="653"/>
      <c r="ALU39" s="653"/>
      <c r="ALV39" s="653"/>
      <c r="ALW39" s="653"/>
      <c r="ALX39" s="653"/>
      <c r="ALY39" s="653"/>
      <c r="ALZ39" s="653"/>
      <c r="AMA39" s="653"/>
      <c r="AMB39" s="653"/>
      <c r="AMC39" s="653"/>
      <c r="AMD39" s="653"/>
      <c r="AME39" s="653"/>
      <c r="AMF39" s="653"/>
      <c r="AMG39" s="653"/>
      <c r="AMH39" s="653"/>
      <c r="AMI39" s="653"/>
      <c r="AMJ39" s="653"/>
    </row>
    <row r="40" spans="1:1024" s="199" customFormat="1">
      <c r="A40" s="1599" t="s">
        <v>3258</v>
      </c>
      <c r="B40" s="1594"/>
      <c r="C40" s="1594"/>
      <c r="D40" s="1594"/>
      <c r="E40" s="1594"/>
      <c r="F40" s="1595"/>
      <c r="G40" s="1600">
        <v>26340052.75</v>
      </c>
      <c r="H40" s="1600">
        <v>26340052.75</v>
      </c>
      <c r="I40" s="656"/>
      <c r="J40" s="653"/>
      <c r="K40" s="653"/>
      <c r="L40" s="653"/>
      <c r="M40" s="653"/>
      <c r="N40" s="653"/>
      <c r="O40" s="653"/>
      <c r="P40" s="653"/>
      <c r="Q40" s="653"/>
      <c r="R40" s="653"/>
      <c r="S40" s="653"/>
      <c r="T40" s="653"/>
      <c r="U40" s="653"/>
      <c r="V40" s="653"/>
      <c r="W40" s="653"/>
      <c r="X40" s="653"/>
      <c r="Y40" s="653"/>
      <c r="Z40" s="653"/>
      <c r="AA40" s="653"/>
      <c r="AB40" s="653"/>
      <c r="AC40" s="653"/>
      <c r="AD40" s="653"/>
      <c r="AE40" s="653"/>
      <c r="AF40" s="653"/>
      <c r="AG40" s="653"/>
      <c r="AH40" s="653"/>
      <c r="AI40" s="653"/>
      <c r="AJ40" s="653"/>
      <c r="AK40" s="653"/>
      <c r="AL40" s="653"/>
      <c r="AM40" s="653"/>
      <c r="AN40" s="653"/>
      <c r="AO40" s="653"/>
      <c r="AP40" s="653"/>
      <c r="AQ40" s="653"/>
      <c r="AR40" s="653"/>
      <c r="AS40" s="653"/>
      <c r="AT40" s="653"/>
      <c r="AU40" s="653"/>
      <c r="AV40" s="653"/>
      <c r="AW40" s="653"/>
      <c r="AX40" s="653"/>
      <c r="AY40" s="653"/>
      <c r="AZ40" s="653"/>
      <c r="BA40" s="653"/>
      <c r="BB40" s="653"/>
      <c r="BC40" s="653"/>
      <c r="BD40" s="653"/>
      <c r="BE40" s="653"/>
      <c r="BF40" s="653"/>
      <c r="BG40" s="653"/>
      <c r="BH40" s="653"/>
      <c r="BI40" s="653"/>
      <c r="BJ40" s="653"/>
      <c r="BK40" s="653"/>
      <c r="BL40" s="653"/>
      <c r="BM40" s="653"/>
      <c r="BN40" s="653"/>
      <c r="BO40" s="653"/>
      <c r="BP40" s="653"/>
      <c r="BQ40" s="653"/>
      <c r="BR40" s="653"/>
      <c r="BS40" s="653"/>
      <c r="BT40" s="653"/>
      <c r="BU40" s="653"/>
      <c r="BV40" s="653"/>
      <c r="BW40" s="653"/>
      <c r="BX40" s="653"/>
      <c r="BY40" s="653"/>
      <c r="BZ40" s="653"/>
      <c r="CA40" s="653"/>
      <c r="CB40" s="653"/>
      <c r="CC40" s="653"/>
      <c r="CD40" s="653"/>
      <c r="CE40" s="653"/>
      <c r="CF40" s="653"/>
      <c r="CG40" s="653"/>
      <c r="CH40" s="653"/>
      <c r="CI40" s="653"/>
      <c r="CJ40" s="653"/>
      <c r="CK40" s="653"/>
      <c r="CL40" s="653"/>
      <c r="CM40" s="653"/>
      <c r="CN40" s="653"/>
      <c r="CO40" s="653"/>
      <c r="CP40" s="653"/>
      <c r="CQ40" s="653"/>
      <c r="CR40" s="653"/>
      <c r="CS40" s="653"/>
      <c r="CT40" s="653"/>
      <c r="CU40" s="653"/>
      <c r="CV40" s="653"/>
      <c r="CW40" s="653"/>
      <c r="CX40" s="653"/>
      <c r="CY40" s="653"/>
      <c r="CZ40" s="653"/>
      <c r="DA40" s="653"/>
      <c r="DB40" s="653"/>
      <c r="DC40" s="653"/>
      <c r="DD40" s="653"/>
      <c r="DE40" s="653"/>
      <c r="DF40" s="653"/>
      <c r="DG40" s="653"/>
      <c r="DH40" s="653"/>
      <c r="DI40" s="653"/>
      <c r="DJ40" s="653"/>
      <c r="DK40" s="653"/>
      <c r="DL40" s="653"/>
      <c r="DM40" s="653"/>
      <c r="DN40" s="653"/>
      <c r="DO40" s="653"/>
      <c r="DP40" s="653"/>
      <c r="DQ40" s="653"/>
      <c r="DR40" s="653"/>
      <c r="DS40" s="653"/>
      <c r="DT40" s="653"/>
      <c r="DU40" s="653"/>
      <c r="DV40" s="653"/>
      <c r="DW40" s="653"/>
      <c r="DX40" s="653"/>
      <c r="DY40" s="653"/>
      <c r="DZ40" s="653"/>
      <c r="EA40" s="653"/>
      <c r="EB40" s="653"/>
      <c r="EC40" s="653"/>
      <c r="ED40" s="653"/>
      <c r="EE40" s="653"/>
      <c r="EF40" s="653"/>
      <c r="EG40" s="653"/>
      <c r="EH40" s="653"/>
      <c r="EI40" s="653"/>
      <c r="EJ40" s="653"/>
      <c r="EK40" s="653"/>
      <c r="EL40" s="653"/>
      <c r="EM40" s="653"/>
      <c r="EN40" s="653"/>
      <c r="EO40" s="653"/>
      <c r="EP40" s="653"/>
      <c r="EQ40" s="653"/>
      <c r="ER40" s="653"/>
      <c r="ES40" s="653"/>
      <c r="ET40" s="653"/>
      <c r="EU40" s="653"/>
      <c r="EV40" s="653"/>
      <c r="EW40" s="653"/>
      <c r="EX40" s="653"/>
      <c r="EY40" s="653"/>
      <c r="EZ40" s="653"/>
      <c r="FA40" s="653"/>
      <c r="FB40" s="653"/>
      <c r="FC40" s="653"/>
      <c r="FD40" s="653"/>
      <c r="FE40" s="653"/>
      <c r="FF40" s="653"/>
      <c r="FG40" s="653"/>
      <c r="FH40" s="653"/>
      <c r="FI40" s="653"/>
      <c r="FJ40" s="653"/>
      <c r="FK40" s="653"/>
      <c r="FL40" s="653"/>
      <c r="FM40" s="653"/>
      <c r="FN40" s="653"/>
      <c r="FO40" s="653"/>
      <c r="FP40" s="653"/>
      <c r="FQ40" s="653"/>
      <c r="FR40" s="653"/>
      <c r="FS40" s="653"/>
      <c r="FT40" s="653"/>
      <c r="FU40" s="653"/>
      <c r="FV40" s="653"/>
      <c r="FW40" s="653"/>
      <c r="FX40" s="653"/>
      <c r="FY40" s="653"/>
      <c r="FZ40" s="653"/>
      <c r="GA40" s="653"/>
      <c r="GB40" s="653"/>
      <c r="GC40" s="653"/>
      <c r="GD40" s="653"/>
      <c r="GE40" s="653"/>
      <c r="GF40" s="653"/>
      <c r="GG40" s="653"/>
      <c r="GH40" s="653"/>
      <c r="GI40" s="653"/>
      <c r="GJ40" s="653"/>
      <c r="GK40" s="653"/>
      <c r="GL40" s="653"/>
      <c r="GM40" s="653"/>
      <c r="GN40" s="653"/>
      <c r="GO40" s="653"/>
      <c r="GP40" s="653"/>
      <c r="GQ40" s="653"/>
      <c r="GR40" s="653"/>
      <c r="GS40" s="653"/>
      <c r="GT40" s="653"/>
      <c r="GU40" s="653"/>
      <c r="GV40" s="653"/>
      <c r="GW40" s="653"/>
      <c r="GX40" s="653"/>
      <c r="GY40" s="653"/>
      <c r="GZ40" s="653"/>
      <c r="HA40" s="653"/>
      <c r="HB40" s="653"/>
      <c r="HC40" s="653"/>
      <c r="HD40" s="653"/>
      <c r="HE40" s="653"/>
      <c r="HF40" s="653"/>
      <c r="HG40" s="653"/>
      <c r="HH40" s="653"/>
      <c r="HI40" s="653"/>
      <c r="HJ40" s="653"/>
      <c r="HK40" s="653"/>
      <c r="HL40" s="653"/>
      <c r="HM40" s="653"/>
      <c r="HN40" s="653"/>
      <c r="HO40" s="653"/>
      <c r="HP40" s="653"/>
      <c r="HQ40" s="653"/>
      <c r="HR40" s="653"/>
      <c r="HS40" s="653"/>
      <c r="HT40" s="653"/>
      <c r="HU40" s="653"/>
      <c r="HV40" s="653"/>
      <c r="HW40" s="653"/>
      <c r="HX40" s="653"/>
      <c r="HY40" s="653"/>
      <c r="HZ40" s="653"/>
      <c r="IA40" s="653"/>
      <c r="IB40" s="653"/>
      <c r="IC40" s="653"/>
      <c r="ID40" s="653"/>
      <c r="IE40" s="653"/>
      <c r="IF40" s="653"/>
      <c r="IG40" s="653"/>
      <c r="IH40" s="653"/>
      <c r="II40" s="653"/>
      <c r="IJ40" s="653"/>
      <c r="IK40" s="653"/>
      <c r="IL40" s="653"/>
      <c r="IM40" s="653"/>
      <c r="IN40" s="653"/>
      <c r="IO40" s="653"/>
      <c r="IP40" s="653"/>
      <c r="IQ40" s="653"/>
      <c r="IR40" s="653"/>
      <c r="IS40" s="653"/>
      <c r="IT40" s="653"/>
      <c r="IU40" s="653"/>
      <c r="IV40" s="653"/>
      <c r="IW40" s="653"/>
      <c r="IX40" s="653"/>
      <c r="IY40" s="653"/>
      <c r="IZ40" s="653"/>
      <c r="JA40" s="653"/>
      <c r="JB40" s="653"/>
      <c r="JC40" s="653"/>
      <c r="JD40" s="653"/>
      <c r="JE40" s="653"/>
      <c r="JF40" s="653"/>
      <c r="JG40" s="653"/>
      <c r="JH40" s="653"/>
      <c r="JI40" s="653"/>
      <c r="JJ40" s="653"/>
      <c r="JK40" s="653"/>
      <c r="JL40" s="653"/>
      <c r="JM40" s="653"/>
      <c r="JN40" s="653"/>
      <c r="JO40" s="653"/>
      <c r="JP40" s="653"/>
      <c r="JQ40" s="653"/>
      <c r="JR40" s="653"/>
      <c r="JS40" s="653"/>
      <c r="JT40" s="653"/>
      <c r="JU40" s="653"/>
      <c r="JV40" s="653"/>
      <c r="JW40" s="653"/>
      <c r="JX40" s="653"/>
      <c r="JY40" s="653"/>
      <c r="JZ40" s="653"/>
      <c r="KA40" s="653"/>
      <c r="KB40" s="653"/>
      <c r="KC40" s="653"/>
      <c r="KD40" s="653"/>
      <c r="KE40" s="653"/>
      <c r="KF40" s="653"/>
      <c r="KG40" s="653"/>
      <c r="KH40" s="653"/>
      <c r="KI40" s="653"/>
      <c r="KJ40" s="653"/>
      <c r="KK40" s="653"/>
      <c r="KL40" s="653"/>
      <c r="KM40" s="653"/>
      <c r="KN40" s="653"/>
      <c r="KO40" s="653"/>
      <c r="KP40" s="653"/>
      <c r="KQ40" s="653"/>
      <c r="KR40" s="653"/>
      <c r="KS40" s="653"/>
      <c r="KT40" s="653"/>
      <c r="KU40" s="653"/>
      <c r="KV40" s="653"/>
      <c r="KW40" s="653"/>
      <c r="KX40" s="653"/>
      <c r="KY40" s="653"/>
      <c r="KZ40" s="653"/>
      <c r="LA40" s="653"/>
      <c r="LB40" s="653"/>
      <c r="LC40" s="653"/>
      <c r="LD40" s="653"/>
      <c r="LE40" s="653"/>
      <c r="LF40" s="653"/>
      <c r="LG40" s="653"/>
      <c r="LH40" s="653"/>
      <c r="LI40" s="653"/>
      <c r="LJ40" s="653"/>
      <c r="LK40" s="653"/>
      <c r="LL40" s="653"/>
      <c r="LM40" s="653"/>
      <c r="LN40" s="653"/>
      <c r="LO40" s="653"/>
      <c r="LP40" s="653"/>
      <c r="LQ40" s="653"/>
      <c r="LR40" s="653"/>
      <c r="LS40" s="653"/>
      <c r="LT40" s="653"/>
      <c r="LU40" s="653"/>
      <c r="LV40" s="653"/>
      <c r="LW40" s="653"/>
      <c r="LX40" s="653"/>
      <c r="LY40" s="653"/>
      <c r="LZ40" s="653"/>
      <c r="MA40" s="653"/>
      <c r="MB40" s="653"/>
      <c r="MC40" s="653"/>
      <c r="MD40" s="653"/>
      <c r="ME40" s="653"/>
      <c r="MF40" s="653"/>
      <c r="MG40" s="653"/>
      <c r="MH40" s="653"/>
      <c r="MI40" s="653"/>
      <c r="MJ40" s="653"/>
      <c r="MK40" s="653"/>
      <c r="ML40" s="653"/>
      <c r="MM40" s="653"/>
      <c r="MN40" s="653"/>
      <c r="MO40" s="653"/>
      <c r="MP40" s="653"/>
      <c r="MQ40" s="653"/>
      <c r="MR40" s="653"/>
      <c r="MS40" s="653"/>
      <c r="MT40" s="653"/>
      <c r="MU40" s="653"/>
      <c r="MV40" s="653"/>
      <c r="MW40" s="653"/>
      <c r="MX40" s="653"/>
      <c r="MY40" s="653"/>
      <c r="MZ40" s="653"/>
      <c r="NA40" s="653"/>
      <c r="NB40" s="653"/>
      <c r="NC40" s="653"/>
      <c r="ND40" s="653"/>
      <c r="NE40" s="653"/>
      <c r="NF40" s="653"/>
      <c r="NG40" s="653"/>
      <c r="NH40" s="653"/>
      <c r="NI40" s="653"/>
      <c r="NJ40" s="653"/>
      <c r="NK40" s="653"/>
      <c r="NL40" s="653"/>
      <c r="NM40" s="653"/>
      <c r="NN40" s="653"/>
      <c r="NO40" s="653"/>
      <c r="NP40" s="653"/>
      <c r="NQ40" s="653"/>
      <c r="NR40" s="653"/>
      <c r="NS40" s="653"/>
      <c r="NT40" s="653"/>
      <c r="NU40" s="653"/>
      <c r="NV40" s="653"/>
      <c r="NW40" s="653"/>
      <c r="NX40" s="653"/>
      <c r="NY40" s="653"/>
      <c r="NZ40" s="653"/>
      <c r="OA40" s="653"/>
      <c r="OB40" s="653"/>
      <c r="OC40" s="653"/>
      <c r="OD40" s="653"/>
      <c r="OE40" s="653"/>
      <c r="OF40" s="653"/>
      <c r="OG40" s="653"/>
      <c r="OH40" s="653"/>
      <c r="OI40" s="653"/>
      <c r="OJ40" s="653"/>
      <c r="OK40" s="653"/>
      <c r="OL40" s="653"/>
      <c r="OM40" s="653"/>
      <c r="ON40" s="653"/>
      <c r="OO40" s="653"/>
      <c r="OP40" s="653"/>
      <c r="OQ40" s="653"/>
      <c r="OR40" s="653"/>
      <c r="OS40" s="653"/>
      <c r="OT40" s="653"/>
      <c r="OU40" s="653"/>
      <c r="OV40" s="653"/>
      <c r="OW40" s="653"/>
      <c r="OX40" s="653"/>
      <c r="OY40" s="653"/>
      <c r="OZ40" s="653"/>
      <c r="PA40" s="653"/>
      <c r="PB40" s="653"/>
      <c r="PC40" s="653"/>
      <c r="PD40" s="653"/>
      <c r="PE40" s="653"/>
      <c r="PF40" s="653"/>
      <c r="PG40" s="653"/>
      <c r="PH40" s="653"/>
      <c r="PI40" s="653"/>
      <c r="PJ40" s="653"/>
      <c r="PK40" s="653"/>
      <c r="PL40" s="653"/>
      <c r="PM40" s="653"/>
      <c r="PN40" s="653"/>
      <c r="PO40" s="653"/>
      <c r="PP40" s="653"/>
      <c r="PQ40" s="653"/>
      <c r="PR40" s="653"/>
      <c r="PS40" s="653"/>
      <c r="PT40" s="653"/>
      <c r="PU40" s="653"/>
      <c r="PV40" s="653"/>
      <c r="PW40" s="653"/>
      <c r="PX40" s="653"/>
      <c r="PY40" s="653"/>
      <c r="PZ40" s="653"/>
      <c r="QA40" s="653"/>
      <c r="QB40" s="653"/>
      <c r="QC40" s="653"/>
      <c r="QD40" s="653"/>
      <c r="QE40" s="653"/>
      <c r="QF40" s="653"/>
      <c r="QG40" s="653"/>
      <c r="QH40" s="653"/>
      <c r="QI40" s="653"/>
      <c r="QJ40" s="653"/>
      <c r="QK40" s="653"/>
      <c r="QL40" s="653"/>
      <c r="QM40" s="653"/>
      <c r="QN40" s="653"/>
      <c r="QO40" s="653"/>
      <c r="QP40" s="653"/>
      <c r="QQ40" s="653"/>
      <c r="QR40" s="653"/>
      <c r="QS40" s="653"/>
      <c r="QT40" s="653"/>
      <c r="QU40" s="653"/>
      <c r="QV40" s="653"/>
      <c r="QW40" s="653"/>
      <c r="QX40" s="653"/>
      <c r="QY40" s="653"/>
      <c r="QZ40" s="653"/>
      <c r="RA40" s="653"/>
      <c r="RB40" s="653"/>
      <c r="RC40" s="653"/>
      <c r="RD40" s="653"/>
      <c r="RE40" s="653"/>
      <c r="RF40" s="653"/>
      <c r="RG40" s="653"/>
      <c r="RH40" s="653"/>
      <c r="RI40" s="653"/>
      <c r="RJ40" s="653"/>
      <c r="RK40" s="653"/>
      <c r="RL40" s="653"/>
      <c r="RM40" s="653"/>
      <c r="RN40" s="653"/>
      <c r="RO40" s="653"/>
      <c r="RP40" s="653"/>
      <c r="RQ40" s="653"/>
      <c r="RR40" s="653"/>
      <c r="RS40" s="653"/>
      <c r="RT40" s="653"/>
      <c r="RU40" s="653"/>
      <c r="RV40" s="653"/>
      <c r="RW40" s="653"/>
      <c r="RX40" s="653"/>
      <c r="RY40" s="653"/>
      <c r="RZ40" s="653"/>
      <c r="SA40" s="653"/>
      <c r="SB40" s="653"/>
      <c r="SC40" s="653"/>
      <c r="SD40" s="653"/>
      <c r="SE40" s="653"/>
      <c r="SF40" s="653"/>
      <c r="SG40" s="653"/>
      <c r="SH40" s="653"/>
      <c r="SI40" s="653"/>
      <c r="SJ40" s="653"/>
      <c r="SK40" s="653"/>
      <c r="SL40" s="653"/>
      <c r="SM40" s="653"/>
      <c r="SN40" s="653"/>
      <c r="SO40" s="653"/>
      <c r="SP40" s="653"/>
      <c r="SQ40" s="653"/>
      <c r="SR40" s="653"/>
      <c r="SS40" s="653"/>
      <c r="ST40" s="653"/>
      <c r="SU40" s="653"/>
      <c r="SV40" s="653"/>
      <c r="SW40" s="653"/>
      <c r="SX40" s="653"/>
      <c r="SY40" s="653"/>
      <c r="SZ40" s="653"/>
      <c r="TA40" s="653"/>
      <c r="TB40" s="653"/>
      <c r="TC40" s="653"/>
      <c r="TD40" s="653"/>
      <c r="TE40" s="653"/>
      <c r="TF40" s="653"/>
      <c r="TG40" s="653"/>
      <c r="TH40" s="653"/>
      <c r="TI40" s="653"/>
      <c r="TJ40" s="653"/>
      <c r="TK40" s="653"/>
      <c r="TL40" s="653"/>
      <c r="TM40" s="653"/>
      <c r="TN40" s="653"/>
      <c r="TO40" s="653"/>
      <c r="TP40" s="653"/>
      <c r="TQ40" s="653"/>
      <c r="TR40" s="653"/>
      <c r="TS40" s="653"/>
      <c r="TT40" s="653"/>
      <c r="TU40" s="653"/>
      <c r="TV40" s="653"/>
      <c r="TW40" s="653"/>
      <c r="TX40" s="653"/>
      <c r="TY40" s="653"/>
      <c r="TZ40" s="653"/>
      <c r="UA40" s="653"/>
      <c r="UB40" s="653"/>
      <c r="UC40" s="653"/>
      <c r="UD40" s="653"/>
      <c r="UE40" s="653"/>
      <c r="UF40" s="653"/>
      <c r="UG40" s="653"/>
      <c r="UH40" s="653"/>
      <c r="UI40" s="653"/>
      <c r="UJ40" s="653"/>
      <c r="UK40" s="653"/>
      <c r="UL40" s="653"/>
      <c r="UM40" s="653"/>
      <c r="UN40" s="653"/>
      <c r="UO40" s="653"/>
      <c r="UP40" s="653"/>
      <c r="UQ40" s="653"/>
      <c r="UR40" s="653"/>
      <c r="US40" s="653"/>
      <c r="UT40" s="653"/>
      <c r="UU40" s="653"/>
      <c r="UV40" s="653"/>
      <c r="UW40" s="653"/>
      <c r="UX40" s="653"/>
      <c r="UY40" s="653"/>
      <c r="UZ40" s="653"/>
      <c r="VA40" s="653"/>
      <c r="VB40" s="653"/>
      <c r="VC40" s="653"/>
      <c r="VD40" s="653"/>
      <c r="VE40" s="653"/>
      <c r="VF40" s="653"/>
      <c r="VG40" s="653"/>
      <c r="VH40" s="653"/>
      <c r="VI40" s="653"/>
      <c r="VJ40" s="653"/>
      <c r="VK40" s="653"/>
      <c r="VL40" s="653"/>
      <c r="VM40" s="653"/>
      <c r="VN40" s="653"/>
      <c r="VO40" s="653"/>
      <c r="VP40" s="653"/>
      <c r="VQ40" s="653"/>
      <c r="VR40" s="653"/>
      <c r="VS40" s="653"/>
      <c r="VT40" s="653"/>
      <c r="VU40" s="653"/>
      <c r="VV40" s="653"/>
      <c r="VW40" s="653"/>
      <c r="VX40" s="653"/>
      <c r="VY40" s="653"/>
      <c r="VZ40" s="653"/>
      <c r="WA40" s="653"/>
      <c r="WB40" s="653"/>
      <c r="WC40" s="653"/>
      <c r="WD40" s="653"/>
      <c r="WE40" s="653"/>
      <c r="WF40" s="653"/>
      <c r="WG40" s="653"/>
      <c r="WH40" s="653"/>
      <c r="WI40" s="653"/>
      <c r="WJ40" s="653"/>
      <c r="WK40" s="653"/>
      <c r="WL40" s="653"/>
      <c r="WM40" s="653"/>
      <c r="WN40" s="653"/>
      <c r="WO40" s="653"/>
      <c r="WP40" s="653"/>
      <c r="WQ40" s="653"/>
      <c r="WR40" s="653"/>
      <c r="WS40" s="653"/>
      <c r="WT40" s="653"/>
      <c r="WU40" s="653"/>
      <c r="WV40" s="653"/>
      <c r="WW40" s="653"/>
      <c r="WX40" s="653"/>
      <c r="WY40" s="653"/>
      <c r="WZ40" s="653"/>
      <c r="XA40" s="653"/>
      <c r="XB40" s="653"/>
      <c r="XC40" s="653"/>
      <c r="XD40" s="653"/>
      <c r="XE40" s="653"/>
      <c r="XF40" s="653"/>
      <c r="XG40" s="653"/>
      <c r="XH40" s="653"/>
      <c r="XI40" s="653"/>
      <c r="XJ40" s="653"/>
      <c r="XK40" s="653"/>
      <c r="XL40" s="653"/>
      <c r="XM40" s="653"/>
      <c r="XN40" s="653"/>
      <c r="XO40" s="653"/>
      <c r="XP40" s="653"/>
      <c r="XQ40" s="653"/>
      <c r="XR40" s="653"/>
      <c r="XS40" s="653"/>
      <c r="XT40" s="653"/>
      <c r="XU40" s="653"/>
      <c r="XV40" s="653"/>
      <c r="XW40" s="653"/>
      <c r="XX40" s="653"/>
      <c r="XY40" s="653"/>
      <c r="XZ40" s="653"/>
      <c r="YA40" s="653"/>
      <c r="YB40" s="653"/>
      <c r="YC40" s="653"/>
      <c r="YD40" s="653"/>
      <c r="YE40" s="653"/>
      <c r="YF40" s="653"/>
      <c r="YG40" s="653"/>
      <c r="YH40" s="653"/>
      <c r="YI40" s="653"/>
      <c r="YJ40" s="653"/>
      <c r="YK40" s="653"/>
      <c r="YL40" s="653"/>
      <c r="YM40" s="653"/>
      <c r="YN40" s="653"/>
      <c r="YO40" s="653"/>
      <c r="YP40" s="653"/>
      <c r="YQ40" s="653"/>
      <c r="YR40" s="653"/>
      <c r="YS40" s="653"/>
      <c r="YT40" s="653"/>
      <c r="YU40" s="653"/>
      <c r="YV40" s="653"/>
      <c r="YW40" s="653"/>
      <c r="YX40" s="653"/>
      <c r="YY40" s="653"/>
      <c r="YZ40" s="653"/>
      <c r="ZA40" s="653"/>
      <c r="ZB40" s="653"/>
      <c r="ZC40" s="653"/>
      <c r="ZD40" s="653"/>
      <c r="ZE40" s="653"/>
      <c r="ZF40" s="653"/>
      <c r="ZG40" s="653"/>
      <c r="ZH40" s="653"/>
      <c r="ZI40" s="653"/>
      <c r="ZJ40" s="653"/>
      <c r="ZK40" s="653"/>
      <c r="ZL40" s="653"/>
      <c r="ZM40" s="653"/>
      <c r="ZN40" s="653"/>
      <c r="ZO40" s="653"/>
      <c r="ZP40" s="653"/>
      <c r="ZQ40" s="653"/>
      <c r="ZR40" s="653"/>
      <c r="ZS40" s="653"/>
      <c r="ZT40" s="653"/>
      <c r="ZU40" s="653"/>
      <c r="ZV40" s="653"/>
      <c r="ZW40" s="653"/>
      <c r="ZX40" s="653"/>
      <c r="ZY40" s="653"/>
      <c r="ZZ40" s="653"/>
      <c r="AAA40" s="653"/>
      <c r="AAB40" s="653"/>
      <c r="AAC40" s="653"/>
      <c r="AAD40" s="653"/>
      <c r="AAE40" s="653"/>
      <c r="AAF40" s="653"/>
      <c r="AAG40" s="653"/>
      <c r="AAH40" s="653"/>
      <c r="AAI40" s="653"/>
      <c r="AAJ40" s="653"/>
      <c r="AAK40" s="653"/>
      <c r="AAL40" s="653"/>
      <c r="AAM40" s="653"/>
      <c r="AAN40" s="653"/>
      <c r="AAO40" s="653"/>
      <c r="AAP40" s="653"/>
      <c r="AAQ40" s="653"/>
      <c r="AAR40" s="653"/>
      <c r="AAS40" s="653"/>
      <c r="AAT40" s="653"/>
      <c r="AAU40" s="653"/>
      <c r="AAV40" s="653"/>
      <c r="AAW40" s="653"/>
      <c r="AAX40" s="653"/>
      <c r="AAY40" s="653"/>
      <c r="AAZ40" s="653"/>
      <c r="ABA40" s="653"/>
      <c r="ABB40" s="653"/>
      <c r="ABC40" s="653"/>
      <c r="ABD40" s="653"/>
      <c r="ABE40" s="653"/>
      <c r="ABF40" s="653"/>
      <c r="ABG40" s="653"/>
      <c r="ABH40" s="653"/>
      <c r="ABI40" s="653"/>
      <c r="ABJ40" s="653"/>
      <c r="ABK40" s="653"/>
      <c r="ABL40" s="653"/>
      <c r="ABM40" s="653"/>
      <c r="ABN40" s="653"/>
      <c r="ABO40" s="653"/>
      <c r="ABP40" s="653"/>
      <c r="ABQ40" s="653"/>
      <c r="ABR40" s="653"/>
      <c r="ABS40" s="653"/>
      <c r="ABT40" s="653"/>
      <c r="ABU40" s="653"/>
      <c r="ABV40" s="653"/>
      <c r="ABW40" s="653"/>
      <c r="ABX40" s="653"/>
      <c r="ABY40" s="653"/>
      <c r="ABZ40" s="653"/>
      <c r="ACA40" s="653"/>
      <c r="ACB40" s="653"/>
      <c r="ACC40" s="653"/>
      <c r="ACD40" s="653"/>
      <c r="ACE40" s="653"/>
      <c r="ACF40" s="653"/>
      <c r="ACG40" s="653"/>
      <c r="ACH40" s="653"/>
      <c r="ACI40" s="653"/>
      <c r="ACJ40" s="653"/>
      <c r="ACK40" s="653"/>
      <c r="ACL40" s="653"/>
      <c r="ACM40" s="653"/>
      <c r="ACN40" s="653"/>
      <c r="ACO40" s="653"/>
      <c r="ACP40" s="653"/>
      <c r="ACQ40" s="653"/>
      <c r="ACR40" s="653"/>
      <c r="ACS40" s="653"/>
      <c r="ACT40" s="653"/>
      <c r="ACU40" s="653"/>
      <c r="ACV40" s="653"/>
      <c r="ACW40" s="653"/>
      <c r="ACX40" s="653"/>
      <c r="ACY40" s="653"/>
      <c r="ACZ40" s="653"/>
      <c r="ADA40" s="653"/>
      <c r="ADB40" s="653"/>
      <c r="ADC40" s="653"/>
      <c r="ADD40" s="653"/>
      <c r="ADE40" s="653"/>
      <c r="ADF40" s="653"/>
      <c r="ADG40" s="653"/>
      <c r="ADH40" s="653"/>
      <c r="ADI40" s="653"/>
      <c r="ADJ40" s="653"/>
      <c r="ADK40" s="653"/>
      <c r="ADL40" s="653"/>
      <c r="ADM40" s="653"/>
      <c r="ADN40" s="653"/>
      <c r="ADO40" s="653"/>
      <c r="ADP40" s="653"/>
      <c r="ADQ40" s="653"/>
      <c r="ADR40" s="653"/>
      <c r="ADS40" s="653"/>
      <c r="ADT40" s="653"/>
      <c r="ADU40" s="653"/>
      <c r="ADV40" s="653"/>
      <c r="ADW40" s="653"/>
      <c r="ADX40" s="653"/>
      <c r="ADY40" s="653"/>
      <c r="ADZ40" s="653"/>
      <c r="AEA40" s="653"/>
      <c r="AEB40" s="653"/>
      <c r="AEC40" s="653"/>
      <c r="AED40" s="653"/>
      <c r="AEE40" s="653"/>
      <c r="AEF40" s="653"/>
      <c r="AEG40" s="653"/>
      <c r="AEH40" s="653"/>
      <c r="AEI40" s="653"/>
      <c r="AEJ40" s="653"/>
      <c r="AEK40" s="653"/>
      <c r="AEL40" s="653"/>
      <c r="AEM40" s="653"/>
      <c r="AEN40" s="653"/>
      <c r="AEO40" s="653"/>
      <c r="AEP40" s="653"/>
      <c r="AEQ40" s="653"/>
      <c r="AER40" s="653"/>
      <c r="AES40" s="653"/>
      <c r="AET40" s="653"/>
      <c r="AEU40" s="653"/>
      <c r="AEV40" s="653"/>
      <c r="AEW40" s="653"/>
      <c r="AEX40" s="653"/>
      <c r="AEY40" s="653"/>
      <c r="AEZ40" s="653"/>
      <c r="AFA40" s="653"/>
      <c r="AFB40" s="653"/>
      <c r="AFC40" s="653"/>
      <c r="AFD40" s="653"/>
      <c r="AFE40" s="653"/>
      <c r="AFF40" s="653"/>
      <c r="AFG40" s="653"/>
      <c r="AFH40" s="653"/>
      <c r="AFI40" s="653"/>
      <c r="AFJ40" s="653"/>
      <c r="AFK40" s="653"/>
      <c r="AFL40" s="653"/>
      <c r="AFM40" s="653"/>
      <c r="AFN40" s="653"/>
      <c r="AFO40" s="653"/>
      <c r="AFP40" s="653"/>
      <c r="AFQ40" s="653"/>
      <c r="AFR40" s="653"/>
      <c r="AFS40" s="653"/>
      <c r="AFT40" s="653"/>
      <c r="AFU40" s="653"/>
      <c r="AFV40" s="653"/>
      <c r="AFW40" s="653"/>
      <c r="AFX40" s="653"/>
      <c r="AFY40" s="653"/>
      <c r="AFZ40" s="653"/>
      <c r="AGA40" s="653"/>
      <c r="AGB40" s="653"/>
      <c r="AGC40" s="653"/>
      <c r="AGD40" s="653"/>
      <c r="AGE40" s="653"/>
      <c r="AGF40" s="653"/>
      <c r="AGG40" s="653"/>
      <c r="AGH40" s="653"/>
      <c r="AGI40" s="653"/>
      <c r="AGJ40" s="653"/>
      <c r="AGK40" s="653"/>
      <c r="AGL40" s="653"/>
      <c r="AGM40" s="653"/>
      <c r="AGN40" s="653"/>
      <c r="AGO40" s="653"/>
      <c r="AGP40" s="653"/>
      <c r="AGQ40" s="653"/>
      <c r="AGR40" s="653"/>
      <c r="AGS40" s="653"/>
      <c r="AGT40" s="653"/>
      <c r="AGU40" s="653"/>
      <c r="AGV40" s="653"/>
      <c r="AGW40" s="653"/>
      <c r="AGX40" s="653"/>
      <c r="AGY40" s="653"/>
      <c r="AGZ40" s="653"/>
      <c r="AHA40" s="653"/>
      <c r="AHB40" s="653"/>
      <c r="AHC40" s="653"/>
      <c r="AHD40" s="653"/>
      <c r="AHE40" s="653"/>
      <c r="AHF40" s="653"/>
      <c r="AHG40" s="653"/>
      <c r="AHH40" s="653"/>
      <c r="AHI40" s="653"/>
      <c r="AHJ40" s="653"/>
      <c r="AHK40" s="653"/>
      <c r="AHL40" s="653"/>
      <c r="AHM40" s="653"/>
      <c r="AHN40" s="653"/>
      <c r="AHO40" s="653"/>
      <c r="AHP40" s="653"/>
      <c r="AHQ40" s="653"/>
      <c r="AHR40" s="653"/>
      <c r="AHS40" s="653"/>
      <c r="AHT40" s="653"/>
      <c r="AHU40" s="653"/>
      <c r="AHV40" s="653"/>
      <c r="AHW40" s="653"/>
      <c r="AHX40" s="653"/>
      <c r="AHY40" s="653"/>
      <c r="AHZ40" s="653"/>
      <c r="AIA40" s="653"/>
      <c r="AIB40" s="653"/>
      <c r="AIC40" s="653"/>
      <c r="AID40" s="653"/>
      <c r="AIE40" s="653"/>
      <c r="AIF40" s="653"/>
      <c r="AIG40" s="653"/>
      <c r="AIH40" s="653"/>
      <c r="AII40" s="653"/>
      <c r="AIJ40" s="653"/>
      <c r="AIK40" s="653"/>
      <c r="AIL40" s="653"/>
      <c r="AIM40" s="653"/>
      <c r="AIN40" s="653"/>
      <c r="AIO40" s="653"/>
      <c r="AIP40" s="653"/>
      <c r="AIQ40" s="653"/>
      <c r="AIR40" s="653"/>
      <c r="AIS40" s="653"/>
      <c r="AIT40" s="653"/>
      <c r="AIU40" s="653"/>
      <c r="AIV40" s="653"/>
      <c r="AIW40" s="653"/>
      <c r="AIX40" s="653"/>
      <c r="AIY40" s="653"/>
      <c r="AIZ40" s="653"/>
      <c r="AJA40" s="653"/>
      <c r="AJB40" s="653"/>
      <c r="AJC40" s="653"/>
      <c r="AJD40" s="653"/>
      <c r="AJE40" s="653"/>
      <c r="AJF40" s="653"/>
      <c r="AJG40" s="653"/>
      <c r="AJH40" s="653"/>
      <c r="AJI40" s="653"/>
      <c r="AJJ40" s="653"/>
      <c r="AJK40" s="653"/>
      <c r="AJL40" s="653"/>
      <c r="AJM40" s="653"/>
      <c r="AJN40" s="653"/>
      <c r="AJO40" s="653"/>
      <c r="AJP40" s="653"/>
      <c r="AJQ40" s="653"/>
      <c r="AJR40" s="653"/>
      <c r="AJS40" s="653"/>
      <c r="AJT40" s="653"/>
      <c r="AJU40" s="653"/>
      <c r="AJV40" s="653"/>
      <c r="AJW40" s="653"/>
      <c r="AJX40" s="653"/>
      <c r="AJY40" s="653"/>
      <c r="AJZ40" s="653"/>
      <c r="AKA40" s="653"/>
      <c r="AKB40" s="653"/>
      <c r="AKC40" s="653"/>
      <c r="AKD40" s="653"/>
      <c r="AKE40" s="653"/>
      <c r="AKF40" s="653"/>
      <c r="AKG40" s="653"/>
      <c r="AKH40" s="653"/>
      <c r="AKI40" s="653"/>
      <c r="AKJ40" s="653"/>
      <c r="AKK40" s="653"/>
      <c r="AKL40" s="653"/>
      <c r="AKM40" s="653"/>
      <c r="AKN40" s="653"/>
      <c r="AKO40" s="653"/>
      <c r="AKP40" s="653"/>
      <c r="AKQ40" s="653"/>
      <c r="AKR40" s="653"/>
      <c r="AKS40" s="653"/>
      <c r="AKT40" s="653"/>
      <c r="AKU40" s="653"/>
      <c r="AKV40" s="653"/>
      <c r="AKW40" s="653"/>
      <c r="AKX40" s="653"/>
      <c r="AKY40" s="653"/>
      <c r="AKZ40" s="653"/>
      <c r="ALA40" s="653"/>
      <c r="ALB40" s="653"/>
      <c r="ALC40" s="653"/>
      <c r="ALD40" s="653"/>
      <c r="ALE40" s="653"/>
      <c r="ALF40" s="653"/>
      <c r="ALG40" s="653"/>
      <c r="ALH40" s="653"/>
      <c r="ALI40" s="653"/>
      <c r="ALJ40" s="653"/>
      <c r="ALK40" s="653"/>
      <c r="ALL40" s="653"/>
      <c r="ALM40" s="653"/>
      <c r="ALN40" s="653"/>
      <c r="ALO40" s="653"/>
      <c r="ALP40" s="653"/>
      <c r="ALQ40" s="653"/>
      <c r="ALR40" s="653"/>
      <c r="ALS40" s="653"/>
      <c r="ALT40" s="653"/>
      <c r="ALU40" s="653"/>
      <c r="ALV40" s="653"/>
      <c r="ALW40" s="653"/>
      <c r="ALX40" s="653"/>
      <c r="ALY40" s="653"/>
      <c r="ALZ40" s="653"/>
      <c r="AMA40" s="653"/>
      <c r="AMB40" s="653"/>
      <c r="AMC40" s="653"/>
      <c r="AMD40" s="653"/>
      <c r="AME40" s="653"/>
      <c r="AMF40" s="653"/>
      <c r="AMG40" s="653"/>
      <c r="AMH40" s="653"/>
      <c r="AMI40" s="653"/>
      <c r="AMJ40" s="653"/>
    </row>
    <row r="41" spans="1:1024" s="199" customFormat="1">
      <c r="A41" s="1599" t="s">
        <v>3229</v>
      </c>
      <c r="B41" s="1594"/>
      <c r="C41" s="1594"/>
      <c r="D41" s="1594"/>
      <c r="E41" s="1594"/>
      <c r="F41" s="1595"/>
      <c r="G41" s="1600">
        <v>25523118</v>
      </c>
      <c r="H41" s="1600">
        <v>25523118</v>
      </c>
      <c r="I41" s="656"/>
      <c r="J41" s="653"/>
      <c r="K41" s="653"/>
      <c r="L41" s="653"/>
      <c r="M41" s="653"/>
      <c r="N41" s="653"/>
      <c r="O41" s="653"/>
      <c r="P41" s="653"/>
      <c r="Q41" s="653"/>
      <c r="R41" s="653"/>
      <c r="S41" s="653"/>
      <c r="T41" s="653"/>
      <c r="U41" s="653"/>
      <c r="V41" s="653"/>
      <c r="W41" s="653"/>
      <c r="X41" s="653"/>
      <c r="Y41" s="653"/>
      <c r="Z41" s="653"/>
      <c r="AA41" s="653"/>
      <c r="AB41" s="653"/>
      <c r="AC41" s="653"/>
      <c r="AD41" s="653"/>
      <c r="AE41" s="653"/>
      <c r="AF41" s="653"/>
      <c r="AG41" s="653"/>
      <c r="AH41" s="653"/>
      <c r="AI41" s="653"/>
      <c r="AJ41" s="653"/>
      <c r="AK41" s="653"/>
      <c r="AL41" s="653"/>
      <c r="AM41" s="653"/>
      <c r="AN41" s="653"/>
      <c r="AO41" s="653"/>
      <c r="AP41" s="653"/>
      <c r="AQ41" s="653"/>
      <c r="AR41" s="653"/>
      <c r="AS41" s="653"/>
      <c r="AT41" s="653"/>
      <c r="AU41" s="653"/>
      <c r="AV41" s="653"/>
      <c r="AW41" s="653"/>
      <c r="AX41" s="653"/>
      <c r="AY41" s="653"/>
      <c r="AZ41" s="653"/>
      <c r="BA41" s="653"/>
      <c r="BB41" s="653"/>
      <c r="BC41" s="653"/>
      <c r="BD41" s="653"/>
      <c r="BE41" s="653"/>
      <c r="BF41" s="653"/>
      <c r="BG41" s="653"/>
      <c r="BH41" s="653"/>
      <c r="BI41" s="653"/>
      <c r="BJ41" s="653"/>
      <c r="BK41" s="653"/>
      <c r="BL41" s="653"/>
      <c r="BM41" s="653"/>
      <c r="BN41" s="653"/>
      <c r="BO41" s="653"/>
      <c r="BP41" s="653"/>
      <c r="BQ41" s="653"/>
      <c r="BR41" s="653"/>
      <c r="BS41" s="653"/>
      <c r="BT41" s="653"/>
      <c r="BU41" s="653"/>
      <c r="BV41" s="653"/>
      <c r="BW41" s="653"/>
      <c r="BX41" s="653"/>
      <c r="BY41" s="653"/>
      <c r="BZ41" s="653"/>
      <c r="CA41" s="653"/>
      <c r="CB41" s="653"/>
      <c r="CC41" s="653"/>
      <c r="CD41" s="653"/>
      <c r="CE41" s="653"/>
      <c r="CF41" s="653"/>
      <c r="CG41" s="653"/>
      <c r="CH41" s="653"/>
      <c r="CI41" s="653"/>
      <c r="CJ41" s="653"/>
      <c r="CK41" s="653"/>
      <c r="CL41" s="653"/>
      <c r="CM41" s="653"/>
      <c r="CN41" s="653"/>
      <c r="CO41" s="653"/>
      <c r="CP41" s="653"/>
      <c r="CQ41" s="653"/>
      <c r="CR41" s="653"/>
      <c r="CS41" s="653"/>
      <c r="CT41" s="653"/>
      <c r="CU41" s="653"/>
      <c r="CV41" s="653"/>
      <c r="CW41" s="653"/>
      <c r="CX41" s="653"/>
      <c r="CY41" s="653"/>
      <c r="CZ41" s="653"/>
      <c r="DA41" s="653"/>
      <c r="DB41" s="653"/>
      <c r="DC41" s="653"/>
      <c r="DD41" s="653"/>
      <c r="DE41" s="653"/>
      <c r="DF41" s="653"/>
      <c r="DG41" s="653"/>
      <c r="DH41" s="653"/>
      <c r="DI41" s="653"/>
      <c r="DJ41" s="653"/>
      <c r="DK41" s="653"/>
      <c r="DL41" s="653"/>
      <c r="DM41" s="653"/>
      <c r="DN41" s="653"/>
      <c r="DO41" s="653"/>
      <c r="DP41" s="653"/>
      <c r="DQ41" s="653"/>
      <c r="DR41" s="653"/>
      <c r="DS41" s="653"/>
      <c r="DT41" s="653"/>
      <c r="DU41" s="653"/>
      <c r="DV41" s="653"/>
      <c r="DW41" s="653"/>
      <c r="DX41" s="653"/>
      <c r="DY41" s="653"/>
      <c r="DZ41" s="653"/>
      <c r="EA41" s="653"/>
      <c r="EB41" s="653"/>
      <c r="EC41" s="653"/>
      <c r="ED41" s="653"/>
      <c r="EE41" s="653"/>
      <c r="EF41" s="653"/>
      <c r="EG41" s="653"/>
      <c r="EH41" s="653"/>
      <c r="EI41" s="653"/>
      <c r="EJ41" s="653"/>
      <c r="EK41" s="653"/>
      <c r="EL41" s="653"/>
      <c r="EM41" s="653"/>
      <c r="EN41" s="653"/>
      <c r="EO41" s="653"/>
      <c r="EP41" s="653"/>
      <c r="EQ41" s="653"/>
      <c r="ER41" s="653"/>
      <c r="ES41" s="653"/>
      <c r="ET41" s="653"/>
      <c r="EU41" s="653"/>
      <c r="EV41" s="653"/>
      <c r="EW41" s="653"/>
      <c r="EX41" s="653"/>
      <c r="EY41" s="653"/>
      <c r="EZ41" s="653"/>
      <c r="FA41" s="653"/>
      <c r="FB41" s="653"/>
      <c r="FC41" s="653"/>
      <c r="FD41" s="653"/>
      <c r="FE41" s="653"/>
      <c r="FF41" s="653"/>
      <c r="FG41" s="653"/>
      <c r="FH41" s="653"/>
      <c r="FI41" s="653"/>
      <c r="FJ41" s="653"/>
      <c r="FK41" s="653"/>
      <c r="FL41" s="653"/>
      <c r="FM41" s="653"/>
      <c r="FN41" s="653"/>
      <c r="FO41" s="653"/>
      <c r="FP41" s="653"/>
      <c r="FQ41" s="653"/>
      <c r="FR41" s="653"/>
      <c r="FS41" s="653"/>
      <c r="FT41" s="653"/>
      <c r="FU41" s="653"/>
      <c r="FV41" s="653"/>
      <c r="FW41" s="653"/>
      <c r="FX41" s="653"/>
      <c r="FY41" s="653"/>
      <c r="FZ41" s="653"/>
      <c r="GA41" s="653"/>
      <c r="GB41" s="653"/>
      <c r="GC41" s="653"/>
      <c r="GD41" s="653"/>
      <c r="GE41" s="653"/>
      <c r="GF41" s="653"/>
      <c r="GG41" s="653"/>
      <c r="GH41" s="653"/>
      <c r="GI41" s="653"/>
      <c r="GJ41" s="653"/>
      <c r="GK41" s="653"/>
      <c r="GL41" s="653"/>
      <c r="GM41" s="653"/>
      <c r="GN41" s="653"/>
      <c r="GO41" s="653"/>
      <c r="GP41" s="653"/>
      <c r="GQ41" s="653"/>
      <c r="GR41" s="653"/>
      <c r="GS41" s="653"/>
      <c r="GT41" s="653"/>
      <c r="GU41" s="653"/>
      <c r="GV41" s="653"/>
      <c r="GW41" s="653"/>
      <c r="GX41" s="653"/>
      <c r="GY41" s="653"/>
      <c r="GZ41" s="653"/>
      <c r="HA41" s="653"/>
      <c r="HB41" s="653"/>
      <c r="HC41" s="653"/>
      <c r="HD41" s="653"/>
      <c r="HE41" s="653"/>
      <c r="HF41" s="653"/>
      <c r="HG41" s="653"/>
      <c r="HH41" s="653"/>
      <c r="HI41" s="653"/>
      <c r="HJ41" s="653"/>
      <c r="HK41" s="653"/>
      <c r="HL41" s="653"/>
      <c r="HM41" s="653"/>
      <c r="HN41" s="653"/>
      <c r="HO41" s="653"/>
      <c r="HP41" s="653"/>
      <c r="HQ41" s="653"/>
      <c r="HR41" s="653"/>
      <c r="HS41" s="653"/>
      <c r="HT41" s="653"/>
      <c r="HU41" s="653"/>
      <c r="HV41" s="653"/>
      <c r="HW41" s="653"/>
      <c r="HX41" s="653"/>
      <c r="HY41" s="653"/>
      <c r="HZ41" s="653"/>
      <c r="IA41" s="653"/>
      <c r="IB41" s="653"/>
      <c r="IC41" s="653"/>
      <c r="ID41" s="653"/>
      <c r="IE41" s="653"/>
      <c r="IF41" s="653"/>
      <c r="IG41" s="653"/>
      <c r="IH41" s="653"/>
      <c r="II41" s="653"/>
      <c r="IJ41" s="653"/>
      <c r="IK41" s="653"/>
      <c r="IL41" s="653"/>
      <c r="IM41" s="653"/>
      <c r="IN41" s="653"/>
      <c r="IO41" s="653"/>
      <c r="IP41" s="653"/>
      <c r="IQ41" s="653"/>
      <c r="IR41" s="653"/>
      <c r="IS41" s="653"/>
      <c r="IT41" s="653"/>
      <c r="IU41" s="653"/>
      <c r="IV41" s="653"/>
      <c r="IW41" s="653"/>
      <c r="IX41" s="653"/>
      <c r="IY41" s="653"/>
      <c r="IZ41" s="653"/>
      <c r="JA41" s="653"/>
      <c r="JB41" s="653"/>
      <c r="JC41" s="653"/>
      <c r="JD41" s="653"/>
      <c r="JE41" s="653"/>
      <c r="JF41" s="653"/>
      <c r="JG41" s="653"/>
      <c r="JH41" s="653"/>
      <c r="JI41" s="653"/>
      <c r="JJ41" s="653"/>
      <c r="JK41" s="653"/>
      <c r="JL41" s="653"/>
      <c r="JM41" s="653"/>
      <c r="JN41" s="653"/>
      <c r="JO41" s="653"/>
      <c r="JP41" s="653"/>
      <c r="JQ41" s="653"/>
      <c r="JR41" s="653"/>
      <c r="JS41" s="653"/>
      <c r="JT41" s="653"/>
      <c r="JU41" s="653"/>
      <c r="JV41" s="653"/>
      <c r="JW41" s="653"/>
      <c r="JX41" s="653"/>
      <c r="JY41" s="653"/>
      <c r="JZ41" s="653"/>
      <c r="KA41" s="653"/>
      <c r="KB41" s="653"/>
      <c r="KC41" s="653"/>
      <c r="KD41" s="653"/>
      <c r="KE41" s="653"/>
      <c r="KF41" s="653"/>
      <c r="KG41" s="653"/>
      <c r="KH41" s="653"/>
      <c r="KI41" s="653"/>
      <c r="KJ41" s="653"/>
      <c r="KK41" s="653"/>
      <c r="KL41" s="653"/>
      <c r="KM41" s="653"/>
      <c r="KN41" s="653"/>
      <c r="KO41" s="653"/>
      <c r="KP41" s="653"/>
      <c r="KQ41" s="653"/>
      <c r="KR41" s="653"/>
      <c r="KS41" s="653"/>
      <c r="KT41" s="653"/>
      <c r="KU41" s="653"/>
      <c r="KV41" s="653"/>
      <c r="KW41" s="653"/>
      <c r="KX41" s="653"/>
      <c r="KY41" s="653"/>
      <c r="KZ41" s="653"/>
      <c r="LA41" s="653"/>
      <c r="LB41" s="653"/>
      <c r="LC41" s="653"/>
      <c r="LD41" s="653"/>
      <c r="LE41" s="653"/>
      <c r="LF41" s="653"/>
      <c r="LG41" s="653"/>
      <c r="LH41" s="653"/>
      <c r="LI41" s="653"/>
      <c r="LJ41" s="653"/>
      <c r="LK41" s="653"/>
      <c r="LL41" s="653"/>
      <c r="LM41" s="653"/>
      <c r="LN41" s="653"/>
      <c r="LO41" s="653"/>
      <c r="LP41" s="653"/>
      <c r="LQ41" s="653"/>
      <c r="LR41" s="653"/>
      <c r="LS41" s="653"/>
      <c r="LT41" s="653"/>
      <c r="LU41" s="653"/>
      <c r="LV41" s="653"/>
      <c r="LW41" s="653"/>
      <c r="LX41" s="653"/>
      <c r="LY41" s="653"/>
      <c r="LZ41" s="653"/>
      <c r="MA41" s="653"/>
      <c r="MB41" s="653"/>
      <c r="MC41" s="653"/>
      <c r="MD41" s="653"/>
      <c r="ME41" s="653"/>
      <c r="MF41" s="653"/>
      <c r="MG41" s="653"/>
      <c r="MH41" s="653"/>
      <c r="MI41" s="653"/>
      <c r="MJ41" s="653"/>
      <c r="MK41" s="653"/>
      <c r="ML41" s="653"/>
      <c r="MM41" s="653"/>
      <c r="MN41" s="653"/>
      <c r="MO41" s="653"/>
      <c r="MP41" s="653"/>
      <c r="MQ41" s="653"/>
      <c r="MR41" s="653"/>
      <c r="MS41" s="653"/>
      <c r="MT41" s="653"/>
      <c r="MU41" s="653"/>
      <c r="MV41" s="653"/>
      <c r="MW41" s="653"/>
      <c r="MX41" s="653"/>
      <c r="MY41" s="653"/>
      <c r="MZ41" s="653"/>
      <c r="NA41" s="653"/>
      <c r="NB41" s="653"/>
      <c r="NC41" s="653"/>
      <c r="ND41" s="653"/>
      <c r="NE41" s="653"/>
      <c r="NF41" s="653"/>
      <c r="NG41" s="653"/>
      <c r="NH41" s="653"/>
      <c r="NI41" s="653"/>
      <c r="NJ41" s="653"/>
      <c r="NK41" s="653"/>
      <c r="NL41" s="653"/>
      <c r="NM41" s="653"/>
      <c r="NN41" s="653"/>
      <c r="NO41" s="653"/>
      <c r="NP41" s="653"/>
      <c r="NQ41" s="653"/>
      <c r="NR41" s="653"/>
      <c r="NS41" s="653"/>
      <c r="NT41" s="653"/>
      <c r="NU41" s="653"/>
      <c r="NV41" s="653"/>
      <c r="NW41" s="653"/>
      <c r="NX41" s="653"/>
      <c r="NY41" s="653"/>
      <c r="NZ41" s="653"/>
      <c r="OA41" s="653"/>
      <c r="OB41" s="653"/>
      <c r="OC41" s="653"/>
      <c r="OD41" s="653"/>
      <c r="OE41" s="653"/>
      <c r="OF41" s="653"/>
      <c r="OG41" s="653"/>
      <c r="OH41" s="653"/>
      <c r="OI41" s="653"/>
      <c r="OJ41" s="653"/>
      <c r="OK41" s="653"/>
      <c r="OL41" s="653"/>
      <c r="OM41" s="653"/>
      <c r="ON41" s="653"/>
      <c r="OO41" s="653"/>
      <c r="OP41" s="653"/>
      <c r="OQ41" s="653"/>
      <c r="OR41" s="653"/>
      <c r="OS41" s="653"/>
      <c r="OT41" s="653"/>
      <c r="OU41" s="653"/>
      <c r="OV41" s="653"/>
      <c r="OW41" s="653"/>
      <c r="OX41" s="653"/>
      <c r="OY41" s="653"/>
      <c r="OZ41" s="653"/>
      <c r="PA41" s="653"/>
      <c r="PB41" s="653"/>
      <c r="PC41" s="653"/>
      <c r="PD41" s="653"/>
      <c r="PE41" s="653"/>
      <c r="PF41" s="653"/>
      <c r="PG41" s="653"/>
      <c r="PH41" s="653"/>
      <c r="PI41" s="653"/>
      <c r="PJ41" s="653"/>
      <c r="PK41" s="653"/>
      <c r="PL41" s="653"/>
      <c r="PM41" s="653"/>
      <c r="PN41" s="653"/>
      <c r="PO41" s="653"/>
      <c r="PP41" s="653"/>
      <c r="PQ41" s="653"/>
      <c r="PR41" s="653"/>
      <c r="PS41" s="653"/>
      <c r="PT41" s="653"/>
      <c r="PU41" s="653"/>
      <c r="PV41" s="653"/>
      <c r="PW41" s="653"/>
      <c r="PX41" s="653"/>
      <c r="PY41" s="653"/>
      <c r="PZ41" s="653"/>
      <c r="QA41" s="653"/>
      <c r="QB41" s="653"/>
      <c r="QC41" s="653"/>
      <c r="QD41" s="653"/>
      <c r="QE41" s="653"/>
      <c r="QF41" s="653"/>
      <c r="QG41" s="653"/>
      <c r="QH41" s="653"/>
      <c r="QI41" s="653"/>
      <c r="QJ41" s="653"/>
      <c r="QK41" s="653"/>
      <c r="QL41" s="653"/>
      <c r="QM41" s="653"/>
      <c r="QN41" s="653"/>
      <c r="QO41" s="653"/>
      <c r="QP41" s="653"/>
      <c r="QQ41" s="653"/>
      <c r="QR41" s="653"/>
      <c r="QS41" s="653"/>
      <c r="QT41" s="653"/>
      <c r="QU41" s="653"/>
      <c r="QV41" s="653"/>
      <c r="QW41" s="653"/>
      <c r="QX41" s="653"/>
      <c r="QY41" s="653"/>
      <c r="QZ41" s="653"/>
      <c r="RA41" s="653"/>
      <c r="RB41" s="653"/>
      <c r="RC41" s="653"/>
      <c r="RD41" s="653"/>
      <c r="RE41" s="653"/>
      <c r="RF41" s="653"/>
      <c r="RG41" s="653"/>
      <c r="RH41" s="653"/>
      <c r="RI41" s="653"/>
      <c r="RJ41" s="653"/>
      <c r="RK41" s="653"/>
      <c r="RL41" s="653"/>
      <c r="RM41" s="653"/>
      <c r="RN41" s="653"/>
      <c r="RO41" s="653"/>
      <c r="RP41" s="653"/>
      <c r="RQ41" s="653"/>
      <c r="RR41" s="653"/>
      <c r="RS41" s="653"/>
      <c r="RT41" s="653"/>
      <c r="RU41" s="653"/>
      <c r="RV41" s="653"/>
      <c r="RW41" s="653"/>
      <c r="RX41" s="653"/>
      <c r="RY41" s="653"/>
      <c r="RZ41" s="653"/>
      <c r="SA41" s="653"/>
      <c r="SB41" s="653"/>
      <c r="SC41" s="653"/>
      <c r="SD41" s="653"/>
      <c r="SE41" s="653"/>
      <c r="SF41" s="653"/>
      <c r="SG41" s="653"/>
      <c r="SH41" s="653"/>
      <c r="SI41" s="653"/>
      <c r="SJ41" s="653"/>
      <c r="SK41" s="653"/>
      <c r="SL41" s="653"/>
      <c r="SM41" s="653"/>
      <c r="SN41" s="653"/>
      <c r="SO41" s="653"/>
      <c r="SP41" s="653"/>
      <c r="SQ41" s="653"/>
      <c r="SR41" s="653"/>
      <c r="SS41" s="653"/>
      <c r="ST41" s="653"/>
      <c r="SU41" s="653"/>
      <c r="SV41" s="653"/>
      <c r="SW41" s="653"/>
      <c r="SX41" s="653"/>
      <c r="SY41" s="653"/>
      <c r="SZ41" s="653"/>
      <c r="TA41" s="653"/>
      <c r="TB41" s="653"/>
      <c r="TC41" s="653"/>
      <c r="TD41" s="653"/>
      <c r="TE41" s="653"/>
      <c r="TF41" s="653"/>
      <c r="TG41" s="653"/>
      <c r="TH41" s="653"/>
      <c r="TI41" s="653"/>
      <c r="TJ41" s="653"/>
      <c r="TK41" s="653"/>
      <c r="TL41" s="653"/>
      <c r="TM41" s="653"/>
      <c r="TN41" s="653"/>
      <c r="TO41" s="653"/>
      <c r="TP41" s="653"/>
      <c r="TQ41" s="653"/>
      <c r="TR41" s="653"/>
      <c r="TS41" s="653"/>
      <c r="TT41" s="653"/>
      <c r="TU41" s="653"/>
      <c r="TV41" s="653"/>
      <c r="TW41" s="653"/>
      <c r="TX41" s="653"/>
      <c r="TY41" s="653"/>
      <c r="TZ41" s="653"/>
      <c r="UA41" s="653"/>
      <c r="UB41" s="653"/>
      <c r="UC41" s="653"/>
      <c r="UD41" s="653"/>
      <c r="UE41" s="653"/>
      <c r="UF41" s="653"/>
      <c r="UG41" s="653"/>
      <c r="UH41" s="653"/>
      <c r="UI41" s="653"/>
      <c r="UJ41" s="653"/>
      <c r="UK41" s="653"/>
      <c r="UL41" s="653"/>
      <c r="UM41" s="653"/>
      <c r="UN41" s="653"/>
      <c r="UO41" s="653"/>
      <c r="UP41" s="653"/>
      <c r="UQ41" s="653"/>
      <c r="UR41" s="653"/>
      <c r="US41" s="653"/>
      <c r="UT41" s="653"/>
      <c r="UU41" s="653"/>
      <c r="UV41" s="653"/>
      <c r="UW41" s="653"/>
      <c r="UX41" s="653"/>
      <c r="UY41" s="653"/>
      <c r="UZ41" s="653"/>
      <c r="VA41" s="653"/>
      <c r="VB41" s="653"/>
      <c r="VC41" s="653"/>
      <c r="VD41" s="653"/>
      <c r="VE41" s="653"/>
      <c r="VF41" s="653"/>
      <c r="VG41" s="653"/>
      <c r="VH41" s="653"/>
      <c r="VI41" s="653"/>
      <c r="VJ41" s="653"/>
      <c r="VK41" s="653"/>
      <c r="VL41" s="653"/>
      <c r="VM41" s="653"/>
      <c r="VN41" s="653"/>
      <c r="VO41" s="653"/>
      <c r="VP41" s="653"/>
      <c r="VQ41" s="653"/>
      <c r="VR41" s="653"/>
      <c r="VS41" s="653"/>
      <c r="VT41" s="653"/>
      <c r="VU41" s="653"/>
      <c r="VV41" s="653"/>
      <c r="VW41" s="653"/>
      <c r="VX41" s="653"/>
      <c r="VY41" s="653"/>
      <c r="VZ41" s="653"/>
      <c r="WA41" s="653"/>
      <c r="WB41" s="653"/>
      <c r="WC41" s="653"/>
      <c r="WD41" s="653"/>
      <c r="WE41" s="653"/>
      <c r="WF41" s="653"/>
      <c r="WG41" s="653"/>
      <c r="WH41" s="653"/>
      <c r="WI41" s="653"/>
      <c r="WJ41" s="653"/>
      <c r="WK41" s="653"/>
      <c r="WL41" s="653"/>
      <c r="WM41" s="653"/>
      <c r="WN41" s="653"/>
      <c r="WO41" s="653"/>
      <c r="WP41" s="653"/>
      <c r="WQ41" s="653"/>
      <c r="WR41" s="653"/>
      <c r="WS41" s="653"/>
      <c r="WT41" s="653"/>
      <c r="WU41" s="653"/>
      <c r="WV41" s="653"/>
      <c r="WW41" s="653"/>
      <c r="WX41" s="653"/>
      <c r="WY41" s="653"/>
      <c r="WZ41" s="653"/>
      <c r="XA41" s="653"/>
      <c r="XB41" s="653"/>
      <c r="XC41" s="653"/>
      <c r="XD41" s="653"/>
      <c r="XE41" s="653"/>
      <c r="XF41" s="653"/>
      <c r="XG41" s="653"/>
      <c r="XH41" s="653"/>
      <c r="XI41" s="653"/>
      <c r="XJ41" s="653"/>
      <c r="XK41" s="653"/>
      <c r="XL41" s="653"/>
      <c r="XM41" s="653"/>
      <c r="XN41" s="653"/>
      <c r="XO41" s="653"/>
      <c r="XP41" s="653"/>
      <c r="XQ41" s="653"/>
      <c r="XR41" s="653"/>
      <c r="XS41" s="653"/>
      <c r="XT41" s="653"/>
      <c r="XU41" s="653"/>
      <c r="XV41" s="653"/>
      <c r="XW41" s="653"/>
      <c r="XX41" s="653"/>
      <c r="XY41" s="653"/>
      <c r="XZ41" s="653"/>
      <c r="YA41" s="653"/>
      <c r="YB41" s="653"/>
      <c r="YC41" s="653"/>
      <c r="YD41" s="653"/>
      <c r="YE41" s="653"/>
      <c r="YF41" s="653"/>
      <c r="YG41" s="653"/>
      <c r="YH41" s="653"/>
      <c r="YI41" s="653"/>
      <c r="YJ41" s="653"/>
      <c r="YK41" s="653"/>
      <c r="YL41" s="653"/>
      <c r="YM41" s="653"/>
      <c r="YN41" s="653"/>
      <c r="YO41" s="653"/>
      <c r="YP41" s="653"/>
      <c r="YQ41" s="653"/>
      <c r="YR41" s="653"/>
      <c r="YS41" s="653"/>
      <c r="YT41" s="653"/>
      <c r="YU41" s="653"/>
      <c r="YV41" s="653"/>
      <c r="YW41" s="653"/>
      <c r="YX41" s="653"/>
      <c r="YY41" s="653"/>
      <c r="YZ41" s="653"/>
      <c r="ZA41" s="653"/>
      <c r="ZB41" s="653"/>
      <c r="ZC41" s="653"/>
      <c r="ZD41" s="653"/>
      <c r="ZE41" s="653"/>
      <c r="ZF41" s="653"/>
      <c r="ZG41" s="653"/>
      <c r="ZH41" s="653"/>
      <c r="ZI41" s="653"/>
      <c r="ZJ41" s="653"/>
      <c r="ZK41" s="653"/>
      <c r="ZL41" s="653"/>
      <c r="ZM41" s="653"/>
      <c r="ZN41" s="653"/>
      <c r="ZO41" s="653"/>
      <c r="ZP41" s="653"/>
      <c r="ZQ41" s="653"/>
      <c r="ZR41" s="653"/>
      <c r="ZS41" s="653"/>
      <c r="ZT41" s="653"/>
      <c r="ZU41" s="653"/>
      <c r="ZV41" s="653"/>
      <c r="ZW41" s="653"/>
      <c r="ZX41" s="653"/>
      <c r="ZY41" s="653"/>
      <c r="ZZ41" s="653"/>
      <c r="AAA41" s="653"/>
      <c r="AAB41" s="653"/>
      <c r="AAC41" s="653"/>
      <c r="AAD41" s="653"/>
      <c r="AAE41" s="653"/>
      <c r="AAF41" s="653"/>
      <c r="AAG41" s="653"/>
      <c r="AAH41" s="653"/>
      <c r="AAI41" s="653"/>
      <c r="AAJ41" s="653"/>
      <c r="AAK41" s="653"/>
      <c r="AAL41" s="653"/>
      <c r="AAM41" s="653"/>
      <c r="AAN41" s="653"/>
      <c r="AAO41" s="653"/>
      <c r="AAP41" s="653"/>
      <c r="AAQ41" s="653"/>
      <c r="AAR41" s="653"/>
      <c r="AAS41" s="653"/>
      <c r="AAT41" s="653"/>
      <c r="AAU41" s="653"/>
      <c r="AAV41" s="653"/>
      <c r="AAW41" s="653"/>
      <c r="AAX41" s="653"/>
      <c r="AAY41" s="653"/>
      <c r="AAZ41" s="653"/>
      <c r="ABA41" s="653"/>
      <c r="ABB41" s="653"/>
      <c r="ABC41" s="653"/>
      <c r="ABD41" s="653"/>
      <c r="ABE41" s="653"/>
      <c r="ABF41" s="653"/>
      <c r="ABG41" s="653"/>
      <c r="ABH41" s="653"/>
      <c r="ABI41" s="653"/>
      <c r="ABJ41" s="653"/>
      <c r="ABK41" s="653"/>
      <c r="ABL41" s="653"/>
      <c r="ABM41" s="653"/>
      <c r="ABN41" s="653"/>
      <c r="ABO41" s="653"/>
      <c r="ABP41" s="653"/>
      <c r="ABQ41" s="653"/>
      <c r="ABR41" s="653"/>
      <c r="ABS41" s="653"/>
      <c r="ABT41" s="653"/>
      <c r="ABU41" s="653"/>
      <c r="ABV41" s="653"/>
      <c r="ABW41" s="653"/>
      <c r="ABX41" s="653"/>
      <c r="ABY41" s="653"/>
      <c r="ABZ41" s="653"/>
      <c r="ACA41" s="653"/>
      <c r="ACB41" s="653"/>
      <c r="ACC41" s="653"/>
      <c r="ACD41" s="653"/>
      <c r="ACE41" s="653"/>
      <c r="ACF41" s="653"/>
      <c r="ACG41" s="653"/>
      <c r="ACH41" s="653"/>
      <c r="ACI41" s="653"/>
      <c r="ACJ41" s="653"/>
      <c r="ACK41" s="653"/>
      <c r="ACL41" s="653"/>
      <c r="ACM41" s="653"/>
      <c r="ACN41" s="653"/>
      <c r="ACO41" s="653"/>
      <c r="ACP41" s="653"/>
      <c r="ACQ41" s="653"/>
      <c r="ACR41" s="653"/>
      <c r="ACS41" s="653"/>
      <c r="ACT41" s="653"/>
      <c r="ACU41" s="653"/>
      <c r="ACV41" s="653"/>
      <c r="ACW41" s="653"/>
      <c r="ACX41" s="653"/>
      <c r="ACY41" s="653"/>
      <c r="ACZ41" s="653"/>
      <c r="ADA41" s="653"/>
      <c r="ADB41" s="653"/>
      <c r="ADC41" s="653"/>
      <c r="ADD41" s="653"/>
      <c r="ADE41" s="653"/>
      <c r="ADF41" s="653"/>
      <c r="ADG41" s="653"/>
      <c r="ADH41" s="653"/>
      <c r="ADI41" s="653"/>
      <c r="ADJ41" s="653"/>
      <c r="ADK41" s="653"/>
      <c r="ADL41" s="653"/>
      <c r="ADM41" s="653"/>
      <c r="ADN41" s="653"/>
      <c r="ADO41" s="653"/>
      <c r="ADP41" s="653"/>
      <c r="ADQ41" s="653"/>
      <c r="ADR41" s="653"/>
      <c r="ADS41" s="653"/>
      <c r="ADT41" s="653"/>
      <c r="ADU41" s="653"/>
      <c r="ADV41" s="653"/>
      <c r="ADW41" s="653"/>
      <c r="ADX41" s="653"/>
      <c r="ADY41" s="653"/>
      <c r="ADZ41" s="653"/>
      <c r="AEA41" s="653"/>
      <c r="AEB41" s="653"/>
      <c r="AEC41" s="653"/>
      <c r="AED41" s="653"/>
      <c r="AEE41" s="653"/>
      <c r="AEF41" s="653"/>
      <c r="AEG41" s="653"/>
      <c r="AEH41" s="653"/>
      <c r="AEI41" s="653"/>
      <c r="AEJ41" s="653"/>
      <c r="AEK41" s="653"/>
      <c r="AEL41" s="653"/>
      <c r="AEM41" s="653"/>
      <c r="AEN41" s="653"/>
      <c r="AEO41" s="653"/>
      <c r="AEP41" s="653"/>
      <c r="AEQ41" s="653"/>
      <c r="AER41" s="653"/>
      <c r="AES41" s="653"/>
      <c r="AET41" s="653"/>
      <c r="AEU41" s="653"/>
      <c r="AEV41" s="653"/>
      <c r="AEW41" s="653"/>
      <c r="AEX41" s="653"/>
      <c r="AEY41" s="653"/>
      <c r="AEZ41" s="653"/>
      <c r="AFA41" s="653"/>
      <c r="AFB41" s="653"/>
      <c r="AFC41" s="653"/>
      <c r="AFD41" s="653"/>
      <c r="AFE41" s="653"/>
      <c r="AFF41" s="653"/>
      <c r="AFG41" s="653"/>
      <c r="AFH41" s="653"/>
      <c r="AFI41" s="653"/>
      <c r="AFJ41" s="653"/>
      <c r="AFK41" s="653"/>
      <c r="AFL41" s="653"/>
      <c r="AFM41" s="653"/>
      <c r="AFN41" s="653"/>
      <c r="AFO41" s="653"/>
      <c r="AFP41" s="653"/>
      <c r="AFQ41" s="653"/>
      <c r="AFR41" s="653"/>
      <c r="AFS41" s="653"/>
      <c r="AFT41" s="653"/>
      <c r="AFU41" s="653"/>
      <c r="AFV41" s="653"/>
      <c r="AFW41" s="653"/>
      <c r="AFX41" s="653"/>
      <c r="AFY41" s="653"/>
      <c r="AFZ41" s="653"/>
      <c r="AGA41" s="653"/>
      <c r="AGB41" s="653"/>
      <c r="AGC41" s="653"/>
      <c r="AGD41" s="653"/>
      <c r="AGE41" s="653"/>
      <c r="AGF41" s="653"/>
      <c r="AGG41" s="653"/>
      <c r="AGH41" s="653"/>
      <c r="AGI41" s="653"/>
      <c r="AGJ41" s="653"/>
      <c r="AGK41" s="653"/>
      <c r="AGL41" s="653"/>
      <c r="AGM41" s="653"/>
      <c r="AGN41" s="653"/>
      <c r="AGO41" s="653"/>
      <c r="AGP41" s="653"/>
      <c r="AGQ41" s="653"/>
      <c r="AGR41" s="653"/>
      <c r="AGS41" s="653"/>
      <c r="AGT41" s="653"/>
      <c r="AGU41" s="653"/>
      <c r="AGV41" s="653"/>
      <c r="AGW41" s="653"/>
      <c r="AGX41" s="653"/>
      <c r="AGY41" s="653"/>
      <c r="AGZ41" s="653"/>
      <c r="AHA41" s="653"/>
      <c r="AHB41" s="653"/>
      <c r="AHC41" s="653"/>
      <c r="AHD41" s="653"/>
      <c r="AHE41" s="653"/>
      <c r="AHF41" s="653"/>
      <c r="AHG41" s="653"/>
      <c r="AHH41" s="653"/>
      <c r="AHI41" s="653"/>
      <c r="AHJ41" s="653"/>
      <c r="AHK41" s="653"/>
      <c r="AHL41" s="653"/>
      <c r="AHM41" s="653"/>
      <c r="AHN41" s="653"/>
      <c r="AHO41" s="653"/>
      <c r="AHP41" s="653"/>
      <c r="AHQ41" s="653"/>
      <c r="AHR41" s="653"/>
      <c r="AHS41" s="653"/>
      <c r="AHT41" s="653"/>
      <c r="AHU41" s="653"/>
      <c r="AHV41" s="653"/>
      <c r="AHW41" s="653"/>
      <c r="AHX41" s="653"/>
      <c r="AHY41" s="653"/>
      <c r="AHZ41" s="653"/>
      <c r="AIA41" s="653"/>
      <c r="AIB41" s="653"/>
      <c r="AIC41" s="653"/>
      <c r="AID41" s="653"/>
      <c r="AIE41" s="653"/>
      <c r="AIF41" s="653"/>
      <c r="AIG41" s="653"/>
      <c r="AIH41" s="653"/>
      <c r="AII41" s="653"/>
      <c r="AIJ41" s="653"/>
      <c r="AIK41" s="653"/>
      <c r="AIL41" s="653"/>
      <c r="AIM41" s="653"/>
      <c r="AIN41" s="653"/>
      <c r="AIO41" s="653"/>
      <c r="AIP41" s="653"/>
      <c r="AIQ41" s="653"/>
      <c r="AIR41" s="653"/>
      <c r="AIS41" s="653"/>
      <c r="AIT41" s="653"/>
      <c r="AIU41" s="653"/>
      <c r="AIV41" s="653"/>
      <c r="AIW41" s="653"/>
      <c r="AIX41" s="653"/>
      <c r="AIY41" s="653"/>
      <c r="AIZ41" s="653"/>
      <c r="AJA41" s="653"/>
      <c r="AJB41" s="653"/>
      <c r="AJC41" s="653"/>
      <c r="AJD41" s="653"/>
      <c r="AJE41" s="653"/>
      <c r="AJF41" s="653"/>
      <c r="AJG41" s="653"/>
      <c r="AJH41" s="653"/>
      <c r="AJI41" s="653"/>
      <c r="AJJ41" s="653"/>
      <c r="AJK41" s="653"/>
      <c r="AJL41" s="653"/>
      <c r="AJM41" s="653"/>
      <c r="AJN41" s="653"/>
      <c r="AJO41" s="653"/>
      <c r="AJP41" s="653"/>
      <c r="AJQ41" s="653"/>
      <c r="AJR41" s="653"/>
      <c r="AJS41" s="653"/>
      <c r="AJT41" s="653"/>
      <c r="AJU41" s="653"/>
      <c r="AJV41" s="653"/>
      <c r="AJW41" s="653"/>
      <c r="AJX41" s="653"/>
      <c r="AJY41" s="653"/>
      <c r="AJZ41" s="653"/>
      <c r="AKA41" s="653"/>
      <c r="AKB41" s="653"/>
      <c r="AKC41" s="653"/>
      <c r="AKD41" s="653"/>
      <c r="AKE41" s="653"/>
      <c r="AKF41" s="653"/>
      <c r="AKG41" s="653"/>
      <c r="AKH41" s="653"/>
      <c r="AKI41" s="653"/>
      <c r="AKJ41" s="653"/>
      <c r="AKK41" s="653"/>
      <c r="AKL41" s="653"/>
      <c r="AKM41" s="653"/>
      <c r="AKN41" s="653"/>
      <c r="AKO41" s="653"/>
      <c r="AKP41" s="653"/>
      <c r="AKQ41" s="653"/>
      <c r="AKR41" s="653"/>
      <c r="AKS41" s="653"/>
      <c r="AKT41" s="653"/>
      <c r="AKU41" s="653"/>
      <c r="AKV41" s="653"/>
      <c r="AKW41" s="653"/>
      <c r="AKX41" s="653"/>
      <c r="AKY41" s="653"/>
      <c r="AKZ41" s="653"/>
      <c r="ALA41" s="653"/>
      <c r="ALB41" s="653"/>
      <c r="ALC41" s="653"/>
      <c r="ALD41" s="653"/>
      <c r="ALE41" s="653"/>
      <c r="ALF41" s="653"/>
      <c r="ALG41" s="653"/>
      <c r="ALH41" s="653"/>
      <c r="ALI41" s="653"/>
      <c r="ALJ41" s="653"/>
      <c r="ALK41" s="653"/>
      <c r="ALL41" s="653"/>
      <c r="ALM41" s="653"/>
      <c r="ALN41" s="653"/>
      <c r="ALO41" s="653"/>
      <c r="ALP41" s="653"/>
      <c r="ALQ41" s="653"/>
      <c r="ALR41" s="653"/>
      <c r="ALS41" s="653"/>
      <c r="ALT41" s="653"/>
      <c r="ALU41" s="653"/>
      <c r="ALV41" s="653"/>
      <c r="ALW41" s="653"/>
      <c r="ALX41" s="653"/>
      <c r="ALY41" s="653"/>
      <c r="ALZ41" s="653"/>
      <c r="AMA41" s="653"/>
      <c r="AMB41" s="653"/>
      <c r="AMC41" s="653"/>
      <c r="AMD41" s="653"/>
      <c r="AME41" s="653"/>
      <c r="AMF41" s="653"/>
      <c r="AMG41" s="653"/>
      <c r="AMH41" s="653"/>
      <c r="AMI41" s="653"/>
      <c r="AMJ41" s="653"/>
    </row>
    <row r="42" spans="1:1024" s="199" customFormat="1">
      <c r="A42" s="1599" t="s">
        <v>3241</v>
      </c>
      <c r="B42" s="1594"/>
      <c r="C42" s="1594"/>
      <c r="D42" s="1594"/>
      <c r="E42" s="1594"/>
      <c r="F42" s="1595"/>
      <c r="G42" s="1600">
        <v>24417000</v>
      </c>
      <c r="H42" s="1600">
        <v>24417000</v>
      </c>
      <c r="I42" s="656"/>
      <c r="J42" s="653"/>
      <c r="K42" s="653"/>
      <c r="L42" s="653"/>
      <c r="M42" s="653"/>
      <c r="N42" s="653"/>
      <c r="O42" s="653"/>
      <c r="P42" s="653"/>
      <c r="Q42" s="653"/>
      <c r="R42" s="653"/>
      <c r="S42" s="653"/>
      <c r="T42" s="653"/>
      <c r="U42" s="653"/>
      <c r="V42" s="653"/>
      <c r="W42" s="653"/>
      <c r="X42" s="653"/>
      <c r="Y42" s="653"/>
      <c r="Z42" s="653"/>
      <c r="AA42" s="653"/>
      <c r="AB42" s="653"/>
      <c r="AC42" s="653"/>
      <c r="AD42" s="653"/>
      <c r="AE42" s="653"/>
      <c r="AF42" s="653"/>
      <c r="AG42" s="653"/>
      <c r="AH42" s="653"/>
      <c r="AI42" s="653"/>
      <c r="AJ42" s="653"/>
      <c r="AK42" s="653"/>
      <c r="AL42" s="653"/>
      <c r="AM42" s="653"/>
      <c r="AN42" s="653"/>
      <c r="AO42" s="653"/>
      <c r="AP42" s="653"/>
      <c r="AQ42" s="653"/>
      <c r="AR42" s="653"/>
      <c r="AS42" s="653"/>
      <c r="AT42" s="653"/>
      <c r="AU42" s="653"/>
      <c r="AV42" s="653"/>
      <c r="AW42" s="653"/>
      <c r="AX42" s="653"/>
      <c r="AY42" s="653"/>
      <c r="AZ42" s="653"/>
      <c r="BA42" s="653"/>
      <c r="BB42" s="653"/>
      <c r="BC42" s="653"/>
      <c r="BD42" s="653"/>
      <c r="BE42" s="653"/>
      <c r="BF42" s="653"/>
      <c r="BG42" s="653"/>
      <c r="BH42" s="653"/>
      <c r="BI42" s="653"/>
      <c r="BJ42" s="653"/>
      <c r="BK42" s="653"/>
      <c r="BL42" s="653"/>
      <c r="BM42" s="653"/>
      <c r="BN42" s="653"/>
      <c r="BO42" s="653"/>
      <c r="BP42" s="653"/>
      <c r="BQ42" s="653"/>
      <c r="BR42" s="653"/>
      <c r="BS42" s="653"/>
      <c r="BT42" s="653"/>
      <c r="BU42" s="653"/>
      <c r="BV42" s="653"/>
      <c r="BW42" s="653"/>
      <c r="BX42" s="653"/>
      <c r="BY42" s="653"/>
      <c r="BZ42" s="653"/>
      <c r="CA42" s="653"/>
      <c r="CB42" s="653"/>
      <c r="CC42" s="653"/>
      <c r="CD42" s="653"/>
      <c r="CE42" s="653"/>
      <c r="CF42" s="653"/>
      <c r="CG42" s="653"/>
      <c r="CH42" s="653"/>
      <c r="CI42" s="653"/>
      <c r="CJ42" s="653"/>
      <c r="CK42" s="653"/>
      <c r="CL42" s="653"/>
      <c r="CM42" s="653"/>
      <c r="CN42" s="653"/>
      <c r="CO42" s="653"/>
      <c r="CP42" s="653"/>
      <c r="CQ42" s="653"/>
      <c r="CR42" s="653"/>
      <c r="CS42" s="653"/>
      <c r="CT42" s="653"/>
      <c r="CU42" s="653"/>
      <c r="CV42" s="653"/>
      <c r="CW42" s="653"/>
      <c r="CX42" s="653"/>
      <c r="CY42" s="653"/>
      <c r="CZ42" s="653"/>
      <c r="DA42" s="653"/>
      <c r="DB42" s="653"/>
      <c r="DC42" s="653"/>
      <c r="DD42" s="653"/>
      <c r="DE42" s="653"/>
      <c r="DF42" s="653"/>
      <c r="DG42" s="653"/>
      <c r="DH42" s="653"/>
      <c r="DI42" s="653"/>
      <c r="DJ42" s="653"/>
      <c r="DK42" s="653"/>
      <c r="DL42" s="653"/>
      <c r="DM42" s="653"/>
      <c r="DN42" s="653"/>
      <c r="DO42" s="653"/>
      <c r="DP42" s="653"/>
      <c r="DQ42" s="653"/>
      <c r="DR42" s="653"/>
      <c r="DS42" s="653"/>
      <c r="DT42" s="653"/>
      <c r="DU42" s="653"/>
      <c r="DV42" s="653"/>
      <c r="DW42" s="653"/>
      <c r="DX42" s="653"/>
      <c r="DY42" s="653"/>
      <c r="DZ42" s="653"/>
      <c r="EA42" s="653"/>
      <c r="EB42" s="653"/>
      <c r="EC42" s="653"/>
      <c r="ED42" s="653"/>
      <c r="EE42" s="653"/>
      <c r="EF42" s="653"/>
      <c r="EG42" s="653"/>
      <c r="EH42" s="653"/>
      <c r="EI42" s="653"/>
      <c r="EJ42" s="653"/>
      <c r="EK42" s="653"/>
      <c r="EL42" s="653"/>
      <c r="EM42" s="653"/>
      <c r="EN42" s="653"/>
      <c r="EO42" s="653"/>
      <c r="EP42" s="653"/>
      <c r="EQ42" s="653"/>
      <c r="ER42" s="653"/>
      <c r="ES42" s="653"/>
      <c r="ET42" s="653"/>
      <c r="EU42" s="653"/>
      <c r="EV42" s="653"/>
      <c r="EW42" s="653"/>
      <c r="EX42" s="653"/>
      <c r="EY42" s="653"/>
      <c r="EZ42" s="653"/>
      <c r="FA42" s="653"/>
      <c r="FB42" s="653"/>
      <c r="FC42" s="653"/>
      <c r="FD42" s="653"/>
      <c r="FE42" s="653"/>
      <c r="FF42" s="653"/>
      <c r="FG42" s="653"/>
      <c r="FH42" s="653"/>
      <c r="FI42" s="653"/>
      <c r="FJ42" s="653"/>
      <c r="FK42" s="653"/>
      <c r="FL42" s="653"/>
      <c r="FM42" s="653"/>
      <c r="FN42" s="653"/>
      <c r="FO42" s="653"/>
      <c r="FP42" s="653"/>
      <c r="FQ42" s="653"/>
      <c r="FR42" s="653"/>
      <c r="FS42" s="653"/>
      <c r="FT42" s="653"/>
      <c r="FU42" s="653"/>
      <c r="FV42" s="653"/>
      <c r="FW42" s="653"/>
      <c r="FX42" s="653"/>
      <c r="FY42" s="653"/>
      <c r="FZ42" s="653"/>
      <c r="GA42" s="653"/>
      <c r="GB42" s="653"/>
      <c r="GC42" s="653"/>
      <c r="GD42" s="653"/>
      <c r="GE42" s="653"/>
      <c r="GF42" s="653"/>
      <c r="GG42" s="653"/>
      <c r="GH42" s="653"/>
      <c r="GI42" s="653"/>
      <c r="GJ42" s="653"/>
      <c r="GK42" s="653"/>
      <c r="GL42" s="653"/>
      <c r="GM42" s="653"/>
      <c r="GN42" s="653"/>
      <c r="GO42" s="653"/>
      <c r="GP42" s="653"/>
      <c r="GQ42" s="653"/>
      <c r="GR42" s="653"/>
      <c r="GS42" s="653"/>
      <c r="GT42" s="653"/>
      <c r="GU42" s="653"/>
      <c r="GV42" s="653"/>
      <c r="GW42" s="653"/>
      <c r="GX42" s="653"/>
      <c r="GY42" s="653"/>
      <c r="GZ42" s="653"/>
      <c r="HA42" s="653"/>
      <c r="HB42" s="653"/>
      <c r="HC42" s="653"/>
      <c r="HD42" s="653"/>
      <c r="HE42" s="653"/>
      <c r="HF42" s="653"/>
      <c r="HG42" s="653"/>
      <c r="HH42" s="653"/>
      <c r="HI42" s="653"/>
      <c r="HJ42" s="653"/>
      <c r="HK42" s="653"/>
      <c r="HL42" s="653"/>
      <c r="HM42" s="653"/>
      <c r="HN42" s="653"/>
      <c r="HO42" s="653"/>
      <c r="HP42" s="653"/>
      <c r="HQ42" s="653"/>
      <c r="HR42" s="653"/>
      <c r="HS42" s="653"/>
      <c r="HT42" s="653"/>
      <c r="HU42" s="653"/>
      <c r="HV42" s="653"/>
      <c r="HW42" s="653"/>
      <c r="HX42" s="653"/>
      <c r="HY42" s="653"/>
      <c r="HZ42" s="653"/>
      <c r="IA42" s="653"/>
      <c r="IB42" s="653"/>
      <c r="IC42" s="653"/>
      <c r="ID42" s="653"/>
      <c r="IE42" s="653"/>
      <c r="IF42" s="653"/>
      <c r="IG42" s="653"/>
      <c r="IH42" s="653"/>
      <c r="II42" s="653"/>
      <c r="IJ42" s="653"/>
      <c r="IK42" s="653"/>
      <c r="IL42" s="653"/>
      <c r="IM42" s="653"/>
      <c r="IN42" s="653"/>
      <c r="IO42" s="653"/>
      <c r="IP42" s="653"/>
      <c r="IQ42" s="653"/>
      <c r="IR42" s="653"/>
      <c r="IS42" s="653"/>
      <c r="IT42" s="653"/>
      <c r="IU42" s="653"/>
      <c r="IV42" s="653"/>
      <c r="IW42" s="653"/>
      <c r="IX42" s="653"/>
      <c r="IY42" s="653"/>
      <c r="IZ42" s="653"/>
      <c r="JA42" s="653"/>
      <c r="JB42" s="653"/>
      <c r="JC42" s="653"/>
      <c r="JD42" s="653"/>
      <c r="JE42" s="653"/>
      <c r="JF42" s="653"/>
      <c r="JG42" s="653"/>
      <c r="JH42" s="653"/>
      <c r="JI42" s="653"/>
      <c r="JJ42" s="653"/>
      <c r="JK42" s="653"/>
      <c r="JL42" s="653"/>
      <c r="JM42" s="653"/>
      <c r="JN42" s="653"/>
      <c r="JO42" s="653"/>
      <c r="JP42" s="653"/>
      <c r="JQ42" s="653"/>
      <c r="JR42" s="653"/>
      <c r="JS42" s="653"/>
      <c r="JT42" s="653"/>
      <c r="JU42" s="653"/>
      <c r="JV42" s="653"/>
      <c r="JW42" s="653"/>
      <c r="JX42" s="653"/>
      <c r="JY42" s="653"/>
      <c r="JZ42" s="653"/>
      <c r="KA42" s="653"/>
      <c r="KB42" s="653"/>
      <c r="KC42" s="653"/>
      <c r="KD42" s="653"/>
      <c r="KE42" s="653"/>
      <c r="KF42" s="653"/>
      <c r="KG42" s="653"/>
      <c r="KH42" s="653"/>
      <c r="KI42" s="653"/>
      <c r="KJ42" s="653"/>
      <c r="KK42" s="653"/>
      <c r="KL42" s="653"/>
      <c r="KM42" s="653"/>
      <c r="KN42" s="653"/>
      <c r="KO42" s="653"/>
      <c r="KP42" s="653"/>
      <c r="KQ42" s="653"/>
      <c r="KR42" s="653"/>
      <c r="KS42" s="653"/>
      <c r="KT42" s="653"/>
      <c r="KU42" s="653"/>
      <c r="KV42" s="653"/>
      <c r="KW42" s="653"/>
      <c r="KX42" s="653"/>
      <c r="KY42" s="653"/>
      <c r="KZ42" s="653"/>
      <c r="LA42" s="653"/>
      <c r="LB42" s="653"/>
      <c r="LC42" s="653"/>
      <c r="LD42" s="653"/>
      <c r="LE42" s="653"/>
      <c r="LF42" s="653"/>
      <c r="LG42" s="653"/>
      <c r="LH42" s="653"/>
      <c r="LI42" s="653"/>
      <c r="LJ42" s="653"/>
      <c r="LK42" s="653"/>
      <c r="LL42" s="653"/>
      <c r="LM42" s="653"/>
      <c r="LN42" s="653"/>
      <c r="LO42" s="653"/>
      <c r="LP42" s="653"/>
      <c r="LQ42" s="653"/>
      <c r="LR42" s="653"/>
      <c r="LS42" s="653"/>
      <c r="LT42" s="653"/>
      <c r="LU42" s="653"/>
      <c r="LV42" s="653"/>
      <c r="LW42" s="653"/>
      <c r="LX42" s="653"/>
      <c r="LY42" s="653"/>
      <c r="LZ42" s="653"/>
      <c r="MA42" s="653"/>
      <c r="MB42" s="653"/>
      <c r="MC42" s="653"/>
      <c r="MD42" s="653"/>
      <c r="ME42" s="653"/>
      <c r="MF42" s="653"/>
      <c r="MG42" s="653"/>
      <c r="MH42" s="653"/>
      <c r="MI42" s="653"/>
      <c r="MJ42" s="653"/>
      <c r="MK42" s="653"/>
      <c r="ML42" s="653"/>
      <c r="MM42" s="653"/>
      <c r="MN42" s="653"/>
      <c r="MO42" s="653"/>
      <c r="MP42" s="653"/>
      <c r="MQ42" s="653"/>
      <c r="MR42" s="653"/>
      <c r="MS42" s="653"/>
      <c r="MT42" s="653"/>
      <c r="MU42" s="653"/>
      <c r="MV42" s="653"/>
      <c r="MW42" s="653"/>
      <c r="MX42" s="653"/>
      <c r="MY42" s="653"/>
      <c r="MZ42" s="653"/>
      <c r="NA42" s="653"/>
      <c r="NB42" s="653"/>
      <c r="NC42" s="653"/>
      <c r="ND42" s="653"/>
      <c r="NE42" s="653"/>
      <c r="NF42" s="653"/>
      <c r="NG42" s="653"/>
      <c r="NH42" s="653"/>
      <c r="NI42" s="653"/>
      <c r="NJ42" s="653"/>
      <c r="NK42" s="653"/>
      <c r="NL42" s="653"/>
      <c r="NM42" s="653"/>
      <c r="NN42" s="653"/>
      <c r="NO42" s="653"/>
      <c r="NP42" s="653"/>
      <c r="NQ42" s="653"/>
      <c r="NR42" s="653"/>
      <c r="NS42" s="653"/>
      <c r="NT42" s="653"/>
      <c r="NU42" s="653"/>
      <c r="NV42" s="653"/>
      <c r="NW42" s="653"/>
      <c r="NX42" s="653"/>
      <c r="NY42" s="653"/>
      <c r="NZ42" s="653"/>
      <c r="OA42" s="653"/>
      <c r="OB42" s="653"/>
      <c r="OC42" s="653"/>
      <c r="OD42" s="653"/>
      <c r="OE42" s="653"/>
      <c r="OF42" s="653"/>
      <c r="OG42" s="653"/>
      <c r="OH42" s="653"/>
      <c r="OI42" s="653"/>
      <c r="OJ42" s="653"/>
      <c r="OK42" s="653"/>
      <c r="OL42" s="653"/>
      <c r="OM42" s="653"/>
      <c r="ON42" s="653"/>
      <c r="OO42" s="653"/>
      <c r="OP42" s="653"/>
      <c r="OQ42" s="653"/>
      <c r="OR42" s="653"/>
      <c r="OS42" s="653"/>
      <c r="OT42" s="653"/>
      <c r="OU42" s="653"/>
      <c r="OV42" s="653"/>
      <c r="OW42" s="653"/>
      <c r="OX42" s="653"/>
      <c r="OY42" s="653"/>
      <c r="OZ42" s="653"/>
      <c r="PA42" s="653"/>
      <c r="PB42" s="653"/>
      <c r="PC42" s="653"/>
      <c r="PD42" s="653"/>
      <c r="PE42" s="653"/>
      <c r="PF42" s="653"/>
      <c r="PG42" s="653"/>
      <c r="PH42" s="653"/>
      <c r="PI42" s="653"/>
      <c r="PJ42" s="653"/>
      <c r="PK42" s="653"/>
      <c r="PL42" s="653"/>
      <c r="PM42" s="653"/>
      <c r="PN42" s="653"/>
      <c r="PO42" s="653"/>
      <c r="PP42" s="653"/>
      <c r="PQ42" s="653"/>
      <c r="PR42" s="653"/>
      <c r="PS42" s="653"/>
      <c r="PT42" s="653"/>
      <c r="PU42" s="653"/>
      <c r="PV42" s="653"/>
      <c r="PW42" s="653"/>
      <c r="PX42" s="653"/>
      <c r="PY42" s="653"/>
      <c r="PZ42" s="653"/>
      <c r="QA42" s="653"/>
      <c r="QB42" s="653"/>
      <c r="QC42" s="653"/>
      <c r="QD42" s="653"/>
      <c r="QE42" s="653"/>
      <c r="QF42" s="653"/>
      <c r="QG42" s="653"/>
      <c r="QH42" s="653"/>
      <c r="QI42" s="653"/>
      <c r="QJ42" s="653"/>
      <c r="QK42" s="653"/>
      <c r="QL42" s="653"/>
      <c r="QM42" s="653"/>
      <c r="QN42" s="653"/>
      <c r="QO42" s="653"/>
      <c r="QP42" s="653"/>
      <c r="QQ42" s="653"/>
      <c r="QR42" s="653"/>
      <c r="QS42" s="653"/>
      <c r="QT42" s="653"/>
      <c r="QU42" s="653"/>
      <c r="QV42" s="653"/>
      <c r="QW42" s="653"/>
      <c r="QX42" s="653"/>
      <c r="QY42" s="653"/>
      <c r="QZ42" s="653"/>
      <c r="RA42" s="653"/>
      <c r="RB42" s="653"/>
      <c r="RC42" s="653"/>
      <c r="RD42" s="653"/>
      <c r="RE42" s="653"/>
      <c r="RF42" s="653"/>
      <c r="RG42" s="653"/>
      <c r="RH42" s="653"/>
      <c r="RI42" s="653"/>
      <c r="RJ42" s="653"/>
      <c r="RK42" s="653"/>
      <c r="RL42" s="653"/>
      <c r="RM42" s="653"/>
      <c r="RN42" s="653"/>
      <c r="RO42" s="653"/>
      <c r="RP42" s="653"/>
      <c r="RQ42" s="653"/>
      <c r="RR42" s="653"/>
      <c r="RS42" s="653"/>
      <c r="RT42" s="653"/>
      <c r="RU42" s="653"/>
      <c r="RV42" s="653"/>
      <c r="RW42" s="653"/>
      <c r="RX42" s="653"/>
      <c r="RY42" s="653"/>
      <c r="RZ42" s="653"/>
      <c r="SA42" s="653"/>
      <c r="SB42" s="653"/>
      <c r="SC42" s="653"/>
      <c r="SD42" s="653"/>
      <c r="SE42" s="653"/>
      <c r="SF42" s="653"/>
      <c r="SG42" s="653"/>
      <c r="SH42" s="653"/>
      <c r="SI42" s="653"/>
      <c r="SJ42" s="653"/>
      <c r="SK42" s="653"/>
      <c r="SL42" s="653"/>
      <c r="SM42" s="653"/>
      <c r="SN42" s="653"/>
      <c r="SO42" s="653"/>
      <c r="SP42" s="653"/>
      <c r="SQ42" s="653"/>
      <c r="SR42" s="653"/>
      <c r="SS42" s="653"/>
      <c r="ST42" s="653"/>
      <c r="SU42" s="653"/>
      <c r="SV42" s="653"/>
      <c r="SW42" s="653"/>
      <c r="SX42" s="653"/>
      <c r="SY42" s="653"/>
      <c r="SZ42" s="653"/>
      <c r="TA42" s="653"/>
      <c r="TB42" s="653"/>
      <c r="TC42" s="653"/>
      <c r="TD42" s="653"/>
      <c r="TE42" s="653"/>
      <c r="TF42" s="653"/>
      <c r="TG42" s="653"/>
      <c r="TH42" s="653"/>
      <c r="TI42" s="653"/>
      <c r="TJ42" s="653"/>
      <c r="TK42" s="653"/>
      <c r="TL42" s="653"/>
      <c r="TM42" s="653"/>
      <c r="TN42" s="653"/>
      <c r="TO42" s="653"/>
      <c r="TP42" s="653"/>
      <c r="TQ42" s="653"/>
      <c r="TR42" s="653"/>
      <c r="TS42" s="653"/>
      <c r="TT42" s="653"/>
      <c r="TU42" s="653"/>
      <c r="TV42" s="653"/>
      <c r="TW42" s="653"/>
      <c r="TX42" s="653"/>
      <c r="TY42" s="653"/>
      <c r="TZ42" s="653"/>
      <c r="UA42" s="653"/>
      <c r="UB42" s="653"/>
      <c r="UC42" s="653"/>
      <c r="UD42" s="653"/>
      <c r="UE42" s="653"/>
      <c r="UF42" s="653"/>
      <c r="UG42" s="653"/>
      <c r="UH42" s="653"/>
      <c r="UI42" s="653"/>
      <c r="UJ42" s="653"/>
      <c r="UK42" s="653"/>
      <c r="UL42" s="653"/>
      <c r="UM42" s="653"/>
      <c r="UN42" s="653"/>
      <c r="UO42" s="653"/>
      <c r="UP42" s="653"/>
      <c r="UQ42" s="653"/>
      <c r="UR42" s="653"/>
      <c r="US42" s="653"/>
      <c r="UT42" s="653"/>
      <c r="UU42" s="653"/>
      <c r="UV42" s="653"/>
      <c r="UW42" s="653"/>
      <c r="UX42" s="653"/>
      <c r="UY42" s="653"/>
      <c r="UZ42" s="653"/>
      <c r="VA42" s="653"/>
      <c r="VB42" s="653"/>
      <c r="VC42" s="653"/>
      <c r="VD42" s="653"/>
      <c r="VE42" s="653"/>
      <c r="VF42" s="653"/>
      <c r="VG42" s="653"/>
      <c r="VH42" s="653"/>
      <c r="VI42" s="653"/>
      <c r="VJ42" s="653"/>
      <c r="VK42" s="653"/>
      <c r="VL42" s="653"/>
      <c r="VM42" s="653"/>
      <c r="VN42" s="653"/>
      <c r="VO42" s="653"/>
      <c r="VP42" s="653"/>
      <c r="VQ42" s="653"/>
      <c r="VR42" s="653"/>
      <c r="VS42" s="653"/>
      <c r="VT42" s="653"/>
      <c r="VU42" s="653"/>
      <c r="VV42" s="653"/>
      <c r="VW42" s="653"/>
      <c r="VX42" s="653"/>
      <c r="VY42" s="653"/>
      <c r="VZ42" s="653"/>
      <c r="WA42" s="653"/>
      <c r="WB42" s="653"/>
      <c r="WC42" s="653"/>
      <c r="WD42" s="653"/>
      <c r="WE42" s="653"/>
      <c r="WF42" s="653"/>
      <c r="WG42" s="653"/>
      <c r="WH42" s="653"/>
      <c r="WI42" s="653"/>
      <c r="WJ42" s="653"/>
      <c r="WK42" s="653"/>
      <c r="WL42" s="653"/>
      <c r="WM42" s="653"/>
      <c r="WN42" s="653"/>
      <c r="WO42" s="653"/>
      <c r="WP42" s="653"/>
      <c r="WQ42" s="653"/>
      <c r="WR42" s="653"/>
      <c r="WS42" s="653"/>
      <c r="WT42" s="653"/>
      <c r="WU42" s="653"/>
      <c r="WV42" s="653"/>
      <c r="WW42" s="653"/>
      <c r="WX42" s="653"/>
      <c r="WY42" s="653"/>
      <c r="WZ42" s="653"/>
      <c r="XA42" s="653"/>
      <c r="XB42" s="653"/>
      <c r="XC42" s="653"/>
      <c r="XD42" s="653"/>
      <c r="XE42" s="653"/>
      <c r="XF42" s="653"/>
      <c r="XG42" s="653"/>
      <c r="XH42" s="653"/>
      <c r="XI42" s="653"/>
      <c r="XJ42" s="653"/>
      <c r="XK42" s="653"/>
      <c r="XL42" s="653"/>
      <c r="XM42" s="653"/>
      <c r="XN42" s="653"/>
      <c r="XO42" s="653"/>
      <c r="XP42" s="653"/>
      <c r="XQ42" s="653"/>
      <c r="XR42" s="653"/>
      <c r="XS42" s="653"/>
      <c r="XT42" s="653"/>
      <c r="XU42" s="653"/>
      <c r="XV42" s="653"/>
      <c r="XW42" s="653"/>
      <c r="XX42" s="653"/>
      <c r="XY42" s="653"/>
      <c r="XZ42" s="653"/>
      <c r="YA42" s="653"/>
      <c r="YB42" s="653"/>
      <c r="YC42" s="653"/>
      <c r="YD42" s="653"/>
      <c r="YE42" s="653"/>
      <c r="YF42" s="653"/>
      <c r="YG42" s="653"/>
      <c r="YH42" s="653"/>
      <c r="YI42" s="653"/>
      <c r="YJ42" s="653"/>
      <c r="YK42" s="653"/>
      <c r="YL42" s="653"/>
      <c r="YM42" s="653"/>
      <c r="YN42" s="653"/>
      <c r="YO42" s="653"/>
      <c r="YP42" s="653"/>
      <c r="YQ42" s="653"/>
      <c r="YR42" s="653"/>
      <c r="YS42" s="653"/>
      <c r="YT42" s="653"/>
      <c r="YU42" s="653"/>
      <c r="YV42" s="653"/>
      <c r="YW42" s="653"/>
      <c r="YX42" s="653"/>
      <c r="YY42" s="653"/>
      <c r="YZ42" s="653"/>
      <c r="ZA42" s="653"/>
      <c r="ZB42" s="653"/>
      <c r="ZC42" s="653"/>
      <c r="ZD42" s="653"/>
      <c r="ZE42" s="653"/>
      <c r="ZF42" s="653"/>
      <c r="ZG42" s="653"/>
      <c r="ZH42" s="653"/>
      <c r="ZI42" s="653"/>
      <c r="ZJ42" s="653"/>
      <c r="ZK42" s="653"/>
      <c r="ZL42" s="653"/>
      <c r="ZM42" s="653"/>
      <c r="ZN42" s="653"/>
      <c r="ZO42" s="653"/>
      <c r="ZP42" s="653"/>
      <c r="ZQ42" s="653"/>
      <c r="ZR42" s="653"/>
      <c r="ZS42" s="653"/>
      <c r="ZT42" s="653"/>
      <c r="ZU42" s="653"/>
      <c r="ZV42" s="653"/>
      <c r="ZW42" s="653"/>
      <c r="ZX42" s="653"/>
      <c r="ZY42" s="653"/>
      <c r="ZZ42" s="653"/>
      <c r="AAA42" s="653"/>
      <c r="AAB42" s="653"/>
      <c r="AAC42" s="653"/>
      <c r="AAD42" s="653"/>
      <c r="AAE42" s="653"/>
      <c r="AAF42" s="653"/>
      <c r="AAG42" s="653"/>
      <c r="AAH42" s="653"/>
      <c r="AAI42" s="653"/>
      <c r="AAJ42" s="653"/>
      <c r="AAK42" s="653"/>
      <c r="AAL42" s="653"/>
      <c r="AAM42" s="653"/>
      <c r="AAN42" s="653"/>
      <c r="AAO42" s="653"/>
      <c r="AAP42" s="653"/>
      <c r="AAQ42" s="653"/>
      <c r="AAR42" s="653"/>
      <c r="AAS42" s="653"/>
      <c r="AAT42" s="653"/>
      <c r="AAU42" s="653"/>
      <c r="AAV42" s="653"/>
      <c r="AAW42" s="653"/>
      <c r="AAX42" s="653"/>
      <c r="AAY42" s="653"/>
      <c r="AAZ42" s="653"/>
      <c r="ABA42" s="653"/>
      <c r="ABB42" s="653"/>
      <c r="ABC42" s="653"/>
      <c r="ABD42" s="653"/>
      <c r="ABE42" s="653"/>
      <c r="ABF42" s="653"/>
      <c r="ABG42" s="653"/>
      <c r="ABH42" s="653"/>
      <c r="ABI42" s="653"/>
      <c r="ABJ42" s="653"/>
      <c r="ABK42" s="653"/>
      <c r="ABL42" s="653"/>
      <c r="ABM42" s="653"/>
      <c r="ABN42" s="653"/>
      <c r="ABO42" s="653"/>
      <c r="ABP42" s="653"/>
      <c r="ABQ42" s="653"/>
      <c r="ABR42" s="653"/>
      <c r="ABS42" s="653"/>
      <c r="ABT42" s="653"/>
      <c r="ABU42" s="653"/>
      <c r="ABV42" s="653"/>
      <c r="ABW42" s="653"/>
      <c r="ABX42" s="653"/>
      <c r="ABY42" s="653"/>
      <c r="ABZ42" s="653"/>
      <c r="ACA42" s="653"/>
      <c r="ACB42" s="653"/>
      <c r="ACC42" s="653"/>
      <c r="ACD42" s="653"/>
      <c r="ACE42" s="653"/>
      <c r="ACF42" s="653"/>
      <c r="ACG42" s="653"/>
      <c r="ACH42" s="653"/>
      <c r="ACI42" s="653"/>
      <c r="ACJ42" s="653"/>
      <c r="ACK42" s="653"/>
      <c r="ACL42" s="653"/>
      <c r="ACM42" s="653"/>
      <c r="ACN42" s="653"/>
      <c r="ACO42" s="653"/>
      <c r="ACP42" s="653"/>
      <c r="ACQ42" s="653"/>
      <c r="ACR42" s="653"/>
      <c r="ACS42" s="653"/>
      <c r="ACT42" s="653"/>
      <c r="ACU42" s="653"/>
      <c r="ACV42" s="653"/>
      <c r="ACW42" s="653"/>
      <c r="ACX42" s="653"/>
      <c r="ACY42" s="653"/>
      <c r="ACZ42" s="653"/>
      <c r="ADA42" s="653"/>
      <c r="ADB42" s="653"/>
      <c r="ADC42" s="653"/>
      <c r="ADD42" s="653"/>
      <c r="ADE42" s="653"/>
      <c r="ADF42" s="653"/>
      <c r="ADG42" s="653"/>
      <c r="ADH42" s="653"/>
      <c r="ADI42" s="653"/>
      <c r="ADJ42" s="653"/>
      <c r="ADK42" s="653"/>
      <c r="ADL42" s="653"/>
      <c r="ADM42" s="653"/>
      <c r="ADN42" s="653"/>
      <c r="ADO42" s="653"/>
      <c r="ADP42" s="653"/>
      <c r="ADQ42" s="653"/>
      <c r="ADR42" s="653"/>
      <c r="ADS42" s="653"/>
      <c r="ADT42" s="653"/>
      <c r="ADU42" s="653"/>
      <c r="ADV42" s="653"/>
      <c r="ADW42" s="653"/>
      <c r="ADX42" s="653"/>
      <c r="ADY42" s="653"/>
      <c r="ADZ42" s="653"/>
      <c r="AEA42" s="653"/>
      <c r="AEB42" s="653"/>
      <c r="AEC42" s="653"/>
      <c r="AED42" s="653"/>
      <c r="AEE42" s="653"/>
      <c r="AEF42" s="653"/>
      <c r="AEG42" s="653"/>
      <c r="AEH42" s="653"/>
      <c r="AEI42" s="653"/>
      <c r="AEJ42" s="653"/>
      <c r="AEK42" s="653"/>
      <c r="AEL42" s="653"/>
      <c r="AEM42" s="653"/>
      <c r="AEN42" s="653"/>
      <c r="AEO42" s="653"/>
      <c r="AEP42" s="653"/>
      <c r="AEQ42" s="653"/>
      <c r="AER42" s="653"/>
      <c r="AES42" s="653"/>
      <c r="AET42" s="653"/>
      <c r="AEU42" s="653"/>
      <c r="AEV42" s="653"/>
      <c r="AEW42" s="653"/>
      <c r="AEX42" s="653"/>
      <c r="AEY42" s="653"/>
      <c r="AEZ42" s="653"/>
      <c r="AFA42" s="653"/>
      <c r="AFB42" s="653"/>
      <c r="AFC42" s="653"/>
      <c r="AFD42" s="653"/>
      <c r="AFE42" s="653"/>
      <c r="AFF42" s="653"/>
      <c r="AFG42" s="653"/>
      <c r="AFH42" s="653"/>
      <c r="AFI42" s="653"/>
      <c r="AFJ42" s="653"/>
      <c r="AFK42" s="653"/>
      <c r="AFL42" s="653"/>
      <c r="AFM42" s="653"/>
      <c r="AFN42" s="653"/>
      <c r="AFO42" s="653"/>
      <c r="AFP42" s="653"/>
      <c r="AFQ42" s="653"/>
      <c r="AFR42" s="653"/>
      <c r="AFS42" s="653"/>
      <c r="AFT42" s="653"/>
      <c r="AFU42" s="653"/>
      <c r="AFV42" s="653"/>
      <c r="AFW42" s="653"/>
      <c r="AFX42" s="653"/>
      <c r="AFY42" s="653"/>
      <c r="AFZ42" s="653"/>
      <c r="AGA42" s="653"/>
      <c r="AGB42" s="653"/>
      <c r="AGC42" s="653"/>
      <c r="AGD42" s="653"/>
      <c r="AGE42" s="653"/>
      <c r="AGF42" s="653"/>
      <c r="AGG42" s="653"/>
      <c r="AGH42" s="653"/>
      <c r="AGI42" s="653"/>
      <c r="AGJ42" s="653"/>
      <c r="AGK42" s="653"/>
      <c r="AGL42" s="653"/>
      <c r="AGM42" s="653"/>
      <c r="AGN42" s="653"/>
      <c r="AGO42" s="653"/>
      <c r="AGP42" s="653"/>
      <c r="AGQ42" s="653"/>
      <c r="AGR42" s="653"/>
      <c r="AGS42" s="653"/>
      <c r="AGT42" s="653"/>
      <c r="AGU42" s="653"/>
      <c r="AGV42" s="653"/>
      <c r="AGW42" s="653"/>
      <c r="AGX42" s="653"/>
      <c r="AGY42" s="653"/>
      <c r="AGZ42" s="653"/>
      <c r="AHA42" s="653"/>
      <c r="AHB42" s="653"/>
      <c r="AHC42" s="653"/>
      <c r="AHD42" s="653"/>
      <c r="AHE42" s="653"/>
      <c r="AHF42" s="653"/>
      <c r="AHG42" s="653"/>
      <c r="AHH42" s="653"/>
      <c r="AHI42" s="653"/>
      <c r="AHJ42" s="653"/>
      <c r="AHK42" s="653"/>
      <c r="AHL42" s="653"/>
      <c r="AHM42" s="653"/>
      <c r="AHN42" s="653"/>
      <c r="AHO42" s="653"/>
      <c r="AHP42" s="653"/>
      <c r="AHQ42" s="653"/>
      <c r="AHR42" s="653"/>
      <c r="AHS42" s="653"/>
      <c r="AHT42" s="653"/>
      <c r="AHU42" s="653"/>
      <c r="AHV42" s="653"/>
      <c r="AHW42" s="653"/>
      <c r="AHX42" s="653"/>
      <c r="AHY42" s="653"/>
      <c r="AHZ42" s="653"/>
      <c r="AIA42" s="653"/>
      <c r="AIB42" s="653"/>
      <c r="AIC42" s="653"/>
      <c r="AID42" s="653"/>
      <c r="AIE42" s="653"/>
      <c r="AIF42" s="653"/>
      <c r="AIG42" s="653"/>
      <c r="AIH42" s="653"/>
      <c r="AII42" s="653"/>
      <c r="AIJ42" s="653"/>
      <c r="AIK42" s="653"/>
      <c r="AIL42" s="653"/>
      <c r="AIM42" s="653"/>
      <c r="AIN42" s="653"/>
      <c r="AIO42" s="653"/>
      <c r="AIP42" s="653"/>
      <c r="AIQ42" s="653"/>
      <c r="AIR42" s="653"/>
      <c r="AIS42" s="653"/>
      <c r="AIT42" s="653"/>
      <c r="AIU42" s="653"/>
      <c r="AIV42" s="653"/>
      <c r="AIW42" s="653"/>
      <c r="AIX42" s="653"/>
      <c r="AIY42" s="653"/>
      <c r="AIZ42" s="653"/>
      <c r="AJA42" s="653"/>
      <c r="AJB42" s="653"/>
      <c r="AJC42" s="653"/>
      <c r="AJD42" s="653"/>
      <c r="AJE42" s="653"/>
      <c r="AJF42" s="653"/>
      <c r="AJG42" s="653"/>
      <c r="AJH42" s="653"/>
      <c r="AJI42" s="653"/>
      <c r="AJJ42" s="653"/>
      <c r="AJK42" s="653"/>
      <c r="AJL42" s="653"/>
      <c r="AJM42" s="653"/>
      <c r="AJN42" s="653"/>
      <c r="AJO42" s="653"/>
      <c r="AJP42" s="653"/>
      <c r="AJQ42" s="653"/>
      <c r="AJR42" s="653"/>
      <c r="AJS42" s="653"/>
      <c r="AJT42" s="653"/>
      <c r="AJU42" s="653"/>
      <c r="AJV42" s="653"/>
      <c r="AJW42" s="653"/>
      <c r="AJX42" s="653"/>
      <c r="AJY42" s="653"/>
      <c r="AJZ42" s="653"/>
      <c r="AKA42" s="653"/>
      <c r="AKB42" s="653"/>
      <c r="AKC42" s="653"/>
      <c r="AKD42" s="653"/>
      <c r="AKE42" s="653"/>
      <c r="AKF42" s="653"/>
      <c r="AKG42" s="653"/>
      <c r="AKH42" s="653"/>
      <c r="AKI42" s="653"/>
      <c r="AKJ42" s="653"/>
      <c r="AKK42" s="653"/>
      <c r="AKL42" s="653"/>
      <c r="AKM42" s="653"/>
      <c r="AKN42" s="653"/>
      <c r="AKO42" s="653"/>
      <c r="AKP42" s="653"/>
      <c r="AKQ42" s="653"/>
      <c r="AKR42" s="653"/>
      <c r="AKS42" s="653"/>
      <c r="AKT42" s="653"/>
      <c r="AKU42" s="653"/>
      <c r="AKV42" s="653"/>
      <c r="AKW42" s="653"/>
      <c r="AKX42" s="653"/>
      <c r="AKY42" s="653"/>
      <c r="AKZ42" s="653"/>
      <c r="ALA42" s="653"/>
      <c r="ALB42" s="653"/>
      <c r="ALC42" s="653"/>
      <c r="ALD42" s="653"/>
      <c r="ALE42" s="653"/>
      <c r="ALF42" s="653"/>
      <c r="ALG42" s="653"/>
      <c r="ALH42" s="653"/>
      <c r="ALI42" s="653"/>
      <c r="ALJ42" s="653"/>
      <c r="ALK42" s="653"/>
      <c r="ALL42" s="653"/>
      <c r="ALM42" s="653"/>
      <c r="ALN42" s="653"/>
      <c r="ALO42" s="653"/>
      <c r="ALP42" s="653"/>
      <c r="ALQ42" s="653"/>
      <c r="ALR42" s="653"/>
      <c r="ALS42" s="653"/>
      <c r="ALT42" s="653"/>
      <c r="ALU42" s="653"/>
      <c r="ALV42" s="653"/>
      <c r="ALW42" s="653"/>
      <c r="ALX42" s="653"/>
      <c r="ALY42" s="653"/>
      <c r="ALZ42" s="653"/>
      <c r="AMA42" s="653"/>
      <c r="AMB42" s="653"/>
      <c r="AMC42" s="653"/>
      <c r="AMD42" s="653"/>
      <c r="AME42" s="653"/>
      <c r="AMF42" s="653"/>
      <c r="AMG42" s="653"/>
      <c r="AMH42" s="653"/>
      <c r="AMI42" s="653"/>
      <c r="AMJ42" s="653"/>
    </row>
    <row r="43" spans="1:1024" s="199" customFormat="1">
      <c r="A43" s="1599" t="s">
        <v>3240</v>
      </c>
      <c r="B43" s="1594"/>
      <c r="C43" s="1594"/>
      <c r="D43" s="1594"/>
      <c r="E43" s="1594"/>
      <c r="F43" s="1595"/>
      <c r="G43" s="1600">
        <v>24000000</v>
      </c>
      <c r="H43" s="1600">
        <v>24000000</v>
      </c>
      <c r="I43" s="656"/>
      <c r="J43" s="653"/>
      <c r="K43" s="653"/>
      <c r="L43" s="653"/>
      <c r="M43" s="653"/>
      <c r="N43" s="653"/>
      <c r="O43" s="653"/>
      <c r="P43" s="653"/>
      <c r="Q43" s="653"/>
      <c r="R43" s="653"/>
      <c r="S43" s="653"/>
      <c r="T43" s="653"/>
      <c r="U43" s="653"/>
      <c r="V43" s="653"/>
      <c r="W43" s="653"/>
      <c r="X43" s="653"/>
      <c r="Y43" s="653"/>
      <c r="Z43" s="653"/>
      <c r="AA43" s="653"/>
      <c r="AB43" s="653"/>
      <c r="AC43" s="653"/>
      <c r="AD43" s="653"/>
      <c r="AE43" s="653"/>
      <c r="AF43" s="653"/>
      <c r="AG43" s="653"/>
      <c r="AH43" s="653"/>
      <c r="AI43" s="653"/>
      <c r="AJ43" s="653"/>
      <c r="AK43" s="653"/>
      <c r="AL43" s="653"/>
      <c r="AM43" s="653"/>
      <c r="AN43" s="653"/>
      <c r="AO43" s="653"/>
      <c r="AP43" s="653"/>
      <c r="AQ43" s="653"/>
      <c r="AR43" s="653"/>
      <c r="AS43" s="653"/>
      <c r="AT43" s="653"/>
      <c r="AU43" s="653"/>
      <c r="AV43" s="653"/>
      <c r="AW43" s="653"/>
      <c r="AX43" s="653"/>
      <c r="AY43" s="653"/>
      <c r="AZ43" s="653"/>
      <c r="BA43" s="653"/>
      <c r="BB43" s="653"/>
      <c r="BC43" s="653"/>
      <c r="BD43" s="653"/>
      <c r="BE43" s="653"/>
      <c r="BF43" s="653"/>
      <c r="BG43" s="653"/>
      <c r="BH43" s="653"/>
      <c r="BI43" s="653"/>
      <c r="BJ43" s="653"/>
      <c r="BK43" s="653"/>
      <c r="BL43" s="653"/>
      <c r="BM43" s="653"/>
      <c r="BN43" s="653"/>
      <c r="BO43" s="653"/>
      <c r="BP43" s="653"/>
      <c r="BQ43" s="653"/>
      <c r="BR43" s="653"/>
      <c r="BS43" s="653"/>
      <c r="BT43" s="653"/>
      <c r="BU43" s="653"/>
      <c r="BV43" s="653"/>
      <c r="BW43" s="653"/>
      <c r="BX43" s="653"/>
      <c r="BY43" s="653"/>
      <c r="BZ43" s="653"/>
      <c r="CA43" s="653"/>
      <c r="CB43" s="653"/>
      <c r="CC43" s="653"/>
      <c r="CD43" s="653"/>
      <c r="CE43" s="653"/>
      <c r="CF43" s="653"/>
      <c r="CG43" s="653"/>
      <c r="CH43" s="653"/>
      <c r="CI43" s="653"/>
      <c r="CJ43" s="653"/>
      <c r="CK43" s="653"/>
      <c r="CL43" s="653"/>
      <c r="CM43" s="653"/>
      <c r="CN43" s="653"/>
      <c r="CO43" s="653"/>
      <c r="CP43" s="653"/>
      <c r="CQ43" s="653"/>
      <c r="CR43" s="653"/>
      <c r="CS43" s="653"/>
      <c r="CT43" s="653"/>
      <c r="CU43" s="653"/>
      <c r="CV43" s="653"/>
      <c r="CW43" s="653"/>
      <c r="CX43" s="653"/>
      <c r="CY43" s="653"/>
      <c r="CZ43" s="653"/>
      <c r="DA43" s="653"/>
      <c r="DB43" s="653"/>
      <c r="DC43" s="653"/>
      <c r="DD43" s="653"/>
      <c r="DE43" s="653"/>
      <c r="DF43" s="653"/>
      <c r="DG43" s="653"/>
      <c r="DH43" s="653"/>
      <c r="DI43" s="653"/>
      <c r="DJ43" s="653"/>
      <c r="DK43" s="653"/>
      <c r="DL43" s="653"/>
      <c r="DM43" s="653"/>
      <c r="DN43" s="653"/>
      <c r="DO43" s="653"/>
      <c r="DP43" s="653"/>
      <c r="DQ43" s="653"/>
      <c r="DR43" s="653"/>
      <c r="DS43" s="653"/>
      <c r="DT43" s="653"/>
      <c r="DU43" s="653"/>
      <c r="DV43" s="653"/>
      <c r="DW43" s="653"/>
      <c r="DX43" s="653"/>
      <c r="DY43" s="653"/>
      <c r="DZ43" s="653"/>
      <c r="EA43" s="653"/>
      <c r="EB43" s="653"/>
      <c r="EC43" s="653"/>
      <c r="ED43" s="653"/>
      <c r="EE43" s="653"/>
      <c r="EF43" s="653"/>
      <c r="EG43" s="653"/>
      <c r="EH43" s="653"/>
      <c r="EI43" s="653"/>
      <c r="EJ43" s="653"/>
      <c r="EK43" s="653"/>
      <c r="EL43" s="653"/>
      <c r="EM43" s="653"/>
      <c r="EN43" s="653"/>
      <c r="EO43" s="653"/>
      <c r="EP43" s="653"/>
      <c r="EQ43" s="653"/>
      <c r="ER43" s="653"/>
      <c r="ES43" s="653"/>
      <c r="ET43" s="653"/>
      <c r="EU43" s="653"/>
      <c r="EV43" s="653"/>
      <c r="EW43" s="653"/>
      <c r="EX43" s="653"/>
      <c r="EY43" s="653"/>
      <c r="EZ43" s="653"/>
      <c r="FA43" s="653"/>
      <c r="FB43" s="653"/>
      <c r="FC43" s="653"/>
      <c r="FD43" s="653"/>
      <c r="FE43" s="653"/>
      <c r="FF43" s="653"/>
      <c r="FG43" s="653"/>
      <c r="FH43" s="653"/>
      <c r="FI43" s="653"/>
      <c r="FJ43" s="653"/>
      <c r="FK43" s="653"/>
      <c r="FL43" s="653"/>
      <c r="FM43" s="653"/>
      <c r="FN43" s="653"/>
      <c r="FO43" s="653"/>
      <c r="FP43" s="653"/>
      <c r="FQ43" s="653"/>
      <c r="FR43" s="653"/>
      <c r="FS43" s="653"/>
      <c r="FT43" s="653"/>
      <c r="FU43" s="653"/>
      <c r="FV43" s="653"/>
      <c r="FW43" s="653"/>
      <c r="FX43" s="653"/>
      <c r="FY43" s="653"/>
      <c r="FZ43" s="653"/>
      <c r="GA43" s="653"/>
      <c r="GB43" s="653"/>
      <c r="GC43" s="653"/>
      <c r="GD43" s="653"/>
      <c r="GE43" s="653"/>
      <c r="GF43" s="653"/>
      <c r="GG43" s="653"/>
      <c r="GH43" s="653"/>
      <c r="GI43" s="653"/>
      <c r="GJ43" s="653"/>
      <c r="GK43" s="653"/>
      <c r="GL43" s="653"/>
      <c r="GM43" s="653"/>
      <c r="GN43" s="653"/>
      <c r="GO43" s="653"/>
      <c r="GP43" s="653"/>
      <c r="GQ43" s="653"/>
      <c r="GR43" s="653"/>
      <c r="GS43" s="653"/>
      <c r="GT43" s="653"/>
      <c r="GU43" s="653"/>
      <c r="GV43" s="653"/>
      <c r="GW43" s="653"/>
      <c r="GX43" s="653"/>
      <c r="GY43" s="653"/>
      <c r="GZ43" s="653"/>
      <c r="HA43" s="653"/>
      <c r="HB43" s="653"/>
      <c r="HC43" s="653"/>
      <c r="HD43" s="653"/>
      <c r="HE43" s="653"/>
      <c r="HF43" s="653"/>
      <c r="HG43" s="653"/>
      <c r="HH43" s="653"/>
      <c r="HI43" s="653"/>
      <c r="HJ43" s="653"/>
      <c r="HK43" s="653"/>
      <c r="HL43" s="653"/>
      <c r="HM43" s="653"/>
      <c r="HN43" s="653"/>
      <c r="HO43" s="653"/>
      <c r="HP43" s="653"/>
      <c r="HQ43" s="653"/>
      <c r="HR43" s="653"/>
      <c r="HS43" s="653"/>
      <c r="HT43" s="653"/>
      <c r="HU43" s="653"/>
      <c r="HV43" s="653"/>
      <c r="HW43" s="653"/>
      <c r="HX43" s="653"/>
      <c r="HY43" s="653"/>
      <c r="HZ43" s="653"/>
      <c r="IA43" s="653"/>
      <c r="IB43" s="653"/>
      <c r="IC43" s="653"/>
      <c r="ID43" s="653"/>
      <c r="IE43" s="653"/>
      <c r="IF43" s="653"/>
      <c r="IG43" s="653"/>
      <c r="IH43" s="653"/>
      <c r="II43" s="653"/>
      <c r="IJ43" s="653"/>
      <c r="IK43" s="653"/>
      <c r="IL43" s="653"/>
      <c r="IM43" s="653"/>
      <c r="IN43" s="653"/>
      <c r="IO43" s="653"/>
      <c r="IP43" s="653"/>
      <c r="IQ43" s="653"/>
      <c r="IR43" s="653"/>
      <c r="IS43" s="653"/>
      <c r="IT43" s="653"/>
      <c r="IU43" s="653"/>
      <c r="IV43" s="653"/>
      <c r="IW43" s="653"/>
      <c r="IX43" s="653"/>
      <c r="IY43" s="653"/>
      <c r="IZ43" s="653"/>
      <c r="JA43" s="653"/>
      <c r="JB43" s="653"/>
      <c r="JC43" s="653"/>
      <c r="JD43" s="653"/>
      <c r="JE43" s="653"/>
      <c r="JF43" s="653"/>
      <c r="JG43" s="653"/>
      <c r="JH43" s="653"/>
      <c r="JI43" s="653"/>
      <c r="JJ43" s="653"/>
      <c r="JK43" s="653"/>
      <c r="JL43" s="653"/>
      <c r="JM43" s="653"/>
      <c r="JN43" s="653"/>
      <c r="JO43" s="653"/>
      <c r="JP43" s="653"/>
      <c r="JQ43" s="653"/>
      <c r="JR43" s="653"/>
      <c r="JS43" s="653"/>
      <c r="JT43" s="653"/>
      <c r="JU43" s="653"/>
      <c r="JV43" s="653"/>
      <c r="JW43" s="653"/>
      <c r="JX43" s="653"/>
      <c r="JY43" s="653"/>
      <c r="JZ43" s="653"/>
      <c r="KA43" s="653"/>
      <c r="KB43" s="653"/>
      <c r="KC43" s="653"/>
      <c r="KD43" s="653"/>
      <c r="KE43" s="653"/>
      <c r="KF43" s="653"/>
      <c r="KG43" s="653"/>
      <c r="KH43" s="653"/>
      <c r="KI43" s="653"/>
      <c r="KJ43" s="653"/>
      <c r="KK43" s="653"/>
      <c r="KL43" s="653"/>
      <c r="KM43" s="653"/>
      <c r="KN43" s="653"/>
      <c r="KO43" s="653"/>
      <c r="KP43" s="653"/>
      <c r="KQ43" s="653"/>
      <c r="KR43" s="653"/>
      <c r="KS43" s="653"/>
      <c r="KT43" s="653"/>
      <c r="KU43" s="653"/>
      <c r="KV43" s="653"/>
      <c r="KW43" s="653"/>
      <c r="KX43" s="653"/>
      <c r="KY43" s="653"/>
      <c r="KZ43" s="653"/>
      <c r="LA43" s="653"/>
      <c r="LB43" s="653"/>
      <c r="LC43" s="653"/>
      <c r="LD43" s="653"/>
      <c r="LE43" s="653"/>
      <c r="LF43" s="653"/>
      <c r="LG43" s="653"/>
      <c r="LH43" s="653"/>
      <c r="LI43" s="653"/>
      <c r="LJ43" s="653"/>
      <c r="LK43" s="653"/>
      <c r="LL43" s="653"/>
      <c r="LM43" s="653"/>
      <c r="LN43" s="653"/>
      <c r="LO43" s="653"/>
      <c r="LP43" s="653"/>
      <c r="LQ43" s="653"/>
      <c r="LR43" s="653"/>
      <c r="LS43" s="653"/>
      <c r="LT43" s="653"/>
      <c r="LU43" s="653"/>
      <c r="LV43" s="653"/>
      <c r="LW43" s="653"/>
      <c r="LX43" s="653"/>
      <c r="LY43" s="653"/>
      <c r="LZ43" s="653"/>
      <c r="MA43" s="653"/>
      <c r="MB43" s="653"/>
      <c r="MC43" s="653"/>
      <c r="MD43" s="653"/>
      <c r="ME43" s="653"/>
      <c r="MF43" s="653"/>
      <c r="MG43" s="653"/>
      <c r="MH43" s="653"/>
      <c r="MI43" s="653"/>
      <c r="MJ43" s="653"/>
      <c r="MK43" s="653"/>
      <c r="ML43" s="653"/>
      <c r="MM43" s="653"/>
      <c r="MN43" s="653"/>
      <c r="MO43" s="653"/>
      <c r="MP43" s="653"/>
      <c r="MQ43" s="653"/>
      <c r="MR43" s="653"/>
      <c r="MS43" s="653"/>
      <c r="MT43" s="653"/>
      <c r="MU43" s="653"/>
      <c r="MV43" s="653"/>
      <c r="MW43" s="653"/>
      <c r="MX43" s="653"/>
      <c r="MY43" s="653"/>
      <c r="MZ43" s="653"/>
      <c r="NA43" s="653"/>
      <c r="NB43" s="653"/>
      <c r="NC43" s="653"/>
      <c r="ND43" s="653"/>
      <c r="NE43" s="653"/>
      <c r="NF43" s="653"/>
      <c r="NG43" s="653"/>
      <c r="NH43" s="653"/>
      <c r="NI43" s="653"/>
      <c r="NJ43" s="653"/>
      <c r="NK43" s="653"/>
      <c r="NL43" s="653"/>
      <c r="NM43" s="653"/>
      <c r="NN43" s="653"/>
      <c r="NO43" s="653"/>
      <c r="NP43" s="653"/>
      <c r="NQ43" s="653"/>
      <c r="NR43" s="653"/>
      <c r="NS43" s="653"/>
      <c r="NT43" s="653"/>
      <c r="NU43" s="653"/>
      <c r="NV43" s="653"/>
      <c r="NW43" s="653"/>
      <c r="NX43" s="653"/>
      <c r="NY43" s="653"/>
      <c r="NZ43" s="653"/>
      <c r="OA43" s="653"/>
      <c r="OB43" s="653"/>
      <c r="OC43" s="653"/>
      <c r="OD43" s="653"/>
      <c r="OE43" s="653"/>
      <c r="OF43" s="653"/>
      <c r="OG43" s="653"/>
      <c r="OH43" s="653"/>
      <c r="OI43" s="653"/>
      <c r="OJ43" s="653"/>
      <c r="OK43" s="653"/>
      <c r="OL43" s="653"/>
      <c r="OM43" s="653"/>
      <c r="ON43" s="653"/>
      <c r="OO43" s="653"/>
      <c r="OP43" s="653"/>
      <c r="OQ43" s="653"/>
      <c r="OR43" s="653"/>
      <c r="OS43" s="653"/>
      <c r="OT43" s="653"/>
      <c r="OU43" s="653"/>
      <c r="OV43" s="653"/>
      <c r="OW43" s="653"/>
      <c r="OX43" s="653"/>
      <c r="OY43" s="653"/>
      <c r="OZ43" s="653"/>
      <c r="PA43" s="653"/>
      <c r="PB43" s="653"/>
      <c r="PC43" s="653"/>
      <c r="PD43" s="653"/>
      <c r="PE43" s="653"/>
      <c r="PF43" s="653"/>
      <c r="PG43" s="653"/>
      <c r="PH43" s="653"/>
      <c r="PI43" s="653"/>
      <c r="PJ43" s="653"/>
      <c r="PK43" s="653"/>
      <c r="PL43" s="653"/>
      <c r="PM43" s="653"/>
      <c r="PN43" s="653"/>
      <c r="PO43" s="653"/>
      <c r="PP43" s="653"/>
      <c r="PQ43" s="653"/>
      <c r="PR43" s="653"/>
      <c r="PS43" s="653"/>
      <c r="PT43" s="653"/>
      <c r="PU43" s="653"/>
      <c r="PV43" s="653"/>
      <c r="PW43" s="653"/>
      <c r="PX43" s="653"/>
      <c r="PY43" s="653"/>
      <c r="PZ43" s="653"/>
      <c r="QA43" s="653"/>
      <c r="QB43" s="653"/>
      <c r="QC43" s="653"/>
      <c r="QD43" s="653"/>
      <c r="QE43" s="653"/>
      <c r="QF43" s="653"/>
      <c r="QG43" s="653"/>
      <c r="QH43" s="653"/>
      <c r="QI43" s="653"/>
      <c r="QJ43" s="653"/>
      <c r="QK43" s="653"/>
      <c r="QL43" s="653"/>
      <c r="QM43" s="653"/>
      <c r="QN43" s="653"/>
      <c r="QO43" s="653"/>
      <c r="QP43" s="653"/>
      <c r="QQ43" s="653"/>
      <c r="QR43" s="653"/>
      <c r="QS43" s="653"/>
      <c r="QT43" s="653"/>
      <c r="QU43" s="653"/>
      <c r="QV43" s="653"/>
      <c r="QW43" s="653"/>
      <c r="QX43" s="653"/>
      <c r="QY43" s="653"/>
      <c r="QZ43" s="653"/>
      <c r="RA43" s="653"/>
      <c r="RB43" s="653"/>
      <c r="RC43" s="653"/>
      <c r="RD43" s="653"/>
      <c r="RE43" s="653"/>
      <c r="RF43" s="653"/>
      <c r="RG43" s="653"/>
      <c r="RH43" s="653"/>
      <c r="RI43" s="653"/>
      <c r="RJ43" s="653"/>
      <c r="RK43" s="653"/>
      <c r="RL43" s="653"/>
      <c r="RM43" s="653"/>
      <c r="RN43" s="653"/>
      <c r="RO43" s="653"/>
      <c r="RP43" s="653"/>
      <c r="RQ43" s="653"/>
      <c r="RR43" s="653"/>
      <c r="RS43" s="653"/>
      <c r="RT43" s="653"/>
      <c r="RU43" s="653"/>
      <c r="RV43" s="653"/>
      <c r="RW43" s="653"/>
      <c r="RX43" s="653"/>
      <c r="RY43" s="653"/>
      <c r="RZ43" s="653"/>
      <c r="SA43" s="653"/>
      <c r="SB43" s="653"/>
      <c r="SC43" s="653"/>
      <c r="SD43" s="653"/>
      <c r="SE43" s="653"/>
      <c r="SF43" s="653"/>
      <c r="SG43" s="653"/>
      <c r="SH43" s="653"/>
      <c r="SI43" s="653"/>
      <c r="SJ43" s="653"/>
      <c r="SK43" s="653"/>
      <c r="SL43" s="653"/>
      <c r="SM43" s="653"/>
      <c r="SN43" s="653"/>
      <c r="SO43" s="653"/>
      <c r="SP43" s="653"/>
      <c r="SQ43" s="653"/>
      <c r="SR43" s="653"/>
      <c r="SS43" s="653"/>
      <c r="ST43" s="653"/>
      <c r="SU43" s="653"/>
      <c r="SV43" s="653"/>
      <c r="SW43" s="653"/>
      <c r="SX43" s="653"/>
      <c r="SY43" s="653"/>
      <c r="SZ43" s="653"/>
      <c r="TA43" s="653"/>
      <c r="TB43" s="653"/>
      <c r="TC43" s="653"/>
      <c r="TD43" s="653"/>
      <c r="TE43" s="653"/>
      <c r="TF43" s="653"/>
      <c r="TG43" s="653"/>
      <c r="TH43" s="653"/>
      <c r="TI43" s="653"/>
      <c r="TJ43" s="653"/>
      <c r="TK43" s="653"/>
      <c r="TL43" s="653"/>
      <c r="TM43" s="653"/>
      <c r="TN43" s="653"/>
      <c r="TO43" s="653"/>
      <c r="TP43" s="653"/>
      <c r="TQ43" s="653"/>
      <c r="TR43" s="653"/>
      <c r="TS43" s="653"/>
      <c r="TT43" s="653"/>
      <c r="TU43" s="653"/>
      <c r="TV43" s="653"/>
      <c r="TW43" s="653"/>
      <c r="TX43" s="653"/>
      <c r="TY43" s="653"/>
      <c r="TZ43" s="653"/>
      <c r="UA43" s="653"/>
      <c r="UB43" s="653"/>
      <c r="UC43" s="653"/>
      <c r="UD43" s="653"/>
      <c r="UE43" s="653"/>
      <c r="UF43" s="653"/>
      <c r="UG43" s="653"/>
      <c r="UH43" s="653"/>
      <c r="UI43" s="653"/>
      <c r="UJ43" s="653"/>
      <c r="UK43" s="653"/>
      <c r="UL43" s="653"/>
      <c r="UM43" s="653"/>
      <c r="UN43" s="653"/>
      <c r="UO43" s="653"/>
      <c r="UP43" s="653"/>
      <c r="UQ43" s="653"/>
      <c r="UR43" s="653"/>
      <c r="US43" s="653"/>
      <c r="UT43" s="653"/>
      <c r="UU43" s="653"/>
      <c r="UV43" s="653"/>
      <c r="UW43" s="653"/>
      <c r="UX43" s="653"/>
      <c r="UY43" s="653"/>
      <c r="UZ43" s="653"/>
      <c r="VA43" s="653"/>
      <c r="VB43" s="653"/>
      <c r="VC43" s="653"/>
      <c r="VD43" s="653"/>
      <c r="VE43" s="653"/>
      <c r="VF43" s="653"/>
      <c r="VG43" s="653"/>
      <c r="VH43" s="653"/>
      <c r="VI43" s="653"/>
      <c r="VJ43" s="653"/>
      <c r="VK43" s="653"/>
      <c r="VL43" s="653"/>
      <c r="VM43" s="653"/>
      <c r="VN43" s="653"/>
      <c r="VO43" s="653"/>
      <c r="VP43" s="653"/>
      <c r="VQ43" s="653"/>
      <c r="VR43" s="653"/>
      <c r="VS43" s="653"/>
      <c r="VT43" s="653"/>
      <c r="VU43" s="653"/>
      <c r="VV43" s="653"/>
      <c r="VW43" s="653"/>
      <c r="VX43" s="653"/>
      <c r="VY43" s="653"/>
      <c r="VZ43" s="653"/>
      <c r="WA43" s="653"/>
      <c r="WB43" s="653"/>
      <c r="WC43" s="653"/>
      <c r="WD43" s="653"/>
      <c r="WE43" s="653"/>
      <c r="WF43" s="653"/>
      <c r="WG43" s="653"/>
      <c r="WH43" s="653"/>
      <c r="WI43" s="653"/>
      <c r="WJ43" s="653"/>
      <c r="WK43" s="653"/>
      <c r="WL43" s="653"/>
      <c r="WM43" s="653"/>
      <c r="WN43" s="653"/>
      <c r="WO43" s="653"/>
      <c r="WP43" s="653"/>
      <c r="WQ43" s="653"/>
      <c r="WR43" s="653"/>
      <c r="WS43" s="653"/>
      <c r="WT43" s="653"/>
      <c r="WU43" s="653"/>
      <c r="WV43" s="653"/>
      <c r="WW43" s="653"/>
      <c r="WX43" s="653"/>
      <c r="WY43" s="653"/>
      <c r="WZ43" s="653"/>
      <c r="XA43" s="653"/>
      <c r="XB43" s="653"/>
      <c r="XC43" s="653"/>
      <c r="XD43" s="653"/>
      <c r="XE43" s="653"/>
      <c r="XF43" s="653"/>
      <c r="XG43" s="653"/>
      <c r="XH43" s="653"/>
      <c r="XI43" s="653"/>
      <c r="XJ43" s="653"/>
      <c r="XK43" s="653"/>
      <c r="XL43" s="653"/>
      <c r="XM43" s="653"/>
      <c r="XN43" s="653"/>
      <c r="XO43" s="653"/>
      <c r="XP43" s="653"/>
      <c r="XQ43" s="653"/>
      <c r="XR43" s="653"/>
      <c r="XS43" s="653"/>
      <c r="XT43" s="653"/>
      <c r="XU43" s="653"/>
      <c r="XV43" s="653"/>
      <c r="XW43" s="653"/>
      <c r="XX43" s="653"/>
      <c r="XY43" s="653"/>
      <c r="XZ43" s="653"/>
      <c r="YA43" s="653"/>
      <c r="YB43" s="653"/>
      <c r="YC43" s="653"/>
      <c r="YD43" s="653"/>
      <c r="YE43" s="653"/>
      <c r="YF43" s="653"/>
      <c r="YG43" s="653"/>
      <c r="YH43" s="653"/>
      <c r="YI43" s="653"/>
      <c r="YJ43" s="653"/>
      <c r="YK43" s="653"/>
      <c r="YL43" s="653"/>
      <c r="YM43" s="653"/>
      <c r="YN43" s="653"/>
      <c r="YO43" s="653"/>
      <c r="YP43" s="653"/>
      <c r="YQ43" s="653"/>
      <c r="YR43" s="653"/>
      <c r="YS43" s="653"/>
      <c r="YT43" s="653"/>
      <c r="YU43" s="653"/>
      <c r="YV43" s="653"/>
      <c r="YW43" s="653"/>
      <c r="YX43" s="653"/>
      <c r="YY43" s="653"/>
      <c r="YZ43" s="653"/>
      <c r="ZA43" s="653"/>
      <c r="ZB43" s="653"/>
      <c r="ZC43" s="653"/>
      <c r="ZD43" s="653"/>
      <c r="ZE43" s="653"/>
      <c r="ZF43" s="653"/>
      <c r="ZG43" s="653"/>
      <c r="ZH43" s="653"/>
      <c r="ZI43" s="653"/>
      <c r="ZJ43" s="653"/>
      <c r="ZK43" s="653"/>
      <c r="ZL43" s="653"/>
      <c r="ZM43" s="653"/>
      <c r="ZN43" s="653"/>
      <c r="ZO43" s="653"/>
      <c r="ZP43" s="653"/>
      <c r="ZQ43" s="653"/>
      <c r="ZR43" s="653"/>
      <c r="ZS43" s="653"/>
      <c r="ZT43" s="653"/>
      <c r="ZU43" s="653"/>
      <c r="ZV43" s="653"/>
      <c r="ZW43" s="653"/>
      <c r="ZX43" s="653"/>
      <c r="ZY43" s="653"/>
      <c r="ZZ43" s="653"/>
      <c r="AAA43" s="653"/>
      <c r="AAB43" s="653"/>
      <c r="AAC43" s="653"/>
      <c r="AAD43" s="653"/>
      <c r="AAE43" s="653"/>
      <c r="AAF43" s="653"/>
      <c r="AAG43" s="653"/>
      <c r="AAH43" s="653"/>
      <c r="AAI43" s="653"/>
      <c r="AAJ43" s="653"/>
      <c r="AAK43" s="653"/>
      <c r="AAL43" s="653"/>
      <c r="AAM43" s="653"/>
      <c r="AAN43" s="653"/>
      <c r="AAO43" s="653"/>
      <c r="AAP43" s="653"/>
      <c r="AAQ43" s="653"/>
      <c r="AAR43" s="653"/>
      <c r="AAS43" s="653"/>
      <c r="AAT43" s="653"/>
      <c r="AAU43" s="653"/>
      <c r="AAV43" s="653"/>
      <c r="AAW43" s="653"/>
      <c r="AAX43" s="653"/>
      <c r="AAY43" s="653"/>
      <c r="AAZ43" s="653"/>
      <c r="ABA43" s="653"/>
      <c r="ABB43" s="653"/>
      <c r="ABC43" s="653"/>
      <c r="ABD43" s="653"/>
      <c r="ABE43" s="653"/>
      <c r="ABF43" s="653"/>
      <c r="ABG43" s="653"/>
      <c r="ABH43" s="653"/>
      <c r="ABI43" s="653"/>
      <c r="ABJ43" s="653"/>
      <c r="ABK43" s="653"/>
      <c r="ABL43" s="653"/>
      <c r="ABM43" s="653"/>
      <c r="ABN43" s="653"/>
      <c r="ABO43" s="653"/>
      <c r="ABP43" s="653"/>
      <c r="ABQ43" s="653"/>
      <c r="ABR43" s="653"/>
      <c r="ABS43" s="653"/>
      <c r="ABT43" s="653"/>
      <c r="ABU43" s="653"/>
      <c r="ABV43" s="653"/>
      <c r="ABW43" s="653"/>
      <c r="ABX43" s="653"/>
      <c r="ABY43" s="653"/>
      <c r="ABZ43" s="653"/>
      <c r="ACA43" s="653"/>
      <c r="ACB43" s="653"/>
      <c r="ACC43" s="653"/>
      <c r="ACD43" s="653"/>
      <c r="ACE43" s="653"/>
      <c r="ACF43" s="653"/>
      <c r="ACG43" s="653"/>
      <c r="ACH43" s="653"/>
      <c r="ACI43" s="653"/>
      <c r="ACJ43" s="653"/>
      <c r="ACK43" s="653"/>
      <c r="ACL43" s="653"/>
      <c r="ACM43" s="653"/>
      <c r="ACN43" s="653"/>
      <c r="ACO43" s="653"/>
      <c r="ACP43" s="653"/>
      <c r="ACQ43" s="653"/>
      <c r="ACR43" s="653"/>
      <c r="ACS43" s="653"/>
      <c r="ACT43" s="653"/>
      <c r="ACU43" s="653"/>
      <c r="ACV43" s="653"/>
      <c r="ACW43" s="653"/>
      <c r="ACX43" s="653"/>
      <c r="ACY43" s="653"/>
      <c r="ACZ43" s="653"/>
      <c r="ADA43" s="653"/>
      <c r="ADB43" s="653"/>
      <c r="ADC43" s="653"/>
      <c r="ADD43" s="653"/>
      <c r="ADE43" s="653"/>
      <c r="ADF43" s="653"/>
      <c r="ADG43" s="653"/>
      <c r="ADH43" s="653"/>
      <c r="ADI43" s="653"/>
      <c r="ADJ43" s="653"/>
      <c r="ADK43" s="653"/>
      <c r="ADL43" s="653"/>
      <c r="ADM43" s="653"/>
      <c r="ADN43" s="653"/>
      <c r="ADO43" s="653"/>
      <c r="ADP43" s="653"/>
      <c r="ADQ43" s="653"/>
      <c r="ADR43" s="653"/>
      <c r="ADS43" s="653"/>
      <c r="ADT43" s="653"/>
      <c r="ADU43" s="653"/>
      <c r="ADV43" s="653"/>
      <c r="ADW43" s="653"/>
      <c r="ADX43" s="653"/>
      <c r="ADY43" s="653"/>
      <c r="ADZ43" s="653"/>
      <c r="AEA43" s="653"/>
      <c r="AEB43" s="653"/>
      <c r="AEC43" s="653"/>
      <c r="AED43" s="653"/>
      <c r="AEE43" s="653"/>
      <c r="AEF43" s="653"/>
      <c r="AEG43" s="653"/>
      <c r="AEH43" s="653"/>
      <c r="AEI43" s="653"/>
      <c r="AEJ43" s="653"/>
      <c r="AEK43" s="653"/>
      <c r="AEL43" s="653"/>
      <c r="AEM43" s="653"/>
      <c r="AEN43" s="653"/>
      <c r="AEO43" s="653"/>
      <c r="AEP43" s="653"/>
      <c r="AEQ43" s="653"/>
      <c r="AER43" s="653"/>
      <c r="AES43" s="653"/>
      <c r="AET43" s="653"/>
      <c r="AEU43" s="653"/>
      <c r="AEV43" s="653"/>
      <c r="AEW43" s="653"/>
      <c r="AEX43" s="653"/>
      <c r="AEY43" s="653"/>
      <c r="AEZ43" s="653"/>
      <c r="AFA43" s="653"/>
      <c r="AFB43" s="653"/>
      <c r="AFC43" s="653"/>
      <c r="AFD43" s="653"/>
      <c r="AFE43" s="653"/>
      <c r="AFF43" s="653"/>
      <c r="AFG43" s="653"/>
      <c r="AFH43" s="653"/>
      <c r="AFI43" s="653"/>
      <c r="AFJ43" s="653"/>
      <c r="AFK43" s="653"/>
      <c r="AFL43" s="653"/>
      <c r="AFM43" s="653"/>
      <c r="AFN43" s="653"/>
      <c r="AFO43" s="653"/>
      <c r="AFP43" s="653"/>
      <c r="AFQ43" s="653"/>
      <c r="AFR43" s="653"/>
      <c r="AFS43" s="653"/>
      <c r="AFT43" s="653"/>
      <c r="AFU43" s="653"/>
      <c r="AFV43" s="653"/>
      <c r="AFW43" s="653"/>
      <c r="AFX43" s="653"/>
      <c r="AFY43" s="653"/>
      <c r="AFZ43" s="653"/>
      <c r="AGA43" s="653"/>
      <c r="AGB43" s="653"/>
      <c r="AGC43" s="653"/>
      <c r="AGD43" s="653"/>
      <c r="AGE43" s="653"/>
      <c r="AGF43" s="653"/>
      <c r="AGG43" s="653"/>
      <c r="AGH43" s="653"/>
      <c r="AGI43" s="653"/>
      <c r="AGJ43" s="653"/>
      <c r="AGK43" s="653"/>
      <c r="AGL43" s="653"/>
      <c r="AGM43" s="653"/>
      <c r="AGN43" s="653"/>
      <c r="AGO43" s="653"/>
      <c r="AGP43" s="653"/>
      <c r="AGQ43" s="653"/>
      <c r="AGR43" s="653"/>
      <c r="AGS43" s="653"/>
      <c r="AGT43" s="653"/>
      <c r="AGU43" s="653"/>
      <c r="AGV43" s="653"/>
      <c r="AGW43" s="653"/>
      <c r="AGX43" s="653"/>
      <c r="AGY43" s="653"/>
      <c r="AGZ43" s="653"/>
      <c r="AHA43" s="653"/>
      <c r="AHB43" s="653"/>
      <c r="AHC43" s="653"/>
      <c r="AHD43" s="653"/>
      <c r="AHE43" s="653"/>
      <c r="AHF43" s="653"/>
      <c r="AHG43" s="653"/>
      <c r="AHH43" s="653"/>
      <c r="AHI43" s="653"/>
      <c r="AHJ43" s="653"/>
      <c r="AHK43" s="653"/>
      <c r="AHL43" s="653"/>
      <c r="AHM43" s="653"/>
      <c r="AHN43" s="653"/>
      <c r="AHO43" s="653"/>
      <c r="AHP43" s="653"/>
      <c r="AHQ43" s="653"/>
      <c r="AHR43" s="653"/>
      <c r="AHS43" s="653"/>
      <c r="AHT43" s="653"/>
      <c r="AHU43" s="653"/>
      <c r="AHV43" s="653"/>
      <c r="AHW43" s="653"/>
      <c r="AHX43" s="653"/>
      <c r="AHY43" s="653"/>
      <c r="AHZ43" s="653"/>
      <c r="AIA43" s="653"/>
      <c r="AIB43" s="653"/>
      <c r="AIC43" s="653"/>
      <c r="AID43" s="653"/>
      <c r="AIE43" s="653"/>
      <c r="AIF43" s="653"/>
      <c r="AIG43" s="653"/>
      <c r="AIH43" s="653"/>
      <c r="AII43" s="653"/>
      <c r="AIJ43" s="653"/>
      <c r="AIK43" s="653"/>
      <c r="AIL43" s="653"/>
      <c r="AIM43" s="653"/>
      <c r="AIN43" s="653"/>
      <c r="AIO43" s="653"/>
      <c r="AIP43" s="653"/>
      <c r="AIQ43" s="653"/>
      <c r="AIR43" s="653"/>
      <c r="AIS43" s="653"/>
      <c r="AIT43" s="653"/>
      <c r="AIU43" s="653"/>
      <c r="AIV43" s="653"/>
      <c r="AIW43" s="653"/>
      <c r="AIX43" s="653"/>
      <c r="AIY43" s="653"/>
      <c r="AIZ43" s="653"/>
      <c r="AJA43" s="653"/>
      <c r="AJB43" s="653"/>
      <c r="AJC43" s="653"/>
      <c r="AJD43" s="653"/>
      <c r="AJE43" s="653"/>
      <c r="AJF43" s="653"/>
      <c r="AJG43" s="653"/>
      <c r="AJH43" s="653"/>
      <c r="AJI43" s="653"/>
      <c r="AJJ43" s="653"/>
      <c r="AJK43" s="653"/>
      <c r="AJL43" s="653"/>
      <c r="AJM43" s="653"/>
      <c r="AJN43" s="653"/>
      <c r="AJO43" s="653"/>
      <c r="AJP43" s="653"/>
      <c r="AJQ43" s="653"/>
      <c r="AJR43" s="653"/>
      <c r="AJS43" s="653"/>
      <c r="AJT43" s="653"/>
      <c r="AJU43" s="653"/>
      <c r="AJV43" s="653"/>
      <c r="AJW43" s="653"/>
      <c r="AJX43" s="653"/>
      <c r="AJY43" s="653"/>
      <c r="AJZ43" s="653"/>
      <c r="AKA43" s="653"/>
      <c r="AKB43" s="653"/>
      <c r="AKC43" s="653"/>
      <c r="AKD43" s="653"/>
      <c r="AKE43" s="653"/>
      <c r="AKF43" s="653"/>
      <c r="AKG43" s="653"/>
      <c r="AKH43" s="653"/>
      <c r="AKI43" s="653"/>
      <c r="AKJ43" s="653"/>
      <c r="AKK43" s="653"/>
      <c r="AKL43" s="653"/>
      <c r="AKM43" s="653"/>
      <c r="AKN43" s="653"/>
      <c r="AKO43" s="653"/>
      <c r="AKP43" s="653"/>
      <c r="AKQ43" s="653"/>
      <c r="AKR43" s="653"/>
      <c r="AKS43" s="653"/>
      <c r="AKT43" s="653"/>
      <c r="AKU43" s="653"/>
      <c r="AKV43" s="653"/>
      <c r="AKW43" s="653"/>
      <c r="AKX43" s="653"/>
      <c r="AKY43" s="653"/>
      <c r="AKZ43" s="653"/>
      <c r="ALA43" s="653"/>
      <c r="ALB43" s="653"/>
      <c r="ALC43" s="653"/>
      <c r="ALD43" s="653"/>
      <c r="ALE43" s="653"/>
      <c r="ALF43" s="653"/>
      <c r="ALG43" s="653"/>
      <c r="ALH43" s="653"/>
      <c r="ALI43" s="653"/>
      <c r="ALJ43" s="653"/>
      <c r="ALK43" s="653"/>
      <c r="ALL43" s="653"/>
      <c r="ALM43" s="653"/>
      <c r="ALN43" s="653"/>
      <c r="ALO43" s="653"/>
      <c r="ALP43" s="653"/>
      <c r="ALQ43" s="653"/>
      <c r="ALR43" s="653"/>
      <c r="ALS43" s="653"/>
      <c r="ALT43" s="653"/>
      <c r="ALU43" s="653"/>
      <c r="ALV43" s="653"/>
      <c r="ALW43" s="653"/>
      <c r="ALX43" s="653"/>
      <c r="ALY43" s="653"/>
      <c r="ALZ43" s="653"/>
      <c r="AMA43" s="653"/>
      <c r="AMB43" s="653"/>
      <c r="AMC43" s="653"/>
      <c r="AMD43" s="653"/>
      <c r="AME43" s="653"/>
      <c r="AMF43" s="653"/>
      <c r="AMG43" s="653"/>
      <c r="AMH43" s="653"/>
      <c r="AMI43" s="653"/>
      <c r="AMJ43" s="653"/>
    </row>
    <row r="44" spans="1:1024" s="199" customFormat="1">
      <c r="A44" s="1599" t="s">
        <v>3227</v>
      </c>
      <c r="B44" s="1605"/>
      <c r="C44" s="1605"/>
      <c r="D44" s="1605"/>
      <c r="E44" s="1606"/>
      <c r="F44" s="1607"/>
      <c r="G44" s="1600">
        <v>22396277.75</v>
      </c>
      <c r="H44" s="1600">
        <v>22396277.75</v>
      </c>
      <c r="I44" s="656"/>
      <c r="J44" s="653"/>
      <c r="K44" s="653"/>
      <c r="L44" s="653"/>
      <c r="M44" s="653"/>
      <c r="N44" s="653"/>
      <c r="O44" s="653"/>
      <c r="P44" s="653"/>
      <c r="Q44" s="653"/>
      <c r="R44" s="653"/>
      <c r="S44" s="653"/>
      <c r="T44" s="653"/>
      <c r="U44" s="653"/>
      <c r="V44" s="653"/>
      <c r="W44" s="653"/>
      <c r="X44" s="653"/>
      <c r="Y44" s="653"/>
      <c r="Z44" s="653"/>
      <c r="AA44" s="653"/>
      <c r="AB44" s="653"/>
      <c r="AC44" s="653"/>
      <c r="AD44" s="653"/>
      <c r="AE44" s="653"/>
      <c r="AF44" s="653"/>
      <c r="AG44" s="653"/>
      <c r="AH44" s="653"/>
      <c r="AI44" s="653"/>
      <c r="AJ44" s="653"/>
      <c r="AK44" s="653"/>
      <c r="AL44" s="653"/>
      <c r="AM44" s="653"/>
      <c r="AN44" s="653"/>
      <c r="AO44" s="653"/>
      <c r="AP44" s="653"/>
      <c r="AQ44" s="653"/>
      <c r="AR44" s="653"/>
      <c r="AS44" s="653"/>
      <c r="AT44" s="653"/>
      <c r="AU44" s="653"/>
      <c r="AV44" s="653"/>
      <c r="AW44" s="653"/>
      <c r="AX44" s="653"/>
      <c r="AY44" s="653"/>
      <c r="AZ44" s="653"/>
      <c r="BA44" s="653"/>
      <c r="BB44" s="653"/>
      <c r="BC44" s="653"/>
      <c r="BD44" s="653"/>
      <c r="BE44" s="653"/>
      <c r="BF44" s="653"/>
      <c r="BG44" s="653"/>
      <c r="BH44" s="653"/>
      <c r="BI44" s="653"/>
      <c r="BJ44" s="653"/>
      <c r="BK44" s="653"/>
      <c r="BL44" s="653"/>
      <c r="BM44" s="653"/>
      <c r="BN44" s="653"/>
      <c r="BO44" s="653"/>
      <c r="BP44" s="653"/>
      <c r="BQ44" s="653"/>
      <c r="BR44" s="653"/>
      <c r="BS44" s="653"/>
      <c r="BT44" s="653"/>
      <c r="BU44" s="653"/>
      <c r="BV44" s="653"/>
      <c r="BW44" s="653"/>
      <c r="BX44" s="653"/>
      <c r="BY44" s="653"/>
      <c r="BZ44" s="653"/>
      <c r="CA44" s="653"/>
      <c r="CB44" s="653"/>
      <c r="CC44" s="653"/>
      <c r="CD44" s="653"/>
      <c r="CE44" s="653"/>
      <c r="CF44" s="653"/>
      <c r="CG44" s="653"/>
      <c r="CH44" s="653"/>
      <c r="CI44" s="653"/>
      <c r="CJ44" s="653"/>
      <c r="CK44" s="653"/>
      <c r="CL44" s="653"/>
      <c r="CM44" s="653"/>
      <c r="CN44" s="653"/>
      <c r="CO44" s="653"/>
      <c r="CP44" s="653"/>
      <c r="CQ44" s="653"/>
      <c r="CR44" s="653"/>
      <c r="CS44" s="653"/>
      <c r="CT44" s="653"/>
      <c r="CU44" s="653"/>
      <c r="CV44" s="653"/>
      <c r="CW44" s="653"/>
      <c r="CX44" s="653"/>
      <c r="CY44" s="653"/>
      <c r="CZ44" s="653"/>
      <c r="DA44" s="653"/>
      <c r="DB44" s="653"/>
      <c r="DC44" s="653"/>
      <c r="DD44" s="653"/>
      <c r="DE44" s="653"/>
      <c r="DF44" s="653"/>
      <c r="DG44" s="653"/>
      <c r="DH44" s="653"/>
      <c r="DI44" s="653"/>
      <c r="DJ44" s="653"/>
      <c r="DK44" s="653"/>
      <c r="DL44" s="653"/>
      <c r="DM44" s="653"/>
      <c r="DN44" s="653"/>
      <c r="DO44" s="653"/>
      <c r="DP44" s="653"/>
      <c r="DQ44" s="653"/>
      <c r="DR44" s="653"/>
      <c r="DS44" s="653"/>
      <c r="DT44" s="653"/>
      <c r="DU44" s="653"/>
      <c r="DV44" s="653"/>
      <c r="DW44" s="653"/>
      <c r="DX44" s="653"/>
      <c r="DY44" s="653"/>
      <c r="DZ44" s="653"/>
      <c r="EA44" s="653"/>
      <c r="EB44" s="653"/>
      <c r="EC44" s="653"/>
      <c r="ED44" s="653"/>
      <c r="EE44" s="653"/>
      <c r="EF44" s="653"/>
      <c r="EG44" s="653"/>
      <c r="EH44" s="653"/>
      <c r="EI44" s="653"/>
      <c r="EJ44" s="653"/>
      <c r="EK44" s="653"/>
      <c r="EL44" s="653"/>
      <c r="EM44" s="653"/>
      <c r="EN44" s="653"/>
      <c r="EO44" s="653"/>
      <c r="EP44" s="653"/>
      <c r="EQ44" s="653"/>
      <c r="ER44" s="653"/>
      <c r="ES44" s="653"/>
      <c r="ET44" s="653"/>
      <c r="EU44" s="653"/>
      <c r="EV44" s="653"/>
      <c r="EW44" s="653"/>
      <c r="EX44" s="653"/>
      <c r="EY44" s="653"/>
      <c r="EZ44" s="653"/>
      <c r="FA44" s="653"/>
      <c r="FB44" s="653"/>
      <c r="FC44" s="653"/>
      <c r="FD44" s="653"/>
      <c r="FE44" s="653"/>
      <c r="FF44" s="653"/>
      <c r="FG44" s="653"/>
      <c r="FH44" s="653"/>
      <c r="FI44" s="653"/>
      <c r="FJ44" s="653"/>
      <c r="FK44" s="653"/>
      <c r="FL44" s="653"/>
      <c r="FM44" s="653"/>
      <c r="FN44" s="653"/>
      <c r="FO44" s="653"/>
      <c r="FP44" s="653"/>
      <c r="FQ44" s="653"/>
      <c r="FR44" s="653"/>
      <c r="FS44" s="653"/>
      <c r="FT44" s="653"/>
      <c r="FU44" s="653"/>
      <c r="FV44" s="653"/>
      <c r="FW44" s="653"/>
      <c r="FX44" s="653"/>
      <c r="FY44" s="653"/>
      <c r="FZ44" s="653"/>
      <c r="GA44" s="653"/>
      <c r="GB44" s="653"/>
      <c r="GC44" s="653"/>
      <c r="GD44" s="653"/>
      <c r="GE44" s="653"/>
      <c r="GF44" s="653"/>
      <c r="GG44" s="653"/>
      <c r="GH44" s="653"/>
      <c r="GI44" s="653"/>
      <c r="GJ44" s="653"/>
      <c r="GK44" s="653"/>
      <c r="GL44" s="653"/>
      <c r="GM44" s="653"/>
      <c r="GN44" s="653"/>
      <c r="GO44" s="653"/>
      <c r="GP44" s="653"/>
      <c r="GQ44" s="653"/>
      <c r="GR44" s="653"/>
      <c r="GS44" s="653"/>
      <c r="GT44" s="653"/>
      <c r="GU44" s="653"/>
      <c r="GV44" s="653"/>
      <c r="GW44" s="653"/>
      <c r="GX44" s="653"/>
      <c r="GY44" s="653"/>
      <c r="GZ44" s="653"/>
      <c r="HA44" s="653"/>
      <c r="HB44" s="653"/>
      <c r="HC44" s="653"/>
      <c r="HD44" s="653"/>
      <c r="HE44" s="653"/>
      <c r="HF44" s="653"/>
      <c r="HG44" s="653"/>
      <c r="HH44" s="653"/>
      <c r="HI44" s="653"/>
      <c r="HJ44" s="653"/>
      <c r="HK44" s="653"/>
      <c r="HL44" s="653"/>
      <c r="HM44" s="653"/>
      <c r="HN44" s="653"/>
      <c r="HO44" s="653"/>
      <c r="HP44" s="653"/>
      <c r="HQ44" s="653"/>
      <c r="HR44" s="653"/>
      <c r="HS44" s="653"/>
      <c r="HT44" s="653"/>
      <c r="HU44" s="653"/>
      <c r="HV44" s="653"/>
      <c r="HW44" s="653"/>
      <c r="HX44" s="653"/>
      <c r="HY44" s="653"/>
      <c r="HZ44" s="653"/>
      <c r="IA44" s="653"/>
      <c r="IB44" s="653"/>
      <c r="IC44" s="653"/>
      <c r="ID44" s="653"/>
      <c r="IE44" s="653"/>
      <c r="IF44" s="653"/>
      <c r="IG44" s="653"/>
      <c r="IH44" s="653"/>
      <c r="II44" s="653"/>
      <c r="IJ44" s="653"/>
      <c r="IK44" s="653"/>
      <c r="IL44" s="653"/>
      <c r="IM44" s="653"/>
      <c r="IN44" s="653"/>
      <c r="IO44" s="653"/>
      <c r="IP44" s="653"/>
      <c r="IQ44" s="653"/>
      <c r="IR44" s="653"/>
      <c r="IS44" s="653"/>
      <c r="IT44" s="653"/>
      <c r="IU44" s="653"/>
      <c r="IV44" s="653"/>
      <c r="IW44" s="653"/>
      <c r="IX44" s="653"/>
      <c r="IY44" s="653"/>
      <c r="IZ44" s="653"/>
      <c r="JA44" s="653"/>
      <c r="JB44" s="653"/>
      <c r="JC44" s="653"/>
      <c r="JD44" s="653"/>
      <c r="JE44" s="653"/>
      <c r="JF44" s="653"/>
      <c r="JG44" s="653"/>
      <c r="JH44" s="653"/>
      <c r="JI44" s="653"/>
      <c r="JJ44" s="653"/>
      <c r="JK44" s="653"/>
      <c r="JL44" s="653"/>
      <c r="JM44" s="653"/>
      <c r="JN44" s="653"/>
      <c r="JO44" s="653"/>
      <c r="JP44" s="653"/>
      <c r="JQ44" s="653"/>
      <c r="JR44" s="653"/>
      <c r="JS44" s="653"/>
      <c r="JT44" s="653"/>
      <c r="JU44" s="653"/>
      <c r="JV44" s="653"/>
      <c r="JW44" s="653"/>
      <c r="JX44" s="653"/>
      <c r="JY44" s="653"/>
      <c r="JZ44" s="653"/>
      <c r="KA44" s="653"/>
      <c r="KB44" s="653"/>
      <c r="KC44" s="653"/>
      <c r="KD44" s="653"/>
      <c r="KE44" s="653"/>
      <c r="KF44" s="653"/>
      <c r="KG44" s="653"/>
      <c r="KH44" s="653"/>
      <c r="KI44" s="653"/>
      <c r="KJ44" s="653"/>
      <c r="KK44" s="653"/>
      <c r="KL44" s="653"/>
      <c r="KM44" s="653"/>
      <c r="KN44" s="653"/>
      <c r="KO44" s="653"/>
      <c r="KP44" s="653"/>
      <c r="KQ44" s="653"/>
      <c r="KR44" s="653"/>
      <c r="KS44" s="653"/>
      <c r="KT44" s="653"/>
      <c r="KU44" s="653"/>
      <c r="KV44" s="653"/>
      <c r="KW44" s="653"/>
      <c r="KX44" s="653"/>
      <c r="KY44" s="653"/>
      <c r="KZ44" s="653"/>
      <c r="LA44" s="653"/>
      <c r="LB44" s="653"/>
      <c r="LC44" s="653"/>
      <c r="LD44" s="653"/>
      <c r="LE44" s="653"/>
      <c r="LF44" s="653"/>
      <c r="LG44" s="653"/>
      <c r="LH44" s="653"/>
      <c r="LI44" s="653"/>
      <c r="LJ44" s="653"/>
      <c r="LK44" s="653"/>
      <c r="LL44" s="653"/>
      <c r="LM44" s="653"/>
      <c r="LN44" s="653"/>
      <c r="LO44" s="653"/>
      <c r="LP44" s="653"/>
      <c r="LQ44" s="653"/>
      <c r="LR44" s="653"/>
      <c r="LS44" s="653"/>
      <c r="LT44" s="653"/>
      <c r="LU44" s="653"/>
      <c r="LV44" s="653"/>
      <c r="LW44" s="653"/>
      <c r="LX44" s="653"/>
      <c r="LY44" s="653"/>
      <c r="LZ44" s="653"/>
      <c r="MA44" s="653"/>
      <c r="MB44" s="653"/>
      <c r="MC44" s="653"/>
      <c r="MD44" s="653"/>
      <c r="ME44" s="653"/>
      <c r="MF44" s="653"/>
      <c r="MG44" s="653"/>
      <c r="MH44" s="653"/>
      <c r="MI44" s="653"/>
      <c r="MJ44" s="653"/>
      <c r="MK44" s="653"/>
      <c r="ML44" s="653"/>
      <c r="MM44" s="653"/>
      <c r="MN44" s="653"/>
      <c r="MO44" s="653"/>
      <c r="MP44" s="653"/>
      <c r="MQ44" s="653"/>
      <c r="MR44" s="653"/>
      <c r="MS44" s="653"/>
      <c r="MT44" s="653"/>
      <c r="MU44" s="653"/>
      <c r="MV44" s="653"/>
      <c r="MW44" s="653"/>
      <c r="MX44" s="653"/>
      <c r="MY44" s="653"/>
      <c r="MZ44" s="653"/>
      <c r="NA44" s="653"/>
      <c r="NB44" s="653"/>
      <c r="NC44" s="653"/>
      <c r="ND44" s="653"/>
      <c r="NE44" s="653"/>
      <c r="NF44" s="653"/>
      <c r="NG44" s="653"/>
      <c r="NH44" s="653"/>
      <c r="NI44" s="653"/>
      <c r="NJ44" s="653"/>
      <c r="NK44" s="653"/>
      <c r="NL44" s="653"/>
      <c r="NM44" s="653"/>
      <c r="NN44" s="653"/>
      <c r="NO44" s="653"/>
      <c r="NP44" s="653"/>
      <c r="NQ44" s="653"/>
      <c r="NR44" s="653"/>
      <c r="NS44" s="653"/>
      <c r="NT44" s="653"/>
      <c r="NU44" s="653"/>
      <c r="NV44" s="653"/>
      <c r="NW44" s="653"/>
      <c r="NX44" s="653"/>
      <c r="NY44" s="653"/>
      <c r="NZ44" s="653"/>
      <c r="OA44" s="653"/>
      <c r="OB44" s="653"/>
      <c r="OC44" s="653"/>
      <c r="OD44" s="653"/>
      <c r="OE44" s="653"/>
      <c r="OF44" s="653"/>
      <c r="OG44" s="653"/>
      <c r="OH44" s="653"/>
      <c r="OI44" s="653"/>
      <c r="OJ44" s="653"/>
      <c r="OK44" s="653"/>
      <c r="OL44" s="653"/>
      <c r="OM44" s="653"/>
      <c r="ON44" s="653"/>
      <c r="OO44" s="653"/>
      <c r="OP44" s="653"/>
      <c r="OQ44" s="653"/>
      <c r="OR44" s="653"/>
      <c r="OS44" s="653"/>
      <c r="OT44" s="653"/>
      <c r="OU44" s="653"/>
      <c r="OV44" s="653"/>
      <c r="OW44" s="653"/>
      <c r="OX44" s="653"/>
      <c r="OY44" s="653"/>
      <c r="OZ44" s="653"/>
      <c r="PA44" s="653"/>
      <c r="PB44" s="653"/>
      <c r="PC44" s="653"/>
      <c r="PD44" s="653"/>
      <c r="PE44" s="653"/>
      <c r="PF44" s="653"/>
      <c r="PG44" s="653"/>
      <c r="PH44" s="653"/>
      <c r="PI44" s="653"/>
      <c r="PJ44" s="653"/>
      <c r="PK44" s="653"/>
      <c r="PL44" s="653"/>
      <c r="PM44" s="653"/>
      <c r="PN44" s="653"/>
      <c r="PO44" s="653"/>
      <c r="PP44" s="653"/>
      <c r="PQ44" s="653"/>
      <c r="PR44" s="653"/>
      <c r="PS44" s="653"/>
      <c r="PT44" s="653"/>
      <c r="PU44" s="653"/>
      <c r="PV44" s="653"/>
      <c r="PW44" s="653"/>
      <c r="PX44" s="653"/>
      <c r="PY44" s="653"/>
      <c r="PZ44" s="653"/>
      <c r="QA44" s="653"/>
      <c r="QB44" s="653"/>
      <c r="QC44" s="653"/>
      <c r="QD44" s="653"/>
      <c r="QE44" s="653"/>
      <c r="QF44" s="653"/>
      <c r="QG44" s="653"/>
      <c r="QH44" s="653"/>
      <c r="QI44" s="653"/>
      <c r="QJ44" s="653"/>
      <c r="QK44" s="653"/>
      <c r="QL44" s="653"/>
      <c r="QM44" s="653"/>
      <c r="QN44" s="653"/>
      <c r="QO44" s="653"/>
      <c r="QP44" s="653"/>
      <c r="QQ44" s="653"/>
      <c r="QR44" s="653"/>
      <c r="QS44" s="653"/>
      <c r="QT44" s="653"/>
      <c r="QU44" s="653"/>
      <c r="QV44" s="653"/>
      <c r="QW44" s="653"/>
      <c r="QX44" s="653"/>
      <c r="QY44" s="653"/>
      <c r="QZ44" s="653"/>
      <c r="RA44" s="653"/>
      <c r="RB44" s="653"/>
      <c r="RC44" s="653"/>
      <c r="RD44" s="653"/>
      <c r="RE44" s="653"/>
      <c r="RF44" s="653"/>
      <c r="RG44" s="653"/>
      <c r="RH44" s="653"/>
      <c r="RI44" s="653"/>
      <c r="RJ44" s="653"/>
      <c r="RK44" s="653"/>
      <c r="RL44" s="653"/>
      <c r="RM44" s="653"/>
      <c r="RN44" s="653"/>
      <c r="RO44" s="653"/>
      <c r="RP44" s="653"/>
      <c r="RQ44" s="653"/>
      <c r="RR44" s="653"/>
      <c r="RS44" s="653"/>
      <c r="RT44" s="653"/>
      <c r="RU44" s="653"/>
      <c r="RV44" s="653"/>
      <c r="RW44" s="653"/>
      <c r="RX44" s="653"/>
      <c r="RY44" s="653"/>
      <c r="RZ44" s="653"/>
      <c r="SA44" s="653"/>
      <c r="SB44" s="653"/>
      <c r="SC44" s="653"/>
      <c r="SD44" s="653"/>
      <c r="SE44" s="653"/>
      <c r="SF44" s="653"/>
      <c r="SG44" s="653"/>
      <c r="SH44" s="653"/>
      <c r="SI44" s="653"/>
      <c r="SJ44" s="653"/>
      <c r="SK44" s="653"/>
      <c r="SL44" s="653"/>
      <c r="SM44" s="653"/>
      <c r="SN44" s="653"/>
      <c r="SO44" s="653"/>
      <c r="SP44" s="653"/>
      <c r="SQ44" s="653"/>
      <c r="SR44" s="653"/>
      <c r="SS44" s="653"/>
      <c r="ST44" s="653"/>
      <c r="SU44" s="653"/>
      <c r="SV44" s="653"/>
      <c r="SW44" s="653"/>
      <c r="SX44" s="653"/>
      <c r="SY44" s="653"/>
      <c r="SZ44" s="653"/>
      <c r="TA44" s="653"/>
      <c r="TB44" s="653"/>
      <c r="TC44" s="653"/>
      <c r="TD44" s="653"/>
      <c r="TE44" s="653"/>
      <c r="TF44" s="653"/>
      <c r="TG44" s="653"/>
      <c r="TH44" s="653"/>
      <c r="TI44" s="653"/>
      <c r="TJ44" s="653"/>
      <c r="TK44" s="653"/>
      <c r="TL44" s="653"/>
      <c r="TM44" s="653"/>
      <c r="TN44" s="653"/>
      <c r="TO44" s="653"/>
      <c r="TP44" s="653"/>
      <c r="TQ44" s="653"/>
      <c r="TR44" s="653"/>
      <c r="TS44" s="653"/>
      <c r="TT44" s="653"/>
      <c r="TU44" s="653"/>
      <c r="TV44" s="653"/>
      <c r="TW44" s="653"/>
      <c r="TX44" s="653"/>
      <c r="TY44" s="653"/>
      <c r="TZ44" s="653"/>
      <c r="UA44" s="653"/>
      <c r="UB44" s="653"/>
      <c r="UC44" s="653"/>
      <c r="UD44" s="653"/>
      <c r="UE44" s="653"/>
      <c r="UF44" s="653"/>
      <c r="UG44" s="653"/>
      <c r="UH44" s="653"/>
      <c r="UI44" s="653"/>
      <c r="UJ44" s="653"/>
      <c r="UK44" s="653"/>
      <c r="UL44" s="653"/>
      <c r="UM44" s="653"/>
      <c r="UN44" s="653"/>
      <c r="UO44" s="653"/>
      <c r="UP44" s="653"/>
      <c r="UQ44" s="653"/>
      <c r="UR44" s="653"/>
      <c r="US44" s="653"/>
      <c r="UT44" s="653"/>
      <c r="UU44" s="653"/>
      <c r="UV44" s="653"/>
      <c r="UW44" s="653"/>
      <c r="UX44" s="653"/>
      <c r="UY44" s="653"/>
      <c r="UZ44" s="653"/>
      <c r="VA44" s="653"/>
      <c r="VB44" s="653"/>
      <c r="VC44" s="653"/>
      <c r="VD44" s="653"/>
      <c r="VE44" s="653"/>
      <c r="VF44" s="653"/>
      <c r="VG44" s="653"/>
      <c r="VH44" s="653"/>
      <c r="VI44" s="653"/>
      <c r="VJ44" s="653"/>
      <c r="VK44" s="653"/>
      <c r="VL44" s="653"/>
      <c r="VM44" s="653"/>
      <c r="VN44" s="653"/>
      <c r="VO44" s="653"/>
      <c r="VP44" s="653"/>
      <c r="VQ44" s="653"/>
      <c r="VR44" s="653"/>
      <c r="VS44" s="653"/>
      <c r="VT44" s="653"/>
      <c r="VU44" s="653"/>
      <c r="VV44" s="653"/>
      <c r="VW44" s="653"/>
      <c r="VX44" s="653"/>
      <c r="VY44" s="653"/>
      <c r="VZ44" s="653"/>
      <c r="WA44" s="653"/>
      <c r="WB44" s="653"/>
      <c r="WC44" s="653"/>
      <c r="WD44" s="653"/>
      <c r="WE44" s="653"/>
      <c r="WF44" s="653"/>
      <c r="WG44" s="653"/>
      <c r="WH44" s="653"/>
      <c r="WI44" s="653"/>
      <c r="WJ44" s="653"/>
      <c r="WK44" s="653"/>
      <c r="WL44" s="653"/>
      <c r="WM44" s="653"/>
      <c r="WN44" s="653"/>
      <c r="WO44" s="653"/>
      <c r="WP44" s="653"/>
      <c r="WQ44" s="653"/>
      <c r="WR44" s="653"/>
      <c r="WS44" s="653"/>
      <c r="WT44" s="653"/>
      <c r="WU44" s="653"/>
      <c r="WV44" s="653"/>
      <c r="WW44" s="653"/>
      <c r="WX44" s="653"/>
      <c r="WY44" s="653"/>
      <c r="WZ44" s="653"/>
      <c r="XA44" s="653"/>
      <c r="XB44" s="653"/>
      <c r="XC44" s="653"/>
      <c r="XD44" s="653"/>
      <c r="XE44" s="653"/>
      <c r="XF44" s="653"/>
      <c r="XG44" s="653"/>
      <c r="XH44" s="653"/>
      <c r="XI44" s="653"/>
      <c r="XJ44" s="653"/>
      <c r="XK44" s="653"/>
      <c r="XL44" s="653"/>
      <c r="XM44" s="653"/>
      <c r="XN44" s="653"/>
      <c r="XO44" s="653"/>
      <c r="XP44" s="653"/>
      <c r="XQ44" s="653"/>
      <c r="XR44" s="653"/>
      <c r="XS44" s="653"/>
      <c r="XT44" s="653"/>
      <c r="XU44" s="653"/>
      <c r="XV44" s="653"/>
      <c r="XW44" s="653"/>
      <c r="XX44" s="653"/>
      <c r="XY44" s="653"/>
      <c r="XZ44" s="653"/>
      <c r="YA44" s="653"/>
      <c r="YB44" s="653"/>
      <c r="YC44" s="653"/>
      <c r="YD44" s="653"/>
      <c r="YE44" s="653"/>
      <c r="YF44" s="653"/>
      <c r="YG44" s="653"/>
      <c r="YH44" s="653"/>
      <c r="YI44" s="653"/>
      <c r="YJ44" s="653"/>
      <c r="YK44" s="653"/>
      <c r="YL44" s="653"/>
      <c r="YM44" s="653"/>
      <c r="YN44" s="653"/>
      <c r="YO44" s="653"/>
      <c r="YP44" s="653"/>
      <c r="YQ44" s="653"/>
      <c r="YR44" s="653"/>
      <c r="YS44" s="653"/>
      <c r="YT44" s="653"/>
      <c r="YU44" s="653"/>
      <c r="YV44" s="653"/>
      <c r="YW44" s="653"/>
      <c r="YX44" s="653"/>
      <c r="YY44" s="653"/>
      <c r="YZ44" s="653"/>
      <c r="ZA44" s="653"/>
      <c r="ZB44" s="653"/>
      <c r="ZC44" s="653"/>
      <c r="ZD44" s="653"/>
      <c r="ZE44" s="653"/>
      <c r="ZF44" s="653"/>
      <c r="ZG44" s="653"/>
      <c r="ZH44" s="653"/>
      <c r="ZI44" s="653"/>
      <c r="ZJ44" s="653"/>
      <c r="ZK44" s="653"/>
      <c r="ZL44" s="653"/>
      <c r="ZM44" s="653"/>
      <c r="ZN44" s="653"/>
      <c r="ZO44" s="653"/>
      <c r="ZP44" s="653"/>
      <c r="ZQ44" s="653"/>
      <c r="ZR44" s="653"/>
      <c r="ZS44" s="653"/>
      <c r="ZT44" s="653"/>
      <c r="ZU44" s="653"/>
      <c r="ZV44" s="653"/>
      <c r="ZW44" s="653"/>
      <c r="ZX44" s="653"/>
      <c r="ZY44" s="653"/>
      <c r="ZZ44" s="653"/>
      <c r="AAA44" s="653"/>
      <c r="AAB44" s="653"/>
      <c r="AAC44" s="653"/>
      <c r="AAD44" s="653"/>
      <c r="AAE44" s="653"/>
      <c r="AAF44" s="653"/>
      <c r="AAG44" s="653"/>
      <c r="AAH44" s="653"/>
      <c r="AAI44" s="653"/>
      <c r="AAJ44" s="653"/>
      <c r="AAK44" s="653"/>
      <c r="AAL44" s="653"/>
      <c r="AAM44" s="653"/>
      <c r="AAN44" s="653"/>
      <c r="AAO44" s="653"/>
      <c r="AAP44" s="653"/>
      <c r="AAQ44" s="653"/>
      <c r="AAR44" s="653"/>
      <c r="AAS44" s="653"/>
      <c r="AAT44" s="653"/>
      <c r="AAU44" s="653"/>
      <c r="AAV44" s="653"/>
      <c r="AAW44" s="653"/>
      <c r="AAX44" s="653"/>
      <c r="AAY44" s="653"/>
      <c r="AAZ44" s="653"/>
      <c r="ABA44" s="653"/>
      <c r="ABB44" s="653"/>
      <c r="ABC44" s="653"/>
      <c r="ABD44" s="653"/>
      <c r="ABE44" s="653"/>
      <c r="ABF44" s="653"/>
      <c r="ABG44" s="653"/>
      <c r="ABH44" s="653"/>
      <c r="ABI44" s="653"/>
      <c r="ABJ44" s="653"/>
      <c r="ABK44" s="653"/>
      <c r="ABL44" s="653"/>
      <c r="ABM44" s="653"/>
      <c r="ABN44" s="653"/>
      <c r="ABO44" s="653"/>
      <c r="ABP44" s="653"/>
      <c r="ABQ44" s="653"/>
      <c r="ABR44" s="653"/>
      <c r="ABS44" s="653"/>
      <c r="ABT44" s="653"/>
      <c r="ABU44" s="653"/>
      <c r="ABV44" s="653"/>
      <c r="ABW44" s="653"/>
      <c r="ABX44" s="653"/>
      <c r="ABY44" s="653"/>
      <c r="ABZ44" s="653"/>
      <c r="ACA44" s="653"/>
      <c r="ACB44" s="653"/>
      <c r="ACC44" s="653"/>
      <c r="ACD44" s="653"/>
      <c r="ACE44" s="653"/>
      <c r="ACF44" s="653"/>
      <c r="ACG44" s="653"/>
      <c r="ACH44" s="653"/>
      <c r="ACI44" s="653"/>
      <c r="ACJ44" s="653"/>
      <c r="ACK44" s="653"/>
      <c r="ACL44" s="653"/>
      <c r="ACM44" s="653"/>
      <c r="ACN44" s="653"/>
      <c r="ACO44" s="653"/>
      <c r="ACP44" s="653"/>
      <c r="ACQ44" s="653"/>
      <c r="ACR44" s="653"/>
      <c r="ACS44" s="653"/>
      <c r="ACT44" s="653"/>
      <c r="ACU44" s="653"/>
      <c r="ACV44" s="653"/>
      <c r="ACW44" s="653"/>
      <c r="ACX44" s="653"/>
      <c r="ACY44" s="653"/>
      <c r="ACZ44" s="653"/>
      <c r="ADA44" s="653"/>
      <c r="ADB44" s="653"/>
      <c r="ADC44" s="653"/>
      <c r="ADD44" s="653"/>
      <c r="ADE44" s="653"/>
      <c r="ADF44" s="653"/>
      <c r="ADG44" s="653"/>
      <c r="ADH44" s="653"/>
      <c r="ADI44" s="653"/>
      <c r="ADJ44" s="653"/>
      <c r="ADK44" s="653"/>
      <c r="ADL44" s="653"/>
      <c r="ADM44" s="653"/>
      <c r="ADN44" s="653"/>
      <c r="ADO44" s="653"/>
      <c r="ADP44" s="653"/>
      <c r="ADQ44" s="653"/>
      <c r="ADR44" s="653"/>
      <c r="ADS44" s="653"/>
      <c r="ADT44" s="653"/>
      <c r="ADU44" s="653"/>
      <c r="ADV44" s="653"/>
      <c r="ADW44" s="653"/>
      <c r="ADX44" s="653"/>
      <c r="ADY44" s="653"/>
      <c r="ADZ44" s="653"/>
      <c r="AEA44" s="653"/>
      <c r="AEB44" s="653"/>
      <c r="AEC44" s="653"/>
      <c r="AED44" s="653"/>
      <c r="AEE44" s="653"/>
      <c r="AEF44" s="653"/>
      <c r="AEG44" s="653"/>
      <c r="AEH44" s="653"/>
      <c r="AEI44" s="653"/>
      <c r="AEJ44" s="653"/>
      <c r="AEK44" s="653"/>
      <c r="AEL44" s="653"/>
      <c r="AEM44" s="653"/>
      <c r="AEN44" s="653"/>
      <c r="AEO44" s="653"/>
      <c r="AEP44" s="653"/>
      <c r="AEQ44" s="653"/>
      <c r="AER44" s="653"/>
      <c r="AES44" s="653"/>
      <c r="AET44" s="653"/>
      <c r="AEU44" s="653"/>
      <c r="AEV44" s="653"/>
      <c r="AEW44" s="653"/>
      <c r="AEX44" s="653"/>
      <c r="AEY44" s="653"/>
      <c r="AEZ44" s="653"/>
      <c r="AFA44" s="653"/>
      <c r="AFB44" s="653"/>
      <c r="AFC44" s="653"/>
      <c r="AFD44" s="653"/>
      <c r="AFE44" s="653"/>
      <c r="AFF44" s="653"/>
      <c r="AFG44" s="653"/>
      <c r="AFH44" s="653"/>
      <c r="AFI44" s="653"/>
      <c r="AFJ44" s="653"/>
      <c r="AFK44" s="653"/>
      <c r="AFL44" s="653"/>
      <c r="AFM44" s="653"/>
      <c r="AFN44" s="653"/>
      <c r="AFO44" s="653"/>
      <c r="AFP44" s="653"/>
      <c r="AFQ44" s="653"/>
      <c r="AFR44" s="653"/>
      <c r="AFS44" s="653"/>
      <c r="AFT44" s="653"/>
      <c r="AFU44" s="653"/>
      <c r="AFV44" s="653"/>
      <c r="AFW44" s="653"/>
      <c r="AFX44" s="653"/>
      <c r="AFY44" s="653"/>
      <c r="AFZ44" s="653"/>
      <c r="AGA44" s="653"/>
      <c r="AGB44" s="653"/>
      <c r="AGC44" s="653"/>
      <c r="AGD44" s="653"/>
      <c r="AGE44" s="653"/>
      <c r="AGF44" s="653"/>
      <c r="AGG44" s="653"/>
      <c r="AGH44" s="653"/>
      <c r="AGI44" s="653"/>
      <c r="AGJ44" s="653"/>
      <c r="AGK44" s="653"/>
      <c r="AGL44" s="653"/>
      <c r="AGM44" s="653"/>
      <c r="AGN44" s="653"/>
      <c r="AGO44" s="653"/>
      <c r="AGP44" s="653"/>
      <c r="AGQ44" s="653"/>
      <c r="AGR44" s="653"/>
      <c r="AGS44" s="653"/>
      <c r="AGT44" s="653"/>
      <c r="AGU44" s="653"/>
      <c r="AGV44" s="653"/>
      <c r="AGW44" s="653"/>
      <c r="AGX44" s="653"/>
      <c r="AGY44" s="653"/>
      <c r="AGZ44" s="653"/>
      <c r="AHA44" s="653"/>
      <c r="AHB44" s="653"/>
      <c r="AHC44" s="653"/>
      <c r="AHD44" s="653"/>
      <c r="AHE44" s="653"/>
      <c r="AHF44" s="653"/>
      <c r="AHG44" s="653"/>
      <c r="AHH44" s="653"/>
      <c r="AHI44" s="653"/>
      <c r="AHJ44" s="653"/>
      <c r="AHK44" s="653"/>
      <c r="AHL44" s="653"/>
      <c r="AHM44" s="653"/>
      <c r="AHN44" s="653"/>
      <c r="AHO44" s="653"/>
      <c r="AHP44" s="653"/>
      <c r="AHQ44" s="653"/>
      <c r="AHR44" s="653"/>
      <c r="AHS44" s="653"/>
      <c r="AHT44" s="653"/>
      <c r="AHU44" s="653"/>
      <c r="AHV44" s="653"/>
      <c r="AHW44" s="653"/>
      <c r="AHX44" s="653"/>
      <c r="AHY44" s="653"/>
      <c r="AHZ44" s="653"/>
      <c r="AIA44" s="653"/>
      <c r="AIB44" s="653"/>
      <c r="AIC44" s="653"/>
      <c r="AID44" s="653"/>
      <c r="AIE44" s="653"/>
      <c r="AIF44" s="653"/>
      <c r="AIG44" s="653"/>
      <c r="AIH44" s="653"/>
      <c r="AII44" s="653"/>
      <c r="AIJ44" s="653"/>
      <c r="AIK44" s="653"/>
      <c r="AIL44" s="653"/>
      <c r="AIM44" s="653"/>
      <c r="AIN44" s="653"/>
      <c r="AIO44" s="653"/>
      <c r="AIP44" s="653"/>
      <c r="AIQ44" s="653"/>
      <c r="AIR44" s="653"/>
      <c r="AIS44" s="653"/>
      <c r="AIT44" s="653"/>
      <c r="AIU44" s="653"/>
      <c r="AIV44" s="653"/>
      <c r="AIW44" s="653"/>
      <c r="AIX44" s="653"/>
      <c r="AIY44" s="653"/>
      <c r="AIZ44" s="653"/>
      <c r="AJA44" s="653"/>
      <c r="AJB44" s="653"/>
      <c r="AJC44" s="653"/>
      <c r="AJD44" s="653"/>
      <c r="AJE44" s="653"/>
      <c r="AJF44" s="653"/>
      <c r="AJG44" s="653"/>
      <c r="AJH44" s="653"/>
      <c r="AJI44" s="653"/>
      <c r="AJJ44" s="653"/>
      <c r="AJK44" s="653"/>
      <c r="AJL44" s="653"/>
      <c r="AJM44" s="653"/>
      <c r="AJN44" s="653"/>
      <c r="AJO44" s="653"/>
      <c r="AJP44" s="653"/>
      <c r="AJQ44" s="653"/>
      <c r="AJR44" s="653"/>
      <c r="AJS44" s="653"/>
      <c r="AJT44" s="653"/>
      <c r="AJU44" s="653"/>
      <c r="AJV44" s="653"/>
      <c r="AJW44" s="653"/>
      <c r="AJX44" s="653"/>
      <c r="AJY44" s="653"/>
      <c r="AJZ44" s="653"/>
      <c r="AKA44" s="653"/>
      <c r="AKB44" s="653"/>
      <c r="AKC44" s="653"/>
      <c r="AKD44" s="653"/>
      <c r="AKE44" s="653"/>
      <c r="AKF44" s="653"/>
      <c r="AKG44" s="653"/>
      <c r="AKH44" s="653"/>
      <c r="AKI44" s="653"/>
      <c r="AKJ44" s="653"/>
      <c r="AKK44" s="653"/>
      <c r="AKL44" s="653"/>
      <c r="AKM44" s="653"/>
      <c r="AKN44" s="653"/>
      <c r="AKO44" s="653"/>
      <c r="AKP44" s="653"/>
      <c r="AKQ44" s="653"/>
      <c r="AKR44" s="653"/>
      <c r="AKS44" s="653"/>
      <c r="AKT44" s="653"/>
      <c r="AKU44" s="653"/>
      <c r="AKV44" s="653"/>
      <c r="AKW44" s="653"/>
      <c r="AKX44" s="653"/>
      <c r="AKY44" s="653"/>
      <c r="AKZ44" s="653"/>
      <c r="ALA44" s="653"/>
      <c r="ALB44" s="653"/>
      <c r="ALC44" s="653"/>
      <c r="ALD44" s="653"/>
      <c r="ALE44" s="653"/>
      <c r="ALF44" s="653"/>
      <c r="ALG44" s="653"/>
      <c r="ALH44" s="653"/>
      <c r="ALI44" s="653"/>
      <c r="ALJ44" s="653"/>
      <c r="ALK44" s="653"/>
      <c r="ALL44" s="653"/>
      <c r="ALM44" s="653"/>
      <c r="ALN44" s="653"/>
      <c r="ALO44" s="653"/>
      <c r="ALP44" s="653"/>
      <c r="ALQ44" s="653"/>
      <c r="ALR44" s="653"/>
      <c r="ALS44" s="653"/>
      <c r="ALT44" s="653"/>
      <c r="ALU44" s="653"/>
      <c r="ALV44" s="653"/>
      <c r="ALW44" s="653"/>
      <c r="ALX44" s="653"/>
      <c r="ALY44" s="653"/>
      <c r="ALZ44" s="653"/>
      <c r="AMA44" s="653"/>
      <c r="AMB44" s="653"/>
      <c r="AMC44" s="653"/>
      <c r="AMD44" s="653"/>
      <c r="AME44" s="653"/>
      <c r="AMF44" s="653"/>
      <c r="AMG44" s="653"/>
      <c r="AMH44" s="653"/>
      <c r="AMI44" s="653"/>
      <c r="AMJ44" s="653"/>
    </row>
    <row r="45" spans="1:1024" s="199" customFormat="1">
      <c r="A45" s="1599" t="s">
        <v>3186</v>
      </c>
      <c r="B45" s="1594"/>
      <c r="C45" s="1594"/>
      <c r="D45" s="1594"/>
      <c r="E45" s="1594"/>
      <c r="F45" s="1595"/>
      <c r="G45" s="1600">
        <v>20986655.960000001</v>
      </c>
      <c r="H45" s="1600">
        <v>20986655.960000001</v>
      </c>
      <c r="I45" s="656"/>
      <c r="J45" s="653"/>
      <c r="K45" s="653"/>
      <c r="L45" s="653"/>
      <c r="M45" s="653"/>
      <c r="N45" s="653"/>
      <c r="O45" s="653"/>
      <c r="P45" s="653"/>
      <c r="Q45" s="653"/>
      <c r="R45" s="653"/>
      <c r="S45" s="653"/>
      <c r="T45" s="653"/>
      <c r="U45" s="653"/>
      <c r="V45" s="653"/>
      <c r="W45" s="653"/>
      <c r="X45" s="653"/>
      <c r="Y45" s="653"/>
      <c r="Z45" s="653"/>
      <c r="AA45" s="653"/>
      <c r="AB45" s="653"/>
      <c r="AC45" s="653"/>
      <c r="AD45" s="653"/>
      <c r="AE45" s="653"/>
      <c r="AF45" s="653"/>
      <c r="AG45" s="653"/>
      <c r="AH45" s="653"/>
      <c r="AI45" s="653"/>
      <c r="AJ45" s="653"/>
      <c r="AK45" s="653"/>
      <c r="AL45" s="653"/>
      <c r="AM45" s="653"/>
      <c r="AN45" s="653"/>
      <c r="AO45" s="653"/>
      <c r="AP45" s="653"/>
      <c r="AQ45" s="653"/>
      <c r="AR45" s="653"/>
      <c r="AS45" s="653"/>
      <c r="AT45" s="653"/>
      <c r="AU45" s="653"/>
      <c r="AV45" s="653"/>
      <c r="AW45" s="653"/>
      <c r="AX45" s="653"/>
      <c r="AY45" s="653"/>
      <c r="AZ45" s="653"/>
      <c r="BA45" s="653"/>
      <c r="BB45" s="653"/>
      <c r="BC45" s="653"/>
      <c r="BD45" s="653"/>
      <c r="BE45" s="653"/>
      <c r="BF45" s="653"/>
      <c r="BG45" s="653"/>
      <c r="BH45" s="653"/>
      <c r="BI45" s="653"/>
      <c r="BJ45" s="653"/>
      <c r="BK45" s="653"/>
      <c r="BL45" s="653"/>
      <c r="BM45" s="653"/>
      <c r="BN45" s="653"/>
      <c r="BO45" s="653"/>
      <c r="BP45" s="653"/>
      <c r="BQ45" s="653"/>
      <c r="BR45" s="653"/>
      <c r="BS45" s="653"/>
      <c r="BT45" s="653"/>
      <c r="BU45" s="653"/>
      <c r="BV45" s="653"/>
      <c r="BW45" s="653"/>
      <c r="BX45" s="653"/>
      <c r="BY45" s="653"/>
      <c r="BZ45" s="653"/>
      <c r="CA45" s="653"/>
      <c r="CB45" s="653"/>
      <c r="CC45" s="653"/>
      <c r="CD45" s="653"/>
      <c r="CE45" s="653"/>
      <c r="CF45" s="653"/>
      <c r="CG45" s="653"/>
      <c r="CH45" s="653"/>
      <c r="CI45" s="653"/>
      <c r="CJ45" s="653"/>
      <c r="CK45" s="653"/>
      <c r="CL45" s="653"/>
      <c r="CM45" s="653"/>
      <c r="CN45" s="653"/>
      <c r="CO45" s="653"/>
      <c r="CP45" s="653"/>
      <c r="CQ45" s="653"/>
      <c r="CR45" s="653"/>
      <c r="CS45" s="653"/>
      <c r="CT45" s="653"/>
      <c r="CU45" s="653"/>
      <c r="CV45" s="653"/>
      <c r="CW45" s="653"/>
      <c r="CX45" s="653"/>
      <c r="CY45" s="653"/>
      <c r="CZ45" s="653"/>
      <c r="DA45" s="653"/>
      <c r="DB45" s="653"/>
      <c r="DC45" s="653"/>
      <c r="DD45" s="653"/>
      <c r="DE45" s="653"/>
      <c r="DF45" s="653"/>
      <c r="DG45" s="653"/>
      <c r="DH45" s="653"/>
      <c r="DI45" s="653"/>
      <c r="DJ45" s="653"/>
      <c r="DK45" s="653"/>
      <c r="DL45" s="653"/>
      <c r="DM45" s="653"/>
      <c r="DN45" s="653"/>
      <c r="DO45" s="653"/>
      <c r="DP45" s="653"/>
      <c r="DQ45" s="653"/>
      <c r="DR45" s="653"/>
      <c r="DS45" s="653"/>
      <c r="DT45" s="653"/>
      <c r="DU45" s="653"/>
      <c r="DV45" s="653"/>
      <c r="DW45" s="653"/>
      <c r="DX45" s="653"/>
      <c r="DY45" s="653"/>
      <c r="DZ45" s="653"/>
      <c r="EA45" s="653"/>
      <c r="EB45" s="653"/>
      <c r="EC45" s="653"/>
      <c r="ED45" s="653"/>
      <c r="EE45" s="653"/>
      <c r="EF45" s="653"/>
      <c r="EG45" s="653"/>
      <c r="EH45" s="653"/>
      <c r="EI45" s="653"/>
      <c r="EJ45" s="653"/>
      <c r="EK45" s="653"/>
      <c r="EL45" s="653"/>
      <c r="EM45" s="653"/>
      <c r="EN45" s="653"/>
      <c r="EO45" s="653"/>
      <c r="EP45" s="653"/>
      <c r="EQ45" s="653"/>
      <c r="ER45" s="653"/>
      <c r="ES45" s="653"/>
      <c r="ET45" s="653"/>
      <c r="EU45" s="653"/>
      <c r="EV45" s="653"/>
      <c r="EW45" s="653"/>
      <c r="EX45" s="653"/>
      <c r="EY45" s="653"/>
      <c r="EZ45" s="653"/>
      <c r="FA45" s="653"/>
      <c r="FB45" s="653"/>
      <c r="FC45" s="653"/>
      <c r="FD45" s="653"/>
      <c r="FE45" s="653"/>
      <c r="FF45" s="653"/>
      <c r="FG45" s="653"/>
      <c r="FH45" s="653"/>
      <c r="FI45" s="653"/>
      <c r="FJ45" s="653"/>
      <c r="FK45" s="653"/>
      <c r="FL45" s="653"/>
      <c r="FM45" s="653"/>
      <c r="FN45" s="653"/>
      <c r="FO45" s="653"/>
      <c r="FP45" s="653"/>
      <c r="FQ45" s="653"/>
      <c r="FR45" s="653"/>
      <c r="FS45" s="653"/>
      <c r="FT45" s="653"/>
      <c r="FU45" s="653"/>
      <c r="FV45" s="653"/>
      <c r="FW45" s="653"/>
      <c r="FX45" s="653"/>
      <c r="FY45" s="653"/>
      <c r="FZ45" s="653"/>
      <c r="GA45" s="653"/>
      <c r="GB45" s="653"/>
      <c r="GC45" s="653"/>
      <c r="GD45" s="653"/>
      <c r="GE45" s="653"/>
      <c r="GF45" s="653"/>
      <c r="GG45" s="653"/>
      <c r="GH45" s="653"/>
      <c r="GI45" s="653"/>
      <c r="GJ45" s="653"/>
      <c r="GK45" s="653"/>
      <c r="GL45" s="653"/>
      <c r="GM45" s="653"/>
      <c r="GN45" s="653"/>
      <c r="GO45" s="653"/>
      <c r="GP45" s="653"/>
      <c r="GQ45" s="653"/>
      <c r="GR45" s="653"/>
      <c r="GS45" s="653"/>
      <c r="GT45" s="653"/>
      <c r="GU45" s="653"/>
      <c r="GV45" s="653"/>
      <c r="GW45" s="653"/>
      <c r="GX45" s="653"/>
      <c r="GY45" s="653"/>
      <c r="GZ45" s="653"/>
      <c r="HA45" s="653"/>
      <c r="HB45" s="653"/>
      <c r="HC45" s="653"/>
      <c r="HD45" s="653"/>
      <c r="HE45" s="653"/>
      <c r="HF45" s="653"/>
      <c r="HG45" s="653"/>
      <c r="HH45" s="653"/>
      <c r="HI45" s="653"/>
      <c r="HJ45" s="653"/>
      <c r="HK45" s="653"/>
      <c r="HL45" s="653"/>
      <c r="HM45" s="653"/>
      <c r="HN45" s="653"/>
      <c r="HO45" s="653"/>
      <c r="HP45" s="653"/>
      <c r="HQ45" s="653"/>
      <c r="HR45" s="653"/>
      <c r="HS45" s="653"/>
      <c r="HT45" s="653"/>
      <c r="HU45" s="653"/>
      <c r="HV45" s="653"/>
      <c r="HW45" s="653"/>
      <c r="HX45" s="653"/>
      <c r="HY45" s="653"/>
      <c r="HZ45" s="653"/>
      <c r="IA45" s="653"/>
      <c r="IB45" s="653"/>
      <c r="IC45" s="653"/>
      <c r="ID45" s="653"/>
      <c r="IE45" s="653"/>
      <c r="IF45" s="653"/>
      <c r="IG45" s="653"/>
      <c r="IH45" s="653"/>
      <c r="II45" s="653"/>
      <c r="IJ45" s="653"/>
      <c r="IK45" s="653"/>
      <c r="IL45" s="653"/>
      <c r="IM45" s="653"/>
      <c r="IN45" s="653"/>
      <c r="IO45" s="653"/>
      <c r="IP45" s="653"/>
      <c r="IQ45" s="653"/>
      <c r="IR45" s="653"/>
      <c r="IS45" s="653"/>
      <c r="IT45" s="653"/>
      <c r="IU45" s="653"/>
      <c r="IV45" s="653"/>
      <c r="IW45" s="653"/>
      <c r="IX45" s="653"/>
      <c r="IY45" s="653"/>
      <c r="IZ45" s="653"/>
      <c r="JA45" s="653"/>
      <c r="JB45" s="653"/>
      <c r="JC45" s="653"/>
      <c r="JD45" s="653"/>
      <c r="JE45" s="653"/>
      <c r="JF45" s="653"/>
      <c r="JG45" s="653"/>
      <c r="JH45" s="653"/>
      <c r="JI45" s="653"/>
      <c r="JJ45" s="653"/>
      <c r="JK45" s="653"/>
      <c r="JL45" s="653"/>
      <c r="JM45" s="653"/>
      <c r="JN45" s="653"/>
      <c r="JO45" s="653"/>
      <c r="JP45" s="653"/>
      <c r="JQ45" s="653"/>
      <c r="JR45" s="653"/>
      <c r="JS45" s="653"/>
      <c r="JT45" s="653"/>
      <c r="JU45" s="653"/>
      <c r="JV45" s="653"/>
      <c r="JW45" s="653"/>
      <c r="JX45" s="653"/>
      <c r="JY45" s="653"/>
      <c r="JZ45" s="653"/>
      <c r="KA45" s="653"/>
      <c r="KB45" s="653"/>
      <c r="KC45" s="653"/>
      <c r="KD45" s="653"/>
      <c r="KE45" s="653"/>
      <c r="KF45" s="653"/>
      <c r="KG45" s="653"/>
      <c r="KH45" s="653"/>
      <c r="KI45" s="653"/>
      <c r="KJ45" s="653"/>
      <c r="KK45" s="653"/>
      <c r="KL45" s="653"/>
      <c r="KM45" s="653"/>
      <c r="KN45" s="653"/>
      <c r="KO45" s="653"/>
      <c r="KP45" s="653"/>
      <c r="KQ45" s="653"/>
      <c r="KR45" s="653"/>
      <c r="KS45" s="653"/>
      <c r="KT45" s="653"/>
      <c r="KU45" s="653"/>
      <c r="KV45" s="653"/>
      <c r="KW45" s="653"/>
      <c r="KX45" s="653"/>
      <c r="KY45" s="653"/>
      <c r="KZ45" s="653"/>
      <c r="LA45" s="653"/>
      <c r="LB45" s="653"/>
      <c r="LC45" s="653"/>
      <c r="LD45" s="653"/>
      <c r="LE45" s="653"/>
      <c r="LF45" s="653"/>
      <c r="LG45" s="653"/>
      <c r="LH45" s="653"/>
      <c r="LI45" s="653"/>
      <c r="LJ45" s="653"/>
      <c r="LK45" s="653"/>
      <c r="LL45" s="653"/>
      <c r="LM45" s="653"/>
      <c r="LN45" s="653"/>
      <c r="LO45" s="653"/>
      <c r="LP45" s="653"/>
      <c r="LQ45" s="653"/>
      <c r="LR45" s="653"/>
      <c r="LS45" s="653"/>
      <c r="LT45" s="653"/>
      <c r="LU45" s="653"/>
      <c r="LV45" s="653"/>
      <c r="LW45" s="653"/>
      <c r="LX45" s="653"/>
      <c r="LY45" s="653"/>
      <c r="LZ45" s="653"/>
      <c r="MA45" s="653"/>
      <c r="MB45" s="653"/>
      <c r="MC45" s="653"/>
      <c r="MD45" s="653"/>
      <c r="ME45" s="653"/>
      <c r="MF45" s="653"/>
      <c r="MG45" s="653"/>
      <c r="MH45" s="653"/>
      <c r="MI45" s="653"/>
      <c r="MJ45" s="653"/>
      <c r="MK45" s="653"/>
      <c r="ML45" s="653"/>
      <c r="MM45" s="653"/>
      <c r="MN45" s="653"/>
      <c r="MO45" s="653"/>
      <c r="MP45" s="653"/>
      <c r="MQ45" s="653"/>
      <c r="MR45" s="653"/>
      <c r="MS45" s="653"/>
      <c r="MT45" s="653"/>
      <c r="MU45" s="653"/>
      <c r="MV45" s="653"/>
      <c r="MW45" s="653"/>
      <c r="MX45" s="653"/>
      <c r="MY45" s="653"/>
      <c r="MZ45" s="653"/>
      <c r="NA45" s="653"/>
      <c r="NB45" s="653"/>
      <c r="NC45" s="653"/>
      <c r="ND45" s="653"/>
      <c r="NE45" s="653"/>
      <c r="NF45" s="653"/>
      <c r="NG45" s="653"/>
      <c r="NH45" s="653"/>
      <c r="NI45" s="653"/>
      <c r="NJ45" s="653"/>
      <c r="NK45" s="653"/>
      <c r="NL45" s="653"/>
      <c r="NM45" s="653"/>
      <c r="NN45" s="653"/>
      <c r="NO45" s="653"/>
      <c r="NP45" s="653"/>
      <c r="NQ45" s="653"/>
      <c r="NR45" s="653"/>
      <c r="NS45" s="653"/>
      <c r="NT45" s="653"/>
      <c r="NU45" s="653"/>
      <c r="NV45" s="653"/>
      <c r="NW45" s="653"/>
      <c r="NX45" s="653"/>
      <c r="NY45" s="653"/>
      <c r="NZ45" s="653"/>
      <c r="OA45" s="653"/>
      <c r="OB45" s="653"/>
      <c r="OC45" s="653"/>
      <c r="OD45" s="653"/>
      <c r="OE45" s="653"/>
      <c r="OF45" s="653"/>
      <c r="OG45" s="653"/>
      <c r="OH45" s="653"/>
      <c r="OI45" s="653"/>
      <c r="OJ45" s="653"/>
      <c r="OK45" s="653"/>
      <c r="OL45" s="653"/>
      <c r="OM45" s="653"/>
      <c r="ON45" s="653"/>
      <c r="OO45" s="653"/>
      <c r="OP45" s="653"/>
      <c r="OQ45" s="653"/>
      <c r="OR45" s="653"/>
      <c r="OS45" s="653"/>
      <c r="OT45" s="653"/>
      <c r="OU45" s="653"/>
      <c r="OV45" s="653"/>
      <c r="OW45" s="653"/>
      <c r="OX45" s="653"/>
      <c r="OY45" s="653"/>
      <c r="OZ45" s="653"/>
      <c r="PA45" s="653"/>
      <c r="PB45" s="653"/>
      <c r="PC45" s="653"/>
      <c r="PD45" s="653"/>
      <c r="PE45" s="653"/>
      <c r="PF45" s="653"/>
      <c r="PG45" s="653"/>
      <c r="PH45" s="653"/>
      <c r="PI45" s="653"/>
      <c r="PJ45" s="653"/>
      <c r="PK45" s="653"/>
      <c r="PL45" s="653"/>
      <c r="PM45" s="653"/>
      <c r="PN45" s="653"/>
      <c r="PO45" s="653"/>
      <c r="PP45" s="653"/>
      <c r="PQ45" s="653"/>
      <c r="PR45" s="653"/>
      <c r="PS45" s="653"/>
      <c r="PT45" s="653"/>
      <c r="PU45" s="653"/>
      <c r="PV45" s="653"/>
      <c r="PW45" s="653"/>
      <c r="PX45" s="653"/>
      <c r="PY45" s="653"/>
      <c r="PZ45" s="653"/>
      <c r="QA45" s="653"/>
      <c r="QB45" s="653"/>
      <c r="QC45" s="653"/>
      <c r="QD45" s="653"/>
      <c r="QE45" s="653"/>
      <c r="QF45" s="653"/>
      <c r="QG45" s="653"/>
      <c r="QH45" s="653"/>
      <c r="QI45" s="653"/>
      <c r="QJ45" s="653"/>
      <c r="QK45" s="653"/>
      <c r="QL45" s="653"/>
      <c r="QM45" s="653"/>
      <c r="QN45" s="653"/>
      <c r="QO45" s="653"/>
      <c r="QP45" s="653"/>
      <c r="QQ45" s="653"/>
      <c r="QR45" s="653"/>
      <c r="QS45" s="653"/>
      <c r="QT45" s="653"/>
      <c r="QU45" s="653"/>
      <c r="QV45" s="653"/>
      <c r="QW45" s="653"/>
      <c r="QX45" s="653"/>
      <c r="QY45" s="653"/>
      <c r="QZ45" s="653"/>
      <c r="RA45" s="653"/>
      <c r="RB45" s="653"/>
      <c r="RC45" s="653"/>
      <c r="RD45" s="653"/>
      <c r="RE45" s="653"/>
      <c r="RF45" s="653"/>
      <c r="RG45" s="653"/>
      <c r="RH45" s="653"/>
      <c r="RI45" s="653"/>
      <c r="RJ45" s="653"/>
      <c r="RK45" s="653"/>
      <c r="RL45" s="653"/>
      <c r="RM45" s="653"/>
      <c r="RN45" s="653"/>
      <c r="RO45" s="653"/>
      <c r="RP45" s="653"/>
      <c r="RQ45" s="653"/>
      <c r="RR45" s="653"/>
      <c r="RS45" s="653"/>
      <c r="RT45" s="653"/>
      <c r="RU45" s="653"/>
      <c r="RV45" s="653"/>
      <c r="RW45" s="653"/>
      <c r="RX45" s="653"/>
      <c r="RY45" s="653"/>
      <c r="RZ45" s="653"/>
      <c r="SA45" s="653"/>
      <c r="SB45" s="653"/>
      <c r="SC45" s="653"/>
      <c r="SD45" s="653"/>
      <c r="SE45" s="653"/>
      <c r="SF45" s="653"/>
      <c r="SG45" s="653"/>
      <c r="SH45" s="653"/>
      <c r="SI45" s="653"/>
      <c r="SJ45" s="653"/>
      <c r="SK45" s="653"/>
      <c r="SL45" s="653"/>
      <c r="SM45" s="653"/>
      <c r="SN45" s="653"/>
      <c r="SO45" s="653"/>
      <c r="SP45" s="653"/>
      <c r="SQ45" s="653"/>
      <c r="SR45" s="653"/>
      <c r="SS45" s="653"/>
      <c r="ST45" s="653"/>
      <c r="SU45" s="653"/>
      <c r="SV45" s="653"/>
      <c r="SW45" s="653"/>
      <c r="SX45" s="653"/>
      <c r="SY45" s="653"/>
      <c r="SZ45" s="653"/>
      <c r="TA45" s="653"/>
      <c r="TB45" s="653"/>
      <c r="TC45" s="653"/>
      <c r="TD45" s="653"/>
      <c r="TE45" s="653"/>
      <c r="TF45" s="653"/>
      <c r="TG45" s="653"/>
      <c r="TH45" s="653"/>
      <c r="TI45" s="653"/>
      <c r="TJ45" s="653"/>
      <c r="TK45" s="653"/>
      <c r="TL45" s="653"/>
      <c r="TM45" s="653"/>
      <c r="TN45" s="653"/>
      <c r="TO45" s="653"/>
      <c r="TP45" s="653"/>
      <c r="TQ45" s="653"/>
      <c r="TR45" s="653"/>
      <c r="TS45" s="653"/>
      <c r="TT45" s="653"/>
      <c r="TU45" s="653"/>
      <c r="TV45" s="653"/>
      <c r="TW45" s="653"/>
      <c r="TX45" s="653"/>
      <c r="TY45" s="653"/>
      <c r="TZ45" s="653"/>
      <c r="UA45" s="653"/>
      <c r="UB45" s="653"/>
      <c r="UC45" s="653"/>
      <c r="UD45" s="653"/>
      <c r="UE45" s="653"/>
      <c r="UF45" s="653"/>
      <c r="UG45" s="653"/>
      <c r="UH45" s="653"/>
      <c r="UI45" s="653"/>
      <c r="UJ45" s="653"/>
      <c r="UK45" s="653"/>
      <c r="UL45" s="653"/>
      <c r="UM45" s="653"/>
      <c r="UN45" s="653"/>
      <c r="UO45" s="653"/>
      <c r="UP45" s="653"/>
      <c r="UQ45" s="653"/>
      <c r="UR45" s="653"/>
      <c r="US45" s="653"/>
      <c r="UT45" s="653"/>
      <c r="UU45" s="653"/>
      <c r="UV45" s="653"/>
      <c r="UW45" s="653"/>
      <c r="UX45" s="653"/>
      <c r="UY45" s="653"/>
      <c r="UZ45" s="653"/>
      <c r="VA45" s="653"/>
      <c r="VB45" s="653"/>
      <c r="VC45" s="653"/>
      <c r="VD45" s="653"/>
      <c r="VE45" s="653"/>
      <c r="VF45" s="653"/>
      <c r="VG45" s="653"/>
      <c r="VH45" s="653"/>
      <c r="VI45" s="653"/>
      <c r="VJ45" s="653"/>
      <c r="VK45" s="653"/>
      <c r="VL45" s="653"/>
      <c r="VM45" s="653"/>
      <c r="VN45" s="653"/>
      <c r="VO45" s="653"/>
      <c r="VP45" s="653"/>
      <c r="VQ45" s="653"/>
      <c r="VR45" s="653"/>
      <c r="VS45" s="653"/>
      <c r="VT45" s="653"/>
      <c r="VU45" s="653"/>
      <c r="VV45" s="653"/>
      <c r="VW45" s="653"/>
      <c r="VX45" s="653"/>
      <c r="VY45" s="653"/>
      <c r="VZ45" s="653"/>
      <c r="WA45" s="653"/>
      <c r="WB45" s="653"/>
      <c r="WC45" s="653"/>
      <c r="WD45" s="653"/>
      <c r="WE45" s="653"/>
      <c r="WF45" s="653"/>
      <c r="WG45" s="653"/>
      <c r="WH45" s="653"/>
      <c r="WI45" s="653"/>
      <c r="WJ45" s="653"/>
      <c r="WK45" s="653"/>
      <c r="WL45" s="653"/>
      <c r="WM45" s="653"/>
      <c r="WN45" s="653"/>
      <c r="WO45" s="653"/>
      <c r="WP45" s="653"/>
      <c r="WQ45" s="653"/>
      <c r="WR45" s="653"/>
      <c r="WS45" s="653"/>
      <c r="WT45" s="653"/>
      <c r="WU45" s="653"/>
      <c r="WV45" s="653"/>
      <c r="WW45" s="653"/>
      <c r="WX45" s="653"/>
      <c r="WY45" s="653"/>
      <c r="WZ45" s="653"/>
      <c r="XA45" s="653"/>
      <c r="XB45" s="653"/>
      <c r="XC45" s="653"/>
      <c r="XD45" s="653"/>
      <c r="XE45" s="653"/>
      <c r="XF45" s="653"/>
      <c r="XG45" s="653"/>
      <c r="XH45" s="653"/>
      <c r="XI45" s="653"/>
      <c r="XJ45" s="653"/>
      <c r="XK45" s="653"/>
      <c r="XL45" s="653"/>
      <c r="XM45" s="653"/>
      <c r="XN45" s="653"/>
      <c r="XO45" s="653"/>
      <c r="XP45" s="653"/>
      <c r="XQ45" s="653"/>
      <c r="XR45" s="653"/>
      <c r="XS45" s="653"/>
      <c r="XT45" s="653"/>
      <c r="XU45" s="653"/>
      <c r="XV45" s="653"/>
      <c r="XW45" s="653"/>
      <c r="XX45" s="653"/>
      <c r="XY45" s="653"/>
      <c r="XZ45" s="653"/>
      <c r="YA45" s="653"/>
      <c r="YB45" s="653"/>
      <c r="YC45" s="653"/>
      <c r="YD45" s="653"/>
      <c r="YE45" s="653"/>
      <c r="YF45" s="653"/>
      <c r="YG45" s="653"/>
      <c r="YH45" s="653"/>
      <c r="YI45" s="653"/>
      <c r="YJ45" s="653"/>
      <c r="YK45" s="653"/>
      <c r="YL45" s="653"/>
      <c r="YM45" s="653"/>
      <c r="YN45" s="653"/>
      <c r="YO45" s="653"/>
      <c r="YP45" s="653"/>
      <c r="YQ45" s="653"/>
      <c r="YR45" s="653"/>
      <c r="YS45" s="653"/>
      <c r="YT45" s="653"/>
      <c r="YU45" s="653"/>
      <c r="YV45" s="653"/>
      <c r="YW45" s="653"/>
      <c r="YX45" s="653"/>
      <c r="YY45" s="653"/>
      <c r="YZ45" s="653"/>
      <c r="ZA45" s="653"/>
      <c r="ZB45" s="653"/>
      <c r="ZC45" s="653"/>
      <c r="ZD45" s="653"/>
      <c r="ZE45" s="653"/>
      <c r="ZF45" s="653"/>
      <c r="ZG45" s="653"/>
      <c r="ZH45" s="653"/>
      <c r="ZI45" s="653"/>
      <c r="ZJ45" s="653"/>
      <c r="ZK45" s="653"/>
      <c r="ZL45" s="653"/>
      <c r="ZM45" s="653"/>
      <c r="ZN45" s="653"/>
      <c r="ZO45" s="653"/>
      <c r="ZP45" s="653"/>
      <c r="ZQ45" s="653"/>
      <c r="ZR45" s="653"/>
      <c r="ZS45" s="653"/>
      <c r="ZT45" s="653"/>
      <c r="ZU45" s="653"/>
      <c r="ZV45" s="653"/>
      <c r="ZW45" s="653"/>
      <c r="ZX45" s="653"/>
      <c r="ZY45" s="653"/>
      <c r="ZZ45" s="653"/>
      <c r="AAA45" s="653"/>
      <c r="AAB45" s="653"/>
      <c r="AAC45" s="653"/>
      <c r="AAD45" s="653"/>
      <c r="AAE45" s="653"/>
      <c r="AAF45" s="653"/>
      <c r="AAG45" s="653"/>
      <c r="AAH45" s="653"/>
      <c r="AAI45" s="653"/>
      <c r="AAJ45" s="653"/>
      <c r="AAK45" s="653"/>
      <c r="AAL45" s="653"/>
      <c r="AAM45" s="653"/>
      <c r="AAN45" s="653"/>
      <c r="AAO45" s="653"/>
      <c r="AAP45" s="653"/>
      <c r="AAQ45" s="653"/>
      <c r="AAR45" s="653"/>
      <c r="AAS45" s="653"/>
      <c r="AAT45" s="653"/>
      <c r="AAU45" s="653"/>
      <c r="AAV45" s="653"/>
      <c r="AAW45" s="653"/>
      <c r="AAX45" s="653"/>
      <c r="AAY45" s="653"/>
      <c r="AAZ45" s="653"/>
      <c r="ABA45" s="653"/>
      <c r="ABB45" s="653"/>
      <c r="ABC45" s="653"/>
      <c r="ABD45" s="653"/>
      <c r="ABE45" s="653"/>
      <c r="ABF45" s="653"/>
      <c r="ABG45" s="653"/>
      <c r="ABH45" s="653"/>
      <c r="ABI45" s="653"/>
      <c r="ABJ45" s="653"/>
      <c r="ABK45" s="653"/>
      <c r="ABL45" s="653"/>
      <c r="ABM45" s="653"/>
      <c r="ABN45" s="653"/>
      <c r="ABO45" s="653"/>
      <c r="ABP45" s="653"/>
      <c r="ABQ45" s="653"/>
      <c r="ABR45" s="653"/>
      <c r="ABS45" s="653"/>
      <c r="ABT45" s="653"/>
      <c r="ABU45" s="653"/>
      <c r="ABV45" s="653"/>
      <c r="ABW45" s="653"/>
      <c r="ABX45" s="653"/>
      <c r="ABY45" s="653"/>
      <c r="ABZ45" s="653"/>
      <c r="ACA45" s="653"/>
      <c r="ACB45" s="653"/>
      <c r="ACC45" s="653"/>
      <c r="ACD45" s="653"/>
      <c r="ACE45" s="653"/>
      <c r="ACF45" s="653"/>
      <c r="ACG45" s="653"/>
      <c r="ACH45" s="653"/>
      <c r="ACI45" s="653"/>
      <c r="ACJ45" s="653"/>
      <c r="ACK45" s="653"/>
      <c r="ACL45" s="653"/>
      <c r="ACM45" s="653"/>
      <c r="ACN45" s="653"/>
      <c r="ACO45" s="653"/>
      <c r="ACP45" s="653"/>
      <c r="ACQ45" s="653"/>
      <c r="ACR45" s="653"/>
      <c r="ACS45" s="653"/>
      <c r="ACT45" s="653"/>
      <c r="ACU45" s="653"/>
      <c r="ACV45" s="653"/>
      <c r="ACW45" s="653"/>
      <c r="ACX45" s="653"/>
      <c r="ACY45" s="653"/>
      <c r="ACZ45" s="653"/>
      <c r="ADA45" s="653"/>
      <c r="ADB45" s="653"/>
      <c r="ADC45" s="653"/>
      <c r="ADD45" s="653"/>
      <c r="ADE45" s="653"/>
      <c r="ADF45" s="653"/>
      <c r="ADG45" s="653"/>
      <c r="ADH45" s="653"/>
      <c r="ADI45" s="653"/>
      <c r="ADJ45" s="653"/>
      <c r="ADK45" s="653"/>
      <c r="ADL45" s="653"/>
      <c r="ADM45" s="653"/>
      <c r="ADN45" s="653"/>
      <c r="ADO45" s="653"/>
      <c r="ADP45" s="653"/>
      <c r="ADQ45" s="653"/>
      <c r="ADR45" s="653"/>
      <c r="ADS45" s="653"/>
      <c r="ADT45" s="653"/>
      <c r="ADU45" s="653"/>
      <c r="ADV45" s="653"/>
      <c r="ADW45" s="653"/>
      <c r="ADX45" s="653"/>
      <c r="ADY45" s="653"/>
      <c r="ADZ45" s="653"/>
      <c r="AEA45" s="653"/>
      <c r="AEB45" s="653"/>
      <c r="AEC45" s="653"/>
      <c r="AED45" s="653"/>
      <c r="AEE45" s="653"/>
      <c r="AEF45" s="653"/>
      <c r="AEG45" s="653"/>
      <c r="AEH45" s="653"/>
      <c r="AEI45" s="653"/>
      <c r="AEJ45" s="653"/>
      <c r="AEK45" s="653"/>
      <c r="AEL45" s="653"/>
      <c r="AEM45" s="653"/>
      <c r="AEN45" s="653"/>
      <c r="AEO45" s="653"/>
      <c r="AEP45" s="653"/>
      <c r="AEQ45" s="653"/>
      <c r="AER45" s="653"/>
      <c r="AES45" s="653"/>
      <c r="AET45" s="653"/>
      <c r="AEU45" s="653"/>
      <c r="AEV45" s="653"/>
      <c r="AEW45" s="653"/>
      <c r="AEX45" s="653"/>
      <c r="AEY45" s="653"/>
      <c r="AEZ45" s="653"/>
      <c r="AFA45" s="653"/>
      <c r="AFB45" s="653"/>
      <c r="AFC45" s="653"/>
      <c r="AFD45" s="653"/>
      <c r="AFE45" s="653"/>
      <c r="AFF45" s="653"/>
      <c r="AFG45" s="653"/>
      <c r="AFH45" s="653"/>
      <c r="AFI45" s="653"/>
      <c r="AFJ45" s="653"/>
      <c r="AFK45" s="653"/>
      <c r="AFL45" s="653"/>
      <c r="AFM45" s="653"/>
      <c r="AFN45" s="653"/>
      <c r="AFO45" s="653"/>
      <c r="AFP45" s="653"/>
      <c r="AFQ45" s="653"/>
      <c r="AFR45" s="653"/>
      <c r="AFS45" s="653"/>
      <c r="AFT45" s="653"/>
      <c r="AFU45" s="653"/>
      <c r="AFV45" s="653"/>
      <c r="AFW45" s="653"/>
      <c r="AFX45" s="653"/>
      <c r="AFY45" s="653"/>
      <c r="AFZ45" s="653"/>
      <c r="AGA45" s="653"/>
      <c r="AGB45" s="653"/>
      <c r="AGC45" s="653"/>
      <c r="AGD45" s="653"/>
      <c r="AGE45" s="653"/>
      <c r="AGF45" s="653"/>
      <c r="AGG45" s="653"/>
      <c r="AGH45" s="653"/>
      <c r="AGI45" s="653"/>
      <c r="AGJ45" s="653"/>
      <c r="AGK45" s="653"/>
      <c r="AGL45" s="653"/>
      <c r="AGM45" s="653"/>
      <c r="AGN45" s="653"/>
      <c r="AGO45" s="653"/>
      <c r="AGP45" s="653"/>
      <c r="AGQ45" s="653"/>
      <c r="AGR45" s="653"/>
      <c r="AGS45" s="653"/>
      <c r="AGT45" s="653"/>
      <c r="AGU45" s="653"/>
      <c r="AGV45" s="653"/>
      <c r="AGW45" s="653"/>
      <c r="AGX45" s="653"/>
      <c r="AGY45" s="653"/>
      <c r="AGZ45" s="653"/>
      <c r="AHA45" s="653"/>
      <c r="AHB45" s="653"/>
      <c r="AHC45" s="653"/>
      <c r="AHD45" s="653"/>
      <c r="AHE45" s="653"/>
      <c r="AHF45" s="653"/>
      <c r="AHG45" s="653"/>
      <c r="AHH45" s="653"/>
      <c r="AHI45" s="653"/>
      <c r="AHJ45" s="653"/>
      <c r="AHK45" s="653"/>
      <c r="AHL45" s="653"/>
      <c r="AHM45" s="653"/>
      <c r="AHN45" s="653"/>
      <c r="AHO45" s="653"/>
      <c r="AHP45" s="653"/>
      <c r="AHQ45" s="653"/>
      <c r="AHR45" s="653"/>
      <c r="AHS45" s="653"/>
      <c r="AHT45" s="653"/>
      <c r="AHU45" s="653"/>
      <c r="AHV45" s="653"/>
      <c r="AHW45" s="653"/>
      <c r="AHX45" s="653"/>
      <c r="AHY45" s="653"/>
      <c r="AHZ45" s="653"/>
      <c r="AIA45" s="653"/>
      <c r="AIB45" s="653"/>
      <c r="AIC45" s="653"/>
      <c r="AID45" s="653"/>
      <c r="AIE45" s="653"/>
      <c r="AIF45" s="653"/>
      <c r="AIG45" s="653"/>
      <c r="AIH45" s="653"/>
      <c r="AII45" s="653"/>
      <c r="AIJ45" s="653"/>
      <c r="AIK45" s="653"/>
      <c r="AIL45" s="653"/>
      <c r="AIM45" s="653"/>
      <c r="AIN45" s="653"/>
      <c r="AIO45" s="653"/>
      <c r="AIP45" s="653"/>
      <c r="AIQ45" s="653"/>
      <c r="AIR45" s="653"/>
      <c r="AIS45" s="653"/>
      <c r="AIT45" s="653"/>
      <c r="AIU45" s="653"/>
      <c r="AIV45" s="653"/>
      <c r="AIW45" s="653"/>
      <c r="AIX45" s="653"/>
      <c r="AIY45" s="653"/>
      <c r="AIZ45" s="653"/>
      <c r="AJA45" s="653"/>
      <c r="AJB45" s="653"/>
      <c r="AJC45" s="653"/>
      <c r="AJD45" s="653"/>
      <c r="AJE45" s="653"/>
      <c r="AJF45" s="653"/>
      <c r="AJG45" s="653"/>
      <c r="AJH45" s="653"/>
      <c r="AJI45" s="653"/>
      <c r="AJJ45" s="653"/>
      <c r="AJK45" s="653"/>
      <c r="AJL45" s="653"/>
      <c r="AJM45" s="653"/>
      <c r="AJN45" s="653"/>
      <c r="AJO45" s="653"/>
      <c r="AJP45" s="653"/>
      <c r="AJQ45" s="653"/>
      <c r="AJR45" s="653"/>
      <c r="AJS45" s="653"/>
      <c r="AJT45" s="653"/>
      <c r="AJU45" s="653"/>
      <c r="AJV45" s="653"/>
      <c r="AJW45" s="653"/>
      <c r="AJX45" s="653"/>
      <c r="AJY45" s="653"/>
      <c r="AJZ45" s="653"/>
      <c r="AKA45" s="653"/>
      <c r="AKB45" s="653"/>
      <c r="AKC45" s="653"/>
      <c r="AKD45" s="653"/>
      <c r="AKE45" s="653"/>
      <c r="AKF45" s="653"/>
      <c r="AKG45" s="653"/>
      <c r="AKH45" s="653"/>
      <c r="AKI45" s="653"/>
      <c r="AKJ45" s="653"/>
      <c r="AKK45" s="653"/>
      <c r="AKL45" s="653"/>
      <c r="AKM45" s="653"/>
      <c r="AKN45" s="653"/>
      <c r="AKO45" s="653"/>
      <c r="AKP45" s="653"/>
      <c r="AKQ45" s="653"/>
      <c r="AKR45" s="653"/>
      <c r="AKS45" s="653"/>
      <c r="AKT45" s="653"/>
      <c r="AKU45" s="653"/>
      <c r="AKV45" s="653"/>
      <c r="AKW45" s="653"/>
      <c r="AKX45" s="653"/>
      <c r="AKY45" s="653"/>
      <c r="AKZ45" s="653"/>
      <c r="ALA45" s="653"/>
      <c r="ALB45" s="653"/>
      <c r="ALC45" s="653"/>
      <c r="ALD45" s="653"/>
      <c r="ALE45" s="653"/>
      <c r="ALF45" s="653"/>
      <c r="ALG45" s="653"/>
      <c r="ALH45" s="653"/>
      <c r="ALI45" s="653"/>
      <c r="ALJ45" s="653"/>
      <c r="ALK45" s="653"/>
      <c r="ALL45" s="653"/>
      <c r="ALM45" s="653"/>
      <c r="ALN45" s="653"/>
      <c r="ALO45" s="653"/>
      <c r="ALP45" s="653"/>
      <c r="ALQ45" s="653"/>
      <c r="ALR45" s="653"/>
      <c r="ALS45" s="653"/>
      <c r="ALT45" s="653"/>
      <c r="ALU45" s="653"/>
      <c r="ALV45" s="653"/>
      <c r="ALW45" s="653"/>
      <c r="ALX45" s="653"/>
      <c r="ALY45" s="653"/>
      <c r="ALZ45" s="653"/>
      <c r="AMA45" s="653"/>
      <c r="AMB45" s="653"/>
      <c r="AMC45" s="653"/>
      <c r="AMD45" s="653"/>
      <c r="AME45" s="653"/>
      <c r="AMF45" s="653"/>
      <c r="AMG45" s="653"/>
      <c r="AMH45" s="653"/>
      <c r="AMI45" s="653"/>
      <c r="AMJ45" s="653"/>
    </row>
    <row r="46" spans="1:1024" s="199" customFormat="1">
      <c r="A46" s="1599" t="s">
        <v>3191</v>
      </c>
      <c r="B46" s="1594"/>
      <c r="C46" s="1594"/>
      <c r="D46" s="1594"/>
      <c r="E46" s="1594"/>
      <c r="F46" s="1595"/>
      <c r="G46" s="1600">
        <v>20275009.899999999</v>
      </c>
      <c r="H46" s="1600">
        <v>20275009.899999999</v>
      </c>
      <c r="I46" s="656"/>
      <c r="J46" s="653"/>
      <c r="K46" s="653"/>
      <c r="L46" s="653"/>
      <c r="M46" s="653"/>
      <c r="N46" s="653"/>
      <c r="O46" s="653"/>
      <c r="P46" s="653"/>
      <c r="Q46" s="653"/>
      <c r="R46" s="653"/>
      <c r="S46" s="653"/>
      <c r="T46" s="653"/>
      <c r="U46" s="653"/>
      <c r="V46" s="653"/>
      <c r="W46" s="653"/>
      <c r="X46" s="653"/>
      <c r="Y46" s="653"/>
      <c r="Z46" s="653"/>
      <c r="AA46" s="653"/>
      <c r="AB46" s="653"/>
      <c r="AC46" s="653"/>
      <c r="AD46" s="653"/>
      <c r="AE46" s="653"/>
      <c r="AF46" s="653"/>
      <c r="AG46" s="653"/>
      <c r="AH46" s="653"/>
      <c r="AI46" s="653"/>
      <c r="AJ46" s="653"/>
      <c r="AK46" s="653"/>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3"/>
      <c r="BW46" s="653"/>
      <c r="BX46" s="653"/>
      <c r="BY46" s="653"/>
      <c r="BZ46" s="653"/>
      <c r="CA46" s="653"/>
      <c r="CB46" s="653"/>
      <c r="CC46" s="653"/>
      <c r="CD46" s="653"/>
      <c r="CE46" s="653"/>
      <c r="CF46" s="653"/>
      <c r="CG46" s="653"/>
      <c r="CH46" s="653"/>
      <c r="CI46" s="653"/>
      <c r="CJ46" s="653"/>
      <c r="CK46" s="653"/>
      <c r="CL46" s="653"/>
      <c r="CM46" s="653"/>
      <c r="CN46" s="653"/>
      <c r="CO46" s="653"/>
      <c r="CP46" s="653"/>
      <c r="CQ46" s="653"/>
      <c r="CR46" s="653"/>
      <c r="CS46" s="653"/>
      <c r="CT46" s="653"/>
      <c r="CU46" s="653"/>
      <c r="CV46" s="653"/>
      <c r="CW46" s="653"/>
      <c r="CX46" s="653"/>
      <c r="CY46" s="653"/>
      <c r="CZ46" s="653"/>
      <c r="DA46" s="653"/>
      <c r="DB46" s="653"/>
      <c r="DC46" s="653"/>
      <c r="DD46" s="653"/>
      <c r="DE46" s="653"/>
      <c r="DF46" s="653"/>
      <c r="DG46" s="653"/>
      <c r="DH46" s="653"/>
      <c r="DI46" s="653"/>
      <c r="DJ46" s="653"/>
      <c r="DK46" s="653"/>
      <c r="DL46" s="653"/>
      <c r="DM46" s="653"/>
      <c r="DN46" s="653"/>
      <c r="DO46" s="653"/>
      <c r="DP46" s="653"/>
      <c r="DQ46" s="653"/>
      <c r="DR46" s="653"/>
      <c r="DS46" s="653"/>
      <c r="DT46" s="653"/>
      <c r="DU46" s="653"/>
      <c r="DV46" s="653"/>
      <c r="DW46" s="653"/>
      <c r="DX46" s="653"/>
      <c r="DY46" s="653"/>
      <c r="DZ46" s="653"/>
      <c r="EA46" s="653"/>
      <c r="EB46" s="653"/>
      <c r="EC46" s="653"/>
      <c r="ED46" s="653"/>
      <c r="EE46" s="653"/>
      <c r="EF46" s="653"/>
      <c r="EG46" s="653"/>
      <c r="EH46" s="653"/>
      <c r="EI46" s="653"/>
      <c r="EJ46" s="653"/>
      <c r="EK46" s="653"/>
      <c r="EL46" s="653"/>
      <c r="EM46" s="653"/>
      <c r="EN46" s="653"/>
      <c r="EO46" s="653"/>
      <c r="EP46" s="653"/>
      <c r="EQ46" s="653"/>
      <c r="ER46" s="653"/>
      <c r="ES46" s="653"/>
      <c r="ET46" s="653"/>
      <c r="EU46" s="653"/>
      <c r="EV46" s="653"/>
      <c r="EW46" s="653"/>
      <c r="EX46" s="653"/>
      <c r="EY46" s="653"/>
      <c r="EZ46" s="653"/>
      <c r="FA46" s="653"/>
      <c r="FB46" s="653"/>
      <c r="FC46" s="653"/>
      <c r="FD46" s="653"/>
      <c r="FE46" s="653"/>
      <c r="FF46" s="653"/>
      <c r="FG46" s="653"/>
      <c r="FH46" s="653"/>
      <c r="FI46" s="653"/>
      <c r="FJ46" s="653"/>
      <c r="FK46" s="653"/>
      <c r="FL46" s="653"/>
      <c r="FM46" s="653"/>
      <c r="FN46" s="653"/>
      <c r="FO46" s="653"/>
      <c r="FP46" s="653"/>
      <c r="FQ46" s="653"/>
      <c r="FR46" s="653"/>
      <c r="FS46" s="653"/>
      <c r="FT46" s="653"/>
      <c r="FU46" s="653"/>
      <c r="FV46" s="653"/>
      <c r="FW46" s="653"/>
      <c r="FX46" s="653"/>
      <c r="FY46" s="653"/>
      <c r="FZ46" s="653"/>
      <c r="GA46" s="653"/>
      <c r="GB46" s="653"/>
      <c r="GC46" s="653"/>
      <c r="GD46" s="653"/>
      <c r="GE46" s="653"/>
      <c r="GF46" s="653"/>
      <c r="GG46" s="653"/>
      <c r="GH46" s="653"/>
      <c r="GI46" s="653"/>
      <c r="GJ46" s="653"/>
      <c r="GK46" s="653"/>
      <c r="GL46" s="653"/>
      <c r="GM46" s="653"/>
      <c r="GN46" s="653"/>
      <c r="GO46" s="653"/>
      <c r="GP46" s="653"/>
      <c r="GQ46" s="653"/>
      <c r="GR46" s="653"/>
      <c r="GS46" s="653"/>
      <c r="GT46" s="653"/>
      <c r="GU46" s="653"/>
      <c r="GV46" s="653"/>
      <c r="GW46" s="653"/>
      <c r="GX46" s="653"/>
      <c r="GY46" s="653"/>
      <c r="GZ46" s="653"/>
      <c r="HA46" s="653"/>
      <c r="HB46" s="653"/>
      <c r="HC46" s="653"/>
      <c r="HD46" s="653"/>
      <c r="HE46" s="653"/>
      <c r="HF46" s="653"/>
      <c r="HG46" s="653"/>
      <c r="HH46" s="653"/>
      <c r="HI46" s="653"/>
      <c r="HJ46" s="653"/>
      <c r="HK46" s="653"/>
      <c r="HL46" s="653"/>
      <c r="HM46" s="653"/>
      <c r="HN46" s="653"/>
      <c r="HO46" s="653"/>
      <c r="HP46" s="653"/>
      <c r="HQ46" s="653"/>
      <c r="HR46" s="653"/>
      <c r="HS46" s="653"/>
      <c r="HT46" s="653"/>
      <c r="HU46" s="653"/>
      <c r="HV46" s="653"/>
      <c r="HW46" s="653"/>
      <c r="HX46" s="653"/>
      <c r="HY46" s="653"/>
      <c r="HZ46" s="653"/>
      <c r="IA46" s="653"/>
      <c r="IB46" s="653"/>
      <c r="IC46" s="653"/>
      <c r="ID46" s="653"/>
      <c r="IE46" s="653"/>
      <c r="IF46" s="653"/>
      <c r="IG46" s="653"/>
      <c r="IH46" s="653"/>
      <c r="II46" s="653"/>
      <c r="IJ46" s="653"/>
      <c r="IK46" s="653"/>
      <c r="IL46" s="653"/>
      <c r="IM46" s="653"/>
      <c r="IN46" s="653"/>
      <c r="IO46" s="653"/>
      <c r="IP46" s="653"/>
      <c r="IQ46" s="653"/>
      <c r="IR46" s="653"/>
      <c r="IS46" s="653"/>
      <c r="IT46" s="653"/>
      <c r="IU46" s="653"/>
      <c r="IV46" s="653"/>
      <c r="IW46" s="653"/>
      <c r="IX46" s="653"/>
      <c r="IY46" s="653"/>
      <c r="IZ46" s="653"/>
      <c r="JA46" s="653"/>
      <c r="JB46" s="653"/>
      <c r="JC46" s="653"/>
      <c r="JD46" s="653"/>
      <c r="JE46" s="653"/>
      <c r="JF46" s="653"/>
      <c r="JG46" s="653"/>
      <c r="JH46" s="653"/>
      <c r="JI46" s="653"/>
      <c r="JJ46" s="653"/>
      <c r="JK46" s="653"/>
      <c r="JL46" s="653"/>
      <c r="JM46" s="653"/>
      <c r="JN46" s="653"/>
      <c r="JO46" s="653"/>
      <c r="JP46" s="653"/>
      <c r="JQ46" s="653"/>
      <c r="JR46" s="653"/>
      <c r="JS46" s="653"/>
      <c r="JT46" s="653"/>
      <c r="JU46" s="653"/>
      <c r="JV46" s="653"/>
      <c r="JW46" s="653"/>
      <c r="JX46" s="653"/>
      <c r="JY46" s="653"/>
      <c r="JZ46" s="653"/>
      <c r="KA46" s="653"/>
      <c r="KB46" s="653"/>
      <c r="KC46" s="653"/>
      <c r="KD46" s="653"/>
      <c r="KE46" s="653"/>
      <c r="KF46" s="653"/>
      <c r="KG46" s="653"/>
      <c r="KH46" s="653"/>
      <c r="KI46" s="653"/>
      <c r="KJ46" s="653"/>
      <c r="KK46" s="653"/>
      <c r="KL46" s="653"/>
      <c r="KM46" s="653"/>
      <c r="KN46" s="653"/>
      <c r="KO46" s="653"/>
      <c r="KP46" s="653"/>
      <c r="KQ46" s="653"/>
      <c r="KR46" s="653"/>
      <c r="KS46" s="653"/>
      <c r="KT46" s="653"/>
      <c r="KU46" s="653"/>
      <c r="KV46" s="653"/>
      <c r="KW46" s="653"/>
      <c r="KX46" s="653"/>
      <c r="KY46" s="653"/>
      <c r="KZ46" s="653"/>
      <c r="LA46" s="653"/>
      <c r="LB46" s="653"/>
      <c r="LC46" s="653"/>
      <c r="LD46" s="653"/>
      <c r="LE46" s="653"/>
      <c r="LF46" s="653"/>
      <c r="LG46" s="653"/>
      <c r="LH46" s="653"/>
      <c r="LI46" s="653"/>
      <c r="LJ46" s="653"/>
      <c r="LK46" s="653"/>
      <c r="LL46" s="653"/>
      <c r="LM46" s="653"/>
      <c r="LN46" s="653"/>
      <c r="LO46" s="653"/>
      <c r="LP46" s="653"/>
      <c r="LQ46" s="653"/>
      <c r="LR46" s="653"/>
      <c r="LS46" s="653"/>
      <c r="LT46" s="653"/>
      <c r="LU46" s="653"/>
      <c r="LV46" s="653"/>
      <c r="LW46" s="653"/>
      <c r="LX46" s="653"/>
      <c r="LY46" s="653"/>
      <c r="LZ46" s="653"/>
      <c r="MA46" s="653"/>
      <c r="MB46" s="653"/>
      <c r="MC46" s="653"/>
      <c r="MD46" s="653"/>
      <c r="ME46" s="653"/>
      <c r="MF46" s="653"/>
      <c r="MG46" s="653"/>
      <c r="MH46" s="653"/>
      <c r="MI46" s="653"/>
      <c r="MJ46" s="653"/>
      <c r="MK46" s="653"/>
      <c r="ML46" s="653"/>
      <c r="MM46" s="653"/>
      <c r="MN46" s="653"/>
      <c r="MO46" s="653"/>
      <c r="MP46" s="653"/>
      <c r="MQ46" s="653"/>
      <c r="MR46" s="653"/>
      <c r="MS46" s="653"/>
      <c r="MT46" s="653"/>
      <c r="MU46" s="653"/>
      <c r="MV46" s="653"/>
      <c r="MW46" s="653"/>
      <c r="MX46" s="653"/>
      <c r="MY46" s="653"/>
      <c r="MZ46" s="653"/>
      <c r="NA46" s="653"/>
      <c r="NB46" s="653"/>
      <c r="NC46" s="653"/>
      <c r="ND46" s="653"/>
      <c r="NE46" s="653"/>
      <c r="NF46" s="653"/>
      <c r="NG46" s="653"/>
      <c r="NH46" s="653"/>
      <c r="NI46" s="653"/>
      <c r="NJ46" s="653"/>
      <c r="NK46" s="653"/>
      <c r="NL46" s="653"/>
      <c r="NM46" s="653"/>
      <c r="NN46" s="653"/>
      <c r="NO46" s="653"/>
      <c r="NP46" s="653"/>
      <c r="NQ46" s="653"/>
      <c r="NR46" s="653"/>
      <c r="NS46" s="653"/>
      <c r="NT46" s="653"/>
      <c r="NU46" s="653"/>
      <c r="NV46" s="653"/>
      <c r="NW46" s="653"/>
      <c r="NX46" s="653"/>
      <c r="NY46" s="653"/>
      <c r="NZ46" s="653"/>
      <c r="OA46" s="653"/>
      <c r="OB46" s="653"/>
      <c r="OC46" s="653"/>
      <c r="OD46" s="653"/>
      <c r="OE46" s="653"/>
      <c r="OF46" s="653"/>
      <c r="OG46" s="653"/>
      <c r="OH46" s="653"/>
      <c r="OI46" s="653"/>
      <c r="OJ46" s="653"/>
      <c r="OK46" s="653"/>
      <c r="OL46" s="653"/>
      <c r="OM46" s="653"/>
      <c r="ON46" s="653"/>
      <c r="OO46" s="653"/>
      <c r="OP46" s="653"/>
      <c r="OQ46" s="653"/>
      <c r="OR46" s="653"/>
      <c r="OS46" s="653"/>
      <c r="OT46" s="653"/>
      <c r="OU46" s="653"/>
      <c r="OV46" s="653"/>
      <c r="OW46" s="653"/>
      <c r="OX46" s="653"/>
      <c r="OY46" s="653"/>
      <c r="OZ46" s="653"/>
      <c r="PA46" s="653"/>
      <c r="PB46" s="653"/>
      <c r="PC46" s="653"/>
      <c r="PD46" s="653"/>
      <c r="PE46" s="653"/>
      <c r="PF46" s="653"/>
      <c r="PG46" s="653"/>
      <c r="PH46" s="653"/>
      <c r="PI46" s="653"/>
      <c r="PJ46" s="653"/>
      <c r="PK46" s="653"/>
      <c r="PL46" s="653"/>
      <c r="PM46" s="653"/>
      <c r="PN46" s="653"/>
      <c r="PO46" s="653"/>
      <c r="PP46" s="653"/>
      <c r="PQ46" s="653"/>
      <c r="PR46" s="653"/>
      <c r="PS46" s="653"/>
      <c r="PT46" s="653"/>
      <c r="PU46" s="653"/>
      <c r="PV46" s="653"/>
      <c r="PW46" s="653"/>
      <c r="PX46" s="653"/>
      <c r="PY46" s="653"/>
      <c r="PZ46" s="653"/>
      <c r="QA46" s="653"/>
      <c r="QB46" s="653"/>
      <c r="QC46" s="653"/>
      <c r="QD46" s="653"/>
      <c r="QE46" s="653"/>
      <c r="QF46" s="653"/>
      <c r="QG46" s="653"/>
      <c r="QH46" s="653"/>
      <c r="QI46" s="653"/>
      <c r="QJ46" s="653"/>
      <c r="QK46" s="653"/>
      <c r="QL46" s="653"/>
      <c r="QM46" s="653"/>
      <c r="QN46" s="653"/>
      <c r="QO46" s="653"/>
      <c r="QP46" s="653"/>
      <c r="QQ46" s="653"/>
      <c r="QR46" s="653"/>
      <c r="QS46" s="653"/>
      <c r="QT46" s="653"/>
      <c r="QU46" s="653"/>
      <c r="QV46" s="653"/>
      <c r="QW46" s="653"/>
      <c r="QX46" s="653"/>
      <c r="QY46" s="653"/>
      <c r="QZ46" s="653"/>
      <c r="RA46" s="653"/>
      <c r="RB46" s="653"/>
      <c r="RC46" s="653"/>
      <c r="RD46" s="653"/>
      <c r="RE46" s="653"/>
      <c r="RF46" s="653"/>
      <c r="RG46" s="653"/>
      <c r="RH46" s="653"/>
      <c r="RI46" s="653"/>
      <c r="RJ46" s="653"/>
      <c r="RK46" s="653"/>
      <c r="RL46" s="653"/>
      <c r="RM46" s="653"/>
      <c r="RN46" s="653"/>
      <c r="RO46" s="653"/>
      <c r="RP46" s="653"/>
      <c r="RQ46" s="653"/>
      <c r="RR46" s="653"/>
      <c r="RS46" s="653"/>
      <c r="RT46" s="653"/>
      <c r="RU46" s="653"/>
      <c r="RV46" s="653"/>
      <c r="RW46" s="653"/>
      <c r="RX46" s="653"/>
      <c r="RY46" s="653"/>
      <c r="RZ46" s="653"/>
      <c r="SA46" s="653"/>
      <c r="SB46" s="653"/>
      <c r="SC46" s="653"/>
      <c r="SD46" s="653"/>
      <c r="SE46" s="653"/>
      <c r="SF46" s="653"/>
      <c r="SG46" s="653"/>
      <c r="SH46" s="653"/>
      <c r="SI46" s="653"/>
      <c r="SJ46" s="653"/>
      <c r="SK46" s="653"/>
      <c r="SL46" s="653"/>
      <c r="SM46" s="653"/>
      <c r="SN46" s="653"/>
      <c r="SO46" s="653"/>
      <c r="SP46" s="653"/>
      <c r="SQ46" s="653"/>
      <c r="SR46" s="653"/>
      <c r="SS46" s="653"/>
      <c r="ST46" s="653"/>
      <c r="SU46" s="653"/>
      <c r="SV46" s="653"/>
      <c r="SW46" s="653"/>
      <c r="SX46" s="653"/>
      <c r="SY46" s="653"/>
      <c r="SZ46" s="653"/>
      <c r="TA46" s="653"/>
      <c r="TB46" s="653"/>
      <c r="TC46" s="653"/>
      <c r="TD46" s="653"/>
      <c r="TE46" s="653"/>
      <c r="TF46" s="653"/>
      <c r="TG46" s="653"/>
      <c r="TH46" s="653"/>
      <c r="TI46" s="653"/>
      <c r="TJ46" s="653"/>
      <c r="TK46" s="653"/>
      <c r="TL46" s="653"/>
      <c r="TM46" s="653"/>
      <c r="TN46" s="653"/>
      <c r="TO46" s="653"/>
      <c r="TP46" s="653"/>
      <c r="TQ46" s="653"/>
      <c r="TR46" s="653"/>
      <c r="TS46" s="653"/>
      <c r="TT46" s="653"/>
      <c r="TU46" s="653"/>
      <c r="TV46" s="653"/>
      <c r="TW46" s="653"/>
      <c r="TX46" s="653"/>
      <c r="TY46" s="653"/>
      <c r="TZ46" s="653"/>
      <c r="UA46" s="653"/>
      <c r="UB46" s="653"/>
      <c r="UC46" s="653"/>
      <c r="UD46" s="653"/>
      <c r="UE46" s="653"/>
      <c r="UF46" s="653"/>
      <c r="UG46" s="653"/>
      <c r="UH46" s="653"/>
      <c r="UI46" s="653"/>
      <c r="UJ46" s="653"/>
      <c r="UK46" s="653"/>
      <c r="UL46" s="653"/>
      <c r="UM46" s="653"/>
      <c r="UN46" s="653"/>
      <c r="UO46" s="653"/>
      <c r="UP46" s="653"/>
      <c r="UQ46" s="653"/>
      <c r="UR46" s="653"/>
      <c r="US46" s="653"/>
      <c r="UT46" s="653"/>
      <c r="UU46" s="653"/>
      <c r="UV46" s="653"/>
      <c r="UW46" s="653"/>
      <c r="UX46" s="653"/>
      <c r="UY46" s="653"/>
      <c r="UZ46" s="653"/>
      <c r="VA46" s="653"/>
      <c r="VB46" s="653"/>
      <c r="VC46" s="653"/>
      <c r="VD46" s="653"/>
      <c r="VE46" s="653"/>
      <c r="VF46" s="653"/>
      <c r="VG46" s="653"/>
      <c r="VH46" s="653"/>
      <c r="VI46" s="653"/>
      <c r="VJ46" s="653"/>
      <c r="VK46" s="653"/>
      <c r="VL46" s="653"/>
      <c r="VM46" s="653"/>
      <c r="VN46" s="653"/>
      <c r="VO46" s="653"/>
      <c r="VP46" s="653"/>
      <c r="VQ46" s="653"/>
      <c r="VR46" s="653"/>
      <c r="VS46" s="653"/>
      <c r="VT46" s="653"/>
      <c r="VU46" s="653"/>
      <c r="VV46" s="653"/>
      <c r="VW46" s="653"/>
      <c r="VX46" s="653"/>
      <c r="VY46" s="653"/>
      <c r="VZ46" s="653"/>
      <c r="WA46" s="653"/>
      <c r="WB46" s="653"/>
      <c r="WC46" s="653"/>
      <c r="WD46" s="653"/>
      <c r="WE46" s="653"/>
      <c r="WF46" s="653"/>
      <c r="WG46" s="653"/>
      <c r="WH46" s="653"/>
      <c r="WI46" s="653"/>
      <c r="WJ46" s="653"/>
      <c r="WK46" s="653"/>
      <c r="WL46" s="653"/>
      <c r="WM46" s="653"/>
      <c r="WN46" s="653"/>
      <c r="WO46" s="653"/>
      <c r="WP46" s="653"/>
      <c r="WQ46" s="653"/>
      <c r="WR46" s="653"/>
      <c r="WS46" s="653"/>
      <c r="WT46" s="653"/>
      <c r="WU46" s="653"/>
      <c r="WV46" s="653"/>
      <c r="WW46" s="653"/>
      <c r="WX46" s="653"/>
      <c r="WY46" s="653"/>
      <c r="WZ46" s="653"/>
      <c r="XA46" s="653"/>
      <c r="XB46" s="653"/>
      <c r="XC46" s="653"/>
      <c r="XD46" s="653"/>
      <c r="XE46" s="653"/>
      <c r="XF46" s="653"/>
      <c r="XG46" s="653"/>
      <c r="XH46" s="653"/>
      <c r="XI46" s="653"/>
      <c r="XJ46" s="653"/>
      <c r="XK46" s="653"/>
      <c r="XL46" s="653"/>
      <c r="XM46" s="653"/>
      <c r="XN46" s="653"/>
      <c r="XO46" s="653"/>
      <c r="XP46" s="653"/>
      <c r="XQ46" s="653"/>
      <c r="XR46" s="653"/>
      <c r="XS46" s="653"/>
      <c r="XT46" s="653"/>
      <c r="XU46" s="653"/>
      <c r="XV46" s="653"/>
      <c r="XW46" s="653"/>
      <c r="XX46" s="653"/>
      <c r="XY46" s="653"/>
      <c r="XZ46" s="653"/>
      <c r="YA46" s="653"/>
      <c r="YB46" s="653"/>
      <c r="YC46" s="653"/>
      <c r="YD46" s="653"/>
      <c r="YE46" s="653"/>
      <c r="YF46" s="653"/>
      <c r="YG46" s="653"/>
      <c r="YH46" s="653"/>
      <c r="YI46" s="653"/>
      <c r="YJ46" s="653"/>
      <c r="YK46" s="653"/>
      <c r="YL46" s="653"/>
      <c r="YM46" s="653"/>
      <c r="YN46" s="653"/>
      <c r="YO46" s="653"/>
      <c r="YP46" s="653"/>
      <c r="YQ46" s="653"/>
      <c r="YR46" s="653"/>
      <c r="YS46" s="653"/>
      <c r="YT46" s="653"/>
      <c r="YU46" s="653"/>
      <c r="YV46" s="653"/>
      <c r="YW46" s="653"/>
      <c r="YX46" s="653"/>
      <c r="YY46" s="653"/>
      <c r="YZ46" s="653"/>
      <c r="ZA46" s="653"/>
      <c r="ZB46" s="653"/>
      <c r="ZC46" s="653"/>
      <c r="ZD46" s="653"/>
      <c r="ZE46" s="653"/>
      <c r="ZF46" s="653"/>
      <c r="ZG46" s="653"/>
      <c r="ZH46" s="653"/>
      <c r="ZI46" s="653"/>
      <c r="ZJ46" s="653"/>
      <c r="ZK46" s="653"/>
      <c r="ZL46" s="653"/>
      <c r="ZM46" s="653"/>
      <c r="ZN46" s="653"/>
      <c r="ZO46" s="653"/>
      <c r="ZP46" s="653"/>
      <c r="ZQ46" s="653"/>
      <c r="ZR46" s="653"/>
      <c r="ZS46" s="653"/>
      <c r="ZT46" s="653"/>
      <c r="ZU46" s="653"/>
      <c r="ZV46" s="653"/>
      <c r="ZW46" s="653"/>
      <c r="ZX46" s="653"/>
      <c r="ZY46" s="653"/>
      <c r="ZZ46" s="653"/>
      <c r="AAA46" s="653"/>
      <c r="AAB46" s="653"/>
      <c r="AAC46" s="653"/>
      <c r="AAD46" s="653"/>
      <c r="AAE46" s="653"/>
      <c r="AAF46" s="653"/>
      <c r="AAG46" s="653"/>
      <c r="AAH46" s="653"/>
      <c r="AAI46" s="653"/>
      <c r="AAJ46" s="653"/>
      <c r="AAK46" s="653"/>
      <c r="AAL46" s="653"/>
      <c r="AAM46" s="653"/>
      <c r="AAN46" s="653"/>
      <c r="AAO46" s="653"/>
      <c r="AAP46" s="653"/>
      <c r="AAQ46" s="653"/>
      <c r="AAR46" s="653"/>
      <c r="AAS46" s="653"/>
      <c r="AAT46" s="653"/>
      <c r="AAU46" s="653"/>
      <c r="AAV46" s="653"/>
      <c r="AAW46" s="653"/>
      <c r="AAX46" s="653"/>
      <c r="AAY46" s="653"/>
      <c r="AAZ46" s="653"/>
      <c r="ABA46" s="653"/>
      <c r="ABB46" s="653"/>
      <c r="ABC46" s="653"/>
      <c r="ABD46" s="653"/>
      <c r="ABE46" s="653"/>
      <c r="ABF46" s="653"/>
      <c r="ABG46" s="653"/>
      <c r="ABH46" s="653"/>
      <c r="ABI46" s="653"/>
      <c r="ABJ46" s="653"/>
      <c r="ABK46" s="653"/>
      <c r="ABL46" s="653"/>
      <c r="ABM46" s="653"/>
      <c r="ABN46" s="653"/>
      <c r="ABO46" s="653"/>
      <c r="ABP46" s="653"/>
      <c r="ABQ46" s="653"/>
      <c r="ABR46" s="653"/>
      <c r="ABS46" s="653"/>
      <c r="ABT46" s="653"/>
      <c r="ABU46" s="653"/>
      <c r="ABV46" s="653"/>
      <c r="ABW46" s="653"/>
      <c r="ABX46" s="653"/>
      <c r="ABY46" s="653"/>
      <c r="ABZ46" s="653"/>
      <c r="ACA46" s="653"/>
      <c r="ACB46" s="653"/>
      <c r="ACC46" s="653"/>
      <c r="ACD46" s="653"/>
      <c r="ACE46" s="653"/>
      <c r="ACF46" s="653"/>
      <c r="ACG46" s="653"/>
      <c r="ACH46" s="653"/>
      <c r="ACI46" s="653"/>
      <c r="ACJ46" s="653"/>
      <c r="ACK46" s="653"/>
      <c r="ACL46" s="653"/>
      <c r="ACM46" s="653"/>
      <c r="ACN46" s="653"/>
      <c r="ACO46" s="653"/>
      <c r="ACP46" s="653"/>
      <c r="ACQ46" s="653"/>
      <c r="ACR46" s="653"/>
      <c r="ACS46" s="653"/>
      <c r="ACT46" s="653"/>
      <c r="ACU46" s="653"/>
      <c r="ACV46" s="653"/>
      <c r="ACW46" s="653"/>
      <c r="ACX46" s="653"/>
      <c r="ACY46" s="653"/>
      <c r="ACZ46" s="653"/>
      <c r="ADA46" s="653"/>
      <c r="ADB46" s="653"/>
      <c r="ADC46" s="653"/>
      <c r="ADD46" s="653"/>
      <c r="ADE46" s="653"/>
      <c r="ADF46" s="653"/>
      <c r="ADG46" s="653"/>
      <c r="ADH46" s="653"/>
      <c r="ADI46" s="653"/>
      <c r="ADJ46" s="653"/>
      <c r="ADK46" s="653"/>
      <c r="ADL46" s="653"/>
      <c r="ADM46" s="653"/>
      <c r="ADN46" s="653"/>
      <c r="ADO46" s="653"/>
      <c r="ADP46" s="653"/>
      <c r="ADQ46" s="653"/>
      <c r="ADR46" s="653"/>
      <c r="ADS46" s="653"/>
      <c r="ADT46" s="653"/>
      <c r="ADU46" s="653"/>
      <c r="ADV46" s="653"/>
      <c r="ADW46" s="653"/>
      <c r="ADX46" s="653"/>
      <c r="ADY46" s="653"/>
      <c r="ADZ46" s="653"/>
      <c r="AEA46" s="653"/>
      <c r="AEB46" s="653"/>
      <c r="AEC46" s="653"/>
      <c r="AED46" s="653"/>
      <c r="AEE46" s="653"/>
      <c r="AEF46" s="653"/>
      <c r="AEG46" s="653"/>
      <c r="AEH46" s="653"/>
      <c r="AEI46" s="653"/>
      <c r="AEJ46" s="653"/>
      <c r="AEK46" s="653"/>
      <c r="AEL46" s="653"/>
      <c r="AEM46" s="653"/>
      <c r="AEN46" s="653"/>
      <c r="AEO46" s="653"/>
      <c r="AEP46" s="653"/>
      <c r="AEQ46" s="653"/>
      <c r="AER46" s="653"/>
      <c r="AES46" s="653"/>
      <c r="AET46" s="653"/>
      <c r="AEU46" s="653"/>
      <c r="AEV46" s="653"/>
      <c r="AEW46" s="653"/>
      <c r="AEX46" s="653"/>
      <c r="AEY46" s="653"/>
      <c r="AEZ46" s="653"/>
      <c r="AFA46" s="653"/>
      <c r="AFB46" s="653"/>
      <c r="AFC46" s="653"/>
      <c r="AFD46" s="653"/>
      <c r="AFE46" s="653"/>
      <c r="AFF46" s="653"/>
      <c r="AFG46" s="653"/>
      <c r="AFH46" s="653"/>
      <c r="AFI46" s="653"/>
      <c r="AFJ46" s="653"/>
      <c r="AFK46" s="653"/>
      <c r="AFL46" s="653"/>
      <c r="AFM46" s="653"/>
      <c r="AFN46" s="653"/>
      <c r="AFO46" s="653"/>
      <c r="AFP46" s="653"/>
      <c r="AFQ46" s="653"/>
      <c r="AFR46" s="653"/>
      <c r="AFS46" s="653"/>
      <c r="AFT46" s="653"/>
      <c r="AFU46" s="653"/>
      <c r="AFV46" s="653"/>
      <c r="AFW46" s="653"/>
      <c r="AFX46" s="653"/>
      <c r="AFY46" s="653"/>
      <c r="AFZ46" s="653"/>
      <c r="AGA46" s="653"/>
      <c r="AGB46" s="653"/>
      <c r="AGC46" s="653"/>
      <c r="AGD46" s="653"/>
      <c r="AGE46" s="653"/>
      <c r="AGF46" s="653"/>
      <c r="AGG46" s="653"/>
      <c r="AGH46" s="653"/>
      <c r="AGI46" s="653"/>
      <c r="AGJ46" s="653"/>
      <c r="AGK46" s="653"/>
      <c r="AGL46" s="653"/>
      <c r="AGM46" s="653"/>
      <c r="AGN46" s="653"/>
      <c r="AGO46" s="653"/>
      <c r="AGP46" s="653"/>
      <c r="AGQ46" s="653"/>
      <c r="AGR46" s="653"/>
      <c r="AGS46" s="653"/>
      <c r="AGT46" s="653"/>
      <c r="AGU46" s="653"/>
      <c r="AGV46" s="653"/>
      <c r="AGW46" s="653"/>
      <c r="AGX46" s="653"/>
      <c r="AGY46" s="653"/>
      <c r="AGZ46" s="653"/>
      <c r="AHA46" s="653"/>
      <c r="AHB46" s="653"/>
      <c r="AHC46" s="653"/>
      <c r="AHD46" s="653"/>
      <c r="AHE46" s="653"/>
      <c r="AHF46" s="653"/>
      <c r="AHG46" s="653"/>
      <c r="AHH46" s="653"/>
      <c r="AHI46" s="653"/>
      <c r="AHJ46" s="653"/>
      <c r="AHK46" s="653"/>
      <c r="AHL46" s="653"/>
      <c r="AHM46" s="653"/>
      <c r="AHN46" s="653"/>
      <c r="AHO46" s="653"/>
      <c r="AHP46" s="653"/>
      <c r="AHQ46" s="653"/>
      <c r="AHR46" s="653"/>
      <c r="AHS46" s="653"/>
      <c r="AHT46" s="653"/>
      <c r="AHU46" s="653"/>
      <c r="AHV46" s="653"/>
      <c r="AHW46" s="653"/>
      <c r="AHX46" s="653"/>
      <c r="AHY46" s="653"/>
      <c r="AHZ46" s="653"/>
      <c r="AIA46" s="653"/>
      <c r="AIB46" s="653"/>
      <c r="AIC46" s="653"/>
      <c r="AID46" s="653"/>
      <c r="AIE46" s="653"/>
      <c r="AIF46" s="653"/>
      <c r="AIG46" s="653"/>
      <c r="AIH46" s="653"/>
      <c r="AII46" s="653"/>
      <c r="AIJ46" s="653"/>
      <c r="AIK46" s="653"/>
      <c r="AIL46" s="653"/>
      <c r="AIM46" s="653"/>
      <c r="AIN46" s="653"/>
      <c r="AIO46" s="653"/>
      <c r="AIP46" s="653"/>
      <c r="AIQ46" s="653"/>
      <c r="AIR46" s="653"/>
      <c r="AIS46" s="653"/>
      <c r="AIT46" s="653"/>
      <c r="AIU46" s="653"/>
      <c r="AIV46" s="653"/>
      <c r="AIW46" s="653"/>
      <c r="AIX46" s="653"/>
      <c r="AIY46" s="653"/>
      <c r="AIZ46" s="653"/>
      <c r="AJA46" s="653"/>
      <c r="AJB46" s="653"/>
      <c r="AJC46" s="653"/>
      <c r="AJD46" s="653"/>
      <c r="AJE46" s="653"/>
      <c r="AJF46" s="653"/>
      <c r="AJG46" s="653"/>
      <c r="AJH46" s="653"/>
      <c r="AJI46" s="653"/>
      <c r="AJJ46" s="653"/>
      <c r="AJK46" s="653"/>
      <c r="AJL46" s="653"/>
      <c r="AJM46" s="653"/>
      <c r="AJN46" s="653"/>
      <c r="AJO46" s="653"/>
      <c r="AJP46" s="653"/>
      <c r="AJQ46" s="653"/>
      <c r="AJR46" s="653"/>
      <c r="AJS46" s="653"/>
      <c r="AJT46" s="653"/>
      <c r="AJU46" s="653"/>
      <c r="AJV46" s="653"/>
      <c r="AJW46" s="653"/>
      <c r="AJX46" s="653"/>
      <c r="AJY46" s="653"/>
      <c r="AJZ46" s="653"/>
      <c r="AKA46" s="653"/>
      <c r="AKB46" s="653"/>
      <c r="AKC46" s="653"/>
      <c r="AKD46" s="653"/>
      <c r="AKE46" s="653"/>
      <c r="AKF46" s="653"/>
      <c r="AKG46" s="653"/>
      <c r="AKH46" s="653"/>
      <c r="AKI46" s="653"/>
      <c r="AKJ46" s="653"/>
      <c r="AKK46" s="653"/>
      <c r="AKL46" s="653"/>
      <c r="AKM46" s="653"/>
      <c r="AKN46" s="653"/>
      <c r="AKO46" s="653"/>
      <c r="AKP46" s="653"/>
      <c r="AKQ46" s="653"/>
      <c r="AKR46" s="653"/>
      <c r="AKS46" s="653"/>
      <c r="AKT46" s="653"/>
      <c r="AKU46" s="653"/>
      <c r="AKV46" s="653"/>
      <c r="AKW46" s="653"/>
      <c r="AKX46" s="653"/>
      <c r="AKY46" s="653"/>
      <c r="AKZ46" s="653"/>
      <c r="ALA46" s="653"/>
      <c r="ALB46" s="653"/>
      <c r="ALC46" s="653"/>
      <c r="ALD46" s="653"/>
      <c r="ALE46" s="653"/>
      <c r="ALF46" s="653"/>
      <c r="ALG46" s="653"/>
      <c r="ALH46" s="653"/>
      <c r="ALI46" s="653"/>
      <c r="ALJ46" s="653"/>
      <c r="ALK46" s="653"/>
      <c r="ALL46" s="653"/>
      <c r="ALM46" s="653"/>
      <c r="ALN46" s="653"/>
      <c r="ALO46" s="653"/>
      <c r="ALP46" s="653"/>
      <c r="ALQ46" s="653"/>
      <c r="ALR46" s="653"/>
      <c r="ALS46" s="653"/>
      <c r="ALT46" s="653"/>
      <c r="ALU46" s="653"/>
      <c r="ALV46" s="653"/>
      <c r="ALW46" s="653"/>
      <c r="ALX46" s="653"/>
      <c r="ALY46" s="653"/>
      <c r="ALZ46" s="653"/>
      <c r="AMA46" s="653"/>
      <c r="AMB46" s="653"/>
      <c r="AMC46" s="653"/>
      <c r="AMD46" s="653"/>
      <c r="AME46" s="653"/>
      <c r="AMF46" s="653"/>
      <c r="AMG46" s="653"/>
      <c r="AMH46" s="653"/>
      <c r="AMI46" s="653"/>
      <c r="AMJ46" s="653"/>
    </row>
    <row r="47" spans="1:1024" s="199" customFormat="1">
      <c r="A47" s="1599" t="s">
        <v>3262</v>
      </c>
      <c r="B47" s="1594"/>
      <c r="C47" s="1594"/>
      <c r="D47" s="1594"/>
      <c r="E47" s="1594"/>
      <c r="F47" s="1595"/>
      <c r="G47" s="1600">
        <v>19450000</v>
      </c>
      <c r="H47" s="1600">
        <v>19450000</v>
      </c>
      <c r="I47" s="656"/>
      <c r="J47" s="653"/>
      <c r="K47" s="653"/>
      <c r="L47" s="653"/>
      <c r="M47" s="653"/>
      <c r="N47" s="653"/>
      <c r="O47" s="653"/>
      <c r="P47" s="653"/>
      <c r="Q47" s="653"/>
      <c r="R47" s="653"/>
      <c r="S47" s="653"/>
      <c r="T47" s="653"/>
      <c r="U47" s="653"/>
      <c r="V47" s="653"/>
      <c r="W47" s="653"/>
      <c r="X47" s="653"/>
      <c r="Y47" s="653"/>
      <c r="Z47" s="653"/>
      <c r="AA47" s="653"/>
      <c r="AB47" s="653"/>
      <c r="AC47" s="653"/>
      <c r="AD47" s="653"/>
      <c r="AE47" s="653"/>
      <c r="AF47" s="653"/>
      <c r="AG47" s="653"/>
      <c r="AH47" s="653"/>
      <c r="AI47" s="653"/>
      <c r="AJ47" s="653"/>
      <c r="AK47" s="653"/>
      <c r="AL47" s="653"/>
      <c r="AM47" s="653"/>
      <c r="AN47" s="653"/>
      <c r="AO47" s="653"/>
      <c r="AP47" s="653"/>
      <c r="AQ47" s="653"/>
      <c r="AR47" s="653"/>
      <c r="AS47" s="653"/>
      <c r="AT47" s="653"/>
      <c r="AU47" s="653"/>
      <c r="AV47" s="653"/>
      <c r="AW47" s="653"/>
      <c r="AX47" s="653"/>
      <c r="AY47" s="653"/>
      <c r="AZ47" s="653"/>
      <c r="BA47" s="653"/>
      <c r="BB47" s="653"/>
      <c r="BC47" s="653"/>
      <c r="BD47" s="653"/>
      <c r="BE47" s="653"/>
      <c r="BF47" s="653"/>
      <c r="BG47" s="653"/>
      <c r="BH47" s="653"/>
      <c r="BI47" s="653"/>
      <c r="BJ47" s="653"/>
      <c r="BK47" s="653"/>
      <c r="BL47" s="653"/>
      <c r="BM47" s="653"/>
      <c r="BN47" s="653"/>
      <c r="BO47" s="653"/>
      <c r="BP47" s="653"/>
      <c r="BQ47" s="653"/>
      <c r="BR47" s="653"/>
      <c r="BS47" s="653"/>
      <c r="BT47" s="653"/>
      <c r="BU47" s="653"/>
      <c r="BV47" s="653"/>
      <c r="BW47" s="653"/>
      <c r="BX47" s="653"/>
      <c r="BY47" s="653"/>
      <c r="BZ47" s="653"/>
      <c r="CA47" s="653"/>
      <c r="CB47" s="653"/>
      <c r="CC47" s="653"/>
      <c r="CD47" s="653"/>
      <c r="CE47" s="653"/>
      <c r="CF47" s="653"/>
      <c r="CG47" s="653"/>
      <c r="CH47" s="653"/>
      <c r="CI47" s="653"/>
      <c r="CJ47" s="653"/>
      <c r="CK47" s="653"/>
      <c r="CL47" s="653"/>
      <c r="CM47" s="653"/>
      <c r="CN47" s="653"/>
      <c r="CO47" s="653"/>
      <c r="CP47" s="653"/>
      <c r="CQ47" s="653"/>
      <c r="CR47" s="653"/>
      <c r="CS47" s="653"/>
      <c r="CT47" s="653"/>
      <c r="CU47" s="653"/>
      <c r="CV47" s="653"/>
      <c r="CW47" s="653"/>
      <c r="CX47" s="653"/>
      <c r="CY47" s="653"/>
      <c r="CZ47" s="653"/>
      <c r="DA47" s="653"/>
      <c r="DB47" s="653"/>
      <c r="DC47" s="653"/>
      <c r="DD47" s="653"/>
      <c r="DE47" s="653"/>
      <c r="DF47" s="653"/>
      <c r="DG47" s="653"/>
      <c r="DH47" s="653"/>
      <c r="DI47" s="653"/>
      <c r="DJ47" s="653"/>
      <c r="DK47" s="653"/>
      <c r="DL47" s="653"/>
      <c r="DM47" s="653"/>
      <c r="DN47" s="653"/>
      <c r="DO47" s="653"/>
      <c r="DP47" s="653"/>
      <c r="DQ47" s="653"/>
      <c r="DR47" s="653"/>
      <c r="DS47" s="653"/>
      <c r="DT47" s="653"/>
      <c r="DU47" s="653"/>
      <c r="DV47" s="653"/>
      <c r="DW47" s="653"/>
      <c r="DX47" s="653"/>
      <c r="DY47" s="653"/>
      <c r="DZ47" s="653"/>
      <c r="EA47" s="653"/>
      <c r="EB47" s="653"/>
      <c r="EC47" s="653"/>
      <c r="ED47" s="653"/>
      <c r="EE47" s="653"/>
      <c r="EF47" s="653"/>
      <c r="EG47" s="653"/>
      <c r="EH47" s="653"/>
      <c r="EI47" s="653"/>
      <c r="EJ47" s="653"/>
      <c r="EK47" s="653"/>
      <c r="EL47" s="653"/>
      <c r="EM47" s="653"/>
      <c r="EN47" s="653"/>
      <c r="EO47" s="653"/>
      <c r="EP47" s="653"/>
      <c r="EQ47" s="653"/>
      <c r="ER47" s="653"/>
      <c r="ES47" s="653"/>
      <c r="ET47" s="653"/>
      <c r="EU47" s="653"/>
      <c r="EV47" s="653"/>
      <c r="EW47" s="653"/>
      <c r="EX47" s="653"/>
      <c r="EY47" s="653"/>
      <c r="EZ47" s="653"/>
      <c r="FA47" s="653"/>
      <c r="FB47" s="653"/>
      <c r="FC47" s="653"/>
      <c r="FD47" s="653"/>
      <c r="FE47" s="653"/>
      <c r="FF47" s="653"/>
      <c r="FG47" s="653"/>
      <c r="FH47" s="653"/>
      <c r="FI47" s="653"/>
      <c r="FJ47" s="653"/>
      <c r="FK47" s="653"/>
      <c r="FL47" s="653"/>
      <c r="FM47" s="653"/>
      <c r="FN47" s="653"/>
      <c r="FO47" s="653"/>
      <c r="FP47" s="653"/>
      <c r="FQ47" s="653"/>
      <c r="FR47" s="653"/>
      <c r="FS47" s="653"/>
      <c r="FT47" s="653"/>
      <c r="FU47" s="653"/>
      <c r="FV47" s="653"/>
      <c r="FW47" s="653"/>
      <c r="FX47" s="653"/>
      <c r="FY47" s="653"/>
      <c r="FZ47" s="653"/>
      <c r="GA47" s="653"/>
      <c r="GB47" s="653"/>
      <c r="GC47" s="653"/>
      <c r="GD47" s="653"/>
      <c r="GE47" s="653"/>
      <c r="GF47" s="653"/>
      <c r="GG47" s="653"/>
      <c r="GH47" s="653"/>
      <c r="GI47" s="653"/>
      <c r="GJ47" s="653"/>
      <c r="GK47" s="653"/>
      <c r="GL47" s="653"/>
      <c r="GM47" s="653"/>
      <c r="GN47" s="653"/>
      <c r="GO47" s="653"/>
      <c r="GP47" s="653"/>
      <c r="GQ47" s="653"/>
      <c r="GR47" s="653"/>
      <c r="GS47" s="653"/>
      <c r="GT47" s="653"/>
      <c r="GU47" s="653"/>
      <c r="GV47" s="653"/>
      <c r="GW47" s="653"/>
      <c r="GX47" s="653"/>
      <c r="GY47" s="653"/>
      <c r="GZ47" s="653"/>
      <c r="HA47" s="653"/>
      <c r="HB47" s="653"/>
      <c r="HC47" s="653"/>
      <c r="HD47" s="653"/>
      <c r="HE47" s="653"/>
      <c r="HF47" s="653"/>
      <c r="HG47" s="653"/>
      <c r="HH47" s="653"/>
      <c r="HI47" s="653"/>
      <c r="HJ47" s="653"/>
      <c r="HK47" s="653"/>
      <c r="HL47" s="653"/>
      <c r="HM47" s="653"/>
      <c r="HN47" s="653"/>
      <c r="HO47" s="653"/>
      <c r="HP47" s="653"/>
      <c r="HQ47" s="653"/>
      <c r="HR47" s="653"/>
      <c r="HS47" s="653"/>
      <c r="HT47" s="653"/>
      <c r="HU47" s="653"/>
      <c r="HV47" s="653"/>
      <c r="HW47" s="653"/>
      <c r="HX47" s="653"/>
      <c r="HY47" s="653"/>
      <c r="HZ47" s="653"/>
      <c r="IA47" s="653"/>
      <c r="IB47" s="653"/>
      <c r="IC47" s="653"/>
      <c r="ID47" s="653"/>
      <c r="IE47" s="653"/>
      <c r="IF47" s="653"/>
      <c r="IG47" s="653"/>
      <c r="IH47" s="653"/>
      <c r="II47" s="653"/>
      <c r="IJ47" s="653"/>
      <c r="IK47" s="653"/>
      <c r="IL47" s="653"/>
      <c r="IM47" s="653"/>
      <c r="IN47" s="653"/>
      <c r="IO47" s="653"/>
      <c r="IP47" s="653"/>
      <c r="IQ47" s="653"/>
      <c r="IR47" s="653"/>
      <c r="IS47" s="653"/>
      <c r="IT47" s="653"/>
      <c r="IU47" s="653"/>
      <c r="IV47" s="653"/>
      <c r="IW47" s="653"/>
      <c r="IX47" s="653"/>
      <c r="IY47" s="653"/>
      <c r="IZ47" s="653"/>
      <c r="JA47" s="653"/>
      <c r="JB47" s="653"/>
      <c r="JC47" s="653"/>
      <c r="JD47" s="653"/>
      <c r="JE47" s="653"/>
      <c r="JF47" s="653"/>
      <c r="JG47" s="653"/>
      <c r="JH47" s="653"/>
      <c r="JI47" s="653"/>
      <c r="JJ47" s="653"/>
      <c r="JK47" s="653"/>
      <c r="JL47" s="653"/>
      <c r="JM47" s="653"/>
      <c r="JN47" s="653"/>
      <c r="JO47" s="653"/>
      <c r="JP47" s="653"/>
      <c r="JQ47" s="653"/>
      <c r="JR47" s="653"/>
      <c r="JS47" s="653"/>
      <c r="JT47" s="653"/>
      <c r="JU47" s="653"/>
      <c r="JV47" s="653"/>
      <c r="JW47" s="653"/>
      <c r="JX47" s="653"/>
      <c r="JY47" s="653"/>
      <c r="JZ47" s="653"/>
      <c r="KA47" s="653"/>
      <c r="KB47" s="653"/>
      <c r="KC47" s="653"/>
      <c r="KD47" s="653"/>
      <c r="KE47" s="653"/>
      <c r="KF47" s="653"/>
      <c r="KG47" s="653"/>
      <c r="KH47" s="653"/>
      <c r="KI47" s="653"/>
      <c r="KJ47" s="653"/>
      <c r="KK47" s="653"/>
      <c r="KL47" s="653"/>
      <c r="KM47" s="653"/>
      <c r="KN47" s="653"/>
      <c r="KO47" s="653"/>
      <c r="KP47" s="653"/>
      <c r="KQ47" s="653"/>
      <c r="KR47" s="653"/>
      <c r="KS47" s="653"/>
      <c r="KT47" s="653"/>
      <c r="KU47" s="653"/>
      <c r="KV47" s="653"/>
      <c r="KW47" s="653"/>
      <c r="KX47" s="653"/>
      <c r="KY47" s="653"/>
      <c r="KZ47" s="653"/>
      <c r="LA47" s="653"/>
      <c r="LB47" s="653"/>
      <c r="LC47" s="653"/>
      <c r="LD47" s="653"/>
      <c r="LE47" s="653"/>
      <c r="LF47" s="653"/>
      <c r="LG47" s="653"/>
      <c r="LH47" s="653"/>
      <c r="LI47" s="653"/>
      <c r="LJ47" s="653"/>
      <c r="LK47" s="653"/>
      <c r="LL47" s="653"/>
      <c r="LM47" s="653"/>
      <c r="LN47" s="653"/>
      <c r="LO47" s="653"/>
      <c r="LP47" s="653"/>
      <c r="LQ47" s="653"/>
      <c r="LR47" s="653"/>
      <c r="LS47" s="653"/>
      <c r="LT47" s="653"/>
      <c r="LU47" s="653"/>
      <c r="LV47" s="653"/>
      <c r="LW47" s="653"/>
      <c r="LX47" s="653"/>
      <c r="LY47" s="653"/>
      <c r="LZ47" s="653"/>
      <c r="MA47" s="653"/>
      <c r="MB47" s="653"/>
      <c r="MC47" s="653"/>
      <c r="MD47" s="653"/>
      <c r="ME47" s="653"/>
      <c r="MF47" s="653"/>
      <c r="MG47" s="653"/>
      <c r="MH47" s="653"/>
      <c r="MI47" s="653"/>
      <c r="MJ47" s="653"/>
      <c r="MK47" s="653"/>
      <c r="ML47" s="653"/>
      <c r="MM47" s="653"/>
      <c r="MN47" s="653"/>
      <c r="MO47" s="653"/>
      <c r="MP47" s="653"/>
      <c r="MQ47" s="653"/>
      <c r="MR47" s="653"/>
      <c r="MS47" s="653"/>
      <c r="MT47" s="653"/>
      <c r="MU47" s="653"/>
      <c r="MV47" s="653"/>
      <c r="MW47" s="653"/>
      <c r="MX47" s="653"/>
      <c r="MY47" s="653"/>
      <c r="MZ47" s="653"/>
      <c r="NA47" s="653"/>
      <c r="NB47" s="653"/>
      <c r="NC47" s="653"/>
      <c r="ND47" s="653"/>
      <c r="NE47" s="653"/>
      <c r="NF47" s="653"/>
      <c r="NG47" s="653"/>
      <c r="NH47" s="653"/>
      <c r="NI47" s="653"/>
      <c r="NJ47" s="653"/>
      <c r="NK47" s="653"/>
      <c r="NL47" s="653"/>
      <c r="NM47" s="653"/>
      <c r="NN47" s="653"/>
      <c r="NO47" s="653"/>
      <c r="NP47" s="653"/>
      <c r="NQ47" s="653"/>
      <c r="NR47" s="653"/>
      <c r="NS47" s="653"/>
      <c r="NT47" s="653"/>
      <c r="NU47" s="653"/>
      <c r="NV47" s="653"/>
      <c r="NW47" s="653"/>
      <c r="NX47" s="653"/>
      <c r="NY47" s="653"/>
      <c r="NZ47" s="653"/>
      <c r="OA47" s="653"/>
      <c r="OB47" s="653"/>
      <c r="OC47" s="653"/>
      <c r="OD47" s="653"/>
      <c r="OE47" s="653"/>
      <c r="OF47" s="653"/>
      <c r="OG47" s="653"/>
      <c r="OH47" s="653"/>
      <c r="OI47" s="653"/>
      <c r="OJ47" s="653"/>
      <c r="OK47" s="653"/>
      <c r="OL47" s="653"/>
      <c r="OM47" s="653"/>
      <c r="ON47" s="653"/>
      <c r="OO47" s="653"/>
      <c r="OP47" s="653"/>
      <c r="OQ47" s="653"/>
      <c r="OR47" s="653"/>
      <c r="OS47" s="653"/>
      <c r="OT47" s="653"/>
      <c r="OU47" s="653"/>
      <c r="OV47" s="653"/>
      <c r="OW47" s="653"/>
      <c r="OX47" s="653"/>
      <c r="OY47" s="653"/>
      <c r="OZ47" s="653"/>
      <c r="PA47" s="653"/>
      <c r="PB47" s="653"/>
      <c r="PC47" s="653"/>
      <c r="PD47" s="653"/>
      <c r="PE47" s="653"/>
      <c r="PF47" s="653"/>
      <c r="PG47" s="653"/>
      <c r="PH47" s="653"/>
      <c r="PI47" s="653"/>
      <c r="PJ47" s="653"/>
      <c r="PK47" s="653"/>
      <c r="PL47" s="653"/>
      <c r="PM47" s="653"/>
      <c r="PN47" s="653"/>
      <c r="PO47" s="653"/>
      <c r="PP47" s="653"/>
      <c r="PQ47" s="653"/>
      <c r="PR47" s="653"/>
      <c r="PS47" s="653"/>
      <c r="PT47" s="653"/>
      <c r="PU47" s="653"/>
      <c r="PV47" s="653"/>
      <c r="PW47" s="653"/>
      <c r="PX47" s="653"/>
      <c r="PY47" s="653"/>
      <c r="PZ47" s="653"/>
      <c r="QA47" s="653"/>
      <c r="QB47" s="653"/>
      <c r="QC47" s="653"/>
      <c r="QD47" s="653"/>
      <c r="QE47" s="653"/>
      <c r="QF47" s="653"/>
      <c r="QG47" s="653"/>
      <c r="QH47" s="653"/>
      <c r="QI47" s="653"/>
      <c r="QJ47" s="653"/>
      <c r="QK47" s="653"/>
      <c r="QL47" s="653"/>
      <c r="QM47" s="653"/>
      <c r="QN47" s="653"/>
      <c r="QO47" s="653"/>
      <c r="QP47" s="653"/>
      <c r="QQ47" s="653"/>
      <c r="QR47" s="653"/>
      <c r="QS47" s="653"/>
      <c r="QT47" s="653"/>
      <c r="QU47" s="653"/>
      <c r="QV47" s="653"/>
      <c r="QW47" s="653"/>
      <c r="QX47" s="653"/>
      <c r="QY47" s="653"/>
      <c r="QZ47" s="653"/>
      <c r="RA47" s="653"/>
      <c r="RB47" s="653"/>
      <c r="RC47" s="653"/>
      <c r="RD47" s="653"/>
      <c r="RE47" s="653"/>
      <c r="RF47" s="653"/>
      <c r="RG47" s="653"/>
      <c r="RH47" s="653"/>
      <c r="RI47" s="653"/>
      <c r="RJ47" s="653"/>
      <c r="RK47" s="653"/>
      <c r="RL47" s="653"/>
      <c r="RM47" s="653"/>
      <c r="RN47" s="653"/>
      <c r="RO47" s="653"/>
      <c r="RP47" s="653"/>
      <c r="RQ47" s="653"/>
      <c r="RR47" s="653"/>
      <c r="RS47" s="653"/>
      <c r="RT47" s="653"/>
      <c r="RU47" s="653"/>
      <c r="RV47" s="653"/>
      <c r="RW47" s="653"/>
      <c r="RX47" s="653"/>
      <c r="RY47" s="653"/>
      <c r="RZ47" s="653"/>
      <c r="SA47" s="653"/>
      <c r="SB47" s="653"/>
      <c r="SC47" s="653"/>
      <c r="SD47" s="653"/>
      <c r="SE47" s="653"/>
      <c r="SF47" s="653"/>
      <c r="SG47" s="653"/>
      <c r="SH47" s="653"/>
      <c r="SI47" s="653"/>
      <c r="SJ47" s="653"/>
      <c r="SK47" s="653"/>
      <c r="SL47" s="653"/>
      <c r="SM47" s="653"/>
      <c r="SN47" s="653"/>
      <c r="SO47" s="653"/>
      <c r="SP47" s="653"/>
      <c r="SQ47" s="653"/>
      <c r="SR47" s="653"/>
      <c r="SS47" s="653"/>
      <c r="ST47" s="653"/>
      <c r="SU47" s="653"/>
      <c r="SV47" s="653"/>
      <c r="SW47" s="653"/>
      <c r="SX47" s="653"/>
      <c r="SY47" s="653"/>
      <c r="SZ47" s="653"/>
      <c r="TA47" s="653"/>
      <c r="TB47" s="653"/>
      <c r="TC47" s="653"/>
      <c r="TD47" s="653"/>
      <c r="TE47" s="653"/>
      <c r="TF47" s="653"/>
      <c r="TG47" s="653"/>
      <c r="TH47" s="653"/>
      <c r="TI47" s="653"/>
      <c r="TJ47" s="653"/>
      <c r="TK47" s="653"/>
      <c r="TL47" s="653"/>
      <c r="TM47" s="653"/>
      <c r="TN47" s="653"/>
      <c r="TO47" s="653"/>
      <c r="TP47" s="653"/>
      <c r="TQ47" s="653"/>
      <c r="TR47" s="653"/>
      <c r="TS47" s="653"/>
      <c r="TT47" s="653"/>
      <c r="TU47" s="653"/>
      <c r="TV47" s="653"/>
      <c r="TW47" s="653"/>
      <c r="TX47" s="653"/>
      <c r="TY47" s="653"/>
      <c r="TZ47" s="653"/>
      <c r="UA47" s="653"/>
      <c r="UB47" s="653"/>
      <c r="UC47" s="653"/>
      <c r="UD47" s="653"/>
      <c r="UE47" s="653"/>
      <c r="UF47" s="653"/>
      <c r="UG47" s="653"/>
      <c r="UH47" s="653"/>
      <c r="UI47" s="653"/>
      <c r="UJ47" s="653"/>
      <c r="UK47" s="653"/>
      <c r="UL47" s="653"/>
      <c r="UM47" s="653"/>
      <c r="UN47" s="653"/>
      <c r="UO47" s="653"/>
      <c r="UP47" s="653"/>
      <c r="UQ47" s="653"/>
      <c r="UR47" s="653"/>
      <c r="US47" s="653"/>
      <c r="UT47" s="653"/>
      <c r="UU47" s="653"/>
      <c r="UV47" s="653"/>
      <c r="UW47" s="653"/>
      <c r="UX47" s="653"/>
      <c r="UY47" s="653"/>
      <c r="UZ47" s="653"/>
      <c r="VA47" s="653"/>
      <c r="VB47" s="653"/>
      <c r="VC47" s="653"/>
      <c r="VD47" s="653"/>
      <c r="VE47" s="653"/>
      <c r="VF47" s="653"/>
      <c r="VG47" s="653"/>
      <c r="VH47" s="653"/>
      <c r="VI47" s="653"/>
      <c r="VJ47" s="653"/>
      <c r="VK47" s="653"/>
      <c r="VL47" s="653"/>
      <c r="VM47" s="653"/>
      <c r="VN47" s="653"/>
      <c r="VO47" s="653"/>
      <c r="VP47" s="653"/>
      <c r="VQ47" s="653"/>
      <c r="VR47" s="653"/>
      <c r="VS47" s="653"/>
      <c r="VT47" s="653"/>
      <c r="VU47" s="653"/>
      <c r="VV47" s="653"/>
      <c r="VW47" s="653"/>
      <c r="VX47" s="653"/>
      <c r="VY47" s="653"/>
      <c r="VZ47" s="653"/>
      <c r="WA47" s="653"/>
      <c r="WB47" s="653"/>
      <c r="WC47" s="653"/>
      <c r="WD47" s="653"/>
      <c r="WE47" s="653"/>
      <c r="WF47" s="653"/>
      <c r="WG47" s="653"/>
      <c r="WH47" s="653"/>
      <c r="WI47" s="653"/>
      <c r="WJ47" s="653"/>
      <c r="WK47" s="653"/>
      <c r="WL47" s="653"/>
      <c r="WM47" s="653"/>
      <c r="WN47" s="653"/>
      <c r="WO47" s="653"/>
      <c r="WP47" s="653"/>
      <c r="WQ47" s="653"/>
      <c r="WR47" s="653"/>
      <c r="WS47" s="653"/>
      <c r="WT47" s="653"/>
      <c r="WU47" s="653"/>
      <c r="WV47" s="653"/>
      <c r="WW47" s="653"/>
      <c r="WX47" s="653"/>
      <c r="WY47" s="653"/>
      <c r="WZ47" s="653"/>
      <c r="XA47" s="653"/>
      <c r="XB47" s="653"/>
      <c r="XC47" s="653"/>
      <c r="XD47" s="653"/>
      <c r="XE47" s="653"/>
      <c r="XF47" s="653"/>
      <c r="XG47" s="653"/>
      <c r="XH47" s="653"/>
      <c r="XI47" s="653"/>
      <c r="XJ47" s="653"/>
      <c r="XK47" s="653"/>
      <c r="XL47" s="653"/>
      <c r="XM47" s="653"/>
      <c r="XN47" s="653"/>
      <c r="XO47" s="653"/>
      <c r="XP47" s="653"/>
      <c r="XQ47" s="653"/>
      <c r="XR47" s="653"/>
      <c r="XS47" s="653"/>
      <c r="XT47" s="653"/>
      <c r="XU47" s="653"/>
      <c r="XV47" s="653"/>
      <c r="XW47" s="653"/>
      <c r="XX47" s="653"/>
      <c r="XY47" s="653"/>
      <c r="XZ47" s="653"/>
      <c r="YA47" s="653"/>
      <c r="YB47" s="653"/>
      <c r="YC47" s="653"/>
      <c r="YD47" s="653"/>
      <c r="YE47" s="653"/>
      <c r="YF47" s="653"/>
      <c r="YG47" s="653"/>
      <c r="YH47" s="653"/>
      <c r="YI47" s="653"/>
      <c r="YJ47" s="653"/>
      <c r="YK47" s="653"/>
      <c r="YL47" s="653"/>
      <c r="YM47" s="653"/>
      <c r="YN47" s="653"/>
      <c r="YO47" s="653"/>
      <c r="YP47" s="653"/>
      <c r="YQ47" s="653"/>
      <c r="YR47" s="653"/>
      <c r="YS47" s="653"/>
      <c r="YT47" s="653"/>
      <c r="YU47" s="653"/>
      <c r="YV47" s="653"/>
      <c r="YW47" s="653"/>
      <c r="YX47" s="653"/>
      <c r="YY47" s="653"/>
      <c r="YZ47" s="653"/>
      <c r="ZA47" s="653"/>
      <c r="ZB47" s="653"/>
      <c r="ZC47" s="653"/>
      <c r="ZD47" s="653"/>
      <c r="ZE47" s="653"/>
      <c r="ZF47" s="653"/>
      <c r="ZG47" s="653"/>
      <c r="ZH47" s="653"/>
      <c r="ZI47" s="653"/>
      <c r="ZJ47" s="653"/>
      <c r="ZK47" s="653"/>
      <c r="ZL47" s="653"/>
      <c r="ZM47" s="653"/>
      <c r="ZN47" s="653"/>
      <c r="ZO47" s="653"/>
      <c r="ZP47" s="653"/>
      <c r="ZQ47" s="653"/>
      <c r="ZR47" s="653"/>
      <c r="ZS47" s="653"/>
      <c r="ZT47" s="653"/>
      <c r="ZU47" s="653"/>
      <c r="ZV47" s="653"/>
      <c r="ZW47" s="653"/>
      <c r="ZX47" s="653"/>
      <c r="ZY47" s="653"/>
      <c r="ZZ47" s="653"/>
      <c r="AAA47" s="653"/>
      <c r="AAB47" s="653"/>
      <c r="AAC47" s="653"/>
      <c r="AAD47" s="653"/>
      <c r="AAE47" s="653"/>
      <c r="AAF47" s="653"/>
      <c r="AAG47" s="653"/>
      <c r="AAH47" s="653"/>
      <c r="AAI47" s="653"/>
      <c r="AAJ47" s="653"/>
      <c r="AAK47" s="653"/>
      <c r="AAL47" s="653"/>
      <c r="AAM47" s="653"/>
      <c r="AAN47" s="653"/>
      <c r="AAO47" s="653"/>
      <c r="AAP47" s="653"/>
      <c r="AAQ47" s="653"/>
      <c r="AAR47" s="653"/>
      <c r="AAS47" s="653"/>
      <c r="AAT47" s="653"/>
      <c r="AAU47" s="653"/>
      <c r="AAV47" s="653"/>
      <c r="AAW47" s="653"/>
      <c r="AAX47" s="653"/>
      <c r="AAY47" s="653"/>
      <c r="AAZ47" s="653"/>
      <c r="ABA47" s="653"/>
      <c r="ABB47" s="653"/>
      <c r="ABC47" s="653"/>
      <c r="ABD47" s="653"/>
      <c r="ABE47" s="653"/>
      <c r="ABF47" s="653"/>
      <c r="ABG47" s="653"/>
      <c r="ABH47" s="653"/>
      <c r="ABI47" s="653"/>
      <c r="ABJ47" s="653"/>
      <c r="ABK47" s="653"/>
      <c r="ABL47" s="653"/>
      <c r="ABM47" s="653"/>
      <c r="ABN47" s="653"/>
      <c r="ABO47" s="653"/>
      <c r="ABP47" s="653"/>
      <c r="ABQ47" s="653"/>
      <c r="ABR47" s="653"/>
      <c r="ABS47" s="653"/>
      <c r="ABT47" s="653"/>
      <c r="ABU47" s="653"/>
      <c r="ABV47" s="653"/>
      <c r="ABW47" s="653"/>
      <c r="ABX47" s="653"/>
      <c r="ABY47" s="653"/>
      <c r="ABZ47" s="653"/>
      <c r="ACA47" s="653"/>
      <c r="ACB47" s="653"/>
      <c r="ACC47" s="653"/>
      <c r="ACD47" s="653"/>
      <c r="ACE47" s="653"/>
      <c r="ACF47" s="653"/>
      <c r="ACG47" s="653"/>
      <c r="ACH47" s="653"/>
      <c r="ACI47" s="653"/>
      <c r="ACJ47" s="653"/>
      <c r="ACK47" s="653"/>
      <c r="ACL47" s="653"/>
      <c r="ACM47" s="653"/>
      <c r="ACN47" s="653"/>
      <c r="ACO47" s="653"/>
      <c r="ACP47" s="653"/>
      <c r="ACQ47" s="653"/>
      <c r="ACR47" s="653"/>
      <c r="ACS47" s="653"/>
      <c r="ACT47" s="653"/>
      <c r="ACU47" s="653"/>
      <c r="ACV47" s="653"/>
      <c r="ACW47" s="653"/>
      <c r="ACX47" s="653"/>
      <c r="ACY47" s="653"/>
      <c r="ACZ47" s="653"/>
      <c r="ADA47" s="653"/>
      <c r="ADB47" s="653"/>
      <c r="ADC47" s="653"/>
      <c r="ADD47" s="653"/>
      <c r="ADE47" s="653"/>
      <c r="ADF47" s="653"/>
      <c r="ADG47" s="653"/>
      <c r="ADH47" s="653"/>
      <c r="ADI47" s="653"/>
      <c r="ADJ47" s="653"/>
      <c r="ADK47" s="653"/>
      <c r="ADL47" s="653"/>
      <c r="ADM47" s="653"/>
      <c r="ADN47" s="653"/>
      <c r="ADO47" s="653"/>
      <c r="ADP47" s="653"/>
      <c r="ADQ47" s="653"/>
      <c r="ADR47" s="653"/>
      <c r="ADS47" s="653"/>
      <c r="ADT47" s="653"/>
      <c r="ADU47" s="653"/>
      <c r="ADV47" s="653"/>
      <c r="ADW47" s="653"/>
      <c r="ADX47" s="653"/>
      <c r="ADY47" s="653"/>
      <c r="ADZ47" s="653"/>
      <c r="AEA47" s="653"/>
      <c r="AEB47" s="653"/>
      <c r="AEC47" s="653"/>
      <c r="AED47" s="653"/>
      <c r="AEE47" s="653"/>
      <c r="AEF47" s="653"/>
      <c r="AEG47" s="653"/>
      <c r="AEH47" s="653"/>
      <c r="AEI47" s="653"/>
      <c r="AEJ47" s="653"/>
      <c r="AEK47" s="653"/>
      <c r="AEL47" s="653"/>
      <c r="AEM47" s="653"/>
      <c r="AEN47" s="653"/>
      <c r="AEO47" s="653"/>
      <c r="AEP47" s="653"/>
      <c r="AEQ47" s="653"/>
      <c r="AER47" s="653"/>
      <c r="AES47" s="653"/>
      <c r="AET47" s="653"/>
      <c r="AEU47" s="653"/>
      <c r="AEV47" s="653"/>
      <c r="AEW47" s="653"/>
      <c r="AEX47" s="653"/>
      <c r="AEY47" s="653"/>
      <c r="AEZ47" s="653"/>
      <c r="AFA47" s="653"/>
      <c r="AFB47" s="653"/>
      <c r="AFC47" s="653"/>
      <c r="AFD47" s="653"/>
      <c r="AFE47" s="653"/>
      <c r="AFF47" s="653"/>
      <c r="AFG47" s="653"/>
      <c r="AFH47" s="653"/>
      <c r="AFI47" s="653"/>
      <c r="AFJ47" s="653"/>
      <c r="AFK47" s="653"/>
      <c r="AFL47" s="653"/>
      <c r="AFM47" s="653"/>
      <c r="AFN47" s="653"/>
      <c r="AFO47" s="653"/>
      <c r="AFP47" s="653"/>
      <c r="AFQ47" s="653"/>
      <c r="AFR47" s="653"/>
      <c r="AFS47" s="653"/>
      <c r="AFT47" s="653"/>
      <c r="AFU47" s="653"/>
      <c r="AFV47" s="653"/>
      <c r="AFW47" s="653"/>
      <c r="AFX47" s="653"/>
      <c r="AFY47" s="653"/>
      <c r="AFZ47" s="653"/>
      <c r="AGA47" s="653"/>
      <c r="AGB47" s="653"/>
      <c r="AGC47" s="653"/>
      <c r="AGD47" s="653"/>
      <c r="AGE47" s="653"/>
      <c r="AGF47" s="653"/>
      <c r="AGG47" s="653"/>
      <c r="AGH47" s="653"/>
      <c r="AGI47" s="653"/>
      <c r="AGJ47" s="653"/>
      <c r="AGK47" s="653"/>
      <c r="AGL47" s="653"/>
      <c r="AGM47" s="653"/>
      <c r="AGN47" s="653"/>
      <c r="AGO47" s="653"/>
      <c r="AGP47" s="653"/>
      <c r="AGQ47" s="653"/>
      <c r="AGR47" s="653"/>
      <c r="AGS47" s="653"/>
      <c r="AGT47" s="653"/>
      <c r="AGU47" s="653"/>
      <c r="AGV47" s="653"/>
      <c r="AGW47" s="653"/>
      <c r="AGX47" s="653"/>
      <c r="AGY47" s="653"/>
      <c r="AGZ47" s="653"/>
      <c r="AHA47" s="653"/>
      <c r="AHB47" s="653"/>
      <c r="AHC47" s="653"/>
      <c r="AHD47" s="653"/>
      <c r="AHE47" s="653"/>
      <c r="AHF47" s="653"/>
      <c r="AHG47" s="653"/>
      <c r="AHH47" s="653"/>
      <c r="AHI47" s="653"/>
      <c r="AHJ47" s="653"/>
      <c r="AHK47" s="653"/>
      <c r="AHL47" s="653"/>
      <c r="AHM47" s="653"/>
      <c r="AHN47" s="653"/>
      <c r="AHO47" s="653"/>
      <c r="AHP47" s="653"/>
      <c r="AHQ47" s="653"/>
      <c r="AHR47" s="653"/>
      <c r="AHS47" s="653"/>
      <c r="AHT47" s="653"/>
      <c r="AHU47" s="653"/>
      <c r="AHV47" s="653"/>
      <c r="AHW47" s="653"/>
      <c r="AHX47" s="653"/>
      <c r="AHY47" s="653"/>
      <c r="AHZ47" s="653"/>
      <c r="AIA47" s="653"/>
      <c r="AIB47" s="653"/>
      <c r="AIC47" s="653"/>
      <c r="AID47" s="653"/>
      <c r="AIE47" s="653"/>
      <c r="AIF47" s="653"/>
      <c r="AIG47" s="653"/>
      <c r="AIH47" s="653"/>
      <c r="AII47" s="653"/>
      <c r="AIJ47" s="653"/>
      <c r="AIK47" s="653"/>
      <c r="AIL47" s="653"/>
      <c r="AIM47" s="653"/>
      <c r="AIN47" s="653"/>
      <c r="AIO47" s="653"/>
      <c r="AIP47" s="653"/>
      <c r="AIQ47" s="653"/>
      <c r="AIR47" s="653"/>
      <c r="AIS47" s="653"/>
      <c r="AIT47" s="653"/>
      <c r="AIU47" s="653"/>
      <c r="AIV47" s="653"/>
      <c r="AIW47" s="653"/>
      <c r="AIX47" s="653"/>
      <c r="AIY47" s="653"/>
      <c r="AIZ47" s="653"/>
      <c r="AJA47" s="653"/>
      <c r="AJB47" s="653"/>
      <c r="AJC47" s="653"/>
      <c r="AJD47" s="653"/>
      <c r="AJE47" s="653"/>
      <c r="AJF47" s="653"/>
      <c r="AJG47" s="653"/>
      <c r="AJH47" s="653"/>
      <c r="AJI47" s="653"/>
      <c r="AJJ47" s="653"/>
      <c r="AJK47" s="653"/>
      <c r="AJL47" s="653"/>
      <c r="AJM47" s="653"/>
      <c r="AJN47" s="653"/>
      <c r="AJO47" s="653"/>
      <c r="AJP47" s="653"/>
      <c r="AJQ47" s="653"/>
      <c r="AJR47" s="653"/>
      <c r="AJS47" s="653"/>
      <c r="AJT47" s="653"/>
      <c r="AJU47" s="653"/>
      <c r="AJV47" s="653"/>
      <c r="AJW47" s="653"/>
      <c r="AJX47" s="653"/>
      <c r="AJY47" s="653"/>
      <c r="AJZ47" s="653"/>
      <c r="AKA47" s="653"/>
      <c r="AKB47" s="653"/>
      <c r="AKC47" s="653"/>
      <c r="AKD47" s="653"/>
      <c r="AKE47" s="653"/>
      <c r="AKF47" s="653"/>
      <c r="AKG47" s="653"/>
      <c r="AKH47" s="653"/>
      <c r="AKI47" s="653"/>
      <c r="AKJ47" s="653"/>
      <c r="AKK47" s="653"/>
      <c r="AKL47" s="653"/>
      <c r="AKM47" s="653"/>
      <c r="AKN47" s="653"/>
      <c r="AKO47" s="653"/>
      <c r="AKP47" s="653"/>
      <c r="AKQ47" s="653"/>
      <c r="AKR47" s="653"/>
      <c r="AKS47" s="653"/>
      <c r="AKT47" s="653"/>
      <c r="AKU47" s="653"/>
      <c r="AKV47" s="653"/>
      <c r="AKW47" s="653"/>
      <c r="AKX47" s="653"/>
      <c r="AKY47" s="653"/>
      <c r="AKZ47" s="653"/>
      <c r="ALA47" s="653"/>
      <c r="ALB47" s="653"/>
      <c r="ALC47" s="653"/>
      <c r="ALD47" s="653"/>
      <c r="ALE47" s="653"/>
      <c r="ALF47" s="653"/>
      <c r="ALG47" s="653"/>
      <c r="ALH47" s="653"/>
      <c r="ALI47" s="653"/>
      <c r="ALJ47" s="653"/>
      <c r="ALK47" s="653"/>
      <c r="ALL47" s="653"/>
      <c r="ALM47" s="653"/>
      <c r="ALN47" s="653"/>
      <c r="ALO47" s="653"/>
      <c r="ALP47" s="653"/>
      <c r="ALQ47" s="653"/>
      <c r="ALR47" s="653"/>
      <c r="ALS47" s="653"/>
      <c r="ALT47" s="653"/>
      <c r="ALU47" s="653"/>
      <c r="ALV47" s="653"/>
      <c r="ALW47" s="653"/>
      <c r="ALX47" s="653"/>
      <c r="ALY47" s="653"/>
      <c r="ALZ47" s="653"/>
      <c r="AMA47" s="653"/>
      <c r="AMB47" s="653"/>
      <c r="AMC47" s="653"/>
      <c r="AMD47" s="653"/>
      <c r="AME47" s="653"/>
      <c r="AMF47" s="653"/>
      <c r="AMG47" s="653"/>
      <c r="AMH47" s="653"/>
      <c r="AMI47" s="653"/>
      <c r="AMJ47" s="653"/>
    </row>
    <row r="48" spans="1:1024" s="199" customFormat="1">
      <c r="A48" s="1599" t="s">
        <v>3210</v>
      </c>
      <c r="B48" s="1594"/>
      <c r="C48" s="1594"/>
      <c r="D48" s="1594"/>
      <c r="E48" s="1594"/>
      <c r="F48" s="1595"/>
      <c r="G48" s="1600">
        <v>17685292</v>
      </c>
      <c r="H48" s="1600">
        <v>17685292</v>
      </c>
      <c r="I48" s="656"/>
      <c r="J48" s="653"/>
      <c r="K48" s="653"/>
      <c r="L48" s="653"/>
      <c r="M48" s="653"/>
      <c r="N48" s="653"/>
      <c r="O48" s="653"/>
      <c r="P48" s="653"/>
      <c r="Q48" s="653"/>
      <c r="R48" s="653"/>
      <c r="S48" s="653"/>
      <c r="T48" s="653"/>
      <c r="U48" s="653"/>
      <c r="V48" s="653"/>
      <c r="W48" s="653"/>
      <c r="X48" s="653"/>
      <c r="Y48" s="653"/>
      <c r="Z48" s="653"/>
      <c r="AA48" s="653"/>
      <c r="AB48" s="653"/>
      <c r="AC48" s="653"/>
      <c r="AD48" s="653"/>
      <c r="AE48" s="653"/>
      <c r="AF48" s="653"/>
      <c r="AG48" s="653"/>
      <c r="AH48" s="653"/>
      <c r="AI48" s="653"/>
      <c r="AJ48" s="653"/>
      <c r="AK48" s="653"/>
      <c r="AL48" s="653"/>
      <c r="AM48" s="653"/>
      <c r="AN48" s="653"/>
      <c r="AO48" s="653"/>
      <c r="AP48" s="653"/>
      <c r="AQ48" s="653"/>
      <c r="AR48" s="653"/>
      <c r="AS48" s="653"/>
      <c r="AT48" s="653"/>
      <c r="AU48" s="653"/>
      <c r="AV48" s="653"/>
      <c r="AW48" s="653"/>
      <c r="AX48" s="653"/>
      <c r="AY48" s="653"/>
      <c r="AZ48" s="653"/>
      <c r="BA48" s="653"/>
      <c r="BB48" s="653"/>
      <c r="BC48" s="653"/>
      <c r="BD48" s="653"/>
      <c r="BE48" s="653"/>
      <c r="BF48" s="653"/>
      <c r="BG48" s="653"/>
      <c r="BH48" s="653"/>
      <c r="BI48" s="653"/>
      <c r="BJ48" s="653"/>
      <c r="BK48" s="653"/>
      <c r="BL48" s="653"/>
      <c r="BM48" s="653"/>
      <c r="BN48" s="653"/>
      <c r="BO48" s="653"/>
      <c r="BP48" s="653"/>
      <c r="BQ48" s="653"/>
      <c r="BR48" s="653"/>
      <c r="BS48" s="653"/>
      <c r="BT48" s="653"/>
      <c r="BU48" s="653"/>
      <c r="BV48" s="653"/>
      <c r="BW48" s="653"/>
      <c r="BX48" s="653"/>
      <c r="BY48" s="653"/>
      <c r="BZ48" s="653"/>
      <c r="CA48" s="653"/>
      <c r="CB48" s="653"/>
      <c r="CC48" s="653"/>
      <c r="CD48" s="653"/>
      <c r="CE48" s="653"/>
      <c r="CF48" s="653"/>
      <c r="CG48" s="653"/>
      <c r="CH48" s="653"/>
      <c r="CI48" s="653"/>
      <c r="CJ48" s="653"/>
      <c r="CK48" s="653"/>
      <c r="CL48" s="653"/>
      <c r="CM48" s="653"/>
      <c r="CN48" s="653"/>
      <c r="CO48" s="653"/>
      <c r="CP48" s="653"/>
      <c r="CQ48" s="653"/>
      <c r="CR48" s="653"/>
      <c r="CS48" s="653"/>
      <c r="CT48" s="653"/>
      <c r="CU48" s="653"/>
      <c r="CV48" s="653"/>
      <c r="CW48" s="653"/>
      <c r="CX48" s="653"/>
      <c r="CY48" s="653"/>
      <c r="CZ48" s="653"/>
      <c r="DA48" s="653"/>
      <c r="DB48" s="653"/>
      <c r="DC48" s="653"/>
      <c r="DD48" s="653"/>
      <c r="DE48" s="653"/>
      <c r="DF48" s="653"/>
      <c r="DG48" s="653"/>
      <c r="DH48" s="653"/>
      <c r="DI48" s="653"/>
      <c r="DJ48" s="653"/>
      <c r="DK48" s="653"/>
      <c r="DL48" s="653"/>
      <c r="DM48" s="653"/>
      <c r="DN48" s="653"/>
      <c r="DO48" s="653"/>
      <c r="DP48" s="653"/>
      <c r="DQ48" s="653"/>
      <c r="DR48" s="653"/>
      <c r="DS48" s="653"/>
      <c r="DT48" s="653"/>
      <c r="DU48" s="653"/>
      <c r="DV48" s="653"/>
      <c r="DW48" s="653"/>
      <c r="DX48" s="653"/>
      <c r="DY48" s="653"/>
      <c r="DZ48" s="653"/>
      <c r="EA48" s="653"/>
      <c r="EB48" s="653"/>
      <c r="EC48" s="653"/>
      <c r="ED48" s="653"/>
      <c r="EE48" s="653"/>
      <c r="EF48" s="653"/>
      <c r="EG48" s="653"/>
      <c r="EH48" s="653"/>
      <c r="EI48" s="653"/>
      <c r="EJ48" s="653"/>
      <c r="EK48" s="653"/>
      <c r="EL48" s="653"/>
      <c r="EM48" s="653"/>
      <c r="EN48" s="653"/>
      <c r="EO48" s="653"/>
      <c r="EP48" s="653"/>
      <c r="EQ48" s="653"/>
      <c r="ER48" s="653"/>
      <c r="ES48" s="653"/>
      <c r="ET48" s="653"/>
      <c r="EU48" s="653"/>
      <c r="EV48" s="653"/>
      <c r="EW48" s="653"/>
      <c r="EX48" s="653"/>
      <c r="EY48" s="653"/>
      <c r="EZ48" s="653"/>
      <c r="FA48" s="653"/>
      <c r="FB48" s="653"/>
      <c r="FC48" s="653"/>
      <c r="FD48" s="653"/>
      <c r="FE48" s="653"/>
      <c r="FF48" s="653"/>
      <c r="FG48" s="653"/>
      <c r="FH48" s="653"/>
      <c r="FI48" s="653"/>
      <c r="FJ48" s="653"/>
      <c r="FK48" s="653"/>
      <c r="FL48" s="653"/>
      <c r="FM48" s="653"/>
      <c r="FN48" s="653"/>
      <c r="FO48" s="653"/>
      <c r="FP48" s="653"/>
      <c r="FQ48" s="653"/>
      <c r="FR48" s="653"/>
      <c r="FS48" s="653"/>
      <c r="FT48" s="653"/>
      <c r="FU48" s="653"/>
      <c r="FV48" s="653"/>
      <c r="FW48" s="653"/>
      <c r="FX48" s="653"/>
      <c r="FY48" s="653"/>
      <c r="FZ48" s="653"/>
      <c r="GA48" s="653"/>
      <c r="GB48" s="653"/>
      <c r="GC48" s="653"/>
      <c r="GD48" s="653"/>
      <c r="GE48" s="653"/>
      <c r="GF48" s="653"/>
      <c r="GG48" s="653"/>
      <c r="GH48" s="653"/>
      <c r="GI48" s="653"/>
      <c r="GJ48" s="653"/>
      <c r="GK48" s="653"/>
      <c r="GL48" s="653"/>
      <c r="GM48" s="653"/>
      <c r="GN48" s="653"/>
      <c r="GO48" s="653"/>
      <c r="GP48" s="653"/>
      <c r="GQ48" s="653"/>
      <c r="GR48" s="653"/>
      <c r="GS48" s="653"/>
      <c r="GT48" s="653"/>
      <c r="GU48" s="653"/>
      <c r="GV48" s="653"/>
      <c r="GW48" s="653"/>
      <c r="GX48" s="653"/>
      <c r="GY48" s="653"/>
      <c r="GZ48" s="653"/>
      <c r="HA48" s="653"/>
      <c r="HB48" s="653"/>
      <c r="HC48" s="653"/>
      <c r="HD48" s="653"/>
      <c r="HE48" s="653"/>
      <c r="HF48" s="653"/>
      <c r="HG48" s="653"/>
      <c r="HH48" s="653"/>
      <c r="HI48" s="653"/>
      <c r="HJ48" s="653"/>
      <c r="HK48" s="653"/>
      <c r="HL48" s="653"/>
      <c r="HM48" s="653"/>
      <c r="HN48" s="653"/>
      <c r="HO48" s="653"/>
      <c r="HP48" s="653"/>
      <c r="HQ48" s="653"/>
      <c r="HR48" s="653"/>
      <c r="HS48" s="653"/>
      <c r="HT48" s="653"/>
      <c r="HU48" s="653"/>
      <c r="HV48" s="653"/>
      <c r="HW48" s="653"/>
      <c r="HX48" s="653"/>
      <c r="HY48" s="653"/>
      <c r="HZ48" s="653"/>
      <c r="IA48" s="653"/>
      <c r="IB48" s="653"/>
      <c r="IC48" s="653"/>
      <c r="ID48" s="653"/>
      <c r="IE48" s="653"/>
      <c r="IF48" s="653"/>
      <c r="IG48" s="653"/>
      <c r="IH48" s="653"/>
      <c r="II48" s="653"/>
      <c r="IJ48" s="653"/>
      <c r="IK48" s="653"/>
      <c r="IL48" s="653"/>
      <c r="IM48" s="653"/>
      <c r="IN48" s="653"/>
      <c r="IO48" s="653"/>
      <c r="IP48" s="653"/>
      <c r="IQ48" s="653"/>
      <c r="IR48" s="653"/>
      <c r="IS48" s="653"/>
      <c r="IT48" s="653"/>
      <c r="IU48" s="653"/>
      <c r="IV48" s="653"/>
      <c r="IW48" s="653"/>
      <c r="IX48" s="653"/>
      <c r="IY48" s="653"/>
      <c r="IZ48" s="653"/>
      <c r="JA48" s="653"/>
      <c r="JB48" s="653"/>
      <c r="JC48" s="653"/>
      <c r="JD48" s="653"/>
      <c r="JE48" s="653"/>
      <c r="JF48" s="653"/>
      <c r="JG48" s="653"/>
      <c r="JH48" s="653"/>
      <c r="JI48" s="653"/>
      <c r="JJ48" s="653"/>
      <c r="JK48" s="653"/>
      <c r="JL48" s="653"/>
      <c r="JM48" s="653"/>
      <c r="JN48" s="653"/>
      <c r="JO48" s="653"/>
      <c r="JP48" s="653"/>
      <c r="JQ48" s="653"/>
      <c r="JR48" s="653"/>
      <c r="JS48" s="653"/>
      <c r="JT48" s="653"/>
      <c r="JU48" s="653"/>
      <c r="JV48" s="653"/>
      <c r="JW48" s="653"/>
      <c r="JX48" s="653"/>
      <c r="JY48" s="653"/>
      <c r="JZ48" s="653"/>
      <c r="KA48" s="653"/>
      <c r="KB48" s="653"/>
      <c r="KC48" s="653"/>
      <c r="KD48" s="653"/>
      <c r="KE48" s="653"/>
      <c r="KF48" s="653"/>
      <c r="KG48" s="653"/>
      <c r="KH48" s="653"/>
      <c r="KI48" s="653"/>
      <c r="KJ48" s="653"/>
      <c r="KK48" s="653"/>
      <c r="KL48" s="653"/>
      <c r="KM48" s="653"/>
      <c r="KN48" s="653"/>
      <c r="KO48" s="653"/>
      <c r="KP48" s="653"/>
      <c r="KQ48" s="653"/>
      <c r="KR48" s="653"/>
      <c r="KS48" s="653"/>
      <c r="KT48" s="653"/>
      <c r="KU48" s="653"/>
      <c r="KV48" s="653"/>
      <c r="KW48" s="653"/>
      <c r="KX48" s="653"/>
      <c r="KY48" s="653"/>
      <c r="KZ48" s="653"/>
      <c r="LA48" s="653"/>
      <c r="LB48" s="653"/>
      <c r="LC48" s="653"/>
      <c r="LD48" s="653"/>
      <c r="LE48" s="653"/>
      <c r="LF48" s="653"/>
      <c r="LG48" s="653"/>
      <c r="LH48" s="653"/>
      <c r="LI48" s="653"/>
      <c r="LJ48" s="653"/>
      <c r="LK48" s="653"/>
      <c r="LL48" s="653"/>
      <c r="LM48" s="653"/>
      <c r="LN48" s="653"/>
      <c r="LO48" s="653"/>
      <c r="LP48" s="653"/>
      <c r="LQ48" s="653"/>
      <c r="LR48" s="653"/>
      <c r="LS48" s="653"/>
      <c r="LT48" s="653"/>
      <c r="LU48" s="653"/>
      <c r="LV48" s="653"/>
      <c r="LW48" s="653"/>
      <c r="LX48" s="653"/>
      <c r="LY48" s="653"/>
      <c r="LZ48" s="653"/>
      <c r="MA48" s="653"/>
      <c r="MB48" s="653"/>
      <c r="MC48" s="653"/>
      <c r="MD48" s="653"/>
      <c r="ME48" s="653"/>
      <c r="MF48" s="653"/>
      <c r="MG48" s="653"/>
      <c r="MH48" s="653"/>
      <c r="MI48" s="653"/>
      <c r="MJ48" s="653"/>
      <c r="MK48" s="653"/>
      <c r="ML48" s="653"/>
      <c r="MM48" s="653"/>
      <c r="MN48" s="653"/>
      <c r="MO48" s="653"/>
      <c r="MP48" s="653"/>
      <c r="MQ48" s="653"/>
      <c r="MR48" s="653"/>
      <c r="MS48" s="653"/>
      <c r="MT48" s="653"/>
      <c r="MU48" s="653"/>
      <c r="MV48" s="653"/>
      <c r="MW48" s="653"/>
      <c r="MX48" s="653"/>
      <c r="MY48" s="653"/>
      <c r="MZ48" s="653"/>
      <c r="NA48" s="653"/>
      <c r="NB48" s="653"/>
      <c r="NC48" s="653"/>
      <c r="ND48" s="653"/>
      <c r="NE48" s="653"/>
      <c r="NF48" s="653"/>
      <c r="NG48" s="653"/>
      <c r="NH48" s="653"/>
      <c r="NI48" s="653"/>
      <c r="NJ48" s="653"/>
      <c r="NK48" s="653"/>
      <c r="NL48" s="653"/>
      <c r="NM48" s="653"/>
      <c r="NN48" s="653"/>
      <c r="NO48" s="653"/>
      <c r="NP48" s="653"/>
      <c r="NQ48" s="653"/>
      <c r="NR48" s="653"/>
      <c r="NS48" s="653"/>
      <c r="NT48" s="653"/>
      <c r="NU48" s="653"/>
      <c r="NV48" s="653"/>
      <c r="NW48" s="653"/>
      <c r="NX48" s="653"/>
      <c r="NY48" s="653"/>
      <c r="NZ48" s="653"/>
      <c r="OA48" s="653"/>
      <c r="OB48" s="653"/>
      <c r="OC48" s="653"/>
      <c r="OD48" s="653"/>
      <c r="OE48" s="653"/>
      <c r="OF48" s="653"/>
      <c r="OG48" s="653"/>
      <c r="OH48" s="653"/>
      <c r="OI48" s="653"/>
      <c r="OJ48" s="653"/>
      <c r="OK48" s="653"/>
      <c r="OL48" s="653"/>
      <c r="OM48" s="653"/>
      <c r="ON48" s="653"/>
      <c r="OO48" s="653"/>
      <c r="OP48" s="653"/>
      <c r="OQ48" s="653"/>
      <c r="OR48" s="653"/>
      <c r="OS48" s="653"/>
      <c r="OT48" s="653"/>
      <c r="OU48" s="653"/>
      <c r="OV48" s="653"/>
      <c r="OW48" s="653"/>
      <c r="OX48" s="653"/>
      <c r="OY48" s="653"/>
      <c r="OZ48" s="653"/>
      <c r="PA48" s="653"/>
      <c r="PB48" s="653"/>
      <c r="PC48" s="653"/>
      <c r="PD48" s="653"/>
      <c r="PE48" s="653"/>
      <c r="PF48" s="653"/>
      <c r="PG48" s="653"/>
      <c r="PH48" s="653"/>
      <c r="PI48" s="653"/>
      <c r="PJ48" s="653"/>
      <c r="PK48" s="653"/>
      <c r="PL48" s="653"/>
      <c r="PM48" s="653"/>
      <c r="PN48" s="653"/>
      <c r="PO48" s="653"/>
      <c r="PP48" s="653"/>
      <c r="PQ48" s="653"/>
      <c r="PR48" s="653"/>
      <c r="PS48" s="653"/>
      <c r="PT48" s="653"/>
      <c r="PU48" s="653"/>
      <c r="PV48" s="653"/>
      <c r="PW48" s="653"/>
      <c r="PX48" s="653"/>
      <c r="PY48" s="653"/>
      <c r="PZ48" s="653"/>
      <c r="QA48" s="653"/>
      <c r="QB48" s="653"/>
      <c r="QC48" s="653"/>
      <c r="QD48" s="653"/>
      <c r="QE48" s="653"/>
      <c r="QF48" s="653"/>
      <c r="QG48" s="653"/>
      <c r="QH48" s="653"/>
      <c r="QI48" s="653"/>
      <c r="QJ48" s="653"/>
      <c r="QK48" s="653"/>
      <c r="QL48" s="653"/>
      <c r="QM48" s="653"/>
      <c r="QN48" s="653"/>
      <c r="QO48" s="653"/>
      <c r="QP48" s="653"/>
      <c r="QQ48" s="653"/>
      <c r="QR48" s="653"/>
      <c r="QS48" s="653"/>
      <c r="QT48" s="653"/>
      <c r="QU48" s="653"/>
      <c r="QV48" s="653"/>
      <c r="QW48" s="653"/>
      <c r="QX48" s="653"/>
      <c r="QY48" s="653"/>
      <c r="QZ48" s="653"/>
      <c r="RA48" s="653"/>
      <c r="RB48" s="653"/>
      <c r="RC48" s="653"/>
      <c r="RD48" s="653"/>
      <c r="RE48" s="653"/>
      <c r="RF48" s="653"/>
      <c r="RG48" s="653"/>
      <c r="RH48" s="653"/>
      <c r="RI48" s="653"/>
      <c r="RJ48" s="653"/>
      <c r="RK48" s="653"/>
      <c r="RL48" s="653"/>
      <c r="RM48" s="653"/>
      <c r="RN48" s="653"/>
      <c r="RO48" s="653"/>
      <c r="RP48" s="653"/>
      <c r="RQ48" s="653"/>
      <c r="RR48" s="653"/>
      <c r="RS48" s="653"/>
      <c r="RT48" s="653"/>
      <c r="RU48" s="653"/>
      <c r="RV48" s="653"/>
      <c r="RW48" s="653"/>
      <c r="RX48" s="653"/>
      <c r="RY48" s="653"/>
      <c r="RZ48" s="653"/>
      <c r="SA48" s="653"/>
      <c r="SB48" s="653"/>
      <c r="SC48" s="653"/>
      <c r="SD48" s="653"/>
      <c r="SE48" s="653"/>
      <c r="SF48" s="653"/>
      <c r="SG48" s="653"/>
      <c r="SH48" s="653"/>
      <c r="SI48" s="653"/>
      <c r="SJ48" s="653"/>
      <c r="SK48" s="653"/>
      <c r="SL48" s="653"/>
      <c r="SM48" s="653"/>
      <c r="SN48" s="653"/>
      <c r="SO48" s="653"/>
      <c r="SP48" s="653"/>
      <c r="SQ48" s="653"/>
      <c r="SR48" s="653"/>
      <c r="SS48" s="653"/>
      <c r="ST48" s="653"/>
      <c r="SU48" s="653"/>
      <c r="SV48" s="653"/>
      <c r="SW48" s="653"/>
      <c r="SX48" s="653"/>
      <c r="SY48" s="653"/>
      <c r="SZ48" s="653"/>
      <c r="TA48" s="653"/>
      <c r="TB48" s="653"/>
      <c r="TC48" s="653"/>
      <c r="TD48" s="653"/>
      <c r="TE48" s="653"/>
      <c r="TF48" s="653"/>
      <c r="TG48" s="653"/>
      <c r="TH48" s="653"/>
      <c r="TI48" s="653"/>
      <c r="TJ48" s="653"/>
      <c r="TK48" s="653"/>
      <c r="TL48" s="653"/>
      <c r="TM48" s="653"/>
      <c r="TN48" s="653"/>
      <c r="TO48" s="653"/>
      <c r="TP48" s="653"/>
      <c r="TQ48" s="653"/>
      <c r="TR48" s="653"/>
      <c r="TS48" s="653"/>
      <c r="TT48" s="653"/>
      <c r="TU48" s="653"/>
      <c r="TV48" s="653"/>
      <c r="TW48" s="653"/>
      <c r="TX48" s="653"/>
      <c r="TY48" s="653"/>
      <c r="TZ48" s="653"/>
      <c r="UA48" s="653"/>
      <c r="UB48" s="653"/>
      <c r="UC48" s="653"/>
      <c r="UD48" s="653"/>
      <c r="UE48" s="653"/>
      <c r="UF48" s="653"/>
      <c r="UG48" s="653"/>
      <c r="UH48" s="653"/>
      <c r="UI48" s="653"/>
      <c r="UJ48" s="653"/>
      <c r="UK48" s="653"/>
      <c r="UL48" s="653"/>
      <c r="UM48" s="653"/>
      <c r="UN48" s="653"/>
      <c r="UO48" s="653"/>
      <c r="UP48" s="653"/>
      <c r="UQ48" s="653"/>
      <c r="UR48" s="653"/>
      <c r="US48" s="653"/>
      <c r="UT48" s="653"/>
      <c r="UU48" s="653"/>
      <c r="UV48" s="653"/>
      <c r="UW48" s="653"/>
      <c r="UX48" s="653"/>
      <c r="UY48" s="653"/>
      <c r="UZ48" s="653"/>
      <c r="VA48" s="653"/>
      <c r="VB48" s="653"/>
      <c r="VC48" s="653"/>
      <c r="VD48" s="653"/>
      <c r="VE48" s="653"/>
      <c r="VF48" s="653"/>
      <c r="VG48" s="653"/>
      <c r="VH48" s="653"/>
      <c r="VI48" s="653"/>
      <c r="VJ48" s="653"/>
      <c r="VK48" s="653"/>
      <c r="VL48" s="653"/>
      <c r="VM48" s="653"/>
      <c r="VN48" s="653"/>
      <c r="VO48" s="653"/>
      <c r="VP48" s="653"/>
      <c r="VQ48" s="653"/>
      <c r="VR48" s="653"/>
      <c r="VS48" s="653"/>
      <c r="VT48" s="653"/>
      <c r="VU48" s="653"/>
      <c r="VV48" s="653"/>
      <c r="VW48" s="653"/>
      <c r="VX48" s="653"/>
      <c r="VY48" s="653"/>
      <c r="VZ48" s="653"/>
      <c r="WA48" s="653"/>
      <c r="WB48" s="653"/>
      <c r="WC48" s="653"/>
      <c r="WD48" s="653"/>
      <c r="WE48" s="653"/>
      <c r="WF48" s="653"/>
      <c r="WG48" s="653"/>
      <c r="WH48" s="653"/>
      <c r="WI48" s="653"/>
      <c r="WJ48" s="653"/>
      <c r="WK48" s="653"/>
      <c r="WL48" s="653"/>
      <c r="WM48" s="653"/>
      <c r="WN48" s="653"/>
      <c r="WO48" s="653"/>
      <c r="WP48" s="653"/>
      <c r="WQ48" s="653"/>
      <c r="WR48" s="653"/>
      <c r="WS48" s="653"/>
      <c r="WT48" s="653"/>
      <c r="WU48" s="653"/>
      <c r="WV48" s="653"/>
      <c r="WW48" s="653"/>
      <c r="WX48" s="653"/>
      <c r="WY48" s="653"/>
      <c r="WZ48" s="653"/>
      <c r="XA48" s="653"/>
      <c r="XB48" s="653"/>
      <c r="XC48" s="653"/>
      <c r="XD48" s="653"/>
      <c r="XE48" s="653"/>
      <c r="XF48" s="653"/>
      <c r="XG48" s="653"/>
      <c r="XH48" s="653"/>
      <c r="XI48" s="653"/>
      <c r="XJ48" s="653"/>
      <c r="XK48" s="653"/>
      <c r="XL48" s="653"/>
      <c r="XM48" s="653"/>
      <c r="XN48" s="653"/>
      <c r="XO48" s="653"/>
      <c r="XP48" s="653"/>
      <c r="XQ48" s="653"/>
      <c r="XR48" s="653"/>
      <c r="XS48" s="653"/>
      <c r="XT48" s="653"/>
      <c r="XU48" s="653"/>
      <c r="XV48" s="653"/>
      <c r="XW48" s="653"/>
      <c r="XX48" s="653"/>
      <c r="XY48" s="653"/>
      <c r="XZ48" s="653"/>
      <c r="YA48" s="653"/>
      <c r="YB48" s="653"/>
      <c r="YC48" s="653"/>
      <c r="YD48" s="653"/>
      <c r="YE48" s="653"/>
      <c r="YF48" s="653"/>
      <c r="YG48" s="653"/>
      <c r="YH48" s="653"/>
      <c r="YI48" s="653"/>
      <c r="YJ48" s="653"/>
      <c r="YK48" s="653"/>
      <c r="YL48" s="653"/>
      <c r="YM48" s="653"/>
      <c r="YN48" s="653"/>
      <c r="YO48" s="653"/>
      <c r="YP48" s="653"/>
      <c r="YQ48" s="653"/>
      <c r="YR48" s="653"/>
      <c r="YS48" s="653"/>
      <c r="YT48" s="653"/>
      <c r="YU48" s="653"/>
      <c r="YV48" s="653"/>
      <c r="YW48" s="653"/>
      <c r="YX48" s="653"/>
      <c r="YY48" s="653"/>
      <c r="YZ48" s="653"/>
      <c r="ZA48" s="653"/>
      <c r="ZB48" s="653"/>
      <c r="ZC48" s="653"/>
      <c r="ZD48" s="653"/>
      <c r="ZE48" s="653"/>
      <c r="ZF48" s="653"/>
      <c r="ZG48" s="653"/>
      <c r="ZH48" s="653"/>
      <c r="ZI48" s="653"/>
      <c r="ZJ48" s="653"/>
      <c r="ZK48" s="653"/>
      <c r="ZL48" s="653"/>
      <c r="ZM48" s="653"/>
      <c r="ZN48" s="653"/>
      <c r="ZO48" s="653"/>
      <c r="ZP48" s="653"/>
      <c r="ZQ48" s="653"/>
      <c r="ZR48" s="653"/>
      <c r="ZS48" s="653"/>
      <c r="ZT48" s="653"/>
      <c r="ZU48" s="653"/>
      <c r="ZV48" s="653"/>
      <c r="ZW48" s="653"/>
      <c r="ZX48" s="653"/>
      <c r="ZY48" s="653"/>
      <c r="ZZ48" s="653"/>
      <c r="AAA48" s="653"/>
      <c r="AAB48" s="653"/>
      <c r="AAC48" s="653"/>
      <c r="AAD48" s="653"/>
      <c r="AAE48" s="653"/>
      <c r="AAF48" s="653"/>
      <c r="AAG48" s="653"/>
      <c r="AAH48" s="653"/>
      <c r="AAI48" s="653"/>
      <c r="AAJ48" s="653"/>
      <c r="AAK48" s="653"/>
      <c r="AAL48" s="653"/>
      <c r="AAM48" s="653"/>
      <c r="AAN48" s="653"/>
      <c r="AAO48" s="653"/>
      <c r="AAP48" s="653"/>
      <c r="AAQ48" s="653"/>
      <c r="AAR48" s="653"/>
      <c r="AAS48" s="653"/>
      <c r="AAT48" s="653"/>
      <c r="AAU48" s="653"/>
      <c r="AAV48" s="653"/>
      <c r="AAW48" s="653"/>
      <c r="AAX48" s="653"/>
      <c r="AAY48" s="653"/>
      <c r="AAZ48" s="653"/>
      <c r="ABA48" s="653"/>
      <c r="ABB48" s="653"/>
      <c r="ABC48" s="653"/>
      <c r="ABD48" s="653"/>
      <c r="ABE48" s="653"/>
      <c r="ABF48" s="653"/>
      <c r="ABG48" s="653"/>
      <c r="ABH48" s="653"/>
      <c r="ABI48" s="653"/>
      <c r="ABJ48" s="653"/>
      <c r="ABK48" s="653"/>
      <c r="ABL48" s="653"/>
      <c r="ABM48" s="653"/>
      <c r="ABN48" s="653"/>
      <c r="ABO48" s="653"/>
      <c r="ABP48" s="653"/>
      <c r="ABQ48" s="653"/>
      <c r="ABR48" s="653"/>
      <c r="ABS48" s="653"/>
      <c r="ABT48" s="653"/>
      <c r="ABU48" s="653"/>
      <c r="ABV48" s="653"/>
      <c r="ABW48" s="653"/>
      <c r="ABX48" s="653"/>
      <c r="ABY48" s="653"/>
      <c r="ABZ48" s="653"/>
      <c r="ACA48" s="653"/>
      <c r="ACB48" s="653"/>
      <c r="ACC48" s="653"/>
      <c r="ACD48" s="653"/>
      <c r="ACE48" s="653"/>
      <c r="ACF48" s="653"/>
      <c r="ACG48" s="653"/>
      <c r="ACH48" s="653"/>
      <c r="ACI48" s="653"/>
      <c r="ACJ48" s="653"/>
      <c r="ACK48" s="653"/>
      <c r="ACL48" s="653"/>
      <c r="ACM48" s="653"/>
      <c r="ACN48" s="653"/>
      <c r="ACO48" s="653"/>
      <c r="ACP48" s="653"/>
      <c r="ACQ48" s="653"/>
      <c r="ACR48" s="653"/>
      <c r="ACS48" s="653"/>
      <c r="ACT48" s="653"/>
      <c r="ACU48" s="653"/>
      <c r="ACV48" s="653"/>
      <c r="ACW48" s="653"/>
      <c r="ACX48" s="653"/>
      <c r="ACY48" s="653"/>
      <c r="ACZ48" s="653"/>
      <c r="ADA48" s="653"/>
      <c r="ADB48" s="653"/>
      <c r="ADC48" s="653"/>
      <c r="ADD48" s="653"/>
      <c r="ADE48" s="653"/>
      <c r="ADF48" s="653"/>
      <c r="ADG48" s="653"/>
      <c r="ADH48" s="653"/>
      <c r="ADI48" s="653"/>
      <c r="ADJ48" s="653"/>
      <c r="ADK48" s="653"/>
      <c r="ADL48" s="653"/>
      <c r="ADM48" s="653"/>
      <c r="ADN48" s="653"/>
      <c r="ADO48" s="653"/>
      <c r="ADP48" s="653"/>
      <c r="ADQ48" s="653"/>
      <c r="ADR48" s="653"/>
      <c r="ADS48" s="653"/>
      <c r="ADT48" s="653"/>
      <c r="ADU48" s="653"/>
      <c r="ADV48" s="653"/>
      <c r="ADW48" s="653"/>
      <c r="ADX48" s="653"/>
      <c r="ADY48" s="653"/>
      <c r="ADZ48" s="653"/>
      <c r="AEA48" s="653"/>
      <c r="AEB48" s="653"/>
      <c r="AEC48" s="653"/>
      <c r="AED48" s="653"/>
      <c r="AEE48" s="653"/>
      <c r="AEF48" s="653"/>
      <c r="AEG48" s="653"/>
      <c r="AEH48" s="653"/>
      <c r="AEI48" s="653"/>
      <c r="AEJ48" s="653"/>
      <c r="AEK48" s="653"/>
      <c r="AEL48" s="653"/>
      <c r="AEM48" s="653"/>
      <c r="AEN48" s="653"/>
      <c r="AEO48" s="653"/>
      <c r="AEP48" s="653"/>
      <c r="AEQ48" s="653"/>
      <c r="AER48" s="653"/>
      <c r="AES48" s="653"/>
      <c r="AET48" s="653"/>
      <c r="AEU48" s="653"/>
      <c r="AEV48" s="653"/>
      <c r="AEW48" s="653"/>
      <c r="AEX48" s="653"/>
      <c r="AEY48" s="653"/>
      <c r="AEZ48" s="653"/>
      <c r="AFA48" s="653"/>
      <c r="AFB48" s="653"/>
      <c r="AFC48" s="653"/>
      <c r="AFD48" s="653"/>
      <c r="AFE48" s="653"/>
      <c r="AFF48" s="653"/>
      <c r="AFG48" s="653"/>
      <c r="AFH48" s="653"/>
      <c r="AFI48" s="653"/>
      <c r="AFJ48" s="653"/>
      <c r="AFK48" s="653"/>
      <c r="AFL48" s="653"/>
      <c r="AFM48" s="653"/>
      <c r="AFN48" s="653"/>
      <c r="AFO48" s="653"/>
      <c r="AFP48" s="653"/>
      <c r="AFQ48" s="653"/>
      <c r="AFR48" s="653"/>
      <c r="AFS48" s="653"/>
      <c r="AFT48" s="653"/>
      <c r="AFU48" s="653"/>
      <c r="AFV48" s="653"/>
      <c r="AFW48" s="653"/>
      <c r="AFX48" s="653"/>
      <c r="AFY48" s="653"/>
      <c r="AFZ48" s="653"/>
      <c r="AGA48" s="653"/>
      <c r="AGB48" s="653"/>
      <c r="AGC48" s="653"/>
      <c r="AGD48" s="653"/>
      <c r="AGE48" s="653"/>
      <c r="AGF48" s="653"/>
      <c r="AGG48" s="653"/>
      <c r="AGH48" s="653"/>
      <c r="AGI48" s="653"/>
      <c r="AGJ48" s="653"/>
      <c r="AGK48" s="653"/>
      <c r="AGL48" s="653"/>
      <c r="AGM48" s="653"/>
      <c r="AGN48" s="653"/>
      <c r="AGO48" s="653"/>
      <c r="AGP48" s="653"/>
      <c r="AGQ48" s="653"/>
      <c r="AGR48" s="653"/>
      <c r="AGS48" s="653"/>
      <c r="AGT48" s="653"/>
      <c r="AGU48" s="653"/>
      <c r="AGV48" s="653"/>
      <c r="AGW48" s="653"/>
      <c r="AGX48" s="653"/>
      <c r="AGY48" s="653"/>
      <c r="AGZ48" s="653"/>
      <c r="AHA48" s="653"/>
      <c r="AHB48" s="653"/>
      <c r="AHC48" s="653"/>
      <c r="AHD48" s="653"/>
      <c r="AHE48" s="653"/>
      <c r="AHF48" s="653"/>
      <c r="AHG48" s="653"/>
      <c r="AHH48" s="653"/>
      <c r="AHI48" s="653"/>
      <c r="AHJ48" s="653"/>
      <c r="AHK48" s="653"/>
      <c r="AHL48" s="653"/>
      <c r="AHM48" s="653"/>
      <c r="AHN48" s="653"/>
      <c r="AHO48" s="653"/>
      <c r="AHP48" s="653"/>
      <c r="AHQ48" s="653"/>
      <c r="AHR48" s="653"/>
      <c r="AHS48" s="653"/>
      <c r="AHT48" s="653"/>
      <c r="AHU48" s="653"/>
      <c r="AHV48" s="653"/>
      <c r="AHW48" s="653"/>
      <c r="AHX48" s="653"/>
      <c r="AHY48" s="653"/>
      <c r="AHZ48" s="653"/>
      <c r="AIA48" s="653"/>
      <c r="AIB48" s="653"/>
      <c r="AIC48" s="653"/>
      <c r="AID48" s="653"/>
      <c r="AIE48" s="653"/>
      <c r="AIF48" s="653"/>
      <c r="AIG48" s="653"/>
      <c r="AIH48" s="653"/>
      <c r="AII48" s="653"/>
      <c r="AIJ48" s="653"/>
      <c r="AIK48" s="653"/>
      <c r="AIL48" s="653"/>
      <c r="AIM48" s="653"/>
      <c r="AIN48" s="653"/>
      <c r="AIO48" s="653"/>
      <c r="AIP48" s="653"/>
      <c r="AIQ48" s="653"/>
      <c r="AIR48" s="653"/>
      <c r="AIS48" s="653"/>
      <c r="AIT48" s="653"/>
      <c r="AIU48" s="653"/>
      <c r="AIV48" s="653"/>
      <c r="AIW48" s="653"/>
      <c r="AIX48" s="653"/>
      <c r="AIY48" s="653"/>
      <c r="AIZ48" s="653"/>
      <c r="AJA48" s="653"/>
      <c r="AJB48" s="653"/>
      <c r="AJC48" s="653"/>
      <c r="AJD48" s="653"/>
      <c r="AJE48" s="653"/>
      <c r="AJF48" s="653"/>
      <c r="AJG48" s="653"/>
      <c r="AJH48" s="653"/>
      <c r="AJI48" s="653"/>
      <c r="AJJ48" s="653"/>
      <c r="AJK48" s="653"/>
      <c r="AJL48" s="653"/>
      <c r="AJM48" s="653"/>
      <c r="AJN48" s="653"/>
      <c r="AJO48" s="653"/>
      <c r="AJP48" s="653"/>
      <c r="AJQ48" s="653"/>
      <c r="AJR48" s="653"/>
      <c r="AJS48" s="653"/>
      <c r="AJT48" s="653"/>
      <c r="AJU48" s="653"/>
      <c r="AJV48" s="653"/>
      <c r="AJW48" s="653"/>
      <c r="AJX48" s="653"/>
      <c r="AJY48" s="653"/>
      <c r="AJZ48" s="653"/>
      <c r="AKA48" s="653"/>
      <c r="AKB48" s="653"/>
      <c r="AKC48" s="653"/>
      <c r="AKD48" s="653"/>
      <c r="AKE48" s="653"/>
      <c r="AKF48" s="653"/>
      <c r="AKG48" s="653"/>
      <c r="AKH48" s="653"/>
      <c r="AKI48" s="653"/>
      <c r="AKJ48" s="653"/>
      <c r="AKK48" s="653"/>
      <c r="AKL48" s="653"/>
      <c r="AKM48" s="653"/>
      <c r="AKN48" s="653"/>
      <c r="AKO48" s="653"/>
      <c r="AKP48" s="653"/>
      <c r="AKQ48" s="653"/>
      <c r="AKR48" s="653"/>
      <c r="AKS48" s="653"/>
      <c r="AKT48" s="653"/>
      <c r="AKU48" s="653"/>
      <c r="AKV48" s="653"/>
      <c r="AKW48" s="653"/>
      <c r="AKX48" s="653"/>
      <c r="AKY48" s="653"/>
      <c r="AKZ48" s="653"/>
      <c r="ALA48" s="653"/>
      <c r="ALB48" s="653"/>
      <c r="ALC48" s="653"/>
      <c r="ALD48" s="653"/>
      <c r="ALE48" s="653"/>
      <c r="ALF48" s="653"/>
      <c r="ALG48" s="653"/>
      <c r="ALH48" s="653"/>
      <c r="ALI48" s="653"/>
      <c r="ALJ48" s="653"/>
      <c r="ALK48" s="653"/>
      <c r="ALL48" s="653"/>
      <c r="ALM48" s="653"/>
      <c r="ALN48" s="653"/>
      <c r="ALO48" s="653"/>
      <c r="ALP48" s="653"/>
      <c r="ALQ48" s="653"/>
      <c r="ALR48" s="653"/>
      <c r="ALS48" s="653"/>
      <c r="ALT48" s="653"/>
      <c r="ALU48" s="653"/>
      <c r="ALV48" s="653"/>
      <c r="ALW48" s="653"/>
      <c r="ALX48" s="653"/>
      <c r="ALY48" s="653"/>
      <c r="ALZ48" s="653"/>
      <c r="AMA48" s="653"/>
      <c r="AMB48" s="653"/>
      <c r="AMC48" s="653"/>
      <c r="AMD48" s="653"/>
      <c r="AME48" s="653"/>
      <c r="AMF48" s="653"/>
      <c r="AMG48" s="653"/>
      <c r="AMH48" s="653"/>
      <c r="AMI48" s="653"/>
      <c r="AMJ48" s="653"/>
    </row>
    <row r="49" spans="1:1024" s="199" customFormat="1">
      <c r="A49" s="1599" t="s">
        <v>3226</v>
      </c>
      <c r="B49" s="1594"/>
      <c r="C49" s="1594"/>
      <c r="D49" s="1594"/>
      <c r="E49" s="1594"/>
      <c r="F49" s="1595"/>
      <c r="G49" s="1600">
        <v>15015712.35</v>
      </c>
      <c r="H49" s="1600">
        <v>15015712.35</v>
      </c>
      <c r="I49" s="656"/>
      <c r="J49" s="653"/>
      <c r="K49" s="653"/>
      <c r="L49" s="653"/>
      <c r="M49" s="653"/>
      <c r="N49" s="653"/>
      <c r="O49" s="653"/>
      <c r="P49" s="653"/>
      <c r="Q49" s="653"/>
      <c r="R49" s="653"/>
      <c r="S49" s="653"/>
      <c r="T49" s="653"/>
      <c r="U49" s="653"/>
      <c r="V49" s="653"/>
      <c r="W49" s="653"/>
      <c r="X49" s="653"/>
      <c r="Y49" s="653"/>
      <c r="Z49" s="653"/>
      <c r="AA49" s="653"/>
      <c r="AB49" s="653"/>
      <c r="AC49" s="653"/>
      <c r="AD49" s="653"/>
      <c r="AE49" s="653"/>
      <c r="AF49" s="653"/>
      <c r="AG49" s="653"/>
      <c r="AH49" s="653"/>
      <c r="AI49" s="653"/>
      <c r="AJ49" s="653"/>
      <c r="AK49" s="653"/>
      <c r="AL49" s="653"/>
      <c r="AM49" s="653"/>
      <c r="AN49" s="653"/>
      <c r="AO49" s="653"/>
      <c r="AP49" s="653"/>
      <c r="AQ49" s="653"/>
      <c r="AR49" s="653"/>
      <c r="AS49" s="653"/>
      <c r="AT49" s="653"/>
      <c r="AU49" s="653"/>
      <c r="AV49" s="653"/>
      <c r="AW49" s="653"/>
      <c r="AX49" s="653"/>
      <c r="AY49" s="653"/>
      <c r="AZ49" s="653"/>
      <c r="BA49" s="653"/>
      <c r="BB49" s="653"/>
      <c r="BC49" s="653"/>
      <c r="BD49" s="653"/>
      <c r="BE49" s="653"/>
      <c r="BF49" s="653"/>
      <c r="BG49" s="653"/>
      <c r="BH49" s="653"/>
      <c r="BI49" s="653"/>
      <c r="BJ49" s="653"/>
      <c r="BK49" s="653"/>
      <c r="BL49" s="653"/>
      <c r="BM49" s="653"/>
      <c r="BN49" s="653"/>
      <c r="BO49" s="653"/>
      <c r="BP49" s="653"/>
      <c r="BQ49" s="653"/>
      <c r="BR49" s="653"/>
      <c r="BS49" s="653"/>
      <c r="BT49" s="653"/>
      <c r="BU49" s="653"/>
      <c r="BV49" s="653"/>
      <c r="BW49" s="653"/>
      <c r="BX49" s="653"/>
      <c r="BY49" s="653"/>
      <c r="BZ49" s="653"/>
      <c r="CA49" s="653"/>
      <c r="CB49" s="653"/>
      <c r="CC49" s="653"/>
      <c r="CD49" s="653"/>
      <c r="CE49" s="653"/>
      <c r="CF49" s="653"/>
      <c r="CG49" s="653"/>
      <c r="CH49" s="653"/>
      <c r="CI49" s="653"/>
      <c r="CJ49" s="653"/>
      <c r="CK49" s="653"/>
      <c r="CL49" s="653"/>
      <c r="CM49" s="653"/>
      <c r="CN49" s="653"/>
      <c r="CO49" s="653"/>
      <c r="CP49" s="653"/>
      <c r="CQ49" s="653"/>
      <c r="CR49" s="653"/>
      <c r="CS49" s="653"/>
      <c r="CT49" s="653"/>
      <c r="CU49" s="653"/>
      <c r="CV49" s="653"/>
      <c r="CW49" s="653"/>
      <c r="CX49" s="653"/>
      <c r="CY49" s="653"/>
      <c r="CZ49" s="653"/>
      <c r="DA49" s="653"/>
      <c r="DB49" s="653"/>
      <c r="DC49" s="653"/>
      <c r="DD49" s="653"/>
      <c r="DE49" s="653"/>
      <c r="DF49" s="653"/>
      <c r="DG49" s="653"/>
      <c r="DH49" s="653"/>
      <c r="DI49" s="653"/>
      <c r="DJ49" s="653"/>
      <c r="DK49" s="653"/>
      <c r="DL49" s="653"/>
      <c r="DM49" s="653"/>
      <c r="DN49" s="653"/>
      <c r="DO49" s="653"/>
      <c r="DP49" s="653"/>
      <c r="DQ49" s="653"/>
      <c r="DR49" s="653"/>
      <c r="DS49" s="653"/>
      <c r="DT49" s="653"/>
      <c r="DU49" s="653"/>
      <c r="DV49" s="653"/>
      <c r="DW49" s="653"/>
      <c r="DX49" s="653"/>
      <c r="DY49" s="653"/>
      <c r="DZ49" s="653"/>
      <c r="EA49" s="653"/>
      <c r="EB49" s="653"/>
      <c r="EC49" s="653"/>
      <c r="ED49" s="653"/>
      <c r="EE49" s="653"/>
      <c r="EF49" s="653"/>
      <c r="EG49" s="653"/>
      <c r="EH49" s="653"/>
      <c r="EI49" s="653"/>
      <c r="EJ49" s="653"/>
      <c r="EK49" s="653"/>
      <c r="EL49" s="653"/>
      <c r="EM49" s="653"/>
      <c r="EN49" s="653"/>
      <c r="EO49" s="653"/>
      <c r="EP49" s="653"/>
      <c r="EQ49" s="653"/>
      <c r="ER49" s="653"/>
      <c r="ES49" s="653"/>
      <c r="ET49" s="653"/>
      <c r="EU49" s="653"/>
      <c r="EV49" s="653"/>
      <c r="EW49" s="653"/>
      <c r="EX49" s="653"/>
      <c r="EY49" s="653"/>
      <c r="EZ49" s="653"/>
      <c r="FA49" s="653"/>
      <c r="FB49" s="653"/>
      <c r="FC49" s="653"/>
      <c r="FD49" s="653"/>
      <c r="FE49" s="653"/>
      <c r="FF49" s="653"/>
      <c r="FG49" s="653"/>
      <c r="FH49" s="653"/>
      <c r="FI49" s="653"/>
      <c r="FJ49" s="653"/>
      <c r="FK49" s="653"/>
      <c r="FL49" s="653"/>
      <c r="FM49" s="653"/>
      <c r="FN49" s="653"/>
      <c r="FO49" s="653"/>
      <c r="FP49" s="653"/>
      <c r="FQ49" s="653"/>
      <c r="FR49" s="653"/>
      <c r="FS49" s="653"/>
      <c r="FT49" s="653"/>
      <c r="FU49" s="653"/>
      <c r="FV49" s="653"/>
      <c r="FW49" s="653"/>
      <c r="FX49" s="653"/>
      <c r="FY49" s="653"/>
      <c r="FZ49" s="653"/>
      <c r="GA49" s="653"/>
      <c r="GB49" s="653"/>
      <c r="GC49" s="653"/>
      <c r="GD49" s="653"/>
      <c r="GE49" s="653"/>
      <c r="GF49" s="653"/>
      <c r="GG49" s="653"/>
      <c r="GH49" s="653"/>
      <c r="GI49" s="653"/>
      <c r="GJ49" s="653"/>
      <c r="GK49" s="653"/>
      <c r="GL49" s="653"/>
      <c r="GM49" s="653"/>
      <c r="GN49" s="653"/>
      <c r="GO49" s="653"/>
      <c r="GP49" s="653"/>
      <c r="GQ49" s="653"/>
      <c r="GR49" s="653"/>
      <c r="GS49" s="653"/>
      <c r="GT49" s="653"/>
      <c r="GU49" s="653"/>
      <c r="GV49" s="653"/>
      <c r="GW49" s="653"/>
      <c r="GX49" s="653"/>
      <c r="GY49" s="653"/>
      <c r="GZ49" s="653"/>
      <c r="HA49" s="653"/>
      <c r="HB49" s="653"/>
      <c r="HC49" s="653"/>
      <c r="HD49" s="653"/>
      <c r="HE49" s="653"/>
      <c r="HF49" s="653"/>
      <c r="HG49" s="653"/>
      <c r="HH49" s="653"/>
      <c r="HI49" s="653"/>
      <c r="HJ49" s="653"/>
      <c r="HK49" s="653"/>
      <c r="HL49" s="653"/>
      <c r="HM49" s="653"/>
      <c r="HN49" s="653"/>
      <c r="HO49" s="653"/>
      <c r="HP49" s="653"/>
      <c r="HQ49" s="653"/>
      <c r="HR49" s="653"/>
      <c r="HS49" s="653"/>
      <c r="HT49" s="653"/>
      <c r="HU49" s="653"/>
      <c r="HV49" s="653"/>
      <c r="HW49" s="653"/>
      <c r="HX49" s="653"/>
      <c r="HY49" s="653"/>
      <c r="HZ49" s="653"/>
      <c r="IA49" s="653"/>
      <c r="IB49" s="653"/>
      <c r="IC49" s="653"/>
      <c r="ID49" s="653"/>
      <c r="IE49" s="653"/>
      <c r="IF49" s="653"/>
      <c r="IG49" s="653"/>
      <c r="IH49" s="653"/>
      <c r="II49" s="653"/>
      <c r="IJ49" s="653"/>
      <c r="IK49" s="653"/>
      <c r="IL49" s="653"/>
      <c r="IM49" s="653"/>
      <c r="IN49" s="653"/>
      <c r="IO49" s="653"/>
      <c r="IP49" s="653"/>
      <c r="IQ49" s="653"/>
      <c r="IR49" s="653"/>
      <c r="IS49" s="653"/>
      <c r="IT49" s="653"/>
      <c r="IU49" s="653"/>
      <c r="IV49" s="653"/>
      <c r="IW49" s="653"/>
      <c r="IX49" s="653"/>
      <c r="IY49" s="653"/>
      <c r="IZ49" s="653"/>
      <c r="JA49" s="653"/>
      <c r="JB49" s="653"/>
      <c r="JC49" s="653"/>
      <c r="JD49" s="653"/>
      <c r="JE49" s="653"/>
      <c r="JF49" s="653"/>
      <c r="JG49" s="653"/>
      <c r="JH49" s="653"/>
      <c r="JI49" s="653"/>
      <c r="JJ49" s="653"/>
      <c r="JK49" s="653"/>
      <c r="JL49" s="653"/>
      <c r="JM49" s="653"/>
      <c r="JN49" s="653"/>
      <c r="JO49" s="653"/>
      <c r="JP49" s="653"/>
      <c r="JQ49" s="653"/>
      <c r="JR49" s="653"/>
      <c r="JS49" s="653"/>
      <c r="JT49" s="653"/>
      <c r="JU49" s="653"/>
      <c r="JV49" s="653"/>
      <c r="JW49" s="653"/>
      <c r="JX49" s="653"/>
      <c r="JY49" s="653"/>
      <c r="JZ49" s="653"/>
      <c r="KA49" s="653"/>
      <c r="KB49" s="653"/>
      <c r="KC49" s="653"/>
      <c r="KD49" s="653"/>
      <c r="KE49" s="653"/>
      <c r="KF49" s="653"/>
      <c r="KG49" s="653"/>
      <c r="KH49" s="653"/>
      <c r="KI49" s="653"/>
      <c r="KJ49" s="653"/>
      <c r="KK49" s="653"/>
      <c r="KL49" s="653"/>
      <c r="KM49" s="653"/>
      <c r="KN49" s="653"/>
      <c r="KO49" s="653"/>
      <c r="KP49" s="653"/>
      <c r="KQ49" s="653"/>
      <c r="KR49" s="653"/>
      <c r="KS49" s="653"/>
      <c r="KT49" s="653"/>
      <c r="KU49" s="653"/>
      <c r="KV49" s="653"/>
      <c r="KW49" s="653"/>
      <c r="KX49" s="653"/>
      <c r="KY49" s="653"/>
      <c r="KZ49" s="653"/>
      <c r="LA49" s="653"/>
      <c r="LB49" s="653"/>
      <c r="LC49" s="653"/>
      <c r="LD49" s="653"/>
      <c r="LE49" s="653"/>
      <c r="LF49" s="653"/>
      <c r="LG49" s="653"/>
      <c r="LH49" s="653"/>
      <c r="LI49" s="653"/>
      <c r="LJ49" s="653"/>
      <c r="LK49" s="653"/>
      <c r="LL49" s="653"/>
      <c r="LM49" s="653"/>
      <c r="LN49" s="653"/>
      <c r="LO49" s="653"/>
      <c r="LP49" s="653"/>
      <c r="LQ49" s="653"/>
      <c r="LR49" s="653"/>
      <c r="LS49" s="653"/>
      <c r="LT49" s="653"/>
      <c r="LU49" s="653"/>
      <c r="LV49" s="653"/>
      <c r="LW49" s="653"/>
      <c r="LX49" s="653"/>
      <c r="LY49" s="653"/>
      <c r="LZ49" s="653"/>
      <c r="MA49" s="653"/>
      <c r="MB49" s="653"/>
      <c r="MC49" s="653"/>
      <c r="MD49" s="653"/>
      <c r="ME49" s="653"/>
      <c r="MF49" s="653"/>
      <c r="MG49" s="653"/>
      <c r="MH49" s="653"/>
      <c r="MI49" s="653"/>
      <c r="MJ49" s="653"/>
      <c r="MK49" s="653"/>
      <c r="ML49" s="653"/>
      <c r="MM49" s="653"/>
      <c r="MN49" s="653"/>
      <c r="MO49" s="653"/>
      <c r="MP49" s="653"/>
      <c r="MQ49" s="653"/>
      <c r="MR49" s="653"/>
      <c r="MS49" s="653"/>
      <c r="MT49" s="653"/>
      <c r="MU49" s="653"/>
      <c r="MV49" s="653"/>
      <c r="MW49" s="653"/>
      <c r="MX49" s="653"/>
      <c r="MY49" s="653"/>
      <c r="MZ49" s="653"/>
      <c r="NA49" s="653"/>
      <c r="NB49" s="653"/>
      <c r="NC49" s="653"/>
      <c r="ND49" s="653"/>
      <c r="NE49" s="653"/>
      <c r="NF49" s="653"/>
      <c r="NG49" s="653"/>
      <c r="NH49" s="653"/>
      <c r="NI49" s="653"/>
      <c r="NJ49" s="653"/>
      <c r="NK49" s="653"/>
      <c r="NL49" s="653"/>
      <c r="NM49" s="653"/>
      <c r="NN49" s="653"/>
      <c r="NO49" s="653"/>
      <c r="NP49" s="653"/>
      <c r="NQ49" s="653"/>
      <c r="NR49" s="653"/>
      <c r="NS49" s="653"/>
      <c r="NT49" s="653"/>
      <c r="NU49" s="653"/>
      <c r="NV49" s="653"/>
      <c r="NW49" s="653"/>
      <c r="NX49" s="653"/>
      <c r="NY49" s="653"/>
      <c r="NZ49" s="653"/>
      <c r="OA49" s="653"/>
      <c r="OB49" s="653"/>
      <c r="OC49" s="653"/>
      <c r="OD49" s="653"/>
      <c r="OE49" s="653"/>
      <c r="OF49" s="653"/>
      <c r="OG49" s="653"/>
      <c r="OH49" s="653"/>
      <c r="OI49" s="653"/>
      <c r="OJ49" s="653"/>
      <c r="OK49" s="653"/>
      <c r="OL49" s="653"/>
      <c r="OM49" s="653"/>
      <c r="ON49" s="653"/>
      <c r="OO49" s="653"/>
      <c r="OP49" s="653"/>
      <c r="OQ49" s="653"/>
      <c r="OR49" s="653"/>
      <c r="OS49" s="653"/>
      <c r="OT49" s="653"/>
      <c r="OU49" s="653"/>
      <c r="OV49" s="653"/>
      <c r="OW49" s="653"/>
      <c r="OX49" s="653"/>
      <c r="OY49" s="653"/>
      <c r="OZ49" s="653"/>
      <c r="PA49" s="653"/>
      <c r="PB49" s="653"/>
      <c r="PC49" s="653"/>
      <c r="PD49" s="653"/>
      <c r="PE49" s="653"/>
      <c r="PF49" s="653"/>
      <c r="PG49" s="653"/>
      <c r="PH49" s="653"/>
      <c r="PI49" s="653"/>
      <c r="PJ49" s="653"/>
      <c r="PK49" s="653"/>
      <c r="PL49" s="653"/>
      <c r="PM49" s="653"/>
      <c r="PN49" s="653"/>
      <c r="PO49" s="653"/>
      <c r="PP49" s="653"/>
      <c r="PQ49" s="653"/>
      <c r="PR49" s="653"/>
      <c r="PS49" s="653"/>
      <c r="PT49" s="653"/>
      <c r="PU49" s="653"/>
      <c r="PV49" s="653"/>
      <c r="PW49" s="653"/>
      <c r="PX49" s="653"/>
      <c r="PY49" s="653"/>
      <c r="PZ49" s="653"/>
      <c r="QA49" s="653"/>
      <c r="QB49" s="653"/>
      <c r="QC49" s="653"/>
      <c r="QD49" s="653"/>
      <c r="QE49" s="653"/>
      <c r="QF49" s="653"/>
      <c r="QG49" s="653"/>
      <c r="QH49" s="653"/>
      <c r="QI49" s="653"/>
      <c r="QJ49" s="653"/>
      <c r="QK49" s="653"/>
      <c r="QL49" s="653"/>
      <c r="QM49" s="653"/>
      <c r="QN49" s="653"/>
      <c r="QO49" s="653"/>
      <c r="QP49" s="653"/>
      <c r="QQ49" s="653"/>
      <c r="QR49" s="653"/>
      <c r="QS49" s="653"/>
      <c r="QT49" s="653"/>
      <c r="QU49" s="653"/>
      <c r="QV49" s="653"/>
      <c r="QW49" s="653"/>
      <c r="QX49" s="653"/>
      <c r="QY49" s="653"/>
      <c r="QZ49" s="653"/>
      <c r="RA49" s="653"/>
      <c r="RB49" s="653"/>
      <c r="RC49" s="653"/>
      <c r="RD49" s="653"/>
      <c r="RE49" s="653"/>
      <c r="RF49" s="653"/>
      <c r="RG49" s="653"/>
      <c r="RH49" s="653"/>
      <c r="RI49" s="653"/>
      <c r="RJ49" s="653"/>
      <c r="RK49" s="653"/>
      <c r="RL49" s="653"/>
      <c r="RM49" s="653"/>
      <c r="RN49" s="653"/>
      <c r="RO49" s="653"/>
      <c r="RP49" s="653"/>
      <c r="RQ49" s="653"/>
      <c r="RR49" s="653"/>
      <c r="RS49" s="653"/>
      <c r="RT49" s="653"/>
      <c r="RU49" s="653"/>
      <c r="RV49" s="653"/>
      <c r="RW49" s="653"/>
      <c r="RX49" s="653"/>
      <c r="RY49" s="653"/>
      <c r="RZ49" s="653"/>
      <c r="SA49" s="653"/>
      <c r="SB49" s="653"/>
      <c r="SC49" s="653"/>
      <c r="SD49" s="653"/>
      <c r="SE49" s="653"/>
      <c r="SF49" s="653"/>
      <c r="SG49" s="653"/>
      <c r="SH49" s="653"/>
      <c r="SI49" s="653"/>
      <c r="SJ49" s="653"/>
      <c r="SK49" s="653"/>
      <c r="SL49" s="653"/>
      <c r="SM49" s="653"/>
      <c r="SN49" s="653"/>
      <c r="SO49" s="653"/>
      <c r="SP49" s="653"/>
      <c r="SQ49" s="653"/>
      <c r="SR49" s="653"/>
      <c r="SS49" s="653"/>
      <c r="ST49" s="653"/>
      <c r="SU49" s="653"/>
      <c r="SV49" s="653"/>
      <c r="SW49" s="653"/>
      <c r="SX49" s="653"/>
      <c r="SY49" s="653"/>
      <c r="SZ49" s="653"/>
      <c r="TA49" s="653"/>
      <c r="TB49" s="653"/>
      <c r="TC49" s="653"/>
      <c r="TD49" s="653"/>
      <c r="TE49" s="653"/>
      <c r="TF49" s="653"/>
      <c r="TG49" s="653"/>
      <c r="TH49" s="653"/>
      <c r="TI49" s="653"/>
      <c r="TJ49" s="653"/>
      <c r="TK49" s="653"/>
      <c r="TL49" s="653"/>
      <c r="TM49" s="653"/>
      <c r="TN49" s="653"/>
      <c r="TO49" s="653"/>
      <c r="TP49" s="653"/>
      <c r="TQ49" s="653"/>
      <c r="TR49" s="653"/>
      <c r="TS49" s="653"/>
      <c r="TT49" s="653"/>
      <c r="TU49" s="653"/>
      <c r="TV49" s="653"/>
      <c r="TW49" s="653"/>
      <c r="TX49" s="653"/>
      <c r="TY49" s="653"/>
      <c r="TZ49" s="653"/>
      <c r="UA49" s="653"/>
      <c r="UB49" s="653"/>
      <c r="UC49" s="653"/>
      <c r="UD49" s="653"/>
      <c r="UE49" s="653"/>
      <c r="UF49" s="653"/>
      <c r="UG49" s="653"/>
      <c r="UH49" s="653"/>
      <c r="UI49" s="653"/>
      <c r="UJ49" s="653"/>
      <c r="UK49" s="653"/>
      <c r="UL49" s="653"/>
      <c r="UM49" s="653"/>
      <c r="UN49" s="653"/>
      <c r="UO49" s="653"/>
      <c r="UP49" s="653"/>
      <c r="UQ49" s="653"/>
      <c r="UR49" s="653"/>
      <c r="US49" s="653"/>
      <c r="UT49" s="653"/>
      <c r="UU49" s="653"/>
      <c r="UV49" s="653"/>
      <c r="UW49" s="653"/>
      <c r="UX49" s="653"/>
      <c r="UY49" s="653"/>
      <c r="UZ49" s="653"/>
      <c r="VA49" s="653"/>
      <c r="VB49" s="653"/>
      <c r="VC49" s="653"/>
      <c r="VD49" s="653"/>
      <c r="VE49" s="653"/>
      <c r="VF49" s="653"/>
      <c r="VG49" s="653"/>
      <c r="VH49" s="653"/>
      <c r="VI49" s="653"/>
      <c r="VJ49" s="653"/>
      <c r="VK49" s="653"/>
      <c r="VL49" s="653"/>
      <c r="VM49" s="653"/>
      <c r="VN49" s="653"/>
      <c r="VO49" s="653"/>
      <c r="VP49" s="653"/>
      <c r="VQ49" s="653"/>
      <c r="VR49" s="653"/>
      <c r="VS49" s="653"/>
      <c r="VT49" s="653"/>
      <c r="VU49" s="653"/>
      <c r="VV49" s="653"/>
      <c r="VW49" s="653"/>
      <c r="VX49" s="653"/>
      <c r="VY49" s="653"/>
      <c r="VZ49" s="653"/>
      <c r="WA49" s="653"/>
      <c r="WB49" s="653"/>
      <c r="WC49" s="653"/>
      <c r="WD49" s="653"/>
      <c r="WE49" s="653"/>
      <c r="WF49" s="653"/>
      <c r="WG49" s="653"/>
      <c r="WH49" s="653"/>
      <c r="WI49" s="653"/>
      <c r="WJ49" s="653"/>
      <c r="WK49" s="653"/>
      <c r="WL49" s="653"/>
      <c r="WM49" s="653"/>
      <c r="WN49" s="653"/>
      <c r="WO49" s="653"/>
      <c r="WP49" s="653"/>
      <c r="WQ49" s="653"/>
      <c r="WR49" s="653"/>
      <c r="WS49" s="653"/>
      <c r="WT49" s="653"/>
      <c r="WU49" s="653"/>
      <c r="WV49" s="653"/>
      <c r="WW49" s="653"/>
      <c r="WX49" s="653"/>
      <c r="WY49" s="653"/>
      <c r="WZ49" s="653"/>
      <c r="XA49" s="653"/>
      <c r="XB49" s="653"/>
      <c r="XC49" s="653"/>
      <c r="XD49" s="653"/>
      <c r="XE49" s="653"/>
      <c r="XF49" s="653"/>
      <c r="XG49" s="653"/>
      <c r="XH49" s="653"/>
      <c r="XI49" s="653"/>
      <c r="XJ49" s="653"/>
      <c r="XK49" s="653"/>
      <c r="XL49" s="653"/>
      <c r="XM49" s="653"/>
      <c r="XN49" s="653"/>
      <c r="XO49" s="653"/>
      <c r="XP49" s="653"/>
      <c r="XQ49" s="653"/>
      <c r="XR49" s="653"/>
      <c r="XS49" s="653"/>
      <c r="XT49" s="653"/>
      <c r="XU49" s="653"/>
      <c r="XV49" s="653"/>
      <c r="XW49" s="653"/>
      <c r="XX49" s="653"/>
      <c r="XY49" s="653"/>
      <c r="XZ49" s="653"/>
      <c r="YA49" s="653"/>
      <c r="YB49" s="653"/>
      <c r="YC49" s="653"/>
      <c r="YD49" s="653"/>
      <c r="YE49" s="653"/>
      <c r="YF49" s="653"/>
      <c r="YG49" s="653"/>
      <c r="YH49" s="653"/>
      <c r="YI49" s="653"/>
      <c r="YJ49" s="653"/>
      <c r="YK49" s="653"/>
      <c r="YL49" s="653"/>
      <c r="YM49" s="653"/>
      <c r="YN49" s="653"/>
      <c r="YO49" s="653"/>
      <c r="YP49" s="653"/>
      <c r="YQ49" s="653"/>
      <c r="YR49" s="653"/>
      <c r="YS49" s="653"/>
      <c r="YT49" s="653"/>
      <c r="YU49" s="653"/>
      <c r="YV49" s="653"/>
      <c r="YW49" s="653"/>
      <c r="YX49" s="653"/>
      <c r="YY49" s="653"/>
      <c r="YZ49" s="653"/>
      <c r="ZA49" s="653"/>
      <c r="ZB49" s="653"/>
      <c r="ZC49" s="653"/>
      <c r="ZD49" s="653"/>
      <c r="ZE49" s="653"/>
      <c r="ZF49" s="653"/>
      <c r="ZG49" s="653"/>
      <c r="ZH49" s="653"/>
      <c r="ZI49" s="653"/>
      <c r="ZJ49" s="653"/>
      <c r="ZK49" s="653"/>
      <c r="ZL49" s="653"/>
      <c r="ZM49" s="653"/>
      <c r="ZN49" s="653"/>
      <c r="ZO49" s="653"/>
      <c r="ZP49" s="653"/>
      <c r="ZQ49" s="653"/>
      <c r="ZR49" s="653"/>
      <c r="ZS49" s="653"/>
      <c r="ZT49" s="653"/>
      <c r="ZU49" s="653"/>
      <c r="ZV49" s="653"/>
      <c r="ZW49" s="653"/>
      <c r="ZX49" s="653"/>
      <c r="ZY49" s="653"/>
      <c r="ZZ49" s="653"/>
      <c r="AAA49" s="653"/>
      <c r="AAB49" s="653"/>
      <c r="AAC49" s="653"/>
      <c r="AAD49" s="653"/>
      <c r="AAE49" s="653"/>
      <c r="AAF49" s="653"/>
      <c r="AAG49" s="653"/>
      <c r="AAH49" s="653"/>
      <c r="AAI49" s="653"/>
      <c r="AAJ49" s="653"/>
      <c r="AAK49" s="653"/>
      <c r="AAL49" s="653"/>
      <c r="AAM49" s="653"/>
      <c r="AAN49" s="653"/>
      <c r="AAO49" s="653"/>
      <c r="AAP49" s="653"/>
      <c r="AAQ49" s="653"/>
      <c r="AAR49" s="653"/>
      <c r="AAS49" s="653"/>
      <c r="AAT49" s="653"/>
      <c r="AAU49" s="653"/>
      <c r="AAV49" s="653"/>
      <c r="AAW49" s="653"/>
      <c r="AAX49" s="653"/>
      <c r="AAY49" s="653"/>
      <c r="AAZ49" s="653"/>
      <c r="ABA49" s="653"/>
      <c r="ABB49" s="653"/>
      <c r="ABC49" s="653"/>
      <c r="ABD49" s="653"/>
      <c r="ABE49" s="653"/>
      <c r="ABF49" s="653"/>
      <c r="ABG49" s="653"/>
      <c r="ABH49" s="653"/>
      <c r="ABI49" s="653"/>
      <c r="ABJ49" s="653"/>
      <c r="ABK49" s="653"/>
      <c r="ABL49" s="653"/>
      <c r="ABM49" s="653"/>
      <c r="ABN49" s="653"/>
      <c r="ABO49" s="653"/>
      <c r="ABP49" s="653"/>
      <c r="ABQ49" s="653"/>
      <c r="ABR49" s="653"/>
      <c r="ABS49" s="653"/>
      <c r="ABT49" s="653"/>
      <c r="ABU49" s="653"/>
      <c r="ABV49" s="653"/>
      <c r="ABW49" s="653"/>
      <c r="ABX49" s="653"/>
      <c r="ABY49" s="653"/>
      <c r="ABZ49" s="653"/>
      <c r="ACA49" s="653"/>
      <c r="ACB49" s="653"/>
      <c r="ACC49" s="653"/>
      <c r="ACD49" s="653"/>
      <c r="ACE49" s="653"/>
      <c r="ACF49" s="653"/>
      <c r="ACG49" s="653"/>
      <c r="ACH49" s="653"/>
      <c r="ACI49" s="653"/>
      <c r="ACJ49" s="653"/>
      <c r="ACK49" s="653"/>
      <c r="ACL49" s="653"/>
      <c r="ACM49" s="653"/>
      <c r="ACN49" s="653"/>
      <c r="ACO49" s="653"/>
      <c r="ACP49" s="653"/>
      <c r="ACQ49" s="653"/>
      <c r="ACR49" s="653"/>
      <c r="ACS49" s="653"/>
      <c r="ACT49" s="653"/>
      <c r="ACU49" s="653"/>
      <c r="ACV49" s="653"/>
      <c r="ACW49" s="653"/>
      <c r="ACX49" s="653"/>
      <c r="ACY49" s="653"/>
      <c r="ACZ49" s="653"/>
      <c r="ADA49" s="653"/>
      <c r="ADB49" s="653"/>
      <c r="ADC49" s="653"/>
      <c r="ADD49" s="653"/>
      <c r="ADE49" s="653"/>
      <c r="ADF49" s="653"/>
      <c r="ADG49" s="653"/>
      <c r="ADH49" s="653"/>
      <c r="ADI49" s="653"/>
      <c r="ADJ49" s="653"/>
      <c r="ADK49" s="653"/>
      <c r="ADL49" s="653"/>
      <c r="ADM49" s="653"/>
      <c r="ADN49" s="653"/>
      <c r="ADO49" s="653"/>
      <c r="ADP49" s="653"/>
      <c r="ADQ49" s="653"/>
      <c r="ADR49" s="653"/>
      <c r="ADS49" s="653"/>
      <c r="ADT49" s="653"/>
      <c r="ADU49" s="653"/>
      <c r="ADV49" s="653"/>
      <c r="ADW49" s="653"/>
      <c r="ADX49" s="653"/>
      <c r="ADY49" s="653"/>
      <c r="ADZ49" s="653"/>
      <c r="AEA49" s="653"/>
      <c r="AEB49" s="653"/>
      <c r="AEC49" s="653"/>
      <c r="AED49" s="653"/>
      <c r="AEE49" s="653"/>
      <c r="AEF49" s="653"/>
      <c r="AEG49" s="653"/>
      <c r="AEH49" s="653"/>
      <c r="AEI49" s="653"/>
      <c r="AEJ49" s="653"/>
      <c r="AEK49" s="653"/>
      <c r="AEL49" s="653"/>
      <c r="AEM49" s="653"/>
      <c r="AEN49" s="653"/>
      <c r="AEO49" s="653"/>
      <c r="AEP49" s="653"/>
      <c r="AEQ49" s="653"/>
      <c r="AER49" s="653"/>
      <c r="AES49" s="653"/>
      <c r="AET49" s="653"/>
      <c r="AEU49" s="653"/>
      <c r="AEV49" s="653"/>
      <c r="AEW49" s="653"/>
      <c r="AEX49" s="653"/>
      <c r="AEY49" s="653"/>
      <c r="AEZ49" s="653"/>
      <c r="AFA49" s="653"/>
      <c r="AFB49" s="653"/>
      <c r="AFC49" s="653"/>
      <c r="AFD49" s="653"/>
      <c r="AFE49" s="653"/>
      <c r="AFF49" s="653"/>
      <c r="AFG49" s="653"/>
      <c r="AFH49" s="653"/>
      <c r="AFI49" s="653"/>
      <c r="AFJ49" s="653"/>
      <c r="AFK49" s="653"/>
      <c r="AFL49" s="653"/>
      <c r="AFM49" s="653"/>
      <c r="AFN49" s="653"/>
      <c r="AFO49" s="653"/>
      <c r="AFP49" s="653"/>
      <c r="AFQ49" s="653"/>
      <c r="AFR49" s="653"/>
      <c r="AFS49" s="653"/>
      <c r="AFT49" s="653"/>
      <c r="AFU49" s="653"/>
      <c r="AFV49" s="653"/>
      <c r="AFW49" s="653"/>
      <c r="AFX49" s="653"/>
      <c r="AFY49" s="653"/>
      <c r="AFZ49" s="653"/>
      <c r="AGA49" s="653"/>
      <c r="AGB49" s="653"/>
      <c r="AGC49" s="653"/>
      <c r="AGD49" s="653"/>
      <c r="AGE49" s="653"/>
      <c r="AGF49" s="653"/>
      <c r="AGG49" s="653"/>
      <c r="AGH49" s="653"/>
      <c r="AGI49" s="653"/>
      <c r="AGJ49" s="653"/>
      <c r="AGK49" s="653"/>
      <c r="AGL49" s="653"/>
      <c r="AGM49" s="653"/>
      <c r="AGN49" s="653"/>
      <c r="AGO49" s="653"/>
      <c r="AGP49" s="653"/>
      <c r="AGQ49" s="653"/>
      <c r="AGR49" s="653"/>
      <c r="AGS49" s="653"/>
      <c r="AGT49" s="653"/>
      <c r="AGU49" s="653"/>
      <c r="AGV49" s="653"/>
      <c r="AGW49" s="653"/>
      <c r="AGX49" s="653"/>
      <c r="AGY49" s="653"/>
      <c r="AGZ49" s="653"/>
      <c r="AHA49" s="653"/>
      <c r="AHB49" s="653"/>
      <c r="AHC49" s="653"/>
      <c r="AHD49" s="653"/>
      <c r="AHE49" s="653"/>
      <c r="AHF49" s="653"/>
      <c r="AHG49" s="653"/>
      <c r="AHH49" s="653"/>
      <c r="AHI49" s="653"/>
      <c r="AHJ49" s="653"/>
      <c r="AHK49" s="653"/>
      <c r="AHL49" s="653"/>
      <c r="AHM49" s="653"/>
      <c r="AHN49" s="653"/>
      <c r="AHO49" s="653"/>
      <c r="AHP49" s="653"/>
      <c r="AHQ49" s="653"/>
      <c r="AHR49" s="653"/>
      <c r="AHS49" s="653"/>
      <c r="AHT49" s="653"/>
      <c r="AHU49" s="653"/>
      <c r="AHV49" s="653"/>
      <c r="AHW49" s="653"/>
      <c r="AHX49" s="653"/>
      <c r="AHY49" s="653"/>
      <c r="AHZ49" s="653"/>
      <c r="AIA49" s="653"/>
      <c r="AIB49" s="653"/>
      <c r="AIC49" s="653"/>
      <c r="AID49" s="653"/>
      <c r="AIE49" s="653"/>
      <c r="AIF49" s="653"/>
      <c r="AIG49" s="653"/>
      <c r="AIH49" s="653"/>
      <c r="AII49" s="653"/>
      <c r="AIJ49" s="653"/>
      <c r="AIK49" s="653"/>
      <c r="AIL49" s="653"/>
      <c r="AIM49" s="653"/>
      <c r="AIN49" s="653"/>
      <c r="AIO49" s="653"/>
      <c r="AIP49" s="653"/>
      <c r="AIQ49" s="653"/>
      <c r="AIR49" s="653"/>
      <c r="AIS49" s="653"/>
      <c r="AIT49" s="653"/>
      <c r="AIU49" s="653"/>
      <c r="AIV49" s="653"/>
      <c r="AIW49" s="653"/>
      <c r="AIX49" s="653"/>
      <c r="AIY49" s="653"/>
      <c r="AIZ49" s="653"/>
      <c r="AJA49" s="653"/>
      <c r="AJB49" s="653"/>
      <c r="AJC49" s="653"/>
      <c r="AJD49" s="653"/>
      <c r="AJE49" s="653"/>
      <c r="AJF49" s="653"/>
      <c r="AJG49" s="653"/>
      <c r="AJH49" s="653"/>
      <c r="AJI49" s="653"/>
      <c r="AJJ49" s="653"/>
      <c r="AJK49" s="653"/>
      <c r="AJL49" s="653"/>
      <c r="AJM49" s="653"/>
      <c r="AJN49" s="653"/>
      <c r="AJO49" s="653"/>
      <c r="AJP49" s="653"/>
      <c r="AJQ49" s="653"/>
      <c r="AJR49" s="653"/>
      <c r="AJS49" s="653"/>
      <c r="AJT49" s="653"/>
      <c r="AJU49" s="653"/>
      <c r="AJV49" s="653"/>
      <c r="AJW49" s="653"/>
      <c r="AJX49" s="653"/>
      <c r="AJY49" s="653"/>
      <c r="AJZ49" s="653"/>
      <c r="AKA49" s="653"/>
      <c r="AKB49" s="653"/>
      <c r="AKC49" s="653"/>
      <c r="AKD49" s="653"/>
      <c r="AKE49" s="653"/>
      <c r="AKF49" s="653"/>
      <c r="AKG49" s="653"/>
      <c r="AKH49" s="653"/>
      <c r="AKI49" s="653"/>
      <c r="AKJ49" s="653"/>
      <c r="AKK49" s="653"/>
      <c r="AKL49" s="653"/>
      <c r="AKM49" s="653"/>
      <c r="AKN49" s="653"/>
      <c r="AKO49" s="653"/>
      <c r="AKP49" s="653"/>
      <c r="AKQ49" s="653"/>
      <c r="AKR49" s="653"/>
      <c r="AKS49" s="653"/>
      <c r="AKT49" s="653"/>
      <c r="AKU49" s="653"/>
      <c r="AKV49" s="653"/>
      <c r="AKW49" s="653"/>
      <c r="AKX49" s="653"/>
      <c r="AKY49" s="653"/>
      <c r="AKZ49" s="653"/>
      <c r="ALA49" s="653"/>
      <c r="ALB49" s="653"/>
      <c r="ALC49" s="653"/>
      <c r="ALD49" s="653"/>
      <c r="ALE49" s="653"/>
      <c r="ALF49" s="653"/>
      <c r="ALG49" s="653"/>
      <c r="ALH49" s="653"/>
      <c r="ALI49" s="653"/>
      <c r="ALJ49" s="653"/>
      <c r="ALK49" s="653"/>
      <c r="ALL49" s="653"/>
      <c r="ALM49" s="653"/>
      <c r="ALN49" s="653"/>
      <c r="ALO49" s="653"/>
      <c r="ALP49" s="653"/>
      <c r="ALQ49" s="653"/>
      <c r="ALR49" s="653"/>
      <c r="ALS49" s="653"/>
      <c r="ALT49" s="653"/>
      <c r="ALU49" s="653"/>
      <c r="ALV49" s="653"/>
      <c r="ALW49" s="653"/>
      <c r="ALX49" s="653"/>
      <c r="ALY49" s="653"/>
      <c r="ALZ49" s="653"/>
      <c r="AMA49" s="653"/>
      <c r="AMB49" s="653"/>
      <c r="AMC49" s="653"/>
      <c r="AMD49" s="653"/>
      <c r="AME49" s="653"/>
      <c r="AMF49" s="653"/>
      <c r="AMG49" s="653"/>
      <c r="AMH49" s="653"/>
      <c r="AMI49" s="653"/>
      <c r="AMJ49" s="653"/>
    </row>
    <row r="50" spans="1:1024" s="199" customFormat="1">
      <c r="A50" s="1599" t="s">
        <v>3251</v>
      </c>
      <c r="B50" s="1594"/>
      <c r="C50" s="1594"/>
      <c r="D50" s="1594"/>
      <c r="E50" s="1594"/>
      <c r="F50" s="1595"/>
      <c r="G50" s="1600">
        <v>12891828</v>
      </c>
      <c r="H50" s="1600">
        <v>12891828</v>
      </c>
      <c r="I50" s="656"/>
      <c r="J50" s="653"/>
      <c r="K50" s="653"/>
      <c r="L50" s="653"/>
      <c r="M50" s="653"/>
      <c r="N50" s="653"/>
      <c r="O50" s="653"/>
      <c r="P50" s="653"/>
      <c r="Q50" s="653"/>
      <c r="R50" s="653"/>
      <c r="S50" s="653"/>
      <c r="T50" s="653"/>
      <c r="U50" s="653"/>
      <c r="V50" s="653"/>
      <c r="W50" s="653"/>
      <c r="X50" s="653"/>
      <c r="Y50" s="653"/>
      <c r="Z50" s="653"/>
      <c r="AA50" s="653"/>
      <c r="AB50" s="653"/>
      <c r="AC50" s="653"/>
      <c r="AD50" s="653"/>
      <c r="AE50" s="653"/>
      <c r="AF50" s="653"/>
      <c r="AG50" s="653"/>
      <c r="AH50" s="653"/>
      <c r="AI50" s="653"/>
      <c r="AJ50" s="653"/>
      <c r="AK50" s="653"/>
      <c r="AL50" s="653"/>
      <c r="AM50" s="653"/>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53"/>
      <c r="CE50" s="653"/>
      <c r="CF50" s="653"/>
      <c r="CG50" s="653"/>
      <c r="CH50" s="653"/>
      <c r="CI50" s="653"/>
      <c r="CJ50" s="653"/>
      <c r="CK50" s="653"/>
      <c r="CL50" s="653"/>
      <c r="CM50" s="653"/>
      <c r="CN50" s="653"/>
      <c r="CO50" s="653"/>
      <c r="CP50" s="653"/>
      <c r="CQ50" s="653"/>
      <c r="CR50" s="653"/>
      <c r="CS50" s="653"/>
      <c r="CT50" s="653"/>
      <c r="CU50" s="653"/>
      <c r="CV50" s="653"/>
      <c r="CW50" s="653"/>
      <c r="CX50" s="653"/>
      <c r="CY50" s="653"/>
      <c r="CZ50" s="653"/>
      <c r="DA50" s="653"/>
      <c r="DB50" s="653"/>
      <c r="DC50" s="653"/>
      <c r="DD50" s="653"/>
      <c r="DE50" s="653"/>
      <c r="DF50" s="653"/>
      <c r="DG50" s="653"/>
      <c r="DH50" s="653"/>
      <c r="DI50" s="653"/>
      <c r="DJ50" s="653"/>
      <c r="DK50" s="653"/>
      <c r="DL50" s="653"/>
      <c r="DM50" s="653"/>
      <c r="DN50" s="653"/>
      <c r="DO50" s="653"/>
      <c r="DP50" s="653"/>
      <c r="DQ50" s="653"/>
      <c r="DR50" s="653"/>
      <c r="DS50" s="653"/>
      <c r="DT50" s="653"/>
      <c r="DU50" s="653"/>
      <c r="DV50" s="653"/>
      <c r="DW50" s="653"/>
      <c r="DX50" s="653"/>
      <c r="DY50" s="653"/>
      <c r="DZ50" s="653"/>
      <c r="EA50" s="653"/>
      <c r="EB50" s="653"/>
      <c r="EC50" s="653"/>
      <c r="ED50" s="653"/>
      <c r="EE50" s="653"/>
      <c r="EF50" s="653"/>
      <c r="EG50" s="653"/>
      <c r="EH50" s="653"/>
      <c r="EI50" s="653"/>
      <c r="EJ50" s="653"/>
      <c r="EK50" s="653"/>
      <c r="EL50" s="653"/>
      <c r="EM50" s="653"/>
      <c r="EN50" s="653"/>
      <c r="EO50" s="653"/>
      <c r="EP50" s="653"/>
      <c r="EQ50" s="653"/>
      <c r="ER50" s="653"/>
      <c r="ES50" s="653"/>
      <c r="ET50" s="653"/>
      <c r="EU50" s="653"/>
      <c r="EV50" s="653"/>
      <c r="EW50" s="653"/>
      <c r="EX50" s="653"/>
      <c r="EY50" s="653"/>
      <c r="EZ50" s="653"/>
      <c r="FA50" s="653"/>
      <c r="FB50" s="653"/>
      <c r="FC50" s="653"/>
      <c r="FD50" s="653"/>
      <c r="FE50" s="653"/>
      <c r="FF50" s="653"/>
      <c r="FG50" s="653"/>
      <c r="FH50" s="653"/>
      <c r="FI50" s="653"/>
      <c r="FJ50" s="653"/>
      <c r="FK50" s="653"/>
      <c r="FL50" s="653"/>
      <c r="FM50" s="653"/>
      <c r="FN50" s="653"/>
      <c r="FO50" s="653"/>
      <c r="FP50" s="653"/>
      <c r="FQ50" s="653"/>
      <c r="FR50" s="653"/>
      <c r="FS50" s="653"/>
      <c r="FT50" s="653"/>
      <c r="FU50" s="653"/>
      <c r="FV50" s="653"/>
      <c r="FW50" s="653"/>
      <c r="FX50" s="653"/>
      <c r="FY50" s="653"/>
      <c r="FZ50" s="653"/>
      <c r="GA50" s="653"/>
      <c r="GB50" s="653"/>
      <c r="GC50" s="653"/>
      <c r="GD50" s="653"/>
      <c r="GE50" s="653"/>
      <c r="GF50" s="653"/>
      <c r="GG50" s="653"/>
      <c r="GH50" s="653"/>
      <c r="GI50" s="653"/>
      <c r="GJ50" s="653"/>
      <c r="GK50" s="653"/>
      <c r="GL50" s="653"/>
      <c r="GM50" s="653"/>
      <c r="GN50" s="653"/>
      <c r="GO50" s="653"/>
      <c r="GP50" s="653"/>
      <c r="GQ50" s="653"/>
      <c r="GR50" s="653"/>
      <c r="GS50" s="653"/>
      <c r="GT50" s="653"/>
      <c r="GU50" s="653"/>
      <c r="GV50" s="653"/>
      <c r="GW50" s="653"/>
      <c r="GX50" s="653"/>
      <c r="GY50" s="653"/>
      <c r="GZ50" s="653"/>
      <c r="HA50" s="653"/>
      <c r="HB50" s="653"/>
      <c r="HC50" s="653"/>
      <c r="HD50" s="653"/>
      <c r="HE50" s="653"/>
      <c r="HF50" s="653"/>
      <c r="HG50" s="653"/>
      <c r="HH50" s="653"/>
      <c r="HI50" s="653"/>
      <c r="HJ50" s="653"/>
      <c r="HK50" s="653"/>
      <c r="HL50" s="653"/>
      <c r="HM50" s="653"/>
      <c r="HN50" s="653"/>
      <c r="HO50" s="653"/>
      <c r="HP50" s="653"/>
      <c r="HQ50" s="653"/>
      <c r="HR50" s="653"/>
      <c r="HS50" s="653"/>
      <c r="HT50" s="653"/>
      <c r="HU50" s="653"/>
      <c r="HV50" s="653"/>
      <c r="HW50" s="653"/>
      <c r="HX50" s="653"/>
      <c r="HY50" s="653"/>
      <c r="HZ50" s="653"/>
      <c r="IA50" s="653"/>
      <c r="IB50" s="653"/>
      <c r="IC50" s="653"/>
      <c r="ID50" s="653"/>
      <c r="IE50" s="653"/>
      <c r="IF50" s="653"/>
      <c r="IG50" s="653"/>
      <c r="IH50" s="653"/>
      <c r="II50" s="653"/>
      <c r="IJ50" s="653"/>
      <c r="IK50" s="653"/>
      <c r="IL50" s="653"/>
      <c r="IM50" s="653"/>
      <c r="IN50" s="653"/>
      <c r="IO50" s="653"/>
      <c r="IP50" s="653"/>
      <c r="IQ50" s="653"/>
      <c r="IR50" s="653"/>
      <c r="IS50" s="653"/>
      <c r="IT50" s="653"/>
      <c r="IU50" s="653"/>
      <c r="IV50" s="653"/>
      <c r="IW50" s="653"/>
      <c r="IX50" s="653"/>
      <c r="IY50" s="653"/>
      <c r="IZ50" s="653"/>
      <c r="JA50" s="653"/>
      <c r="JB50" s="653"/>
      <c r="JC50" s="653"/>
      <c r="JD50" s="653"/>
      <c r="JE50" s="653"/>
      <c r="JF50" s="653"/>
      <c r="JG50" s="653"/>
      <c r="JH50" s="653"/>
      <c r="JI50" s="653"/>
      <c r="JJ50" s="653"/>
      <c r="JK50" s="653"/>
      <c r="JL50" s="653"/>
      <c r="JM50" s="653"/>
      <c r="JN50" s="653"/>
      <c r="JO50" s="653"/>
      <c r="JP50" s="653"/>
      <c r="JQ50" s="653"/>
      <c r="JR50" s="653"/>
      <c r="JS50" s="653"/>
      <c r="JT50" s="653"/>
      <c r="JU50" s="653"/>
      <c r="JV50" s="653"/>
      <c r="JW50" s="653"/>
      <c r="JX50" s="653"/>
      <c r="JY50" s="653"/>
      <c r="JZ50" s="653"/>
      <c r="KA50" s="653"/>
      <c r="KB50" s="653"/>
      <c r="KC50" s="653"/>
      <c r="KD50" s="653"/>
      <c r="KE50" s="653"/>
      <c r="KF50" s="653"/>
      <c r="KG50" s="653"/>
      <c r="KH50" s="653"/>
      <c r="KI50" s="653"/>
      <c r="KJ50" s="653"/>
      <c r="KK50" s="653"/>
      <c r="KL50" s="653"/>
      <c r="KM50" s="653"/>
      <c r="KN50" s="653"/>
      <c r="KO50" s="653"/>
      <c r="KP50" s="653"/>
      <c r="KQ50" s="653"/>
      <c r="KR50" s="653"/>
      <c r="KS50" s="653"/>
      <c r="KT50" s="653"/>
      <c r="KU50" s="653"/>
      <c r="KV50" s="653"/>
      <c r="KW50" s="653"/>
      <c r="KX50" s="653"/>
      <c r="KY50" s="653"/>
      <c r="KZ50" s="653"/>
      <c r="LA50" s="653"/>
      <c r="LB50" s="653"/>
      <c r="LC50" s="653"/>
      <c r="LD50" s="653"/>
      <c r="LE50" s="653"/>
      <c r="LF50" s="653"/>
      <c r="LG50" s="653"/>
      <c r="LH50" s="653"/>
      <c r="LI50" s="653"/>
      <c r="LJ50" s="653"/>
      <c r="LK50" s="653"/>
      <c r="LL50" s="653"/>
      <c r="LM50" s="653"/>
      <c r="LN50" s="653"/>
      <c r="LO50" s="653"/>
      <c r="LP50" s="653"/>
      <c r="LQ50" s="653"/>
      <c r="LR50" s="653"/>
      <c r="LS50" s="653"/>
      <c r="LT50" s="653"/>
      <c r="LU50" s="653"/>
      <c r="LV50" s="653"/>
      <c r="LW50" s="653"/>
      <c r="LX50" s="653"/>
      <c r="LY50" s="653"/>
      <c r="LZ50" s="653"/>
      <c r="MA50" s="653"/>
      <c r="MB50" s="653"/>
      <c r="MC50" s="653"/>
      <c r="MD50" s="653"/>
      <c r="ME50" s="653"/>
      <c r="MF50" s="653"/>
      <c r="MG50" s="653"/>
      <c r="MH50" s="653"/>
      <c r="MI50" s="653"/>
      <c r="MJ50" s="653"/>
      <c r="MK50" s="653"/>
      <c r="ML50" s="653"/>
      <c r="MM50" s="653"/>
      <c r="MN50" s="653"/>
      <c r="MO50" s="653"/>
      <c r="MP50" s="653"/>
      <c r="MQ50" s="653"/>
      <c r="MR50" s="653"/>
      <c r="MS50" s="653"/>
      <c r="MT50" s="653"/>
      <c r="MU50" s="653"/>
      <c r="MV50" s="653"/>
      <c r="MW50" s="653"/>
      <c r="MX50" s="653"/>
      <c r="MY50" s="653"/>
      <c r="MZ50" s="653"/>
      <c r="NA50" s="653"/>
      <c r="NB50" s="653"/>
      <c r="NC50" s="653"/>
      <c r="ND50" s="653"/>
      <c r="NE50" s="653"/>
      <c r="NF50" s="653"/>
      <c r="NG50" s="653"/>
      <c r="NH50" s="653"/>
      <c r="NI50" s="653"/>
      <c r="NJ50" s="653"/>
      <c r="NK50" s="653"/>
      <c r="NL50" s="653"/>
      <c r="NM50" s="653"/>
      <c r="NN50" s="653"/>
      <c r="NO50" s="653"/>
      <c r="NP50" s="653"/>
      <c r="NQ50" s="653"/>
      <c r="NR50" s="653"/>
      <c r="NS50" s="653"/>
      <c r="NT50" s="653"/>
      <c r="NU50" s="653"/>
      <c r="NV50" s="653"/>
      <c r="NW50" s="653"/>
      <c r="NX50" s="653"/>
      <c r="NY50" s="653"/>
      <c r="NZ50" s="653"/>
      <c r="OA50" s="653"/>
      <c r="OB50" s="653"/>
      <c r="OC50" s="653"/>
      <c r="OD50" s="653"/>
      <c r="OE50" s="653"/>
      <c r="OF50" s="653"/>
      <c r="OG50" s="653"/>
      <c r="OH50" s="653"/>
      <c r="OI50" s="653"/>
      <c r="OJ50" s="653"/>
      <c r="OK50" s="653"/>
      <c r="OL50" s="653"/>
      <c r="OM50" s="653"/>
      <c r="ON50" s="653"/>
      <c r="OO50" s="653"/>
      <c r="OP50" s="653"/>
      <c r="OQ50" s="653"/>
      <c r="OR50" s="653"/>
      <c r="OS50" s="653"/>
      <c r="OT50" s="653"/>
      <c r="OU50" s="653"/>
      <c r="OV50" s="653"/>
      <c r="OW50" s="653"/>
      <c r="OX50" s="653"/>
      <c r="OY50" s="653"/>
      <c r="OZ50" s="653"/>
      <c r="PA50" s="653"/>
      <c r="PB50" s="653"/>
      <c r="PC50" s="653"/>
      <c r="PD50" s="653"/>
      <c r="PE50" s="653"/>
      <c r="PF50" s="653"/>
      <c r="PG50" s="653"/>
      <c r="PH50" s="653"/>
      <c r="PI50" s="653"/>
      <c r="PJ50" s="653"/>
      <c r="PK50" s="653"/>
      <c r="PL50" s="653"/>
      <c r="PM50" s="653"/>
      <c r="PN50" s="653"/>
      <c r="PO50" s="653"/>
      <c r="PP50" s="653"/>
      <c r="PQ50" s="653"/>
      <c r="PR50" s="653"/>
      <c r="PS50" s="653"/>
      <c r="PT50" s="653"/>
      <c r="PU50" s="653"/>
      <c r="PV50" s="653"/>
      <c r="PW50" s="653"/>
      <c r="PX50" s="653"/>
      <c r="PY50" s="653"/>
      <c r="PZ50" s="653"/>
      <c r="QA50" s="653"/>
      <c r="QB50" s="653"/>
      <c r="QC50" s="653"/>
      <c r="QD50" s="653"/>
      <c r="QE50" s="653"/>
      <c r="QF50" s="653"/>
      <c r="QG50" s="653"/>
      <c r="QH50" s="653"/>
      <c r="QI50" s="653"/>
      <c r="QJ50" s="653"/>
      <c r="QK50" s="653"/>
      <c r="QL50" s="653"/>
      <c r="QM50" s="653"/>
      <c r="QN50" s="653"/>
      <c r="QO50" s="653"/>
      <c r="QP50" s="653"/>
      <c r="QQ50" s="653"/>
      <c r="QR50" s="653"/>
      <c r="QS50" s="653"/>
      <c r="QT50" s="653"/>
      <c r="QU50" s="653"/>
      <c r="QV50" s="653"/>
      <c r="QW50" s="653"/>
      <c r="QX50" s="653"/>
      <c r="QY50" s="653"/>
      <c r="QZ50" s="653"/>
      <c r="RA50" s="653"/>
      <c r="RB50" s="653"/>
      <c r="RC50" s="653"/>
      <c r="RD50" s="653"/>
      <c r="RE50" s="653"/>
      <c r="RF50" s="653"/>
      <c r="RG50" s="653"/>
      <c r="RH50" s="653"/>
      <c r="RI50" s="653"/>
      <c r="RJ50" s="653"/>
      <c r="RK50" s="653"/>
      <c r="RL50" s="653"/>
      <c r="RM50" s="653"/>
      <c r="RN50" s="653"/>
      <c r="RO50" s="653"/>
      <c r="RP50" s="653"/>
      <c r="RQ50" s="653"/>
      <c r="RR50" s="653"/>
      <c r="RS50" s="653"/>
      <c r="RT50" s="653"/>
      <c r="RU50" s="653"/>
      <c r="RV50" s="653"/>
      <c r="RW50" s="653"/>
      <c r="RX50" s="653"/>
      <c r="RY50" s="653"/>
      <c r="RZ50" s="653"/>
      <c r="SA50" s="653"/>
      <c r="SB50" s="653"/>
      <c r="SC50" s="653"/>
      <c r="SD50" s="653"/>
      <c r="SE50" s="653"/>
      <c r="SF50" s="653"/>
      <c r="SG50" s="653"/>
      <c r="SH50" s="653"/>
      <c r="SI50" s="653"/>
      <c r="SJ50" s="653"/>
      <c r="SK50" s="653"/>
      <c r="SL50" s="653"/>
      <c r="SM50" s="653"/>
      <c r="SN50" s="653"/>
      <c r="SO50" s="653"/>
      <c r="SP50" s="653"/>
      <c r="SQ50" s="653"/>
      <c r="SR50" s="653"/>
      <c r="SS50" s="653"/>
      <c r="ST50" s="653"/>
      <c r="SU50" s="653"/>
      <c r="SV50" s="653"/>
      <c r="SW50" s="653"/>
      <c r="SX50" s="653"/>
      <c r="SY50" s="653"/>
      <c r="SZ50" s="653"/>
      <c r="TA50" s="653"/>
      <c r="TB50" s="653"/>
      <c r="TC50" s="653"/>
      <c r="TD50" s="653"/>
      <c r="TE50" s="653"/>
      <c r="TF50" s="653"/>
      <c r="TG50" s="653"/>
      <c r="TH50" s="653"/>
      <c r="TI50" s="653"/>
      <c r="TJ50" s="653"/>
      <c r="TK50" s="653"/>
      <c r="TL50" s="653"/>
      <c r="TM50" s="653"/>
      <c r="TN50" s="653"/>
      <c r="TO50" s="653"/>
      <c r="TP50" s="653"/>
      <c r="TQ50" s="653"/>
      <c r="TR50" s="653"/>
      <c r="TS50" s="653"/>
      <c r="TT50" s="653"/>
      <c r="TU50" s="653"/>
      <c r="TV50" s="653"/>
      <c r="TW50" s="653"/>
      <c r="TX50" s="653"/>
      <c r="TY50" s="653"/>
      <c r="TZ50" s="653"/>
      <c r="UA50" s="653"/>
      <c r="UB50" s="653"/>
      <c r="UC50" s="653"/>
      <c r="UD50" s="653"/>
      <c r="UE50" s="653"/>
      <c r="UF50" s="653"/>
      <c r="UG50" s="653"/>
      <c r="UH50" s="653"/>
      <c r="UI50" s="653"/>
      <c r="UJ50" s="653"/>
      <c r="UK50" s="653"/>
      <c r="UL50" s="653"/>
      <c r="UM50" s="653"/>
      <c r="UN50" s="653"/>
      <c r="UO50" s="653"/>
      <c r="UP50" s="653"/>
      <c r="UQ50" s="653"/>
      <c r="UR50" s="653"/>
      <c r="US50" s="653"/>
      <c r="UT50" s="653"/>
      <c r="UU50" s="653"/>
      <c r="UV50" s="653"/>
      <c r="UW50" s="653"/>
      <c r="UX50" s="653"/>
      <c r="UY50" s="653"/>
      <c r="UZ50" s="653"/>
      <c r="VA50" s="653"/>
      <c r="VB50" s="653"/>
      <c r="VC50" s="653"/>
      <c r="VD50" s="653"/>
      <c r="VE50" s="653"/>
      <c r="VF50" s="653"/>
      <c r="VG50" s="653"/>
      <c r="VH50" s="653"/>
      <c r="VI50" s="653"/>
      <c r="VJ50" s="653"/>
      <c r="VK50" s="653"/>
      <c r="VL50" s="653"/>
      <c r="VM50" s="653"/>
      <c r="VN50" s="653"/>
      <c r="VO50" s="653"/>
      <c r="VP50" s="653"/>
      <c r="VQ50" s="653"/>
      <c r="VR50" s="653"/>
      <c r="VS50" s="653"/>
      <c r="VT50" s="653"/>
      <c r="VU50" s="653"/>
      <c r="VV50" s="653"/>
      <c r="VW50" s="653"/>
      <c r="VX50" s="653"/>
      <c r="VY50" s="653"/>
      <c r="VZ50" s="653"/>
      <c r="WA50" s="653"/>
      <c r="WB50" s="653"/>
      <c r="WC50" s="653"/>
      <c r="WD50" s="653"/>
      <c r="WE50" s="653"/>
      <c r="WF50" s="653"/>
      <c r="WG50" s="653"/>
      <c r="WH50" s="653"/>
      <c r="WI50" s="653"/>
      <c r="WJ50" s="653"/>
      <c r="WK50" s="653"/>
      <c r="WL50" s="653"/>
      <c r="WM50" s="653"/>
      <c r="WN50" s="653"/>
      <c r="WO50" s="653"/>
      <c r="WP50" s="653"/>
      <c r="WQ50" s="653"/>
      <c r="WR50" s="653"/>
      <c r="WS50" s="653"/>
      <c r="WT50" s="653"/>
      <c r="WU50" s="653"/>
      <c r="WV50" s="653"/>
      <c r="WW50" s="653"/>
      <c r="WX50" s="653"/>
      <c r="WY50" s="653"/>
      <c r="WZ50" s="653"/>
      <c r="XA50" s="653"/>
      <c r="XB50" s="653"/>
      <c r="XC50" s="653"/>
      <c r="XD50" s="653"/>
      <c r="XE50" s="653"/>
      <c r="XF50" s="653"/>
      <c r="XG50" s="653"/>
      <c r="XH50" s="653"/>
      <c r="XI50" s="653"/>
      <c r="XJ50" s="653"/>
      <c r="XK50" s="653"/>
      <c r="XL50" s="653"/>
      <c r="XM50" s="653"/>
      <c r="XN50" s="653"/>
      <c r="XO50" s="653"/>
      <c r="XP50" s="653"/>
      <c r="XQ50" s="653"/>
      <c r="XR50" s="653"/>
      <c r="XS50" s="653"/>
      <c r="XT50" s="653"/>
      <c r="XU50" s="653"/>
      <c r="XV50" s="653"/>
      <c r="XW50" s="653"/>
      <c r="XX50" s="653"/>
      <c r="XY50" s="653"/>
      <c r="XZ50" s="653"/>
      <c r="YA50" s="653"/>
      <c r="YB50" s="653"/>
      <c r="YC50" s="653"/>
      <c r="YD50" s="653"/>
      <c r="YE50" s="653"/>
      <c r="YF50" s="653"/>
      <c r="YG50" s="653"/>
      <c r="YH50" s="653"/>
      <c r="YI50" s="653"/>
      <c r="YJ50" s="653"/>
      <c r="YK50" s="653"/>
      <c r="YL50" s="653"/>
      <c r="YM50" s="653"/>
      <c r="YN50" s="653"/>
      <c r="YO50" s="653"/>
      <c r="YP50" s="653"/>
      <c r="YQ50" s="653"/>
      <c r="YR50" s="653"/>
      <c r="YS50" s="653"/>
      <c r="YT50" s="653"/>
      <c r="YU50" s="653"/>
      <c r="YV50" s="653"/>
      <c r="YW50" s="653"/>
      <c r="YX50" s="653"/>
      <c r="YY50" s="653"/>
      <c r="YZ50" s="653"/>
      <c r="ZA50" s="653"/>
      <c r="ZB50" s="653"/>
      <c r="ZC50" s="653"/>
      <c r="ZD50" s="653"/>
      <c r="ZE50" s="653"/>
      <c r="ZF50" s="653"/>
      <c r="ZG50" s="653"/>
      <c r="ZH50" s="653"/>
      <c r="ZI50" s="653"/>
      <c r="ZJ50" s="653"/>
      <c r="ZK50" s="653"/>
      <c r="ZL50" s="653"/>
      <c r="ZM50" s="653"/>
      <c r="ZN50" s="653"/>
      <c r="ZO50" s="653"/>
      <c r="ZP50" s="653"/>
      <c r="ZQ50" s="653"/>
      <c r="ZR50" s="653"/>
      <c r="ZS50" s="653"/>
      <c r="ZT50" s="653"/>
      <c r="ZU50" s="653"/>
      <c r="ZV50" s="653"/>
      <c r="ZW50" s="653"/>
      <c r="ZX50" s="653"/>
      <c r="ZY50" s="653"/>
      <c r="ZZ50" s="653"/>
      <c r="AAA50" s="653"/>
      <c r="AAB50" s="653"/>
      <c r="AAC50" s="653"/>
      <c r="AAD50" s="653"/>
      <c r="AAE50" s="653"/>
      <c r="AAF50" s="653"/>
      <c r="AAG50" s="653"/>
      <c r="AAH50" s="653"/>
      <c r="AAI50" s="653"/>
      <c r="AAJ50" s="653"/>
      <c r="AAK50" s="653"/>
      <c r="AAL50" s="653"/>
      <c r="AAM50" s="653"/>
      <c r="AAN50" s="653"/>
      <c r="AAO50" s="653"/>
      <c r="AAP50" s="653"/>
      <c r="AAQ50" s="653"/>
      <c r="AAR50" s="653"/>
      <c r="AAS50" s="653"/>
      <c r="AAT50" s="653"/>
      <c r="AAU50" s="653"/>
      <c r="AAV50" s="653"/>
      <c r="AAW50" s="653"/>
      <c r="AAX50" s="653"/>
      <c r="AAY50" s="653"/>
      <c r="AAZ50" s="653"/>
      <c r="ABA50" s="653"/>
      <c r="ABB50" s="653"/>
      <c r="ABC50" s="653"/>
      <c r="ABD50" s="653"/>
      <c r="ABE50" s="653"/>
      <c r="ABF50" s="653"/>
      <c r="ABG50" s="653"/>
      <c r="ABH50" s="653"/>
      <c r="ABI50" s="653"/>
      <c r="ABJ50" s="653"/>
      <c r="ABK50" s="653"/>
      <c r="ABL50" s="653"/>
      <c r="ABM50" s="653"/>
      <c r="ABN50" s="653"/>
      <c r="ABO50" s="653"/>
      <c r="ABP50" s="653"/>
      <c r="ABQ50" s="653"/>
      <c r="ABR50" s="653"/>
      <c r="ABS50" s="653"/>
      <c r="ABT50" s="653"/>
      <c r="ABU50" s="653"/>
      <c r="ABV50" s="653"/>
      <c r="ABW50" s="653"/>
      <c r="ABX50" s="653"/>
      <c r="ABY50" s="653"/>
      <c r="ABZ50" s="653"/>
      <c r="ACA50" s="653"/>
      <c r="ACB50" s="653"/>
      <c r="ACC50" s="653"/>
      <c r="ACD50" s="653"/>
      <c r="ACE50" s="653"/>
      <c r="ACF50" s="653"/>
      <c r="ACG50" s="653"/>
      <c r="ACH50" s="653"/>
      <c r="ACI50" s="653"/>
      <c r="ACJ50" s="653"/>
      <c r="ACK50" s="653"/>
      <c r="ACL50" s="653"/>
      <c r="ACM50" s="653"/>
      <c r="ACN50" s="653"/>
      <c r="ACO50" s="653"/>
      <c r="ACP50" s="653"/>
      <c r="ACQ50" s="653"/>
      <c r="ACR50" s="653"/>
      <c r="ACS50" s="653"/>
      <c r="ACT50" s="653"/>
      <c r="ACU50" s="653"/>
      <c r="ACV50" s="653"/>
      <c r="ACW50" s="653"/>
      <c r="ACX50" s="653"/>
      <c r="ACY50" s="653"/>
      <c r="ACZ50" s="653"/>
      <c r="ADA50" s="653"/>
      <c r="ADB50" s="653"/>
      <c r="ADC50" s="653"/>
      <c r="ADD50" s="653"/>
      <c r="ADE50" s="653"/>
      <c r="ADF50" s="653"/>
      <c r="ADG50" s="653"/>
      <c r="ADH50" s="653"/>
      <c r="ADI50" s="653"/>
      <c r="ADJ50" s="653"/>
      <c r="ADK50" s="653"/>
      <c r="ADL50" s="653"/>
      <c r="ADM50" s="653"/>
      <c r="ADN50" s="653"/>
      <c r="ADO50" s="653"/>
      <c r="ADP50" s="653"/>
      <c r="ADQ50" s="653"/>
      <c r="ADR50" s="653"/>
      <c r="ADS50" s="653"/>
      <c r="ADT50" s="653"/>
      <c r="ADU50" s="653"/>
      <c r="ADV50" s="653"/>
      <c r="ADW50" s="653"/>
      <c r="ADX50" s="653"/>
      <c r="ADY50" s="653"/>
      <c r="ADZ50" s="653"/>
      <c r="AEA50" s="653"/>
      <c r="AEB50" s="653"/>
      <c r="AEC50" s="653"/>
      <c r="AED50" s="653"/>
      <c r="AEE50" s="653"/>
      <c r="AEF50" s="653"/>
      <c r="AEG50" s="653"/>
      <c r="AEH50" s="653"/>
      <c r="AEI50" s="653"/>
      <c r="AEJ50" s="653"/>
      <c r="AEK50" s="653"/>
      <c r="AEL50" s="653"/>
      <c r="AEM50" s="653"/>
      <c r="AEN50" s="653"/>
      <c r="AEO50" s="653"/>
      <c r="AEP50" s="653"/>
      <c r="AEQ50" s="653"/>
      <c r="AER50" s="653"/>
      <c r="AES50" s="653"/>
      <c r="AET50" s="653"/>
      <c r="AEU50" s="653"/>
      <c r="AEV50" s="653"/>
      <c r="AEW50" s="653"/>
      <c r="AEX50" s="653"/>
      <c r="AEY50" s="653"/>
      <c r="AEZ50" s="653"/>
      <c r="AFA50" s="653"/>
      <c r="AFB50" s="653"/>
      <c r="AFC50" s="653"/>
      <c r="AFD50" s="653"/>
      <c r="AFE50" s="653"/>
      <c r="AFF50" s="653"/>
      <c r="AFG50" s="653"/>
      <c r="AFH50" s="653"/>
      <c r="AFI50" s="653"/>
      <c r="AFJ50" s="653"/>
      <c r="AFK50" s="653"/>
      <c r="AFL50" s="653"/>
      <c r="AFM50" s="653"/>
      <c r="AFN50" s="653"/>
      <c r="AFO50" s="653"/>
      <c r="AFP50" s="653"/>
      <c r="AFQ50" s="653"/>
      <c r="AFR50" s="653"/>
      <c r="AFS50" s="653"/>
      <c r="AFT50" s="653"/>
      <c r="AFU50" s="653"/>
      <c r="AFV50" s="653"/>
      <c r="AFW50" s="653"/>
      <c r="AFX50" s="653"/>
      <c r="AFY50" s="653"/>
      <c r="AFZ50" s="653"/>
      <c r="AGA50" s="653"/>
      <c r="AGB50" s="653"/>
      <c r="AGC50" s="653"/>
      <c r="AGD50" s="653"/>
      <c r="AGE50" s="653"/>
      <c r="AGF50" s="653"/>
      <c r="AGG50" s="653"/>
      <c r="AGH50" s="653"/>
      <c r="AGI50" s="653"/>
      <c r="AGJ50" s="653"/>
      <c r="AGK50" s="653"/>
      <c r="AGL50" s="653"/>
      <c r="AGM50" s="653"/>
      <c r="AGN50" s="653"/>
      <c r="AGO50" s="653"/>
      <c r="AGP50" s="653"/>
      <c r="AGQ50" s="653"/>
      <c r="AGR50" s="653"/>
      <c r="AGS50" s="653"/>
      <c r="AGT50" s="653"/>
      <c r="AGU50" s="653"/>
      <c r="AGV50" s="653"/>
      <c r="AGW50" s="653"/>
      <c r="AGX50" s="653"/>
      <c r="AGY50" s="653"/>
      <c r="AGZ50" s="653"/>
      <c r="AHA50" s="653"/>
      <c r="AHB50" s="653"/>
      <c r="AHC50" s="653"/>
      <c r="AHD50" s="653"/>
      <c r="AHE50" s="653"/>
      <c r="AHF50" s="653"/>
      <c r="AHG50" s="653"/>
      <c r="AHH50" s="653"/>
      <c r="AHI50" s="653"/>
      <c r="AHJ50" s="653"/>
      <c r="AHK50" s="653"/>
      <c r="AHL50" s="653"/>
      <c r="AHM50" s="653"/>
      <c r="AHN50" s="653"/>
      <c r="AHO50" s="653"/>
      <c r="AHP50" s="653"/>
      <c r="AHQ50" s="653"/>
      <c r="AHR50" s="653"/>
      <c r="AHS50" s="653"/>
      <c r="AHT50" s="653"/>
      <c r="AHU50" s="653"/>
      <c r="AHV50" s="653"/>
      <c r="AHW50" s="653"/>
      <c r="AHX50" s="653"/>
      <c r="AHY50" s="653"/>
      <c r="AHZ50" s="653"/>
      <c r="AIA50" s="653"/>
      <c r="AIB50" s="653"/>
      <c r="AIC50" s="653"/>
      <c r="AID50" s="653"/>
      <c r="AIE50" s="653"/>
      <c r="AIF50" s="653"/>
      <c r="AIG50" s="653"/>
      <c r="AIH50" s="653"/>
      <c r="AII50" s="653"/>
      <c r="AIJ50" s="653"/>
      <c r="AIK50" s="653"/>
      <c r="AIL50" s="653"/>
      <c r="AIM50" s="653"/>
      <c r="AIN50" s="653"/>
      <c r="AIO50" s="653"/>
      <c r="AIP50" s="653"/>
      <c r="AIQ50" s="653"/>
      <c r="AIR50" s="653"/>
      <c r="AIS50" s="653"/>
      <c r="AIT50" s="653"/>
      <c r="AIU50" s="653"/>
      <c r="AIV50" s="653"/>
      <c r="AIW50" s="653"/>
      <c r="AIX50" s="653"/>
      <c r="AIY50" s="653"/>
      <c r="AIZ50" s="653"/>
      <c r="AJA50" s="653"/>
      <c r="AJB50" s="653"/>
      <c r="AJC50" s="653"/>
      <c r="AJD50" s="653"/>
      <c r="AJE50" s="653"/>
      <c r="AJF50" s="653"/>
      <c r="AJG50" s="653"/>
      <c r="AJH50" s="653"/>
      <c r="AJI50" s="653"/>
      <c r="AJJ50" s="653"/>
      <c r="AJK50" s="653"/>
      <c r="AJL50" s="653"/>
      <c r="AJM50" s="653"/>
      <c r="AJN50" s="653"/>
      <c r="AJO50" s="653"/>
      <c r="AJP50" s="653"/>
      <c r="AJQ50" s="653"/>
      <c r="AJR50" s="653"/>
      <c r="AJS50" s="653"/>
      <c r="AJT50" s="653"/>
      <c r="AJU50" s="653"/>
      <c r="AJV50" s="653"/>
      <c r="AJW50" s="653"/>
      <c r="AJX50" s="653"/>
      <c r="AJY50" s="653"/>
      <c r="AJZ50" s="653"/>
      <c r="AKA50" s="653"/>
      <c r="AKB50" s="653"/>
      <c r="AKC50" s="653"/>
      <c r="AKD50" s="653"/>
      <c r="AKE50" s="653"/>
      <c r="AKF50" s="653"/>
      <c r="AKG50" s="653"/>
      <c r="AKH50" s="653"/>
      <c r="AKI50" s="653"/>
      <c r="AKJ50" s="653"/>
      <c r="AKK50" s="653"/>
      <c r="AKL50" s="653"/>
      <c r="AKM50" s="653"/>
      <c r="AKN50" s="653"/>
      <c r="AKO50" s="653"/>
      <c r="AKP50" s="653"/>
      <c r="AKQ50" s="653"/>
      <c r="AKR50" s="653"/>
      <c r="AKS50" s="653"/>
      <c r="AKT50" s="653"/>
      <c r="AKU50" s="653"/>
      <c r="AKV50" s="653"/>
      <c r="AKW50" s="653"/>
      <c r="AKX50" s="653"/>
      <c r="AKY50" s="653"/>
      <c r="AKZ50" s="653"/>
      <c r="ALA50" s="653"/>
      <c r="ALB50" s="653"/>
      <c r="ALC50" s="653"/>
      <c r="ALD50" s="653"/>
      <c r="ALE50" s="653"/>
      <c r="ALF50" s="653"/>
      <c r="ALG50" s="653"/>
      <c r="ALH50" s="653"/>
      <c r="ALI50" s="653"/>
      <c r="ALJ50" s="653"/>
      <c r="ALK50" s="653"/>
      <c r="ALL50" s="653"/>
      <c r="ALM50" s="653"/>
      <c r="ALN50" s="653"/>
      <c r="ALO50" s="653"/>
      <c r="ALP50" s="653"/>
      <c r="ALQ50" s="653"/>
      <c r="ALR50" s="653"/>
      <c r="ALS50" s="653"/>
      <c r="ALT50" s="653"/>
      <c r="ALU50" s="653"/>
      <c r="ALV50" s="653"/>
      <c r="ALW50" s="653"/>
      <c r="ALX50" s="653"/>
      <c r="ALY50" s="653"/>
      <c r="ALZ50" s="653"/>
      <c r="AMA50" s="653"/>
      <c r="AMB50" s="653"/>
      <c r="AMC50" s="653"/>
      <c r="AMD50" s="653"/>
      <c r="AME50" s="653"/>
      <c r="AMF50" s="653"/>
      <c r="AMG50" s="653"/>
      <c r="AMH50" s="653"/>
      <c r="AMI50" s="653"/>
      <c r="AMJ50" s="653"/>
    </row>
    <row r="51" spans="1:1024" s="199" customFormat="1">
      <c r="A51" s="1604" t="s">
        <v>3249</v>
      </c>
      <c r="B51" s="1594"/>
      <c r="C51" s="1594"/>
      <c r="D51" s="1594"/>
      <c r="E51" s="1594"/>
      <c r="F51" s="1595"/>
      <c r="G51" s="1603">
        <v>12849463</v>
      </c>
      <c r="H51" s="1603">
        <v>12849463</v>
      </c>
      <c r="I51" s="656"/>
      <c r="J51" s="653"/>
      <c r="K51" s="653"/>
      <c r="L51" s="653"/>
      <c r="M51" s="653"/>
      <c r="N51" s="653"/>
      <c r="O51" s="653"/>
      <c r="P51" s="653"/>
      <c r="Q51" s="653"/>
      <c r="R51" s="653"/>
      <c r="S51" s="653"/>
      <c r="T51" s="653"/>
      <c r="U51" s="653"/>
      <c r="V51" s="653"/>
      <c r="W51" s="653"/>
      <c r="X51" s="653"/>
      <c r="Y51" s="653"/>
      <c r="Z51" s="653"/>
      <c r="AA51" s="653"/>
      <c r="AB51" s="653"/>
      <c r="AC51" s="653"/>
      <c r="AD51" s="653"/>
      <c r="AE51" s="653"/>
      <c r="AF51" s="653"/>
      <c r="AG51" s="653"/>
      <c r="AH51" s="653"/>
      <c r="AI51" s="653"/>
      <c r="AJ51" s="653"/>
      <c r="AK51" s="653"/>
      <c r="AL51" s="653"/>
      <c r="AM51" s="653"/>
      <c r="AN51" s="653"/>
      <c r="AO51" s="653"/>
      <c r="AP51" s="653"/>
      <c r="AQ51" s="653"/>
      <c r="AR51" s="653"/>
      <c r="AS51" s="653"/>
      <c r="AT51" s="653"/>
      <c r="AU51" s="653"/>
      <c r="AV51" s="653"/>
      <c r="AW51" s="653"/>
      <c r="AX51" s="653"/>
      <c r="AY51" s="653"/>
      <c r="AZ51" s="653"/>
      <c r="BA51" s="653"/>
      <c r="BB51" s="653"/>
      <c r="BC51" s="653"/>
      <c r="BD51" s="653"/>
      <c r="BE51" s="653"/>
      <c r="BF51" s="653"/>
      <c r="BG51" s="653"/>
      <c r="BH51" s="653"/>
      <c r="BI51" s="653"/>
      <c r="BJ51" s="653"/>
      <c r="BK51" s="653"/>
      <c r="BL51" s="653"/>
      <c r="BM51" s="653"/>
      <c r="BN51" s="653"/>
      <c r="BO51" s="653"/>
      <c r="BP51" s="653"/>
      <c r="BQ51" s="653"/>
      <c r="BR51" s="653"/>
      <c r="BS51" s="653"/>
      <c r="BT51" s="653"/>
      <c r="BU51" s="653"/>
      <c r="BV51" s="653"/>
      <c r="BW51" s="653"/>
      <c r="BX51" s="653"/>
      <c r="BY51" s="653"/>
      <c r="BZ51" s="653"/>
      <c r="CA51" s="653"/>
      <c r="CB51" s="653"/>
      <c r="CC51" s="653"/>
      <c r="CD51" s="653"/>
      <c r="CE51" s="653"/>
      <c r="CF51" s="653"/>
      <c r="CG51" s="653"/>
      <c r="CH51" s="653"/>
      <c r="CI51" s="653"/>
      <c r="CJ51" s="653"/>
      <c r="CK51" s="653"/>
      <c r="CL51" s="653"/>
      <c r="CM51" s="653"/>
      <c r="CN51" s="653"/>
      <c r="CO51" s="653"/>
      <c r="CP51" s="653"/>
      <c r="CQ51" s="653"/>
      <c r="CR51" s="653"/>
      <c r="CS51" s="653"/>
      <c r="CT51" s="653"/>
      <c r="CU51" s="653"/>
      <c r="CV51" s="653"/>
      <c r="CW51" s="653"/>
      <c r="CX51" s="653"/>
      <c r="CY51" s="653"/>
      <c r="CZ51" s="653"/>
      <c r="DA51" s="653"/>
      <c r="DB51" s="653"/>
      <c r="DC51" s="653"/>
      <c r="DD51" s="653"/>
      <c r="DE51" s="653"/>
      <c r="DF51" s="653"/>
      <c r="DG51" s="653"/>
      <c r="DH51" s="653"/>
      <c r="DI51" s="653"/>
      <c r="DJ51" s="653"/>
      <c r="DK51" s="653"/>
      <c r="DL51" s="653"/>
      <c r="DM51" s="653"/>
      <c r="DN51" s="653"/>
      <c r="DO51" s="653"/>
      <c r="DP51" s="653"/>
      <c r="DQ51" s="653"/>
      <c r="DR51" s="653"/>
      <c r="DS51" s="653"/>
      <c r="DT51" s="653"/>
      <c r="DU51" s="653"/>
      <c r="DV51" s="653"/>
      <c r="DW51" s="653"/>
      <c r="DX51" s="653"/>
      <c r="DY51" s="653"/>
      <c r="DZ51" s="653"/>
      <c r="EA51" s="653"/>
      <c r="EB51" s="653"/>
      <c r="EC51" s="653"/>
      <c r="ED51" s="653"/>
      <c r="EE51" s="653"/>
      <c r="EF51" s="653"/>
      <c r="EG51" s="653"/>
      <c r="EH51" s="653"/>
      <c r="EI51" s="653"/>
      <c r="EJ51" s="653"/>
      <c r="EK51" s="653"/>
      <c r="EL51" s="653"/>
      <c r="EM51" s="653"/>
      <c r="EN51" s="653"/>
      <c r="EO51" s="653"/>
      <c r="EP51" s="653"/>
      <c r="EQ51" s="653"/>
      <c r="ER51" s="653"/>
      <c r="ES51" s="653"/>
      <c r="ET51" s="653"/>
      <c r="EU51" s="653"/>
      <c r="EV51" s="653"/>
      <c r="EW51" s="653"/>
      <c r="EX51" s="653"/>
      <c r="EY51" s="653"/>
      <c r="EZ51" s="653"/>
      <c r="FA51" s="653"/>
      <c r="FB51" s="653"/>
      <c r="FC51" s="653"/>
      <c r="FD51" s="653"/>
      <c r="FE51" s="653"/>
      <c r="FF51" s="653"/>
      <c r="FG51" s="653"/>
      <c r="FH51" s="653"/>
      <c r="FI51" s="653"/>
      <c r="FJ51" s="653"/>
      <c r="FK51" s="653"/>
      <c r="FL51" s="653"/>
      <c r="FM51" s="653"/>
      <c r="FN51" s="653"/>
      <c r="FO51" s="653"/>
      <c r="FP51" s="653"/>
      <c r="FQ51" s="653"/>
      <c r="FR51" s="653"/>
      <c r="FS51" s="653"/>
      <c r="FT51" s="653"/>
      <c r="FU51" s="653"/>
      <c r="FV51" s="653"/>
      <c r="FW51" s="653"/>
      <c r="FX51" s="653"/>
      <c r="FY51" s="653"/>
      <c r="FZ51" s="653"/>
      <c r="GA51" s="653"/>
      <c r="GB51" s="653"/>
      <c r="GC51" s="653"/>
      <c r="GD51" s="653"/>
      <c r="GE51" s="653"/>
      <c r="GF51" s="653"/>
      <c r="GG51" s="653"/>
      <c r="GH51" s="653"/>
      <c r="GI51" s="653"/>
      <c r="GJ51" s="653"/>
      <c r="GK51" s="653"/>
      <c r="GL51" s="653"/>
      <c r="GM51" s="653"/>
      <c r="GN51" s="653"/>
      <c r="GO51" s="653"/>
      <c r="GP51" s="653"/>
      <c r="GQ51" s="653"/>
      <c r="GR51" s="653"/>
      <c r="GS51" s="653"/>
      <c r="GT51" s="653"/>
      <c r="GU51" s="653"/>
      <c r="GV51" s="653"/>
      <c r="GW51" s="653"/>
      <c r="GX51" s="653"/>
      <c r="GY51" s="653"/>
      <c r="GZ51" s="653"/>
      <c r="HA51" s="653"/>
      <c r="HB51" s="653"/>
      <c r="HC51" s="653"/>
      <c r="HD51" s="653"/>
      <c r="HE51" s="653"/>
      <c r="HF51" s="653"/>
      <c r="HG51" s="653"/>
      <c r="HH51" s="653"/>
      <c r="HI51" s="653"/>
      <c r="HJ51" s="653"/>
      <c r="HK51" s="653"/>
      <c r="HL51" s="653"/>
      <c r="HM51" s="653"/>
      <c r="HN51" s="653"/>
      <c r="HO51" s="653"/>
      <c r="HP51" s="653"/>
      <c r="HQ51" s="653"/>
      <c r="HR51" s="653"/>
      <c r="HS51" s="653"/>
      <c r="HT51" s="653"/>
      <c r="HU51" s="653"/>
      <c r="HV51" s="653"/>
      <c r="HW51" s="653"/>
      <c r="HX51" s="653"/>
      <c r="HY51" s="653"/>
      <c r="HZ51" s="653"/>
      <c r="IA51" s="653"/>
      <c r="IB51" s="653"/>
      <c r="IC51" s="653"/>
      <c r="ID51" s="653"/>
      <c r="IE51" s="653"/>
      <c r="IF51" s="653"/>
      <c r="IG51" s="653"/>
      <c r="IH51" s="653"/>
      <c r="II51" s="653"/>
      <c r="IJ51" s="653"/>
      <c r="IK51" s="653"/>
      <c r="IL51" s="653"/>
      <c r="IM51" s="653"/>
      <c r="IN51" s="653"/>
      <c r="IO51" s="653"/>
      <c r="IP51" s="653"/>
      <c r="IQ51" s="653"/>
      <c r="IR51" s="653"/>
      <c r="IS51" s="653"/>
      <c r="IT51" s="653"/>
      <c r="IU51" s="653"/>
      <c r="IV51" s="653"/>
      <c r="IW51" s="653"/>
      <c r="IX51" s="653"/>
      <c r="IY51" s="653"/>
      <c r="IZ51" s="653"/>
      <c r="JA51" s="653"/>
      <c r="JB51" s="653"/>
      <c r="JC51" s="653"/>
      <c r="JD51" s="653"/>
      <c r="JE51" s="653"/>
      <c r="JF51" s="653"/>
      <c r="JG51" s="653"/>
      <c r="JH51" s="653"/>
      <c r="JI51" s="653"/>
      <c r="JJ51" s="653"/>
      <c r="JK51" s="653"/>
      <c r="JL51" s="653"/>
      <c r="JM51" s="653"/>
      <c r="JN51" s="653"/>
      <c r="JO51" s="653"/>
      <c r="JP51" s="653"/>
      <c r="JQ51" s="653"/>
      <c r="JR51" s="653"/>
      <c r="JS51" s="653"/>
      <c r="JT51" s="653"/>
      <c r="JU51" s="653"/>
      <c r="JV51" s="653"/>
      <c r="JW51" s="653"/>
      <c r="JX51" s="653"/>
      <c r="JY51" s="653"/>
      <c r="JZ51" s="653"/>
      <c r="KA51" s="653"/>
      <c r="KB51" s="653"/>
      <c r="KC51" s="653"/>
      <c r="KD51" s="653"/>
      <c r="KE51" s="653"/>
      <c r="KF51" s="653"/>
      <c r="KG51" s="653"/>
      <c r="KH51" s="653"/>
      <c r="KI51" s="653"/>
      <c r="KJ51" s="653"/>
      <c r="KK51" s="653"/>
      <c r="KL51" s="653"/>
      <c r="KM51" s="653"/>
      <c r="KN51" s="653"/>
      <c r="KO51" s="653"/>
      <c r="KP51" s="653"/>
      <c r="KQ51" s="653"/>
      <c r="KR51" s="653"/>
      <c r="KS51" s="653"/>
      <c r="KT51" s="653"/>
      <c r="KU51" s="653"/>
      <c r="KV51" s="653"/>
      <c r="KW51" s="653"/>
      <c r="KX51" s="653"/>
      <c r="KY51" s="653"/>
      <c r="KZ51" s="653"/>
      <c r="LA51" s="653"/>
      <c r="LB51" s="653"/>
      <c r="LC51" s="653"/>
      <c r="LD51" s="653"/>
      <c r="LE51" s="653"/>
      <c r="LF51" s="653"/>
      <c r="LG51" s="653"/>
      <c r="LH51" s="653"/>
      <c r="LI51" s="653"/>
      <c r="LJ51" s="653"/>
      <c r="LK51" s="653"/>
      <c r="LL51" s="653"/>
      <c r="LM51" s="653"/>
      <c r="LN51" s="653"/>
      <c r="LO51" s="653"/>
      <c r="LP51" s="653"/>
      <c r="LQ51" s="653"/>
      <c r="LR51" s="653"/>
      <c r="LS51" s="653"/>
      <c r="LT51" s="653"/>
      <c r="LU51" s="653"/>
      <c r="LV51" s="653"/>
      <c r="LW51" s="653"/>
      <c r="LX51" s="653"/>
      <c r="LY51" s="653"/>
      <c r="LZ51" s="653"/>
      <c r="MA51" s="653"/>
      <c r="MB51" s="653"/>
      <c r="MC51" s="653"/>
      <c r="MD51" s="653"/>
      <c r="ME51" s="653"/>
      <c r="MF51" s="653"/>
      <c r="MG51" s="653"/>
      <c r="MH51" s="653"/>
      <c r="MI51" s="653"/>
      <c r="MJ51" s="653"/>
      <c r="MK51" s="653"/>
      <c r="ML51" s="653"/>
      <c r="MM51" s="653"/>
      <c r="MN51" s="653"/>
      <c r="MO51" s="653"/>
      <c r="MP51" s="653"/>
      <c r="MQ51" s="653"/>
      <c r="MR51" s="653"/>
      <c r="MS51" s="653"/>
      <c r="MT51" s="653"/>
      <c r="MU51" s="653"/>
      <c r="MV51" s="653"/>
      <c r="MW51" s="653"/>
      <c r="MX51" s="653"/>
      <c r="MY51" s="653"/>
      <c r="MZ51" s="653"/>
      <c r="NA51" s="653"/>
      <c r="NB51" s="653"/>
      <c r="NC51" s="653"/>
      <c r="ND51" s="653"/>
      <c r="NE51" s="653"/>
      <c r="NF51" s="653"/>
      <c r="NG51" s="653"/>
      <c r="NH51" s="653"/>
      <c r="NI51" s="653"/>
      <c r="NJ51" s="653"/>
      <c r="NK51" s="653"/>
      <c r="NL51" s="653"/>
      <c r="NM51" s="653"/>
      <c r="NN51" s="653"/>
      <c r="NO51" s="653"/>
      <c r="NP51" s="653"/>
      <c r="NQ51" s="653"/>
      <c r="NR51" s="653"/>
      <c r="NS51" s="653"/>
      <c r="NT51" s="653"/>
      <c r="NU51" s="653"/>
      <c r="NV51" s="653"/>
      <c r="NW51" s="653"/>
      <c r="NX51" s="653"/>
      <c r="NY51" s="653"/>
      <c r="NZ51" s="653"/>
      <c r="OA51" s="653"/>
      <c r="OB51" s="653"/>
      <c r="OC51" s="653"/>
      <c r="OD51" s="653"/>
      <c r="OE51" s="653"/>
      <c r="OF51" s="653"/>
      <c r="OG51" s="653"/>
      <c r="OH51" s="653"/>
      <c r="OI51" s="653"/>
      <c r="OJ51" s="653"/>
      <c r="OK51" s="653"/>
      <c r="OL51" s="653"/>
      <c r="OM51" s="653"/>
      <c r="ON51" s="653"/>
      <c r="OO51" s="653"/>
      <c r="OP51" s="653"/>
      <c r="OQ51" s="653"/>
      <c r="OR51" s="653"/>
      <c r="OS51" s="653"/>
      <c r="OT51" s="653"/>
      <c r="OU51" s="653"/>
      <c r="OV51" s="653"/>
      <c r="OW51" s="653"/>
      <c r="OX51" s="653"/>
      <c r="OY51" s="653"/>
      <c r="OZ51" s="653"/>
      <c r="PA51" s="653"/>
      <c r="PB51" s="653"/>
      <c r="PC51" s="653"/>
      <c r="PD51" s="653"/>
      <c r="PE51" s="653"/>
      <c r="PF51" s="653"/>
      <c r="PG51" s="653"/>
      <c r="PH51" s="653"/>
      <c r="PI51" s="653"/>
      <c r="PJ51" s="653"/>
      <c r="PK51" s="653"/>
      <c r="PL51" s="653"/>
      <c r="PM51" s="653"/>
      <c r="PN51" s="653"/>
      <c r="PO51" s="653"/>
      <c r="PP51" s="653"/>
      <c r="PQ51" s="653"/>
      <c r="PR51" s="653"/>
      <c r="PS51" s="653"/>
      <c r="PT51" s="653"/>
      <c r="PU51" s="653"/>
      <c r="PV51" s="653"/>
      <c r="PW51" s="653"/>
      <c r="PX51" s="653"/>
      <c r="PY51" s="653"/>
      <c r="PZ51" s="653"/>
      <c r="QA51" s="653"/>
      <c r="QB51" s="653"/>
      <c r="QC51" s="653"/>
      <c r="QD51" s="653"/>
      <c r="QE51" s="653"/>
      <c r="QF51" s="653"/>
      <c r="QG51" s="653"/>
      <c r="QH51" s="653"/>
      <c r="QI51" s="653"/>
      <c r="QJ51" s="653"/>
      <c r="QK51" s="653"/>
      <c r="QL51" s="653"/>
      <c r="QM51" s="653"/>
      <c r="QN51" s="653"/>
      <c r="QO51" s="653"/>
      <c r="QP51" s="653"/>
      <c r="QQ51" s="653"/>
      <c r="QR51" s="653"/>
      <c r="QS51" s="653"/>
      <c r="QT51" s="653"/>
      <c r="QU51" s="653"/>
      <c r="QV51" s="653"/>
      <c r="QW51" s="653"/>
      <c r="QX51" s="653"/>
      <c r="QY51" s="653"/>
      <c r="QZ51" s="653"/>
      <c r="RA51" s="653"/>
      <c r="RB51" s="653"/>
      <c r="RC51" s="653"/>
      <c r="RD51" s="653"/>
      <c r="RE51" s="653"/>
      <c r="RF51" s="653"/>
      <c r="RG51" s="653"/>
      <c r="RH51" s="653"/>
      <c r="RI51" s="653"/>
      <c r="RJ51" s="653"/>
      <c r="RK51" s="653"/>
      <c r="RL51" s="653"/>
      <c r="RM51" s="653"/>
      <c r="RN51" s="653"/>
      <c r="RO51" s="653"/>
      <c r="RP51" s="653"/>
      <c r="RQ51" s="653"/>
      <c r="RR51" s="653"/>
      <c r="RS51" s="653"/>
      <c r="RT51" s="653"/>
      <c r="RU51" s="653"/>
      <c r="RV51" s="653"/>
      <c r="RW51" s="653"/>
      <c r="RX51" s="653"/>
      <c r="RY51" s="653"/>
      <c r="RZ51" s="653"/>
      <c r="SA51" s="653"/>
      <c r="SB51" s="653"/>
      <c r="SC51" s="653"/>
      <c r="SD51" s="653"/>
      <c r="SE51" s="653"/>
      <c r="SF51" s="653"/>
      <c r="SG51" s="653"/>
      <c r="SH51" s="653"/>
      <c r="SI51" s="653"/>
      <c r="SJ51" s="653"/>
      <c r="SK51" s="653"/>
      <c r="SL51" s="653"/>
      <c r="SM51" s="653"/>
      <c r="SN51" s="653"/>
      <c r="SO51" s="653"/>
      <c r="SP51" s="653"/>
      <c r="SQ51" s="653"/>
      <c r="SR51" s="653"/>
      <c r="SS51" s="653"/>
      <c r="ST51" s="653"/>
      <c r="SU51" s="653"/>
      <c r="SV51" s="653"/>
      <c r="SW51" s="653"/>
      <c r="SX51" s="653"/>
      <c r="SY51" s="653"/>
      <c r="SZ51" s="653"/>
      <c r="TA51" s="653"/>
      <c r="TB51" s="653"/>
      <c r="TC51" s="653"/>
      <c r="TD51" s="653"/>
      <c r="TE51" s="653"/>
      <c r="TF51" s="653"/>
      <c r="TG51" s="653"/>
      <c r="TH51" s="653"/>
      <c r="TI51" s="653"/>
      <c r="TJ51" s="653"/>
      <c r="TK51" s="653"/>
      <c r="TL51" s="653"/>
      <c r="TM51" s="653"/>
      <c r="TN51" s="653"/>
      <c r="TO51" s="653"/>
      <c r="TP51" s="653"/>
      <c r="TQ51" s="653"/>
      <c r="TR51" s="653"/>
      <c r="TS51" s="653"/>
      <c r="TT51" s="653"/>
      <c r="TU51" s="653"/>
      <c r="TV51" s="653"/>
      <c r="TW51" s="653"/>
      <c r="TX51" s="653"/>
      <c r="TY51" s="653"/>
      <c r="TZ51" s="653"/>
      <c r="UA51" s="653"/>
      <c r="UB51" s="653"/>
      <c r="UC51" s="653"/>
      <c r="UD51" s="653"/>
      <c r="UE51" s="653"/>
      <c r="UF51" s="653"/>
      <c r="UG51" s="653"/>
      <c r="UH51" s="653"/>
      <c r="UI51" s="653"/>
      <c r="UJ51" s="653"/>
      <c r="UK51" s="653"/>
      <c r="UL51" s="653"/>
      <c r="UM51" s="653"/>
      <c r="UN51" s="653"/>
      <c r="UO51" s="653"/>
      <c r="UP51" s="653"/>
      <c r="UQ51" s="653"/>
      <c r="UR51" s="653"/>
      <c r="US51" s="653"/>
      <c r="UT51" s="653"/>
      <c r="UU51" s="653"/>
      <c r="UV51" s="653"/>
      <c r="UW51" s="653"/>
      <c r="UX51" s="653"/>
      <c r="UY51" s="653"/>
      <c r="UZ51" s="653"/>
      <c r="VA51" s="653"/>
      <c r="VB51" s="653"/>
      <c r="VC51" s="653"/>
      <c r="VD51" s="653"/>
      <c r="VE51" s="653"/>
      <c r="VF51" s="653"/>
      <c r="VG51" s="653"/>
      <c r="VH51" s="653"/>
      <c r="VI51" s="653"/>
      <c r="VJ51" s="653"/>
      <c r="VK51" s="653"/>
      <c r="VL51" s="653"/>
      <c r="VM51" s="653"/>
      <c r="VN51" s="653"/>
      <c r="VO51" s="653"/>
      <c r="VP51" s="653"/>
      <c r="VQ51" s="653"/>
      <c r="VR51" s="653"/>
      <c r="VS51" s="653"/>
      <c r="VT51" s="653"/>
      <c r="VU51" s="653"/>
      <c r="VV51" s="653"/>
      <c r="VW51" s="653"/>
      <c r="VX51" s="653"/>
      <c r="VY51" s="653"/>
      <c r="VZ51" s="653"/>
      <c r="WA51" s="653"/>
      <c r="WB51" s="653"/>
      <c r="WC51" s="653"/>
      <c r="WD51" s="653"/>
      <c r="WE51" s="653"/>
      <c r="WF51" s="653"/>
      <c r="WG51" s="653"/>
      <c r="WH51" s="653"/>
      <c r="WI51" s="653"/>
      <c r="WJ51" s="653"/>
      <c r="WK51" s="653"/>
      <c r="WL51" s="653"/>
      <c r="WM51" s="653"/>
      <c r="WN51" s="653"/>
      <c r="WO51" s="653"/>
      <c r="WP51" s="653"/>
      <c r="WQ51" s="653"/>
      <c r="WR51" s="653"/>
      <c r="WS51" s="653"/>
      <c r="WT51" s="653"/>
      <c r="WU51" s="653"/>
      <c r="WV51" s="653"/>
      <c r="WW51" s="653"/>
      <c r="WX51" s="653"/>
      <c r="WY51" s="653"/>
      <c r="WZ51" s="653"/>
      <c r="XA51" s="653"/>
      <c r="XB51" s="653"/>
      <c r="XC51" s="653"/>
      <c r="XD51" s="653"/>
      <c r="XE51" s="653"/>
      <c r="XF51" s="653"/>
      <c r="XG51" s="653"/>
      <c r="XH51" s="653"/>
      <c r="XI51" s="653"/>
      <c r="XJ51" s="653"/>
      <c r="XK51" s="653"/>
      <c r="XL51" s="653"/>
      <c r="XM51" s="653"/>
      <c r="XN51" s="653"/>
      <c r="XO51" s="653"/>
      <c r="XP51" s="653"/>
      <c r="XQ51" s="653"/>
      <c r="XR51" s="653"/>
      <c r="XS51" s="653"/>
      <c r="XT51" s="653"/>
      <c r="XU51" s="653"/>
      <c r="XV51" s="653"/>
      <c r="XW51" s="653"/>
      <c r="XX51" s="653"/>
      <c r="XY51" s="653"/>
      <c r="XZ51" s="653"/>
      <c r="YA51" s="653"/>
      <c r="YB51" s="653"/>
      <c r="YC51" s="653"/>
      <c r="YD51" s="653"/>
      <c r="YE51" s="653"/>
      <c r="YF51" s="653"/>
      <c r="YG51" s="653"/>
      <c r="YH51" s="653"/>
      <c r="YI51" s="653"/>
      <c r="YJ51" s="653"/>
      <c r="YK51" s="653"/>
      <c r="YL51" s="653"/>
      <c r="YM51" s="653"/>
      <c r="YN51" s="653"/>
      <c r="YO51" s="653"/>
      <c r="YP51" s="653"/>
      <c r="YQ51" s="653"/>
      <c r="YR51" s="653"/>
      <c r="YS51" s="653"/>
      <c r="YT51" s="653"/>
      <c r="YU51" s="653"/>
      <c r="YV51" s="653"/>
      <c r="YW51" s="653"/>
      <c r="YX51" s="653"/>
      <c r="YY51" s="653"/>
      <c r="YZ51" s="653"/>
      <c r="ZA51" s="653"/>
      <c r="ZB51" s="653"/>
      <c r="ZC51" s="653"/>
      <c r="ZD51" s="653"/>
      <c r="ZE51" s="653"/>
      <c r="ZF51" s="653"/>
      <c r="ZG51" s="653"/>
      <c r="ZH51" s="653"/>
      <c r="ZI51" s="653"/>
      <c r="ZJ51" s="653"/>
      <c r="ZK51" s="653"/>
      <c r="ZL51" s="653"/>
      <c r="ZM51" s="653"/>
      <c r="ZN51" s="653"/>
      <c r="ZO51" s="653"/>
      <c r="ZP51" s="653"/>
      <c r="ZQ51" s="653"/>
      <c r="ZR51" s="653"/>
      <c r="ZS51" s="653"/>
      <c r="ZT51" s="653"/>
      <c r="ZU51" s="653"/>
      <c r="ZV51" s="653"/>
      <c r="ZW51" s="653"/>
      <c r="ZX51" s="653"/>
      <c r="ZY51" s="653"/>
      <c r="ZZ51" s="653"/>
      <c r="AAA51" s="653"/>
      <c r="AAB51" s="653"/>
      <c r="AAC51" s="653"/>
      <c r="AAD51" s="653"/>
      <c r="AAE51" s="653"/>
      <c r="AAF51" s="653"/>
      <c r="AAG51" s="653"/>
      <c r="AAH51" s="653"/>
      <c r="AAI51" s="653"/>
      <c r="AAJ51" s="653"/>
      <c r="AAK51" s="653"/>
      <c r="AAL51" s="653"/>
      <c r="AAM51" s="653"/>
      <c r="AAN51" s="653"/>
      <c r="AAO51" s="653"/>
      <c r="AAP51" s="653"/>
      <c r="AAQ51" s="653"/>
      <c r="AAR51" s="653"/>
      <c r="AAS51" s="653"/>
      <c r="AAT51" s="653"/>
      <c r="AAU51" s="653"/>
      <c r="AAV51" s="653"/>
      <c r="AAW51" s="653"/>
      <c r="AAX51" s="653"/>
      <c r="AAY51" s="653"/>
      <c r="AAZ51" s="653"/>
      <c r="ABA51" s="653"/>
      <c r="ABB51" s="653"/>
      <c r="ABC51" s="653"/>
      <c r="ABD51" s="653"/>
      <c r="ABE51" s="653"/>
      <c r="ABF51" s="653"/>
      <c r="ABG51" s="653"/>
      <c r="ABH51" s="653"/>
      <c r="ABI51" s="653"/>
      <c r="ABJ51" s="653"/>
      <c r="ABK51" s="653"/>
      <c r="ABL51" s="653"/>
      <c r="ABM51" s="653"/>
      <c r="ABN51" s="653"/>
      <c r="ABO51" s="653"/>
      <c r="ABP51" s="653"/>
      <c r="ABQ51" s="653"/>
      <c r="ABR51" s="653"/>
      <c r="ABS51" s="653"/>
      <c r="ABT51" s="653"/>
      <c r="ABU51" s="653"/>
      <c r="ABV51" s="653"/>
      <c r="ABW51" s="653"/>
      <c r="ABX51" s="653"/>
      <c r="ABY51" s="653"/>
      <c r="ABZ51" s="653"/>
      <c r="ACA51" s="653"/>
      <c r="ACB51" s="653"/>
      <c r="ACC51" s="653"/>
      <c r="ACD51" s="653"/>
      <c r="ACE51" s="653"/>
      <c r="ACF51" s="653"/>
      <c r="ACG51" s="653"/>
      <c r="ACH51" s="653"/>
      <c r="ACI51" s="653"/>
      <c r="ACJ51" s="653"/>
      <c r="ACK51" s="653"/>
      <c r="ACL51" s="653"/>
      <c r="ACM51" s="653"/>
      <c r="ACN51" s="653"/>
      <c r="ACO51" s="653"/>
      <c r="ACP51" s="653"/>
      <c r="ACQ51" s="653"/>
      <c r="ACR51" s="653"/>
      <c r="ACS51" s="653"/>
      <c r="ACT51" s="653"/>
      <c r="ACU51" s="653"/>
      <c r="ACV51" s="653"/>
      <c r="ACW51" s="653"/>
      <c r="ACX51" s="653"/>
      <c r="ACY51" s="653"/>
      <c r="ACZ51" s="653"/>
      <c r="ADA51" s="653"/>
      <c r="ADB51" s="653"/>
      <c r="ADC51" s="653"/>
      <c r="ADD51" s="653"/>
      <c r="ADE51" s="653"/>
      <c r="ADF51" s="653"/>
      <c r="ADG51" s="653"/>
      <c r="ADH51" s="653"/>
      <c r="ADI51" s="653"/>
      <c r="ADJ51" s="653"/>
      <c r="ADK51" s="653"/>
      <c r="ADL51" s="653"/>
      <c r="ADM51" s="653"/>
      <c r="ADN51" s="653"/>
      <c r="ADO51" s="653"/>
      <c r="ADP51" s="653"/>
      <c r="ADQ51" s="653"/>
      <c r="ADR51" s="653"/>
      <c r="ADS51" s="653"/>
      <c r="ADT51" s="653"/>
      <c r="ADU51" s="653"/>
      <c r="ADV51" s="653"/>
      <c r="ADW51" s="653"/>
      <c r="ADX51" s="653"/>
      <c r="ADY51" s="653"/>
      <c r="ADZ51" s="653"/>
      <c r="AEA51" s="653"/>
      <c r="AEB51" s="653"/>
      <c r="AEC51" s="653"/>
      <c r="AED51" s="653"/>
      <c r="AEE51" s="653"/>
      <c r="AEF51" s="653"/>
      <c r="AEG51" s="653"/>
      <c r="AEH51" s="653"/>
      <c r="AEI51" s="653"/>
      <c r="AEJ51" s="653"/>
      <c r="AEK51" s="653"/>
      <c r="AEL51" s="653"/>
      <c r="AEM51" s="653"/>
      <c r="AEN51" s="653"/>
      <c r="AEO51" s="653"/>
      <c r="AEP51" s="653"/>
      <c r="AEQ51" s="653"/>
      <c r="AER51" s="653"/>
      <c r="AES51" s="653"/>
      <c r="AET51" s="653"/>
      <c r="AEU51" s="653"/>
      <c r="AEV51" s="653"/>
      <c r="AEW51" s="653"/>
      <c r="AEX51" s="653"/>
      <c r="AEY51" s="653"/>
      <c r="AEZ51" s="653"/>
      <c r="AFA51" s="653"/>
      <c r="AFB51" s="653"/>
      <c r="AFC51" s="653"/>
      <c r="AFD51" s="653"/>
      <c r="AFE51" s="653"/>
      <c r="AFF51" s="653"/>
      <c r="AFG51" s="653"/>
      <c r="AFH51" s="653"/>
      <c r="AFI51" s="653"/>
      <c r="AFJ51" s="653"/>
      <c r="AFK51" s="653"/>
      <c r="AFL51" s="653"/>
      <c r="AFM51" s="653"/>
      <c r="AFN51" s="653"/>
      <c r="AFO51" s="653"/>
      <c r="AFP51" s="653"/>
      <c r="AFQ51" s="653"/>
      <c r="AFR51" s="653"/>
      <c r="AFS51" s="653"/>
      <c r="AFT51" s="653"/>
      <c r="AFU51" s="653"/>
      <c r="AFV51" s="653"/>
      <c r="AFW51" s="653"/>
      <c r="AFX51" s="653"/>
      <c r="AFY51" s="653"/>
      <c r="AFZ51" s="653"/>
      <c r="AGA51" s="653"/>
      <c r="AGB51" s="653"/>
      <c r="AGC51" s="653"/>
      <c r="AGD51" s="653"/>
      <c r="AGE51" s="653"/>
      <c r="AGF51" s="653"/>
      <c r="AGG51" s="653"/>
      <c r="AGH51" s="653"/>
      <c r="AGI51" s="653"/>
      <c r="AGJ51" s="653"/>
      <c r="AGK51" s="653"/>
      <c r="AGL51" s="653"/>
      <c r="AGM51" s="653"/>
      <c r="AGN51" s="653"/>
      <c r="AGO51" s="653"/>
      <c r="AGP51" s="653"/>
      <c r="AGQ51" s="653"/>
      <c r="AGR51" s="653"/>
      <c r="AGS51" s="653"/>
      <c r="AGT51" s="653"/>
      <c r="AGU51" s="653"/>
      <c r="AGV51" s="653"/>
      <c r="AGW51" s="653"/>
      <c r="AGX51" s="653"/>
      <c r="AGY51" s="653"/>
      <c r="AGZ51" s="653"/>
      <c r="AHA51" s="653"/>
      <c r="AHB51" s="653"/>
      <c r="AHC51" s="653"/>
      <c r="AHD51" s="653"/>
      <c r="AHE51" s="653"/>
      <c r="AHF51" s="653"/>
      <c r="AHG51" s="653"/>
      <c r="AHH51" s="653"/>
      <c r="AHI51" s="653"/>
      <c r="AHJ51" s="653"/>
      <c r="AHK51" s="653"/>
      <c r="AHL51" s="653"/>
      <c r="AHM51" s="653"/>
      <c r="AHN51" s="653"/>
      <c r="AHO51" s="653"/>
      <c r="AHP51" s="653"/>
      <c r="AHQ51" s="653"/>
      <c r="AHR51" s="653"/>
      <c r="AHS51" s="653"/>
      <c r="AHT51" s="653"/>
      <c r="AHU51" s="653"/>
      <c r="AHV51" s="653"/>
      <c r="AHW51" s="653"/>
      <c r="AHX51" s="653"/>
      <c r="AHY51" s="653"/>
      <c r="AHZ51" s="653"/>
      <c r="AIA51" s="653"/>
      <c r="AIB51" s="653"/>
      <c r="AIC51" s="653"/>
      <c r="AID51" s="653"/>
      <c r="AIE51" s="653"/>
      <c r="AIF51" s="653"/>
      <c r="AIG51" s="653"/>
      <c r="AIH51" s="653"/>
      <c r="AII51" s="653"/>
      <c r="AIJ51" s="653"/>
      <c r="AIK51" s="653"/>
      <c r="AIL51" s="653"/>
      <c r="AIM51" s="653"/>
      <c r="AIN51" s="653"/>
      <c r="AIO51" s="653"/>
      <c r="AIP51" s="653"/>
      <c r="AIQ51" s="653"/>
      <c r="AIR51" s="653"/>
      <c r="AIS51" s="653"/>
      <c r="AIT51" s="653"/>
      <c r="AIU51" s="653"/>
      <c r="AIV51" s="653"/>
      <c r="AIW51" s="653"/>
      <c r="AIX51" s="653"/>
      <c r="AIY51" s="653"/>
      <c r="AIZ51" s="653"/>
      <c r="AJA51" s="653"/>
      <c r="AJB51" s="653"/>
      <c r="AJC51" s="653"/>
      <c r="AJD51" s="653"/>
      <c r="AJE51" s="653"/>
      <c r="AJF51" s="653"/>
      <c r="AJG51" s="653"/>
      <c r="AJH51" s="653"/>
      <c r="AJI51" s="653"/>
      <c r="AJJ51" s="653"/>
      <c r="AJK51" s="653"/>
      <c r="AJL51" s="653"/>
      <c r="AJM51" s="653"/>
      <c r="AJN51" s="653"/>
      <c r="AJO51" s="653"/>
      <c r="AJP51" s="653"/>
      <c r="AJQ51" s="653"/>
      <c r="AJR51" s="653"/>
      <c r="AJS51" s="653"/>
      <c r="AJT51" s="653"/>
      <c r="AJU51" s="653"/>
      <c r="AJV51" s="653"/>
      <c r="AJW51" s="653"/>
      <c r="AJX51" s="653"/>
      <c r="AJY51" s="653"/>
      <c r="AJZ51" s="653"/>
      <c r="AKA51" s="653"/>
      <c r="AKB51" s="653"/>
      <c r="AKC51" s="653"/>
      <c r="AKD51" s="653"/>
      <c r="AKE51" s="653"/>
      <c r="AKF51" s="653"/>
      <c r="AKG51" s="653"/>
      <c r="AKH51" s="653"/>
      <c r="AKI51" s="653"/>
      <c r="AKJ51" s="653"/>
      <c r="AKK51" s="653"/>
      <c r="AKL51" s="653"/>
      <c r="AKM51" s="653"/>
      <c r="AKN51" s="653"/>
      <c r="AKO51" s="653"/>
      <c r="AKP51" s="653"/>
      <c r="AKQ51" s="653"/>
      <c r="AKR51" s="653"/>
      <c r="AKS51" s="653"/>
      <c r="AKT51" s="653"/>
      <c r="AKU51" s="653"/>
      <c r="AKV51" s="653"/>
      <c r="AKW51" s="653"/>
      <c r="AKX51" s="653"/>
      <c r="AKY51" s="653"/>
      <c r="AKZ51" s="653"/>
      <c r="ALA51" s="653"/>
      <c r="ALB51" s="653"/>
      <c r="ALC51" s="653"/>
      <c r="ALD51" s="653"/>
      <c r="ALE51" s="653"/>
      <c r="ALF51" s="653"/>
      <c r="ALG51" s="653"/>
      <c r="ALH51" s="653"/>
      <c r="ALI51" s="653"/>
      <c r="ALJ51" s="653"/>
      <c r="ALK51" s="653"/>
      <c r="ALL51" s="653"/>
      <c r="ALM51" s="653"/>
      <c r="ALN51" s="653"/>
      <c r="ALO51" s="653"/>
      <c r="ALP51" s="653"/>
      <c r="ALQ51" s="653"/>
      <c r="ALR51" s="653"/>
      <c r="ALS51" s="653"/>
      <c r="ALT51" s="653"/>
      <c r="ALU51" s="653"/>
      <c r="ALV51" s="653"/>
      <c r="ALW51" s="653"/>
      <c r="ALX51" s="653"/>
      <c r="ALY51" s="653"/>
      <c r="ALZ51" s="653"/>
      <c r="AMA51" s="653"/>
      <c r="AMB51" s="653"/>
      <c r="AMC51" s="653"/>
      <c r="AMD51" s="653"/>
      <c r="AME51" s="653"/>
      <c r="AMF51" s="653"/>
      <c r="AMG51" s="653"/>
      <c r="AMH51" s="653"/>
      <c r="AMI51" s="653"/>
      <c r="AMJ51" s="653"/>
    </row>
    <row r="52" spans="1:1024" s="199" customFormat="1">
      <c r="A52" s="1599" t="s">
        <v>3250</v>
      </c>
      <c r="B52" s="1594"/>
      <c r="C52" s="1594"/>
      <c r="D52" s="1594"/>
      <c r="E52" s="1594"/>
      <c r="F52" s="1595"/>
      <c r="G52" s="1600">
        <v>12438800</v>
      </c>
      <c r="H52" s="1600">
        <v>12438800</v>
      </c>
      <c r="I52" s="656"/>
      <c r="J52" s="653"/>
      <c r="K52" s="653"/>
      <c r="L52" s="653"/>
      <c r="M52" s="653"/>
      <c r="N52" s="653"/>
      <c r="O52" s="653"/>
      <c r="P52" s="653"/>
      <c r="Q52" s="653"/>
      <c r="R52" s="653"/>
      <c r="S52" s="653"/>
      <c r="T52" s="653"/>
      <c r="U52" s="653"/>
      <c r="V52" s="653"/>
      <c r="W52" s="653"/>
      <c r="X52" s="653"/>
      <c r="Y52" s="653"/>
      <c r="Z52" s="653"/>
      <c r="AA52" s="653"/>
      <c r="AB52" s="653"/>
      <c r="AC52" s="653"/>
      <c r="AD52" s="653"/>
      <c r="AE52" s="653"/>
      <c r="AF52" s="653"/>
      <c r="AG52" s="653"/>
      <c r="AH52" s="653"/>
      <c r="AI52" s="653"/>
      <c r="AJ52" s="653"/>
      <c r="AK52" s="653"/>
      <c r="AL52" s="653"/>
      <c r="AM52" s="653"/>
      <c r="AN52" s="653"/>
      <c r="AO52" s="653"/>
      <c r="AP52" s="653"/>
      <c r="AQ52" s="653"/>
      <c r="AR52" s="653"/>
      <c r="AS52" s="653"/>
      <c r="AT52" s="653"/>
      <c r="AU52" s="653"/>
      <c r="AV52" s="653"/>
      <c r="AW52" s="653"/>
      <c r="AX52" s="653"/>
      <c r="AY52" s="653"/>
      <c r="AZ52" s="653"/>
      <c r="BA52" s="653"/>
      <c r="BB52" s="653"/>
      <c r="BC52" s="653"/>
      <c r="BD52" s="653"/>
      <c r="BE52" s="653"/>
      <c r="BF52" s="653"/>
      <c r="BG52" s="653"/>
      <c r="BH52" s="653"/>
      <c r="BI52" s="653"/>
      <c r="BJ52" s="653"/>
      <c r="BK52" s="653"/>
      <c r="BL52" s="653"/>
      <c r="BM52" s="653"/>
      <c r="BN52" s="653"/>
      <c r="BO52" s="653"/>
      <c r="BP52" s="653"/>
      <c r="BQ52" s="653"/>
      <c r="BR52" s="653"/>
      <c r="BS52" s="653"/>
      <c r="BT52" s="653"/>
      <c r="BU52" s="653"/>
      <c r="BV52" s="653"/>
      <c r="BW52" s="653"/>
      <c r="BX52" s="653"/>
      <c r="BY52" s="653"/>
      <c r="BZ52" s="653"/>
      <c r="CA52" s="653"/>
      <c r="CB52" s="653"/>
      <c r="CC52" s="653"/>
      <c r="CD52" s="653"/>
      <c r="CE52" s="653"/>
      <c r="CF52" s="653"/>
      <c r="CG52" s="653"/>
      <c r="CH52" s="653"/>
      <c r="CI52" s="653"/>
      <c r="CJ52" s="653"/>
      <c r="CK52" s="653"/>
      <c r="CL52" s="653"/>
      <c r="CM52" s="653"/>
      <c r="CN52" s="653"/>
      <c r="CO52" s="653"/>
      <c r="CP52" s="653"/>
      <c r="CQ52" s="653"/>
      <c r="CR52" s="653"/>
      <c r="CS52" s="653"/>
      <c r="CT52" s="653"/>
      <c r="CU52" s="653"/>
      <c r="CV52" s="653"/>
      <c r="CW52" s="653"/>
      <c r="CX52" s="653"/>
      <c r="CY52" s="653"/>
      <c r="CZ52" s="653"/>
      <c r="DA52" s="653"/>
      <c r="DB52" s="653"/>
      <c r="DC52" s="653"/>
      <c r="DD52" s="653"/>
      <c r="DE52" s="653"/>
      <c r="DF52" s="653"/>
      <c r="DG52" s="653"/>
      <c r="DH52" s="653"/>
      <c r="DI52" s="653"/>
      <c r="DJ52" s="653"/>
      <c r="DK52" s="653"/>
      <c r="DL52" s="653"/>
      <c r="DM52" s="653"/>
      <c r="DN52" s="653"/>
      <c r="DO52" s="653"/>
      <c r="DP52" s="653"/>
      <c r="DQ52" s="653"/>
      <c r="DR52" s="653"/>
      <c r="DS52" s="653"/>
      <c r="DT52" s="653"/>
      <c r="DU52" s="653"/>
      <c r="DV52" s="653"/>
      <c r="DW52" s="653"/>
      <c r="DX52" s="653"/>
      <c r="DY52" s="653"/>
      <c r="DZ52" s="653"/>
      <c r="EA52" s="653"/>
      <c r="EB52" s="653"/>
      <c r="EC52" s="653"/>
      <c r="ED52" s="653"/>
      <c r="EE52" s="653"/>
      <c r="EF52" s="653"/>
      <c r="EG52" s="653"/>
      <c r="EH52" s="653"/>
      <c r="EI52" s="653"/>
      <c r="EJ52" s="653"/>
      <c r="EK52" s="653"/>
      <c r="EL52" s="653"/>
      <c r="EM52" s="653"/>
      <c r="EN52" s="653"/>
      <c r="EO52" s="653"/>
      <c r="EP52" s="653"/>
      <c r="EQ52" s="653"/>
      <c r="ER52" s="653"/>
      <c r="ES52" s="653"/>
      <c r="ET52" s="653"/>
      <c r="EU52" s="653"/>
      <c r="EV52" s="653"/>
      <c r="EW52" s="653"/>
      <c r="EX52" s="653"/>
      <c r="EY52" s="653"/>
      <c r="EZ52" s="653"/>
      <c r="FA52" s="653"/>
      <c r="FB52" s="653"/>
      <c r="FC52" s="653"/>
      <c r="FD52" s="653"/>
      <c r="FE52" s="653"/>
      <c r="FF52" s="653"/>
      <c r="FG52" s="653"/>
      <c r="FH52" s="653"/>
      <c r="FI52" s="653"/>
      <c r="FJ52" s="653"/>
      <c r="FK52" s="653"/>
      <c r="FL52" s="653"/>
      <c r="FM52" s="653"/>
      <c r="FN52" s="653"/>
      <c r="FO52" s="653"/>
      <c r="FP52" s="653"/>
      <c r="FQ52" s="653"/>
      <c r="FR52" s="653"/>
      <c r="FS52" s="653"/>
      <c r="FT52" s="653"/>
      <c r="FU52" s="653"/>
      <c r="FV52" s="653"/>
      <c r="FW52" s="653"/>
      <c r="FX52" s="653"/>
      <c r="FY52" s="653"/>
      <c r="FZ52" s="653"/>
      <c r="GA52" s="653"/>
      <c r="GB52" s="653"/>
      <c r="GC52" s="653"/>
      <c r="GD52" s="653"/>
      <c r="GE52" s="653"/>
      <c r="GF52" s="653"/>
      <c r="GG52" s="653"/>
      <c r="GH52" s="653"/>
      <c r="GI52" s="653"/>
      <c r="GJ52" s="653"/>
      <c r="GK52" s="653"/>
      <c r="GL52" s="653"/>
      <c r="GM52" s="653"/>
      <c r="GN52" s="653"/>
      <c r="GO52" s="653"/>
      <c r="GP52" s="653"/>
      <c r="GQ52" s="653"/>
      <c r="GR52" s="653"/>
      <c r="GS52" s="653"/>
      <c r="GT52" s="653"/>
      <c r="GU52" s="653"/>
      <c r="GV52" s="653"/>
      <c r="GW52" s="653"/>
      <c r="GX52" s="653"/>
      <c r="GY52" s="653"/>
      <c r="GZ52" s="653"/>
      <c r="HA52" s="653"/>
      <c r="HB52" s="653"/>
      <c r="HC52" s="653"/>
      <c r="HD52" s="653"/>
      <c r="HE52" s="653"/>
      <c r="HF52" s="653"/>
      <c r="HG52" s="653"/>
      <c r="HH52" s="653"/>
      <c r="HI52" s="653"/>
      <c r="HJ52" s="653"/>
      <c r="HK52" s="653"/>
      <c r="HL52" s="653"/>
      <c r="HM52" s="653"/>
      <c r="HN52" s="653"/>
      <c r="HO52" s="653"/>
      <c r="HP52" s="653"/>
      <c r="HQ52" s="653"/>
      <c r="HR52" s="653"/>
      <c r="HS52" s="653"/>
      <c r="HT52" s="653"/>
      <c r="HU52" s="653"/>
      <c r="HV52" s="653"/>
      <c r="HW52" s="653"/>
      <c r="HX52" s="653"/>
      <c r="HY52" s="653"/>
      <c r="HZ52" s="653"/>
      <c r="IA52" s="653"/>
      <c r="IB52" s="653"/>
      <c r="IC52" s="653"/>
      <c r="ID52" s="653"/>
      <c r="IE52" s="653"/>
      <c r="IF52" s="653"/>
      <c r="IG52" s="653"/>
      <c r="IH52" s="653"/>
      <c r="II52" s="653"/>
      <c r="IJ52" s="653"/>
      <c r="IK52" s="653"/>
      <c r="IL52" s="653"/>
      <c r="IM52" s="653"/>
      <c r="IN52" s="653"/>
      <c r="IO52" s="653"/>
      <c r="IP52" s="653"/>
      <c r="IQ52" s="653"/>
      <c r="IR52" s="653"/>
      <c r="IS52" s="653"/>
      <c r="IT52" s="653"/>
      <c r="IU52" s="653"/>
      <c r="IV52" s="653"/>
      <c r="IW52" s="653"/>
      <c r="IX52" s="653"/>
      <c r="IY52" s="653"/>
      <c r="IZ52" s="653"/>
      <c r="JA52" s="653"/>
      <c r="JB52" s="653"/>
      <c r="JC52" s="653"/>
      <c r="JD52" s="653"/>
      <c r="JE52" s="653"/>
      <c r="JF52" s="653"/>
      <c r="JG52" s="653"/>
      <c r="JH52" s="653"/>
      <c r="JI52" s="653"/>
      <c r="JJ52" s="653"/>
      <c r="JK52" s="653"/>
      <c r="JL52" s="653"/>
      <c r="JM52" s="653"/>
      <c r="JN52" s="653"/>
      <c r="JO52" s="653"/>
      <c r="JP52" s="653"/>
      <c r="JQ52" s="653"/>
      <c r="JR52" s="653"/>
      <c r="JS52" s="653"/>
      <c r="JT52" s="653"/>
      <c r="JU52" s="653"/>
      <c r="JV52" s="653"/>
      <c r="JW52" s="653"/>
      <c r="JX52" s="653"/>
      <c r="JY52" s="653"/>
      <c r="JZ52" s="653"/>
      <c r="KA52" s="653"/>
      <c r="KB52" s="653"/>
      <c r="KC52" s="653"/>
      <c r="KD52" s="653"/>
      <c r="KE52" s="653"/>
      <c r="KF52" s="653"/>
      <c r="KG52" s="653"/>
      <c r="KH52" s="653"/>
      <c r="KI52" s="653"/>
      <c r="KJ52" s="653"/>
      <c r="KK52" s="653"/>
      <c r="KL52" s="653"/>
      <c r="KM52" s="653"/>
      <c r="KN52" s="653"/>
      <c r="KO52" s="653"/>
      <c r="KP52" s="653"/>
      <c r="KQ52" s="653"/>
      <c r="KR52" s="653"/>
      <c r="KS52" s="653"/>
      <c r="KT52" s="653"/>
      <c r="KU52" s="653"/>
      <c r="KV52" s="653"/>
      <c r="KW52" s="653"/>
      <c r="KX52" s="653"/>
      <c r="KY52" s="653"/>
      <c r="KZ52" s="653"/>
      <c r="LA52" s="653"/>
      <c r="LB52" s="653"/>
      <c r="LC52" s="653"/>
      <c r="LD52" s="653"/>
      <c r="LE52" s="653"/>
      <c r="LF52" s="653"/>
      <c r="LG52" s="653"/>
      <c r="LH52" s="653"/>
      <c r="LI52" s="653"/>
      <c r="LJ52" s="653"/>
      <c r="LK52" s="653"/>
      <c r="LL52" s="653"/>
      <c r="LM52" s="653"/>
      <c r="LN52" s="653"/>
      <c r="LO52" s="653"/>
      <c r="LP52" s="653"/>
      <c r="LQ52" s="653"/>
      <c r="LR52" s="653"/>
      <c r="LS52" s="653"/>
      <c r="LT52" s="653"/>
      <c r="LU52" s="653"/>
      <c r="LV52" s="653"/>
      <c r="LW52" s="653"/>
      <c r="LX52" s="653"/>
      <c r="LY52" s="653"/>
      <c r="LZ52" s="653"/>
      <c r="MA52" s="653"/>
      <c r="MB52" s="653"/>
      <c r="MC52" s="653"/>
      <c r="MD52" s="653"/>
      <c r="ME52" s="653"/>
      <c r="MF52" s="653"/>
      <c r="MG52" s="653"/>
      <c r="MH52" s="653"/>
      <c r="MI52" s="653"/>
      <c r="MJ52" s="653"/>
      <c r="MK52" s="653"/>
      <c r="ML52" s="653"/>
      <c r="MM52" s="653"/>
      <c r="MN52" s="653"/>
      <c r="MO52" s="653"/>
      <c r="MP52" s="653"/>
      <c r="MQ52" s="653"/>
      <c r="MR52" s="653"/>
      <c r="MS52" s="653"/>
      <c r="MT52" s="653"/>
      <c r="MU52" s="653"/>
      <c r="MV52" s="653"/>
      <c r="MW52" s="653"/>
      <c r="MX52" s="653"/>
      <c r="MY52" s="653"/>
      <c r="MZ52" s="653"/>
      <c r="NA52" s="653"/>
      <c r="NB52" s="653"/>
      <c r="NC52" s="653"/>
      <c r="ND52" s="653"/>
      <c r="NE52" s="653"/>
      <c r="NF52" s="653"/>
      <c r="NG52" s="653"/>
      <c r="NH52" s="653"/>
      <c r="NI52" s="653"/>
      <c r="NJ52" s="653"/>
      <c r="NK52" s="653"/>
      <c r="NL52" s="653"/>
      <c r="NM52" s="653"/>
      <c r="NN52" s="653"/>
      <c r="NO52" s="653"/>
      <c r="NP52" s="653"/>
      <c r="NQ52" s="653"/>
      <c r="NR52" s="653"/>
      <c r="NS52" s="653"/>
      <c r="NT52" s="653"/>
      <c r="NU52" s="653"/>
      <c r="NV52" s="653"/>
      <c r="NW52" s="653"/>
      <c r="NX52" s="653"/>
      <c r="NY52" s="653"/>
      <c r="NZ52" s="653"/>
      <c r="OA52" s="653"/>
      <c r="OB52" s="653"/>
      <c r="OC52" s="653"/>
      <c r="OD52" s="653"/>
      <c r="OE52" s="653"/>
      <c r="OF52" s="653"/>
      <c r="OG52" s="653"/>
      <c r="OH52" s="653"/>
      <c r="OI52" s="653"/>
      <c r="OJ52" s="653"/>
      <c r="OK52" s="653"/>
      <c r="OL52" s="653"/>
      <c r="OM52" s="653"/>
      <c r="ON52" s="653"/>
      <c r="OO52" s="653"/>
      <c r="OP52" s="653"/>
      <c r="OQ52" s="653"/>
      <c r="OR52" s="653"/>
      <c r="OS52" s="653"/>
      <c r="OT52" s="653"/>
      <c r="OU52" s="653"/>
      <c r="OV52" s="653"/>
      <c r="OW52" s="653"/>
      <c r="OX52" s="653"/>
      <c r="OY52" s="653"/>
      <c r="OZ52" s="653"/>
      <c r="PA52" s="653"/>
      <c r="PB52" s="653"/>
      <c r="PC52" s="653"/>
      <c r="PD52" s="653"/>
      <c r="PE52" s="653"/>
      <c r="PF52" s="653"/>
      <c r="PG52" s="653"/>
      <c r="PH52" s="653"/>
      <c r="PI52" s="653"/>
      <c r="PJ52" s="653"/>
      <c r="PK52" s="653"/>
      <c r="PL52" s="653"/>
      <c r="PM52" s="653"/>
      <c r="PN52" s="653"/>
      <c r="PO52" s="653"/>
      <c r="PP52" s="653"/>
      <c r="PQ52" s="653"/>
      <c r="PR52" s="653"/>
      <c r="PS52" s="653"/>
      <c r="PT52" s="653"/>
      <c r="PU52" s="653"/>
      <c r="PV52" s="653"/>
      <c r="PW52" s="653"/>
      <c r="PX52" s="653"/>
      <c r="PY52" s="653"/>
      <c r="PZ52" s="653"/>
      <c r="QA52" s="653"/>
      <c r="QB52" s="653"/>
      <c r="QC52" s="653"/>
      <c r="QD52" s="653"/>
      <c r="QE52" s="653"/>
      <c r="QF52" s="653"/>
      <c r="QG52" s="653"/>
      <c r="QH52" s="653"/>
      <c r="QI52" s="653"/>
      <c r="QJ52" s="653"/>
      <c r="QK52" s="653"/>
      <c r="QL52" s="653"/>
      <c r="QM52" s="653"/>
      <c r="QN52" s="653"/>
      <c r="QO52" s="653"/>
      <c r="QP52" s="653"/>
      <c r="QQ52" s="653"/>
      <c r="QR52" s="653"/>
      <c r="QS52" s="653"/>
      <c r="QT52" s="653"/>
      <c r="QU52" s="653"/>
      <c r="QV52" s="653"/>
      <c r="QW52" s="653"/>
      <c r="QX52" s="653"/>
      <c r="QY52" s="653"/>
      <c r="QZ52" s="653"/>
      <c r="RA52" s="653"/>
      <c r="RB52" s="653"/>
      <c r="RC52" s="653"/>
      <c r="RD52" s="653"/>
      <c r="RE52" s="653"/>
      <c r="RF52" s="653"/>
      <c r="RG52" s="653"/>
      <c r="RH52" s="653"/>
      <c r="RI52" s="653"/>
      <c r="RJ52" s="653"/>
      <c r="RK52" s="653"/>
      <c r="RL52" s="653"/>
      <c r="RM52" s="653"/>
      <c r="RN52" s="653"/>
      <c r="RO52" s="653"/>
      <c r="RP52" s="653"/>
      <c r="RQ52" s="653"/>
      <c r="RR52" s="653"/>
      <c r="RS52" s="653"/>
      <c r="RT52" s="653"/>
      <c r="RU52" s="653"/>
      <c r="RV52" s="653"/>
      <c r="RW52" s="653"/>
      <c r="RX52" s="653"/>
      <c r="RY52" s="653"/>
      <c r="RZ52" s="653"/>
      <c r="SA52" s="653"/>
      <c r="SB52" s="653"/>
      <c r="SC52" s="653"/>
      <c r="SD52" s="653"/>
      <c r="SE52" s="653"/>
      <c r="SF52" s="653"/>
      <c r="SG52" s="653"/>
      <c r="SH52" s="653"/>
      <c r="SI52" s="653"/>
      <c r="SJ52" s="653"/>
      <c r="SK52" s="653"/>
      <c r="SL52" s="653"/>
      <c r="SM52" s="653"/>
      <c r="SN52" s="653"/>
      <c r="SO52" s="653"/>
      <c r="SP52" s="653"/>
      <c r="SQ52" s="653"/>
      <c r="SR52" s="653"/>
      <c r="SS52" s="653"/>
      <c r="ST52" s="653"/>
      <c r="SU52" s="653"/>
      <c r="SV52" s="653"/>
      <c r="SW52" s="653"/>
      <c r="SX52" s="653"/>
      <c r="SY52" s="653"/>
      <c r="SZ52" s="653"/>
      <c r="TA52" s="653"/>
      <c r="TB52" s="653"/>
      <c r="TC52" s="653"/>
      <c r="TD52" s="653"/>
      <c r="TE52" s="653"/>
      <c r="TF52" s="653"/>
      <c r="TG52" s="653"/>
      <c r="TH52" s="653"/>
      <c r="TI52" s="653"/>
      <c r="TJ52" s="653"/>
      <c r="TK52" s="653"/>
      <c r="TL52" s="653"/>
      <c r="TM52" s="653"/>
      <c r="TN52" s="653"/>
      <c r="TO52" s="653"/>
      <c r="TP52" s="653"/>
      <c r="TQ52" s="653"/>
      <c r="TR52" s="653"/>
      <c r="TS52" s="653"/>
      <c r="TT52" s="653"/>
      <c r="TU52" s="653"/>
      <c r="TV52" s="653"/>
      <c r="TW52" s="653"/>
      <c r="TX52" s="653"/>
      <c r="TY52" s="653"/>
      <c r="TZ52" s="653"/>
      <c r="UA52" s="653"/>
      <c r="UB52" s="653"/>
      <c r="UC52" s="653"/>
      <c r="UD52" s="653"/>
      <c r="UE52" s="653"/>
      <c r="UF52" s="653"/>
      <c r="UG52" s="653"/>
      <c r="UH52" s="653"/>
      <c r="UI52" s="653"/>
      <c r="UJ52" s="653"/>
      <c r="UK52" s="653"/>
      <c r="UL52" s="653"/>
      <c r="UM52" s="653"/>
      <c r="UN52" s="653"/>
      <c r="UO52" s="653"/>
      <c r="UP52" s="653"/>
      <c r="UQ52" s="653"/>
      <c r="UR52" s="653"/>
      <c r="US52" s="653"/>
      <c r="UT52" s="653"/>
      <c r="UU52" s="653"/>
      <c r="UV52" s="653"/>
      <c r="UW52" s="653"/>
      <c r="UX52" s="653"/>
      <c r="UY52" s="653"/>
      <c r="UZ52" s="653"/>
      <c r="VA52" s="653"/>
      <c r="VB52" s="653"/>
      <c r="VC52" s="653"/>
      <c r="VD52" s="653"/>
      <c r="VE52" s="653"/>
      <c r="VF52" s="653"/>
      <c r="VG52" s="653"/>
      <c r="VH52" s="653"/>
      <c r="VI52" s="653"/>
      <c r="VJ52" s="653"/>
      <c r="VK52" s="653"/>
      <c r="VL52" s="653"/>
      <c r="VM52" s="653"/>
      <c r="VN52" s="653"/>
      <c r="VO52" s="653"/>
      <c r="VP52" s="653"/>
      <c r="VQ52" s="653"/>
      <c r="VR52" s="653"/>
      <c r="VS52" s="653"/>
      <c r="VT52" s="653"/>
      <c r="VU52" s="653"/>
      <c r="VV52" s="653"/>
      <c r="VW52" s="653"/>
      <c r="VX52" s="653"/>
      <c r="VY52" s="653"/>
      <c r="VZ52" s="653"/>
      <c r="WA52" s="653"/>
      <c r="WB52" s="653"/>
      <c r="WC52" s="653"/>
      <c r="WD52" s="653"/>
      <c r="WE52" s="653"/>
      <c r="WF52" s="653"/>
      <c r="WG52" s="653"/>
      <c r="WH52" s="653"/>
      <c r="WI52" s="653"/>
      <c r="WJ52" s="653"/>
      <c r="WK52" s="653"/>
      <c r="WL52" s="653"/>
      <c r="WM52" s="653"/>
      <c r="WN52" s="653"/>
      <c r="WO52" s="653"/>
      <c r="WP52" s="653"/>
      <c r="WQ52" s="653"/>
      <c r="WR52" s="653"/>
      <c r="WS52" s="653"/>
      <c r="WT52" s="653"/>
      <c r="WU52" s="653"/>
      <c r="WV52" s="653"/>
      <c r="WW52" s="653"/>
      <c r="WX52" s="653"/>
      <c r="WY52" s="653"/>
      <c r="WZ52" s="653"/>
      <c r="XA52" s="653"/>
      <c r="XB52" s="653"/>
      <c r="XC52" s="653"/>
      <c r="XD52" s="653"/>
      <c r="XE52" s="653"/>
      <c r="XF52" s="653"/>
      <c r="XG52" s="653"/>
      <c r="XH52" s="653"/>
      <c r="XI52" s="653"/>
      <c r="XJ52" s="653"/>
      <c r="XK52" s="653"/>
      <c r="XL52" s="653"/>
      <c r="XM52" s="653"/>
      <c r="XN52" s="653"/>
      <c r="XO52" s="653"/>
      <c r="XP52" s="653"/>
      <c r="XQ52" s="653"/>
      <c r="XR52" s="653"/>
      <c r="XS52" s="653"/>
      <c r="XT52" s="653"/>
      <c r="XU52" s="653"/>
      <c r="XV52" s="653"/>
      <c r="XW52" s="653"/>
      <c r="XX52" s="653"/>
      <c r="XY52" s="653"/>
      <c r="XZ52" s="653"/>
      <c r="YA52" s="653"/>
      <c r="YB52" s="653"/>
      <c r="YC52" s="653"/>
      <c r="YD52" s="653"/>
      <c r="YE52" s="653"/>
      <c r="YF52" s="653"/>
      <c r="YG52" s="653"/>
      <c r="YH52" s="653"/>
      <c r="YI52" s="653"/>
      <c r="YJ52" s="653"/>
      <c r="YK52" s="653"/>
      <c r="YL52" s="653"/>
      <c r="YM52" s="653"/>
      <c r="YN52" s="653"/>
      <c r="YO52" s="653"/>
      <c r="YP52" s="653"/>
      <c r="YQ52" s="653"/>
      <c r="YR52" s="653"/>
      <c r="YS52" s="653"/>
      <c r="YT52" s="653"/>
      <c r="YU52" s="653"/>
      <c r="YV52" s="653"/>
      <c r="YW52" s="653"/>
      <c r="YX52" s="653"/>
      <c r="YY52" s="653"/>
      <c r="YZ52" s="653"/>
      <c r="ZA52" s="653"/>
      <c r="ZB52" s="653"/>
      <c r="ZC52" s="653"/>
      <c r="ZD52" s="653"/>
      <c r="ZE52" s="653"/>
      <c r="ZF52" s="653"/>
      <c r="ZG52" s="653"/>
      <c r="ZH52" s="653"/>
      <c r="ZI52" s="653"/>
      <c r="ZJ52" s="653"/>
      <c r="ZK52" s="653"/>
      <c r="ZL52" s="653"/>
      <c r="ZM52" s="653"/>
      <c r="ZN52" s="653"/>
      <c r="ZO52" s="653"/>
      <c r="ZP52" s="653"/>
      <c r="ZQ52" s="653"/>
      <c r="ZR52" s="653"/>
      <c r="ZS52" s="653"/>
      <c r="ZT52" s="653"/>
      <c r="ZU52" s="653"/>
      <c r="ZV52" s="653"/>
      <c r="ZW52" s="653"/>
      <c r="ZX52" s="653"/>
      <c r="ZY52" s="653"/>
      <c r="ZZ52" s="653"/>
      <c r="AAA52" s="653"/>
      <c r="AAB52" s="653"/>
      <c r="AAC52" s="653"/>
      <c r="AAD52" s="653"/>
      <c r="AAE52" s="653"/>
      <c r="AAF52" s="653"/>
      <c r="AAG52" s="653"/>
      <c r="AAH52" s="653"/>
      <c r="AAI52" s="653"/>
      <c r="AAJ52" s="653"/>
      <c r="AAK52" s="653"/>
      <c r="AAL52" s="653"/>
      <c r="AAM52" s="653"/>
      <c r="AAN52" s="653"/>
      <c r="AAO52" s="653"/>
      <c r="AAP52" s="653"/>
      <c r="AAQ52" s="653"/>
      <c r="AAR52" s="653"/>
      <c r="AAS52" s="653"/>
      <c r="AAT52" s="653"/>
      <c r="AAU52" s="653"/>
      <c r="AAV52" s="653"/>
      <c r="AAW52" s="653"/>
      <c r="AAX52" s="653"/>
      <c r="AAY52" s="653"/>
      <c r="AAZ52" s="653"/>
      <c r="ABA52" s="653"/>
      <c r="ABB52" s="653"/>
      <c r="ABC52" s="653"/>
      <c r="ABD52" s="653"/>
      <c r="ABE52" s="653"/>
      <c r="ABF52" s="653"/>
      <c r="ABG52" s="653"/>
      <c r="ABH52" s="653"/>
      <c r="ABI52" s="653"/>
      <c r="ABJ52" s="653"/>
      <c r="ABK52" s="653"/>
      <c r="ABL52" s="653"/>
      <c r="ABM52" s="653"/>
      <c r="ABN52" s="653"/>
      <c r="ABO52" s="653"/>
      <c r="ABP52" s="653"/>
      <c r="ABQ52" s="653"/>
      <c r="ABR52" s="653"/>
      <c r="ABS52" s="653"/>
      <c r="ABT52" s="653"/>
      <c r="ABU52" s="653"/>
      <c r="ABV52" s="653"/>
      <c r="ABW52" s="653"/>
      <c r="ABX52" s="653"/>
      <c r="ABY52" s="653"/>
      <c r="ABZ52" s="653"/>
      <c r="ACA52" s="653"/>
      <c r="ACB52" s="653"/>
      <c r="ACC52" s="653"/>
      <c r="ACD52" s="653"/>
      <c r="ACE52" s="653"/>
      <c r="ACF52" s="653"/>
      <c r="ACG52" s="653"/>
      <c r="ACH52" s="653"/>
      <c r="ACI52" s="653"/>
      <c r="ACJ52" s="653"/>
      <c r="ACK52" s="653"/>
      <c r="ACL52" s="653"/>
      <c r="ACM52" s="653"/>
      <c r="ACN52" s="653"/>
      <c r="ACO52" s="653"/>
      <c r="ACP52" s="653"/>
      <c r="ACQ52" s="653"/>
      <c r="ACR52" s="653"/>
      <c r="ACS52" s="653"/>
      <c r="ACT52" s="653"/>
      <c r="ACU52" s="653"/>
      <c r="ACV52" s="653"/>
      <c r="ACW52" s="653"/>
      <c r="ACX52" s="653"/>
      <c r="ACY52" s="653"/>
      <c r="ACZ52" s="653"/>
      <c r="ADA52" s="653"/>
      <c r="ADB52" s="653"/>
      <c r="ADC52" s="653"/>
      <c r="ADD52" s="653"/>
      <c r="ADE52" s="653"/>
      <c r="ADF52" s="653"/>
      <c r="ADG52" s="653"/>
      <c r="ADH52" s="653"/>
      <c r="ADI52" s="653"/>
      <c r="ADJ52" s="653"/>
      <c r="ADK52" s="653"/>
      <c r="ADL52" s="653"/>
      <c r="ADM52" s="653"/>
      <c r="ADN52" s="653"/>
      <c r="ADO52" s="653"/>
      <c r="ADP52" s="653"/>
      <c r="ADQ52" s="653"/>
      <c r="ADR52" s="653"/>
      <c r="ADS52" s="653"/>
      <c r="ADT52" s="653"/>
      <c r="ADU52" s="653"/>
      <c r="ADV52" s="653"/>
      <c r="ADW52" s="653"/>
      <c r="ADX52" s="653"/>
      <c r="ADY52" s="653"/>
      <c r="ADZ52" s="653"/>
      <c r="AEA52" s="653"/>
      <c r="AEB52" s="653"/>
      <c r="AEC52" s="653"/>
      <c r="AED52" s="653"/>
      <c r="AEE52" s="653"/>
      <c r="AEF52" s="653"/>
      <c r="AEG52" s="653"/>
      <c r="AEH52" s="653"/>
      <c r="AEI52" s="653"/>
      <c r="AEJ52" s="653"/>
      <c r="AEK52" s="653"/>
      <c r="AEL52" s="653"/>
      <c r="AEM52" s="653"/>
      <c r="AEN52" s="653"/>
      <c r="AEO52" s="653"/>
      <c r="AEP52" s="653"/>
      <c r="AEQ52" s="653"/>
      <c r="AER52" s="653"/>
      <c r="AES52" s="653"/>
      <c r="AET52" s="653"/>
      <c r="AEU52" s="653"/>
      <c r="AEV52" s="653"/>
      <c r="AEW52" s="653"/>
      <c r="AEX52" s="653"/>
      <c r="AEY52" s="653"/>
      <c r="AEZ52" s="653"/>
      <c r="AFA52" s="653"/>
      <c r="AFB52" s="653"/>
      <c r="AFC52" s="653"/>
      <c r="AFD52" s="653"/>
      <c r="AFE52" s="653"/>
      <c r="AFF52" s="653"/>
      <c r="AFG52" s="653"/>
      <c r="AFH52" s="653"/>
      <c r="AFI52" s="653"/>
      <c r="AFJ52" s="653"/>
      <c r="AFK52" s="653"/>
      <c r="AFL52" s="653"/>
      <c r="AFM52" s="653"/>
      <c r="AFN52" s="653"/>
      <c r="AFO52" s="653"/>
      <c r="AFP52" s="653"/>
      <c r="AFQ52" s="653"/>
      <c r="AFR52" s="653"/>
      <c r="AFS52" s="653"/>
      <c r="AFT52" s="653"/>
      <c r="AFU52" s="653"/>
      <c r="AFV52" s="653"/>
      <c r="AFW52" s="653"/>
      <c r="AFX52" s="653"/>
      <c r="AFY52" s="653"/>
      <c r="AFZ52" s="653"/>
      <c r="AGA52" s="653"/>
      <c r="AGB52" s="653"/>
      <c r="AGC52" s="653"/>
      <c r="AGD52" s="653"/>
      <c r="AGE52" s="653"/>
      <c r="AGF52" s="653"/>
      <c r="AGG52" s="653"/>
      <c r="AGH52" s="653"/>
      <c r="AGI52" s="653"/>
      <c r="AGJ52" s="653"/>
      <c r="AGK52" s="653"/>
      <c r="AGL52" s="653"/>
      <c r="AGM52" s="653"/>
      <c r="AGN52" s="653"/>
      <c r="AGO52" s="653"/>
      <c r="AGP52" s="653"/>
      <c r="AGQ52" s="653"/>
      <c r="AGR52" s="653"/>
      <c r="AGS52" s="653"/>
      <c r="AGT52" s="653"/>
      <c r="AGU52" s="653"/>
      <c r="AGV52" s="653"/>
      <c r="AGW52" s="653"/>
      <c r="AGX52" s="653"/>
      <c r="AGY52" s="653"/>
      <c r="AGZ52" s="653"/>
      <c r="AHA52" s="653"/>
      <c r="AHB52" s="653"/>
      <c r="AHC52" s="653"/>
      <c r="AHD52" s="653"/>
      <c r="AHE52" s="653"/>
      <c r="AHF52" s="653"/>
      <c r="AHG52" s="653"/>
      <c r="AHH52" s="653"/>
      <c r="AHI52" s="653"/>
      <c r="AHJ52" s="653"/>
      <c r="AHK52" s="653"/>
      <c r="AHL52" s="653"/>
      <c r="AHM52" s="653"/>
      <c r="AHN52" s="653"/>
      <c r="AHO52" s="653"/>
      <c r="AHP52" s="653"/>
      <c r="AHQ52" s="653"/>
      <c r="AHR52" s="653"/>
      <c r="AHS52" s="653"/>
      <c r="AHT52" s="653"/>
      <c r="AHU52" s="653"/>
      <c r="AHV52" s="653"/>
      <c r="AHW52" s="653"/>
      <c r="AHX52" s="653"/>
      <c r="AHY52" s="653"/>
      <c r="AHZ52" s="653"/>
      <c r="AIA52" s="653"/>
      <c r="AIB52" s="653"/>
      <c r="AIC52" s="653"/>
      <c r="AID52" s="653"/>
      <c r="AIE52" s="653"/>
      <c r="AIF52" s="653"/>
      <c r="AIG52" s="653"/>
      <c r="AIH52" s="653"/>
      <c r="AII52" s="653"/>
      <c r="AIJ52" s="653"/>
      <c r="AIK52" s="653"/>
      <c r="AIL52" s="653"/>
      <c r="AIM52" s="653"/>
      <c r="AIN52" s="653"/>
      <c r="AIO52" s="653"/>
      <c r="AIP52" s="653"/>
      <c r="AIQ52" s="653"/>
      <c r="AIR52" s="653"/>
      <c r="AIS52" s="653"/>
      <c r="AIT52" s="653"/>
      <c r="AIU52" s="653"/>
      <c r="AIV52" s="653"/>
      <c r="AIW52" s="653"/>
      <c r="AIX52" s="653"/>
      <c r="AIY52" s="653"/>
      <c r="AIZ52" s="653"/>
      <c r="AJA52" s="653"/>
      <c r="AJB52" s="653"/>
      <c r="AJC52" s="653"/>
      <c r="AJD52" s="653"/>
      <c r="AJE52" s="653"/>
      <c r="AJF52" s="653"/>
      <c r="AJG52" s="653"/>
      <c r="AJH52" s="653"/>
      <c r="AJI52" s="653"/>
      <c r="AJJ52" s="653"/>
      <c r="AJK52" s="653"/>
      <c r="AJL52" s="653"/>
      <c r="AJM52" s="653"/>
      <c r="AJN52" s="653"/>
      <c r="AJO52" s="653"/>
      <c r="AJP52" s="653"/>
      <c r="AJQ52" s="653"/>
      <c r="AJR52" s="653"/>
      <c r="AJS52" s="653"/>
      <c r="AJT52" s="653"/>
      <c r="AJU52" s="653"/>
      <c r="AJV52" s="653"/>
      <c r="AJW52" s="653"/>
      <c r="AJX52" s="653"/>
      <c r="AJY52" s="653"/>
      <c r="AJZ52" s="653"/>
      <c r="AKA52" s="653"/>
      <c r="AKB52" s="653"/>
      <c r="AKC52" s="653"/>
      <c r="AKD52" s="653"/>
      <c r="AKE52" s="653"/>
      <c r="AKF52" s="653"/>
      <c r="AKG52" s="653"/>
      <c r="AKH52" s="653"/>
      <c r="AKI52" s="653"/>
      <c r="AKJ52" s="653"/>
      <c r="AKK52" s="653"/>
      <c r="AKL52" s="653"/>
      <c r="AKM52" s="653"/>
      <c r="AKN52" s="653"/>
      <c r="AKO52" s="653"/>
      <c r="AKP52" s="653"/>
      <c r="AKQ52" s="653"/>
      <c r="AKR52" s="653"/>
      <c r="AKS52" s="653"/>
      <c r="AKT52" s="653"/>
      <c r="AKU52" s="653"/>
      <c r="AKV52" s="653"/>
      <c r="AKW52" s="653"/>
      <c r="AKX52" s="653"/>
      <c r="AKY52" s="653"/>
      <c r="AKZ52" s="653"/>
      <c r="ALA52" s="653"/>
      <c r="ALB52" s="653"/>
      <c r="ALC52" s="653"/>
      <c r="ALD52" s="653"/>
      <c r="ALE52" s="653"/>
      <c r="ALF52" s="653"/>
      <c r="ALG52" s="653"/>
      <c r="ALH52" s="653"/>
      <c r="ALI52" s="653"/>
      <c r="ALJ52" s="653"/>
      <c r="ALK52" s="653"/>
      <c r="ALL52" s="653"/>
      <c r="ALM52" s="653"/>
      <c r="ALN52" s="653"/>
      <c r="ALO52" s="653"/>
      <c r="ALP52" s="653"/>
      <c r="ALQ52" s="653"/>
      <c r="ALR52" s="653"/>
      <c r="ALS52" s="653"/>
      <c r="ALT52" s="653"/>
      <c r="ALU52" s="653"/>
      <c r="ALV52" s="653"/>
      <c r="ALW52" s="653"/>
      <c r="ALX52" s="653"/>
      <c r="ALY52" s="653"/>
      <c r="ALZ52" s="653"/>
      <c r="AMA52" s="653"/>
      <c r="AMB52" s="653"/>
      <c r="AMC52" s="653"/>
      <c r="AMD52" s="653"/>
      <c r="AME52" s="653"/>
      <c r="AMF52" s="653"/>
      <c r="AMG52" s="653"/>
      <c r="AMH52" s="653"/>
      <c r="AMI52" s="653"/>
      <c r="AMJ52" s="653"/>
    </row>
    <row r="53" spans="1:1024" s="199" customFormat="1">
      <c r="A53" s="1599" t="s">
        <v>3247</v>
      </c>
      <c r="B53" s="1594"/>
      <c r="C53" s="1594"/>
      <c r="D53" s="1594"/>
      <c r="E53" s="1594"/>
      <c r="F53" s="1595"/>
      <c r="G53" s="1600">
        <v>11812300</v>
      </c>
      <c r="H53" s="1600">
        <v>11812300</v>
      </c>
      <c r="I53" s="656"/>
      <c r="J53" s="653"/>
      <c r="K53" s="653"/>
      <c r="L53" s="653"/>
      <c r="M53" s="653"/>
      <c r="N53" s="653"/>
      <c r="O53" s="653"/>
      <c r="P53" s="653"/>
      <c r="Q53" s="653"/>
      <c r="R53" s="653"/>
      <c r="S53" s="653"/>
      <c r="T53" s="653"/>
      <c r="U53" s="653"/>
      <c r="V53" s="653"/>
      <c r="W53" s="653"/>
      <c r="X53" s="653"/>
      <c r="Y53" s="653"/>
      <c r="Z53" s="653"/>
      <c r="AA53" s="653"/>
      <c r="AB53" s="653"/>
      <c r="AC53" s="653"/>
      <c r="AD53" s="653"/>
      <c r="AE53" s="653"/>
      <c r="AF53" s="653"/>
      <c r="AG53" s="653"/>
      <c r="AH53" s="653"/>
      <c r="AI53" s="653"/>
      <c r="AJ53" s="653"/>
      <c r="AK53" s="653"/>
      <c r="AL53" s="653"/>
      <c r="AM53" s="653"/>
      <c r="AN53" s="653"/>
      <c r="AO53" s="653"/>
      <c r="AP53" s="653"/>
      <c r="AQ53" s="653"/>
      <c r="AR53" s="653"/>
      <c r="AS53" s="653"/>
      <c r="AT53" s="653"/>
      <c r="AU53" s="653"/>
      <c r="AV53" s="653"/>
      <c r="AW53" s="653"/>
      <c r="AX53" s="653"/>
      <c r="AY53" s="653"/>
      <c r="AZ53" s="653"/>
      <c r="BA53" s="653"/>
      <c r="BB53" s="653"/>
      <c r="BC53" s="653"/>
      <c r="BD53" s="653"/>
      <c r="BE53" s="653"/>
      <c r="BF53" s="653"/>
      <c r="BG53" s="653"/>
      <c r="BH53" s="653"/>
      <c r="BI53" s="653"/>
      <c r="BJ53" s="653"/>
      <c r="BK53" s="653"/>
      <c r="BL53" s="653"/>
      <c r="BM53" s="653"/>
      <c r="BN53" s="653"/>
      <c r="BO53" s="653"/>
      <c r="BP53" s="653"/>
      <c r="BQ53" s="653"/>
      <c r="BR53" s="653"/>
      <c r="BS53" s="653"/>
      <c r="BT53" s="653"/>
      <c r="BU53" s="653"/>
      <c r="BV53" s="653"/>
      <c r="BW53" s="653"/>
      <c r="BX53" s="653"/>
      <c r="BY53" s="653"/>
      <c r="BZ53" s="653"/>
      <c r="CA53" s="653"/>
      <c r="CB53" s="653"/>
      <c r="CC53" s="653"/>
      <c r="CD53" s="653"/>
      <c r="CE53" s="653"/>
      <c r="CF53" s="653"/>
      <c r="CG53" s="653"/>
      <c r="CH53" s="653"/>
      <c r="CI53" s="653"/>
      <c r="CJ53" s="653"/>
      <c r="CK53" s="653"/>
      <c r="CL53" s="653"/>
      <c r="CM53" s="653"/>
      <c r="CN53" s="653"/>
      <c r="CO53" s="653"/>
      <c r="CP53" s="653"/>
      <c r="CQ53" s="653"/>
      <c r="CR53" s="653"/>
      <c r="CS53" s="653"/>
      <c r="CT53" s="653"/>
      <c r="CU53" s="653"/>
      <c r="CV53" s="653"/>
      <c r="CW53" s="653"/>
      <c r="CX53" s="653"/>
      <c r="CY53" s="653"/>
      <c r="CZ53" s="653"/>
      <c r="DA53" s="653"/>
      <c r="DB53" s="653"/>
      <c r="DC53" s="653"/>
      <c r="DD53" s="653"/>
      <c r="DE53" s="653"/>
      <c r="DF53" s="653"/>
      <c r="DG53" s="653"/>
      <c r="DH53" s="653"/>
      <c r="DI53" s="653"/>
      <c r="DJ53" s="653"/>
      <c r="DK53" s="653"/>
      <c r="DL53" s="653"/>
      <c r="DM53" s="653"/>
      <c r="DN53" s="653"/>
      <c r="DO53" s="653"/>
      <c r="DP53" s="653"/>
      <c r="DQ53" s="653"/>
      <c r="DR53" s="653"/>
      <c r="DS53" s="653"/>
      <c r="DT53" s="653"/>
      <c r="DU53" s="653"/>
      <c r="DV53" s="653"/>
      <c r="DW53" s="653"/>
      <c r="DX53" s="653"/>
      <c r="DY53" s="653"/>
      <c r="DZ53" s="653"/>
      <c r="EA53" s="653"/>
      <c r="EB53" s="653"/>
      <c r="EC53" s="653"/>
      <c r="ED53" s="653"/>
      <c r="EE53" s="653"/>
      <c r="EF53" s="653"/>
      <c r="EG53" s="653"/>
      <c r="EH53" s="653"/>
      <c r="EI53" s="653"/>
      <c r="EJ53" s="653"/>
      <c r="EK53" s="653"/>
      <c r="EL53" s="653"/>
      <c r="EM53" s="653"/>
      <c r="EN53" s="653"/>
      <c r="EO53" s="653"/>
      <c r="EP53" s="653"/>
      <c r="EQ53" s="653"/>
      <c r="ER53" s="653"/>
      <c r="ES53" s="653"/>
      <c r="ET53" s="653"/>
      <c r="EU53" s="653"/>
      <c r="EV53" s="653"/>
      <c r="EW53" s="653"/>
      <c r="EX53" s="653"/>
      <c r="EY53" s="653"/>
      <c r="EZ53" s="653"/>
      <c r="FA53" s="653"/>
      <c r="FB53" s="653"/>
      <c r="FC53" s="653"/>
      <c r="FD53" s="653"/>
      <c r="FE53" s="653"/>
      <c r="FF53" s="653"/>
      <c r="FG53" s="653"/>
      <c r="FH53" s="653"/>
      <c r="FI53" s="653"/>
      <c r="FJ53" s="653"/>
      <c r="FK53" s="653"/>
      <c r="FL53" s="653"/>
      <c r="FM53" s="653"/>
      <c r="FN53" s="653"/>
      <c r="FO53" s="653"/>
      <c r="FP53" s="653"/>
      <c r="FQ53" s="653"/>
      <c r="FR53" s="653"/>
      <c r="FS53" s="653"/>
      <c r="FT53" s="653"/>
      <c r="FU53" s="653"/>
      <c r="FV53" s="653"/>
      <c r="FW53" s="653"/>
      <c r="FX53" s="653"/>
      <c r="FY53" s="653"/>
      <c r="FZ53" s="653"/>
      <c r="GA53" s="653"/>
      <c r="GB53" s="653"/>
      <c r="GC53" s="653"/>
      <c r="GD53" s="653"/>
      <c r="GE53" s="653"/>
      <c r="GF53" s="653"/>
      <c r="GG53" s="653"/>
      <c r="GH53" s="653"/>
      <c r="GI53" s="653"/>
      <c r="GJ53" s="653"/>
      <c r="GK53" s="653"/>
      <c r="GL53" s="653"/>
      <c r="GM53" s="653"/>
      <c r="GN53" s="653"/>
      <c r="GO53" s="653"/>
      <c r="GP53" s="653"/>
      <c r="GQ53" s="653"/>
      <c r="GR53" s="653"/>
      <c r="GS53" s="653"/>
      <c r="GT53" s="653"/>
      <c r="GU53" s="653"/>
      <c r="GV53" s="653"/>
      <c r="GW53" s="653"/>
      <c r="GX53" s="653"/>
      <c r="GY53" s="653"/>
      <c r="GZ53" s="653"/>
      <c r="HA53" s="653"/>
      <c r="HB53" s="653"/>
      <c r="HC53" s="653"/>
      <c r="HD53" s="653"/>
      <c r="HE53" s="653"/>
      <c r="HF53" s="653"/>
      <c r="HG53" s="653"/>
      <c r="HH53" s="653"/>
      <c r="HI53" s="653"/>
      <c r="HJ53" s="653"/>
      <c r="HK53" s="653"/>
      <c r="HL53" s="653"/>
      <c r="HM53" s="653"/>
      <c r="HN53" s="653"/>
      <c r="HO53" s="653"/>
      <c r="HP53" s="653"/>
      <c r="HQ53" s="653"/>
      <c r="HR53" s="653"/>
      <c r="HS53" s="653"/>
      <c r="HT53" s="653"/>
      <c r="HU53" s="653"/>
      <c r="HV53" s="653"/>
      <c r="HW53" s="653"/>
      <c r="HX53" s="653"/>
      <c r="HY53" s="653"/>
      <c r="HZ53" s="653"/>
      <c r="IA53" s="653"/>
      <c r="IB53" s="653"/>
      <c r="IC53" s="653"/>
      <c r="ID53" s="653"/>
      <c r="IE53" s="653"/>
      <c r="IF53" s="653"/>
      <c r="IG53" s="653"/>
      <c r="IH53" s="653"/>
      <c r="II53" s="653"/>
      <c r="IJ53" s="653"/>
      <c r="IK53" s="653"/>
      <c r="IL53" s="653"/>
      <c r="IM53" s="653"/>
      <c r="IN53" s="653"/>
      <c r="IO53" s="653"/>
      <c r="IP53" s="653"/>
      <c r="IQ53" s="653"/>
      <c r="IR53" s="653"/>
      <c r="IS53" s="653"/>
      <c r="IT53" s="653"/>
      <c r="IU53" s="653"/>
      <c r="IV53" s="653"/>
      <c r="IW53" s="653"/>
      <c r="IX53" s="653"/>
      <c r="IY53" s="653"/>
      <c r="IZ53" s="653"/>
      <c r="JA53" s="653"/>
      <c r="JB53" s="653"/>
      <c r="JC53" s="653"/>
      <c r="JD53" s="653"/>
      <c r="JE53" s="653"/>
      <c r="JF53" s="653"/>
      <c r="JG53" s="653"/>
      <c r="JH53" s="653"/>
      <c r="JI53" s="653"/>
      <c r="JJ53" s="653"/>
      <c r="JK53" s="653"/>
      <c r="JL53" s="653"/>
      <c r="JM53" s="653"/>
      <c r="JN53" s="653"/>
      <c r="JO53" s="653"/>
      <c r="JP53" s="653"/>
      <c r="JQ53" s="653"/>
      <c r="JR53" s="653"/>
      <c r="JS53" s="653"/>
      <c r="JT53" s="653"/>
      <c r="JU53" s="653"/>
      <c r="JV53" s="653"/>
      <c r="JW53" s="653"/>
      <c r="JX53" s="653"/>
      <c r="JY53" s="653"/>
      <c r="JZ53" s="653"/>
      <c r="KA53" s="653"/>
      <c r="KB53" s="653"/>
      <c r="KC53" s="653"/>
      <c r="KD53" s="653"/>
      <c r="KE53" s="653"/>
      <c r="KF53" s="653"/>
      <c r="KG53" s="653"/>
      <c r="KH53" s="653"/>
      <c r="KI53" s="653"/>
      <c r="KJ53" s="653"/>
      <c r="KK53" s="653"/>
      <c r="KL53" s="653"/>
      <c r="KM53" s="653"/>
      <c r="KN53" s="653"/>
      <c r="KO53" s="653"/>
      <c r="KP53" s="653"/>
      <c r="KQ53" s="653"/>
      <c r="KR53" s="653"/>
      <c r="KS53" s="653"/>
      <c r="KT53" s="653"/>
      <c r="KU53" s="653"/>
      <c r="KV53" s="653"/>
      <c r="KW53" s="653"/>
      <c r="KX53" s="653"/>
      <c r="KY53" s="653"/>
      <c r="KZ53" s="653"/>
      <c r="LA53" s="653"/>
      <c r="LB53" s="653"/>
      <c r="LC53" s="653"/>
      <c r="LD53" s="653"/>
      <c r="LE53" s="653"/>
      <c r="LF53" s="653"/>
      <c r="LG53" s="653"/>
      <c r="LH53" s="653"/>
      <c r="LI53" s="653"/>
      <c r="LJ53" s="653"/>
      <c r="LK53" s="653"/>
      <c r="LL53" s="653"/>
      <c r="LM53" s="653"/>
      <c r="LN53" s="653"/>
      <c r="LO53" s="653"/>
      <c r="LP53" s="653"/>
      <c r="LQ53" s="653"/>
      <c r="LR53" s="653"/>
      <c r="LS53" s="653"/>
      <c r="LT53" s="653"/>
      <c r="LU53" s="653"/>
      <c r="LV53" s="653"/>
      <c r="LW53" s="653"/>
      <c r="LX53" s="653"/>
      <c r="LY53" s="653"/>
      <c r="LZ53" s="653"/>
      <c r="MA53" s="653"/>
      <c r="MB53" s="653"/>
      <c r="MC53" s="653"/>
      <c r="MD53" s="653"/>
      <c r="ME53" s="653"/>
      <c r="MF53" s="653"/>
      <c r="MG53" s="653"/>
      <c r="MH53" s="653"/>
      <c r="MI53" s="653"/>
      <c r="MJ53" s="653"/>
      <c r="MK53" s="653"/>
      <c r="ML53" s="653"/>
      <c r="MM53" s="653"/>
      <c r="MN53" s="653"/>
      <c r="MO53" s="653"/>
      <c r="MP53" s="653"/>
      <c r="MQ53" s="653"/>
      <c r="MR53" s="653"/>
      <c r="MS53" s="653"/>
      <c r="MT53" s="653"/>
      <c r="MU53" s="653"/>
      <c r="MV53" s="653"/>
      <c r="MW53" s="653"/>
      <c r="MX53" s="653"/>
      <c r="MY53" s="653"/>
      <c r="MZ53" s="653"/>
      <c r="NA53" s="653"/>
      <c r="NB53" s="653"/>
      <c r="NC53" s="653"/>
      <c r="ND53" s="653"/>
      <c r="NE53" s="653"/>
      <c r="NF53" s="653"/>
      <c r="NG53" s="653"/>
      <c r="NH53" s="653"/>
      <c r="NI53" s="653"/>
      <c r="NJ53" s="653"/>
      <c r="NK53" s="653"/>
      <c r="NL53" s="653"/>
      <c r="NM53" s="653"/>
      <c r="NN53" s="653"/>
      <c r="NO53" s="653"/>
      <c r="NP53" s="653"/>
      <c r="NQ53" s="653"/>
      <c r="NR53" s="653"/>
      <c r="NS53" s="653"/>
      <c r="NT53" s="653"/>
      <c r="NU53" s="653"/>
      <c r="NV53" s="653"/>
      <c r="NW53" s="653"/>
      <c r="NX53" s="653"/>
      <c r="NY53" s="653"/>
      <c r="NZ53" s="653"/>
      <c r="OA53" s="653"/>
      <c r="OB53" s="653"/>
      <c r="OC53" s="653"/>
      <c r="OD53" s="653"/>
      <c r="OE53" s="653"/>
      <c r="OF53" s="653"/>
      <c r="OG53" s="653"/>
      <c r="OH53" s="653"/>
      <c r="OI53" s="653"/>
      <c r="OJ53" s="653"/>
      <c r="OK53" s="653"/>
      <c r="OL53" s="653"/>
      <c r="OM53" s="653"/>
      <c r="ON53" s="653"/>
      <c r="OO53" s="653"/>
      <c r="OP53" s="653"/>
      <c r="OQ53" s="653"/>
      <c r="OR53" s="653"/>
      <c r="OS53" s="653"/>
      <c r="OT53" s="653"/>
      <c r="OU53" s="653"/>
      <c r="OV53" s="653"/>
      <c r="OW53" s="653"/>
      <c r="OX53" s="653"/>
      <c r="OY53" s="653"/>
      <c r="OZ53" s="653"/>
      <c r="PA53" s="653"/>
      <c r="PB53" s="653"/>
      <c r="PC53" s="653"/>
      <c r="PD53" s="653"/>
      <c r="PE53" s="653"/>
      <c r="PF53" s="653"/>
      <c r="PG53" s="653"/>
      <c r="PH53" s="653"/>
      <c r="PI53" s="653"/>
      <c r="PJ53" s="653"/>
      <c r="PK53" s="653"/>
      <c r="PL53" s="653"/>
      <c r="PM53" s="653"/>
      <c r="PN53" s="653"/>
      <c r="PO53" s="653"/>
      <c r="PP53" s="653"/>
      <c r="PQ53" s="653"/>
      <c r="PR53" s="653"/>
      <c r="PS53" s="653"/>
      <c r="PT53" s="653"/>
      <c r="PU53" s="653"/>
      <c r="PV53" s="653"/>
      <c r="PW53" s="653"/>
      <c r="PX53" s="653"/>
      <c r="PY53" s="653"/>
      <c r="PZ53" s="653"/>
      <c r="QA53" s="653"/>
      <c r="QB53" s="653"/>
      <c r="QC53" s="653"/>
      <c r="QD53" s="653"/>
      <c r="QE53" s="653"/>
      <c r="QF53" s="653"/>
      <c r="QG53" s="653"/>
      <c r="QH53" s="653"/>
      <c r="QI53" s="653"/>
      <c r="QJ53" s="653"/>
      <c r="QK53" s="653"/>
      <c r="QL53" s="653"/>
      <c r="QM53" s="653"/>
      <c r="QN53" s="653"/>
      <c r="QO53" s="653"/>
      <c r="QP53" s="653"/>
      <c r="QQ53" s="653"/>
      <c r="QR53" s="653"/>
      <c r="QS53" s="653"/>
      <c r="QT53" s="653"/>
      <c r="QU53" s="653"/>
      <c r="QV53" s="653"/>
      <c r="QW53" s="653"/>
      <c r="QX53" s="653"/>
      <c r="QY53" s="653"/>
      <c r="QZ53" s="653"/>
      <c r="RA53" s="653"/>
      <c r="RB53" s="653"/>
      <c r="RC53" s="653"/>
      <c r="RD53" s="653"/>
      <c r="RE53" s="653"/>
      <c r="RF53" s="653"/>
      <c r="RG53" s="653"/>
      <c r="RH53" s="653"/>
      <c r="RI53" s="653"/>
      <c r="RJ53" s="653"/>
      <c r="RK53" s="653"/>
      <c r="RL53" s="653"/>
      <c r="RM53" s="653"/>
      <c r="RN53" s="653"/>
      <c r="RO53" s="653"/>
      <c r="RP53" s="653"/>
      <c r="RQ53" s="653"/>
      <c r="RR53" s="653"/>
      <c r="RS53" s="653"/>
      <c r="RT53" s="653"/>
      <c r="RU53" s="653"/>
      <c r="RV53" s="653"/>
      <c r="RW53" s="653"/>
      <c r="RX53" s="653"/>
      <c r="RY53" s="653"/>
      <c r="RZ53" s="653"/>
      <c r="SA53" s="653"/>
      <c r="SB53" s="653"/>
      <c r="SC53" s="653"/>
      <c r="SD53" s="653"/>
      <c r="SE53" s="653"/>
      <c r="SF53" s="653"/>
      <c r="SG53" s="653"/>
      <c r="SH53" s="653"/>
      <c r="SI53" s="653"/>
      <c r="SJ53" s="653"/>
      <c r="SK53" s="653"/>
      <c r="SL53" s="653"/>
      <c r="SM53" s="653"/>
      <c r="SN53" s="653"/>
      <c r="SO53" s="653"/>
      <c r="SP53" s="653"/>
      <c r="SQ53" s="653"/>
      <c r="SR53" s="653"/>
      <c r="SS53" s="653"/>
      <c r="ST53" s="653"/>
      <c r="SU53" s="653"/>
      <c r="SV53" s="653"/>
      <c r="SW53" s="653"/>
      <c r="SX53" s="653"/>
      <c r="SY53" s="653"/>
      <c r="SZ53" s="653"/>
      <c r="TA53" s="653"/>
      <c r="TB53" s="653"/>
      <c r="TC53" s="653"/>
      <c r="TD53" s="653"/>
      <c r="TE53" s="653"/>
      <c r="TF53" s="653"/>
      <c r="TG53" s="653"/>
      <c r="TH53" s="653"/>
      <c r="TI53" s="653"/>
      <c r="TJ53" s="653"/>
      <c r="TK53" s="653"/>
      <c r="TL53" s="653"/>
      <c r="TM53" s="653"/>
      <c r="TN53" s="653"/>
      <c r="TO53" s="653"/>
      <c r="TP53" s="653"/>
      <c r="TQ53" s="653"/>
      <c r="TR53" s="653"/>
      <c r="TS53" s="653"/>
      <c r="TT53" s="653"/>
      <c r="TU53" s="653"/>
      <c r="TV53" s="653"/>
      <c r="TW53" s="653"/>
      <c r="TX53" s="653"/>
      <c r="TY53" s="653"/>
      <c r="TZ53" s="653"/>
      <c r="UA53" s="653"/>
      <c r="UB53" s="653"/>
      <c r="UC53" s="653"/>
      <c r="UD53" s="653"/>
      <c r="UE53" s="653"/>
      <c r="UF53" s="653"/>
      <c r="UG53" s="653"/>
      <c r="UH53" s="653"/>
      <c r="UI53" s="653"/>
      <c r="UJ53" s="653"/>
      <c r="UK53" s="653"/>
      <c r="UL53" s="653"/>
      <c r="UM53" s="653"/>
      <c r="UN53" s="653"/>
      <c r="UO53" s="653"/>
      <c r="UP53" s="653"/>
      <c r="UQ53" s="653"/>
      <c r="UR53" s="653"/>
      <c r="US53" s="653"/>
      <c r="UT53" s="653"/>
      <c r="UU53" s="653"/>
      <c r="UV53" s="653"/>
      <c r="UW53" s="653"/>
      <c r="UX53" s="653"/>
      <c r="UY53" s="653"/>
      <c r="UZ53" s="653"/>
      <c r="VA53" s="653"/>
      <c r="VB53" s="653"/>
      <c r="VC53" s="653"/>
      <c r="VD53" s="653"/>
      <c r="VE53" s="653"/>
      <c r="VF53" s="653"/>
      <c r="VG53" s="653"/>
      <c r="VH53" s="653"/>
      <c r="VI53" s="653"/>
      <c r="VJ53" s="653"/>
      <c r="VK53" s="653"/>
      <c r="VL53" s="653"/>
      <c r="VM53" s="653"/>
      <c r="VN53" s="653"/>
      <c r="VO53" s="653"/>
      <c r="VP53" s="653"/>
      <c r="VQ53" s="653"/>
      <c r="VR53" s="653"/>
      <c r="VS53" s="653"/>
      <c r="VT53" s="653"/>
      <c r="VU53" s="653"/>
      <c r="VV53" s="653"/>
      <c r="VW53" s="653"/>
      <c r="VX53" s="653"/>
      <c r="VY53" s="653"/>
      <c r="VZ53" s="653"/>
      <c r="WA53" s="653"/>
      <c r="WB53" s="653"/>
      <c r="WC53" s="653"/>
      <c r="WD53" s="653"/>
      <c r="WE53" s="653"/>
      <c r="WF53" s="653"/>
      <c r="WG53" s="653"/>
      <c r="WH53" s="653"/>
      <c r="WI53" s="653"/>
      <c r="WJ53" s="653"/>
      <c r="WK53" s="653"/>
      <c r="WL53" s="653"/>
      <c r="WM53" s="653"/>
      <c r="WN53" s="653"/>
      <c r="WO53" s="653"/>
      <c r="WP53" s="653"/>
      <c r="WQ53" s="653"/>
      <c r="WR53" s="653"/>
      <c r="WS53" s="653"/>
      <c r="WT53" s="653"/>
      <c r="WU53" s="653"/>
      <c r="WV53" s="653"/>
      <c r="WW53" s="653"/>
      <c r="WX53" s="653"/>
      <c r="WY53" s="653"/>
      <c r="WZ53" s="653"/>
      <c r="XA53" s="653"/>
      <c r="XB53" s="653"/>
      <c r="XC53" s="653"/>
      <c r="XD53" s="653"/>
      <c r="XE53" s="653"/>
      <c r="XF53" s="653"/>
      <c r="XG53" s="653"/>
      <c r="XH53" s="653"/>
      <c r="XI53" s="653"/>
      <c r="XJ53" s="653"/>
      <c r="XK53" s="653"/>
      <c r="XL53" s="653"/>
      <c r="XM53" s="653"/>
      <c r="XN53" s="653"/>
      <c r="XO53" s="653"/>
      <c r="XP53" s="653"/>
      <c r="XQ53" s="653"/>
      <c r="XR53" s="653"/>
      <c r="XS53" s="653"/>
      <c r="XT53" s="653"/>
      <c r="XU53" s="653"/>
      <c r="XV53" s="653"/>
      <c r="XW53" s="653"/>
      <c r="XX53" s="653"/>
      <c r="XY53" s="653"/>
      <c r="XZ53" s="653"/>
      <c r="YA53" s="653"/>
      <c r="YB53" s="653"/>
      <c r="YC53" s="653"/>
      <c r="YD53" s="653"/>
      <c r="YE53" s="653"/>
      <c r="YF53" s="653"/>
      <c r="YG53" s="653"/>
      <c r="YH53" s="653"/>
      <c r="YI53" s="653"/>
      <c r="YJ53" s="653"/>
      <c r="YK53" s="653"/>
      <c r="YL53" s="653"/>
      <c r="YM53" s="653"/>
      <c r="YN53" s="653"/>
      <c r="YO53" s="653"/>
      <c r="YP53" s="653"/>
      <c r="YQ53" s="653"/>
      <c r="YR53" s="653"/>
      <c r="YS53" s="653"/>
      <c r="YT53" s="653"/>
      <c r="YU53" s="653"/>
      <c r="YV53" s="653"/>
      <c r="YW53" s="653"/>
      <c r="YX53" s="653"/>
      <c r="YY53" s="653"/>
      <c r="YZ53" s="653"/>
      <c r="ZA53" s="653"/>
      <c r="ZB53" s="653"/>
      <c r="ZC53" s="653"/>
      <c r="ZD53" s="653"/>
      <c r="ZE53" s="653"/>
      <c r="ZF53" s="653"/>
      <c r="ZG53" s="653"/>
      <c r="ZH53" s="653"/>
      <c r="ZI53" s="653"/>
      <c r="ZJ53" s="653"/>
      <c r="ZK53" s="653"/>
      <c r="ZL53" s="653"/>
      <c r="ZM53" s="653"/>
      <c r="ZN53" s="653"/>
      <c r="ZO53" s="653"/>
      <c r="ZP53" s="653"/>
      <c r="ZQ53" s="653"/>
      <c r="ZR53" s="653"/>
      <c r="ZS53" s="653"/>
      <c r="ZT53" s="653"/>
      <c r="ZU53" s="653"/>
      <c r="ZV53" s="653"/>
      <c r="ZW53" s="653"/>
      <c r="ZX53" s="653"/>
      <c r="ZY53" s="653"/>
      <c r="ZZ53" s="653"/>
      <c r="AAA53" s="653"/>
      <c r="AAB53" s="653"/>
      <c r="AAC53" s="653"/>
      <c r="AAD53" s="653"/>
      <c r="AAE53" s="653"/>
      <c r="AAF53" s="653"/>
      <c r="AAG53" s="653"/>
      <c r="AAH53" s="653"/>
      <c r="AAI53" s="653"/>
      <c r="AAJ53" s="653"/>
      <c r="AAK53" s="653"/>
      <c r="AAL53" s="653"/>
      <c r="AAM53" s="653"/>
      <c r="AAN53" s="653"/>
      <c r="AAO53" s="653"/>
      <c r="AAP53" s="653"/>
      <c r="AAQ53" s="653"/>
      <c r="AAR53" s="653"/>
      <c r="AAS53" s="653"/>
      <c r="AAT53" s="653"/>
      <c r="AAU53" s="653"/>
      <c r="AAV53" s="653"/>
      <c r="AAW53" s="653"/>
      <c r="AAX53" s="653"/>
      <c r="AAY53" s="653"/>
      <c r="AAZ53" s="653"/>
      <c r="ABA53" s="653"/>
      <c r="ABB53" s="653"/>
      <c r="ABC53" s="653"/>
      <c r="ABD53" s="653"/>
      <c r="ABE53" s="653"/>
      <c r="ABF53" s="653"/>
      <c r="ABG53" s="653"/>
      <c r="ABH53" s="653"/>
      <c r="ABI53" s="653"/>
      <c r="ABJ53" s="653"/>
      <c r="ABK53" s="653"/>
      <c r="ABL53" s="653"/>
      <c r="ABM53" s="653"/>
      <c r="ABN53" s="653"/>
      <c r="ABO53" s="653"/>
      <c r="ABP53" s="653"/>
      <c r="ABQ53" s="653"/>
      <c r="ABR53" s="653"/>
      <c r="ABS53" s="653"/>
      <c r="ABT53" s="653"/>
      <c r="ABU53" s="653"/>
      <c r="ABV53" s="653"/>
      <c r="ABW53" s="653"/>
      <c r="ABX53" s="653"/>
      <c r="ABY53" s="653"/>
      <c r="ABZ53" s="653"/>
      <c r="ACA53" s="653"/>
      <c r="ACB53" s="653"/>
      <c r="ACC53" s="653"/>
      <c r="ACD53" s="653"/>
      <c r="ACE53" s="653"/>
      <c r="ACF53" s="653"/>
      <c r="ACG53" s="653"/>
      <c r="ACH53" s="653"/>
      <c r="ACI53" s="653"/>
      <c r="ACJ53" s="653"/>
      <c r="ACK53" s="653"/>
      <c r="ACL53" s="653"/>
      <c r="ACM53" s="653"/>
      <c r="ACN53" s="653"/>
      <c r="ACO53" s="653"/>
      <c r="ACP53" s="653"/>
      <c r="ACQ53" s="653"/>
      <c r="ACR53" s="653"/>
      <c r="ACS53" s="653"/>
      <c r="ACT53" s="653"/>
      <c r="ACU53" s="653"/>
      <c r="ACV53" s="653"/>
      <c r="ACW53" s="653"/>
      <c r="ACX53" s="653"/>
      <c r="ACY53" s="653"/>
      <c r="ACZ53" s="653"/>
      <c r="ADA53" s="653"/>
      <c r="ADB53" s="653"/>
      <c r="ADC53" s="653"/>
      <c r="ADD53" s="653"/>
      <c r="ADE53" s="653"/>
      <c r="ADF53" s="653"/>
      <c r="ADG53" s="653"/>
      <c r="ADH53" s="653"/>
      <c r="ADI53" s="653"/>
      <c r="ADJ53" s="653"/>
      <c r="ADK53" s="653"/>
      <c r="ADL53" s="653"/>
      <c r="ADM53" s="653"/>
      <c r="ADN53" s="653"/>
      <c r="ADO53" s="653"/>
      <c r="ADP53" s="653"/>
      <c r="ADQ53" s="653"/>
      <c r="ADR53" s="653"/>
      <c r="ADS53" s="653"/>
      <c r="ADT53" s="653"/>
      <c r="ADU53" s="653"/>
      <c r="ADV53" s="653"/>
      <c r="ADW53" s="653"/>
      <c r="ADX53" s="653"/>
      <c r="ADY53" s="653"/>
      <c r="ADZ53" s="653"/>
      <c r="AEA53" s="653"/>
      <c r="AEB53" s="653"/>
      <c r="AEC53" s="653"/>
      <c r="AED53" s="653"/>
      <c r="AEE53" s="653"/>
      <c r="AEF53" s="653"/>
      <c r="AEG53" s="653"/>
      <c r="AEH53" s="653"/>
      <c r="AEI53" s="653"/>
      <c r="AEJ53" s="653"/>
      <c r="AEK53" s="653"/>
      <c r="AEL53" s="653"/>
      <c r="AEM53" s="653"/>
      <c r="AEN53" s="653"/>
      <c r="AEO53" s="653"/>
      <c r="AEP53" s="653"/>
      <c r="AEQ53" s="653"/>
      <c r="AER53" s="653"/>
      <c r="AES53" s="653"/>
      <c r="AET53" s="653"/>
      <c r="AEU53" s="653"/>
      <c r="AEV53" s="653"/>
      <c r="AEW53" s="653"/>
      <c r="AEX53" s="653"/>
      <c r="AEY53" s="653"/>
      <c r="AEZ53" s="653"/>
      <c r="AFA53" s="653"/>
      <c r="AFB53" s="653"/>
      <c r="AFC53" s="653"/>
      <c r="AFD53" s="653"/>
      <c r="AFE53" s="653"/>
      <c r="AFF53" s="653"/>
      <c r="AFG53" s="653"/>
      <c r="AFH53" s="653"/>
      <c r="AFI53" s="653"/>
      <c r="AFJ53" s="653"/>
      <c r="AFK53" s="653"/>
      <c r="AFL53" s="653"/>
      <c r="AFM53" s="653"/>
      <c r="AFN53" s="653"/>
      <c r="AFO53" s="653"/>
      <c r="AFP53" s="653"/>
      <c r="AFQ53" s="653"/>
      <c r="AFR53" s="653"/>
      <c r="AFS53" s="653"/>
      <c r="AFT53" s="653"/>
      <c r="AFU53" s="653"/>
      <c r="AFV53" s="653"/>
      <c r="AFW53" s="653"/>
      <c r="AFX53" s="653"/>
      <c r="AFY53" s="653"/>
      <c r="AFZ53" s="653"/>
      <c r="AGA53" s="653"/>
      <c r="AGB53" s="653"/>
      <c r="AGC53" s="653"/>
      <c r="AGD53" s="653"/>
      <c r="AGE53" s="653"/>
      <c r="AGF53" s="653"/>
      <c r="AGG53" s="653"/>
      <c r="AGH53" s="653"/>
      <c r="AGI53" s="653"/>
      <c r="AGJ53" s="653"/>
      <c r="AGK53" s="653"/>
      <c r="AGL53" s="653"/>
      <c r="AGM53" s="653"/>
      <c r="AGN53" s="653"/>
      <c r="AGO53" s="653"/>
      <c r="AGP53" s="653"/>
      <c r="AGQ53" s="653"/>
      <c r="AGR53" s="653"/>
      <c r="AGS53" s="653"/>
      <c r="AGT53" s="653"/>
      <c r="AGU53" s="653"/>
      <c r="AGV53" s="653"/>
      <c r="AGW53" s="653"/>
      <c r="AGX53" s="653"/>
      <c r="AGY53" s="653"/>
      <c r="AGZ53" s="653"/>
      <c r="AHA53" s="653"/>
      <c r="AHB53" s="653"/>
      <c r="AHC53" s="653"/>
      <c r="AHD53" s="653"/>
      <c r="AHE53" s="653"/>
      <c r="AHF53" s="653"/>
      <c r="AHG53" s="653"/>
      <c r="AHH53" s="653"/>
      <c r="AHI53" s="653"/>
      <c r="AHJ53" s="653"/>
      <c r="AHK53" s="653"/>
      <c r="AHL53" s="653"/>
      <c r="AHM53" s="653"/>
      <c r="AHN53" s="653"/>
      <c r="AHO53" s="653"/>
      <c r="AHP53" s="653"/>
      <c r="AHQ53" s="653"/>
      <c r="AHR53" s="653"/>
      <c r="AHS53" s="653"/>
      <c r="AHT53" s="653"/>
      <c r="AHU53" s="653"/>
      <c r="AHV53" s="653"/>
      <c r="AHW53" s="653"/>
      <c r="AHX53" s="653"/>
      <c r="AHY53" s="653"/>
      <c r="AHZ53" s="653"/>
      <c r="AIA53" s="653"/>
      <c r="AIB53" s="653"/>
      <c r="AIC53" s="653"/>
      <c r="AID53" s="653"/>
      <c r="AIE53" s="653"/>
      <c r="AIF53" s="653"/>
      <c r="AIG53" s="653"/>
      <c r="AIH53" s="653"/>
      <c r="AII53" s="653"/>
      <c r="AIJ53" s="653"/>
      <c r="AIK53" s="653"/>
      <c r="AIL53" s="653"/>
      <c r="AIM53" s="653"/>
      <c r="AIN53" s="653"/>
      <c r="AIO53" s="653"/>
      <c r="AIP53" s="653"/>
      <c r="AIQ53" s="653"/>
      <c r="AIR53" s="653"/>
      <c r="AIS53" s="653"/>
      <c r="AIT53" s="653"/>
      <c r="AIU53" s="653"/>
      <c r="AIV53" s="653"/>
      <c r="AIW53" s="653"/>
      <c r="AIX53" s="653"/>
      <c r="AIY53" s="653"/>
      <c r="AIZ53" s="653"/>
      <c r="AJA53" s="653"/>
      <c r="AJB53" s="653"/>
      <c r="AJC53" s="653"/>
      <c r="AJD53" s="653"/>
      <c r="AJE53" s="653"/>
      <c r="AJF53" s="653"/>
      <c r="AJG53" s="653"/>
      <c r="AJH53" s="653"/>
      <c r="AJI53" s="653"/>
      <c r="AJJ53" s="653"/>
      <c r="AJK53" s="653"/>
      <c r="AJL53" s="653"/>
      <c r="AJM53" s="653"/>
      <c r="AJN53" s="653"/>
      <c r="AJO53" s="653"/>
      <c r="AJP53" s="653"/>
      <c r="AJQ53" s="653"/>
      <c r="AJR53" s="653"/>
      <c r="AJS53" s="653"/>
      <c r="AJT53" s="653"/>
      <c r="AJU53" s="653"/>
      <c r="AJV53" s="653"/>
      <c r="AJW53" s="653"/>
      <c r="AJX53" s="653"/>
      <c r="AJY53" s="653"/>
      <c r="AJZ53" s="653"/>
      <c r="AKA53" s="653"/>
      <c r="AKB53" s="653"/>
      <c r="AKC53" s="653"/>
      <c r="AKD53" s="653"/>
      <c r="AKE53" s="653"/>
      <c r="AKF53" s="653"/>
      <c r="AKG53" s="653"/>
      <c r="AKH53" s="653"/>
      <c r="AKI53" s="653"/>
      <c r="AKJ53" s="653"/>
      <c r="AKK53" s="653"/>
      <c r="AKL53" s="653"/>
      <c r="AKM53" s="653"/>
      <c r="AKN53" s="653"/>
      <c r="AKO53" s="653"/>
      <c r="AKP53" s="653"/>
      <c r="AKQ53" s="653"/>
      <c r="AKR53" s="653"/>
      <c r="AKS53" s="653"/>
      <c r="AKT53" s="653"/>
      <c r="AKU53" s="653"/>
      <c r="AKV53" s="653"/>
      <c r="AKW53" s="653"/>
      <c r="AKX53" s="653"/>
      <c r="AKY53" s="653"/>
      <c r="AKZ53" s="653"/>
      <c r="ALA53" s="653"/>
      <c r="ALB53" s="653"/>
      <c r="ALC53" s="653"/>
      <c r="ALD53" s="653"/>
      <c r="ALE53" s="653"/>
      <c r="ALF53" s="653"/>
      <c r="ALG53" s="653"/>
      <c r="ALH53" s="653"/>
      <c r="ALI53" s="653"/>
      <c r="ALJ53" s="653"/>
      <c r="ALK53" s="653"/>
      <c r="ALL53" s="653"/>
      <c r="ALM53" s="653"/>
      <c r="ALN53" s="653"/>
      <c r="ALO53" s="653"/>
      <c r="ALP53" s="653"/>
      <c r="ALQ53" s="653"/>
      <c r="ALR53" s="653"/>
      <c r="ALS53" s="653"/>
      <c r="ALT53" s="653"/>
      <c r="ALU53" s="653"/>
      <c r="ALV53" s="653"/>
      <c r="ALW53" s="653"/>
      <c r="ALX53" s="653"/>
      <c r="ALY53" s="653"/>
      <c r="ALZ53" s="653"/>
      <c r="AMA53" s="653"/>
      <c r="AMB53" s="653"/>
      <c r="AMC53" s="653"/>
      <c r="AMD53" s="653"/>
      <c r="AME53" s="653"/>
      <c r="AMF53" s="653"/>
      <c r="AMG53" s="653"/>
      <c r="AMH53" s="653"/>
      <c r="AMI53" s="653"/>
      <c r="AMJ53" s="653"/>
    </row>
    <row r="54" spans="1:1024" s="199" customFormat="1">
      <c r="A54" s="1599" t="s">
        <v>3245</v>
      </c>
      <c r="B54" s="1594"/>
      <c r="C54" s="1594"/>
      <c r="D54" s="1594"/>
      <c r="E54" s="1594"/>
      <c r="F54" s="1595"/>
      <c r="G54" s="1600">
        <v>11800000</v>
      </c>
      <c r="H54" s="1600">
        <v>11800000</v>
      </c>
      <c r="I54" s="656"/>
      <c r="J54" s="653"/>
      <c r="K54" s="653"/>
      <c r="L54" s="653"/>
      <c r="M54" s="653"/>
      <c r="N54" s="653"/>
      <c r="O54" s="653"/>
      <c r="P54" s="653"/>
      <c r="Q54" s="653"/>
      <c r="R54" s="653"/>
      <c r="S54" s="653"/>
      <c r="T54" s="653"/>
      <c r="U54" s="653"/>
      <c r="V54" s="653"/>
      <c r="W54" s="653"/>
      <c r="X54" s="653"/>
      <c r="Y54" s="653"/>
      <c r="Z54" s="653"/>
      <c r="AA54" s="653"/>
      <c r="AB54" s="653"/>
      <c r="AC54" s="653"/>
      <c r="AD54" s="653"/>
      <c r="AE54" s="653"/>
      <c r="AF54" s="653"/>
      <c r="AG54" s="653"/>
      <c r="AH54" s="653"/>
      <c r="AI54" s="653"/>
      <c r="AJ54" s="653"/>
      <c r="AK54" s="653"/>
      <c r="AL54" s="653"/>
      <c r="AM54" s="653"/>
      <c r="AN54" s="653"/>
      <c r="AO54" s="653"/>
      <c r="AP54" s="653"/>
      <c r="AQ54" s="653"/>
      <c r="AR54" s="653"/>
      <c r="AS54" s="653"/>
      <c r="AT54" s="653"/>
      <c r="AU54" s="653"/>
      <c r="AV54" s="653"/>
      <c r="AW54" s="653"/>
      <c r="AX54" s="653"/>
      <c r="AY54" s="653"/>
      <c r="AZ54" s="653"/>
      <c r="BA54" s="653"/>
      <c r="BB54" s="653"/>
      <c r="BC54" s="653"/>
      <c r="BD54" s="653"/>
      <c r="BE54" s="653"/>
      <c r="BF54" s="653"/>
      <c r="BG54" s="653"/>
      <c r="BH54" s="653"/>
      <c r="BI54" s="653"/>
      <c r="BJ54" s="653"/>
      <c r="BK54" s="653"/>
      <c r="BL54" s="653"/>
      <c r="BM54" s="653"/>
      <c r="BN54" s="653"/>
      <c r="BO54" s="653"/>
      <c r="BP54" s="653"/>
      <c r="BQ54" s="653"/>
      <c r="BR54" s="653"/>
      <c r="BS54" s="653"/>
      <c r="BT54" s="653"/>
      <c r="BU54" s="653"/>
      <c r="BV54" s="653"/>
      <c r="BW54" s="653"/>
      <c r="BX54" s="653"/>
      <c r="BY54" s="653"/>
      <c r="BZ54" s="653"/>
      <c r="CA54" s="653"/>
      <c r="CB54" s="653"/>
      <c r="CC54" s="653"/>
      <c r="CD54" s="653"/>
      <c r="CE54" s="653"/>
      <c r="CF54" s="653"/>
      <c r="CG54" s="653"/>
      <c r="CH54" s="653"/>
      <c r="CI54" s="653"/>
      <c r="CJ54" s="653"/>
      <c r="CK54" s="653"/>
      <c r="CL54" s="653"/>
      <c r="CM54" s="653"/>
      <c r="CN54" s="653"/>
      <c r="CO54" s="653"/>
      <c r="CP54" s="653"/>
      <c r="CQ54" s="653"/>
      <c r="CR54" s="653"/>
      <c r="CS54" s="653"/>
      <c r="CT54" s="653"/>
      <c r="CU54" s="653"/>
      <c r="CV54" s="653"/>
      <c r="CW54" s="653"/>
      <c r="CX54" s="653"/>
      <c r="CY54" s="653"/>
      <c r="CZ54" s="653"/>
      <c r="DA54" s="653"/>
      <c r="DB54" s="653"/>
      <c r="DC54" s="653"/>
      <c r="DD54" s="653"/>
      <c r="DE54" s="653"/>
      <c r="DF54" s="653"/>
      <c r="DG54" s="653"/>
      <c r="DH54" s="653"/>
      <c r="DI54" s="653"/>
      <c r="DJ54" s="653"/>
      <c r="DK54" s="653"/>
      <c r="DL54" s="653"/>
      <c r="DM54" s="653"/>
      <c r="DN54" s="653"/>
      <c r="DO54" s="653"/>
      <c r="DP54" s="653"/>
      <c r="DQ54" s="653"/>
      <c r="DR54" s="653"/>
      <c r="DS54" s="653"/>
      <c r="DT54" s="653"/>
      <c r="DU54" s="653"/>
      <c r="DV54" s="653"/>
      <c r="DW54" s="653"/>
      <c r="DX54" s="653"/>
      <c r="DY54" s="653"/>
      <c r="DZ54" s="653"/>
      <c r="EA54" s="653"/>
      <c r="EB54" s="653"/>
      <c r="EC54" s="653"/>
      <c r="ED54" s="653"/>
      <c r="EE54" s="653"/>
      <c r="EF54" s="653"/>
      <c r="EG54" s="653"/>
      <c r="EH54" s="653"/>
      <c r="EI54" s="653"/>
      <c r="EJ54" s="653"/>
      <c r="EK54" s="653"/>
      <c r="EL54" s="653"/>
      <c r="EM54" s="653"/>
      <c r="EN54" s="653"/>
      <c r="EO54" s="653"/>
      <c r="EP54" s="653"/>
      <c r="EQ54" s="653"/>
      <c r="ER54" s="653"/>
      <c r="ES54" s="653"/>
      <c r="ET54" s="653"/>
      <c r="EU54" s="653"/>
      <c r="EV54" s="653"/>
      <c r="EW54" s="653"/>
      <c r="EX54" s="653"/>
      <c r="EY54" s="653"/>
      <c r="EZ54" s="653"/>
      <c r="FA54" s="653"/>
      <c r="FB54" s="653"/>
      <c r="FC54" s="653"/>
      <c r="FD54" s="653"/>
      <c r="FE54" s="653"/>
      <c r="FF54" s="653"/>
      <c r="FG54" s="653"/>
      <c r="FH54" s="653"/>
      <c r="FI54" s="653"/>
      <c r="FJ54" s="653"/>
      <c r="FK54" s="653"/>
      <c r="FL54" s="653"/>
      <c r="FM54" s="653"/>
      <c r="FN54" s="653"/>
      <c r="FO54" s="653"/>
      <c r="FP54" s="653"/>
      <c r="FQ54" s="653"/>
      <c r="FR54" s="653"/>
      <c r="FS54" s="653"/>
      <c r="FT54" s="653"/>
      <c r="FU54" s="653"/>
      <c r="FV54" s="653"/>
      <c r="FW54" s="653"/>
      <c r="FX54" s="653"/>
      <c r="FY54" s="653"/>
      <c r="FZ54" s="653"/>
      <c r="GA54" s="653"/>
      <c r="GB54" s="653"/>
      <c r="GC54" s="653"/>
      <c r="GD54" s="653"/>
      <c r="GE54" s="653"/>
      <c r="GF54" s="653"/>
      <c r="GG54" s="653"/>
      <c r="GH54" s="653"/>
      <c r="GI54" s="653"/>
      <c r="GJ54" s="653"/>
      <c r="GK54" s="653"/>
      <c r="GL54" s="653"/>
      <c r="GM54" s="653"/>
      <c r="GN54" s="653"/>
      <c r="GO54" s="653"/>
      <c r="GP54" s="653"/>
      <c r="GQ54" s="653"/>
      <c r="GR54" s="653"/>
      <c r="GS54" s="653"/>
      <c r="GT54" s="653"/>
      <c r="GU54" s="653"/>
      <c r="GV54" s="653"/>
      <c r="GW54" s="653"/>
      <c r="GX54" s="653"/>
      <c r="GY54" s="653"/>
      <c r="GZ54" s="653"/>
      <c r="HA54" s="653"/>
      <c r="HB54" s="653"/>
      <c r="HC54" s="653"/>
      <c r="HD54" s="653"/>
      <c r="HE54" s="653"/>
      <c r="HF54" s="653"/>
      <c r="HG54" s="653"/>
      <c r="HH54" s="653"/>
      <c r="HI54" s="653"/>
      <c r="HJ54" s="653"/>
      <c r="HK54" s="653"/>
      <c r="HL54" s="653"/>
      <c r="HM54" s="653"/>
      <c r="HN54" s="653"/>
      <c r="HO54" s="653"/>
      <c r="HP54" s="653"/>
      <c r="HQ54" s="653"/>
      <c r="HR54" s="653"/>
      <c r="HS54" s="653"/>
      <c r="HT54" s="653"/>
      <c r="HU54" s="653"/>
      <c r="HV54" s="653"/>
      <c r="HW54" s="653"/>
      <c r="HX54" s="653"/>
      <c r="HY54" s="653"/>
      <c r="HZ54" s="653"/>
      <c r="IA54" s="653"/>
      <c r="IB54" s="653"/>
      <c r="IC54" s="653"/>
      <c r="ID54" s="653"/>
      <c r="IE54" s="653"/>
      <c r="IF54" s="653"/>
      <c r="IG54" s="653"/>
      <c r="IH54" s="653"/>
      <c r="II54" s="653"/>
      <c r="IJ54" s="653"/>
      <c r="IK54" s="653"/>
      <c r="IL54" s="653"/>
      <c r="IM54" s="653"/>
      <c r="IN54" s="653"/>
      <c r="IO54" s="653"/>
      <c r="IP54" s="653"/>
      <c r="IQ54" s="653"/>
      <c r="IR54" s="653"/>
      <c r="IS54" s="653"/>
      <c r="IT54" s="653"/>
      <c r="IU54" s="653"/>
      <c r="IV54" s="653"/>
      <c r="IW54" s="653"/>
      <c r="IX54" s="653"/>
      <c r="IY54" s="653"/>
      <c r="IZ54" s="653"/>
      <c r="JA54" s="653"/>
      <c r="JB54" s="653"/>
      <c r="JC54" s="653"/>
      <c r="JD54" s="653"/>
      <c r="JE54" s="653"/>
      <c r="JF54" s="653"/>
      <c r="JG54" s="653"/>
      <c r="JH54" s="653"/>
      <c r="JI54" s="653"/>
      <c r="JJ54" s="653"/>
      <c r="JK54" s="653"/>
      <c r="JL54" s="653"/>
      <c r="JM54" s="653"/>
      <c r="JN54" s="653"/>
      <c r="JO54" s="653"/>
      <c r="JP54" s="653"/>
      <c r="JQ54" s="653"/>
      <c r="JR54" s="653"/>
      <c r="JS54" s="653"/>
      <c r="JT54" s="653"/>
      <c r="JU54" s="653"/>
      <c r="JV54" s="653"/>
      <c r="JW54" s="653"/>
      <c r="JX54" s="653"/>
      <c r="JY54" s="653"/>
      <c r="JZ54" s="653"/>
      <c r="KA54" s="653"/>
      <c r="KB54" s="653"/>
      <c r="KC54" s="653"/>
      <c r="KD54" s="653"/>
      <c r="KE54" s="653"/>
      <c r="KF54" s="653"/>
      <c r="KG54" s="653"/>
      <c r="KH54" s="653"/>
      <c r="KI54" s="653"/>
      <c r="KJ54" s="653"/>
      <c r="KK54" s="653"/>
      <c r="KL54" s="653"/>
      <c r="KM54" s="653"/>
      <c r="KN54" s="653"/>
      <c r="KO54" s="653"/>
      <c r="KP54" s="653"/>
      <c r="KQ54" s="653"/>
      <c r="KR54" s="653"/>
      <c r="KS54" s="653"/>
      <c r="KT54" s="653"/>
      <c r="KU54" s="653"/>
      <c r="KV54" s="653"/>
      <c r="KW54" s="653"/>
      <c r="KX54" s="653"/>
      <c r="KY54" s="653"/>
      <c r="KZ54" s="653"/>
      <c r="LA54" s="653"/>
      <c r="LB54" s="653"/>
      <c r="LC54" s="653"/>
      <c r="LD54" s="653"/>
      <c r="LE54" s="653"/>
      <c r="LF54" s="653"/>
      <c r="LG54" s="653"/>
      <c r="LH54" s="653"/>
      <c r="LI54" s="653"/>
      <c r="LJ54" s="653"/>
      <c r="LK54" s="653"/>
      <c r="LL54" s="653"/>
      <c r="LM54" s="653"/>
      <c r="LN54" s="653"/>
      <c r="LO54" s="653"/>
      <c r="LP54" s="653"/>
      <c r="LQ54" s="653"/>
      <c r="LR54" s="653"/>
      <c r="LS54" s="653"/>
      <c r="LT54" s="653"/>
      <c r="LU54" s="653"/>
      <c r="LV54" s="653"/>
      <c r="LW54" s="653"/>
      <c r="LX54" s="653"/>
      <c r="LY54" s="653"/>
      <c r="LZ54" s="653"/>
      <c r="MA54" s="653"/>
      <c r="MB54" s="653"/>
      <c r="MC54" s="653"/>
      <c r="MD54" s="653"/>
      <c r="ME54" s="653"/>
      <c r="MF54" s="653"/>
      <c r="MG54" s="653"/>
      <c r="MH54" s="653"/>
      <c r="MI54" s="653"/>
      <c r="MJ54" s="653"/>
      <c r="MK54" s="653"/>
      <c r="ML54" s="653"/>
      <c r="MM54" s="653"/>
      <c r="MN54" s="653"/>
      <c r="MO54" s="653"/>
      <c r="MP54" s="653"/>
      <c r="MQ54" s="653"/>
      <c r="MR54" s="653"/>
      <c r="MS54" s="653"/>
      <c r="MT54" s="653"/>
      <c r="MU54" s="653"/>
      <c r="MV54" s="653"/>
      <c r="MW54" s="653"/>
      <c r="MX54" s="653"/>
      <c r="MY54" s="653"/>
      <c r="MZ54" s="653"/>
      <c r="NA54" s="653"/>
      <c r="NB54" s="653"/>
      <c r="NC54" s="653"/>
      <c r="ND54" s="653"/>
      <c r="NE54" s="653"/>
      <c r="NF54" s="653"/>
      <c r="NG54" s="653"/>
      <c r="NH54" s="653"/>
      <c r="NI54" s="653"/>
      <c r="NJ54" s="653"/>
      <c r="NK54" s="653"/>
      <c r="NL54" s="653"/>
      <c r="NM54" s="653"/>
      <c r="NN54" s="653"/>
      <c r="NO54" s="653"/>
      <c r="NP54" s="653"/>
      <c r="NQ54" s="653"/>
      <c r="NR54" s="653"/>
      <c r="NS54" s="653"/>
      <c r="NT54" s="653"/>
      <c r="NU54" s="653"/>
      <c r="NV54" s="653"/>
      <c r="NW54" s="653"/>
      <c r="NX54" s="653"/>
      <c r="NY54" s="653"/>
      <c r="NZ54" s="653"/>
      <c r="OA54" s="653"/>
      <c r="OB54" s="653"/>
      <c r="OC54" s="653"/>
      <c r="OD54" s="653"/>
      <c r="OE54" s="653"/>
      <c r="OF54" s="653"/>
      <c r="OG54" s="653"/>
      <c r="OH54" s="653"/>
      <c r="OI54" s="653"/>
      <c r="OJ54" s="653"/>
      <c r="OK54" s="653"/>
      <c r="OL54" s="653"/>
      <c r="OM54" s="653"/>
      <c r="ON54" s="653"/>
      <c r="OO54" s="653"/>
      <c r="OP54" s="653"/>
      <c r="OQ54" s="653"/>
      <c r="OR54" s="653"/>
      <c r="OS54" s="653"/>
      <c r="OT54" s="653"/>
      <c r="OU54" s="653"/>
      <c r="OV54" s="653"/>
      <c r="OW54" s="653"/>
      <c r="OX54" s="653"/>
      <c r="OY54" s="653"/>
      <c r="OZ54" s="653"/>
      <c r="PA54" s="653"/>
      <c r="PB54" s="653"/>
      <c r="PC54" s="653"/>
      <c r="PD54" s="653"/>
      <c r="PE54" s="653"/>
      <c r="PF54" s="653"/>
      <c r="PG54" s="653"/>
      <c r="PH54" s="653"/>
      <c r="PI54" s="653"/>
      <c r="PJ54" s="653"/>
      <c r="PK54" s="653"/>
      <c r="PL54" s="653"/>
      <c r="PM54" s="653"/>
      <c r="PN54" s="653"/>
      <c r="PO54" s="653"/>
      <c r="PP54" s="653"/>
      <c r="PQ54" s="653"/>
      <c r="PR54" s="653"/>
      <c r="PS54" s="653"/>
      <c r="PT54" s="653"/>
      <c r="PU54" s="653"/>
      <c r="PV54" s="653"/>
      <c r="PW54" s="653"/>
      <c r="PX54" s="653"/>
      <c r="PY54" s="653"/>
      <c r="PZ54" s="653"/>
      <c r="QA54" s="653"/>
      <c r="QB54" s="653"/>
      <c r="QC54" s="653"/>
      <c r="QD54" s="653"/>
      <c r="QE54" s="653"/>
      <c r="QF54" s="653"/>
      <c r="QG54" s="653"/>
      <c r="QH54" s="653"/>
      <c r="QI54" s="653"/>
      <c r="QJ54" s="653"/>
      <c r="QK54" s="653"/>
      <c r="QL54" s="653"/>
      <c r="QM54" s="653"/>
      <c r="QN54" s="653"/>
      <c r="QO54" s="653"/>
      <c r="QP54" s="653"/>
      <c r="QQ54" s="653"/>
      <c r="QR54" s="653"/>
      <c r="QS54" s="653"/>
      <c r="QT54" s="653"/>
      <c r="QU54" s="653"/>
      <c r="QV54" s="653"/>
      <c r="QW54" s="653"/>
      <c r="QX54" s="653"/>
      <c r="QY54" s="653"/>
      <c r="QZ54" s="653"/>
      <c r="RA54" s="653"/>
      <c r="RB54" s="653"/>
      <c r="RC54" s="653"/>
      <c r="RD54" s="653"/>
      <c r="RE54" s="653"/>
      <c r="RF54" s="653"/>
      <c r="RG54" s="653"/>
      <c r="RH54" s="653"/>
      <c r="RI54" s="653"/>
      <c r="RJ54" s="653"/>
      <c r="RK54" s="653"/>
      <c r="RL54" s="653"/>
      <c r="RM54" s="653"/>
      <c r="RN54" s="653"/>
      <c r="RO54" s="653"/>
      <c r="RP54" s="653"/>
      <c r="RQ54" s="653"/>
      <c r="RR54" s="653"/>
      <c r="RS54" s="653"/>
      <c r="RT54" s="653"/>
      <c r="RU54" s="653"/>
      <c r="RV54" s="653"/>
      <c r="RW54" s="653"/>
      <c r="RX54" s="653"/>
      <c r="RY54" s="653"/>
      <c r="RZ54" s="653"/>
      <c r="SA54" s="653"/>
      <c r="SB54" s="653"/>
      <c r="SC54" s="653"/>
      <c r="SD54" s="653"/>
      <c r="SE54" s="653"/>
      <c r="SF54" s="653"/>
      <c r="SG54" s="653"/>
      <c r="SH54" s="653"/>
      <c r="SI54" s="653"/>
      <c r="SJ54" s="653"/>
      <c r="SK54" s="653"/>
      <c r="SL54" s="653"/>
      <c r="SM54" s="653"/>
      <c r="SN54" s="653"/>
      <c r="SO54" s="653"/>
      <c r="SP54" s="653"/>
      <c r="SQ54" s="653"/>
      <c r="SR54" s="653"/>
      <c r="SS54" s="653"/>
      <c r="ST54" s="653"/>
      <c r="SU54" s="653"/>
      <c r="SV54" s="653"/>
      <c r="SW54" s="653"/>
      <c r="SX54" s="653"/>
      <c r="SY54" s="653"/>
      <c r="SZ54" s="653"/>
      <c r="TA54" s="653"/>
      <c r="TB54" s="653"/>
      <c r="TC54" s="653"/>
      <c r="TD54" s="653"/>
      <c r="TE54" s="653"/>
      <c r="TF54" s="653"/>
      <c r="TG54" s="653"/>
      <c r="TH54" s="653"/>
      <c r="TI54" s="653"/>
      <c r="TJ54" s="653"/>
      <c r="TK54" s="653"/>
      <c r="TL54" s="653"/>
      <c r="TM54" s="653"/>
      <c r="TN54" s="653"/>
      <c r="TO54" s="653"/>
      <c r="TP54" s="653"/>
      <c r="TQ54" s="653"/>
      <c r="TR54" s="653"/>
      <c r="TS54" s="653"/>
      <c r="TT54" s="653"/>
      <c r="TU54" s="653"/>
      <c r="TV54" s="653"/>
      <c r="TW54" s="653"/>
      <c r="TX54" s="653"/>
      <c r="TY54" s="653"/>
      <c r="TZ54" s="653"/>
      <c r="UA54" s="653"/>
      <c r="UB54" s="653"/>
      <c r="UC54" s="653"/>
      <c r="UD54" s="653"/>
      <c r="UE54" s="653"/>
      <c r="UF54" s="653"/>
      <c r="UG54" s="653"/>
      <c r="UH54" s="653"/>
      <c r="UI54" s="653"/>
      <c r="UJ54" s="653"/>
      <c r="UK54" s="653"/>
      <c r="UL54" s="653"/>
      <c r="UM54" s="653"/>
      <c r="UN54" s="653"/>
      <c r="UO54" s="653"/>
      <c r="UP54" s="653"/>
      <c r="UQ54" s="653"/>
      <c r="UR54" s="653"/>
      <c r="US54" s="653"/>
      <c r="UT54" s="653"/>
      <c r="UU54" s="653"/>
      <c r="UV54" s="653"/>
      <c r="UW54" s="653"/>
      <c r="UX54" s="653"/>
      <c r="UY54" s="653"/>
      <c r="UZ54" s="653"/>
      <c r="VA54" s="653"/>
      <c r="VB54" s="653"/>
      <c r="VC54" s="653"/>
      <c r="VD54" s="653"/>
      <c r="VE54" s="653"/>
      <c r="VF54" s="653"/>
      <c r="VG54" s="653"/>
      <c r="VH54" s="653"/>
      <c r="VI54" s="653"/>
      <c r="VJ54" s="653"/>
      <c r="VK54" s="653"/>
      <c r="VL54" s="653"/>
      <c r="VM54" s="653"/>
      <c r="VN54" s="653"/>
      <c r="VO54" s="653"/>
      <c r="VP54" s="653"/>
      <c r="VQ54" s="653"/>
      <c r="VR54" s="653"/>
      <c r="VS54" s="653"/>
      <c r="VT54" s="653"/>
      <c r="VU54" s="653"/>
      <c r="VV54" s="653"/>
      <c r="VW54" s="653"/>
      <c r="VX54" s="653"/>
      <c r="VY54" s="653"/>
      <c r="VZ54" s="653"/>
      <c r="WA54" s="653"/>
      <c r="WB54" s="653"/>
      <c r="WC54" s="653"/>
      <c r="WD54" s="653"/>
      <c r="WE54" s="653"/>
      <c r="WF54" s="653"/>
      <c r="WG54" s="653"/>
      <c r="WH54" s="653"/>
      <c r="WI54" s="653"/>
      <c r="WJ54" s="653"/>
      <c r="WK54" s="653"/>
      <c r="WL54" s="653"/>
      <c r="WM54" s="653"/>
      <c r="WN54" s="653"/>
      <c r="WO54" s="653"/>
      <c r="WP54" s="653"/>
      <c r="WQ54" s="653"/>
      <c r="WR54" s="653"/>
      <c r="WS54" s="653"/>
      <c r="WT54" s="653"/>
      <c r="WU54" s="653"/>
      <c r="WV54" s="653"/>
      <c r="WW54" s="653"/>
      <c r="WX54" s="653"/>
      <c r="WY54" s="653"/>
      <c r="WZ54" s="653"/>
      <c r="XA54" s="653"/>
      <c r="XB54" s="653"/>
      <c r="XC54" s="653"/>
      <c r="XD54" s="653"/>
      <c r="XE54" s="653"/>
      <c r="XF54" s="653"/>
      <c r="XG54" s="653"/>
      <c r="XH54" s="653"/>
      <c r="XI54" s="653"/>
      <c r="XJ54" s="653"/>
      <c r="XK54" s="653"/>
      <c r="XL54" s="653"/>
      <c r="XM54" s="653"/>
      <c r="XN54" s="653"/>
      <c r="XO54" s="653"/>
      <c r="XP54" s="653"/>
      <c r="XQ54" s="653"/>
      <c r="XR54" s="653"/>
      <c r="XS54" s="653"/>
      <c r="XT54" s="653"/>
      <c r="XU54" s="653"/>
      <c r="XV54" s="653"/>
      <c r="XW54" s="653"/>
      <c r="XX54" s="653"/>
      <c r="XY54" s="653"/>
      <c r="XZ54" s="653"/>
      <c r="YA54" s="653"/>
      <c r="YB54" s="653"/>
      <c r="YC54" s="653"/>
      <c r="YD54" s="653"/>
      <c r="YE54" s="653"/>
      <c r="YF54" s="653"/>
      <c r="YG54" s="653"/>
      <c r="YH54" s="653"/>
      <c r="YI54" s="653"/>
      <c r="YJ54" s="653"/>
      <c r="YK54" s="653"/>
      <c r="YL54" s="653"/>
      <c r="YM54" s="653"/>
      <c r="YN54" s="653"/>
      <c r="YO54" s="653"/>
      <c r="YP54" s="653"/>
      <c r="YQ54" s="653"/>
      <c r="YR54" s="653"/>
      <c r="YS54" s="653"/>
      <c r="YT54" s="653"/>
      <c r="YU54" s="653"/>
      <c r="YV54" s="653"/>
      <c r="YW54" s="653"/>
      <c r="YX54" s="653"/>
      <c r="YY54" s="653"/>
      <c r="YZ54" s="653"/>
      <c r="ZA54" s="653"/>
      <c r="ZB54" s="653"/>
      <c r="ZC54" s="653"/>
      <c r="ZD54" s="653"/>
      <c r="ZE54" s="653"/>
      <c r="ZF54" s="653"/>
      <c r="ZG54" s="653"/>
      <c r="ZH54" s="653"/>
      <c r="ZI54" s="653"/>
      <c r="ZJ54" s="653"/>
      <c r="ZK54" s="653"/>
      <c r="ZL54" s="653"/>
      <c r="ZM54" s="653"/>
      <c r="ZN54" s="653"/>
      <c r="ZO54" s="653"/>
      <c r="ZP54" s="653"/>
      <c r="ZQ54" s="653"/>
      <c r="ZR54" s="653"/>
      <c r="ZS54" s="653"/>
      <c r="ZT54" s="653"/>
      <c r="ZU54" s="653"/>
      <c r="ZV54" s="653"/>
      <c r="ZW54" s="653"/>
      <c r="ZX54" s="653"/>
      <c r="ZY54" s="653"/>
      <c r="ZZ54" s="653"/>
      <c r="AAA54" s="653"/>
      <c r="AAB54" s="653"/>
      <c r="AAC54" s="653"/>
      <c r="AAD54" s="653"/>
      <c r="AAE54" s="653"/>
      <c r="AAF54" s="653"/>
      <c r="AAG54" s="653"/>
      <c r="AAH54" s="653"/>
      <c r="AAI54" s="653"/>
      <c r="AAJ54" s="653"/>
      <c r="AAK54" s="653"/>
      <c r="AAL54" s="653"/>
      <c r="AAM54" s="653"/>
      <c r="AAN54" s="653"/>
      <c r="AAO54" s="653"/>
      <c r="AAP54" s="653"/>
      <c r="AAQ54" s="653"/>
      <c r="AAR54" s="653"/>
      <c r="AAS54" s="653"/>
      <c r="AAT54" s="653"/>
      <c r="AAU54" s="653"/>
      <c r="AAV54" s="653"/>
      <c r="AAW54" s="653"/>
      <c r="AAX54" s="653"/>
      <c r="AAY54" s="653"/>
      <c r="AAZ54" s="653"/>
      <c r="ABA54" s="653"/>
      <c r="ABB54" s="653"/>
      <c r="ABC54" s="653"/>
      <c r="ABD54" s="653"/>
      <c r="ABE54" s="653"/>
      <c r="ABF54" s="653"/>
      <c r="ABG54" s="653"/>
      <c r="ABH54" s="653"/>
      <c r="ABI54" s="653"/>
      <c r="ABJ54" s="653"/>
      <c r="ABK54" s="653"/>
      <c r="ABL54" s="653"/>
      <c r="ABM54" s="653"/>
      <c r="ABN54" s="653"/>
      <c r="ABO54" s="653"/>
      <c r="ABP54" s="653"/>
      <c r="ABQ54" s="653"/>
      <c r="ABR54" s="653"/>
      <c r="ABS54" s="653"/>
      <c r="ABT54" s="653"/>
      <c r="ABU54" s="653"/>
      <c r="ABV54" s="653"/>
      <c r="ABW54" s="653"/>
      <c r="ABX54" s="653"/>
      <c r="ABY54" s="653"/>
      <c r="ABZ54" s="653"/>
      <c r="ACA54" s="653"/>
      <c r="ACB54" s="653"/>
      <c r="ACC54" s="653"/>
      <c r="ACD54" s="653"/>
      <c r="ACE54" s="653"/>
      <c r="ACF54" s="653"/>
      <c r="ACG54" s="653"/>
      <c r="ACH54" s="653"/>
      <c r="ACI54" s="653"/>
      <c r="ACJ54" s="653"/>
      <c r="ACK54" s="653"/>
      <c r="ACL54" s="653"/>
      <c r="ACM54" s="653"/>
      <c r="ACN54" s="653"/>
      <c r="ACO54" s="653"/>
      <c r="ACP54" s="653"/>
      <c r="ACQ54" s="653"/>
      <c r="ACR54" s="653"/>
      <c r="ACS54" s="653"/>
      <c r="ACT54" s="653"/>
      <c r="ACU54" s="653"/>
      <c r="ACV54" s="653"/>
      <c r="ACW54" s="653"/>
      <c r="ACX54" s="653"/>
      <c r="ACY54" s="653"/>
      <c r="ACZ54" s="653"/>
      <c r="ADA54" s="653"/>
      <c r="ADB54" s="653"/>
      <c r="ADC54" s="653"/>
      <c r="ADD54" s="653"/>
      <c r="ADE54" s="653"/>
      <c r="ADF54" s="653"/>
      <c r="ADG54" s="653"/>
      <c r="ADH54" s="653"/>
      <c r="ADI54" s="653"/>
      <c r="ADJ54" s="653"/>
      <c r="ADK54" s="653"/>
      <c r="ADL54" s="653"/>
      <c r="ADM54" s="653"/>
      <c r="ADN54" s="653"/>
      <c r="ADO54" s="653"/>
      <c r="ADP54" s="653"/>
      <c r="ADQ54" s="653"/>
      <c r="ADR54" s="653"/>
      <c r="ADS54" s="653"/>
      <c r="ADT54" s="653"/>
      <c r="ADU54" s="653"/>
      <c r="ADV54" s="653"/>
      <c r="ADW54" s="653"/>
      <c r="ADX54" s="653"/>
      <c r="ADY54" s="653"/>
      <c r="ADZ54" s="653"/>
      <c r="AEA54" s="653"/>
      <c r="AEB54" s="653"/>
      <c r="AEC54" s="653"/>
      <c r="AED54" s="653"/>
      <c r="AEE54" s="653"/>
      <c r="AEF54" s="653"/>
      <c r="AEG54" s="653"/>
      <c r="AEH54" s="653"/>
      <c r="AEI54" s="653"/>
      <c r="AEJ54" s="653"/>
      <c r="AEK54" s="653"/>
      <c r="AEL54" s="653"/>
      <c r="AEM54" s="653"/>
      <c r="AEN54" s="653"/>
      <c r="AEO54" s="653"/>
      <c r="AEP54" s="653"/>
      <c r="AEQ54" s="653"/>
      <c r="AER54" s="653"/>
      <c r="AES54" s="653"/>
      <c r="AET54" s="653"/>
      <c r="AEU54" s="653"/>
      <c r="AEV54" s="653"/>
      <c r="AEW54" s="653"/>
      <c r="AEX54" s="653"/>
      <c r="AEY54" s="653"/>
      <c r="AEZ54" s="653"/>
      <c r="AFA54" s="653"/>
      <c r="AFB54" s="653"/>
      <c r="AFC54" s="653"/>
      <c r="AFD54" s="653"/>
      <c r="AFE54" s="653"/>
      <c r="AFF54" s="653"/>
      <c r="AFG54" s="653"/>
      <c r="AFH54" s="653"/>
      <c r="AFI54" s="653"/>
      <c r="AFJ54" s="653"/>
      <c r="AFK54" s="653"/>
      <c r="AFL54" s="653"/>
      <c r="AFM54" s="653"/>
      <c r="AFN54" s="653"/>
      <c r="AFO54" s="653"/>
      <c r="AFP54" s="653"/>
      <c r="AFQ54" s="653"/>
      <c r="AFR54" s="653"/>
      <c r="AFS54" s="653"/>
      <c r="AFT54" s="653"/>
      <c r="AFU54" s="653"/>
      <c r="AFV54" s="653"/>
      <c r="AFW54" s="653"/>
      <c r="AFX54" s="653"/>
      <c r="AFY54" s="653"/>
      <c r="AFZ54" s="653"/>
      <c r="AGA54" s="653"/>
      <c r="AGB54" s="653"/>
      <c r="AGC54" s="653"/>
      <c r="AGD54" s="653"/>
      <c r="AGE54" s="653"/>
      <c r="AGF54" s="653"/>
      <c r="AGG54" s="653"/>
      <c r="AGH54" s="653"/>
      <c r="AGI54" s="653"/>
      <c r="AGJ54" s="653"/>
      <c r="AGK54" s="653"/>
      <c r="AGL54" s="653"/>
      <c r="AGM54" s="653"/>
      <c r="AGN54" s="653"/>
      <c r="AGO54" s="653"/>
      <c r="AGP54" s="653"/>
      <c r="AGQ54" s="653"/>
      <c r="AGR54" s="653"/>
      <c r="AGS54" s="653"/>
      <c r="AGT54" s="653"/>
      <c r="AGU54" s="653"/>
      <c r="AGV54" s="653"/>
      <c r="AGW54" s="653"/>
      <c r="AGX54" s="653"/>
      <c r="AGY54" s="653"/>
      <c r="AGZ54" s="653"/>
      <c r="AHA54" s="653"/>
      <c r="AHB54" s="653"/>
      <c r="AHC54" s="653"/>
      <c r="AHD54" s="653"/>
      <c r="AHE54" s="653"/>
      <c r="AHF54" s="653"/>
      <c r="AHG54" s="653"/>
      <c r="AHH54" s="653"/>
      <c r="AHI54" s="653"/>
      <c r="AHJ54" s="653"/>
      <c r="AHK54" s="653"/>
      <c r="AHL54" s="653"/>
      <c r="AHM54" s="653"/>
      <c r="AHN54" s="653"/>
      <c r="AHO54" s="653"/>
      <c r="AHP54" s="653"/>
      <c r="AHQ54" s="653"/>
      <c r="AHR54" s="653"/>
      <c r="AHS54" s="653"/>
      <c r="AHT54" s="653"/>
      <c r="AHU54" s="653"/>
      <c r="AHV54" s="653"/>
      <c r="AHW54" s="653"/>
      <c r="AHX54" s="653"/>
      <c r="AHY54" s="653"/>
      <c r="AHZ54" s="653"/>
      <c r="AIA54" s="653"/>
      <c r="AIB54" s="653"/>
      <c r="AIC54" s="653"/>
      <c r="AID54" s="653"/>
      <c r="AIE54" s="653"/>
      <c r="AIF54" s="653"/>
      <c r="AIG54" s="653"/>
      <c r="AIH54" s="653"/>
      <c r="AII54" s="653"/>
      <c r="AIJ54" s="653"/>
      <c r="AIK54" s="653"/>
      <c r="AIL54" s="653"/>
      <c r="AIM54" s="653"/>
      <c r="AIN54" s="653"/>
      <c r="AIO54" s="653"/>
      <c r="AIP54" s="653"/>
      <c r="AIQ54" s="653"/>
      <c r="AIR54" s="653"/>
      <c r="AIS54" s="653"/>
      <c r="AIT54" s="653"/>
      <c r="AIU54" s="653"/>
      <c r="AIV54" s="653"/>
      <c r="AIW54" s="653"/>
      <c r="AIX54" s="653"/>
      <c r="AIY54" s="653"/>
      <c r="AIZ54" s="653"/>
      <c r="AJA54" s="653"/>
      <c r="AJB54" s="653"/>
      <c r="AJC54" s="653"/>
      <c r="AJD54" s="653"/>
      <c r="AJE54" s="653"/>
      <c r="AJF54" s="653"/>
      <c r="AJG54" s="653"/>
      <c r="AJH54" s="653"/>
      <c r="AJI54" s="653"/>
      <c r="AJJ54" s="653"/>
      <c r="AJK54" s="653"/>
      <c r="AJL54" s="653"/>
      <c r="AJM54" s="653"/>
      <c r="AJN54" s="653"/>
      <c r="AJO54" s="653"/>
      <c r="AJP54" s="653"/>
      <c r="AJQ54" s="653"/>
      <c r="AJR54" s="653"/>
      <c r="AJS54" s="653"/>
      <c r="AJT54" s="653"/>
      <c r="AJU54" s="653"/>
      <c r="AJV54" s="653"/>
      <c r="AJW54" s="653"/>
      <c r="AJX54" s="653"/>
      <c r="AJY54" s="653"/>
      <c r="AJZ54" s="653"/>
      <c r="AKA54" s="653"/>
      <c r="AKB54" s="653"/>
      <c r="AKC54" s="653"/>
      <c r="AKD54" s="653"/>
      <c r="AKE54" s="653"/>
      <c r="AKF54" s="653"/>
      <c r="AKG54" s="653"/>
      <c r="AKH54" s="653"/>
      <c r="AKI54" s="653"/>
      <c r="AKJ54" s="653"/>
      <c r="AKK54" s="653"/>
      <c r="AKL54" s="653"/>
      <c r="AKM54" s="653"/>
      <c r="AKN54" s="653"/>
      <c r="AKO54" s="653"/>
      <c r="AKP54" s="653"/>
      <c r="AKQ54" s="653"/>
      <c r="AKR54" s="653"/>
      <c r="AKS54" s="653"/>
      <c r="AKT54" s="653"/>
      <c r="AKU54" s="653"/>
      <c r="AKV54" s="653"/>
      <c r="AKW54" s="653"/>
      <c r="AKX54" s="653"/>
      <c r="AKY54" s="653"/>
      <c r="AKZ54" s="653"/>
      <c r="ALA54" s="653"/>
      <c r="ALB54" s="653"/>
      <c r="ALC54" s="653"/>
      <c r="ALD54" s="653"/>
      <c r="ALE54" s="653"/>
      <c r="ALF54" s="653"/>
      <c r="ALG54" s="653"/>
      <c r="ALH54" s="653"/>
      <c r="ALI54" s="653"/>
      <c r="ALJ54" s="653"/>
      <c r="ALK54" s="653"/>
      <c r="ALL54" s="653"/>
      <c r="ALM54" s="653"/>
      <c r="ALN54" s="653"/>
      <c r="ALO54" s="653"/>
      <c r="ALP54" s="653"/>
      <c r="ALQ54" s="653"/>
      <c r="ALR54" s="653"/>
      <c r="ALS54" s="653"/>
      <c r="ALT54" s="653"/>
      <c r="ALU54" s="653"/>
      <c r="ALV54" s="653"/>
      <c r="ALW54" s="653"/>
      <c r="ALX54" s="653"/>
      <c r="ALY54" s="653"/>
      <c r="ALZ54" s="653"/>
      <c r="AMA54" s="653"/>
      <c r="AMB54" s="653"/>
      <c r="AMC54" s="653"/>
      <c r="AMD54" s="653"/>
      <c r="AME54" s="653"/>
      <c r="AMF54" s="653"/>
      <c r="AMG54" s="653"/>
      <c r="AMH54" s="653"/>
      <c r="AMI54" s="653"/>
      <c r="AMJ54" s="653"/>
    </row>
    <row r="55" spans="1:1024" s="199" customFormat="1">
      <c r="A55" s="1599" t="s">
        <v>3199</v>
      </c>
      <c r="B55" s="1594"/>
      <c r="C55" s="1594"/>
      <c r="D55" s="1594"/>
      <c r="E55" s="1594"/>
      <c r="F55" s="1595"/>
      <c r="G55" s="1600">
        <v>11554713.85</v>
      </c>
      <c r="H55" s="1600">
        <v>11554713.85</v>
      </c>
      <c r="I55" s="656"/>
      <c r="J55" s="653"/>
      <c r="K55" s="653"/>
      <c r="L55" s="653"/>
      <c r="M55" s="653"/>
      <c r="N55" s="653"/>
      <c r="O55" s="653"/>
      <c r="P55" s="653"/>
      <c r="Q55" s="653"/>
      <c r="R55" s="653"/>
      <c r="S55" s="653"/>
      <c r="T55" s="653"/>
      <c r="U55" s="653"/>
      <c r="V55" s="653"/>
      <c r="W55" s="653"/>
      <c r="X55" s="653"/>
      <c r="Y55" s="653"/>
      <c r="Z55" s="653"/>
      <c r="AA55" s="653"/>
      <c r="AB55" s="653"/>
      <c r="AC55" s="653"/>
      <c r="AD55" s="653"/>
      <c r="AE55" s="653"/>
      <c r="AF55" s="653"/>
      <c r="AG55" s="653"/>
      <c r="AH55" s="653"/>
      <c r="AI55" s="653"/>
      <c r="AJ55" s="653"/>
      <c r="AK55" s="653"/>
      <c r="AL55" s="653"/>
      <c r="AM55" s="653"/>
      <c r="AN55" s="653"/>
      <c r="AO55" s="653"/>
      <c r="AP55" s="653"/>
      <c r="AQ55" s="653"/>
      <c r="AR55" s="653"/>
      <c r="AS55" s="653"/>
      <c r="AT55" s="653"/>
      <c r="AU55" s="653"/>
      <c r="AV55" s="653"/>
      <c r="AW55" s="653"/>
      <c r="AX55" s="653"/>
      <c r="AY55" s="653"/>
      <c r="AZ55" s="653"/>
      <c r="BA55" s="653"/>
      <c r="BB55" s="653"/>
      <c r="BC55" s="653"/>
      <c r="BD55" s="653"/>
      <c r="BE55" s="653"/>
      <c r="BF55" s="653"/>
      <c r="BG55" s="653"/>
      <c r="BH55" s="653"/>
      <c r="BI55" s="653"/>
      <c r="BJ55" s="653"/>
      <c r="BK55" s="653"/>
      <c r="BL55" s="653"/>
      <c r="BM55" s="653"/>
      <c r="BN55" s="653"/>
      <c r="BO55" s="653"/>
      <c r="BP55" s="653"/>
      <c r="BQ55" s="653"/>
      <c r="BR55" s="653"/>
      <c r="BS55" s="653"/>
      <c r="BT55" s="653"/>
      <c r="BU55" s="653"/>
      <c r="BV55" s="653"/>
      <c r="BW55" s="653"/>
      <c r="BX55" s="653"/>
      <c r="BY55" s="653"/>
      <c r="BZ55" s="653"/>
      <c r="CA55" s="653"/>
      <c r="CB55" s="653"/>
      <c r="CC55" s="653"/>
      <c r="CD55" s="653"/>
      <c r="CE55" s="653"/>
      <c r="CF55" s="653"/>
      <c r="CG55" s="653"/>
      <c r="CH55" s="653"/>
      <c r="CI55" s="653"/>
      <c r="CJ55" s="653"/>
      <c r="CK55" s="653"/>
      <c r="CL55" s="653"/>
      <c r="CM55" s="653"/>
      <c r="CN55" s="653"/>
      <c r="CO55" s="653"/>
      <c r="CP55" s="653"/>
      <c r="CQ55" s="653"/>
      <c r="CR55" s="653"/>
      <c r="CS55" s="653"/>
      <c r="CT55" s="653"/>
      <c r="CU55" s="653"/>
      <c r="CV55" s="653"/>
      <c r="CW55" s="653"/>
      <c r="CX55" s="653"/>
      <c r="CY55" s="653"/>
      <c r="CZ55" s="653"/>
      <c r="DA55" s="653"/>
      <c r="DB55" s="653"/>
      <c r="DC55" s="653"/>
      <c r="DD55" s="653"/>
      <c r="DE55" s="653"/>
      <c r="DF55" s="653"/>
      <c r="DG55" s="653"/>
      <c r="DH55" s="653"/>
      <c r="DI55" s="653"/>
      <c r="DJ55" s="653"/>
      <c r="DK55" s="653"/>
      <c r="DL55" s="653"/>
      <c r="DM55" s="653"/>
      <c r="DN55" s="653"/>
      <c r="DO55" s="653"/>
      <c r="DP55" s="653"/>
      <c r="DQ55" s="653"/>
      <c r="DR55" s="653"/>
      <c r="DS55" s="653"/>
      <c r="DT55" s="653"/>
      <c r="DU55" s="653"/>
      <c r="DV55" s="653"/>
      <c r="DW55" s="653"/>
      <c r="DX55" s="653"/>
      <c r="DY55" s="653"/>
      <c r="DZ55" s="653"/>
      <c r="EA55" s="653"/>
      <c r="EB55" s="653"/>
      <c r="EC55" s="653"/>
      <c r="ED55" s="653"/>
      <c r="EE55" s="653"/>
      <c r="EF55" s="653"/>
      <c r="EG55" s="653"/>
      <c r="EH55" s="653"/>
      <c r="EI55" s="653"/>
      <c r="EJ55" s="653"/>
      <c r="EK55" s="653"/>
      <c r="EL55" s="653"/>
      <c r="EM55" s="653"/>
      <c r="EN55" s="653"/>
      <c r="EO55" s="653"/>
      <c r="EP55" s="653"/>
      <c r="EQ55" s="653"/>
      <c r="ER55" s="653"/>
      <c r="ES55" s="653"/>
      <c r="ET55" s="653"/>
      <c r="EU55" s="653"/>
      <c r="EV55" s="653"/>
      <c r="EW55" s="653"/>
      <c r="EX55" s="653"/>
      <c r="EY55" s="653"/>
      <c r="EZ55" s="653"/>
      <c r="FA55" s="653"/>
      <c r="FB55" s="653"/>
      <c r="FC55" s="653"/>
      <c r="FD55" s="653"/>
      <c r="FE55" s="653"/>
      <c r="FF55" s="653"/>
      <c r="FG55" s="653"/>
      <c r="FH55" s="653"/>
      <c r="FI55" s="653"/>
      <c r="FJ55" s="653"/>
      <c r="FK55" s="653"/>
      <c r="FL55" s="653"/>
      <c r="FM55" s="653"/>
      <c r="FN55" s="653"/>
      <c r="FO55" s="653"/>
      <c r="FP55" s="653"/>
      <c r="FQ55" s="653"/>
      <c r="FR55" s="653"/>
      <c r="FS55" s="653"/>
      <c r="FT55" s="653"/>
      <c r="FU55" s="653"/>
      <c r="FV55" s="653"/>
      <c r="FW55" s="653"/>
      <c r="FX55" s="653"/>
      <c r="FY55" s="653"/>
      <c r="FZ55" s="653"/>
      <c r="GA55" s="653"/>
      <c r="GB55" s="653"/>
      <c r="GC55" s="653"/>
      <c r="GD55" s="653"/>
      <c r="GE55" s="653"/>
      <c r="GF55" s="653"/>
      <c r="GG55" s="653"/>
      <c r="GH55" s="653"/>
      <c r="GI55" s="653"/>
      <c r="GJ55" s="653"/>
      <c r="GK55" s="653"/>
      <c r="GL55" s="653"/>
      <c r="GM55" s="653"/>
      <c r="GN55" s="653"/>
      <c r="GO55" s="653"/>
      <c r="GP55" s="653"/>
      <c r="GQ55" s="653"/>
      <c r="GR55" s="653"/>
      <c r="GS55" s="653"/>
      <c r="GT55" s="653"/>
      <c r="GU55" s="653"/>
      <c r="GV55" s="653"/>
      <c r="GW55" s="653"/>
      <c r="GX55" s="653"/>
      <c r="GY55" s="653"/>
      <c r="GZ55" s="653"/>
      <c r="HA55" s="653"/>
      <c r="HB55" s="653"/>
      <c r="HC55" s="653"/>
      <c r="HD55" s="653"/>
      <c r="HE55" s="653"/>
      <c r="HF55" s="653"/>
      <c r="HG55" s="653"/>
      <c r="HH55" s="653"/>
      <c r="HI55" s="653"/>
      <c r="HJ55" s="653"/>
      <c r="HK55" s="653"/>
      <c r="HL55" s="653"/>
      <c r="HM55" s="653"/>
      <c r="HN55" s="653"/>
      <c r="HO55" s="653"/>
      <c r="HP55" s="653"/>
      <c r="HQ55" s="653"/>
      <c r="HR55" s="653"/>
      <c r="HS55" s="653"/>
      <c r="HT55" s="653"/>
      <c r="HU55" s="653"/>
      <c r="HV55" s="653"/>
      <c r="HW55" s="653"/>
      <c r="HX55" s="653"/>
      <c r="HY55" s="653"/>
      <c r="HZ55" s="653"/>
      <c r="IA55" s="653"/>
      <c r="IB55" s="653"/>
      <c r="IC55" s="653"/>
      <c r="ID55" s="653"/>
      <c r="IE55" s="653"/>
      <c r="IF55" s="653"/>
      <c r="IG55" s="653"/>
      <c r="IH55" s="653"/>
      <c r="II55" s="653"/>
      <c r="IJ55" s="653"/>
      <c r="IK55" s="653"/>
      <c r="IL55" s="653"/>
      <c r="IM55" s="653"/>
      <c r="IN55" s="653"/>
      <c r="IO55" s="653"/>
      <c r="IP55" s="653"/>
      <c r="IQ55" s="653"/>
      <c r="IR55" s="653"/>
      <c r="IS55" s="653"/>
      <c r="IT55" s="653"/>
      <c r="IU55" s="653"/>
      <c r="IV55" s="653"/>
      <c r="IW55" s="653"/>
      <c r="IX55" s="653"/>
      <c r="IY55" s="653"/>
      <c r="IZ55" s="653"/>
      <c r="JA55" s="653"/>
      <c r="JB55" s="653"/>
      <c r="JC55" s="653"/>
      <c r="JD55" s="653"/>
      <c r="JE55" s="653"/>
      <c r="JF55" s="653"/>
      <c r="JG55" s="653"/>
      <c r="JH55" s="653"/>
      <c r="JI55" s="653"/>
      <c r="JJ55" s="653"/>
      <c r="JK55" s="653"/>
      <c r="JL55" s="653"/>
      <c r="JM55" s="653"/>
      <c r="JN55" s="653"/>
      <c r="JO55" s="653"/>
      <c r="JP55" s="653"/>
      <c r="JQ55" s="653"/>
      <c r="JR55" s="653"/>
      <c r="JS55" s="653"/>
      <c r="JT55" s="653"/>
      <c r="JU55" s="653"/>
      <c r="JV55" s="653"/>
      <c r="JW55" s="653"/>
      <c r="JX55" s="653"/>
      <c r="JY55" s="653"/>
      <c r="JZ55" s="653"/>
      <c r="KA55" s="653"/>
      <c r="KB55" s="653"/>
      <c r="KC55" s="653"/>
      <c r="KD55" s="653"/>
      <c r="KE55" s="653"/>
      <c r="KF55" s="653"/>
      <c r="KG55" s="653"/>
      <c r="KH55" s="653"/>
      <c r="KI55" s="653"/>
      <c r="KJ55" s="653"/>
      <c r="KK55" s="653"/>
      <c r="KL55" s="653"/>
      <c r="KM55" s="653"/>
      <c r="KN55" s="653"/>
      <c r="KO55" s="653"/>
      <c r="KP55" s="653"/>
      <c r="KQ55" s="653"/>
      <c r="KR55" s="653"/>
      <c r="KS55" s="653"/>
      <c r="KT55" s="653"/>
      <c r="KU55" s="653"/>
      <c r="KV55" s="653"/>
      <c r="KW55" s="653"/>
      <c r="KX55" s="653"/>
      <c r="KY55" s="653"/>
      <c r="KZ55" s="653"/>
      <c r="LA55" s="653"/>
      <c r="LB55" s="653"/>
      <c r="LC55" s="653"/>
      <c r="LD55" s="653"/>
      <c r="LE55" s="653"/>
      <c r="LF55" s="653"/>
      <c r="LG55" s="653"/>
      <c r="LH55" s="653"/>
      <c r="LI55" s="653"/>
      <c r="LJ55" s="653"/>
      <c r="LK55" s="653"/>
      <c r="LL55" s="653"/>
      <c r="LM55" s="653"/>
      <c r="LN55" s="653"/>
      <c r="LO55" s="653"/>
      <c r="LP55" s="653"/>
      <c r="LQ55" s="653"/>
      <c r="LR55" s="653"/>
      <c r="LS55" s="653"/>
      <c r="LT55" s="653"/>
      <c r="LU55" s="653"/>
      <c r="LV55" s="653"/>
      <c r="LW55" s="653"/>
      <c r="LX55" s="653"/>
      <c r="LY55" s="653"/>
      <c r="LZ55" s="653"/>
      <c r="MA55" s="653"/>
      <c r="MB55" s="653"/>
      <c r="MC55" s="653"/>
      <c r="MD55" s="653"/>
      <c r="ME55" s="653"/>
      <c r="MF55" s="653"/>
      <c r="MG55" s="653"/>
      <c r="MH55" s="653"/>
      <c r="MI55" s="653"/>
      <c r="MJ55" s="653"/>
      <c r="MK55" s="653"/>
      <c r="ML55" s="653"/>
      <c r="MM55" s="653"/>
      <c r="MN55" s="653"/>
      <c r="MO55" s="653"/>
      <c r="MP55" s="653"/>
      <c r="MQ55" s="653"/>
      <c r="MR55" s="653"/>
      <c r="MS55" s="653"/>
      <c r="MT55" s="653"/>
      <c r="MU55" s="653"/>
      <c r="MV55" s="653"/>
      <c r="MW55" s="653"/>
      <c r="MX55" s="653"/>
      <c r="MY55" s="653"/>
      <c r="MZ55" s="653"/>
      <c r="NA55" s="653"/>
      <c r="NB55" s="653"/>
      <c r="NC55" s="653"/>
      <c r="ND55" s="653"/>
      <c r="NE55" s="653"/>
      <c r="NF55" s="653"/>
      <c r="NG55" s="653"/>
      <c r="NH55" s="653"/>
      <c r="NI55" s="653"/>
      <c r="NJ55" s="653"/>
      <c r="NK55" s="653"/>
      <c r="NL55" s="653"/>
      <c r="NM55" s="653"/>
      <c r="NN55" s="653"/>
      <c r="NO55" s="653"/>
      <c r="NP55" s="653"/>
      <c r="NQ55" s="653"/>
      <c r="NR55" s="653"/>
      <c r="NS55" s="653"/>
      <c r="NT55" s="653"/>
      <c r="NU55" s="653"/>
      <c r="NV55" s="653"/>
      <c r="NW55" s="653"/>
      <c r="NX55" s="653"/>
      <c r="NY55" s="653"/>
      <c r="NZ55" s="653"/>
      <c r="OA55" s="653"/>
      <c r="OB55" s="653"/>
      <c r="OC55" s="653"/>
      <c r="OD55" s="653"/>
      <c r="OE55" s="653"/>
      <c r="OF55" s="653"/>
      <c r="OG55" s="653"/>
      <c r="OH55" s="653"/>
      <c r="OI55" s="653"/>
      <c r="OJ55" s="653"/>
      <c r="OK55" s="653"/>
      <c r="OL55" s="653"/>
      <c r="OM55" s="653"/>
      <c r="ON55" s="653"/>
      <c r="OO55" s="653"/>
      <c r="OP55" s="653"/>
      <c r="OQ55" s="653"/>
      <c r="OR55" s="653"/>
      <c r="OS55" s="653"/>
      <c r="OT55" s="653"/>
      <c r="OU55" s="653"/>
      <c r="OV55" s="653"/>
      <c r="OW55" s="653"/>
      <c r="OX55" s="653"/>
      <c r="OY55" s="653"/>
      <c r="OZ55" s="653"/>
      <c r="PA55" s="653"/>
      <c r="PB55" s="653"/>
      <c r="PC55" s="653"/>
      <c r="PD55" s="653"/>
      <c r="PE55" s="653"/>
      <c r="PF55" s="653"/>
      <c r="PG55" s="653"/>
      <c r="PH55" s="653"/>
      <c r="PI55" s="653"/>
      <c r="PJ55" s="653"/>
      <c r="PK55" s="653"/>
      <c r="PL55" s="653"/>
      <c r="PM55" s="653"/>
      <c r="PN55" s="653"/>
      <c r="PO55" s="653"/>
      <c r="PP55" s="653"/>
      <c r="PQ55" s="653"/>
      <c r="PR55" s="653"/>
      <c r="PS55" s="653"/>
      <c r="PT55" s="653"/>
      <c r="PU55" s="653"/>
      <c r="PV55" s="653"/>
      <c r="PW55" s="653"/>
      <c r="PX55" s="653"/>
      <c r="PY55" s="653"/>
      <c r="PZ55" s="653"/>
      <c r="QA55" s="653"/>
      <c r="QB55" s="653"/>
      <c r="QC55" s="653"/>
      <c r="QD55" s="653"/>
      <c r="QE55" s="653"/>
      <c r="QF55" s="653"/>
      <c r="QG55" s="653"/>
      <c r="QH55" s="653"/>
      <c r="QI55" s="653"/>
      <c r="QJ55" s="653"/>
      <c r="QK55" s="653"/>
      <c r="QL55" s="653"/>
      <c r="QM55" s="653"/>
      <c r="QN55" s="653"/>
      <c r="QO55" s="653"/>
      <c r="QP55" s="653"/>
      <c r="QQ55" s="653"/>
      <c r="QR55" s="653"/>
      <c r="QS55" s="653"/>
      <c r="QT55" s="653"/>
      <c r="QU55" s="653"/>
      <c r="QV55" s="653"/>
      <c r="QW55" s="653"/>
      <c r="QX55" s="653"/>
      <c r="QY55" s="653"/>
      <c r="QZ55" s="653"/>
      <c r="RA55" s="653"/>
      <c r="RB55" s="653"/>
      <c r="RC55" s="653"/>
      <c r="RD55" s="653"/>
      <c r="RE55" s="653"/>
      <c r="RF55" s="653"/>
      <c r="RG55" s="653"/>
      <c r="RH55" s="653"/>
      <c r="RI55" s="653"/>
      <c r="RJ55" s="653"/>
      <c r="RK55" s="653"/>
      <c r="RL55" s="653"/>
      <c r="RM55" s="653"/>
      <c r="RN55" s="653"/>
      <c r="RO55" s="653"/>
      <c r="RP55" s="653"/>
      <c r="RQ55" s="653"/>
      <c r="RR55" s="653"/>
      <c r="RS55" s="653"/>
      <c r="RT55" s="653"/>
      <c r="RU55" s="653"/>
      <c r="RV55" s="653"/>
      <c r="RW55" s="653"/>
      <c r="RX55" s="653"/>
      <c r="RY55" s="653"/>
      <c r="RZ55" s="653"/>
      <c r="SA55" s="653"/>
      <c r="SB55" s="653"/>
      <c r="SC55" s="653"/>
      <c r="SD55" s="653"/>
      <c r="SE55" s="653"/>
      <c r="SF55" s="653"/>
      <c r="SG55" s="653"/>
      <c r="SH55" s="653"/>
      <c r="SI55" s="653"/>
      <c r="SJ55" s="653"/>
      <c r="SK55" s="653"/>
      <c r="SL55" s="653"/>
      <c r="SM55" s="653"/>
      <c r="SN55" s="653"/>
      <c r="SO55" s="653"/>
      <c r="SP55" s="653"/>
      <c r="SQ55" s="653"/>
      <c r="SR55" s="653"/>
      <c r="SS55" s="653"/>
      <c r="ST55" s="653"/>
      <c r="SU55" s="653"/>
      <c r="SV55" s="653"/>
      <c r="SW55" s="653"/>
      <c r="SX55" s="653"/>
      <c r="SY55" s="653"/>
      <c r="SZ55" s="653"/>
      <c r="TA55" s="653"/>
      <c r="TB55" s="653"/>
      <c r="TC55" s="653"/>
      <c r="TD55" s="653"/>
      <c r="TE55" s="653"/>
      <c r="TF55" s="653"/>
      <c r="TG55" s="653"/>
      <c r="TH55" s="653"/>
      <c r="TI55" s="653"/>
      <c r="TJ55" s="653"/>
      <c r="TK55" s="653"/>
      <c r="TL55" s="653"/>
      <c r="TM55" s="653"/>
      <c r="TN55" s="653"/>
      <c r="TO55" s="653"/>
      <c r="TP55" s="653"/>
      <c r="TQ55" s="653"/>
      <c r="TR55" s="653"/>
      <c r="TS55" s="653"/>
      <c r="TT55" s="653"/>
      <c r="TU55" s="653"/>
      <c r="TV55" s="653"/>
      <c r="TW55" s="653"/>
      <c r="TX55" s="653"/>
      <c r="TY55" s="653"/>
      <c r="TZ55" s="653"/>
      <c r="UA55" s="653"/>
      <c r="UB55" s="653"/>
      <c r="UC55" s="653"/>
      <c r="UD55" s="653"/>
      <c r="UE55" s="653"/>
      <c r="UF55" s="653"/>
      <c r="UG55" s="653"/>
      <c r="UH55" s="653"/>
      <c r="UI55" s="653"/>
      <c r="UJ55" s="653"/>
      <c r="UK55" s="653"/>
      <c r="UL55" s="653"/>
      <c r="UM55" s="653"/>
      <c r="UN55" s="653"/>
      <c r="UO55" s="653"/>
      <c r="UP55" s="653"/>
      <c r="UQ55" s="653"/>
      <c r="UR55" s="653"/>
      <c r="US55" s="653"/>
      <c r="UT55" s="653"/>
      <c r="UU55" s="653"/>
      <c r="UV55" s="653"/>
      <c r="UW55" s="653"/>
      <c r="UX55" s="653"/>
      <c r="UY55" s="653"/>
      <c r="UZ55" s="653"/>
      <c r="VA55" s="653"/>
      <c r="VB55" s="653"/>
      <c r="VC55" s="653"/>
      <c r="VD55" s="653"/>
      <c r="VE55" s="653"/>
      <c r="VF55" s="653"/>
      <c r="VG55" s="653"/>
      <c r="VH55" s="653"/>
      <c r="VI55" s="653"/>
      <c r="VJ55" s="653"/>
      <c r="VK55" s="653"/>
      <c r="VL55" s="653"/>
      <c r="VM55" s="653"/>
      <c r="VN55" s="653"/>
      <c r="VO55" s="653"/>
      <c r="VP55" s="653"/>
      <c r="VQ55" s="653"/>
      <c r="VR55" s="653"/>
      <c r="VS55" s="653"/>
      <c r="VT55" s="653"/>
      <c r="VU55" s="653"/>
      <c r="VV55" s="653"/>
      <c r="VW55" s="653"/>
      <c r="VX55" s="653"/>
      <c r="VY55" s="653"/>
      <c r="VZ55" s="653"/>
      <c r="WA55" s="653"/>
      <c r="WB55" s="653"/>
      <c r="WC55" s="653"/>
      <c r="WD55" s="653"/>
      <c r="WE55" s="653"/>
      <c r="WF55" s="653"/>
      <c r="WG55" s="653"/>
      <c r="WH55" s="653"/>
      <c r="WI55" s="653"/>
      <c r="WJ55" s="653"/>
      <c r="WK55" s="653"/>
      <c r="WL55" s="653"/>
      <c r="WM55" s="653"/>
      <c r="WN55" s="653"/>
      <c r="WO55" s="653"/>
      <c r="WP55" s="653"/>
      <c r="WQ55" s="653"/>
      <c r="WR55" s="653"/>
      <c r="WS55" s="653"/>
      <c r="WT55" s="653"/>
      <c r="WU55" s="653"/>
      <c r="WV55" s="653"/>
      <c r="WW55" s="653"/>
      <c r="WX55" s="653"/>
      <c r="WY55" s="653"/>
      <c r="WZ55" s="653"/>
      <c r="XA55" s="653"/>
      <c r="XB55" s="653"/>
      <c r="XC55" s="653"/>
      <c r="XD55" s="653"/>
      <c r="XE55" s="653"/>
      <c r="XF55" s="653"/>
      <c r="XG55" s="653"/>
      <c r="XH55" s="653"/>
      <c r="XI55" s="653"/>
      <c r="XJ55" s="653"/>
      <c r="XK55" s="653"/>
      <c r="XL55" s="653"/>
      <c r="XM55" s="653"/>
      <c r="XN55" s="653"/>
      <c r="XO55" s="653"/>
      <c r="XP55" s="653"/>
      <c r="XQ55" s="653"/>
      <c r="XR55" s="653"/>
      <c r="XS55" s="653"/>
      <c r="XT55" s="653"/>
      <c r="XU55" s="653"/>
      <c r="XV55" s="653"/>
      <c r="XW55" s="653"/>
      <c r="XX55" s="653"/>
      <c r="XY55" s="653"/>
      <c r="XZ55" s="653"/>
      <c r="YA55" s="653"/>
      <c r="YB55" s="653"/>
      <c r="YC55" s="653"/>
      <c r="YD55" s="653"/>
      <c r="YE55" s="653"/>
      <c r="YF55" s="653"/>
      <c r="YG55" s="653"/>
      <c r="YH55" s="653"/>
      <c r="YI55" s="653"/>
      <c r="YJ55" s="653"/>
      <c r="YK55" s="653"/>
      <c r="YL55" s="653"/>
      <c r="YM55" s="653"/>
      <c r="YN55" s="653"/>
      <c r="YO55" s="653"/>
      <c r="YP55" s="653"/>
      <c r="YQ55" s="653"/>
      <c r="YR55" s="653"/>
      <c r="YS55" s="653"/>
      <c r="YT55" s="653"/>
      <c r="YU55" s="653"/>
      <c r="YV55" s="653"/>
      <c r="YW55" s="653"/>
      <c r="YX55" s="653"/>
      <c r="YY55" s="653"/>
      <c r="YZ55" s="653"/>
      <c r="ZA55" s="653"/>
      <c r="ZB55" s="653"/>
      <c r="ZC55" s="653"/>
      <c r="ZD55" s="653"/>
      <c r="ZE55" s="653"/>
      <c r="ZF55" s="653"/>
      <c r="ZG55" s="653"/>
      <c r="ZH55" s="653"/>
      <c r="ZI55" s="653"/>
      <c r="ZJ55" s="653"/>
      <c r="ZK55" s="653"/>
      <c r="ZL55" s="653"/>
      <c r="ZM55" s="653"/>
      <c r="ZN55" s="653"/>
      <c r="ZO55" s="653"/>
      <c r="ZP55" s="653"/>
      <c r="ZQ55" s="653"/>
      <c r="ZR55" s="653"/>
      <c r="ZS55" s="653"/>
      <c r="ZT55" s="653"/>
      <c r="ZU55" s="653"/>
      <c r="ZV55" s="653"/>
      <c r="ZW55" s="653"/>
      <c r="ZX55" s="653"/>
      <c r="ZY55" s="653"/>
      <c r="ZZ55" s="653"/>
      <c r="AAA55" s="653"/>
      <c r="AAB55" s="653"/>
      <c r="AAC55" s="653"/>
      <c r="AAD55" s="653"/>
      <c r="AAE55" s="653"/>
      <c r="AAF55" s="653"/>
      <c r="AAG55" s="653"/>
      <c r="AAH55" s="653"/>
      <c r="AAI55" s="653"/>
      <c r="AAJ55" s="653"/>
      <c r="AAK55" s="653"/>
      <c r="AAL55" s="653"/>
      <c r="AAM55" s="653"/>
      <c r="AAN55" s="653"/>
      <c r="AAO55" s="653"/>
      <c r="AAP55" s="653"/>
      <c r="AAQ55" s="653"/>
      <c r="AAR55" s="653"/>
      <c r="AAS55" s="653"/>
      <c r="AAT55" s="653"/>
      <c r="AAU55" s="653"/>
      <c r="AAV55" s="653"/>
      <c r="AAW55" s="653"/>
      <c r="AAX55" s="653"/>
      <c r="AAY55" s="653"/>
      <c r="AAZ55" s="653"/>
      <c r="ABA55" s="653"/>
      <c r="ABB55" s="653"/>
      <c r="ABC55" s="653"/>
      <c r="ABD55" s="653"/>
      <c r="ABE55" s="653"/>
      <c r="ABF55" s="653"/>
      <c r="ABG55" s="653"/>
      <c r="ABH55" s="653"/>
      <c r="ABI55" s="653"/>
      <c r="ABJ55" s="653"/>
      <c r="ABK55" s="653"/>
      <c r="ABL55" s="653"/>
      <c r="ABM55" s="653"/>
      <c r="ABN55" s="653"/>
      <c r="ABO55" s="653"/>
      <c r="ABP55" s="653"/>
      <c r="ABQ55" s="653"/>
      <c r="ABR55" s="653"/>
      <c r="ABS55" s="653"/>
      <c r="ABT55" s="653"/>
      <c r="ABU55" s="653"/>
      <c r="ABV55" s="653"/>
      <c r="ABW55" s="653"/>
      <c r="ABX55" s="653"/>
      <c r="ABY55" s="653"/>
      <c r="ABZ55" s="653"/>
      <c r="ACA55" s="653"/>
      <c r="ACB55" s="653"/>
      <c r="ACC55" s="653"/>
      <c r="ACD55" s="653"/>
      <c r="ACE55" s="653"/>
      <c r="ACF55" s="653"/>
      <c r="ACG55" s="653"/>
      <c r="ACH55" s="653"/>
      <c r="ACI55" s="653"/>
      <c r="ACJ55" s="653"/>
      <c r="ACK55" s="653"/>
      <c r="ACL55" s="653"/>
      <c r="ACM55" s="653"/>
      <c r="ACN55" s="653"/>
      <c r="ACO55" s="653"/>
      <c r="ACP55" s="653"/>
      <c r="ACQ55" s="653"/>
      <c r="ACR55" s="653"/>
      <c r="ACS55" s="653"/>
      <c r="ACT55" s="653"/>
      <c r="ACU55" s="653"/>
      <c r="ACV55" s="653"/>
      <c r="ACW55" s="653"/>
      <c r="ACX55" s="653"/>
      <c r="ACY55" s="653"/>
      <c r="ACZ55" s="653"/>
      <c r="ADA55" s="653"/>
      <c r="ADB55" s="653"/>
      <c r="ADC55" s="653"/>
      <c r="ADD55" s="653"/>
      <c r="ADE55" s="653"/>
      <c r="ADF55" s="653"/>
      <c r="ADG55" s="653"/>
      <c r="ADH55" s="653"/>
      <c r="ADI55" s="653"/>
      <c r="ADJ55" s="653"/>
      <c r="ADK55" s="653"/>
      <c r="ADL55" s="653"/>
      <c r="ADM55" s="653"/>
      <c r="ADN55" s="653"/>
      <c r="ADO55" s="653"/>
      <c r="ADP55" s="653"/>
      <c r="ADQ55" s="653"/>
      <c r="ADR55" s="653"/>
      <c r="ADS55" s="653"/>
      <c r="ADT55" s="653"/>
      <c r="ADU55" s="653"/>
      <c r="ADV55" s="653"/>
      <c r="ADW55" s="653"/>
      <c r="ADX55" s="653"/>
      <c r="ADY55" s="653"/>
      <c r="ADZ55" s="653"/>
      <c r="AEA55" s="653"/>
      <c r="AEB55" s="653"/>
      <c r="AEC55" s="653"/>
      <c r="AED55" s="653"/>
      <c r="AEE55" s="653"/>
      <c r="AEF55" s="653"/>
      <c r="AEG55" s="653"/>
      <c r="AEH55" s="653"/>
      <c r="AEI55" s="653"/>
      <c r="AEJ55" s="653"/>
      <c r="AEK55" s="653"/>
      <c r="AEL55" s="653"/>
      <c r="AEM55" s="653"/>
      <c r="AEN55" s="653"/>
      <c r="AEO55" s="653"/>
      <c r="AEP55" s="653"/>
      <c r="AEQ55" s="653"/>
      <c r="AER55" s="653"/>
      <c r="AES55" s="653"/>
      <c r="AET55" s="653"/>
      <c r="AEU55" s="653"/>
      <c r="AEV55" s="653"/>
      <c r="AEW55" s="653"/>
      <c r="AEX55" s="653"/>
      <c r="AEY55" s="653"/>
      <c r="AEZ55" s="653"/>
      <c r="AFA55" s="653"/>
      <c r="AFB55" s="653"/>
      <c r="AFC55" s="653"/>
      <c r="AFD55" s="653"/>
      <c r="AFE55" s="653"/>
      <c r="AFF55" s="653"/>
      <c r="AFG55" s="653"/>
      <c r="AFH55" s="653"/>
      <c r="AFI55" s="653"/>
      <c r="AFJ55" s="653"/>
      <c r="AFK55" s="653"/>
      <c r="AFL55" s="653"/>
      <c r="AFM55" s="653"/>
      <c r="AFN55" s="653"/>
      <c r="AFO55" s="653"/>
      <c r="AFP55" s="653"/>
      <c r="AFQ55" s="653"/>
      <c r="AFR55" s="653"/>
      <c r="AFS55" s="653"/>
      <c r="AFT55" s="653"/>
      <c r="AFU55" s="653"/>
      <c r="AFV55" s="653"/>
      <c r="AFW55" s="653"/>
      <c r="AFX55" s="653"/>
      <c r="AFY55" s="653"/>
      <c r="AFZ55" s="653"/>
      <c r="AGA55" s="653"/>
      <c r="AGB55" s="653"/>
      <c r="AGC55" s="653"/>
      <c r="AGD55" s="653"/>
      <c r="AGE55" s="653"/>
      <c r="AGF55" s="653"/>
      <c r="AGG55" s="653"/>
      <c r="AGH55" s="653"/>
      <c r="AGI55" s="653"/>
      <c r="AGJ55" s="653"/>
      <c r="AGK55" s="653"/>
      <c r="AGL55" s="653"/>
      <c r="AGM55" s="653"/>
      <c r="AGN55" s="653"/>
      <c r="AGO55" s="653"/>
      <c r="AGP55" s="653"/>
      <c r="AGQ55" s="653"/>
      <c r="AGR55" s="653"/>
      <c r="AGS55" s="653"/>
      <c r="AGT55" s="653"/>
      <c r="AGU55" s="653"/>
      <c r="AGV55" s="653"/>
      <c r="AGW55" s="653"/>
      <c r="AGX55" s="653"/>
      <c r="AGY55" s="653"/>
      <c r="AGZ55" s="653"/>
      <c r="AHA55" s="653"/>
      <c r="AHB55" s="653"/>
      <c r="AHC55" s="653"/>
      <c r="AHD55" s="653"/>
      <c r="AHE55" s="653"/>
      <c r="AHF55" s="653"/>
      <c r="AHG55" s="653"/>
      <c r="AHH55" s="653"/>
      <c r="AHI55" s="653"/>
      <c r="AHJ55" s="653"/>
      <c r="AHK55" s="653"/>
      <c r="AHL55" s="653"/>
      <c r="AHM55" s="653"/>
      <c r="AHN55" s="653"/>
      <c r="AHO55" s="653"/>
      <c r="AHP55" s="653"/>
      <c r="AHQ55" s="653"/>
      <c r="AHR55" s="653"/>
      <c r="AHS55" s="653"/>
      <c r="AHT55" s="653"/>
      <c r="AHU55" s="653"/>
      <c r="AHV55" s="653"/>
      <c r="AHW55" s="653"/>
      <c r="AHX55" s="653"/>
      <c r="AHY55" s="653"/>
      <c r="AHZ55" s="653"/>
      <c r="AIA55" s="653"/>
      <c r="AIB55" s="653"/>
      <c r="AIC55" s="653"/>
      <c r="AID55" s="653"/>
      <c r="AIE55" s="653"/>
      <c r="AIF55" s="653"/>
      <c r="AIG55" s="653"/>
      <c r="AIH55" s="653"/>
      <c r="AII55" s="653"/>
      <c r="AIJ55" s="653"/>
      <c r="AIK55" s="653"/>
      <c r="AIL55" s="653"/>
      <c r="AIM55" s="653"/>
      <c r="AIN55" s="653"/>
      <c r="AIO55" s="653"/>
      <c r="AIP55" s="653"/>
      <c r="AIQ55" s="653"/>
      <c r="AIR55" s="653"/>
      <c r="AIS55" s="653"/>
      <c r="AIT55" s="653"/>
      <c r="AIU55" s="653"/>
      <c r="AIV55" s="653"/>
      <c r="AIW55" s="653"/>
      <c r="AIX55" s="653"/>
      <c r="AIY55" s="653"/>
      <c r="AIZ55" s="653"/>
      <c r="AJA55" s="653"/>
      <c r="AJB55" s="653"/>
      <c r="AJC55" s="653"/>
      <c r="AJD55" s="653"/>
      <c r="AJE55" s="653"/>
      <c r="AJF55" s="653"/>
      <c r="AJG55" s="653"/>
      <c r="AJH55" s="653"/>
      <c r="AJI55" s="653"/>
      <c r="AJJ55" s="653"/>
      <c r="AJK55" s="653"/>
      <c r="AJL55" s="653"/>
      <c r="AJM55" s="653"/>
      <c r="AJN55" s="653"/>
      <c r="AJO55" s="653"/>
      <c r="AJP55" s="653"/>
      <c r="AJQ55" s="653"/>
      <c r="AJR55" s="653"/>
      <c r="AJS55" s="653"/>
      <c r="AJT55" s="653"/>
      <c r="AJU55" s="653"/>
      <c r="AJV55" s="653"/>
      <c r="AJW55" s="653"/>
      <c r="AJX55" s="653"/>
      <c r="AJY55" s="653"/>
      <c r="AJZ55" s="653"/>
      <c r="AKA55" s="653"/>
      <c r="AKB55" s="653"/>
      <c r="AKC55" s="653"/>
      <c r="AKD55" s="653"/>
      <c r="AKE55" s="653"/>
      <c r="AKF55" s="653"/>
      <c r="AKG55" s="653"/>
      <c r="AKH55" s="653"/>
      <c r="AKI55" s="653"/>
      <c r="AKJ55" s="653"/>
      <c r="AKK55" s="653"/>
      <c r="AKL55" s="653"/>
      <c r="AKM55" s="653"/>
      <c r="AKN55" s="653"/>
      <c r="AKO55" s="653"/>
      <c r="AKP55" s="653"/>
      <c r="AKQ55" s="653"/>
      <c r="AKR55" s="653"/>
      <c r="AKS55" s="653"/>
      <c r="AKT55" s="653"/>
      <c r="AKU55" s="653"/>
      <c r="AKV55" s="653"/>
      <c r="AKW55" s="653"/>
      <c r="AKX55" s="653"/>
      <c r="AKY55" s="653"/>
      <c r="AKZ55" s="653"/>
      <c r="ALA55" s="653"/>
      <c r="ALB55" s="653"/>
      <c r="ALC55" s="653"/>
      <c r="ALD55" s="653"/>
      <c r="ALE55" s="653"/>
      <c r="ALF55" s="653"/>
      <c r="ALG55" s="653"/>
      <c r="ALH55" s="653"/>
      <c r="ALI55" s="653"/>
      <c r="ALJ55" s="653"/>
      <c r="ALK55" s="653"/>
      <c r="ALL55" s="653"/>
      <c r="ALM55" s="653"/>
      <c r="ALN55" s="653"/>
      <c r="ALO55" s="653"/>
      <c r="ALP55" s="653"/>
      <c r="ALQ55" s="653"/>
      <c r="ALR55" s="653"/>
      <c r="ALS55" s="653"/>
      <c r="ALT55" s="653"/>
      <c r="ALU55" s="653"/>
      <c r="ALV55" s="653"/>
      <c r="ALW55" s="653"/>
      <c r="ALX55" s="653"/>
      <c r="ALY55" s="653"/>
      <c r="ALZ55" s="653"/>
      <c r="AMA55" s="653"/>
      <c r="AMB55" s="653"/>
      <c r="AMC55" s="653"/>
      <c r="AMD55" s="653"/>
      <c r="AME55" s="653"/>
      <c r="AMF55" s="653"/>
      <c r="AMG55" s="653"/>
      <c r="AMH55" s="653"/>
      <c r="AMI55" s="653"/>
      <c r="AMJ55" s="653"/>
    </row>
    <row r="56" spans="1:1024" s="199" customFormat="1">
      <c r="A56" s="1599" t="s">
        <v>3212</v>
      </c>
      <c r="B56" s="1594"/>
      <c r="C56" s="1594"/>
      <c r="D56" s="1594"/>
      <c r="E56" s="1594"/>
      <c r="F56" s="1595"/>
      <c r="G56" s="1600">
        <v>11541264</v>
      </c>
      <c r="H56" s="1600">
        <v>11541264</v>
      </c>
      <c r="I56" s="656"/>
      <c r="J56" s="653"/>
      <c r="K56" s="653"/>
      <c r="L56" s="653"/>
      <c r="M56" s="653"/>
      <c r="N56" s="653"/>
      <c r="O56" s="653"/>
      <c r="P56" s="653"/>
      <c r="Q56" s="653"/>
      <c r="R56" s="653"/>
      <c r="S56" s="653"/>
      <c r="T56" s="653"/>
      <c r="U56" s="653"/>
      <c r="V56" s="653"/>
      <c r="W56" s="653"/>
      <c r="X56" s="653"/>
      <c r="Y56" s="653"/>
      <c r="Z56" s="653"/>
      <c r="AA56" s="653"/>
      <c r="AB56" s="653"/>
      <c r="AC56" s="653"/>
      <c r="AD56" s="653"/>
      <c r="AE56" s="653"/>
      <c r="AF56" s="653"/>
      <c r="AG56" s="653"/>
      <c r="AH56" s="653"/>
      <c r="AI56" s="653"/>
      <c r="AJ56" s="653"/>
      <c r="AK56" s="653"/>
      <c r="AL56" s="653"/>
      <c r="AM56" s="653"/>
      <c r="AN56" s="653"/>
      <c r="AO56" s="653"/>
      <c r="AP56" s="653"/>
      <c r="AQ56" s="653"/>
      <c r="AR56" s="653"/>
      <c r="AS56" s="653"/>
      <c r="AT56" s="653"/>
      <c r="AU56" s="653"/>
      <c r="AV56" s="653"/>
      <c r="AW56" s="653"/>
      <c r="AX56" s="653"/>
      <c r="AY56" s="653"/>
      <c r="AZ56" s="653"/>
      <c r="BA56" s="653"/>
      <c r="BB56" s="653"/>
      <c r="BC56" s="653"/>
      <c r="BD56" s="653"/>
      <c r="BE56" s="653"/>
      <c r="BF56" s="653"/>
      <c r="BG56" s="653"/>
      <c r="BH56" s="653"/>
      <c r="BI56" s="653"/>
      <c r="BJ56" s="653"/>
      <c r="BK56" s="653"/>
      <c r="BL56" s="653"/>
      <c r="BM56" s="653"/>
      <c r="BN56" s="653"/>
      <c r="BO56" s="653"/>
      <c r="BP56" s="653"/>
      <c r="BQ56" s="653"/>
      <c r="BR56" s="653"/>
      <c r="BS56" s="653"/>
      <c r="BT56" s="653"/>
      <c r="BU56" s="653"/>
      <c r="BV56" s="653"/>
      <c r="BW56" s="653"/>
      <c r="BX56" s="653"/>
      <c r="BY56" s="653"/>
      <c r="BZ56" s="653"/>
      <c r="CA56" s="653"/>
      <c r="CB56" s="653"/>
      <c r="CC56" s="653"/>
      <c r="CD56" s="653"/>
      <c r="CE56" s="653"/>
      <c r="CF56" s="653"/>
      <c r="CG56" s="653"/>
      <c r="CH56" s="653"/>
      <c r="CI56" s="653"/>
      <c r="CJ56" s="653"/>
      <c r="CK56" s="653"/>
      <c r="CL56" s="653"/>
      <c r="CM56" s="653"/>
      <c r="CN56" s="653"/>
      <c r="CO56" s="653"/>
      <c r="CP56" s="653"/>
      <c r="CQ56" s="653"/>
      <c r="CR56" s="653"/>
      <c r="CS56" s="653"/>
      <c r="CT56" s="653"/>
      <c r="CU56" s="653"/>
      <c r="CV56" s="653"/>
      <c r="CW56" s="653"/>
      <c r="CX56" s="653"/>
      <c r="CY56" s="653"/>
      <c r="CZ56" s="653"/>
      <c r="DA56" s="653"/>
      <c r="DB56" s="653"/>
      <c r="DC56" s="653"/>
      <c r="DD56" s="653"/>
      <c r="DE56" s="653"/>
      <c r="DF56" s="653"/>
      <c r="DG56" s="653"/>
      <c r="DH56" s="653"/>
      <c r="DI56" s="653"/>
      <c r="DJ56" s="653"/>
      <c r="DK56" s="653"/>
      <c r="DL56" s="653"/>
      <c r="DM56" s="653"/>
      <c r="DN56" s="653"/>
      <c r="DO56" s="653"/>
      <c r="DP56" s="653"/>
      <c r="DQ56" s="653"/>
      <c r="DR56" s="653"/>
      <c r="DS56" s="653"/>
      <c r="DT56" s="653"/>
      <c r="DU56" s="653"/>
      <c r="DV56" s="653"/>
      <c r="DW56" s="653"/>
      <c r="DX56" s="653"/>
      <c r="DY56" s="653"/>
      <c r="DZ56" s="653"/>
      <c r="EA56" s="653"/>
      <c r="EB56" s="653"/>
      <c r="EC56" s="653"/>
      <c r="ED56" s="653"/>
      <c r="EE56" s="653"/>
      <c r="EF56" s="653"/>
      <c r="EG56" s="653"/>
      <c r="EH56" s="653"/>
      <c r="EI56" s="653"/>
      <c r="EJ56" s="653"/>
      <c r="EK56" s="653"/>
      <c r="EL56" s="653"/>
      <c r="EM56" s="653"/>
      <c r="EN56" s="653"/>
      <c r="EO56" s="653"/>
      <c r="EP56" s="653"/>
      <c r="EQ56" s="653"/>
      <c r="ER56" s="653"/>
      <c r="ES56" s="653"/>
      <c r="ET56" s="653"/>
      <c r="EU56" s="653"/>
      <c r="EV56" s="653"/>
      <c r="EW56" s="653"/>
      <c r="EX56" s="653"/>
      <c r="EY56" s="653"/>
      <c r="EZ56" s="653"/>
      <c r="FA56" s="653"/>
      <c r="FB56" s="653"/>
      <c r="FC56" s="653"/>
      <c r="FD56" s="653"/>
      <c r="FE56" s="653"/>
      <c r="FF56" s="653"/>
      <c r="FG56" s="653"/>
      <c r="FH56" s="653"/>
      <c r="FI56" s="653"/>
      <c r="FJ56" s="653"/>
      <c r="FK56" s="653"/>
      <c r="FL56" s="653"/>
      <c r="FM56" s="653"/>
      <c r="FN56" s="653"/>
      <c r="FO56" s="653"/>
      <c r="FP56" s="653"/>
      <c r="FQ56" s="653"/>
      <c r="FR56" s="653"/>
      <c r="FS56" s="653"/>
      <c r="FT56" s="653"/>
      <c r="FU56" s="653"/>
      <c r="FV56" s="653"/>
      <c r="FW56" s="653"/>
      <c r="FX56" s="653"/>
      <c r="FY56" s="653"/>
      <c r="FZ56" s="653"/>
      <c r="GA56" s="653"/>
      <c r="GB56" s="653"/>
      <c r="GC56" s="653"/>
      <c r="GD56" s="653"/>
      <c r="GE56" s="653"/>
      <c r="GF56" s="653"/>
      <c r="GG56" s="653"/>
      <c r="GH56" s="653"/>
      <c r="GI56" s="653"/>
      <c r="GJ56" s="653"/>
      <c r="GK56" s="653"/>
      <c r="GL56" s="653"/>
      <c r="GM56" s="653"/>
      <c r="GN56" s="653"/>
      <c r="GO56" s="653"/>
      <c r="GP56" s="653"/>
      <c r="GQ56" s="653"/>
      <c r="GR56" s="653"/>
      <c r="GS56" s="653"/>
      <c r="GT56" s="653"/>
      <c r="GU56" s="653"/>
      <c r="GV56" s="653"/>
      <c r="GW56" s="653"/>
      <c r="GX56" s="653"/>
      <c r="GY56" s="653"/>
      <c r="GZ56" s="653"/>
      <c r="HA56" s="653"/>
      <c r="HB56" s="653"/>
      <c r="HC56" s="653"/>
      <c r="HD56" s="653"/>
      <c r="HE56" s="653"/>
      <c r="HF56" s="653"/>
      <c r="HG56" s="653"/>
      <c r="HH56" s="653"/>
      <c r="HI56" s="653"/>
      <c r="HJ56" s="653"/>
      <c r="HK56" s="653"/>
      <c r="HL56" s="653"/>
      <c r="HM56" s="653"/>
      <c r="HN56" s="653"/>
      <c r="HO56" s="653"/>
      <c r="HP56" s="653"/>
      <c r="HQ56" s="653"/>
      <c r="HR56" s="653"/>
      <c r="HS56" s="653"/>
      <c r="HT56" s="653"/>
      <c r="HU56" s="653"/>
      <c r="HV56" s="653"/>
      <c r="HW56" s="653"/>
      <c r="HX56" s="653"/>
      <c r="HY56" s="653"/>
      <c r="HZ56" s="653"/>
      <c r="IA56" s="653"/>
      <c r="IB56" s="653"/>
      <c r="IC56" s="653"/>
      <c r="ID56" s="653"/>
      <c r="IE56" s="653"/>
      <c r="IF56" s="653"/>
      <c r="IG56" s="653"/>
      <c r="IH56" s="653"/>
      <c r="II56" s="653"/>
      <c r="IJ56" s="653"/>
      <c r="IK56" s="653"/>
      <c r="IL56" s="653"/>
      <c r="IM56" s="653"/>
      <c r="IN56" s="653"/>
      <c r="IO56" s="653"/>
      <c r="IP56" s="653"/>
      <c r="IQ56" s="653"/>
      <c r="IR56" s="653"/>
      <c r="IS56" s="653"/>
      <c r="IT56" s="653"/>
      <c r="IU56" s="653"/>
      <c r="IV56" s="653"/>
      <c r="IW56" s="653"/>
      <c r="IX56" s="653"/>
      <c r="IY56" s="653"/>
      <c r="IZ56" s="653"/>
      <c r="JA56" s="653"/>
      <c r="JB56" s="653"/>
      <c r="JC56" s="653"/>
      <c r="JD56" s="653"/>
      <c r="JE56" s="653"/>
      <c r="JF56" s="653"/>
      <c r="JG56" s="653"/>
      <c r="JH56" s="653"/>
      <c r="JI56" s="653"/>
      <c r="JJ56" s="653"/>
      <c r="JK56" s="653"/>
      <c r="JL56" s="653"/>
      <c r="JM56" s="653"/>
      <c r="JN56" s="653"/>
      <c r="JO56" s="653"/>
      <c r="JP56" s="653"/>
      <c r="JQ56" s="653"/>
      <c r="JR56" s="653"/>
      <c r="JS56" s="653"/>
      <c r="JT56" s="653"/>
      <c r="JU56" s="653"/>
      <c r="JV56" s="653"/>
      <c r="JW56" s="653"/>
      <c r="JX56" s="653"/>
      <c r="JY56" s="653"/>
      <c r="JZ56" s="653"/>
      <c r="KA56" s="653"/>
      <c r="KB56" s="653"/>
      <c r="KC56" s="653"/>
      <c r="KD56" s="653"/>
      <c r="KE56" s="653"/>
      <c r="KF56" s="653"/>
      <c r="KG56" s="653"/>
      <c r="KH56" s="653"/>
      <c r="KI56" s="653"/>
      <c r="KJ56" s="653"/>
      <c r="KK56" s="653"/>
      <c r="KL56" s="653"/>
      <c r="KM56" s="653"/>
      <c r="KN56" s="653"/>
      <c r="KO56" s="653"/>
      <c r="KP56" s="653"/>
      <c r="KQ56" s="653"/>
      <c r="KR56" s="653"/>
      <c r="KS56" s="653"/>
      <c r="KT56" s="653"/>
      <c r="KU56" s="653"/>
      <c r="KV56" s="653"/>
      <c r="KW56" s="653"/>
      <c r="KX56" s="653"/>
      <c r="KY56" s="653"/>
      <c r="KZ56" s="653"/>
      <c r="LA56" s="653"/>
      <c r="LB56" s="653"/>
      <c r="LC56" s="653"/>
      <c r="LD56" s="653"/>
      <c r="LE56" s="653"/>
      <c r="LF56" s="653"/>
      <c r="LG56" s="653"/>
      <c r="LH56" s="653"/>
      <c r="LI56" s="653"/>
      <c r="LJ56" s="653"/>
      <c r="LK56" s="653"/>
      <c r="LL56" s="653"/>
      <c r="LM56" s="653"/>
      <c r="LN56" s="653"/>
      <c r="LO56" s="653"/>
      <c r="LP56" s="653"/>
      <c r="LQ56" s="653"/>
      <c r="LR56" s="653"/>
      <c r="LS56" s="653"/>
      <c r="LT56" s="653"/>
      <c r="LU56" s="653"/>
      <c r="LV56" s="653"/>
      <c r="LW56" s="653"/>
      <c r="LX56" s="653"/>
      <c r="LY56" s="653"/>
      <c r="LZ56" s="653"/>
      <c r="MA56" s="653"/>
      <c r="MB56" s="653"/>
      <c r="MC56" s="653"/>
      <c r="MD56" s="653"/>
      <c r="ME56" s="653"/>
      <c r="MF56" s="653"/>
      <c r="MG56" s="653"/>
      <c r="MH56" s="653"/>
      <c r="MI56" s="653"/>
      <c r="MJ56" s="653"/>
      <c r="MK56" s="653"/>
      <c r="ML56" s="653"/>
      <c r="MM56" s="653"/>
      <c r="MN56" s="653"/>
      <c r="MO56" s="653"/>
      <c r="MP56" s="653"/>
      <c r="MQ56" s="653"/>
      <c r="MR56" s="653"/>
      <c r="MS56" s="653"/>
      <c r="MT56" s="653"/>
      <c r="MU56" s="653"/>
      <c r="MV56" s="653"/>
      <c r="MW56" s="653"/>
      <c r="MX56" s="653"/>
      <c r="MY56" s="653"/>
      <c r="MZ56" s="653"/>
      <c r="NA56" s="653"/>
      <c r="NB56" s="653"/>
      <c r="NC56" s="653"/>
      <c r="ND56" s="653"/>
      <c r="NE56" s="653"/>
      <c r="NF56" s="653"/>
      <c r="NG56" s="653"/>
      <c r="NH56" s="653"/>
      <c r="NI56" s="653"/>
      <c r="NJ56" s="653"/>
      <c r="NK56" s="653"/>
      <c r="NL56" s="653"/>
      <c r="NM56" s="653"/>
      <c r="NN56" s="653"/>
      <c r="NO56" s="653"/>
      <c r="NP56" s="653"/>
      <c r="NQ56" s="653"/>
      <c r="NR56" s="653"/>
      <c r="NS56" s="653"/>
      <c r="NT56" s="653"/>
      <c r="NU56" s="653"/>
      <c r="NV56" s="653"/>
      <c r="NW56" s="653"/>
      <c r="NX56" s="653"/>
      <c r="NY56" s="653"/>
      <c r="NZ56" s="653"/>
      <c r="OA56" s="653"/>
      <c r="OB56" s="653"/>
      <c r="OC56" s="653"/>
      <c r="OD56" s="653"/>
      <c r="OE56" s="653"/>
      <c r="OF56" s="653"/>
      <c r="OG56" s="653"/>
      <c r="OH56" s="653"/>
      <c r="OI56" s="653"/>
      <c r="OJ56" s="653"/>
      <c r="OK56" s="653"/>
      <c r="OL56" s="653"/>
      <c r="OM56" s="653"/>
      <c r="ON56" s="653"/>
      <c r="OO56" s="653"/>
      <c r="OP56" s="653"/>
      <c r="OQ56" s="653"/>
      <c r="OR56" s="653"/>
      <c r="OS56" s="653"/>
      <c r="OT56" s="653"/>
      <c r="OU56" s="653"/>
      <c r="OV56" s="653"/>
      <c r="OW56" s="653"/>
      <c r="OX56" s="653"/>
      <c r="OY56" s="653"/>
      <c r="OZ56" s="653"/>
      <c r="PA56" s="653"/>
      <c r="PB56" s="653"/>
      <c r="PC56" s="653"/>
      <c r="PD56" s="653"/>
      <c r="PE56" s="653"/>
      <c r="PF56" s="653"/>
      <c r="PG56" s="653"/>
      <c r="PH56" s="653"/>
      <c r="PI56" s="653"/>
      <c r="PJ56" s="653"/>
      <c r="PK56" s="653"/>
      <c r="PL56" s="653"/>
      <c r="PM56" s="653"/>
      <c r="PN56" s="653"/>
      <c r="PO56" s="653"/>
      <c r="PP56" s="653"/>
      <c r="PQ56" s="653"/>
      <c r="PR56" s="653"/>
      <c r="PS56" s="653"/>
      <c r="PT56" s="653"/>
      <c r="PU56" s="653"/>
      <c r="PV56" s="653"/>
      <c r="PW56" s="653"/>
      <c r="PX56" s="653"/>
      <c r="PY56" s="653"/>
      <c r="PZ56" s="653"/>
      <c r="QA56" s="653"/>
      <c r="QB56" s="653"/>
      <c r="QC56" s="653"/>
      <c r="QD56" s="653"/>
      <c r="QE56" s="653"/>
      <c r="QF56" s="653"/>
      <c r="QG56" s="653"/>
      <c r="QH56" s="653"/>
      <c r="QI56" s="653"/>
      <c r="QJ56" s="653"/>
      <c r="QK56" s="653"/>
      <c r="QL56" s="653"/>
      <c r="QM56" s="653"/>
      <c r="QN56" s="653"/>
      <c r="QO56" s="653"/>
      <c r="QP56" s="653"/>
      <c r="QQ56" s="653"/>
      <c r="QR56" s="653"/>
      <c r="QS56" s="653"/>
      <c r="QT56" s="653"/>
      <c r="QU56" s="653"/>
      <c r="QV56" s="653"/>
      <c r="QW56" s="653"/>
      <c r="QX56" s="653"/>
      <c r="QY56" s="653"/>
      <c r="QZ56" s="653"/>
      <c r="RA56" s="653"/>
      <c r="RB56" s="653"/>
      <c r="RC56" s="653"/>
      <c r="RD56" s="653"/>
      <c r="RE56" s="653"/>
      <c r="RF56" s="653"/>
      <c r="RG56" s="653"/>
      <c r="RH56" s="653"/>
      <c r="RI56" s="653"/>
      <c r="RJ56" s="653"/>
      <c r="RK56" s="653"/>
      <c r="RL56" s="653"/>
      <c r="RM56" s="653"/>
      <c r="RN56" s="653"/>
      <c r="RO56" s="653"/>
      <c r="RP56" s="653"/>
      <c r="RQ56" s="653"/>
      <c r="RR56" s="653"/>
      <c r="RS56" s="653"/>
      <c r="RT56" s="653"/>
      <c r="RU56" s="653"/>
      <c r="RV56" s="653"/>
      <c r="RW56" s="653"/>
      <c r="RX56" s="653"/>
      <c r="RY56" s="653"/>
      <c r="RZ56" s="653"/>
      <c r="SA56" s="653"/>
      <c r="SB56" s="653"/>
      <c r="SC56" s="653"/>
      <c r="SD56" s="653"/>
      <c r="SE56" s="653"/>
      <c r="SF56" s="653"/>
      <c r="SG56" s="653"/>
      <c r="SH56" s="653"/>
      <c r="SI56" s="653"/>
      <c r="SJ56" s="653"/>
      <c r="SK56" s="653"/>
      <c r="SL56" s="653"/>
      <c r="SM56" s="653"/>
      <c r="SN56" s="653"/>
      <c r="SO56" s="653"/>
      <c r="SP56" s="653"/>
      <c r="SQ56" s="653"/>
      <c r="SR56" s="653"/>
      <c r="SS56" s="653"/>
      <c r="ST56" s="653"/>
      <c r="SU56" s="653"/>
      <c r="SV56" s="653"/>
      <c r="SW56" s="653"/>
      <c r="SX56" s="653"/>
      <c r="SY56" s="653"/>
      <c r="SZ56" s="653"/>
      <c r="TA56" s="653"/>
      <c r="TB56" s="653"/>
      <c r="TC56" s="653"/>
      <c r="TD56" s="653"/>
      <c r="TE56" s="653"/>
      <c r="TF56" s="653"/>
      <c r="TG56" s="653"/>
      <c r="TH56" s="653"/>
      <c r="TI56" s="653"/>
      <c r="TJ56" s="653"/>
      <c r="TK56" s="653"/>
      <c r="TL56" s="653"/>
      <c r="TM56" s="653"/>
      <c r="TN56" s="653"/>
      <c r="TO56" s="653"/>
      <c r="TP56" s="653"/>
      <c r="TQ56" s="653"/>
      <c r="TR56" s="653"/>
      <c r="TS56" s="653"/>
      <c r="TT56" s="653"/>
      <c r="TU56" s="653"/>
      <c r="TV56" s="653"/>
      <c r="TW56" s="653"/>
      <c r="TX56" s="653"/>
      <c r="TY56" s="653"/>
      <c r="TZ56" s="653"/>
      <c r="UA56" s="653"/>
      <c r="UB56" s="653"/>
      <c r="UC56" s="653"/>
      <c r="UD56" s="653"/>
      <c r="UE56" s="653"/>
      <c r="UF56" s="653"/>
      <c r="UG56" s="653"/>
      <c r="UH56" s="653"/>
      <c r="UI56" s="653"/>
      <c r="UJ56" s="653"/>
      <c r="UK56" s="653"/>
      <c r="UL56" s="653"/>
      <c r="UM56" s="653"/>
      <c r="UN56" s="653"/>
      <c r="UO56" s="653"/>
      <c r="UP56" s="653"/>
      <c r="UQ56" s="653"/>
      <c r="UR56" s="653"/>
      <c r="US56" s="653"/>
      <c r="UT56" s="653"/>
      <c r="UU56" s="653"/>
      <c r="UV56" s="653"/>
      <c r="UW56" s="653"/>
      <c r="UX56" s="653"/>
      <c r="UY56" s="653"/>
      <c r="UZ56" s="653"/>
      <c r="VA56" s="653"/>
      <c r="VB56" s="653"/>
      <c r="VC56" s="653"/>
      <c r="VD56" s="653"/>
      <c r="VE56" s="653"/>
      <c r="VF56" s="653"/>
      <c r="VG56" s="653"/>
      <c r="VH56" s="653"/>
      <c r="VI56" s="653"/>
      <c r="VJ56" s="653"/>
      <c r="VK56" s="653"/>
      <c r="VL56" s="653"/>
      <c r="VM56" s="653"/>
      <c r="VN56" s="653"/>
      <c r="VO56" s="653"/>
      <c r="VP56" s="653"/>
      <c r="VQ56" s="653"/>
      <c r="VR56" s="653"/>
      <c r="VS56" s="653"/>
      <c r="VT56" s="653"/>
      <c r="VU56" s="653"/>
      <c r="VV56" s="653"/>
      <c r="VW56" s="653"/>
      <c r="VX56" s="653"/>
      <c r="VY56" s="653"/>
      <c r="VZ56" s="653"/>
      <c r="WA56" s="653"/>
      <c r="WB56" s="653"/>
      <c r="WC56" s="653"/>
      <c r="WD56" s="653"/>
      <c r="WE56" s="653"/>
      <c r="WF56" s="653"/>
      <c r="WG56" s="653"/>
      <c r="WH56" s="653"/>
      <c r="WI56" s="653"/>
      <c r="WJ56" s="653"/>
      <c r="WK56" s="653"/>
      <c r="WL56" s="653"/>
      <c r="WM56" s="653"/>
      <c r="WN56" s="653"/>
      <c r="WO56" s="653"/>
      <c r="WP56" s="653"/>
      <c r="WQ56" s="653"/>
      <c r="WR56" s="653"/>
      <c r="WS56" s="653"/>
      <c r="WT56" s="653"/>
      <c r="WU56" s="653"/>
      <c r="WV56" s="653"/>
      <c r="WW56" s="653"/>
      <c r="WX56" s="653"/>
      <c r="WY56" s="653"/>
      <c r="WZ56" s="653"/>
      <c r="XA56" s="653"/>
      <c r="XB56" s="653"/>
      <c r="XC56" s="653"/>
      <c r="XD56" s="653"/>
      <c r="XE56" s="653"/>
      <c r="XF56" s="653"/>
      <c r="XG56" s="653"/>
      <c r="XH56" s="653"/>
      <c r="XI56" s="653"/>
      <c r="XJ56" s="653"/>
      <c r="XK56" s="653"/>
      <c r="XL56" s="653"/>
      <c r="XM56" s="653"/>
      <c r="XN56" s="653"/>
      <c r="XO56" s="653"/>
      <c r="XP56" s="653"/>
      <c r="XQ56" s="653"/>
      <c r="XR56" s="653"/>
      <c r="XS56" s="653"/>
      <c r="XT56" s="653"/>
      <c r="XU56" s="653"/>
      <c r="XV56" s="653"/>
      <c r="XW56" s="653"/>
      <c r="XX56" s="653"/>
      <c r="XY56" s="653"/>
      <c r="XZ56" s="653"/>
      <c r="YA56" s="653"/>
      <c r="YB56" s="653"/>
      <c r="YC56" s="653"/>
      <c r="YD56" s="653"/>
      <c r="YE56" s="653"/>
      <c r="YF56" s="653"/>
      <c r="YG56" s="653"/>
      <c r="YH56" s="653"/>
      <c r="YI56" s="653"/>
      <c r="YJ56" s="653"/>
      <c r="YK56" s="653"/>
      <c r="YL56" s="653"/>
      <c r="YM56" s="653"/>
      <c r="YN56" s="653"/>
      <c r="YO56" s="653"/>
      <c r="YP56" s="653"/>
      <c r="YQ56" s="653"/>
      <c r="YR56" s="653"/>
      <c r="YS56" s="653"/>
      <c r="YT56" s="653"/>
      <c r="YU56" s="653"/>
      <c r="YV56" s="653"/>
      <c r="YW56" s="653"/>
      <c r="YX56" s="653"/>
      <c r="YY56" s="653"/>
      <c r="YZ56" s="653"/>
      <c r="ZA56" s="653"/>
      <c r="ZB56" s="653"/>
      <c r="ZC56" s="653"/>
      <c r="ZD56" s="653"/>
      <c r="ZE56" s="653"/>
      <c r="ZF56" s="653"/>
      <c r="ZG56" s="653"/>
      <c r="ZH56" s="653"/>
      <c r="ZI56" s="653"/>
      <c r="ZJ56" s="653"/>
      <c r="ZK56" s="653"/>
      <c r="ZL56" s="653"/>
      <c r="ZM56" s="653"/>
      <c r="ZN56" s="653"/>
      <c r="ZO56" s="653"/>
      <c r="ZP56" s="653"/>
      <c r="ZQ56" s="653"/>
      <c r="ZR56" s="653"/>
      <c r="ZS56" s="653"/>
      <c r="ZT56" s="653"/>
      <c r="ZU56" s="653"/>
      <c r="ZV56" s="653"/>
      <c r="ZW56" s="653"/>
      <c r="ZX56" s="653"/>
      <c r="ZY56" s="653"/>
      <c r="ZZ56" s="653"/>
      <c r="AAA56" s="653"/>
      <c r="AAB56" s="653"/>
      <c r="AAC56" s="653"/>
      <c r="AAD56" s="653"/>
      <c r="AAE56" s="653"/>
      <c r="AAF56" s="653"/>
      <c r="AAG56" s="653"/>
      <c r="AAH56" s="653"/>
      <c r="AAI56" s="653"/>
      <c r="AAJ56" s="653"/>
      <c r="AAK56" s="653"/>
      <c r="AAL56" s="653"/>
      <c r="AAM56" s="653"/>
      <c r="AAN56" s="653"/>
      <c r="AAO56" s="653"/>
      <c r="AAP56" s="653"/>
      <c r="AAQ56" s="653"/>
      <c r="AAR56" s="653"/>
      <c r="AAS56" s="653"/>
      <c r="AAT56" s="653"/>
      <c r="AAU56" s="653"/>
      <c r="AAV56" s="653"/>
      <c r="AAW56" s="653"/>
      <c r="AAX56" s="653"/>
      <c r="AAY56" s="653"/>
      <c r="AAZ56" s="653"/>
      <c r="ABA56" s="653"/>
      <c r="ABB56" s="653"/>
      <c r="ABC56" s="653"/>
      <c r="ABD56" s="653"/>
      <c r="ABE56" s="653"/>
      <c r="ABF56" s="653"/>
      <c r="ABG56" s="653"/>
      <c r="ABH56" s="653"/>
      <c r="ABI56" s="653"/>
      <c r="ABJ56" s="653"/>
      <c r="ABK56" s="653"/>
      <c r="ABL56" s="653"/>
      <c r="ABM56" s="653"/>
      <c r="ABN56" s="653"/>
      <c r="ABO56" s="653"/>
      <c r="ABP56" s="653"/>
      <c r="ABQ56" s="653"/>
      <c r="ABR56" s="653"/>
      <c r="ABS56" s="653"/>
      <c r="ABT56" s="653"/>
      <c r="ABU56" s="653"/>
      <c r="ABV56" s="653"/>
      <c r="ABW56" s="653"/>
      <c r="ABX56" s="653"/>
      <c r="ABY56" s="653"/>
      <c r="ABZ56" s="653"/>
      <c r="ACA56" s="653"/>
      <c r="ACB56" s="653"/>
      <c r="ACC56" s="653"/>
      <c r="ACD56" s="653"/>
      <c r="ACE56" s="653"/>
      <c r="ACF56" s="653"/>
      <c r="ACG56" s="653"/>
      <c r="ACH56" s="653"/>
      <c r="ACI56" s="653"/>
      <c r="ACJ56" s="653"/>
      <c r="ACK56" s="653"/>
      <c r="ACL56" s="653"/>
      <c r="ACM56" s="653"/>
      <c r="ACN56" s="653"/>
      <c r="ACO56" s="653"/>
      <c r="ACP56" s="653"/>
      <c r="ACQ56" s="653"/>
      <c r="ACR56" s="653"/>
      <c r="ACS56" s="653"/>
      <c r="ACT56" s="653"/>
      <c r="ACU56" s="653"/>
      <c r="ACV56" s="653"/>
      <c r="ACW56" s="653"/>
      <c r="ACX56" s="653"/>
      <c r="ACY56" s="653"/>
      <c r="ACZ56" s="653"/>
      <c r="ADA56" s="653"/>
      <c r="ADB56" s="653"/>
      <c r="ADC56" s="653"/>
      <c r="ADD56" s="653"/>
      <c r="ADE56" s="653"/>
      <c r="ADF56" s="653"/>
      <c r="ADG56" s="653"/>
      <c r="ADH56" s="653"/>
      <c r="ADI56" s="653"/>
      <c r="ADJ56" s="653"/>
      <c r="ADK56" s="653"/>
      <c r="ADL56" s="653"/>
      <c r="ADM56" s="653"/>
      <c r="ADN56" s="653"/>
      <c r="ADO56" s="653"/>
      <c r="ADP56" s="653"/>
      <c r="ADQ56" s="653"/>
      <c r="ADR56" s="653"/>
      <c r="ADS56" s="653"/>
      <c r="ADT56" s="653"/>
      <c r="ADU56" s="653"/>
      <c r="ADV56" s="653"/>
      <c r="ADW56" s="653"/>
      <c r="ADX56" s="653"/>
      <c r="ADY56" s="653"/>
      <c r="ADZ56" s="653"/>
      <c r="AEA56" s="653"/>
      <c r="AEB56" s="653"/>
      <c r="AEC56" s="653"/>
      <c r="AED56" s="653"/>
      <c r="AEE56" s="653"/>
      <c r="AEF56" s="653"/>
      <c r="AEG56" s="653"/>
      <c r="AEH56" s="653"/>
      <c r="AEI56" s="653"/>
      <c r="AEJ56" s="653"/>
      <c r="AEK56" s="653"/>
      <c r="AEL56" s="653"/>
      <c r="AEM56" s="653"/>
      <c r="AEN56" s="653"/>
      <c r="AEO56" s="653"/>
      <c r="AEP56" s="653"/>
      <c r="AEQ56" s="653"/>
      <c r="AER56" s="653"/>
      <c r="AES56" s="653"/>
      <c r="AET56" s="653"/>
      <c r="AEU56" s="653"/>
      <c r="AEV56" s="653"/>
      <c r="AEW56" s="653"/>
      <c r="AEX56" s="653"/>
      <c r="AEY56" s="653"/>
      <c r="AEZ56" s="653"/>
      <c r="AFA56" s="653"/>
      <c r="AFB56" s="653"/>
      <c r="AFC56" s="653"/>
      <c r="AFD56" s="653"/>
      <c r="AFE56" s="653"/>
      <c r="AFF56" s="653"/>
      <c r="AFG56" s="653"/>
      <c r="AFH56" s="653"/>
      <c r="AFI56" s="653"/>
      <c r="AFJ56" s="653"/>
      <c r="AFK56" s="653"/>
      <c r="AFL56" s="653"/>
      <c r="AFM56" s="653"/>
      <c r="AFN56" s="653"/>
      <c r="AFO56" s="653"/>
      <c r="AFP56" s="653"/>
      <c r="AFQ56" s="653"/>
      <c r="AFR56" s="653"/>
      <c r="AFS56" s="653"/>
      <c r="AFT56" s="653"/>
      <c r="AFU56" s="653"/>
      <c r="AFV56" s="653"/>
      <c r="AFW56" s="653"/>
      <c r="AFX56" s="653"/>
      <c r="AFY56" s="653"/>
      <c r="AFZ56" s="653"/>
      <c r="AGA56" s="653"/>
      <c r="AGB56" s="653"/>
      <c r="AGC56" s="653"/>
      <c r="AGD56" s="653"/>
      <c r="AGE56" s="653"/>
      <c r="AGF56" s="653"/>
      <c r="AGG56" s="653"/>
      <c r="AGH56" s="653"/>
      <c r="AGI56" s="653"/>
      <c r="AGJ56" s="653"/>
      <c r="AGK56" s="653"/>
      <c r="AGL56" s="653"/>
      <c r="AGM56" s="653"/>
      <c r="AGN56" s="653"/>
      <c r="AGO56" s="653"/>
      <c r="AGP56" s="653"/>
      <c r="AGQ56" s="653"/>
      <c r="AGR56" s="653"/>
      <c r="AGS56" s="653"/>
      <c r="AGT56" s="653"/>
      <c r="AGU56" s="653"/>
      <c r="AGV56" s="653"/>
      <c r="AGW56" s="653"/>
      <c r="AGX56" s="653"/>
      <c r="AGY56" s="653"/>
      <c r="AGZ56" s="653"/>
      <c r="AHA56" s="653"/>
      <c r="AHB56" s="653"/>
      <c r="AHC56" s="653"/>
      <c r="AHD56" s="653"/>
      <c r="AHE56" s="653"/>
      <c r="AHF56" s="653"/>
      <c r="AHG56" s="653"/>
      <c r="AHH56" s="653"/>
      <c r="AHI56" s="653"/>
      <c r="AHJ56" s="653"/>
      <c r="AHK56" s="653"/>
      <c r="AHL56" s="653"/>
      <c r="AHM56" s="653"/>
      <c r="AHN56" s="653"/>
      <c r="AHO56" s="653"/>
      <c r="AHP56" s="653"/>
      <c r="AHQ56" s="653"/>
      <c r="AHR56" s="653"/>
      <c r="AHS56" s="653"/>
      <c r="AHT56" s="653"/>
      <c r="AHU56" s="653"/>
      <c r="AHV56" s="653"/>
      <c r="AHW56" s="653"/>
      <c r="AHX56" s="653"/>
      <c r="AHY56" s="653"/>
      <c r="AHZ56" s="653"/>
      <c r="AIA56" s="653"/>
      <c r="AIB56" s="653"/>
      <c r="AIC56" s="653"/>
      <c r="AID56" s="653"/>
      <c r="AIE56" s="653"/>
      <c r="AIF56" s="653"/>
      <c r="AIG56" s="653"/>
      <c r="AIH56" s="653"/>
      <c r="AII56" s="653"/>
      <c r="AIJ56" s="653"/>
      <c r="AIK56" s="653"/>
      <c r="AIL56" s="653"/>
      <c r="AIM56" s="653"/>
      <c r="AIN56" s="653"/>
      <c r="AIO56" s="653"/>
      <c r="AIP56" s="653"/>
      <c r="AIQ56" s="653"/>
      <c r="AIR56" s="653"/>
      <c r="AIS56" s="653"/>
      <c r="AIT56" s="653"/>
      <c r="AIU56" s="653"/>
      <c r="AIV56" s="653"/>
      <c r="AIW56" s="653"/>
      <c r="AIX56" s="653"/>
      <c r="AIY56" s="653"/>
      <c r="AIZ56" s="653"/>
      <c r="AJA56" s="653"/>
      <c r="AJB56" s="653"/>
      <c r="AJC56" s="653"/>
      <c r="AJD56" s="653"/>
      <c r="AJE56" s="653"/>
      <c r="AJF56" s="653"/>
      <c r="AJG56" s="653"/>
      <c r="AJH56" s="653"/>
      <c r="AJI56" s="653"/>
      <c r="AJJ56" s="653"/>
      <c r="AJK56" s="653"/>
      <c r="AJL56" s="653"/>
      <c r="AJM56" s="653"/>
      <c r="AJN56" s="653"/>
      <c r="AJO56" s="653"/>
      <c r="AJP56" s="653"/>
      <c r="AJQ56" s="653"/>
      <c r="AJR56" s="653"/>
      <c r="AJS56" s="653"/>
      <c r="AJT56" s="653"/>
      <c r="AJU56" s="653"/>
      <c r="AJV56" s="653"/>
      <c r="AJW56" s="653"/>
      <c r="AJX56" s="653"/>
      <c r="AJY56" s="653"/>
      <c r="AJZ56" s="653"/>
      <c r="AKA56" s="653"/>
      <c r="AKB56" s="653"/>
      <c r="AKC56" s="653"/>
      <c r="AKD56" s="653"/>
      <c r="AKE56" s="653"/>
      <c r="AKF56" s="653"/>
      <c r="AKG56" s="653"/>
      <c r="AKH56" s="653"/>
      <c r="AKI56" s="653"/>
      <c r="AKJ56" s="653"/>
      <c r="AKK56" s="653"/>
      <c r="AKL56" s="653"/>
      <c r="AKM56" s="653"/>
      <c r="AKN56" s="653"/>
      <c r="AKO56" s="653"/>
      <c r="AKP56" s="653"/>
      <c r="AKQ56" s="653"/>
      <c r="AKR56" s="653"/>
      <c r="AKS56" s="653"/>
      <c r="AKT56" s="653"/>
      <c r="AKU56" s="653"/>
      <c r="AKV56" s="653"/>
      <c r="AKW56" s="653"/>
      <c r="AKX56" s="653"/>
      <c r="AKY56" s="653"/>
      <c r="AKZ56" s="653"/>
      <c r="ALA56" s="653"/>
      <c r="ALB56" s="653"/>
      <c r="ALC56" s="653"/>
      <c r="ALD56" s="653"/>
      <c r="ALE56" s="653"/>
      <c r="ALF56" s="653"/>
      <c r="ALG56" s="653"/>
      <c r="ALH56" s="653"/>
      <c r="ALI56" s="653"/>
      <c r="ALJ56" s="653"/>
      <c r="ALK56" s="653"/>
      <c r="ALL56" s="653"/>
      <c r="ALM56" s="653"/>
      <c r="ALN56" s="653"/>
      <c r="ALO56" s="653"/>
      <c r="ALP56" s="653"/>
      <c r="ALQ56" s="653"/>
      <c r="ALR56" s="653"/>
      <c r="ALS56" s="653"/>
      <c r="ALT56" s="653"/>
      <c r="ALU56" s="653"/>
      <c r="ALV56" s="653"/>
      <c r="ALW56" s="653"/>
      <c r="ALX56" s="653"/>
      <c r="ALY56" s="653"/>
      <c r="ALZ56" s="653"/>
      <c r="AMA56" s="653"/>
      <c r="AMB56" s="653"/>
      <c r="AMC56" s="653"/>
      <c r="AMD56" s="653"/>
      <c r="AME56" s="653"/>
      <c r="AMF56" s="653"/>
      <c r="AMG56" s="653"/>
      <c r="AMH56" s="653"/>
      <c r="AMI56" s="653"/>
      <c r="AMJ56" s="653"/>
    </row>
    <row r="57" spans="1:1024" s="199" customFormat="1">
      <c r="A57" s="1599" t="s">
        <v>3197</v>
      </c>
      <c r="B57" s="1594"/>
      <c r="C57" s="1594"/>
      <c r="D57" s="1594"/>
      <c r="E57" s="1594"/>
      <c r="F57" s="1595"/>
      <c r="G57" s="1600">
        <v>11492814.199999999</v>
      </c>
      <c r="H57" s="1600">
        <v>11492814.199999999</v>
      </c>
      <c r="I57" s="656"/>
      <c r="J57" s="653"/>
      <c r="K57" s="653"/>
      <c r="L57" s="653"/>
      <c r="M57" s="653"/>
      <c r="N57" s="653"/>
      <c r="O57" s="653"/>
      <c r="P57" s="653"/>
      <c r="Q57" s="653"/>
      <c r="R57" s="653"/>
      <c r="S57" s="653"/>
      <c r="T57" s="653"/>
      <c r="U57" s="653"/>
      <c r="V57" s="653"/>
      <c r="W57" s="653"/>
      <c r="X57" s="653"/>
      <c r="Y57" s="653"/>
      <c r="Z57" s="653"/>
      <c r="AA57" s="653"/>
      <c r="AB57" s="653"/>
      <c r="AC57" s="653"/>
      <c r="AD57" s="653"/>
      <c r="AE57" s="653"/>
      <c r="AF57" s="653"/>
      <c r="AG57" s="653"/>
      <c r="AH57" s="653"/>
      <c r="AI57" s="653"/>
      <c r="AJ57" s="653"/>
      <c r="AK57" s="653"/>
      <c r="AL57" s="653"/>
      <c r="AM57" s="653"/>
      <c r="AN57" s="653"/>
      <c r="AO57" s="653"/>
      <c r="AP57" s="653"/>
      <c r="AQ57" s="653"/>
      <c r="AR57" s="653"/>
      <c r="AS57" s="653"/>
      <c r="AT57" s="653"/>
      <c r="AU57" s="653"/>
      <c r="AV57" s="653"/>
      <c r="AW57" s="653"/>
      <c r="AX57" s="653"/>
      <c r="AY57" s="653"/>
      <c r="AZ57" s="653"/>
      <c r="BA57" s="653"/>
      <c r="BB57" s="653"/>
      <c r="BC57" s="653"/>
      <c r="BD57" s="653"/>
      <c r="BE57" s="653"/>
      <c r="BF57" s="653"/>
      <c r="BG57" s="653"/>
      <c r="BH57" s="653"/>
      <c r="BI57" s="653"/>
      <c r="BJ57" s="653"/>
      <c r="BK57" s="653"/>
      <c r="BL57" s="653"/>
      <c r="BM57" s="653"/>
      <c r="BN57" s="653"/>
      <c r="BO57" s="653"/>
      <c r="BP57" s="653"/>
      <c r="BQ57" s="653"/>
      <c r="BR57" s="653"/>
      <c r="BS57" s="653"/>
      <c r="BT57" s="653"/>
      <c r="BU57" s="653"/>
      <c r="BV57" s="653"/>
      <c r="BW57" s="653"/>
      <c r="BX57" s="653"/>
      <c r="BY57" s="653"/>
      <c r="BZ57" s="653"/>
      <c r="CA57" s="653"/>
      <c r="CB57" s="653"/>
      <c r="CC57" s="653"/>
      <c r="CD57" s="653"/>
      <c r="CE57" s="653"/>
      <c r="CF57" s="653"/>
      <c r="CG57" s="653"/>
      <c r="CH57" s="653"/>
      <c r="CI57" s="653"/>
      <c r="CJ57" s="653"/>
      <c r="CK57" s="653"/>
      <c r="CL57" s="653"/>
      <c r="CM57" s="653"/>
      <c r="CN57" s="653"/>
      <c r="CO57" s="653"/>
      <c r="CP57" s="653"/>
      <c r="CQ57" s="653"/>
      <c r="CR57" s="653"/>
      <c r="CS57" s="653"/>
      <c r="CT57" s="653"/>
      <c r="CU57" s="653"/>
      <c r="CV57" s="653"/>
      <c r="CW57" s="653"/>
      <c r="CX57" s="653"/>
      <c r="CY57" s="653"/>
      <c r="CZ57" s="653"/>
      <c r="DA57" s="653"/>
      <c r="DB57" s="653"/>
      <c r="DC57" s="653"/>
      <c r="DD57" s="653"/>
      <c r="DE57" s="653"/>
      <c r="DF57" s="653"/>
      <c r="DG57" s="653"/>
      <c r="DH57" s="653"/>
      <c r="DI57" s="653"/>
      <c r="DJ57" s="653"/>
      <c r="DK57" s="653"/>
      <c r="DL57" s="653"/>
      <c r="DM57" s="653"/>
      <c r="DN57" s="653"/>
      <c r="DO57" s="653"/>
      <c r="DP57" s="653"/>
      <c r="DQ57" s="653"/>
      <c r="DR57" s="653"/>
      <c r="DS57" s="653"/>
      <c r="DT57" s="653"/>
      <c r="DU57" s="653"/>
      <c r="DV57" s="653"/>
      <c r="DW57" s="653"/>
      <c r="DX57" s="653"/>
      <c r="DY57" s="653"/>
      <c r="DZ57" s="653"/>
      <c r="EA57" s="653"/>
      <c r="EB57" s="653"/>
      <c r="EC57" s="653"/>
      <c r="ED57" s="653"/>
      <c r="EE57" s="653"/>
      <c r="EF57" s="653"/>
      <c r="EG57" s="653"/>
      <c r="EH57" s="653"/>
      <c r="EI57" s="653"/>
      <c r="EJ57" s="653"/>
      <c r="EK57" s="653"/>
      <c r="EL57" s="653"/>
      <c r="EM57" s="653"/>
      <c r="EN57" s="653"/>
      <c r="EO57" s="653"/>
      <c r="EP57" s="653"/>
      <c r="EQ57" s="653"/>
      <c r="ER57" s="653"/>
      <c r="ES57" s="653"/>
      <c r="ET57" s="653"/>
      <c r="EU57" s="653"/>
      <c r="EV57" s="653"/>
      <c r="EW57" s="653"/>
      <c r="EX57" s="653"/>
      <c r="EY57" s="653"/>
      <c r="EZ57" s="653"/>
      <c r="FA57" s="653"/>
      <c r="FB57" s="653"/>
      <c r="FC57" s="653"/>
      <c r="FD57" s="653"/>
      <c r="FE57" s="653"/>
      <c r="FF57" s="653"/>
      <c r="FG57" s="653"/>
      <c r="FH57" s="653"/>
      <c r="FI57" s="653"/>
      <c r="FJ57" s="653"/>
      <c r="FK57" s="653"/>
      <c r="FL57" s="653"/>
      <c r="FM57" s="653"/>
      <c r="FN57" s="653"/>
      <c r="FO57" s="653"/>
      <c r="FP57" s="653"/>
      <c r="FQ57" s="653"/>
      <c r="FR57" s="653"/>
      <c r="FS57" s="653"/>
      <c r="FT57" s="653"/>
      <c r="FU57" s="653"/>
      <c r="FV57" s="653"/>
      <c r="FW57" s="653"/>
      <c r="FX57" s="653"/>
      <c r="FY57" s="653"/>
      <c r="FZ57" s="653"/>
      <c r="GA57" s="653"/>
      <c r="GB57" s="653"/>
      <c r="GC57" s="653"/>
      <c r="GD57" s="653"/>
      <c r="GE57" s="653"/>
      <c r="GF57" s="653"/>
      <c r="GG57" s="653"/>
      <c r="GH57" s="653"/>
      <c r="GI57" s="653"/>
      <c r="GJ57" s="653"/>
      <c r="GK57" s="653"/>
      <c r="GL57" s="653"/>
      <c r="GM57" s="653"/>
      <c r="GN57" s="653"/>
      <c r="GO57" s="653"/>
      <c r="GP57" s="653"/>
      <c r="GQ57" s="653"/>
      <c r="GR57" s="653"/>
      <c r="GS57" s="653"/>
      <c r="GT57" s="653"/>
      <c r="GU57" s="653"/>
      <c r="GV57" s="653"/>
      <c r="GW57" s="653"/>
      <c r="GX57" s="653"/>
      <c r="GY57" s="653"/>
      <c r="GZ57" s="653"/>
      <c r="HA57" s="653"/>
      <c r="HB57" s="653"/>
      <c r="HC57" s="653"/>
      <c r="HD57" s="653"/>
      <c r="HE57" s="653"/>
      <c r="HF57" s="653"/>
      <c r="HG57" s="653"/>
      <c r="HH57" s="653"/>
      <c r="HI57" s="653"/>
      <c r="HJ57" s="653"/>
      <c r="HK57" s="653"/>
      <c r="HL57" s="653"/>
      <c r="HM57" s="653"/>
      <c r="HN57" s="653"/>
      <c r="HO57" s="653"/>
      <c r="HP57" s="653"/>
      <c r="HQ57" s="653"/>
      <c r="HR57" s="653"/>
      <c r="HS57" s="653"/>
      <c r="HT57" s="653"/>
      <c r="HU57" s="653"/>
      <c r="HV57" s="653"/>
      <c r="HW57" s="653"/>
      <c r="HX57" s="653"/>
      <c r="HY57" s="653"/>
      <c r="HZ57" s="653"/>
      <c r="IA57" s="653"/>
      <c r="IB57" s="653"/>
      <c r="IC57" s="653"/>
      <c r="ID57" s="653"/>
      <c r="IE57" s="653"/>
      <c r="IF57" s="653"/>
      <c r="IG57" s="653"/>
      <c r="IH57" s="653"/>
      <c r="II57" s="653"/>
      <c r="IJ57" s="653"/>
      <c r="IK57" s="653"/>
      <c r="IL57" s="653"/>
      <c r="IM57" s="653"/>
      <c r="IN57" s="653"/>
      <c r="IO57" s="653"/>
      <c r="IP57" s="653"/>
      <c r="IQ57" s="653"/>
      <c r="IR57" s="653"/>
      <c r="IS57" s="653"/>
      <c r="IT57" s="653"/>
      <c r="IU57" s="653"/>
      <c r="IV57" s="653"/>
      <c r="IW57" s="653"/>
      <c r="IX57" s="653"/>
      <c r="IY57" s="653"/>
      <c r="IZ57" s="653"/>
      <c r="JA57" s="653"/>
      <c r="JB57" s="653"/>
      <c r="JC57" s="653"/>
      <c r="JD57" s="653"/>
      <c r="JE57" s="653"/>
      <c r="JF57" s="653"/>
      <c r="JG57" s="653"/>
      <c r="JH57" s="653"/>
      <c r="JI57" s="653"/>
      <c r="JJ57" s="653"/>
      <c r="JK57" s="653"/>
      <c r="JL57" s="653"/>
      <c r="JM57" s="653"/>
      <c r="JN57" s="653"/>
      <c r="JO57" s="653"/>
      <c r="JP57" s="653"/>
      <c r="JQ57" s="653"/>
      <c r="JR57" s="653"/>
      <c r="JS57" s="653"/>
      <c r="JT57" s="653"/>
      <c r="JU57" s="653"/>
      <c r="JV57" s="653"/>
      <c r="JW57" s="653"/>
      <c r="JX57" s="653"/>
      <c r="JY57" s="653"/>
      <c r="JZ57" s="653"/>
      <c r="KA57" s="653"/>
      <c r="KB57" s="653"/>
      <c r="KC57" s="653"/>
      <c r="KD57" s="653"/>
      <c r="KE57" s="653"/>
      <c r="KF57" s="653"/>
      <c r="KG57" s="653"/>
      <c r="KH57" s="653"/>
      <c r="KI57" s="653"/>
      <c r="KJ57" s="653"/>
      <c r="KK57" s="653"/>
      <c r="KL57" s="653"/>
      <c r="KM57" s="653"/>
      <c r="KN57" s="653"/>
      <c r="KO57" s="653"/>
      <c r="KP57" s="653"/>
      <c r="KQ57" s="653"/>
      <c r="KR57" s="653"/>
      <c r="KS57" s="653"/>
      <c r="KT57" s="653"/>
      <c r="KU57" s="653"/>
      <c r="KV57" s="653"/>
      <c r="KW57" s="653"/>
      <c r="KX57" s="653"/>
      <c r="KY57" s="653"/>
      <c r="KZ57" s="653"/>
      <c r="LA57" s="653"/>
      <c r="LB57" s="653"/>
      <c r="LC57" s="653"/>
      <c r="LD57" s="653"/>
      <c r="LE57" s="653"/>
      <c r="LF57" s="653"/>
      <c r="LG57" s="653"/>
      <c r="LH57" s="653"/>
      <c r="LI57" s="653"/>
      <c r="LJ57" s="653"/>
      <c r="LK57" s="653"/>
      <c r="LL57" s="653"/>
      <c r="LM57" s="653"/>
      <c r="LN57" s="653"/>
      <c r="LO57" s="653"/>
      <c r="LP57" s="653"/>
      <c r="LQ57" s="653"/>
      <c r="LR57" s="653"/>
      <c r="LS57" s="653"/>
      <c r="LT57" s="653"/>
      <c r="LU57" s="653"/>
      <c r="LV57" s="653"/>
      <c r="LW57" s="653"/>
      <c r="LX57" s="653"/>
      <c r="LY57" s="653"/>
      <c r="LZ57" s="653"/>
      <c r="MA57" s="653"/>
      <c r="MB57" s="653"/>
      <c r="MC57" s="653"/>
      <c r="MD57" s="653"/>
      <c r="ME57" s="653"/>
      <c r="MF57" s="653"/>
      <c r="MG57" s="653"/>
      <c r="MH57" s="653"/>
      <c r="MI57" s="653"/>
      <c r="MJ57" s="653"/>
      <c r="MK57" s="653"/>
      <c r="ML57" s="653"/>
      <c r="MM57" s="653"/>
      <c r="MN57" s="653"/>
      <c r="MO57" s="653"/>
      <c r="MP57" s="653"/>
      <c r="MQ57" s="653"/>
      <c r="MR57" s="653"/>
      <c r="MS57" s="653"/>
      <c r="MT57" s="653"/>
      <c r="MU57" s="653"/>
      <c r="MV57" s="653"/>
      <c r="MW57" s="653"/>
      <c r="MX57" s="653"/>
      <c r="MY57" s="653"/>
      <c r="MZ57" s="653"/>
      <c r="NA57" s="653"/>
      <c r="NB57" s="653"/>
      <c r="NC57" s="653"/>
      <c r="ND57" s="653"/>
      <c r="NE57" s="653"/>
      <c r="NF57" s="653"/>
      <c r="NG57" s="653"/>
      <c r="NH57" s="653"/>
      <c r="NI57" s="653"/>
      <c r="NJ57" s="653"/>
      <c r="NK57" s="653"/>
      <c r="NL57" s="653"/>
      <c r="NM57" s="653"/>
      <c r="NN57" s="653"/>
      <c r="NO57" s="653"/>
      <c r="NP57" s="653"/>
      <c r="NQ57" s="653"/>
      <c r="NR57" s="653"/>
      <c r="NS57" s="653"/>
      <c r="NT57" s="653"/>
      <c r="NU57" s="653"/>
      <c r="NV57" s="653"/>
      <c r="NW57" s="653"/>
      <c r="NX57" s="653"/>
      <c r="NY57" s="653"/>
      <c r="NZ57" s="653"/>
      <c r="OA57" s="653"/>
      <c r="OB57" s="653"/>
      <c r="OC57" s="653"/>
      <c r="OD57" s="653"/>
      <c r="OE57" s="653"/>
      <c r="OF57" s="653"/>
      <c r="OG57" s="653"/>
      <c r="OH57" s="653"/>
      <c r="OI57" s="653"/>
      <c r="OJ57" s="653"/>
      <c r="OK57" s="653"/>
      <c r="OL57" s="653"/>
      <c r="OM57" s="653"/>
      <c r="ON57" s="653"/>
      <c r="OO57" s="653"/>
      <c r="OP57" s="653"/>
      <c r="OQ57" s="653"/>
      <c r="OR57" s="653"/>
      <c r="OS57" s="653"/>
      <c r="OT57" s="653"/>
      <c r="OU57" s="653"/>
      <c r="OV57" s="653"/>
      <c r="OW57" s="653"/>
      <c r="OX57" s="653"/>
      <c r="OY57" s="653"/>
      <c r="OZ57" s="653"/>
      <c r="PA57" s="653"/>
      <c r="PB57" s="653"/>
      <c r="PC57" s="653"/>
      <c r="PD57" s="653"/>
      <c r="PE57" s="653"/>
      <c r="PF57" s="653"/>
      <c r="PG57" s="653"/>
      <c r="PH57" s="653"/>
      <c r="PI57" s="653"/>
      <c r="PJ57" s="653"/>
      <c r="PK57" s="653"/>
      <c r="PL57" s="653"/>
      <c r="PM57" s="653"/>
      <c r="PN57" s="653"/>
      <c r="PO57" s="653"/>
      <c r="PP57" s="653"/>
      <c r="PQ57" s="653"/>
      <c r="PR57" s="653"/>
      <c r="PS57" s="653"/>
      <c r="PT57" s="653"/>
      <c r="PU57" s="653"/>
      <c r="PV57" s="653"/>
      <c r="PW57" s="653"/>
      <c r="PX57" s="653"/>
      <c r="PY57" s="653"/>
      <c r="PZ57" s="653"/>
      <c r="QA57" s="653"/>
      <c r="QB57" s="653"/>
      <c r="QC57" s="653"/>
      <c r="QD57" s="653"/>
      <c r="QE57" s="653"/>
      <c r="QF57" s="653"/>
      <c r="QG57" s="653"/>
      <c r="QH57" s="653"/>
      <c r="QI57" s="653"/>
      <c r="QJ57" s="653"/>
      <c r="QK57" s="653"/>
      <c r="QL57" s="653"/>
      <c r="QM57" s="653"/>
      <c r="QN57" s="653"/>
      <c r="QO57" s="653"/>
      <c r="QP57" s="653"/>
      <c r="QQ57" s="653"/>
      <c r="QR57" s="653"/>
      <c r="QS57" s="653"/>
      <c r="QT57" s="653"/>
      <c r="QU57" s="653"/>
      <c r="QV57" s="653"/>
      <c r="QW57" s="653"/>
      <c r="QX57" s="653"/>
      <c r="QY57" s="653"/>
      <c r="QZ57" s="653"/>
      <c r="RA57" s="653"/>
      <c r="RB57" s="653"/>
      <c r="RC57" s="653"/>
      <c r="RD57" s="653"/>
      <c r="RE57" s="653"/>
      <c r="RF57" s="653"/>
      <c r="RG57" s="653"/>
      <c r="RH57" s="653"/>
      <c r="RI57" s="653"/>
      <c r="RJ57" s="653"/>
      <c r="RK57" s="653"/>
      <c r="RL57" s="653"/>
      <c r="RM57" s="653"/>
      <c r="RN57" s="653"/>
      <c r="RO57" s="653"/>
      <c r="RP57" s="653"/>
      <c r="RQ57" s="653"/>
      <c r="RR57" s="653"/>
      <c r="RS57" s="653"/>
      <c r="RT57" s="653"/>
      <c r="RU57" s="653"/>
      <c r="RV57" s="653"/>
      <c r="RW57" s="653"/>
      <c r="RX57" s="653"/>
      <c r="RY57" s="653"/>
      <c r="RZ57" s="653"/>
      <c r="SA57" s="653"/>
      <c r="SB57" s="653"/>
      <c r="SC57" s="653"/>
      <c r="SD57" s="653"/>
      <c r="SE57" s="653"/>
      <c r="SF57" s="653"/>
      <c r="SG57" s="653"/>
      <c r="SH57" s="653"/>
      <c r="SI57" s="653"/>
      <c r="SJ57" s="653"/>
      <c r="SK57" s="653"/>
      <c r="SL57" s="653"/>
      <c r="SM57" s="653"/>
      <c r="SN57" s="653"/>
      <c r="SO57" s="653"/>
      <c r="SP57" s="653"/>
      <c r="SQ57" s="653"/>
      <c r="SR57" s="653"/>
      <c r="SS57" s="653"/>
      <c r="ST57" s="653"/>
      <c r="SU57" s="653"/>
      <c r="SV57" s="653"/>
      <c r="SW57" s="653"/>
      <c r="SX57" s="653"/>
      <c r="SY57" s="653"/>
      <c r="SZ57" s="653"/>
      <c r="TA57" s="653"/>
      <c r="TB57" s="653"/>
      <c r="TC57" s="653"/>
      <c r="TD57" s="653"/>
      <c r="TE57" s="653"/>
      <c r="TF57" s="653"/>
      <c r="TG57" s="653"/>
      <c r="TH57" s="653"/>
      <c r="TI57" s="653"/>
      <c r="TJ57" s="653"/>
      <c r="TK57" s="653"/>
      <c r="TL57" s="653"/>
      <c r="TM57" s="653"/>
      <c r="TN57" s="653"/>
      <c r="TO57" s="653"/>
      <c r="TP57" s="653"/>
      <c r="TQ57" s="653"/>
      <c r="TR57" s="653"/>
      <c r="TS57" s="653"/>
      <c r="TT57" s="653"/>
      <c r="TU57" s="653"/>
      <c r="TV57" s="653"/>
      <c r="TW57" s="653"/>
      <c r="TX57" s="653"/>
      <c r="TY57" s="653"/>
      <c r="TZ57" s="653"/>
      <c r="UA57" s="653"/>
      <c r="UB57" s="653"/>
      <c r="UC57" s="653"/>
      <c r="UD57" s="653"/>
      <c r="UE57" s="653"/>
      <c r="UF57" s="653"/>
      <c r="UG57" s="653"/>
      <c r="UH57" s="653"/>
      <c r="UI57" s="653"/>
      <c r="UJ57" s="653"/>
      <c r="UK57" s="653"/>
      <c r="UL57" s="653"/>
      <c r="UM57" s="653"/>
      <c r="UN57" s="653"/>
      <c r="UO57" s="653"/>
      <c r="UP57" s="653"/>
      <c r="UQ57" s="653"/>
      <c r="UR57" s="653"/>
      <c r="US57" s="653"/>
      <c r="UT57" s="653"/>
      <c r="UU57" s="653"/>
      <c r="UV57" s="653"/>
      <c r="UW57" s="653"/>
      <c r="UX57" s="653"/>
      <c r="UY57" s="653"/>
      <c r="UZ57" s="653"/>
      <c r="VA57" s="653"/>
      <c r="VB57" s="653"/>
      <c r="VC57" s="653"/>
      <c r="VD57" s="653"/>
      <c r="VE57" s="653"/>
      <c r="VF57" s="653"/>
      <c r="VG57" s="653"/>
      <c r="VH57" s="653"/>
      <c r="VI57" s="653"/>
      <c r="VJ57" s="653"/>
      <c r="VK57" s="653"/>
      <c r="VL57" s="653"/>
      <c r="VM57" s="653"/>
      <c r="VN57" s="653"/>
      <c r="VO57" s="653"/>
      <c r="VP57" s="653"/>
      <c r="VQ57" s="653"/>
      <c r="VR57" s="653"/>
      <c r="VS57" s="653"/>
      <c r="VT57" s="653"/>
      <c r="VU57" s="653"/>
      <c r="VV57" s="653"/>
      <c r="VW57" s="653"/>
      <c r="VX57" s="653"/>
      <c r="VY57" s="653"/>
      <c r="VZ57" s="653"/>
      <c r="WA57" s="653"/>
      <c r="WB57" s="653"/>
      <c r="WC57" s="653"/>
      <c r="WD57" s="653"/>
      <c r="WE57" s="653"/>
      <c r="WF57" s="653"/>
      <c r="WG57" s="653"/>
      <c r="WH57" s="653"/>
      <c r="WI57" s="653"/>
      <c r="WJ57" s="653"/>
      <c r="WK57" s="653"/>
      <c r="WL57" s="653"/>
      <c r="WM57" s="653"/>
      <c r="WN57" s="653"/>
      <c r="WO57" s="653"/>
      <c r="WP57" s="653"/>
      <c r="WQ57" s="653"/>
      <c r="WR57" s="653"/>
      <c r="WS57" s="653"/>
      <c r="WT57" s="653"/>
      <c r="WU57" s="653"/>
      <c r="WV57" s="653"/>
      <c r="WW57" s="653"/>
      <c r="WX57" s="653"/>
      <c r="WY57" s="653"/>
      <c r="WZ57" s="653"/>
      <c r="XA57" s="653"/>
      <c r="XB57" s="653"/>
      <c r="XC57" s="653"/>
      <c r="XD57" s="653"/>
      <c r="XE57" s="653"/>
      <c r="XF57" s="653"/>
      <c r="XG57" s="653"/>
      <c r="XH57" s="653"/>
      <c r="XI57" s="653"/>
      <c r="XJ57" s="653"/>
      <c r="XK57" s="653"/>
      <c r="XL57" s="653"/>
      <c r="XM57" s="653"/>
      <c r="XN57" s="653"/>
      <c r="XO57" s="653"/>
      <c r="XP57" s="653"/>
      <c r="XQ57" s="653"/>
      <c r="XR57" s="653"/>
      <c r="XS57" s="653"/>
      <c r="XT57" s="653"/>
      <c r="XU57" s="653"/>
      <c r="XV57" s="653"/>
      <c r="XW57" s="653"/>
      <c r="XX57" s="653"/>
      <c r="XY57" s="653"/>
      <c r="XZ57" s="653"/>
      <c r="YA57" s="653"/>
      <c r="YB57" s="653"/>
      <c r="YC57" s="653"/>
      <c r="YD57" s="653"/>
      <c r="YE57" s="653"/>
      <c r="YF57" s="653"/>
      <c r="YG57" s="653"/>
      <c r="YH57" s="653"/>
      <c r="YI57" s="653"/>
      <c r="YJ57" s="653"/>
      <c r="YK57" s="653"/>
      <c r="YL57" s="653"/>
      <c r="YM57" s="653"/>
      <c r="YN57" s="653"/>
      <c r="YO57" s="653"/>
      <c r="YP57" s="653"/>
      <c r="YQ57" s="653"/>
      <c r="YR57" s="653"/>
      <c r="YS57" s="653"/>
      <c r="YT57" s="653"/>
      <c r="YU57" s="653"/>
      <c r="YV57" s="653"/>
      <c r="YW57" s="653"/>
      <c r="YX57" s="653"/>
      <c r="YY57" s="653"/>
      <c r="YZ57" s="653"/>
      <c r="ZA57" s="653"/>
      <c r="ZB57" s="653"/>
      <c r="ZC57" s="653"/>
      <c r="ZD57" s="653"/>
      <c r="ZE57" s="653"/>
      <c r="ZF57" s="653"/>
      <c r="ZG57" s="653"/>
      <c r="ZH57" s="653"/>
      <c r="ZI57" s="653"/>
      <c r="ZJ57" s="653"/>
      <c r="ZK57" s="653"/>
      <c r="ZL57" s="653"/>
      <c r="ZM57" s="653"/>
      <c r="ZN57" s="653"/>
      <c r="ZO57" s="653"/>
      <c r="ZP57" s="653"/>
      <c r="ZQ57" s="653"/>
      <c r="ZR57" s="653"/>
      <c r="ZS57" s="653"/>
      <c r="ZT57" s="653"/>
      <c r="ZU57" s="653"/>
      <c r="ZV57" s="653"/>
      <c r="ZW57" s="653"/>
      <c r="ZX57" s="653"/>
      <c r="ZY57" s="653"/>
      <c r="ZZ57" s="653"/>
      <c r="AAA57" s="653"/>
      <c r="AAB57" s="653"/>
      <c r="AAC57" s="653"/>
      <c r="AAD57" s="653"/>
      <c r="AAE57" s="653"/>
      <c r="AAF57" s="653"/>
      <c r="AAG57" s="653"/>
      <c r="AAH57" s="653"/>
      <c r="AAI57" s="653"/>
      <c r="AAJ57" s="653"/>
      <c r="AAK57" s="653"/>
      <c r="AAL57" s="653"/>
      <c r="AAM57" s="653"/>
      <c r="AAN57" s="653"/>
      <c r="AAO57" s="653"/>
      <c r="AAP57" s="653"/>
      <c r="AAQ57" s="653"/>
      <c r="AAR57" s="653"/>
      <c r="AAS57" s="653"/>
      <c r="AAT57" s="653"/>
      <c r="AAU57" s="653"/>
      <c r="AAV57" s="653"/>
      <c r="AAW57" s="653"/>
      <c r="AAX57" s="653"/>
      <c r="AAY57" s="653"/>
      <c r="AAZ57" s="653"/>
      <c r="ABA57" s="653"/>
      <c r="ABB57" s="653"/>
      <c r="ABC57" s="653"/>
      <c r="ABD57" s="653"/>
      <c r="ABE57" s="653"/>
      <c r="ABF57" s="653"/>
      <c r="ABG57" s="653"/>
      <c r="ABH57" s="653"/>
      <c r="ABI57" s="653"/>
      <c r="ABJ57" s="653"/>
      <c r="ABK57" s="653"/>
      <c r="ABL57" s="653"/>
      <c r="ABM57" s="653"/>
      <c r="ABN57" s="653"/>
      <c r="ABO57" s="653"/>
      <c r="ABP57" s="653"/>
      <c r="ABQ57" s="653"/>
      <c r="ABR57" s="653"/>
      <c r="ABS57" s="653"/>
      <c r="ABT57" s="653"/>
      <c r="ABU57" s="653"/>
      <c r="ABV57" s="653"/>
      <c r="ABW57" s="653"/>
      <c r="ABX57" s="653"/>
      <c r="ABY57" s="653"/>
      <c r="ABZ57" s="653"/>
      <c r="ACA57" s="653"/>
      <c r="ACB57" s="653"/>
      <c r="ACC57" s="653"/>
      <c r="ACD57" s="653"/>
      <c r="ACE57" s="653"/>
      <c r="ACF57" s="653"/>
      <c r="ACG57" s="653"/>
      <c r="ACH57" s="653"/>
      <c r="ACI57" s="653"/>
      <c r="ACJ57" s="653"/>
      <c r="ACK57" s="653"/>
      <c r="ACL57" s="653"/>
      <c r="ACM57" s="653"/>
      <c r="ACN57" s="653"/>
      <c r="ACO57" s="653"/>
      <c r="ACP57" s="653"/>
      <c r="ACQ57" s="653"/>
      <c r="ACR57" s="653"/>
      <c r="ACS57" s="653"/>
      <c r="ACT57" s="653"/>
      <c r="ACU57" s="653"/>
      <c r="ACV57" s="653"/>
      <c r="ACW57" s="653"/>
      <c r="ACX57" s="653"/>
      <c r="ACY57" s="653"/>
      <c r="ACZ57" s="653"/>
      <c r="ADA57" s="653"/>
      <c r="ADB57" s="653"/>
      <c r="ADC57" s="653"/>
      <c r="ADD57" s="653"/>
      <c r="ADE57" s="653"/>
      <c r="ADF57" s="653"/>
      <c r="ADG57" s="653"/>
      <c r="ADH57" s="653"/>
      <c r="ADI57" s="653"/>
      <c r="ADJ57" s="653"/>
      <c r="ADK57" s="653"/>
      <c r="ADL57" s="653"/>
      <c r="ADM57" s="653"/>
      <c r="ADN57" s="653"/>
      <c r="ADO57" s="653"/>
      <c r="ADP57" s="653"/>
      <c r="ADQ57" s="653"/>
      <c r="ADR57" s="653"/>
      <c r="ADS57" s="653"/>
      <c r="ADT57" s="653"/>
      <c r="ADU57" s="653"/>
      <c r="ADV57" s="653"/>
      <c r="ADW57" s="653"/>
      <c r="ADX57" s="653"/>
      <c r="ADY57" s="653"/>
      <c r="ADZ57" s="653"/>
      <c r="AEA57" s="653"/>
      <c r="AEB57" s="653"/>
      <c r="AEC57" s="653"/>
      <c r="AED57" s="653"/>
      <c r="AEE57" s="653"/>
      <c r="AEF57" s="653"/>
      <c r="AEG57" s="653"/>
      <c r="AEH57" s="653"/>
      <c r="AEI57" s="653"/>
      <c r="AEJ57" s="653"/>
      <c r="AEK57" s="653"/>
      <c r="AEL57" s="653"/>
      <c r="AEM57" s="653"/>
      <c r="AEN57" s="653"/>
      <c r="AEO57" s="653"/>
      <c r="AEP57" s="653"/>
      <c r="AEQ57" s="653"/>
      <c r="AER57" s="653"/>
      <c r="AES57" s="653"/>
      <c r="AET57" s="653"/>
      <c r="AEU57" s="653"/>
      <c r="AEV57" s="653"/>
      <c r="AEW57" s="653"/>
      <c r="AEX57" s="653"/>
      <c r="AEY57" s="653"/>
      <c r="AEZ57" s="653"/>
      <c r="AFA57" s="653"/>
      <c r="AFB57" s="653"/>
      <c r="AFC57" s="653"/>
      <c r="AFD57" s="653"/>
      <c r="AFE57" s="653"/>
      <c r="AFF57" s="653"/>
      <c r="AFG57" s="653"/>
      <c r="AFH57" s="653"/>
      <c r="AFI57" s="653"/>
      <c r="AFJ57" s="653"/>
      <c r="AFK57" s="653"/>
      <c r="AFL57" s="653"/>
      <c r="AFM57" s="653"/>
      <c r="AFN57" s="653"/>
      <c r="AFO57" s="653"/>
      <c r="AFP57" s="653"/>
      <c r="AFQ57" s="653"/>
      <c r="AFR57" s="653"/>
      <c r="AFS57" s="653"/>
      <c r="AFT57" s="653"/>
      <c r="AFU57" s="653"/>
      <c r="AFV57" s="653"/>
      <c r="AFW57" s="653"/>
      <c r="AFX57" s="653"/>
      <c r="AFY57" s="653"/>
      <c r="AFZ57" s="653"/>
      <c r="AGA57" s="653"/>
      <c r="AGB57" s="653"/>
      <c r="AGC57" s="653"/>
      <c r="AGD57" s="653"/>
      <c r="AGE57" s="653"/>
      <c r="AGF57" s="653"/>
      <c r="AGG57" s="653"/>
      <c r="AGH57" s="653"/>
      <c r="AGI57" s="653"/>
      <c r="AGJ57" s="653"/>
      <c r="AGK57" s="653"/>
      <c r="AGL57" s="653"/>
      <c r="AGM57" s="653"/>
      <c r="AGN57" s="653"/>
      <c r="AGO57" s="653"/>
      <c r="AGP57" s="653"/>
      <c r="AGQ57" s="653"/>
      <c r="AGR57" s="653"/>
      <c r="AGS57" s="653"/>
      <c r="AGT57" s="653"/>
      <c r="AGU57" s="653"/>
      <c r="AGV57" s="653"/>
      <c r="AGW57" s="653"/>
      <c r="AGX57" s="653"/>
      <c r="AGY57" s="653"/>
      <c r="AGZ57" s="653"/>
      <c r="AHA57" s="653"/>
      <c r="AHB57" s="653"/>
      <c r="AHC57" s="653"/>
      <c r="AHD57" s="653"/>
      <c r="AHE57" s="653"/>
      <c r="AHF57" s="653"/>
      <c r="AHG57" s="653"/>
      <c r="AHH57" s="653"/>
      <c r="AHI57" s="653"/>
      <c r="AHJ57" s="653"/>
      <c r="AHK57" s="653"/>
      <c r="AHL57" s="653"/>
      <c r="AHM57" s="653"/>
      <c r="AHN57" s="653"/>
      <c r="AHO57" s="653"/>
      <c r="AHP57" s="653"/>
      <c r="AHQ57" s="653"/>
      <c r="AHR57" s="653"/>
      <c r="AHS57" s="653"/>
      <c r="AHT57" s="653"/>
      <c r="AHU57" s="653"/>
      <c r="AHV57" s="653"/>
      <c r="AHW57" s="653"/>
      <c r="AHX57" s="653"/>
      <c r="AHY57" s="653"/>
      <c r="AHZ57" s="653"/>
      <c r="AIA57" s="653"/>
      <c r="AIB57" s="653"/>
      <c r="AIC57" s="653"/>
      <c r="AID57" s="653"/>
      <c r="AIE57" s="653"/>
      <c r="AIF57" s="653"/>
      <c r="AIG57" s="653"/>
      <c r="AIH57" s="653"/>
      <c r="AII57" s="653"/>
      <c r="AIJ57" s="653"/>
      <c r="AIK57" s="653"/>
      <c r="AIL57" s="653"/>
      <c r="AIM57" s="653"/>
      <c r="AIN57" s="653"/>
      <c r="AIO57" s="653"/>
      <c r="AIP57" s="653"/>
      <c r="AIQ57" s="653"/>
      <c r="AIR57" s="653"/>
      <c r="AIS57" s="653"/>
      <c r="AIT57" s="653"/>
      <c r="AIU57" s="653"/>
      <c r="AIV57" s="653"/>
      <c r="AIW57" s="653"/>
      <c r="AIX57" s="653"/>
      <c r="AIY57" s="653"/>
      <c r="AIZ57" s="653"/>
      <c r="AJA57" s="653"/>
      <c r="AJB57" s="653"/>
      <c r="AJC57" s="653"/>
      <c r="AJD57" s="653"/>
      <c r="AJE57" s="653"/>
      <c r="AJF57" s="653"/>
      <c r="AJG57" s="653"/>
      <c r="AJH57" s="653"/>
      <c r="AJI57" s="653"/>
      <c r="AJJ57" s="653"/>
      <c r="AJK57" s="653"/>
      <c r="AJL57" s="653"/>
      <c r="AJM57" s="653"/>
      <c r="AJN57" s="653"/>
      <c r="AJO57" s="653"/>
      <c r="AJP57" s="653"/>
      <c r="AJQ57" s="653"/>
      <c r="AJR57" s="653"/>
      <c r="AJS57" s="653"/>
      <c r="AJT57" s="653"/>
      <c r="AJU57" s="653"/>
      <c r="AJV57" s="653"/>
      <c r="AJW57" s="653"/>
      <c r="AJX57" s="653"/>
      <c r="AJY57" s="653"/>
      <c r="AJZ57" s="653"/>
      <c r="AKA57" s="653"/>
      <c r="AKB57" s="653"/>
      <c r="AKC57" s="653"/>
      <c r="AKD57" s="653"/>
      <c r="AKE57" s="653"/>
      <c r="AKF57" s="653"/>
      <c r="AKG57" s="653"/>
      <c r="AKH57" s="653"/>
      <c r="AKI57" s="653"/>
      <c r="AKJ57" s="653"/>
      <c r="AKK57" s="653"/>
      <c r="AKL57" s="653"/>
      <c r="AKM57" s="653"/>
      <c r="AKN57" s="653"/>
      <c r="AKO57" s="653"/>
      <c r="AKP57" s="653"/>
      <c r="AKQ57" s="653"/>
      <c r="AKR57" s="653"/>
      <c r="AKS57" s="653"/>
      <c r="AKT57" s="653"/>
      <c r="AKU57" s="653"/>
      <c r="AKV57" s="653"/>
      <c r="AKW57" s="653"/>
      <c r="AKX57" s="653"/>
      <c r="AKY57" s="653"/>
      <c r="AKZ57" s="653"/>
      <c r="ALA57" s="653"/>
      <c r="ALB57" s="653"/>
      <c r="ALC57" s="653"/>
      <c r="ALD57" s="653"/>
      <c r="ALE57" s="653"/>
      <c r="ALF57" s="653"/>
      <c r="ALG57" s="653"/>
      <c r="ALH57" s="653"/>
      <c r="ALI57" s="653"/>
      <c r="ALJ57" s="653"/>
      <c r="ALK57" s="653"/>
      <c r="ALL57" s="653"/>
      <c r="ALM57" s="653"/>
      <c r="ALN57" s="653"/>
      <c r="ALO57" s="653"/>
      <c r="ALP57" s="653"/>
      <c r="ALQ57" s="653"/>
      <c r="ALR57" s="653"/>
      <c r="ALS57" s="653"/>
      <c r="ALT57" s="653"/>
      <c r="ALU57" s="653"/>
      <c r="ALV57" s="653"/>
      <c r="ALW57" s="653"/>
      <c r="ALX57" s="653"/>
      <c r="ALY57" s="653"/>
      <c r="ALZ57" s="653"/>
      <c r="AMA57" s="653"/>
      <c r="AMB57" s="653"/>
      <c r="AMC57" s="653"/>
      <c r="AMD57" s="653"/>
      <c r="AME57" s="653"/>
      <c r="AMF57" s="653"/>
      <c r="AMG57" s="653"/>
      <c r="AMH57" s="653"/>
      <c r="AMI57" s="653"/>
      <c r="AMJ57" s="653"/>
    </row>
    <row r="58" spans="1:1024" s="199" customFormat="1">
      <c r="A58" s="1599" t="s">
        <v>3204</v>
      </c>
      <c r="B58" s="1594"/>
      <c r="C58" s="1594"/>
      <c r="D58" s="1594"/>
      <c r="E58" s="1594"/>
      <c r="F58" s="1595"/>
      <c r="G58" s="1600">
        <v>10881889.449999999</v>
      </c>
      <c r="H58" s="1600">
        <v>10881889.449999999</v>
      </c>
      <c r="I58" s="656"/>
      <c r="J58" s="653"/>
      <c r="K58" s="653"/>
      <c r="L58" s="653"/>
      <c r="M58" s="653"/>
      <c r="N58" s="653"/>
      <c r="O58" s="653"/>
      <c r="P58" s="653"/>
      <c r="Q58" s="653"/>
      <c r="R58" s="653"/>
      <c r="S58" s="653"/>
      <c r="T58" s="653"/>
      <c r="U58" s="653"/>
      <c r="V58" s="653"/>
      <c r="W58" s="653"/>
      <c r="X58" s="653"/>
      <c r="Y58" s="653"/>
      <c r="Z58" s="653"/>
      <c r="AA58" s="653"/>
      <c r="AB58" s="653"/>
      <c r="AC58" s="653"/>
      <c r="AD58" s="653"/>
      <c r="AE58" s="653"/>
      <c r="AF58" s="653"/>
      <c r="AG58" s="653"/>
      <c r="AH58" s="653"/>
      <c r="AI58" s="653"/>
      <c r="AJ58" s="653"/>
      <c r="AK58" s="653"/>
      <c r="AL58" s="653"/>
      <c r="AM58" s="653"/>
      <c r="AN58" s="653"/>
      <c r="AO58" s="653"/>
      <c r="AP58" s="653"/>
      <c r="AQ58" s="653"/>
      <c r="AR58" s="653"/>
      <c r="AS58" s="653"/>
      <c r="AT58" s="653"/>
      <c r="AU58" s="653"/>
      <c r="AV58" s="653"/>
      <c r="AW58" s="653"/>
      <c r="AX58" s="653"/>
      <c r="AY58" s="653"/>
      <c r="AZ58" s="653"/>
      <c r="BA58" s="653"/>
      <c r="BB58" s="653"/>
      <c r="BC58" s="653"/>
      <c r="BD58" s="653"/>
      <c r="BE58" s="653"/>
      <c r="BF58" s="653"/>
      <c r="BG58" s="653"/>
      <c r="BH58" s="653"/>
      <c r="BI58" s="653"/>
      <c r="BJ58" s="653"/>
      <c r="BK58" s="653"/>
      <c r="BL58" s="653"/>
      <c r="BM58" s="653"/>
      <c r="BN58" s="653"/>
      <c r="BO58" s="653"/>
      <c r="BP58" s="653"/>
      <c r="BQ58" s="653"/>
      <c r="BR58" s="653"/>
      <c r="BS58" s="653"/>
      <c r="BT58" s="653"/>
      <c r="BU58" s="653"/>
      <c r="BV58" s="653"/>
      <c r="BW58" s="653"/>
      <c r="BX58" s="653"/>
      <c r="BY58" s="653"/>
      <c r="BZ58" s="653"/>
      <c r="CA58" s="653"/>
      <c r="CB58" s="653"/>
      <c r="CC58" s="653"/>
      <c r="CD58" s="653"/>
      <c r="CE58" s="653"/>
      <c r="CF58" s="653"/>
      <c r="CG58" s="653"/>
      <c r="CH58" s="653"/>
      <c r="CI58" s="653"/>
      <c r="CJ58" s="653"/>
      <c r="CK58" s="653"/>
      <c r="CL58" s="653"/>
      <c r="CM58" s="653"/>
      <c r="CN58" s="653"/>
      <c r="CO58" s="653"/>
      <c r="CP58" s="653"/>
      <c r="CQ58" s="653"/>
      <c r="CR58" s="653"/>
      <c r="CS58" s="653"/>
      <c r="CT58" s="653"/>
      <c r="CU58" s="653"/>
      <c r="CV58" s="653"/>
      <c r="CW58" s="653"/>
      <c r="CX58" s="653"/>
      <c r="CY58" s="653"/>
      <c r="CZ58" s="653"/>
      <c r="DA58" s="653"/>
      <c r="DB58" s="653"/>
      <c r="DC58" s="653"/>
      <c r="DD58" s="653"/>
      <c r="DE58" s="653"/>
      <c r="DF58" s="653"/>
      <c r="DG58" s="653"/>
      <c r="DH58" s="653"/>
      <c r="DI58" s="653"/>
      <c r="DJ58" s="653"/>
      <c r="DK58" s="653"/>
      <c r="DL58" s="653"/>
      <c r="DM58" s="653"/>
      <c r="DN58" s="653"/>
      <c r="DO58" s="653"/>
      <c r="DP58" s="653"/>
      <c r="DQ58" s="653"/>
      <c r="DR58" s="653"/>
      <c r="DS58" s="653"/>
      <c r="DT58" s="653"/>
      <c r="DU58" s="653"/>
      <c r="DV58" s="653"/>
      <c r="DW58" s="653"/>
      <c r="DX58" s="653"/>
      <c r="DY58" s="653"/>
      <c r="DZ58" s="653"/>
      <c r="EA58" s="653"/>
      <c r="EB58" s="653"/>
      <c r="EC58" s="653"/>
      <c r="ED58" s="653"/>
      <c r="EE58" s="653"/>
      <c r="EF58" s="653"/>
      <c r="EG58" s="653"/>
      <c r="EH58" s="653"/>
      <c r="EI58" s="653"/>
      <c r="EJ58" s="653"/>
      <c r="EK58" s="653"/>
      <c r="EL58" s="653"/>
      <c r="EM58" s="653"/>
      <c r="EN58" s="653"/>
      <c r="EO58" s="653"/>
      <c r="EP58" s="653"/>
      <c r="EQ58" s="653"/>
      <c r="ER58" s="653"/>
      <c r="ES58" s="653"/>
      <c r="ET58" s="653"/>
      <c r="EU58" s="653"/>
      <c r="EV58" s="653"/>
      <c r="EW58" s="653"/>
      <c r="EX58" s="653"/>
      <c r="EY58" s="653"/>
      <c r="EZ58" s="653"/>
      <c r="FA58" s="653"/>
      <c r="FB58" s="653"/>
      <c r="FC58" s="653"/>
      <c r="FD58" s="653"/>
      <c r="FE58" s="653"/>
      <c r="FF58" s="653"/>
      <c r="FG58" s="653"/>
      <c r="FH58" s="653"/>
      <c r="FI58" s="653"/>
      <c r="FJ58" s="653"/>
      <c r="FK58" s="653"/>
      <c r="FL58" s="653"/>
      <c r="FM58" s="653"/>
      <c r="FN58" s="653"/>
      <c r="FO58" s="653"/>
      <c r="FP58" s="653"/>
      <c r="FQ58" s="653"/>
      <c r="FR58" s="653"/>
      <c r="FS58" s="653"/>
      <c r="FT58" s="653"/>
      <c r="FU58" s="653"/>
      <c r="FV58" s="653"/>
      <c r="FW58" s="653"/>
      <c r="FX58" s="653"/>
      <c r="FY58" s="653"/>
      <c r="FZ58" s="653"/>
      <c r="GA58" s="653"/>
      <c r="GB58" s="653"/>
      <c r="GC58" s="653"/>
      <c r="GD58" s="653"/>
      <c r="GE58" s="653"/>
      <c r="GF58" s="653"/>
      <c r="GG58" s="653"/>
      <c r="GH58" s="653"/>
      <c r="GI58" s="653"/>
      <c r="GJ58" s="653"/>
      <c r="GK58" s="653"/>
      <c r="GL58" s="653"/>
      <c r="GM58" s="653"/>
      <c r="GN58" s="653"/>
      <c r="GO58" s="653"/>
      <c r="GP58" s="653"/>
      <c r="GQ58" s="653"/>
      <c r="GR58" s="653"/>
      <c r="GS58" s="653"/>
      <c r="GT58" s="653"/>
      <c r="GU58" s="653"/>
      <c r="GV58" s="653"/>
      <c r="GW58" s="653"/>
      <c r="GX58" s="653"/>
      <c r="GY58" s="653"/>
      <c r="GZ58" s="653"/>
      <c r="HA58" s="653"/>
      <c r="HB58" s="653"/>
      <c r="HC58" s="653"/>
      <c r="HD58" s="653"/>
      <c r="HE58" s="653"/>
      <c r="HF58" s="653"/>
      <c r="HG58" s="653"/>
      <c r="HH58" s="653"/>
      <c r="HI58" s="653"/>
      <c r="HJ58" s="653"/>
      <c r="HK58" s="653"/>
      <c r="HL58" s="653"/>
      <c r="HM58" s="653"/>
      <c r="HN58" s="653"/>
      <c r="HO58" s="653"/>
      <c r="HP58" s="653"/>
      <c r="HQ58" s="653"/>
      <c r="HR58" s="653"/>
      <c r="HS58" s="653"/>
      <c r="HT58" s="653"/>
      <c r="HU58" s="653"/>
      <c r="HV58" s="653"/>
      <c r="HW58" s="653"/>
      <c r="HX58" s="653"/>
      <c r="HY58" s="653"/>
      <c r="HZ58" s="653"/>
      <c r="IA58" s="653"/>
      <c r="IB58" s="653"/>
      <c r="IC58" s="653"/>
      <c r="ID58" s="653"/>
      <c r="IE58" s="653"/>
      <c r="IF58" s="653"/>
      <c r="IG58" s="653"/>
      <c r="IH58" s="653"/>
      <c r="II58" s="653"/>
      <c r="IJ58" s="653"/>
      <c r="IK58" s="653"/>
      <c r="IL58" s="653"/>
      <c r="IM58" s="653"/>
      <c r="IN58" s="653"/>
      <c r="IO58" s="653"/>
      <c r="IP58" s="653"/>
      <c r="IQ58" s="653"/>
      <c r="IR58" s="653"/>
      <c r="IS58" s="653"/>
      <c r="IT58" s="653"/>
      <c r="IU58" s="653"/>
      <c r="IV58" s="653"/>
      <c r="IW58" s="653"/>
      <c r="IX58" s="653"/>
      <c r="IY58" s="653"/>
      <c r="IZ58" s="653"/>
      <c r="JA58" s="653"/>
      <c r="JB58" s="653"/>
      <c r="JC58" s="653"/>
      <c r="JD58" s="653"/>
      <c r="JE58" s="653"/>
      <c r="JF58" s="653"/>
      <c r="JG58" s="653"/>
      <c r="JH58" s="653"/>
      <c r="JI58" s="653"/>
      <c r="JJ58" s="653"/>
      <c r="JK58" s="653"/>
      <c r="JL58" s="653"/>
      <c r="JM58" s="653"/>
      <c r="JN58" s="653"/>
      <c r="JO58" s="653"/>
      <c r="JP58" s="653"/>
      <c r="JQ58" s="653"/>
      <c r="JR58" s="653"/>
      <c r="JS58" s="653"/>
      <c r="JT58" s="653"/>
      <c r="JU58" s="653"/>
      <c r="JV58" s="653"/>
      <c r="JW58" s="653"/>
      <c r="JX58" s="653"/>
      <c r="JY58" s="653"/>
      <c r="JZ58" s="653"/>
      <c r="KA58" s="653"/>
      <c r="KB58" s="653"/>
      <c r="KC58" s="653"/>
      <c r="KD58" s="653"/>
      <c r="KE58" s="653"/>
      <c r="KF58" s="653"/>
      <c r="KG58" s="653"/>
      <c r="KH58" s="653"/>
      <c r="KI58" s="653"/>
      <c r="KJ58" s="653"/>
      <c r="KK58" s="653"/>
      <c r="KL58" s="653"/>
      <c r="KM58" s="653"/>
      <c r="KN58" s="653"/>
      <c r="KO58" s="653"/>
      <c r="KP58" s="653"/>
      <c r="KQ58" s="653"/>
      <c r="KR58" s="653"/>
      <c r="KS58" s="653"/>
      <c r="KT58" s="653"/>
      <c r="KU58" s="653"/>
      <c r="KV58" s="653"/>
      <c r="KW58" s="653"/>
      <c r="KX58" s="653"/>
      <c r="KY58" s="653"/>
      <c r="KZ58" s="653"/>
      <c r="LA58" s="653"/>
      <c r="LB58" s="653"/>
      <c r="LC58" s="653"/>
      <c r="LD58" s="653"/>
      <c r="LE58" s="653"/>
      <c r="LF58" s="653"/>
      <c r="LG58" s="653"/>
      <c r="LH58" s="653"/>
      <c r="LI58" s="653"/>
      <c r="LJ58" s="653"/>
      <c r="LK58" s="653"/>
      <c r="LL58" s="653"/>
      <c r="LM58" s="653"/>
      <c r="LN58" s="653"/>
      <c r="LO58" s="653"/>
      <c r="LP58" s="653"/>
      <c r="LQ58" s="653"/>
      <c r="LR58" s="653"/>
      <c r="LS58" s="653"/>
      <c r="LT58" s="653"/>
      <c r="LU58" s="653"/>
      <c r="LV58" s="653"/>
      <c r="LW58" s="653"/>
      <c r="LX58" s="653"/>
      <c r="LY58" s="653"/>
      <c r="LZ58" s="653"/>
      <c r="MA58" s="653"/>
      <c r="MB58" s="653"/>
      <c r="MC58" s="653"/>
      <c r="MD58" s="653"/>
      <c r="ME58" s="653"/>
      <c r="MF58" s="653"/>
      <c r="MG58" s="653"/>
      <c r="MH58" s="653"/>
      <c r="MI58" s="653"/>
      <c r="MJ58" s="653"/>
      <c r="MK58" s="653"/>
      <c r="ML58" s="653"/>
      <c r="MM58" s="653"/>
      <c r="MN58" s="653"/>
      <c r="MO58" s="653"/>
      <c r="MP58" s="653"/>
      <c r="MQ58" s="653"/>
      <c r="MR58" s="653"/>
      <c r="MS58" s="653"/>
      <c r="MT58" s="653"/>
      <c r="MU58" s="653"/>
      <c r="MV58" s="653"/>
      <c r="MW58" s="653"/>
      <c r="MX58" s="653"/>
      <c r="MY58" s="653"/>
      <c r="MZ58" s="653"/>
      <c r="NA58" s="653"/>
      <c r="NB58" s="653"/>
      <c r="NC58" s="653"/>
      <c r="ND58" s="653"/>
      <c r="NE58" s="653"/>
      <c r="NF58" s="653"/>
      <c r="NG58" s="653"/>
      <c r="NH58" s="653"/>
      <c r="NI58" s="653"/>
      <c r="NJ58" s="653"/>
      <c r="NK58" s="653"/>
      <c r="NL58" s="653"/>
      <c r="NM58" s="653"/>
      <c r="NN58" s="653"/>
      <c r="NO58" s="653"/>
      <c r="NP58" s="653"/>
      <c r="NQ58" s="653"/>
      <c r="NR58" s="653"/>
      <c r="NS58" s="653"/>
      <c r="NT58" s="653"/>
      <c r="NU58" s="653"/>
      <c r="NV58" s="653"/>
      <c r="NW58" s="653"/>
      <c r="NX58" s="653"/>
      <c r="NY58" s="653"/>
      <c r="NZ58" s="653"/>
      <c r="OA58" s="653"/>
      <c r="OB58" s="653"/>
      <c r="OC58" s="653"/>
      <c r="OD58" s="653"/>
      <c r="OE58" s="653"/>
      <c r="OF58" s="653"/>
      <c r="OG58" s="653"/>
      <c r="OH58" s="653"/>
      <c r="OI58" s="653"/>
      <c r="OJ58" s="653"/>
      <c r="OK58" s="653"/>
      <c r="OL58" s="653"/>
      <c r="OM58" s="653"/>
      <c r="ON58" s="653"/>
      <c r="OO58" s="653"/>
      <c r="OP58" s="653"/>
      <c r="OQ58" s="653"/>
      <c r="OR58" s="653"/>
      <c r="OS58" s="653"/>
      <c r="OT58" s="653"/>
      <c r="OU58" s="653"/>
      <c r="OV58" s="653"/>
      <c r="OW58" s="653"/>
      <c r="OX58" s="653"/>
      <c r="OY58" s="653"/>
      <c r="OZ58" s="653"/>
      <c r="PA58" s="653"/>
      <c r="PB58" s="653"/>
      <c r="PC58" s="653"/>
      <c r="PD58" s="653"/>
      <c r="PE58" s="653"/>
      <c r="PF58" s="653"/>
      <c r="PG58" s="653"/>
      <c r="PH58" s="653"/>
      <c r="PI58" s="653"/>
      <c r="PJ58" s="653"/>
      <c r="PK58" s="653"/>
      <c r="PL58" s="653"/>
      <c r="PM58" s="653"/>
      <c r="PN58" s="653"/>
      <c r="PO58" s="653"/>
      <c r="PP58" s="653"/>
      <c r="PQ58" s="653"/>
      <c r="PR58" s="653"/>
      <c r="PS58" s="653"/>
      <c r="PT58" s="653"/>
      <c r="PU58" s="653"/>
      <c r="PV58" s="653"/>
      <c r="PW58" s="653"/>
      <c r="PX58" s="653"/>
      <c r="PY58" s="653"/>
      <c r="PZ58" s="653"/>
      <c r="QA58" s="653"/>
      <c r="QB58" s="653"/>
      <c r="QC58" s="653"/>
      <c r="QD58" s="653"/>
      <c r="QE58" s="653"/>
      <c r="QF58" s="653"/>
      <c r="QG58" s="653"/>
      <c r="QH58" s="653"/>
      <c r="QI58" s="653"/>
      <c r="QJ58" s="653"/>
      <c r="QK58" s="653"/>
      <c r="QL58" s="653"/>
      <c r="QM58" s="653"/>
      <c r="QN58" s="653"/>
      <c r="QO58" s="653"/>
      <c r="QP58" s="653"/>
      <c r="QQ58" s="653"/>
      <c r="QR58" s="653"/>
      <c r="QS58" s="653"/>
      <c r="QT58" s="653"/>
      <c r="QU58" s="653"/>
      <c r="QV58" s="653"/>
      <c r="QW58" s="653"/>
      <c r="QX58" s="653"/>
      <c r="QY58" s="653"/>
      <c r="QZ58" s="653"/>
      <c r="RA58" s="653"/>
      <c r="RB58" s="653"/>
      <c r="RC58" s="653"/>
      <c r="RD58" s="653"/>
      <c r="RE58" s="653"/>
      <c r="RF58" s="653"/>
      <c r="RG58" s="653"/>
      <c r="RH58" s="653"/>
      <c r="RI58" s="653"/>
      <c r="RJ58" s="653"/>
      <c r="RK58" s="653"/>
      <c r="RL58" s="653"/>
      <c r="RM58" s="653"/>
      <c r="RN58" s="653"/>
      <c r="RO58" s="653"/>
      <c r="RP58" s="653"/>
      <c r="RQ58" s="653"/>
      <c r="RR58" s="653"/>
      <c r="RS58" s="653"/>
      <c r="RT58" s="653"/>
      <c r="RU58" s="653"/>
      <c r="RV58" s="653"/>
      <c r="RW58" s="653"/>
      <c r="RX58" s="653"/>
      <c r="RY58" s="653"/>
      <c r="RZ58" s="653"/>
      <c r="SA58" s="653"/>
      <c r="SB58" s="653"/>
      <c r="SC58" s="653"/>
      <c r="SD58" s="653"/>
      <c r="SE58" s="653"/>
      <c r="SF58" s="653"/>
      <c r="SG58" s="653"/>
      <c r="SH58" s="653"/>
      <c r="SI58" s="653"/>
      <c r="SJ58" s="653"/>
      <c r="SK58" s="653"/>
      <c r="SL58" s="653"/>
      <c r="SM58" s="653"/>
      <c r="SN58" s="653"/>
      <c r="SO58" s="653"/>
      <c r="SP58" s="653"/>
      <c r="SQ58" s="653"/>
      <c r="SR58" s="653"/>
      <c r="SS58" s="653"/>
      <c r="ST58" s="653"/>
      <c r="SU58" s="653"/>
      <c r="SV58" s="653"/>
      <c r="SW58" s="653"/>
      <c r="SX58" s="653"/>
      <c r="SY58" s="653"/>
      <c r="SZ58" s="653"/>
      <c r="TA58" s="653"/>
      <c r="TB58" s="653"/>
      <c r="TC58" s="653"/>
      <c r="TD58" s="653"/>
      <c r="TE58" s="653"/>
      <c r="TF58" s="653"/>
      <c r="TG58" s="653"/>
      <c r="TH58" s="653"/>
      <c r="TI58" s="653"/>
      <c r="TJ58" s="653"/>
      <c r="TK58" s="653"/>
      <c r="TL58" s="653"/>
      <c r="TM58" s="653"/>
      <c r="TN58" s="653"/>
      <c r="TO58" s="653"/>
      <c r="TP58" s="653"/>
      <c r="TQ58" s="653"/>
      <c r="TR58" s="653"/>
      <c r="TS58" s="653"/>
      <c r="TT58" s="653"/>
      <c r="TU58" s="653"/>
      <c r="TV58" s="653"/>
      <c r="TW58" s="653"/>
      <c r="TX58" s="653"/>
      <c r="TY58" s="653"/>
      <c r="TZ58" s="653"/>
      <c r="UA58" s="653"/>
      <c r="UB58" s="653"/>
      <c r="UC58" s="653"/>
      <c r="UD58" s="653"/>
      <c r="UE58" s="653"/>
      <c r="UF58" s="653"/>
      <c r="UG58" s="653"/>
      <c r="UH58" s="653"/>
      <c r="UI58" s="653"/>
      <c r="UJ58" s="653"/>
      <c r="UK58" s="653"/>
      <c r="UL58" s="653"/>
      <c r="UM58" s="653"/>
      <c r="UN58" s="653"/>
      <c r="UO58" s="653"/>
      <c r="UP58" s="653"/>
      <c r="UQ58" s="653"/>
      <c r="UR58" s="653"/>
      <c r="US58" s="653"/>
      <c r="UT58" s="653"/>
      <c r="UU58" s="653"/>
      <c r="UV58" s="653"/>
      <c r="UW58" s="653"/>
      <c r="UX58" s="653"/>
      <c r="UY58" s="653"/>
      <c r="UZ58" s="653"/>
      <c r="VA58" s="653"/>
      <c r="VB58" s="653"/>
      <c r="VC58" s="653"/>
      <c r="VD58" s="653"/>
      <c r="VE58" s="653"/>
      <c r="VF58" s="653"/>
      <c r="VG58" s="653"/>
      <c r="VH58" s="653"/>
      <c r="VI58" s="653"/>
      <c r="VJ58" s="653"/>
      <c r="VK58" s="653"/>
      <c r="VL58" s="653"/>
      <c r="VM58" s="653"/>
      <c r="VN58" s="653"/>
      <c r="VO58" s="653"/>
      <c r="VP58" s="653"/>
      <c r="VQ58" s="653"/>
      <c r="VR58" s="653"/>
      <c r="VS58" s="653"/>
      <c r="VT58" s="653"/>
      <c r="VU58" s="653"/>
      <c r="VV58" s="653"/>
      <c r="VW58" s="653"/>
      <c r="VX58" s="653"/>
      <c r="VY58" s="653"/>
      <c r="VZ58" s="653"/>
      <c r="WA58" s="653"/>
      <c r="WB58" s="653"/>
      <c r="WC58" s="653"/>
      <c r="WD58" s="653"/>
      <c r="WE58" s="653"/>
      <c r="WF58" s="653"/>
      <c r="WG58" s="653"/>
      <c r="WH58" s="653"/>
      <c r="WI58" s="653"/>
      <c r="WJ58" s="653"/>
      <c r="WK58" s="653"/>
      <c r="WL58" s="653"/>
      <c r="WM58" s="653"/>
      <c r="WN58" s="653"/>
      <c r="WO58" s="653"/>
      <c r="WP58" s="653"/>
      <c r="WQ58" s="653"/>
      <c r="WR58" s="653"/>
      <c r="WS58" s="653"/>
      <c r="WT58" s="653"/>
      <c r="WU58" s="653"/>
      <c r="WV58" s="653"/>
      <c r="WW58" s="653"/>
      <c r="WX58" s="653"/>
      <c r="WY58" s="653"/>
      <c r="WZ58" s="653"/>
      <c r="XA58" s="653"/>
      <c r="XB58" s="653"/>
      <c r="XC58" s="653"/>
      <c r="XD58" s="653"/>
      <c r="XE58" s="653"/>
      <c r="XF58" s="653"/>
      <c r="XG58" s="653"/>
      <c r="XH58" s="653"/>
      <c r="XI58" s="653"/>
      <c r="XJ58" s="653"/>
      <c r="XK58" s="653"/>
      <c r="XL58" s="653"/>
      <c r="XM58" s="653"/>
      <c r="XN58" s="653"/>
      <c r="XO58" s="653"/>
      <c r="XP58" s="653"/>
      <c r="XQ58" s="653"/>
      <c r="XR58" s="653"/>
      <c r="XS58" s="653"/>
      <c r="XT58" s="653"/>
      <c r="XU58" s="653"/>
      <c r="XV58" s="653"/>
      <c r="XW58" s="653"/>
      <c r="XX58" s="653"/>
      <c r="XY58" s="653"/>
      <c r="XZ58" s="653"/>
      <c r="YA58" s="653"/>
      <c r="YB58" s="653"/>
      <c r="YC58" s="653"/>
      <c r="YD58" s="653"/>
      <c r="YE58" s="653"/>
      <c r="YF58" s="653"/>
      <c r="YG58" s="653"/>
      <c r="YH58" s="653"/>
      <c r="YI58" s="653"/>
      <c r="YJ58" s="653"/>
      <c r="YK58" s="653"/>
      <c r="YL58" s="653"/>
      <c r="YM58" s="653"/>
      <c r="YN58" s="653"/>
      <c r="YO58" s="653"/>
      <c r="YP58" s="653"/>
      <c r="YQ58" s="653"/>
      <c r="YR58" s="653"/>
      <c r="YS58" s="653"/>
      <c r="YT58" s="653"/>
      <c r="YU58" s="653"/>
      <c r="YV58" s="653"/>
      <c r="YW58" s="653"/>
      <c r="YX58" s="653"/>
      <c r="YY58" s="653"/>
      <c r="YZ58" s="653"/>
      <c r="ZA58" s="653"/>
      <c r="ZB58" s="653"/>
      <c r="ZC58" s="653"/>
      <c r="ZD58" s="653"/>
      <c r="ZE58" s="653"/>
      <c r="ZF58" s="653"/>
      <c r="ZG58" s="653"/>
      <c r="ZH58" s="653"/>
      <c r="ZI58" s="653"/>
      <c r="ZJ58" s="653"/>
      <c r="ZK58" s="653"/>
      <c r="ZL58" s="653"/>
      <c r="ZM58" s="653"/>
      <c r="ZN58" s="653"/>
      <c r="ZO58" s="653"/>
      <c r="ZP58" s="653"/>
      <c r="ZQ58" s="653"/>
      <c r="ZR58" s="653"/>
      <c r="ZS58" s="653"/>
      <c r="ZT58" s="653"/>
      <c r="ZU58" s="653"/>
      <c r="ZV58" s="653"/>
      <c r="ZW58" s="653"/>
      <c r="ZX58" s="653"/>
      <c r="ZY58" s="653"/>
      <c r="ZZ58" s="653"/>
      <c r="AAA58" s="653"/>
      <c r="AAB58" s="653"/>
      <c r="AAC58" s="653"/>
      <c r="AAD58" s="653"/>
      <c r="AAE58" s="653"/>
      <c r="AAF58" s="653"/>
      <c r="AAG58" s="653"/>
      <c r="AAH58" s="653"/>
      <c r="AAI58" s="653"/>
      <c r="AAJ58" s="653"/>
      <c r="AAK58" s="653"/>
      <c r="AAL58" s="653"/>
      <c r="AAM58" s="653"/>
      <c r="AAN58" s="653"/>
      <c r="AAO58" s="653"/>
      <c r="AAP58" s="653"/>
      <c r="AAQ58" s="653"/>
      <c r="AAR58" s="653"/>
      <c r="AAS58" s="653"/>
      <c r="AAT58" s="653"/>
      <c r="AAU58" s="653"/>
      <c r="AAV58" s="653"/>
      <c r="AAW58" s="653"/>
      <c r="AAX58" s="653"/>
      <c r="AAY58" s="653"/>
      <c r="AAZ58" s="653"/>
      <c r="ABA58" s="653"/>
      <c r="ABB58" s="653"/>
      <c r="ABC58" s="653"/>
      <c r="ABD58" s="653"/>
      <c r="ABE58" s="653"/>
      <c r="ABF58" s="653"/>
      <c r="ABG58" s="653"/>
      <c r="ABH58" s="653"/>
      <c r="ABI58" s="653"/>
      <c r="ABJ58" s="653"/>
      <c r="ABK58" s="653"/>
      <c r="ABL58" s="653"/>
      <c r="ABM58" s="653"/>
      <c r="ABN58" s="653"/>
      <c r="ABO58" s="653"/>
      <c r="ABP58" s="653"/>
      <c r="ABQ58" s="653"/>
      <c r="ABR58" s="653"/>
      <c r="ABS58" s="653"/>
      <c r="ABT58" s="653"/>
      <c r="ABU58" s="653"/>
      <c r="ABV58" s="653"/>
      <c r="ABW58" s="653"/>
      <c r="ABX58" s="653"/>
      <c r="ABY58" s="653"/>
      <c r="ABZ58" s="653"/>
      <c r="ACA58" s="653"/>
      <c r="ACB58" s="653"/>
      <c r="ACC58" s="653"/>
      <c r="ACD58" s="653"/>
      <c r="ACE58" s="653"/>
      <c r="ACF58" s="653"/>
      <c r="ACG58" s="653"/>
      <c r="ACH58" s="653"/>
      <c r="ACI58" s="653"/>
      <c r="ACJ58" s="653"/>
      <c r="ACK58" s="653"/>
      <c r="ACL58" s="653"/>
      <c r="ACM58" s="653"/>
      <c r="ACN58" s="653"/>
      <c r="ACO58" s="653"/>
      <c r="ACP58" s="653"/>
      <c r="ACQ58" s="653"/>
      <c r="ACR58" s="653"/>
      <c r="ACS58" s="653"/>
      <c r="ACT58" s="653"/>
      <c r="ACU58" s="653"/>
      <c r="ACV58" s="653"/>
      <c r="ACW58" s="653"/>
      <c r="ACX58" s="653"/>
      <c r="ACY58" s="653"/>
      <c r="ACZ58" s="653"/>
      <c r="ADA58" s="653"/>
      <c r="ADB58" s="653"/>
      <c r="ADC58" s="653"/>
      <c r="ADD58" s="653"/>
      <c r="ADE58" s="653"/>
      <c r="ADF58" s="653"/>
      <c r="ADG58" s="653"/>
      <c r="ADH58" s="653"/>
      <c r="ADI58" s="653"/>
      <c r="ADJ58" s="653"/>
      <c r="ADK58" s="653"/>
      <c r="ADL58" s="653"/>
      <c r="ADM58" s="653"/>
      <c r="ADN58" s="653"/>
      <c r="ADO58" s="653"/>
      <c r="ADP58" s="653"/>
      <c r="ADQ58" s="653"/>
      <c r="ADR58" s="653"/>
      <c r="ADS58" s="653"/>
      <c r="ADT58" s="653"/>
      <c r="ADU58" s="653"/>
      <c r="ADV58" s="653"/>
      <c r="ADW58" s="653"/>
      <c r="ADX58" s="653"/>
      <c r="ADY58" s="653"/>
      <c r="ADZ58" s="653"/>
      <c r="AEA58" s="653"/>
      <c r="AEB58" s="653"/>
      <c r="AEC58" s="653"/>
      <c r="AED58" s="653"/>
      <c r="AEE58" s="653"/>
      <c r="AEF58" s="653"/>
      <c r="AEG58" s="653"/>
      <c r="AEH58" s="653"/>
      <c r="AEI58" s="653"/>
      <c r="AEJ58" s="653"/>
      <c r="AEK58" s="653"/>
      <c r="AEL58" s="653"/>
      <c r="AEM58" s="653"/>
      <c r="AEN58" s="653"/>
      <c r="AEO58" s="653"/>
      <c r="AEP58" s="653"/>
      <c r="AEQ58" s="653"/>
      <c r="AER58" s="653"/>
      <c r="AES58" s="653"/>
      <c r="AET58" s="653"/>
      <c r="AEU58" s="653"/>
      <c r="AEV58" s="653"/>
      <c r="AEW58" s="653"/>
      <c r="AEX58" s="653"/>
      <c r="AEY58" s="653"/>
      <c r="AEZ58" s="653"/>
      <c r="AFA58" s="653"/>
      <c r="AFB58" s="653"/>
      <c r="AFC58" s="653"/>
      <c r="AFD58" s="653"/>
      <c r="AFE58" s="653"/>
      <c r="AFF58" s="653"/>
      <c r="AFG58" s="653"/>
      <c r="AFH58" s="653"/>
      <c r="AFI58" s="653"/>
      <c r="AFJ58" s="653"/>
      <c r="AFK58" s="653"/>
      <c r="AFL58" s="653"/>
      <c r="AFM58" s="653"/>
      <c r="AFN58" s="653"/>
      <c r="AFO58" s="653"/>
      <c r="AFP58" s="653"/>
      <c r="AFQ58" s="653"/>
      <c r="AFR58" s="653"/>
      <c r="AFS58" s="653"/>
      <c r="AFT58" s="653"/>
      <c r="AFU58" s="653"/>
      <c r="AFV58" s="653"/>
      <c r="AFW58" s="653"/>
      <c r="AFX58" s="653"/>
      <c r="AFY58" s="653"/>
      <c r="AFZ58" s="653"/>
      <c r="AGA58" s="653"/>
      <c r="AGB58" s="653"/>
      <c r="AGC58" s="653"/>
      <c r="AGD58" s="653"/>
      <c r="AGE58" s="653"/>
      <c r="AGF58" s="653"/>
      <c r="AGG58" s="653"/>
      <c r="AGH58" s="653"/>
      <c r="AGI58" s="653"/>
      <c r="AGJ58" s="653"/>
      <c r="AGK58" s="653"/>
      <c r="AGL58" s="653"/>
      <c r="AGM58" s="653"/>
      <c r="AGN58" s="653"/>
      <c r="AGO58" s="653"/>
      <c r="AGP58" s="653"/>
      <c r="AGQ58" s="653"/>
      <c r="AGR58" s="653"/>
      <c r="AGS58" s="653"/>
      <c r="AGT58" s="653"/>
      <c r="AGU58" s="653"/>
      <c r="AGV58" s="653"/>
      <c r="AGW58" s="653"/>
      <c r="AGX58" s="653"/>
      <c r="AGY58" s="653"/>
      <c r="AGZ58" s="653"/>
      <c r="AHA58" s="653"/>
      <c r="AHB58" s="653"/>
      <c r="AHC58" s="653"/>
      <c r="AHD58" s="653"/>
      <c r="AHE58" s="653"/>
      <c r="AHF58" s="653"/>
      <c r="AHG58" s="653"/>
      <c r="AHH58" s="653"/>
      <c r="AHI58" s="653"/>
      <c r="AHJ58" s="653"/>
      <c r="AHK58" s="653"/>
      <c r="AHL58" s="653"/>
      <c r="AHM58" s="653"/>
      <c r="AHN58" s="653"/>
      <c r="AHO58" s="653"/>
      <c r="AHP58" s="653"/>
      <c r="AHQ58" s="653"/>
      <c r="AHR58" s="653"/>
      <c r="AHS58" s="653"/>
      <c r="AHT58" s="653"/>
      <c r="AHU58" s="653"/>
      <c r="AHV58" s="653"/>
      <c r="AHW58" s="653"/>
      <c r="AHX58" s="653"/>
      <c r="AHY58" s="653"/>
      <c r="AHZ58" s="653"/>
      <c r="AIA58" s="653"/>
      <c r="AIB58" s="653"/>
      <c r="AIC58" s="653"/>
      <c r="AID58" s="653"/>
      <c r="AIE58" s="653"/>
      <c r="AIF58" s="653"/>
      <c r="AIG58" s="653"/>
      <c r="AIH58" s="653"/>
      <c r="AII58" s="653"/>
      <c r="AIJ58" s="653"/>
      <c r="AIK58" s="653"/>
      <c r="AIL58" s="653"/>
      <c r="AIM58" s="653"/>
      <c r="AIN58" s="653"/>
      <c r="AIO58" s="653"/>
      <c r="AIP58" s="653"/>
      <c r="AIQ58" s="653"/>
      <c r="AIR58" s="653"/>
      <c r="AIS58" s="653"/>
      <c r="AIT58" s="653"/>
      <c r="AIU58" s="653"/>
      <c r="AIV58" s="653"/>
      <c r="AIW58" s="653"/>
      <c r="AIX58" s="653"/>
      <c r="AIY58" s="653"/>
      <c r="AIZ58" s="653"/>
      <c r="AJA58" s="653"/>
      <c r="AJB58" s="653"/>
      <c r="AJC58" s="653"/>
      <c r="AJD58" s="653"/>
      <c r="AJE58" s="653"/>
      <c r="AJF58" s="653"/>
      <c r="AJG58" s="653"/>
      <c r="AJH58" s="653"/>
      <c r="AJI58" s="653"/>
      <c r="AJJ58" s="653"/>
      <c r="AJK58" s="653"/>
      <c r="AJL58" s="653"/>
      <c r="AJM58" s="653"/>
      <c r="AJN58" s="653"/>
      <c r="AJO58" s="653"/>
      <c r="AJP58" s="653"/>
      <c r="AJQ58" s="653"/>
      <c r="AJR58" s="653"/>
      <c r="AJS58" s="653"/>
      <c r="AJT58" s="653"/>
      <c r="AJU58" s="653"/>
      <c r="AJV58" s="653"/>
      <c r="AJW58" s="653"/>
      <c r="AJX58" s="653"/>
      <c r="AJY58" s="653"/>
      <c r="AJZ58" s="653"/>
      <c r="AKA58" s="653"/>
      <c r="AKB58" s="653"/>
      <c r="AKC58" s="653"/>
      <c r="AKD58" s="653"/>
      <c r="AKE58" s="653"/>
      <c r="AKF58" s="653"/>
      <c r="AKG58" s="653"/>
      <c r="AKH58" s="653"/>
      <c r="AKI58" s="653"/>
      <c r="AKJ58" s="653"/>
      <c r="AKK58" s="653"/>
      <c r="AKL58" s="653"/>
      <c r="AKM58" s="653"/>
      <c r="AKN58" s="653"/>
      <c r="AKO58" s="653"/>
      <c r="AKP58" s="653"/>
      <c r="AKQ58" s="653"/>
      <c r="AKR58" s="653"/>
      <c r="AKS58" s="653"/>
      <c r="AKT58" s="653"/>
      <c r="AKU58" s="653"/>
      <c r="AKV58" s="653"/>
      <c r="AKW58" s="653"/>
      <c r="AKX58" s="653"/>
      <c r="AKY58" s="653"/>
      <c r="AKZ58" s="653"/>
      <c r="ALA58" s="653"/>
      <c r="ALB58" s="653"/>
      <c r="ALC58" s="653"/>
      <c r="ALD58" s="653"/>
      <c r="ALE58" s="653"/>
      <c r="ALF58" s="653"/>
      <c r="ALG58" s="653"/>
      <c r="ALH58" s="653"/>
      <c r="ALI58" s="653"/>
      <c r="ALJ58" s="653"/>
      <c r="ALK58" s="653"/>
      <c r="ALL58" s="653"/>
      <c r="ALM58" s="653"/>
      <c r="ALN58" s="653"/>
      <c r="ALO58" s="653"/>
      <c r="ALP58" s="653"/>
      <c r="ALQ58" s="653"/>
      <c r="ALR58" s="653"/>
      <c r="ALS58" s="653"/>
      <c r="ALT58" s="653"/>
      <c r="ALU58" s="653"/>
      <c r="ALV58" s="653"/>
      <c r="ALW58" s="653"/>
      <c r="ALX58" s="653"/>
      <c r="ALY58" s="653"/>
      <c r="ALZ58" s="653"/>
      <c r="AMA58" s="653"/>
      <c r="AMB58" s="653"/>
      <c r="AMC58" s="653"/>
      <c r="AMD58" s="653"/>
      <c r="AME58" s="653"/>
      <c r="AMF58" s="653"/>
      <c r="AMG58" s="653"/>
      <c r="AMH58" s="653"/>
      <c r="AMI58" s="653"/>
      <c r="AMJ58" s="653"/>
    </row>
    <row r="59" spans="1:1024" s="199" customFormat="1">
      <c r="A59" s="1599" t="s">
        <v>3224</v>
      </c>
      <c r="B59" s="1594"/>
      <c r="C59" s="1594"/>
      <c r="D59" s="1594"/>
      <c r="E59" s="1594"/>
      <c r="F59" s="1595"/>
      <c r="G59" s="1600">
        <v>10600163.25</v>
      </c>
      <c r="H59" s="1600">
        <v>10600163.25</v>
      </c>
      <c r="I59" s="656"/>
      <c r="J59" s="653"/>
      <c r="K59" s="653"/>
      <c r="L59" s="653"/>
      <c r="M59" s="653"/>
      <c r="N59" s="653"/>
      <c r="O59" s="653"/>
      <c r="P59" s="653"/>
      <c r="Q59" s="653"/>
      <c r="R59" s="653"/>
      <c r="S59" s="653"/>
      <c r="T59" s="653"/>
      <c r="U59" s="653"/>
      <c r="V59" s="653"/>
      <c r="W59" s="653"/>
      <c r="X59" s="653"/>
      <c r="Y59" s="653"/>
      <c r="Z59" s="653"/>
      <c r="AA59" s="653"/>
      <c r="AB59" s="653"/>
      <c r="AC59" s="653"/>
      <c r="AD59" s="653"/>
      <c r="AE59" s="653"/>
      <c r="AF59" s="653"/>
      <c r="AG59" s="653"/>
      <c r="AH59" s="653"/>
      <c r="AI59" s="653"/>
      <c r="AJ59" s="653"/>
      <c r="AK59" s="653"/>
      <c r="AL59" s="653"/>
      <c r="AM59" s="653"/>
      <c r="AN59" s="653"/>
      <c r="AO59" s="653"/>
      <c r="AP59" s="653"/>
      <c r="AQ59" s="653"/>
      <c r="AR59" s="653"/>
      <c r="AS59" s="653"/>
      <c r="AT59" s="653"/>
      <c r="AU59" s="653"/>
      <c r="AV59" s="653"/>
      <c r="AW59" s="653"/>
      <c r="AX59" s="653"/>
      <c r="AY59" s="653"/>
      <c r="AZ59" s="653"/>
      <c r="BA59" s="653"/>
      <c r="BB59" s="653"/>
      <c r="BC59" s="653"/>
      <c r="BD59" s="653"/>
      <c r="BE59" s="653"/>
      <c r="BF59" s="653"/>
      <c r="BG59" s="653"/>
      <c r="BH59" s="653"/>
      <c r="BI59" s="653"/>
      <c r="BJ59" s="653"/>
      <c r="BK59" s="653"/>
      <c r="BL59" s="653"/>
      <c r="BM59" s="653"/>
      <c r="BN59" s="653"/>
      <c r="BO59" s="653"/>
      <c r="BP59" s="653"/>
      <c r="BQ59" s="653"/>
      <c r="BR59" s="653"/>
      <c r="BS59" s="653"/>
      <c r="BT59" s="653"/>
      <c r="BU59" s="653"/>
      <c r="BV59" s="653"/>
      <c r="BW59" s="653"/>
      <c r="BX59" s="653"/>
      <c r="BY59" s="653"/>
      <c r="BZ59" s="653"/>
      <c r="CA59" s="653"/>
      <c r="CB59" s="653"/>
      <c r="CC59" s="653"/>
      <c r="CD59" s="653"/>
      <c r="CE59" s="653"/>
      <c r="CF59" s="653"/>
      <c r="CG59" s="653"/>
      <c r="CH59" s="653"/>
      <c r="CI59" s="653"/>
      <c r="CJ59" s="653"/>
      <c r="CK59" s="653"/>
      <c r="CL59" s="653"/>
      <c r="CM59" s="653"/>
      <c r="CN59" s="653"/>
      <c r="CO59" s="653"/>
      <c r="CP59" s="653"/>
      <c r="CQ59" s="653"/>
      <c r="CR59" s="653"/>
      <c r="CS59" s="653"/>
      <c r="CT59" s="653"/>
      <c r="CU59" s="653"/>
      <c r="CV59" s="653"/>
      <c r="CW59" s="653"/>
      <c r="CX59" s="653"/>
      <c r="CY59" s="653"/>
      <c r="CZ59" s="653"/>
      <c r="DA59" s="653"/>
      <c r="DB59" s="653"/>
      <c r="DC59" s="653"/>
      <c r="DD59" s="653"/>
      <c r="DE59" s="653"/>
      <c r="DF59" s="653"/>
      <c r="DG59" s="653"/>
      <c r="DH59" s="653"/>
      <c r="DI59" s="653"/>
      <c r="DJ59" s="653"/>
      <c r="DK59" s="653"/>
      <c r="DL59" s="653"/>
      <c r="DM59" s="653"/>
      <c r="DN59" s="653"/>
      <c r="DO59" s="653"/>
      <c r="DP59" s="653"/>
      <c r="DQ59" s="653"/>
      <c r="DR59" s="653"/>
      <c r="DS59" s="653"/>
      <c r="DT59" s="653"/>
      <c r="DU59" s="653"/>
      <c r="DV59" s="653"/>
      <c r="DW59" s="653"/>
      <c r="DX59" s="653"/>
      <c r="DY59" s="653"/>
      <c r="DZ59" s="653"/>
      <c r="EA59" s="653"/>
      <c r="EB59" s="653"/>
      <c r="EC59" s="653"/>
      <c r="ED59" s="653"/>
      <c r="EE59" s="653"/>
      <c r="EF59" s="653"/>
      <c r="EG59" s="653"/>
      <c r="EH59" s="653"/>
      <c r="EI59" s="653"/>
      <c r="EJ59" s="653"/>
      <c r="EK59" s="653"/>
      <c r="EL59" s="653"/>
      <c r="EM59" s="653"/>
      <c r="EN59" s="653"/>
      <c r="EO59" s="653"/>
      <c r="EP59" s="653"/>
      <c r="EQ59" s="653"/>
      <c r="ER59" s="653"/>
      <c r="ES59" s="653"/>
      <c r="ET59" s="653"/>
      <c r="EU59" s="653"/>
      <c r="EV59" s="653"/>
      <c r="EW59" s="653"/>
      <c r="EX59" s="653"/>
      <c r="EY59" s="653"/>
      <c r="EZ59" s="653"/>
      <c r="FA59" s="653"/>
      <c r="FB59" s="653"/>
      <c r="FC59" s="653"/>
      <c r="FD59" s="653"/>
      <c r="FE59" s="653"/>
      <c r="FF59" s="653"/>
      <c r="FG59" s="653"/>
      <c r="FH59" s="653"/>
      <c r="FI59" s="653"/>
      <c r="FJ59" s="653"/>
      <c r="FK59" s="653"/>
      <c r="FL59" s="653"/>
      <c r="FM59" s="653"/>
      <c r="FN59" s="653"/>
      <c r="FO59" s="653"/>
      <c r="FP59" s="653"/>
      <c r="FQ59" s="653"/>
      <c r="FR59" s="653"/>
      <c r="FS59" s="653"/>
      <c r="FT59" s="653"/>
      <c r="FU59" s="653"/>
      <c r="FV59" s="653"/>
      <c r="FW59" s="653"/>
      <c r="FX59" s="653"/>
      <c r="FY59" s="653"/>
      <c r="FZ59" s="653"/>
      <c r="GA59" s="653"/>
      <c r="GB59" s="653"/>
      <c r="GC59" s="653"/>
      <c r="GD59" s="653"/>
      <c r="GE59" s="653"/>
      <c r="GF59" s="653"/>
      <c r="GG59" s="653"/>
      <c r="GH59" s="653"/>
      <c r="GI59" s="653"/>
      <c r="GJ59" s="653"/>
      <c r="GK59" s="653"/>
      <c r="GL59" s="653"/>
      <c r="GM59" s="653"/>
      <c r="GN59" s="653"/>
      <c r="GO59" s="653"/>
      <c r="GP59" s="653"/>
      <c r="GQ59" s="653"/>
      <c r="GR59" s="653"/>
      <c r="GS59" s="653"/>
      <c r="GT59" s="653"/>
      <c r="GU59" s="653"/>
      <c r="GV59" s="653"/>
      <c r="GW59" s="653"/>
      <c r="GX59" s="653"/>
      <c r="GY59" s="653"/>
      <c r="GZ59" s="653"/>
      <c r="HA59" s="653"/>
      <c r="HB59" s="653"/>
      <c r="HC59" s="653"/>
      <c r="HD59" s="653"/>
      <c r="HE59" s="653"/>
      <c r="HF59" s="653"/>
      <c r="HG59" s="653"/>
      <c r="HH59" s="653"/>
      <c r="HI59" s="653"/>
      <c r="HJ59" s="653"/>
      <c r="HK59" s="653"/>
      <c r="HL59" s="653"/>
      <c r="HM59" s="653"/>
      <c r="HN59" s="653"/>
      <c r="HO59" s="653"/>
      <c r="HP59" s="653"/>
      <c r="HQ59" s="653"/>
      <c r="HR59" s="653"/>
      <c r="HS59" s="653"/>
      <c r="HT59" s="653"/>
      <c r="HU59" s="653"/>
      <c r="HV59" s="653"/>
      <c r="HW59" s="653"/>
      <c r="HX59" s="653"/>
      <c r="HY59" s="653"/>
      <c r="HZ59" s="653"/>
      <c r="IA59" s="653"/>
      <c r="IB59" s="653"/>
      <c r="IC59" s="653"/>
      <c r="ID59" s="653"/>
      <c r="IE59" s="653"/>
      <c r="IF59" s="653"/>
      <c r="IG59" s="653"/>
      <c r="IH59" s="653"/>
      <c r="II59" s="653"/>
      <c r="IJ59" s="653"/>
      <c r="IK59" s="653"/>
      <c r="IL59" s="653"/>
      <c r="IM59" s="653"/>
      <c r="IN59" s="653"/>
      <c r="IO59" s="653"/>
      <c r="IP59" s="653"/>
      <c r="IQ59" s="653"/>
      <c r="IR59" s="653"/>
      <c r="IS59" s="653"/>
      <c r="IT59" s="653"/>
      <c r="IU59" s="653"/>
      <c r="IV59" s="653"/>
      <c r="IW59" s="653"/>
      <c r="IX59" s="653"/>
      <c r="IY59" s="653"/>
      <c r="IZ59" s="653"/>
      <c r="JA59" s="653"/>
      <c r="JB59" s="653"/>
      <c r="JC59" s="653"/>
      <c r="JD59" s="653"/>
      <c r="JE59" s="653"/>
      <c r="JF59" s="653"/>
      <c r="JG59" s="653"/>
      <c r="JH59" s="653"/>
      <c r="JI59" s="653"/>
      <c r="JJ59" s="653"/>
      <c r="JK59" s="653"/>
      <c r="JL59" s="653"/>
      <c r="JM59" s="653"/>
      <c r="JN59" s="653"/>
      <c r="JO59" s="653"/>
      <c r="JP59" s="653"/>
      <c r="JQ59" s="653"/>
      <c r="JR59" s="653"/>
      <c r="JS59" s="653"/>
      <c r="JT59" s="653"/>
      <c r="JU59" s="653"/>
      <c r="JV59" s="653"/>
      <c r="JW59" s="653"/>
      <c r="JX59" s="653"/>
      <c r="JY59" s="653"/>
      <c r="JZ59" s="653"/>
      <c r="KA59" s="653"/>
      <c r="KB59" s="653"/>
      <c r="KC59" s="653"/>
      <c r="KD59" s="653"/>
      <c r="KE59" s="653"/>
      <c r="KF59" s="653"/>
      <c r="KG59" s="653"/>
      <c r="KH59" s="653"/>
      <c r="KI59" s="653"/>
      <c r="KJ59" s="653"/>
      <c r="KK59" s="653"/>
      <c r="KL59" s="653"/>
      <c r="KM59" s="653"/>
      <c r="KN59" s="653"/>
      <c r="KO59" s="653"/>
      <c r="KP59" s="653"/>
      <c r="KQ59" s="653"/>
      <c r="KR59" s="653"/>
      <c r="KS59" s="653"/>
      <c r="KT59" s="653"/>
      <c r="KU59" s="653"/>
      <c r="KV59" s="653"/>
      <c r="KW59" s="653"/>
      <c r="KX59" s="653"/>
      <c r="KY59" s="653"/>
      <c r="KZ59" s="653"/>
      <c r="LA59" s="653"/>
      <c r="LB59" s="653"/>
      <c r="LC59" s="653"/>
      <c r="LD59" s="653"/>
      <c r="LE59" s="653"/>
      <c r="LF59" s="653"/>
      <c r="LG59" s="653"/>
      <c r="LH59" s="653"/>
      <c r="LI59" s="653"/>
      <c r="LJ59" s="653"/>
      <c r="LK59" s="653"/>
      <c r="LL59" s="653"/>
      <c r="LM59" s="653"/>
      <c r="LN59" s="653"/>
      <c r="LO59" s="653"/>
      <c r="LP59" s="653"/>
      <c r="LQ59" s="653"/>
      <c r="LR59" s="653"/>
      <c r="LS59" s="653"/>
      <c r="LT59" s="653"/>
      <c r="LU59" s="653"/>
      <c r="LV59" s="653"/>
      <c r="LW59" s="653"/>
      <c r="LX59" s="653"/>
      <c r="LY59" s="653"/>
      <c r="LZ59" s="653"/>
      <c r="MA59" s="653"/>
      <c r="MB59" s="653"/>
      <c r="MC59" s="653"/>
      <c r="MD59" s="653"/>
      <c r="ME59" s="653"/>
      <c r="MF59" s="653"/>
      <c r="MG59" s="653"/>
      <c r="MH59" s="653"/>
      <c r="MI59" s="653"/>
      <c r="MJ59" s="653"/>
      <c r="MK59" s="653"/>
      <c r="ML59" s="653"/>
      <c r="MM59" s="653"/>
      <c r="MN59" s="653"/>
      <c r="MO59" s="653"/>
      <c r="MP59" s="653"/>
      <c r="MQ59" s="653"/>
      <c r="MR59" s="653"/>
      <c r="MS59" s="653"/>
      <c r="MT59" s="653"/>
      <c r="MU59" s="653"/>
      <c r="MV59" s="653"/>
      <c r="MW59" s="653"/>
      <c r="MX59" s="653"/>
      <c r="MY59" s="653"/>
      <c r="MZ59" s="653"/>
      <c r="NA59" s="653"/>
      <c r="NB59" s="653"/>
      <c r="NC59" s="653"/>
      <c r="ND59" s="653"/>
      <c r="NE59" s="653"/>
      <c r="NF59" s="653"/>
      <c r="NG59" s="653"/>
      <c r="NH59" s="653"/>
      <c r="NI59" s="653"/>
      <c r="NJ59" s="653"/>
      <c r="NK59" s="653"/>
      <c r="NL59" s="653"/>
      <c r="NM59" s="653"/>
      <c r="NN59" s="653"/>
      <c r="NO59" s="653"/>
      <c r="NP59" s="653"/>
      <c r="NQ59" s="653"/>
      <c r="NR59" s="653"/>
      <c r="NS59" s="653"/>
      <c r="NT59" s="653"/>
      <c r="NU59" s="653"/>
      <c r="NV59" s="653"/>
      <c r="NW59" s="653"/>
      <c r="NX59" s="653"/>
      <c r="NY59" s="653"/>
      <c r="NZ59" s="653"/>
      <c r="OA59" s="653"/>
      <c r="OB59" s="653"/>
      <c r="OC59" s="653"/>
      <c r="OD59" s="653"/>
      <c r="OE59" s="653"/>
      <c r="OF59" s="653"/>
      <c r="OG59" s="653"/>
      <c r="OH59" s="653"/>
      <c r="OI59" s="653"/>
      <c r="OJ59" s="653"/>
      <c r="OK59" s="653"/>
      <c r="OL59" s="653"/>
      <c r="OM59" s="653"/>
      <c r="ON59" s="653"/>
      <c r="OO59" s="653"/>
      <c r="OP59" s="653"/>
      <c r="OQ59" s="653"/>
      <c r="OR59" s="653"/>
      <c r="OS59" s="653"/>
      <c r="OT59" s="653"/>
      <c r="OU59" s="653"/>
      <c r="OV59" s="653"/>
      <c r="OW59" s="653"/>
      <c r="OX59" s="653"/>
      <c r="OY59" s="653"/>
      <c r="OZ59" s="653"/>
      <c r="PA59" s="653"/>
      <c r="PB59" s="653"/>
      <c r="PC59" s="653"/>
      <c r="PD59" s="653"/>
      <c r="PE59" s="653"/>
      <c r="PF59" s="653"/>
      <c r="PG59" s="653"/>
      <c r="PH59" s="653"/>
      <c r="PI59" s="653"/>
      <c r="PJ59" s="653"/>
      <c r="PK59" s="653"/>
      <c r="PL59" s="653"/>
      <c r="PM59" s="653"/>
      <c r="PN59" s="653"/>
      <c r="PO59" s="653"/>
      <c r="PP59" s="653"/>
      <c r="PQ59" s="653"/>
      <c r="PR59" s="653"/>
      <c r="PS59" s="653"/>
      <c r="PT59" s="653"/>
      <c r="PU59" s="653"/>
      <c r="PV59" s="653"/>
      <c r="PW59" s="653"/>
      <c r="PX59" s="653"/>
      <c r="PY59" s="653"/>
      <c r="PZ59" s="653"/>
      <c r="QA59" s="653"/>
      <c r="QB59" s="653"/>
      <c r="QC59" s="653"/>
      <c r="QD59" s="653"/>
      <c r="QE59" s="653"/>
      <c r="QF59" s="653"/>
      <c r="QG59" s="653"/>
      <c r="QH59" s="653"/>
      <c r="QI59" s="653"/>
      <c r="QJ59" s="653"/>
      <c r="QK59" s="653"/>
      <c r="QL59" s="653"/>
      <c r="QM59" s="653"/>
      <c r="QN59" s="653"/>
      <c r="QO59" s="653"/>
      <c r="QP59" s="653"/>
      <c r="QQ59" s="653"/>
      <c r="QR59" s="653"/>
      <c r="QS59" s="653"/>
      <c r="QT59" s="653"/>
      <c r="QU59" s="653"/>
      <c r="QV59" s="653"/>
      <c r="QW59" s="653"/>
      <c r="QX59" s="653"/>
      <c r="QY59" s="653"/>
      <c r="QZ59" s="653"/>
      <c r="RA59" s="653"/>
      <c r="RB59" s="653"/>
      <c r="RC59" s="653"/>
      <c r="RD59" s="653"/>
      <c r="RE59" s="653"/>
      <c r="RF59" s="653"/>
      <c r="RG59" s="653"/>
      <c r="RH59" s="653"/>
      <c r="RI59" s="653"/>
      <c r="RJ59" s="653"/>
      <c r="RK59" s="653"/>
      <c r="RL59" s="653"/>
      <c r="RM59" s="653"/>
      <c r="RN59" s="653"/>
      <c r="RO59" s="653"/>
      <c r="RP59" s="653"/>
      <c r="RQ59" s="653"/>
      <c r="RR59" s="653"/>
      <c r="RS59" s="653"/>
      <c r="RT59" s="653"/>
      <c r="RU59" s="653"/>
      <c r="RV59" s="653"/>
      <c r="RW59" s="653"/>
      <c r="RX59" s="653"/>
      <c r="RY59" s="653"/>
      <c r="RZ59" s="653"/>
      <c r="SA59" s="653"/>
      <c r="SB59" s="653"/>
      <c r="SC59" s="653"/>
      <c r="SD59" s="653"/>
      <c r="SE59" s="653"/>
      <c r="SF59" s="653"/>
      <c r="SG59" s="653"/>
      <c r="SH59" s="653"/>
      <c r="SI59" s="653"/>
      <c r="SJ59" s="653"/>
      <c r="SK59" s="653"/>
      <c r="SL59" s="653"/>
      <c r="SM59" s="653"/>
      <c r="SN59" s="653"/>
      <c r="SO59" s="653"/>
      <c r="SP59" s="653"/>
      <c r="SQ59" s="653"/>
      <c r="SR59" s="653"/>
      <c r="SS59" s="653"/>
      <c r="ST59" s="653"/>
      <c r="SU59" s="653"/>
      <c r="SV59" s="653"/>
      <c r="SW59" s="653"/>
      <c r="SX59" s="653"/>
      <c r="SY59" s="653"/>
      <c r="SZ59" s="653"/>
      <c r="TA59" s="653"/>
      <c r="TB59" s="653"/>
      <c r="TC59" s="653"/>
      <c r="TD59" s="653"/>
      <c r="TE59" s="653"/>
      <c r="TF59" s="653"/>
      <c r="TG59" s="653"/>
      <c r="TH59" s="653"/>
      <c r="TI59" s="653"/>
      <c r="TJ59" s="653"/>
      <c r="TK59" s="653"/>
      <c r="TL59" s="653"/>
      <c r="TM59" s="653"/>
      <c r="TN59" s="653"/>
      <c r="TO59" s="653"/>
      <c r="TP59" s="653"/>
      <c r="TQ59" s="653"/>
      <c r="TR59" s="653"/>
      <c r="TS59" s="653"/>
      <c r="TT59" s="653"/>
      <c r="TU59" s="653"/>
      <c r="TV59" s="653"/>
      <c r="TW59" s="653"/>
      <c r="TX59" s="653"/>
      <c r="TY59" s="653"/>
      <c r="TZ59" s="653"/>
      <c r="UA59" s="653"/>
      <c r="UB59" s="653"/>
      <c r="UC59" s="653"/>
      <c r="UD59" s="653"/>
      <c r="UE59" s="653"/>
      <c r="UF59" s="653"/>
      <c r="UG59" s="653"/>
      <c r="UH59" s="653"/>
      <c r="UI59" s="653"/>
      <c r="UJ59" s="653"/>
      <c r="UK59" s="653"/>
      <c r="UL59" s="653"/>
      <c r="UM59" s="653"/>
      <c r="UN59" s="653"/>
      <c r="UO59" s="653"/>
      <c r="UP59" s="653"/>
      <c r="UQ59" s="653"/>
      <c r="UR59" s="653"/>
      <c r="US59" s="653"/>
      <c r="UT59" s="653"/>
      <c r="UU59" s="653"/>
      <c r="UV59" s="653"/>
      <c r="UW59" s="653"/>
      <c r="UX59" s="653"/>
      <c r="UY59" s="653"/>
      <c r="UZ59" s="653"/>
      <c r="VA59" s="653"/>
      <c r="VB59" s="653"/>
      <c r="VC59" s="653"/>
      <c r="VD59" s="653"/>
      <c r="VE59" s="653"/>
      <c r="VF59" s="653"/>
      <c r="VG59" s="653"/>
      <c r="VH59" s="653"/>
      <c r="VI59" s="653"/>
      <c r="VJ59" s="653"/>
      <c r="VK59" s="653"/>
      <c r="VL59" s="653"/>
      <c r="VM59" s="653"/>
      <c r="VN59" s="653"/>
      <c r="VO59" s="653"/>
      <c r="VP59" s="653"/>
      <c r="VQ59" s="653"/>
      <c r="VR59" s="653"/>
      <c r="VS59" s="653"/>
      <c r="VT59" s="653"/>
      <c r="VU59" s="653"/>
      <c r="VV59" s="653"/>
      <c r="VW59" s="653"/>
      <c r="VX59" s="653"/>
      <c r="VY59" s="653"/>
      <c r="VZ59" s="653"/>
      <c r="WA59" s="653"/>
      <c r="WB59" s="653"/>
      <c r="WC59" s="653"/>
      <c r="WD59" s="653"/>
      <c r="WE59" s="653"/>
      <c r="WF59" s="653"/>
      <c r="WG59" s="653"/>
      <c r="WH59" s="653"/>
      <c r="WI59" s="653"/>
      <c r="WJ59" s="653"/>
      <c r="WK59" s="653"/>
      <c r="WL59" s="653"/>
      <c r="WM59" s="653"/>
      <c r="WN59" s="653"/>
      <c r="WO59" s="653"/>
      <c r="WP59" s="653"/>
      <c r="WQ59" s="653"/>
      <c r="WR59" s="653"/>
      <c r="WS59" s="653"/>
      <c r="WT59" s="653"/>
      <c r="WU59" s="653"/>
      <c r="WV59" s="653"/>
      <c r="WW59" s="653"/>
      <c r="WX59" s="653"/>
      <c r="WY59" s="653"/>
      <c r="WZ59" s="653"/>
      <c r="XA59" s="653"/>
      <c r="XB59" s="653"/>
      <c r="XC59" s="653"/>
      <c r="XD59" s="653"/>
      <c r="XE59" s="653"/>
      <c r="XF59" s="653"/>
      <c r="XG59" s="653"/>
      <c r="XH59" s="653"/>
      <c r="XI59" s="653"/>
      <c r="XJ59" s="653"/>
      <c r="XK59" s="653"/>
      <c r="XL59" s="653"/>
      <c r="XM59" s="653"/>
      <c r="XN59" s="653"/>
      <c r="XO59" s="653"/>
      <c r="XP59" s="653"/>
      <c r="XQ59" s="653"/>
      <c r="XR59" s="653"/>
      <c r="XS59" s="653"/>
      <c r="XT59" s="653"/>
      <c r="XU59" s="653"/>
      <c r="XV59" s="653"/>
      <c r="XW59" s="653"/>
      <c r="XX59" s="653"/>
      <c r="XY59" s="653"/>
      <c r="XZ59" s="653"/>
      <c r="YA59" s="653"/>
      <c r="YB59" s="653"/>
      <c r="YC59" s="653"/>
      <c r="YD59" s="653"/>
      <c r="YE59" s="653"/>
      <c r="YF59" s="653"/>
      <c r="YG59" s="653"/>
      <c r="YH59" s="653"/>
      <c r="YI59" s="653"/>
      <c r="YJ59" s="653"/>
      <c r="YK59" s="653"/>
      <c r="YL59" s="653"/>
      <c r="YM59" s="653"/>
      <c r="YN59" s="653"/>
      <c r="YO59" s="653"/>
      <c r="YP59" s="653"/>
      <c r="YQ59" s="653"/>
      <c r="YR59" s="653"/>
      <c r="YS59" s="653"/>
      <c r="YT59" s="653"/>
      <c r="YU59" s="653"/>
      <c r="YV59" s="653"/>
      <c r="YW59" s="653"/>
      <c r="YX59" s="653"/>
      <c r="YY59" s="653"/>
      <c r="YZ59" s="653"/>
      <c r="ZA59" s="653"/>
      <c r="ZB59" s="653"/>
      <c r="ZC59" s="653"/>
      <c r="ZD59" s="653"/>
      <c r="ZE59" s="653"/>
      <c r="ZF59" s="653"/>
      <c r="ZG59" s="653"/>
      <c r="ZH59" s="653"/>
      <c r="ZI59" s="653"/>
      <c r="ZJ59" s="653"/>
      <c r="ZK59" s="653"/>
      <c r="ZL59" s="653"/>
      <c r="ZM59" s="653"/>
      <c r="ZN59" s="653"/>
      <c r="ZO59" s="653"/>
      <c r="ZP59" s="653"/>
      <c r="ZQ59" s="653"/>
      <c r="ZR59" s="653"/>
      <c r="ZS59" s="653"/>
      <c r="ZT59" s="653"/>
      <c r="ZU59" s="653"/>
      <c r="ZV59" s="653"/>
      <c r="ZW59" s="653"/>
      <c r="ZX59" s="653"/>
      <c r="ZY59" s="653"/>
      <c r="ZZ59" s="653"/>
      <c r="AAA59" s="653"/>
      <c r="AAB59" s="653"/>
      <c r="AAC59" s="653"/>
      <c r="AAD59" s="653"/>
      <c r="AAE59" s="653"/>
      <c r="AAF59" s="653"/>
      <c r="AAG59" s="653"/>
      <c r="AAH59" s="653"/>
      <c r="AAI59" s="653"/>
      <c r="AAJ59" s="653"/>
      <c r="AAK59" s="653"/>
      <c r="AAL59" s="653"/>
      <c r="AAM59" s="653"/>
      <c r="AAN59" s="653"/>
      <c r="AAO59" s="653"/>
      <c r="AAP59" s="653"/>
      <c r="AAQ59" s="653"/>
      <c r="AAR59" s="653"/>
      <c r="AAS59" s="653"/>
      <c r="AAT59" s="653"/>
      <c r="AAU59" s="653"/>
      <c r="AAV59" s="653"/>
      <c r="AAW59" s="653"/>
      <c r="AAX59" s="653"/>
      <c r="AAY59" s="653"/>
      <c r="AAZ59" s="653"/>
      <c r="ABA59" s="653"/>
      <c r="ABB59" s="653"/>
      <c r="ABC59" s="653"/>
      <c r="ABD59" s="653"/>
      <c r="ABE59" s="653"/>
      <c r="ABF59" s="653"/>
      <c r="ABG59" s="653"/>
      <c r="ABH59" s="653"/>
      <c r="ABI59" s="653"/>
      <c r="ABJ59" s="653"/>
      <c r="ABK59" s="653"/>
      <c r="ABL59" s="653"/>
      <c r="ABM59" s="653"/>
      <c r="ABN59" s="653"/>
      <c r="ABO59" s="653"/>
      <c r="ABP59" s="653"/>
      <c r="ABQ59" s="653"/>
      <c r="ABR59" s="653"/>
      <c r="ABS59" s="653"/>
      <c r="ABT59" s="653"/>
      <c r="ABU59" s="653"/>
      <c r="ABV59" s="653"/>
      <c r="ABW59" s="653"/>
      <c r="ABX59" s="653"/>
      <c r="ABY59" s="653"/>
      <c r="ABZ59" s="653"/>
      <c r="ACA59" s="653"/>
      <c r="ACB59" s="653"/>
      <c r="ACC59" s="653"/>
      <c r="ACD59" s="653"/>
      <c r="ACE59" s="653"/>
      <c r="ACF59" s="653"/>
      <c r="ACG59" s="653"/>
      <c r="ACH59" s="653"/>
      <c r="ACI59" s="653"/>
      <c r="ACJ59" s="653"/>
      <c r="ACK59" s="653"/>
      <c r="ACL59" s="653"/>
      <c r="ACM59" s="653"/>
      <c r="ACN59" s="653"/>
      <c r="ACO59" s="653"/>
      <c r="ACP59" s="653"/>
      <c r="ACQ59" s="653"/>
      <c r="ACR59" s="653"/>
      <c r="ACS59" s="653"/>
      <c r="ACT59" s="653"/>
      <c r="ACU59" s="653"/>
      <c r="ACV59" s="653"/>
      <c r="ACW59" s="653"/>
      <c r="ACX59" s="653"/>
      <c r="ACY59" s="653"/>
      <c r="ACZ59" s="653"/>
      <c r="ADA59" s="653"/>
      <c r="ADB59" s="653"/>
      <c r="ADC59" s="653"/>
      <c r="ADD59" s="653"/>
      <c r="ADE59" s="653"/>
      <c r="ADF59" s="653"/>
      <c r="ADG59" s="653"/>
      <c r="ADH59" s="653"/>
      <c r="ADI59" s="653"/>
      <c r="ADJ59" s="653"/>
      <c r="ADK59" s="653"/>
      <c r="ADL59" s="653"/>
      <c r="ADM59" s="653"/>
      <c r="ADN59" s="653"/>
      <c r="ADO59" s="653"/>
      <c r="ADP59" s="653"/>
      <c r="ADQ59" s="653"/>
      <c r="ADR59" s="653"/>
      <c r="ADS59" s="653"/>
      <c r="ADT59" s="653"/>
      <c r="ADU59" s="653"/>
      <c r="ADV59" s="653"/>
      <c r="ADW59" s="653"/>
      <c r="ADX59" s="653"/>
      <c r="ADY59" s="653"/>
      <c r="ADZ59" s="653"/>
      <c r="AEA59" s="653"/>
      <c r="AEB59" s="653"/>
      <c r="AEC59" s="653"/>
      <c r="AED59" s="653"/>
      <c r="AEE59" s="653"/>
      <c r="AEF59" s="653"/>
      <c r="AEG59" s="653"/>
      <c r="AEH59" s="653"/>
      <c r="AEI59" s="653"/>
      <c r="AEJ59" s="653"/>
      <c r="AEK59" s="653"/>
      <c r="AEL59" s="653"/>
      <c r="AEM59" s="653"/>
      <c r="AEN59" s="653"/>
      <c r="AEO59" s="653"/>
      <c r="AEP59" s="653"/>
      <c r="AEQ59" s="653"/>
      <c r="AER59" s="653"/>
      <c r="AES59" s="653"/>
      <c r="AET59" s="653"/>
      <c r="AEU59" s="653"/>
      <c r="AEV59" s="653"/>
      <c r="AEW59" s="653"/>
      <c r="AEX59" s="653"/>
      <c r="AEY59" s="653"/>
      <c r="AEZ59" s="653"/>
      <c r="AFA59" s="653"/>
      <c r="AFB59" s="653"/>
      <c r="AFC59" s="653"/>
      <c r="AFD59" s="653"/>
      <c r="AFE59" s="653"/>
      <c r="AFF59" s="653"/>
      <c r="AFG59" s="653"/>
      <c r="AFH59" s="653"/>
      <c r="AFI59" s="653"/>
      <c r="AFJ59" s="653"/>
      <c r="AFK59" s="653"/>
      <c r="AFL59" s="653"/>
      <c r="AFM59" s="653"/>
      <c r="AFN59" s="653"/>
      <c r="AFO59" s="653"/>
      <c r="AFP59" s="653"/>
      <c r="AFQ59" s="653"/>
      <c r="AFR59" s="653"/>
      <c r="AFS59" s="653"/>
      <c r="AFT59" s="653"/>
      <c r="AFU59" s="653"/>
      <c r="AFV59" s="653"/>
      <c r="AFW59" s="653"/>
      <c r="AFX59" s="653"/>
      <c r="AFY59" s="653"/>
      <c r="AFZ59" s="653"/>
      <c r="AGA59" s="653"/>
      <c r="AGB59" s="653"/>
      <c r="AGC59" s="653"/>
      <c r="AGD59" s="653"/>
      <c r="AGE59" s="653"/>
      <c r="AGF59" s="653"/>
      <c r="AGG59" s="653"/>
      <c r="AGH59" s="653"/>
      <c r="AGI59" s="653"/>
      <c r="AGJ59" s="653"/>
      <c r="AGK59" s="653"/>
      <c r="AGL59" s="653"/>
      <c r="AGM59" s="653"/>
      <c r="AGN59" s="653"/>
      <c r="AGO59" s="653"/>
      <c r="AGP59" s="653"/>
      <c r="AGQ59" s="653"/>
      <c r="AGR59" s="653"/>
      <c r="AGS59" s="653"/>
      <c r="AGT59" s="653"/>
      <c r="AGU59" s="653"/>
      <c r="AGV59" s="653"/>
      <c r="AGW59" s="653"/>
      <c r="AGX59" s="653"/>
      <c r="AGY59" s="653"/>
      <c r="AGZ59" s="653"/>
      <c r="AHA59" s="653"/>
      <c r="AHB59" s="653"/>
      <c r="AHC59" s="653"/>
      <c r="AHD59" s="653"/>
      <c r="AHE59" s="653"/>
      <c r="AHF59" s="653"/>
      <c r="AHG59" s="653"/>
      <c r="AHH59" s="653"/>
      <c r="AHI59" s="653"/>
      <c r="AHJ59" s="653"/>
      <c r="AHK59" s="653"/>
      <c r="AHL59" s="653"/>
      <c r="AHM59" s="653"/>
      <c r="AHN59" s="653"/>
      <c r="AHO59" s="653"/>
      <c r="AHP59" s="653"/>
      <c r="AHQ59" s="653"/>
      <c r="AHR59" s="653"/>
      <c r="AHS59" s="653"/>
      <c r="AHT59" s="653"/>
      <c r="AHU59" s="653"/>
      <c r="AHV59" s="653"/>
      <c r="AHW59" s="653"/>
      <c r="AHX59" s="653"/>
      <c r="AHY59" s="653"/>
      <c r="AHZ59" s="653"/>
      <c r="AIA59" s="653"/>
      <c r="AIB59" s="653"/>
      <c r="AIC59" s="653"/>
      <c r="AID59" s="653"/>
      <c r="AIE59" s="653"/>
      <c r="AIF59" s="653"/>
      <c r="AIG59" s="653"/>
      <c r="AIH59" s="653"/>
      <c r="AII59" s="653"/>
      <c r="AIJ59" s="653"/>
      <c r="AIK59" s="653"/>
      <c r="AIL59" s="653"/>
      <c r="AIM59" s="653"/>
      <c r="AIN59" s="653"/>
      <c r="AIO59" s="653"/>
      <c r="AIP59" s="653"/>
      <c r="AIQ59" s="653"/>
      <c r="AIR59" s="653"/>
      <c r="AIS59" s="653"/>
      <c r="AIT59" s="653"/>
      <c r="AIU59" s="653"/>
      <c r="AIV59" s="653"/>
      <c r="AIW59" s="653"/>
      <c r="AIX59" s="653"/>
      <c r="AIY59" s="653"/>
      <c r="AIZ59" s="653"/>
      <c r="AJA59" s="653"/>
      <c r="AJB59" s="653"/>
      <c r="AJC59" s="653"/>
      <c r="AJD59" s="653"/>
      <c r="AJE59" s="653"/>
      <c r="AJF59" s="653"/>
      <c r="AJG59" s="653"/>
      <c r="AJH59" s="653"/>
      <c r="AJI59" s="653"/>
      <c r="AJJ59" s="653"/>
      <c r="AJK59" s="653"/>
      <c r="AJL59" s="653"/>
      <c r="AJM59" s="653"/>
      <c r="AJN59" s="653"/>
      <c r="AJO59" s="653"/>
      <c r="AJP59" s="653"/>
      <c r="AJQ59" s="653"/>
      <c r="AJR59" s="653"/>
      <c r="AJS59" s="653"/>
      <c r="AJT59" s="653"/>
      <c r="AJU59" s="653"/>
      <c r="AJV59" s="653"/>
      <c r="AJW59" s="653"/>
      <c r="AJX59" s="653"/>
      <c r="AJY59" s="653"/>
      <c r="AJZ59" s="653"/>
      <c r="AKA59" s="653"/>
      <c r="AKB59" s="653"/>
      <c r="AKC59" s="653"/>
      <c r="AKD59" s="653"/>
      <c r="AKE59" s="653"/>
      <c r="AKF59" s="653"/>
      <c r="AKG59" s="653"/>
      <c r="AKH59" s="653"/>
      <c r="AKI59" s="653"/>
      <c r="AKJ59" s="653"/>
      <c r="AKK59" s="653"/>
      <c r="AKL59" s="653"/>
      <c r="AKM59" s="653"/>
      <c r="AKN59" s="653"/>
      <c r="AKO59" s="653"/>
      <c r="AKP59" s="653"/>
      <c r="AKQ59" s="653"/>
      <c r="AKR59" s="653"/>
      <c r="AKS59" s="653"/>
      <c r="AKT59" s="653"/>
      <c r="AKU59" s="653"/>
      <c r="AKV59" s="653"/>
      <c r="AKW59" s="653"/>
      <c r="AKX59" s="653"/>
      <c r="AKY59" s="653"/>
      <c r="AKZ59" s="653"/>
      <c r="ALA59" s="653"/>
      <c r="ALB59" s="653"/>
      <c r="ALC59" s="653"/>
      <c r="ALD59" s="653"/>
      <c r="ALE59" s="653"/>
      <c r="ALF59" s="653"/>
      <c r="ALG59" s="653"/>
      <c r="ALH59" s="653"/>
      <c r="ALI59" s="653"/>
      <c r="ALJ59" s="653"/>
      <c r="ALK59" s="653"/>
      <c r="ALL59" s="653"/>
      <c r="ALM59" s="653"/>
      <c r="ALN59" s="653"/>
      <c r="ALO59" s="653"/>
      <c r="ALP59" s="653"/>
      <c r="ALQ59" s="653"/>
      <c r="ALR59" s="653"/>
      <c r="ALS59" s="653"/>
      <c r="ALT59" s="653"/>
      <c r="ALU59" s="653"/>
      <c r="ALV59" s="653"/>
      <c r="ALW59" s="653"/>
      <c r="ALX59" s="653"/>
      <c r="ALY59" s="653"/>
      <c r="ALZ59" s="653"/>
      <c r="AMA59" s="653"/>
      <c r="AMB59" s="653"/>
      <c r="AMC59" s="653"/>
      <c r="AMD59" s="653"/>
      <c r="AME59" s="653"/>
      <c r="AMF59" s="653"/>
      <c r="AMG59" s="653"/>
      <c r="AMH59" s="653"/>
      <c r="AMI59" s="653"/>
      <c r="AMJ59" s="653"/>
    </row>
    <row r="60" spans="1:1024" s="199" customFormat="1">
      <c r="A60" s="1599" t="s">
        <v>3220</v>
      </c>
      <c r="B60" s="1594"/>
      <c r="C60" s="1594"/>
      <c r="D60" s="1594"/>
      <c r="E60" s="1594"/>
      <c r="F60" s="1595"/>
      <c r="G60" s="1600">
        <v>9936307.9499999993</v>
      </c>
      <c r="H60" s="1600">
        <v>9936307.9499999993</v>
      </c>
      <c r="I60" s="656"/>
      <c r="J60" s="653"/>
      <c r="K60" s="653"/>
      <c r="L60" s="653"/>
      <c r="M60" s="653"/>
      <c r="N60" s="653"/>
      <c r="O60" s="653"/>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c r="BL60" s="653"/>
      <c r="BM60" s="653"/>
      <c r="BN60" s="653"/>
      <c r="BO60" s="653"/>
      <c r="BP60" s="653"/>
      <c r="BQ60" s="653"/>
      <c r="BR60" s="653"/>
      <c r="BS60" s="653"/>
      <c r="BT60" s="653"/>
      <c r="BU60" s="653"/>
      <c r="BV60" s="653"/>
      <c r="BW60" s="653"/>
      <c r="BX60" s="653"/>
      <c r="BY60" s="653"/>
      <c r="BZ60" s="653"/>
      <c r="CA60" s="653"/>
      <c r="CB60" s="653"/>
      <c r="CC60" s="653"/>
      <c r="CD60" s="653"/>
      <c r="CE60" s="653"/>
      <c r="CF60" s="653"/>
      <c r="CG60" s="653"/>
      <c r="CH60" s="653"/>
      <c r="CI60" s="653"/>
      <c r="CJ60" s="653"/>
      <c r="CK60" s="653"/>
      <c r="CL60" s="653"/>
      <c r="CM60" s="653"/>
      <c r="CN60" s="653"/>
      <c r="CO60" s="653"/>
      <c r="CP60" s="653"/>
      <c r="CQ60" s="653"/>
      <c r="CR60" s="653"/>
      <c r="CS60" s="653"/>
      <c r="CT60" s="653"/>
      <c r="CU60" s="653"/>
      <c r="CV60" s="653"/>
      <c r="CW60" s="653"/>
      <c r="CX60" s="653"/>
      <c r="CY60" s="653"/>
      <c r="CZ60" s="653"/>
      <c r="DA60" s="653"/>
      <c r="DB60" s="653"/>
      <c r="DC60" s="653"/>
      <c r="DD60" s="653"/>
      <c r="DE60" s="653"/>
      <c r="DF60" s="653"/>
      <c r="DG60" s="653"/>
      <c r="DH60" s="653"/>
      <c r="DI60" s="653"/>
      <c r="DJ60" s="653"/>
      <c r="DK60" s="653"/>
      <c r="DL60" s="653"/>
      <c r="DM60" s="653"/>
      <c r="DN60" s="653"/>
      <c r="DO60" s="653"/>
      <c r="DP60" s="653"/>
      <c r="DQ60" s="653"/>
      <c r="DR60" s="653"/>
      <c r="DS60" s="653"/>
      <c r="DT60" s="653"/>
      <c r="DU60" s="653"/>
      <c r="DV60" s="653"/>
      <c r="DW60" s="653"/>
      <c r="DX60" s="653"/>
      <c r="DY60" s="653"/>
      <c r="DZ60" s="653"/>
      <c r="EA60" s="653"/>
      <c r="EB60" s="653"/>
      <c r="EC60" s="653"/>
      <c r="ED60" s="653"/>
      <c r="EE60" s="653"/>
      <c r="EF60" s="653"/>
      <c r="EG60" s="653"/>
      <c r="EH60" s="653"/>
      <c r="EI60" s="653"/>
      <c r="EJ60" s="653"/>
      <c r="EK60" s="653"/>
      <c r="EL60" s="653"/>
      <c r="EM60" s="653"/>
      <c r="EN60" s="653"/>
      <c r="EO60" s="653"/>
      <c r="EP60" s="653"/>
      <c r="EQ60" s="653"/>
      <c r="ER60" s="653"/>
      <c r="ES60" s="653"/>
      <c r="ET60" s="653"/>
      <c r="EU60" s="653"/>
      <c r="EV60" s="653"/>
      <c r="EW60" s="653"/>
      <c r="EX60" s="653"/>
      <c r="EY60" s="653"/>
      <c r="EZ60" s="653"/>
      <c r="FA60" s="653"/>
      <c r="FB60" s="653"/>
      <c r="FC60" s="653"/>
      <c r="FD60" s="653"/>
      <c r="FE60" s="653"/>
      <c r="FF60" s="653"/>
      <c r="FG60" s="653"/>
      <c r="FH60" s="653"/>
      <c r="FI60" s="653"/>
      <c r="FJ60" s="653"/>
      <c r="FK60" s="653"/>
      <c r="FL60" s="653"/>
      <c r="FM60" s="653"/>
      <c r="FN60" s="653"/>
      <c r="FO60" s="653"/>
      <c r="FP60" s="653"/>
      <c r="FQ60" s="653"/>
      <c r="FR60" s="653"/>
      <c r="FS60" s="653"/>
      <c r="FT60" s="653"/>
      <c r="FU60" s="653"/>
      <c r="FV60" s="653"/>
      <c r="FW60" s="653"/>
      <c r="FX60" s="653"/>
      <c r="FY60" s="653"/>
      <c r="FZ60" s="653"/>
      <c r="GA60" s="653"/>
      <c r="GB60" s="653"/>
      <c r="GC60" s="653"/>
      <c r="GD60" s="653"/>
      <c r="GE60" s="653"/>
      <c r="GF60" s="653"/>
      <c r="GG60" s="653"/>
      <c r="GH60" s="653"/>
      <c r="GI60" s="653"/>
      <c r="GJ60" s="653"/>
      <c r="GK60" s="653"/>
      <c r="GL60" s="653"/>
      <c r="GM60" s="653"/>
      <c r="GN60" s="653"/>
      <c r="GO60" s="653"/>
      <c r="GP60" s="653"/>
      <c r="GQ60" s="653"/>
      <c r="GR60" s="653"/>
      <c r="GS60" s="653"/>
      <c r="GT60" s="653"/>
      <c r="GU60" s="653"/>
      <c r="GV60" s="653"/>
      <c r="GW60" s="653"/>
      <c r="GX60" s="653"/>
      <c r="GY60" s="653"/>
      <c r="GZ60" s="653"/>
      <c r="HA60" s="653"/>
      <c r="HB60" s="653"/>
      <c r="HC60" s="653"/>
      <c r="HD60" s="653"/>
      <c r="HE60" s="653"/>
      <c r="HF60" s="653"/>
      <c r="HG60" s="653"/>
      <c r="HH60" s="653"/>
      <c r="HI60" s="653"/>
      <c r="HJ60" s="653"/>
      <c r="HK60" s="653"/>
      <c r="HL60" s="653"/>
      <c r="HM60" s="653"/>
      <c r="HN60" s="653"/>
      <c r="HO60" s="653"/>
      <c r="HP60" s="653"/>
      <c r="HQ60" s="653"/>
      <c r="HR60" s="653"/>
      <c r="HS60" s="653"/>
      <c r="HT60" s="653"/>
      <c r="HU60" s="653"/>
      <c r="HV60" s="653"/>
      <c r="HW60" s="653"/>
      <c r="HX60" s="653"/>
      <c r="HY60" s="653"/>
      <c r="HZ60" s="653"/>
      <c r="IA60" s="653"/>
      <c r="IB60" s="653"/>
      <c r="IC60" s="653"/>
      <c r="ID60" s="653"/>
      <c r="IE60" s="653"/>
      <c r="IF60" s="653"/>
      <c r="IG60" s="653"/>
      <c r="IH60" s="653"/>
      <c r="II60" s="653"/>
      <c r="IJ60" s="653"/>
      <c r="IK60" s="653"/>
      <c r="IL60" s="653"/>
      <c r="IM60" s="653"/>
      <c r="IN60" s="653"/>
      <c r="IO60" s="653"/>
      <c r="IP60" s="653"/>
      <c r="IQ60" s="653"/>
      <c r="IR60" s="653"/>
      <c r="IS60" s="653"/>
      <c r="IT60" s="653"/>
      <c r="IU60" s="653"/>
      <c r="IV60" s="653"/>
      <c r="IW60" s="653"/>
      <c r="IX60" s="653"/>
      <c r="IY60" s="653"/>
      <c r="IZ60" s="653"/>
      <c r="JA60" s="653"/>
      <c r="JB60" s="653"/>
      <c r="JC60" s="653"/>
      <c r="JD60" s="653"/>
      <c r="JE60" s="653"/>
      <c r="JF60" s="653"/>
      <c r="JG60" s="653"/>
      <c r="JH60" s="653"/>
      <c r="JI60" s="653"/>
      <c r="JJ60" s="653"/>
      <c r="JK60" s="653"/>
      <c r="JL60" s="653"/>
      <c r="JM60" s="653"/>
      <c r="JN60" s="653"/>
      <c r="JO60" s="653"/>
      <c r="JP60" s="653"/>
      <c r="JQ60" s="653"/>
      <c r="JR60" s="653"/>
      <c r="JS60" s="653"/>
      <c r="JT60" s="653"/>
      <c r="JU60" s="653"/>
      <c r="JV60" s="653"/>
      <c r="JW60" s="653"/>
      <c r="JX60" s="653"/>
      <c r="JY60" s="653"/>
      <c r="JZ60" s="653"/>
      <c r="KA60" s="653"/>
      <c r="KB60" s="653"/>
      <c r="KC60" s="653"/>
      <c r="KD60" s="653"/>
      <c r="KE60" s="653"/>
      <c r="KF60" s="653"/>
      <c r="KG60" s="653"/>
      <c r="KH60" s="653"/>
      <c r="KI60" s="653"/>
      <c r="KJ60" s="653"/>
      <c r="KK60" s="653"/>
      <c r="KL60" s="653"/>
      <c r="KM60" s="653"/>
      <c r="KN60" s="653"/>
      <c r="KO60" s="653"/>
      <c r="KP60" s="653"/>
      <c r="KQ60" s="653"/>
      <c r="KR60" s="653"/>
      <c r="KS60" s="653"/>
      <c r="KT60" s="653"/>
      <c r="KU60" s="653"/>
      <c r="KV60" s="653"/>
      <c r="KW60" s="653"/>
      <c r="KX60" s="653"/>
      <c r="KY60" s="653"/>
      <c r="KZ60" s="653"/>
      <c r="LA60" s="653"/>
      <c r="LB60" s="653"/>
      <c r="LC60" s="653"/>
      <c r="LD60" s="653"/>
      <c r="LE60" s="653"/>
      <c r="LF60" s="653"/>
      <c r="LG60" s="653"/>
      <c r="LH60" s="653"/>
      <c r="LI60" s="653"/>
      <c r="LJ60" s="653"/>
      <c r="LK60" s="653"/>
      <c r="LL60" s="653"/>
      <c r="LM60" s="653"/>
      <c r="LN60" s="653"/>
      <c r="LO60" s="653"/>
      <c r="LP60" s="653"/>
      <c r="LQ60" s="653"/>
      <c r="LR60" s="653"/>
      <c r="LS60" s="653"/>
      <c r="LT60" s="653"/>
      <c r="LU60" s="653"/>
      <c r="LV60" s="653"/>
      <c r="LW60" s="653"/>
      <c r="LX60" s="653"/>
      <c r="LY60" s="653"/>
      <c r="LZ60" s="653"/>
      <c r="MA60" s="653"/>
      <c r="MB60" s="653"/>
      <c r="MC60" s="653"/>
      <c r="MD60" s="653"/>
      <c r="ME60" s="653"/>
      <c r="MF60" s="653"/>
      <c r="MG60" s="653"/>
      <c r="MH60" s="653"/>
      <c r="MI60" s="653"/>
      <c r="MJ60" s="653"/>
      <c r="MK60" s="653"/>
      <c r="ML60" s="653"/>
      <c r="MM60" s="653"/>
      <c r="MN60" s="653"/>
      <c r="MO60" s="653"/>
      <c r="MP60" s="653"/>
      <c r="MQ60" s="653"/>
      <c r="MR60" s="653"/>
      <c r="MS60" s="653"/>
      <c r="MT60" s="653"/>
      <c r="MU60" s="653"/>
      <c r="MV60" s="653"/>
      <c r="MW60" s="653"/>
      <c r="MX60" s="653"/>
      <c r="MY60" s="653"/>
      <c r="MZ60" s="653"/>
      <c r="NA60" s="653"/>
      <c r="NB60" s="653"/>
      <c r="NC60" s="653"/>
      <c r="ND60" s="653"/>
      <c r="NE60" s="653"/>
      <c r="NF60" s="653"/>
      <c r="NG60" s="653"/>
      <c r="NH60" s="653"/>
      <c r="NI60" s="653"/>
      <c r="NJ60" s="653"/>
      <c r="NK60" s="653"/>
      <c r="NL60" s="653"/>
      <c r="NM60" s="653"/>
      <c r="NN60" s="653"/>
      <c r="NO60" s="653"/>
      <c r="NP60" s="653"/>
      <c r="NQ60" s="653"/>
      <c r="NR60" s="653"/>
      <c r="NS60" s="653"/>
      <c r="NT60" s="653"/>
      <c r="NU60" s="653"/>
      <c r="NV60" s="653"/>
      <c r="NW60" s="653"/>
      <c r="NX60" s="653"/>
      <c r="NY60" s="653"/>
      <c r="NZ60" s="653"/>
      <c r="OA60" s="653"/>
      <c r="OB60" s="653"/>
      <c r="OC60" s="653"/>
      <c r="OD60" s="653"/>
      <c r="OE60" s="653"/>
      <c r="OF60" s="653"/>
      <c r="OG60" s="653"/>
      <c r="OH60" s="653"/>
      <c r="OI60" s="653"/>
      <c r="OJ60" s="653"/>
      <c r="OK60" s="653"/>
      <c r="OL60" s="653"/>
      <c r="OM60" s="653"/>
      <c r="ON60" s="653"/>
      <c r="OO60" s="653"/>
      <c r="OP60" s="653"/>
      <c r="OQ60" s="653"/>
      <c r="OR60" s="653"/>
      <c r="OS60" s="653"/>
      <c r="OT60" s="653"/>
      <c r="OU60" s="653"/>
      <c r="OV60" s="653"/>
      <c r="OW60" s="653"/>
      <c r="OX60" s="653"/>
      <c r="OY60" s="653"/>
      <c r="OZ60" s="653"/>
      <c r="PA60" s="653"/>
      <c r="PB60" s="653"/>
      <c r="PC60" s="653"/>
      <c r="PD60" s="653"/>
      <c r="PE60" s="653"/>
      <c r="PF60" s="653"/>
      <c r="PG60" s="653"/>
      <c r="PH60" s="653"/>
      <c r="PI60" s="653"/>
      <c r="PJ60" s="653"/>
      <c r="PK60" s="653"/>
      <c r="PL60" s="653"/>
      <c r="PM60" s="653"/>
      <c r="PN60" s="653"/>
      <c r="PO60" s="653"/>
      <c r="PP60" s="653"/>
      <c r="PQ60" s="653"/>
      <c r="PR60" s="653"/>
      <c r="PS60" s="653"/>
      <c r="PT60" s="653"/>
      <c r="PU60" s="653"/>
      <c r="PV60" s="653"/>
      <c r="PW60" s="653"/>
      <c r="PX60" s="653"/>
      <c r="PY60" s="653"/>
      <c r="PZ60" s="653"/>
      <c r="QA60" s="653"/>
      <c r="QB60" s="653"/>
      <c r="QC60" s="653"/>
      <c r="QD60" s="653"/>
      <c r="QE60" s="653"/>
      <c r="QF60" s="653"/>
      <c r="QG60" s="653"/>
      <c r="QH60" s="653"/>
      <c r="QI60" s="653"/>
      <c r="QJ60" s="653"/>
      <c r="QK60" s="653"/>
      <c r="QL60" s="653"/>
      <c r="QM60" s="653"/>
      <c r="QN60" s="653"/>
      <c r="QO60" s="653"/>
      <c r="QP60" s="653"/>
      <c r="QQ60" s="653"/>
      <c r="QR60" s="653"/>
      <c r="QS60" s="653"/>
      <c r="QT60" s="653"/>
      <c r="QU60" s="653"/>
      <c r="QV60" s="653"/>
      <c r="QW60" s="653"/>
      <c r="QX60" s="653"/>
      <c r="QY60" s="653"/>
      <c r="QZ60" s="653"/>
      <c r="RA60" s="653"/>
      <c r="RB60" s="653"/>
      <c r="RC60" s="653"/>
      <c r="RD60" s="653"/>
      <c r="RE60" s="653"/>
      <c r="RF60" s="653"/>
      <c r="RG60" s="653"/>
      <c r="RH60" s="653"/>
      <c r="RI60" s="653"/>
      <c r="RJ60" s="653"/>
      <c r="RK60" s="653"/>
      <c r="RL60" s="653"/>
      <c r="RM60" s="653"/>
      <c r="RN60" s="653"/>
      <c r="RO60" s="653"/>
      <c r="RP60" s="653"/>
      <c r="RQ60" s="653"/>
      <c r="RR60" s="653"/>
      <c r="RS60" s="653"/>
      <c r="RT60" s="653"/>
      <c r="RU60" s="653"/>
      <c r="RV60" s="653"/>
      <c r="RW60" s="653"/>
      <c r="RX60" s="653"/>
      <c r="RY60" s="653"/>
      <c r="RZ60" s="653"/>
      <c r="SA60" s="653"/>
      <c r="SB60" s="653"/>
      <c r="SC60" s="653"/>
      <c r="SD60" s="653"/>
      <c r="SE60" s="653"/>
      <c r="SF60" s="653"/>
      <c r="SG60" s="653"/>
      <c r="SH60" s="653"/>
      <c r="SI60" s="653"/>
      <c r="SJ60" s="653"/>
      <c r="SK60" s="653"/>
      <c r="SL60" s="653"/>
      <c r="SM60" s="653"/>
      <c r="SN60" s="653"/>
      <c r="SO60" s="653"/>
      <c r="SP60" s="653"/>
      <c r="SQ60" s="653"/>
      <c r="SR60" s="653"/>
      <c r="SS60" s="653"/>
      <c r="ST60" s="653"/>
      <c r="SU60" s="653"/>
      <c r="SV60" s="653"/>
      <c r="SW60" s="653"/>
      <c r="SX60" s="653"/>
      <c r="SY60" s="653"/>
      <c r="SZ60" s="653"/>
      <c r="TA60" s="653"/>
      <c r="TB60" s="653"/>
      <c r="TC60" s="653"/>
      <c r="TD60" s="653"/>
      <c r="TE60" s="653"/>
      <c r="TF60" s="653"/>
      <c r="TG60" s="653"/>
      <c r="TH60" s="653"/>
      <c r="TI60" s="653"/>
      <c r="TJ60" s="653"/>
      <c r="TK60" s="653"/>
      <c r="TL60" s="653"/>
      <c r="TM60" s="653"/>
      <c r="TN60" s="653"/>
      <c r="TO60" s="653"/>
      <c r="TP60" s="653"/>
      <c r="TQ60" s="653"/>
      <c r="TR60" s="653"/>
      <c r="TS60" s="653"/>
      <c r="TT60" s="653"/>
      <c r="TU60" s="653"/>
      <c r="TV60" s="653"/>
      <c r="TW60" s="653"/>
      <c r="TX60" s="653"/>
      <c r="TY60" s="653"/>
      <c r="TZ60" s="653"/>
      <c r="UA60" s="653"/>
      <c r="UB60" s="653"/>
      <c r="UC60" s="653"/>
      <c r="UD60" s="653"/>
      <c r="UE60" s="653"/>
      <c r="UF60" s="653"/>
      <c r="UG60" s="653"/>
      <c r="UH60" s="653"/>
      <c r="UI60" s="653"/>
      <c r="UJ60" s="653"/>
      <c r="UK60" s="653"/>
      <c r="UL60" s="653"/>
      <c r="UM60" s="653"/>
      <c r="UN60" s="653"/>
      <c r="UO60" s="653"/>
      <c r="UP60" s="653"/>
      <c r="UQ60" s="653"/>
      <c r="UR60" s="653"/>
      <c r="US60" s="653"/>
      <c r="UT60" s="653"/>
      <c r="UU60" s="653"/>
      <c r="UV60" s="653"/>
      <c r="UW60" s="653"/>
      <c r="UX60" s="653"/>
      <c r="UY60" s="653"/>
      <c r="UZ60" s="653"/>
      <c r="VA60" s="653"/>
      <c r="VB60" s="653"/>
      <c r="VC60" s="653"/>
      <c r="VD60" s="653"/>
      <c r="VE60" s="653"/>
      <c r="VF60" s="653"/>
      <c r="VG60" s="653"/>
      <c r="VH60" s="653"/>
      <c r="VI60" s="653"/>
      <c r="VJ60" s="653"/>
      <c r="VK60" s="653"/>
      <c r="VL60" s="653"/>
      <c r="VM60" s="653"/>
      <c r="VN60" s="653"/>
      <c r="VO60" s="653"/>
      <c r="VP60" s="653"/>
      <c r="VQ60" s="653"/>
      <c r="VR60" s="653"/>
      <c r="VS60" s="653"/>
      <c r="VT60" s="653"/>
      <c r="VU60" s="653"/>
      <c r="VV60" s="653"/>
      <c r="VW60" s="653"/>
      <c r="VX60" s="653"/>
      <c r="VY60" s="653"/>
      <c r="VZ60" s="653"/>
      <c r="WA60" s="653"/>
      <c r="WB60" s="653"/>
      <c r="WC60" s="653"/>
      <c r="WD60" s="653"/>
      <c r="WE60" s="653"/>
      <c r="WF60" s="653"/>
      <c r="WG60" s="653"/>
      <c r="WH60" s="653"/>
      <c r="WI60" s="653"/>
      <c r="WJ60" s="653"/>
      <c r="WK60" s="653"/>
      <c r="WL60" s="653"/>
      <c r="WM60" s="653"/>
      <c r="WN60" s="653"/>
      <c r="WO60" s="653"/>
      <c r="WP60" s="653"/>
      <c r="WQ60" s="653"/>
      <c r="WR60" s="653"/>
      <c r="WS60" s="653"/>
      <c r="WT60" s="653"/>
      <c r="WU60" s="653"/>
      <c r="WV60" s="653"/>
      <c r="WW60" s="653"/>
      <c r="WX60" s="653"/>
      <c r="WY60" s="653"/>
      <c r="WZ60" s="653"/>
      <c r="XA60" s="653"/>
      <c r="XB60" s="653"/>
      <c r="XC60" s="653"/>
      <c r="XD60" s="653"/>
      <c r="XE60" s="653"/>
      <c r="XF60" s="653"/>
      <c r="XG60" s="653"/>
      <c r="XH60" s="653"/>
      <c r="XI60" s="653"/>
      <c r="XJ60" s="653"/>
      <c r="XK60" s="653"/>
      <c r="XL60" s="653"/>
      <c r="XM60" s="653"/>
      <c r="XN60" s="653"/>
      <c r="XO60" s="653"/>
      <c r="XP60" s="653"/>
      <c r="XQ60" s="653"/>
      <c r="XR60" s="653"/>
      <c r="XS60" s="653"/>
      <c r="XT60" s="653"/>
      <c r="XU60" s="653"/>
      <c r="XV60" s="653"/>
      <c r="XW60" s="653"/>
      <c r="XX60" s="653"/>
      <c r="XY60" s="653"/>
      <c r="XZ60" s="653"/>
      <c r="YA60" s="653"/>
      <c r="YB60" s="653"/>
      <c r="YC60" s="653"/>
      <c r="YD60" s="653"/>
      <c r="YE60" s="653"/>
      <c r="YF60" s="653"/>
      <c r="YG60" s="653"/>
      <c r="YH60" s="653"/>
      <c r="YI60" s="653"/>
      <c r="YJ60" s="653"/>
      <c r="YK60" s="653"/>
      <c r="YL60" s="653"/>
      <c r="YM60" s="653"/>
      <c r="YN60" s="653"/>
      <c r="YO60" s="653"/>
      <c r="YP60" s="653"/>
      <c r="YQ60" s="653"/>
      <c r="YR60" s="653"/>
      <c r="YS60" s="653"/>
      <c r="YT60" s="653"/>
      <c r="YU60" s="653"/>
      <c r="YV60" s="653"/>
      <c r="YW60" s="653"/>
      <c r="YX60" s="653"/>
      <c r="YY60" s="653"/>
      <c r="YZ60" s="653"/>
      <c r="ZA60" s="653"/>
      <c r="ZB60" s="653"/>
      <c r="ZC60" s="653"/>
      <c r="ZD60" s="653"/>
      <c r="ZE60" s="653"/>
      <c r="ZF60" s="653"/>
      <c r="ZG60" s="653"/>
      <c r="ZH60" s="653"/>
      <c r="ZI60" s="653"/>
      <c r="ZJ60" s="653"/>
      <c r="ZK60" s="653"/>
      <c r="ZL60" s="653"/>
      <c r="ZM60" s="653"/>
      <c r="ZN60" s="653"/>
      <c r="ZO60" s="653"/>
      <c r="ZP60" s="653"/>
      <c r="ZQ60" s="653"/>
      <c r="ZR60" s="653"/>
      <c r="ZS60" s="653"/>
      <c r="ZT60" s="653"/>
      <c r="ZU60" s="653"/>
      <c r="ZV60" s="653"/>
      <c r="ZW60" s="653"/>
      <c r="ZX60" s="653"/>
      <c r="ZY60" s="653"/>
      <c r="ZZ60" s="653"/>
      <c r="AAA60" s="653"/>
      <c r="AAB60" s="653"/>
      <c r="AAC60" s="653"/>
      <c r="AAD60" s="653"/>
      <c r="AAE60" s="653"/>
      <c r="AAF60" s="653"/>
      <c r="AAG60" s="653"/>
      <c r="AAH60" s="653"/>
      <c r="AAI60" s="653"/>
      <c r="AAJ60" s="653"/>
      <c r="AAK60" s="653"/>
      <c r="AAL60" s="653"/>
      <c r="AAM60" s="653"/>
      <c r="AAN60" s="653"/>
      <c r="AAO60" s="653"/>
      <c r="AAP60" s="653"/>
      <c r="AAQ60" s="653"/>
      <c r="AAR60" s="653"/>
      <c r="AAS60" s="653"/>
      <c r="AAT60" s="653"/>
      <c r="AAU60" s="653"/>
      <c r="AAV60" s="653"/>
      <c r="AAW60" s="653"/>
      <c r="AAX60" s="653"/>
      <c r="AAY60" s="653"/>
      <c r="AAZ60" s="653"/>
      <c r="ABA60" s="653"/>
      <c r="ABB60" s="653"/>
      <c r="ABC60" s="653"/>
      <c r="ABD60" s="653"/>
      <c r="ABE60" s="653"/>
      <c r="ABF60" s="653"/>
      <c r="ABG60" s="653"/>
      <c r="ABH60" s="653"/>
      <c r="ABI60" s="653"/>
      <c r="ABJ60" s="653"/>
      <c r="ABK60" s="653"/>
      <c r="ABL60" s="653"/>
      <c r="ABM60" s="653"/>
      <c r="ABN60" s="653"/>
      <c r="ABO60" s="653"/>
      <c r="ABP60" s="653"/>
      <c r="ABQ60" s="653"/>
      <c r="ABR60" s="653"/>
      <c r="ABS60" s="653"/>
      <c r="ABT60" s="653"/>
      <c r="ABU60" s="653"/>
      <c r="ABV60" s="653"/>
      <c r="ABW60" s="653"/>
      <c r="ABX60" s="653"/>
      <c r="ABY60" s="653"/>
      <c r="ABZ60" s="653"/>
      <c r="ACA60" s="653"/>
      <c r="ACB60" s="653"/>
      <c r="ACC60" s="653"/>
      <c r="ACD60" s="653"/>
      <c r="ACE60" s="653"/>
      <c r="ACF60" s="653"/>
      <c r="ACG60" s="653"/>
      <c r="ACH60" s="653"/>
      <c r="ACI60" s="653"/>
      <c r="ACJ60" s="653"/>
      <c r="ACK60" s="653"/>
      <c r="ACL60" s="653"/>
      <c r="ACM60" s="653"/>
      <c r="ACN60" s="653"/>
      <c r="ACO60" s="653"/>
      <c r="ACP60" s="653"/>
      <c r="ACQ60" s="653"/>
      <c r="ACR60" s="653"/>
      <c r="ACS60" s="653"/>
      <c r="ACT60" s="653"/>
      <c r="ACU60" s="653"/>
      <c r="ACV60" s="653"/>
      <c r="ACW60" s="653"/>
      <c r="ACX60" s="653"/>
      <c r="ACY60" s="653"/>
      <c r="ACZ60" s="653"/>
      <c r="ADA60" s="653"/>
      <c r="ADB60" s="653"/>
      <c r="ADC60" s="653"/>
      <c r="ADD60" s="653"/>
      <c r="ADE60" s="653"/>
      <c r="ADF60" s="653"/>
      <c r="ADG60" s="653"/>
      <c r="ADH60" s="653"/>
      <c r="ADI60" s="653"/>
      <c r="ADJ60" s="653"/>
      <c r="ADK60" s="653"/>
      <c r="ADL60" s="653"/>
      <c r="ADM60" s="653"/>
      <c r="ADN60" s="653"/>
      <c r="ADO60" s="653"/>
      <c r="ADP60" s="653"/>
      <c r="ADQ60" s="653"/>
      <c r="ADR60" s="653"/>
      <c r="ADS60" s="653"/>
      <c r="ADT60" s="653"/>
      <c r="ADU60" s="653"/>
      <c r="ADV60" s="653"/>
      <c r="ADW60" s="653"/>
      <c r="ADX60" s="653"/>
      <c r="ADY60" s="653"/>
      <c r="ADZ60" s="653"/>
      <c r="AEA60" s="653"/>
      <c r="AEB60" s="653"/>
      <c r="AEC60" s="653"/>
      <c r="AED60" s="653"/>
      <c r="AEE60" s="653"/>
      <c r="AEF60" s="653"/>
      <c r="AEG60" s="653"/>
      <c r="AEH60" s="653"/>
      <c r="AEI60" s="653"/>
      <c r="AEJ60" s="653"/>
      <c r="AEK60" s="653"/>
      <c r="AEL60" s="653"/>
      <c r="AEM60" s="653"/>
      <c r="AEN60" s="653"/>
      <c r="AEO60" s="653"/>
      <c r="AEP60" s="653"/>
      <c r="AEQ60" s="653"/>
      <c r="AER60" s="653"/>
      <c r="AES60" s="653"/>
      <c r="AET60" s="653"/>
      <c r="AEU60" s="653"/>
      <c r="AEV60" s="653"/>
      <c r="AEW60" s="653"/>
      <c r="AEX60" s="653"/>
      <c r="AEY60" s="653"/>
      <c r="AEZ60" s="653"/>
      <c r="AFA60" s="653"/>
      <c r="AFB60" s="653"/>
      <c r="AFC60" s="653"/>
      <c r="AFD60" s="653"/>
      <c r="AFE60" s="653"/>
      <c r="AFF60" s="653"/>
      <c r="AFG60" s="653"/>
      <c r="AFH60" s="653"/>
      <c r="AFI60" s="653"/>
      <c r="AFJ60" s="653"/>
      <c r="AFK60" s="653"/>
      <c r="AFL60" s="653"/>
      <c r="AFM60" s="653"/>
      <c r="AFN60" s="653"/>
      <c r="AFO60" s="653"/>
      <c r="AFP60" s="653"/>
      <c r="AFQ60" s="653"/>
      <c r="AFR60" s="653"/>
      <c r="AFS60" s="653"/>
      <c r="AFT60" s="653"/>
      <c r="AFU60" s="653"/>
      <c r="AFV60" s="653"/>
      <c r="AFW60" s="653"/>
      <c r="AFX60" s="653"/>
      <c r="AFY60" s="653"/>
      <c r="AFZ60" s="653"/>
      <c r="AGA60" s="653"/>
      <c r="AGB60" s="653"/>
      <c r="AGC60" s="653"/>
      <c r="AGD60" s="653"/>
      <c r="AGE60" s="653"/>
      <c r="AGF60" s="653"/>
      <c r="AGG60" s="653"/>
      <c r="AGH60" s="653"/>
      <c r="AGI60" s="653"/>
      <c r="AGJ60" s="653"/>
      <c r="AGK60" s="653"/>
      <c r="AGL60" s="653"/>
      <c r="AGM60" s="653"/>
      <c r="AGN60" s="653"/>
      <c r="AGO60" s="653"/>
      <c r="AGP60" s="653"/>
      <c r="AGQ60" s="653"/>
      <c r="AGR60" s="653"/>
      <c r="AGS60" s="653"/>
      <c r="AGT60" s="653"/>
      <c r="AGU60" s="653"/>
      <c r="AGV60" s="653"/>
      <c r="AGW60" s="653"/>
      <c r="AGX60" s="653"/>
      <c r="AGY60" s="653"/>
      <c r="AGZ60" s="653"/>
      <c r="AHA60" s="653"/>
      <c r="AHB60" s="653"/>
      <c r="AHC60" s="653"/>
      <c r="AHD60" s="653"/>
      <c r="AHE60" s="653"/>
      <c r="AHF60" s="653"/>
      <c r="AHG60" s="653"/>
      <c r="AHH60" s="653"/>
      <c r="AHI60" s="653"/>
      <c r="AHJ60" s="653"/>
      <c r="AHK60" s="653"/>
      <c r="AHL60" s="653"/>
      <c r="AHM60" s="653"/>
      <c r="AHN60" s="653"/>
      <c r="AHO60" s="653"/>
      <c r="AHP60" s="653"/>
      <c r="AHQ60" s="653"/>
      <c r="AHR60" s="653"/>
      <c r="AHS60" s="653"/>
      <c r="AHT60" s="653"/>
      <c r="AHU60" s="653"/>
      <c r="AHV60" s="653"/>
      <c r="AHW60" s="653"/>
      <c r="AHX60" s="653"/>
      <c r="AHY60" s="653"/>
      <c r="AHZ60" s="653"/>
      <c r="AIA60" s="653"/>
      <c r="AIB60" s="653"/>
      <c r="AIC60" s="653"/>
      <c r="AID60" s="653"/>
      <c r="AIE60" s="653"/>
      <c r="AIF60" s="653"/>
      <c r="AIG60" s="653"/>
      <c r="AIH60" s="653"/>
      <c r="AII60" s="653"/>
      <c r="AIJ60" s="653"/>
      <c r="AIK60" s="653"/>
      <c r="AIL60" s="653"/>
      <c r="AIM60" s="653"/>
      <c r="AIN60" s="653"/>
      <c r="AIO60" s="653"/>
      <c r="AIP60" s="653"/>
      <c r="AIQ60" s="653"/>
      <c r="AIR60" s="653"/>
      <c r="AIS60" s="653"/>
      <c r="AIT60" s="653"/>
      <c r="AIU60" s="653"/>
      <c r="AIV60" s="653"/>
      <c r="AIW60" s="653"/>
      <c r="AIX60" s="653"/>
      <c r="AIY60" s="653"/>
      <c r="AIZ60" s="653"/>
      <c r="AJA60" s="653"/>
      <c r="AJB60" s="653"/>
      <c r="AJC60" s="653"/>
      <c r="AJD60" s="653"/>
      <c r="AJE60" s="653"/>
      <c r="AJF60" s="653"/>
      <c r="AJG60" s="653"/>
      <c r="AJH60" s="653"/>
      <c r="AJI60" s="653"/>
      <c r="AJJ60" s="653"/>
      <c r="AJK60" s="653"/>
      <c r="AJL60" s="653"/>
      <c r="AJM60" s="653"/>
      <c r="AJN60" s="653"/>
      <c r="AJO60" s="653"/>
      <c r="AJP60" s="653"/>
      <c r="AJQ60" s="653"/>
      <c r="AJR60" s="653"/>
      <c r="AJS60" s="653"/>
      <c r="AJT60" s="653"/>
      <c r="AJU60" s="653"/>
      <c r="AJV60" s="653"/>
      <c r="AJW60" s="653"/>
      <c r="AJX60" s="653"/>
      <c r="AJY60" s="653"/>
      <c r="AJZ60" s="653"/>
      <c r="AKA60" s="653"/>
      <c r="AKB60" s="653"/>
      <c r="AKC60" s="653"/>
      <c r="AKD60" s="653"/>
      <c r="AKE60" s="653"/>
      <c r="AKF60" s="653"/>
      <c r="AKG60" s="653"/>
      <c r="AKH60" s="653"/>
      <c r="AKI60" s="653"/>
      <c r="AKJ60" s="653"/>
      <c r="AKK60" s="653"/>
      <c r="AKL60" s="653"/>
      <c r="AKM60" s="653"/>
      <c r="AKN60" s="653"/>
      <c r="AKO60" s="653"/>
      <c r="AKP60" s="653"/>
      <c r="AKQ60" s="653"/>
      <c r="AKR60" s="653"/>
      <c r="AKS60" s="653"/>
      <c r="AKT60" s="653"/>
      <c r="AKU60" s="653"/>
      <c r="AKV60" s="653"/>
      <c r="AKW60" s="653"/>
      <c r="AKX60" s="653"/>
      <c r="AKY60" s="653"/>
      <c r="AKZ60" s="653"/>
      <c r="ALA60" s="653"/>
      <c r="ALB60" s="653"/>
      <c r="ALC60" s="653"/>
      <c r="ALD60" s="653"/>
      <c r="ALE60" s="653"/>
      <c r="ALF60" s="653"/>
      <c r="ALG60" s="653"/>
      <c r="ALH60" s="653"/>
      <c r="ALI60" s="653"/>
      <c r="ALJ60" s="653"/>
      <c r="ALK60" s="653"/>
      <c r="ALL60" s="653"/>
      <c r="ALM60" s="653"/>
      <c r="ALN60" s="653"/>
      <c r="ALO60" s="653"/>
      <c r="ALP60" s="653"/>
      <c r="ALQ60" s="653"/>
      <c r="ALR60" s="653"/>
      <c r="ALS60" s="653"/>
      <c r="ALT60" s="653"/>
      <c r="ALU60" s="653"/>
      <c r="ALV60" s="653"/>
      <c r="ALW60" s="653"/>
      <c r="ALX60" s="653"/>
      <c r="ALY60" s="653"/>
      <c r="ALZ60" s="653"/>
      <c r="AMA60" s="653"/>
      <c r="AMB60" s="653"/>
      <c r="AMC60" s="653"/>
      <c r="AMD60" s="653"/>
      <c r="AME60" s="653"/>
      <c r="AMF60" s="653"/>
      <c r="AMG60" s="653"/>
      <c r="AMH60" s="653"/>
      <c r="AMI60" s="653"/>
      <c r="AMJ60" s="653"/>
    </row>
    <row r="61" spans="1:1024" s="199" customFormat="1">
      <c r="A61" s="1599" t="s">
        <v>3214</v>
      </c>
      <c r="B61" s="1594"/>
      <c r="C61" s="1594"/>
      <c r="D61" s="1594"/>
      <c r="E61" s="1594"/>
      <c r="F61" s="1595"/>
      <c r="G61" s="1600">
        <v>8606808.5500000007</v>
      </c>
      <c r="H61" s="1600">
        <v>8606808.5500000007</v>
      </c>
      <c r="I61" s="656"/>
      <c r="J61" s="653"/>
      <c r="K61" s="653"/>
      <c r="L61" s="653"/>
      <c r="M61" s="653"/>
      <c r="N61" s="653"/>
      <c r="O61" s="653"/>
      <c r="P61" s="653"/>
      <c r="Q61" s="653"/>
      <c r="R61" s="653"/>
      <c r="S61" s="653"/>
      <c r="T61" s="653"/>
      <c r="U61" s="653"/>
      <c r="V61" s="653"/>
      <c r="W61" s="653"/>
      <c r="X61" s="653"/>
      <c r="Y61" s="653"/>
      <c r="Z61" s="653"/>
      <c r="AA61" s="653"/>
      <c r="AB61" s="653"/>
      <c r="AC61" s="653"/>
      <c r="AD61" s="653"/>
      <c r="AE61" s="653"/>
      <c r="AF61" s="653"/>
      <c r="AG61" s="653"/>
      <c r="AH61" s="653"/>
      <c r="AI61" s="653"/>
      <c r="AJ61" s="653"/>
      <c r="AK61" s="653"/>
      <c r="AL61" s="653"/>
      <c r="AM61" s="653"/>
      <c r="AN61" s="653"/>
      <c r="AO61" s="653"/>
      <c r="AP61" s="653"/>
      <c r="AQ61" s="653"/>
      <c r="AR61" s="653"/>
      <c r="AS61" s="653"/>
      <c r="AT61" s="653"/>
      <c r="AU61" s="653"/>
      <c r="AV61" s="653"/>
      <c r="AW61" s="653"/>
      <c r="AX61" s="653"/>
      <c r="AY61" s="653"/>
      <c r="AZ61" s="653"/>
      <c r="BA61" s="653"/>
      <c r="BB61" s="653"/>
      <c r="BC61" s="653"/>
      <c r="BD61" s="653"/>
      <c r="BE61" s="653"/>
      <c r="BF61" s="653"/>
      <c r="BG61" s="653"/>
      <c r="BH61" s="653"/>
      <c r="BI61" s="653"/>
      <c r="BJ61" s="653"/>
      <c r="BK61" s="653"/>
      <c r="BL61" s="653"/>
      <c r="BM61" s="653"/>
      <c r="BN61" s="653"/>
      <c r="BO61" s="653"/>
      <c r="BP61" s="653"/>
      <c r="BQ61" s="653"/>
      <c r="BR61" s="653"/>
      <c r="BS61" s="653"/>
      <c r="BT61" s="653"/>
      <c r="BU61" s="653"/>
      <c r="BV61" s="653"/>
      <c r="BW61" s="653"/>
      <c r="BX61" s="653"/>
      <c r="BY61" s="653"/>
      <c r="BZ61" s="653"/>
      <c r="CA61" s="653"/>
      <c r="CB61" s="653"/>
      <c r="CC61" s="653"/>
      <c r="CD61" s="653"/>
      <c r="CE61" s="653"/>
      <c r="CF61" s="653"/>
      <c r="CG61" s="653"/>
      <c r="CH61" s="653"/>
      <c r="CI61" s="653"/>
      <c r="CJ61" s="653"/>
      <c r="CK61" s="653"/>
      <c r="CL61" s="653"/>
      <c r="CM61" s="653"/>
      <c r="CN61" s="653"/>
      <c r="CO61" s="653"/>
      <c r="CP61" s="653"/>
      <c r="CQ61" s="653"/>
      <c r="CR61" s="653"/>
      <c r="CS61" s="653"/>
      <c r="CT61" s="653"/>
      <c r="CU61" s="653"/>
      <c r="CV61" s="653"/>
      <c r="CW61" s="653"/>
      <c r="CX61" s="653"/>
      <c r="CY61" s="653"/>
      <c r="CZ61" s="653"/>
      <c r="DA61" s="653"/>
      <c r="DB61" s="653"/>
      <c r="DC61" s="653"/>
      <c r="DD61" s="653"/>
      <c r="DE61" s="653"/>
      <c r="DF61" s="653"/>
      <c r="DG61" s="653"/>
      <c r="DH61" s="653"/>
      <c r="DI61" s="653"/>
      <c r="DJ61" s="653"/>
      <c r="DK61" s="653"/>
      <c r="DL61" s="653"/>
      <c r="DM61" s="653"/>
      <c r="DN61" s="653"/>
      <c r="DO61" s="653"/>
      <c r="DP61" s="653"/>
      <c r="DQ61" s="653"/>
      <c r="DR61" s="653"/>
      <c r="DS61" s="653"/>
      <c r="DT61" s="653"/>
      <c r="DU61" s="653"/>
      <c r="DV61" s="653"/>
      <c r="DW61" s="653"/>
      <c r="DX61" s="653"/>
      <c r="DY61" s="653"/>
      <c r="DZ61" s="653"/>
      <c r="EA61" s="653"/>
      <c r="EB61" s="653"/>
      <c r="EC61" s="653"/>
      <c r="ED61" s="653"/>
      <c r="EE61" s="653"/>
      <c r="EF61" s="653"/>
      <c r="EG61" s="653"/>
      <c r="EH61" s="653"/>
      <c r="EI61" s="653"/>
      <c r="EJ61" s="653"/>
      <c r="EK61" s="653"/>
      <c r="EL61" s="653"/>
      <c r="EM61" s="653"/>
      <c r="EN61" s="653"/>
      <c r="EO61" s="653"/>
      <c r="EP61" s="653"/>
      <c r="EQ61" s="653"/>
      <c r="ER61" s="653"/>
      <c r="ES61" s="653"/>
      <c r="ET61" s="653"/>
      <c r="EU61" s="653"/>
      <c r="EV61" s="653"/>
      <c r="EW61" s="653"/>
      <c r="EX61" s="653"/>
      <c r="EY61" s="653"/>
      <c r="EZ61" s="653"/>
      <c r="FA61" s="653"/>
      <c r="FB61" s="653"/>
      <c r="FC61" s="653"/>
      <c r="FD61" s="653"/>
      <c r="FE61" s="653"/>
      <c r="FF61" s="653"/>
      <c r="FG61" s="653"/>
      <c r="FH61" s="653"/>
      <c r="FI61" s="653"/>
      <c r="FJ61" s="653"/>
      <c r="FK61" s="653"/>
      <c r="FL61" s="653"/>
      <c r="FM61" s="653"/>
      <c r="FN61" s="653"/>
      <c r="FO61" s="653"/>
      <c r="FP61" s="653"/>
      <c r="FQ61" s="653"/>
      <c r="FR61" s="653"/>
      <c r="FS61" s="653"/>
      <c r="FT61" s="653"/>
      <c r="FU61" s="653"/>
      <c r="FV61" s="653"/>
      <c r="FW61" s="653"/>
      <c r="FX61" s="653"/>
      <c r="FY61" s="653"/>
      <c r="FZ61" s="653"/>
      <c r="GA61" s="653"/>
      <c r="GB61" s="653"/>
      <c r="GC61" s="653"/>
      <c r="GD61" s="653"/>
      <c r="GE61" s="653"/>
      <c r="GF61" s="653"/>
      <c r="GG61" s="653"/>
      <c r="GH61" s="653"/>
      <c r="GI61" s="653"/>
      <c r="GJ61" s="653"/>
      <c r="GK61" s="653"/>
      <c r="GL61" s="653"/>
      <c r="GM61" s="653"/>
      <c r="GN61" s="653"/>
      <c r="GO61" s="653"/>
      <c r="GP61" s="653"/>
      <c r="GQ61" s="653"/>
      <c r="GR61" s="653"/>
      <c r="GS61" s="653"/>
      <c r="GT61" s="653"/>
      <c r="GU61" s="653"/>
      <c r="GV61" s="653"/>
      <c r="GW61" s="653"/>
      <c r="GX61" s="653"/>
      <c r="GY61" s="653"/>
      <c r="GZ61" s="653"/>
      <c r="HA61" s="653"/>
      <c r="HB61" s="653"/>
      <c r="HC61" s="653"/>
      <c r="HD61" s="653"/>
      <c r="HE61" s="653"/>
      <c r="HF61" s="653"/>
      <c r="HG61" s="653"/>
      <c r="HH61" s="653"/>
      <c r="HI61" s="653"/>
      <c r="HJ61" s="653"/>
      <c r="HK61" s="653"/>
      <c r="HL61" s="653"/>
      <c r="HM61" s="653"/>
      <c r="HN61" s="653"/>
      <c r="HO61" s="653"/>
      <c r="HP61" s="653"/>
      <c r="HQ61" s="653"/>
      <c r="HR61" s="653"/>
      <c r="HS61" s="653"/>
      <c r="HT61" s="653"/>
      <c r="HU61" s="653"/>
      <c r="HV61" s="653"/>
      <c r="HW61" s="653"/>
      <c r="HX61" s="653"/>
      <c r="HY61" s="653"/>
      <c r="HZ61" s="653"/>
      <c r="IA61" s="653"/>
      <c r="IB61" s="653"/>
      <c r="IC61" s="653"/>
      <c r="ID61" s="653"/>
      <c r="IE61" s="653"/>
      <c r="IF61" s="653"/>
      <c r="IG61" s="653"/>
      <c r="IH61" s="653"/>
      <c r="II61" s="653"/>
      <c r="IJ61" s="653"/>
      <c r="IK61" s="653"/>
      <c r="IL61" s="653"/>
      <c r="IM61" s="653"/>
      <c r="IN61" s="653"/>
      <c r="IO61" s="653"/>
      <c r="IP61" s="653"/>
      <c r="IQ61" s="653"/>
      <c r="IR61" s="653"/>
      <c r="IS61" s="653"/>
      <c r="IT61" s="653"/>
      <c r="IU61" s="653"/>
      <c r="IV61" s="653"/>
      <c r="IW61" s="653"/>
      <c r="IX61" s="653"/>
      <c r="IY61" s="653"/>
      <c r="IZ61" s="653"/>
      <c r="JA61" s="653"/>
      <c r="JB61" s="653"/>
      <c r="JC61" s="653"/>
      <c r="JD61" s="653"/>
      <c r="JE61" s="653"/>
      <c r="JF61" s="653"/>
      <c r="JG61" s="653"/>
      <c r="JH61" s="653"/>
      <c r="JI61" s="653"/>
      <c r="JJ61" s="653"/>
      <c r="JK61" s="653"/>
      <c r="JL61" s="653"/>
      <c r="JM61" s="653"/>
      <c r="JN61" s="653"/>
      <c r="JO61" s="653"/>
      <c r="JP61" s="653"/>
      <c r="JQ61" s="653"/>
      <c r="JR61" s="653"/>
      <c r="JS61" s="653"/>
      <c r="JT61" s="653"/>
      <c r="JU61" s="653"/>
      <c r="JV61" s="653"/>
      <c r="JW61" s="653"/>
      <c r="JX61" s="653"/>
      <c r="JY61" s="653"/>
      <c r="JZ61" s="653"/>
      <c r="KA61" s="653"/>
      <c r="KB61" s="653"/>
      <c r="KC61" s="653"/>
      <c r="KD61" s="653"/>
      <c r="KE61" s="653"/>
      <c r="KF61" s="653"/>
      <c r="KG61" s="653"/>
      <c r="KH61" s="653"/>
      <c r="KI61" s="653"/>
      <c r="KJ61" s="653"/>
      <c r="KK61" s="653"/>
      <c r="KL61" s="653"/>
      <c r="KM61" s="653"/>
      <c r="KN61" s="653"/>
      <c r="KO61" s="653"/>
      <c r="KP61" s="653"/>
      <c r="KQ61" s="653"/>
      <c r="KR61" s="653"/>
      <c r="KS61" s="653"/>
      <c r="KT61" s="653"/>
      <c r="KU61" s="653"/>
      <c r="KV61" s="653"/>
      <c r="KW61" s="653"/>
      <c r="KX61" s="653"/>
      <c r="KY61" s="653"/>
      <c r="KZ61" s="653"/>
      <c r="LA61" s="653"/>
      <c r="LB61" s="653"/>
      <c r="LC61" s="653"/>
      <c r="LD61" s="653"/>
      <c r="LE61" s="653"/>
      <c r="LF61" s="653"/>
      <c r="LG61" s="653"/>
      <c r="LH61" s="653"/>
      <c r="LI61" s="653"/>
      <c r="LJ61" s="653"/>
      <c r="LK61" s="653"/>
      <c r="LL61" s="653"/>
      <c r="LM61" s="653"/>
      <c r="LN61" s="653"/>
      <c r="LO61" s="653"/>
      <c r="LP61" s="653"/>
      <c r="LQ61" s="653"/>
      <c r="LR61" s="653"/>
      <c r="LS61" s="653"/>
      <c r="LT61" s="653"/>
      <c r="LU61" s="653"/>
      <c r="LV61" s="653"/>
      <c r="LW61" s="653"/>
      <c r="LX61" s="653"/>
      <c r="LY61" s="653"/>
      <c r="LZ61" s="653"/>
      <c r="MA61" s="653"/>
      <c r="MB61" s="653"/>
      <c r="MC61" s="653"/>
      <c r="MD61" s="653"/>
      <c r="ME61" s="653"/>
      <c r="MF61" s="653"/>
      <c r="MG61" s="653"/>
      <c r="MH61" s="653"/>
      <c r="MI61" s="653"/>
      <c r="MJ61" s="653"/>
      <c r="MK61" s="653"/>
      <c r="ML61" s="653"/>
      <c r="MM61" s="653"/>
      <c r="MN61" s="653"/>
      <c r="MO61" s="653"/>
      <c r="MP61" s="653"/>
      <c r="MQ61" s="653"/>
      <c r="MR61" s="653"/>
      <c r="MS61" s="653"/>
      <c r="MT61" s="653"/>
      <c r="MU61" s="653"/>
      <c r="MV61" s="653"/>
      <c r="MW61" s="653"/>
      <c r="MX61" s="653"/>
      <c r="MY61" s="653"/>
      <c r="MZ61" s="653"/>
      <c r="NA61" s="653"/>
      <c r="NB61" s="653"/>
      <c r="NC61" s="653"/>
      <c r="ND61" s="653"/>
      <c r="NE61" s="653"/>
      <c r="NF61" s="653"/>
      <c r="NG61" s="653"/>
      <c r="NH61" s="653"/>
      <c r="NI61" s="653"/>
      <c r="NJ61" s="653"/>
      <c r="NK61" s="653"/>
      <c r="NL61" s="653"/>
      <c r="NM61" s="653"/>
      <c r="NN61" s="653"/>
      <c r="NO61" s="653"/>
      <c r="NP61" s="653"/>
      <c r="NQ61" s="653"/>
      <c r="NR61" s="653"/>
      <c r="NS61" s="653"/>
      <c r="NT61" s="653"/>
      <c r="NU61" s="653"/>
      <c r="NV61" s="653"/>
      <c r="NW61" s="653"/>
      <c r="NX61" s="653"/>
      <c r="NY61" s="653"/>
      <c r="NZ61" s="653"/>
      <c r="OA61" s="653"/>
      <c r="OB61" s="653"/>
      <c r="OC61" s="653"/>
      <c r="OD61" s="653"/>
      <c r="OE61" s="653"/>
      <c r="OF61" s="653"/>
      <c r="OG61" s="653"/>
      <c r="OH61" s="653"/>
      <c r="OI61" s="653"/>
      <c r="OJ61" s="653"/>
      <c r="OK61" s="653"/>
      <c r="OL61" s="653"/>
      <c r="OM61" s="653"/>
      <c r="ON61" s="653"/>
      <c r="OO61" s="653"/>
      <c r="OP61" s="653"/>
      <c r="OQ61" s="653"/>
      <c r="OR61" s="653"/>
      <c r="OS61" s="653"/>
      <c r="OT61" s="653"/>
      <c r="OU61" s="653"/>
      <c r="OV61" s="653"/>
      <c r="OW61" s="653"/>
      <c r="OX61" s="653"/>
      <c r="OY61" s="653"/>
      <c r="OZ61" s="653"/>
      <c r="PA61" s="653"/>
      <c r="PB61" s="653"/>
      <c r="PC61" s="653"/>
      <c r="PD61" s="653"/>
      <c r="PE61" s="653"/>
      <c r="PF61" s="653"/>
      <c r="PG61" s="653"/>
      <c r="PH61" s="653"/>
      <c r="PI61" s="653"/>
      <c r="PJ61" s="653"/>
      <c r="PK61" s="653"/>
      <c r="PL61" s="653"/>
      <c r="PM61" s="653"/>
      <c r="PN61" s="653"/>
      <c r="PO61" s="653"/>
      <c r="PP61" s="653"/>
      <c r="PQ61" s="653"/>
      <c r="PR61" s="653"/>
      <c r="PS61" s="653"/>
      <c r="PT61" s="653"/>
      <c r="PU61" s="653"/>
      <c r="PV61" s="653"/>
      <c r="PW61" s="653"/>
      <c r="PX61" s="653"/>
      <c r="PY61" s="653"/>
      <c r="PZ61" s="653"/>
      <c r="QA61" s="653"/>
      <c r="QB61" s="653"/>
      <c r="QC61" s="653"/>
      <c r="QD61" s="653"/>
      <c r="QE61" s="653"/>
      <c r="QF61" s="653"/>
      <c r="QG61" s="653"/>
      <c r="QH61" s="653"/>
      <c r="QI61" s="653"/>
      <c r="QJ61" s="653"/>
      <c r="QK61" s="653"/>
      <c r="QL61" s="653"/>
      <c r="QM61" s="653"/>
      <c r="QN61" s="653"/>
      <c r="QO61" s="653"/>
      <c r="QP61" s="653"/>
      <c r="QQ61" s="653"/>
      <c r="QR61" s="653"/>
      <c r="QS61" s="653"/>
      <c r="QT61" s="653"/>
      <c r="QU61" s="653"/>
      <c r="QV61" s="653"/>
      <c r="QW61" s="653"/>
      <c r="QX61" s="653"/>
      <c r="QY61" s="653"/>
      <c r="QZ61" s="653"/>
      <c r="RA61" s="653"/>
      <c r="RB61" s="653"/>
      <c r="RC61" s="653"/>
      <c r="RD61" s="653"/>
      <c r="RE61" s="653"/>
      <c r="RF61" s="653"/>
      <c r="RG61" s="653"/>
      <c r="RH61" s="653"/>
      <c r="RI61" s="653"/>
      <c r="RJ61" s="653"/>
      <c r="RK61" s="653"/>
      <c r="RL61" s="653"/>
      <c r="RM61" s="653"/>
      <c r="RN61" s="653"/>
      <c r="RO61" s="653"/>
      <c r="RP61" s="653"/>
      <c r="RQ61" s="653"/>
      <c r="RR61" s="653"/>
      <c r="RS61" s="653"/>
      <c r="RT61" s="653"/>
      <c r="RU61" s="653"/>
      <c r="RV61" s="653"/>
      <c r="RW61" s="653"/>
      <c r="RX61" s="653"/>
      <c r="RY61" s="653"/>
      <c r="RZ61" s="653"/>
      <c r="SA61" s="653"/>
      <c r="SB61" s="653"/>
      <c r="SC61" s="653"/>
      <c r="SD61" s="653"/>
      <c r="SE61" s="653"/>
      <c r="SF61" s="653"/>
      <c r="SG61" s="653"/>
      <c r="SH61" s="653"/>
      <c r="SI61" s="653"/>
      <c r="SJ61" s="653"/>
      <c r="SK61" s="653"/>
      <c r="SL61" s="653"/>
      <c r="SM61" s="653"/>
      <c r="SN61" s="653"/>
      <c r="SO61" s="653"/>
      <c r="SP61" s="653"/>
      <c r="SQ61" s="653"/>
      <c r="SR61" s="653"/>
      <c r="SS61" s="653"/>
      <c r="ST61" s="653"/>
      <c r="SU61" s="653"/>
      <c r="SV61" s="653"/>
      <c r="SW61" s="653"/>
      <c r="SX61" s="653"/>
      <c r="SY61" s="653"/>
      <c r="SZ61" s="653"/>
      <c r="TA61" s="653"/>
      <c r="TB61" s="653"/>
      <c r="TC61" s="653"/>
      <c r="TD61" s="653"/>
      <c r="TE61" s="653"/>
      <c r="TF61" s="653"/>
      <c r="TG61" s="653"/>
      <c r="TH61" s="653"/>
      <c r="TI61" s="653"/>
      <c r="TJ61" s="653"/>
      <c r="TK61" s="653"/>
      <c r="TL61" s="653"/>
      <c r="TM61" s="653"/>
      <c r="TN61" s="653"/>
      <c r="TO61" s="653"/>
      <c r="TP61" s="653"/>
      <c r="TQ61" s="653"/>
      <c r="TR61" s="653"/>
      <c r="TS61" s="653"/>
      <c r="TT61" s="653"/>
      <c r="TU61" s="653"/>
      <c r="TV61" s="653"/>
      <c r="TW61" s="653"/>
      <c r="TX61" s="653"/>
      <c r="TY61" s="653"/>
      <c r="TZ61" s="653"/>
      <c r="UA61" s="653"/>
      <c r="UB61" s="653"/>
      <c r="UC61" s="653"/>
      <c r="UD61" s="653"/>
      <c r="UE61" s="653"/>
      <c r="UF61" s="653"/>
      <c r="UG61" s="653"/>
      <c r="UH61" s="653"/>
      <c r="UI61" s="653"/>
      <c r="UJ61" s="653"/>
      <c r="UK61" s="653"/>
      <c r="UL61" s="653"/>
      <c r="UM61" s="653"/>
      <c r="UN61" s="653"/>
      <c r="UO61" s="653"/>
      <c r="UP61" s="653"/>
      <c r="UQ61" s="653"/>
      <c r="UR61" s="653"/>
      <c r="US61" s="653"/>
      <c r="UT61" s="653"/>
      <c r="UU61" s="653"/>
      <c r="UV61" s="653"/>
      <c r="UW61" s="653"/>
      <c r="UX61" s="653"/>
      <c r="UY61" s="653"/>
      <c r="UZ61" s="653"/>
      <c r="VA61" s="653"/>
      <c r="VB61" s="653"/>
      <c r="VC61" s="653"/>
      <c r="VD61" s="653"/>
      <c r="VE61" s="653"/>
      <c r="VF61" s="653"/>
      <c r="VG61" s="653"/>
      <c r="VH61" s="653"/>
      <c r="VI61" s="653"/>
      <c r="VJ61" s="653"/>
      <c r="VK61" s="653"/>
      <c r="VL61" s="653"/>
      <c r="VM61" s="653"/>
      <c r="VN61" s="653"/>
      <c r="VO61" s="653"/>
      <c r="VP61" s="653"/>
      <c r="VQ61" s="653"/>
      <c r="VR61" s="653"/>
      <c r="VS61" s="653"/>
      <c r="VT61" s="653"/>
      <c r="VU61" s="653"/>
      <c r="VV61" s="653"/>
      <c r="VW61" s="653"/>
      <c r="VX61" s="653"/>
      <c r="VY61" s="653"/>
      <c r="VZ61" s="653"/>
      <c r="WA61" s="653"/>
      <c r="WB61" s="653"/>
      <c r="WC61" s="653"/>
      <c r="WD61" s="653"/>
      <c r="WE61" s="653"/>
      <c r="WF61" s="653"/>
      <c r="WG61" s="653"/>
      <c r="WH61" s="653"/>
      <c r="WI61" s="653"/>
      <c r="WJ61" s="653"/>
      <c r="WK61" s="653"/>
      <c r="WL61" s="653"/>
      <c r="WM61" s="653"/>
      <c r="WN61" s="653"/>
      <c r="WO61" s="653"/>
      <c r="WP61" s="653"/>
      <c r="WQ61" s="653"/>
      <c r="WR61" s="653"/>
      <c r="WS61" s="653"/>
      <c r="WT61" s="653"/>
      <c r="WU61" s="653"/>
      <c r="WV61" s="653"/>
      <c r="WW61" s="653"/>
      <c r="WX61" s="653"/>
      <c r="WY61" s="653"/>
      <c r="WZ61" s="653"/>
      <c r="XA61" s="653"/>
      <c r="XB61" s="653"/>
      <c r="XC61" s="653"/>
      <c r="XD61" s="653"/>
      <c r="XE61" s="653"/>
      <c r="XF61" s="653"/>
      <c r="XG61" s="653"/>
      <c r="XH61" s="653"/>
      <c r="XI61" s="653"/>
      <c r="XJ61" s="653"/>
      <c r="XK61" s="653"/>
      <c r="XL61" s="653"/>
      <c r="XM61" s="653"/>
      <c r="XN61" s="653"/>
      <c r="XO61" s="653"/>
      <c r="XP61" s="653"/>
      <c r="XQ61" s="653"/>
      <c r="XR61" s="653"/>
      <c r="XS61" s="653"/>
      <c r="XT61" s="653"/>
      <c r="XU61" s="653"/>
      <c r="XV61" s="653"/>
      <c r="XW61" s="653"/>
      <c r="XX61" s="653"/>
      <c r="XY61" s="653"/>
      <c r="XZ61" s="653"/>
      <c r="YA61" s="653"/>
      <c r="YB61" s="653"/>
      <c r="YC61" s="653"/>
      <c r="YD61" s="653"/>
      <c r="YE61" s="653"/>
      <c r="YF61" s="653"/>
      <c r="YG61" s="653"/>
      <c r="YH61" s="653"/>
      <c r="YI61" s="653"/>
      <c r="YJ61" s="653"/>
      <c r="YK61" s="653"/>
      <c r="YL61" s="653"/>
      <c r="YM61" s="653"/>
      <c r="YN61" s="653"/>
      <c r="YO61" s="653"/>
      <c r="YP61" s="653"/>
      <c r="YQ61" s="653"/>
      <c r="YR61" s="653"/>
      <c r="YS61" s="653"/>
      <c r="YT61" s="653"/>
      <c r="YU61" s="653"/>
      <c r="YV61" s="653"/>
      <c r="YW61" s="653"/>
      <c r="YX61" s="653"/>
      <c r="YY61" s="653"/>
      <c r="YZ61" s="653"/>
      <c r="ZA61" s="653"/>
      <c r="ZB61" s="653"/>
      <c r="ZC61" s="653"/>
      <c r="ZD61" s="653"/>
      <c r="ZE61" s="653"/>
      <c r="ZF61" s="653"/>
      <c r="ZG61" s="653"/>
      <c r="ZH61" s="653"/>
      <c r="ZI61" s="653"/>
      <c r="ZJ61" s="653"/>
      <c r="ZK61" s="653"/>
      <c r="ZL61" s="653"/>
      <c r="ZM61" s="653"/>
      <c r="ZN61" s="653"/>
      <c r="ZO61" s="653"/>
      <c r="ZP61" s="653"/>
      <c r="ZQ61" s="653"/>
      <c r="ZR61" s="653"/>
      <c r="ZS61" s="653"/>
      <c r="ZT61" s="653"/>
      <c r="ZU61" s="653"/>
      <c r="ZV61" s="653"/>
      <c r="ZW61" s="653"/>
      <c r="ZX61" s="653"/>
      <c r="ZY61" s="653"/>
      <c r="ZZ61" s="653"/>
      <c r="AAA61" s="653"/>
      <c r="AAB61" s="653"/>
      <c r="AAC61" s="653"/>
      <c r="AAD61" s="653"/>
      <c r="AAE61" s="653"/>
      <c r="AAF61" s="653"/>
      <c r="AAG61" s="653"/>
      <c r="AAH61" s="653"/>
      <c r="AAI61" s="653"/>
      <c r="AAJ61" s="653"/>
      <c r="AAK61" s="653"/>
      <c r="AAL61" s="653"/>
      <c r="AAM61" s="653"/>
      <c r="AAN61" s="653"/>
      <c r="AAO61" s="653"/>
      <c r="AAP61" s="653"/>
      <c r="AAQ61" s="653"/>
      <c r="AAR61" s="653"/>
      <c r="AAS61" s="653"/>
      <c r="AAT61" s="653"/>
      <c r="AAU61" s="653"/>
      <c r="AAV61" s="653"/>
      <c r="AAW61" s="653"/>
      <c r="AAX61" s="653"/>
      <c r="AAY61" s="653"/>
      <c r="AAZ61" s="653"/>
      <c r="ABA61" s="653"/>
      <c r="ABB61" s="653"/>
      <c r="ABC61" s="653"/>
      <c r="ABD61" s="653"/>
      <c r="ABE61" s="653"/>
      <c r="ABF61" s="653"/>
      <c r="ABG61" s="653"/>
      <c r="ABH61" s="653"/>
      <c r="ABI61" s="653"/>
      <c r="ABJ61" s="653"/>
      <c r="ABK61" s="653"/>
      <c r="ABL61" s="653"/>
      <c r="ABM61" s="653"/>
      <c r="ABN61" s="653"/>
      <c r="ABO61" s="653"/>
      <c r="ABP61" s="653"/>
      <c r="ABQ61" s="653"/>
      <c r="ABR61" s="653"/>
      <c r="ABS61" s="653"/>
      <c r="ABT61" s="653"/>
      <c r="ABU61" s="653"/>
      <c r="ABV61" s="653"/>
      <c r="ABW61" s="653"/>
      <c r="ABX61" s="653"/>
      <c r="ABY61" s="653"/>
      <c r="ABZ61" s="653"/>
      <c r="ACA61" s="653"/>
      <c r="ACB61" s="653"/>
      <c r="ACC61" s="653"/>
      <c r="ACD61" s="653"/>
      <c r="ACE61" s="653"/>
      <c r="ACF61" s="653"/>
      <c r="ACG61" s="653"/>
      <c r="ACH61" s="653"/>
      <c r="ACI61" s="653"/>
      <c r="ACJ61" s="653"/>
      <c r="ACK61" s="653"/>
      <c r="ACL61" s="653"/>
      <c r="ACM61" s="653"/>
      <c r="ACN61" s="653"/>
      <c r="ACO61" s="653"/>
      <c r="ACP61" s="653"/>
      <c r="ACQ61" s="653"/>
      <c r="ACR61" s="653"/>
      <c r="ACS61" s="653"/>
      <c r="ACT61" s="653"/>
      <c r="ACU61" s="653"/>
      <c r="ACV61" s="653"/>
      <c r="ACW61" s="653"/>
      <c r="ACX61" s="653"/>
      <c r="ACY61" s="653"/>
      <c r="ACZ61" s="653"/>
      <c r="ADA61" s="653"/>
      <c r="ADB61" s="653"/>
      <c r="ADC61" s="653"/>
      <c r="ADD61" s="653"/>
      <c r="ADE61" s="653"/>
      <c r="ADF61" s="653"/>
      <c r="ADG61" s="653"/>
      <c r="ADH61" s="653"/>
      <c r="ADI61" s="653"/>
      <c r="ADJ61" s="653"/>
      <c r="ADK61" s="653"/>
      <c r="ADL61" s="653"/>
      <c r="ADM61" s="653"/>
      <c r="ADN61" s="653"/>
      <c r="ADO61" s="653"/>
      <c r="ADP61" s="653"/>
      <c r="ADQ61" s="653"/>
      <c r="ADR61" s="653"/>
      <c r="ADS61" s="653"/>
      <c r="ADT61" s="653"/>
      <c r="ADU61" s="653"/>
      <c r="ADV61" s="653"/>
      <c r="ADW61" s="653"/>
      <c r="ADX61" s="653"/>
      <c r="ADY61" s="653"/>
      <c r="ADZ61" s="653"/>
      <c r="AEA61" s="653"/>
      <c r="AEB61" s="653"/>
      <c r="AEC61" s="653"/>
      <c r="AED61" s="653"/>
      <c r="AEE61" s="653"/>
      <c r="AEF61" s="653"/>
      <c r="AEG61" s="653"/>
      <c r="AEH61" s="653"/>
      <c r="AEI61" s="653"/>
      <c r="AEJ61" s="653"/>
      <c r="AEK61" s="653"/>
      <c r="AEL61" s="653"/>
      <c r="AEM61" s="653"/>
      <c r="AEN61" s="653"/>
      <c r="AEO61" s="653"/>
      <c r="AEP61" s="653"/>
      <c r="AEQ61" s="653"/>
      <c r="AER61" s="653"/>
      <c r="AES61" s="653"/>
      <c r="AET61" s="653"/>
      <c r="AEU61" s="653"/>
      <c r="AEV61" s="653"/>
      <c r="AEW61" s="653"/>
      <c r="AEX61" s="653"/>
      <c r="AEY61" s="653"/>
      <c r="AEZ61" s="653"/>
      <c r="AFA61" s="653"/>
      <c r="AFB61" s="653"/>
      <c r="AFC61" s="653"/>
      <c r="AFD61" s="653"/>
      <c r="AFE61" s="653"/>
      <c r="AFF61" s="653"/>
      <c r="AFG61" s="653"/>
      <c r="AFH61" s="653"/>
      <c r="AFI61" s="653"/>
      <c r="AFJ61" s="653"/>
      <c r="AFK61" s="653"/>
      <c r="AFL61" s="653"/>
      <c r="AFM61" s="653"/>
      <c r="AFN61" s="653"/>
      <c r="AFO61" s="653"/>
      <c r="AFP61" s="653"/>
      <c r="AFQ61" s="653"/>
      <c r="AFR61" s="653"/>
      <c r="AFS61" s="653"/>
      <c r="AFT61" s="653"/>
      <c r="AFU61" s="653"/>
      <c r="AFV61" s="653"/>
      <c r="AFW61" s="653"/>
      <c r="AFX61" s="653"/>
      <c r="AFY61" s="653"/>
      <c r="AFZ61" s="653"/>
      <c r="AGA61" s="653"/>
      <c r="AGB61" s="653"/>
      <c r="AGC61" s="653"/>
      <c r="AGD61" s="653"/>
      <c r="AGE61" s="653"/>
      <c r="AGF61" s="653"/>
      <c r="AGG61" s="653"/>
      <c r="AGH61" s="653"/>
      <c r="AGI61" s="653"/>
      <c r="AGJ61" s="653"/>
      <c r="AGK61" s="653"/>
      <c r="AGL61" s="653"/>
      <c r="AGM61" s="653"/>
      <c r="AGN61" s="653"/>
      <c r="AGO61" s="653"/>
      <c r="AGP61" s="653"/>
      <c r="AGQ61" s="653"/>
      <c r="AGR61" s="653"/>
      <c r="AGS61" s="653"/>
      <c r="AGT61" s="653"/>
      <c r="AGU61" s="653"/>
      <c r="AGV61" s="653"/>
      <c r="AGW61" s="653"/>
      <c r="AGX61" s="653"/>
      <c r="AGY61" s="653"/>
      <c r="AGZ61" s="653"/>
      <c r="AHA61" s="653"/>
      <c r="AHB61" s="653"/>
      <c r="AHC61" s="653"/>
      <c r="AHD61" s="653"/>
      <c r="AHE61" s="653"/>
      <c r="AHF61" s="653"/>
      <c r="AHG61" s="653"/>
      <c r="AHH61" s="653"/>
      <c r="AHI61" s="653"/>
      <c r="AHJ61" s="653"/>
      <c r="AHK61" s="653"/>
      <c r="AHL61" s="653"/>
      <c r="AHM61" s="653"/>
      <c r="AHN61" s="653"/>
      <c r="AHO61" s="653"/>
      <c r="AHP61" s="653"/>
      <c r="AHQ61" s="653"/>
      <c r="AHR61" s="653"/>
      <c r="AHS61" s="653"/>
      <c r="AHT61" s="653"/>
      <c r="AHU61" s="653"/>
      <c r="AHV61" s="653"/>
      <c r="AHW61" s="653"/>
      <c r="AHX61" s="653"/>
      <c r="AHY61" s="653"/>
      <c r="AHZ61" s="653"/>
      <c r="AIA61" s="653"/>
      <c r="AIB61" s="653"/>
      <c r="AIC61" s="653"/>
      <c r="AID61" s="653"/>
      <c r="AIE61" s="653"/>
      <c r="AIF61" s="653"/>
      <c r="AIG61" s="653"/>
      <c r="AIH61" s="653"/>
      <c r="AII61" s="653"/>
      <c r="AIJ61" s="653"/>
      <c r="AIK61" s="653"/>
      <c r="AIL61" s="653"/>
      <c r="AIM61" s="653"/>
      <c r="AIN61" s="653"/>
      <c r="AIO61" s="653"/>
      <c r="AIP61" s="653"/>
      <c r="AIQ61" s="653"/>
      <c r="AIR61" s="653"/>
      <c r="AIS61" s="653"/>
      <c r="AIT61" s="653"/>
      <c r="AIU61" s="653"/>
      <c r="AIV61" s="653"/>
      <c r="AIW61" s="653"/>
      <c r="AIX61" s="653"/>
      <c r="AIY61" s="653"/>
      <c r="AIZ61" s="653"/>
      <c r="AJA61" s="653"/>
      <c r="AJB61" s="653"/>
      <c r="AJC61" s="653"/>
      <c r="AJD61" s="653"/>
      <c r="AJE61" s="653"/>
      <c r="AJF61" s="653"/>
      <c r="AJG61" s="653"/>
      <c r="AJH61" s="653"/>
      <c r="AJI61" s="653"/>
      <c r="AJJ61" s="653"/>
      <c r="AJK61" s="653"/>
      <c r="AJL61" s="653"/>
      <c r="AJM61" s="653"/>
      <c r="AJN61" s="653"/>
      <c r="AJO61" s="653"/>
      <c r="AJP61" s="653"/>
      <c r="AJQ61" s="653"/>
      <c r="AJR61" s="653"/>
      <c r="AJS61" s="653"/>
      <c r="AJT61" s="653"/>
      <c r="AJU61" s="653"/>
      <c r="AJV61" s="653"/>
      <c r="AJW61" s="653"/>
      <c r="AJX61" s="653"/>
      <c r="AJY61" s="653"/>
      <c r="AJZ61" s="653"/>
      <c r="AKA61" s="653"/>
      <c r="AKB61" s="653"/>
      <c r="AKC61" s="653"/>
      <c r="AKD61" s="653"/>
      <c r="AKE61" s="653"/>
      <c r="AKF61" s="653"/>
      <c r="AKG61" s="653"/>
      <c r="AKH61" s="653"/>
      <c r="AKI61" s="653"/>
      <c r="AKJ61" s="653"/>
      <c r="AKK61" s="653"/>
      <c r="AKL61" s="653"/>
      <c r="AKM61" s="653"/>
      <c r="AKN61" s="653"/>
      <c r="AKO61" s="653"/>
      <c r="AKP61" s="653"/>
      <c r="AKQ61" s="653"/>
      <c r="AKR61" s="653"/>
      <c r="AKS61" s="653"/>
      <c r="AKT61" s="653"/>
      <c r="AKU61" s="653"/>
      <c r="AKV61" s="653"/>
      <c r="AKW61" s="653"/>
      <c r="AKX61" s="653"/>
      <c r="AKY61" s="653"/>
      <c r="AKZ61" s="653"/>
      <c r="ALA61" s="653"/>
      <c r="ALB61" s="653"/>
      <c r="ALC61" s="653"/>
      <c r="ALD61" s="653"/>
      <c r="ALE61" s="653"/>
      <c r="ALF61" s="653"/>
      <c r="ALG61" s="653"/>
      <c r="ALH61" s="653"/>
      <c r="ALI61" s="653"/>
      <c r="ALJ61" s="653"/>
      <c r="ALK61" s="653"/>
      <c r="ALL61" s="653"/>
      <c r="ALM61" s="653"/>
      <c r="ALN61" s="653"/>
      <c r="ALO61" s="653"/>
      <c r="ALP61" s="653"/>
      <c r="ALQ61" s="653"/>
      <c r="ALR61" s="653"/>
      <c r="ALS61" s="653"/>
      <c r="ALT61" s="653"/>
      <c r="ALU61" s="653"/>
      <c r="ALV61" s="653"/>
      <c r="ALW61" s="653"/>
      <c r="ALX61" s="653"/>
      <c r="ALY61" s="653"/>
      <c r="ALZ61" s="653"/>
      <c r="AMA61" s="653"/>
      <c r="AMB61" s="653"/>
      <c r="AMC61" s="653"/>
      <c r="AMD61" s="653"/>
      <c r="AME61" s="653"/>
      <c r="AMF61" s="653"/>
      <c r="AMG61" s="653"/>
      <c r="AMH61" s="653"/>
      <c r="AMI61" s="653"/>
      <c r="AMJ61" s="653"/>
    </row>
    <row r="62" spans="1:1024" s="199" customFormat="1">
      <c r="A62" s="1599" t="s">
        <v>3239</v>
      </c>
      <c r="B62" s="1594"/>
      <c r="C62" s="1594"/>
      <c r="D62" s="1594"/>
      <c r="E62" s="1594"/>
      <c r="F62" s="1595"/>
      <c r="G62" s="1600">
        <v>7977000</v>
      </c>
      <c r="H62" s="1600">
        <v>7977000</v>
      </c>
      <c r="I62" s="656"/>
      <c r="J62" s="653"/>
      <c r="K62" s="653"/>
      <c r="L62" s="653"/>
      <c r="M62" s="653"/>
      <c r="N62" s="653"/>
      <c r="O62" s="653"/>
      <c r="P62" s="653"/>
      <c r="Q62" s="653"/>
      <c r="R62" s="653"/>
      <c r="S62" s="653"/>
      <c r="T62" s="653"/>
      <c r="U62" s="653"/>
      <c r="V62" s="653"/>
      <c r="W62" s="653"/>
      <c r="X62" s="653"/>
      <c r="Y62" s="653"/>
      <c r="Z62" s="653"/>
      <c r="AA62" s="653"/>
      <c r="AB62" s="653"/>
      <c r="AC62" s="653"/>
      <c r="AD62" s="653"/>
      <c r="AE62" s="653"/>
      <c r="AF62" s="653"/>
      <c r="AG62" s="653"/>
      <c r="AH62" s="653"/>
      <c r="AI62" s="653"/>
      <c r="AJ62" s="653"/>
      <c r="AK62" s="653"/>
      <c r="AL62" s="653"/>
      <c r="AM62" s="653"/>
      <c r="AN62" s="653"/>
      <c r="AO62" s="653"/>
      <c r="AP62" s="653"/>
      <c r="AQ62" s="653"/>
      <c r="AR62" s="653"/>
      <c r="AS62" s="653"/>
      <c r="AT62" s="653"/>
      <c r="AU62" s="653"/>
      <c r="AV62" s="653"/>
      <c r="AW62" s="653"/>
      <c r="AX62" s="653"/>
      <c r="AY62" s="653"/>
      <c r="AZ62" s="653"/>
      <c r="BA62" s="653"/>
      <c r="BB62" s="653"/>
      <c r="BC62" s="653"/>
      <c r="BD62" s="653"/>
      <c r="BE62" s="653"/>
      <c r="BF62" s="653"/>
      <c r="BG62" s="653"/>
      <c r="BH62" s="653"/>
      <c r="BI62" s="653"/>
      <c r="BJ62" s="653"/>
      <c r="BK62" s="653"/>
      <c r="BL62" s="653"/>
      <c r="BM62" s="653"/>
      <c r="BN62" s="653"/>
      <c r="BO62" s="653"/>
      <c r="BP62" s="653"/>
      <c r="BQ62" s="653"/>
      <c r="BR62" s="653"/>
      <c r="BS62" s="653"/>
      <c r="BT62" s="653"/>
      <c r="BU62" s="653"/>
      <c r="BV62" s="653"/>
      <c r="BW62" s="653"/>
      <c r="BX62" s="653"/>
      <c r="BY62" s="653"/>
      <c r="BZ62" s="653"/>
      <c r="CA62" s="653"/>
      <c r="CB62" s="653"/>
      <c r="CC62" s="653"/>
      <c r="CD62" s="653"/>
      <c r="CE62" s="653"/>
      <c r="CF62" s="653"/>
      <c r="CG62" s="653"/>
      <c r="CH62" s="653"/>
      <c r="CI62" s="653"/>
      <c r="CJ62" s="653"/>
      <c r="CK62" s="653"/>
      <c r="CL62" s="653"/>
      <c r="CM62" s="653"/>
      <c r="CN62" s="653"/>
      <c r="CO62" s="653"/>
      <c r="CP62" s="653"/>
      <c r="CQ62" s="653"/>
      <c r="CR62" s="653"/>
      <c r="CS62" s="653"/>
      <c r="CT62" s="653"/>
      <c r="CU62" s="653"/>
      <c r="CV62" s="653"/>
      <c r="CW62" s="653"/>
      <c r="CX62" s="653"/>
      <c r="CY62" s="653"/>
      <c r="CZ62" s="653"/>
      <c r="DA62" s="653"/>
      <c r="DB62" s="653"/>
      <c r="DC62" s="653"/>
      <c r="DD62" s="653"/>
      <c r="DE62" s="653"/>
      <c r="DF62" s="653"/>
      <c r="DG62" s="653"/>
      <c r="DH62" s="653"/>
      <c r="DI62" s="653"/>
      <c r="DJ62" s="653"/>
      <c r="DK62" s="653"/>
      <c r="DL62" s="653"/>
      <c r="DM62" s="653"/>
      <c r="DN62" s="653"/>
      <c r="DO62" s="653"/>
      <c r="DP62" s="653"/>
      <c r="DQ62" s="653"/>
      <c r="DR62" s="653"/>
      <c r="DS62" s="653"/>
      <c r="DT62" s="653"/>
      <c r="DU62" s="653"/>
      <c r="DV62" s="653"/>
      <c r="DW62" s="653"/>
      <c r="DX62" s="653"/>
      <c r="DY62" s="653"/>
      <c r="DZ62" s="653"/>
      <c r="EA62" s="653"/>
      <c r="EB62" s="653"/>
      <c r="EC62" s="653"/>
      <c r="ED62" s="653"/>
      <c r="EE62" s="653"/>
      <c r="EF62" s="653"/>
      <c r="EG62" s="653"/>
      <c r="EH62" s="653"/>
      <c r="EI62" s="653"/>
      <c r="EJ62" s="653"/>
      <c r="EK62" s="653"/>
      <c r="EL62" s="653"/>
      <c r="EM62" s="653"/>
      <c r="EN62" s="653"/>
      <c r="EO62" s="653"/>
      <c r="EP62" s="653"/>
      <c r="EQ62" s="653"/>
      <c r="ER62" s="653"/>
      <c r="ES62" s="653"/>
      <c r="ET62" s="653"/>
      <c r="EU62" s="653"/>
      <c r="EV62" s="653"/>
      <c r="EW62" s="653"/>
      <c r="EX62" s="653"/>
      <c r="EY62" s="653"/>
      <c r="EZ62" s="653"/>
      <c r="FA62" s="653"/>
      <c r="FB62" s="653"/>
      <c r="FC62" s="653"/>
      <c r="FD62" s="653"/>
      <c r="FE62" s="653"/>
      <c r="FF62" s="653"/>
      <c r="FG62" s="653"/>
      <c r="FH62" s="653"/>
      <c r="FI62" s="653"/>
      <c r="FJ62" s="653"/>
      <c r="FK62" s="653"/>
      <c r="FL62" s="653"/>
      <c r="FM62" s="653"/>
      <c r="FN62" s="653"/>
      <c r="FO62" s="653"/>
      <c r="FP62" s="653"/>
      <c r="FQ62" s="653"/>
      <c r="FR62" s="653"/>
      <c r="FS62" s="653"/>
      <c r="FT62" s="653"/>
      <c r="FU62" s="653"/>
      <c r="FV62" s="653"/>
      <c r="FW62" s="653"/>
      <c r="FX62" s="653"/>
      <c r="FY62" s="653"/>
      <c r="FZ62" s="653"/>
      <c r="GA62" s="653"/>
      <c r="GB62" s="653"/>
      <c r="GC62" s="653"/>
      <c r="GD62" s="653"/>
      <c r="GE62" s="653"/>
      <c r="GF62" s="653"/>
      <c r="GG62" s="653"/>
      <c r="GH62" s="653"/>
      <c r="GI62" s="653"/>
      <c r="GJ62" s="653"/>
      <c r="GK62" s="653"/>
      <c r="GL62" s="653"/>
      <c r="GM62" s="653"/>
      <c r="GN62" s="653"/>
      <c r="GO62" s="653"/>
      <c r="GP62" s="653"/>
      <c r="GQ62" s="653"/>
      <c r="GR62" s="653"/>
      <c r="GS62" s="653"/>
      <c r="GT62" s="653"/>
      <c r="GU62" s="653"/>
      <c r="GV62" s="653"/>
      <c r="GW62" s="653"/>
      <c r="GX62" s="653"/>
      <c r="GY62" s="653"/>
      <c r="GZ62" s="653"/>
      <c r="HA62" s="653"/>
      <c r="HB62" s="653"/>
      <c r="HC62" s="653"/>
      <c r="HD62" s="653"/>
      <c r="HE62" s="653"/>
      <c r="HF62" s="653"/>
      <c r="HG62" s="653"/>
      <c r="HH62" s="653"/>
      <c r="HI62" s="653"/>
      <c r="HJ62" s="653"/>
      <c r="HK62" s="653"/>
      <c r="HL62" s="653"/>
      <c r="HM62" s="653"/>
      <c r="HN62" s="653"/>
      <c r="HO62" s="653"/>
      <c r="HP62" s="653"/>
      <c r="HQ62" s="653"/>
      <c r="HR62" s="653"/>
      <c r="HS62" s="653"/>
      <c r="HT62" s="653"/>
      <c r="HU62" s="653"/>
      <c r="HV62" s="653"/>
      <c r="HW62" s="653"/>
      <c r="HX62" s="653"/>
      <c r="HY62" s="653"/>
      <c r="HZ62" s="653"/>
      <c r="IA62" s="653"/>
      <c r="IB62" s="653"/>
      <c r="IC62" s="653"/>
      <c r="ID62" s="653"/>
      <c r="IE62" s="653"/>
      <c r="IF62" s="653"/>
      <c r="IG62" s="653"/>
      <c r="IH62" s="653"/>
      <c r="II62" s="653"/>
      <c r="IJ62" s="653"/>
      <c r="IK62" s="653"/>
      <c r="IL62" s="653"/>
      <c r="IM62" s="653"/>
      <c r="IN62" s="653"/>
      <c r="IO62" s="653"/>
      <c r="IP62" s="653"/>
      <c r="IQ62" s="653"/>
      <c r="IR62" s="653"/>
      <c r="IS62" s="653"/>
      <c r="IT62" s="653"/>
      <c r="IU62" s="653"/>
      <c r="IV62" s="653"/>
      <c r="IW62" s="653"/>
      <c r="IX62" s="653"/>
      <c r="IY62" s="653"/>
      <c r="IZ62" s="653"/>
      <c r="JA62" s="653"/>
      <c r="JB62" s="653"/>
      <c r="JC62" s="653"/>
      <c r="JD62" s="653"/>
      <c r="JE62" s="653"/>
      <c r="JF62" s="653"/>
      <c r="JG62" s="653"/>
      <c r="JH62" s="653"/>
      <c r="JI62" s="653"/>
      <c r="JJ62" s="653"/>
      <c r="JK62" s="653"/>
      <c r="JL62" s="653"/>
      <c r="JM62" s="653"/>
      <c r="JN62" s="653"/>
      <c r="JO62" s="653"/>
      <c r="JP62" s="653"/>
      <c r="JQ62" s="653"/>
      <c r="JR62" s="653"/>
      <c r="JS62" s="653"/>
      <c r="JT62" s="653"/>
      <c r="JU62" s="653"/>
      <c r="JV62" s="653"/>
      <c r="JW62" s="653"/>
      <c r="JX62" s="653"/>
      <c r="JY62" s="653"/>
      <c r="JZ62" s="653"/>
      <c r="KA62" s="653"/>
      <c r="KB62" s="653"/>
      <c r="KC62" s="653"/>
      <c r="KD62" s="653"/>
      <c r="KE62" s="653"/>
      <c r="KF62" s="653"/>
      <c r="KG62" s="653"/>
      <c r="KH62" s="653"/>
      <c r="KI62" s="653"/>
      <c r="KJ62" s="653"/>
      <c r="KK62" s="653"/>
      <c r="KL62" s="653"/>
      <c r="KM62" s="653"/>
      <c r="KN62" s="653"/>
      <c r="KO62" s="653"/>
      <c r="KP62" s="653"/>
      <c r="KQ62" s="653"/>
      <c r="KR62" s="653"/>
      <c r="KS62" s="653"/>
      <c r="KT62" s="653"/>
      <c r="KU62" s="653"/>
      <c r="KV62" s="653"/>
      <c r="KW62" s="653"/>
      <c r="KX62" s="653"/>
      <c r="KY62" s="653"/>
      <c r="KZ62" s="653"/>
      <c r="LA62" s="653"/>
      <c r="LB62" s="653"/>
      <c r="LC62" s="653"/>
      <c r="LD62" s="653"/>
      <c r="LE62" s="653"/>
      <c r="LF62" s="653"/>
      <c r="LG62" s="653"/>
      <c r="LH62" s="653"/>
      <c r="LI62" s="653"/>
      <c r="LJ62" s="653"/>
      <c r="LK62" s="653"/>
      <c r="LL62" s="653"/>
      <c r="LM62" s="653"/>
      <c r="LN62" s="653"/>
      <c r="LO62" s="653"/>
      <c r="LP62" s="653"/>
      <c r="LQ62" s="653"/>
      <c r="LR62" s="653"/>
      <c r="LS62" s="653"/>
      <c r="LT62" s="653"/>
      <c r="LU62" s="653"/>
      <c r="LV62" s="653"/>
      <c r="LW62" s="653"/>
      <c r="LX62" s="653"/>
      <c r="LY62" s="653"/>
      <c r="LZ62" s="653"/>
      <c r="MA62" s="653"/>
      <c r="MB62" s="653"/>
      <c r="MC62" s="653"/>
      <c r="MD62" s="653"/>
      <c r="ME62" s="653"/>
      <c r="MF62" s="653"/>
      <c r="MG62" s="653"/>
      <c r="MH62" s="653"/>
      <c r="MI62" s="653"/>
      <c r="MJ62" s="653"/>
      <c r="MK62" s="653"/>
      <c r="ML62" s="653"/>
      <c r="MM62" s="653"/>
      <c r="MN62" s="653"/>
      <c r="MO62" s="653"/>
      <c r="MP62" s="653"/>
      <c r="MQ62" s="653"/>
      <c r="MR62" s="653"/>
      <c r="MS62" s="653"/>
      <c r="MT62" s="653"/>
      <c r="MU62" s="653"/>
      <c r="MV62" s="653"/>
      <c r="MW62" s="653"/>
      <c r="MX62" s="653"/>
      <c r="MY62" s="653"/>
      <c r="MZ62" s="653"/>
      <c r="NA62" s="653"/>
      <c r="NB62" s="653"/>
      <c r="NC62" s="653"/>
      <c r="ND62" s="653"/>
      <c r="NE62" s="653"/>
      <c r="NF62" s="653"/>
      <c r="NG62" s="653"/>
      <c r="NH62" s="653"/>
      <c r="NI62" s="653"/>
      <c r="NJ62" s="653"/>
      <c r="NK62" s="653"/>
      <c r="NL62" s="653"/>
      <c r="NM62" s="653"/>
      <c r="NN62" s="653"/>
      <c r="NO62" s="653"/>
      <c r="NP62" s="653"/>
      <c r="NQ62" s="653"/>
      <c r="NR62" s="653"/>
      <c r="NS62" s="653"/>
      <c r="NT62" s="653"/>
      <c r="NU62" s="653"/>
      <c r="NV62" s="653"/>
      <c r="NW62" s="653"/>
      <c r="NX62" s="653"/>
      <c r="NY62" s="653"/>
      <c r="NZ62" s="653"/>
      <c r="OA62" s="653"/>
      <c r="OB62" s="653"/>
      <c r="OC62" s="653"/>
      <c r="OD62" s="653"/>
      <c r="OE62" s="653"/>
      <c r="OF62" s="653"/>
      <c r="OG62" s="653"/>
      <c r="OH62" s="653"/>
      <c r="OI62" s="653"/>
      <c r="OJ62" s="653"/>
      <c r="OK62" s="653"/>
      <c r="OL62" s="653"/>
      <c r="OM62" s="653"/>
      <c r="ON62" s="653"/>
      <c r="OO62" s="653"/>
      <c r="OP62" s="653"/>
      <c r="OQ62" s="653"/>
      <c r="OR62" s="653"/>
      <c r="OS62" s="653"/>
      <c r="OT62" s="653"/>
      <c r="OU62" s="653"/>
      <c r="OV62" s="653"/>
      <c r="OW62" s="653"/>
      <c r="OX62" s="653"/>
      <c r="OY62" s="653"/>
      <c r="OZ62" s="653"/>
      <c r="PA62" s="653"/>
      <c r="PB62" s="653"/>
      <c r="PC62" s="653"/>
      <c r="PD62" s="653"/>
      <c r="PE62" s="653"/>
      <c r="PF62" s="653"/>
      <c r="PG62" s="653"/>
      <c r="PH62" s="653"/>
      <c r="PI62" s="653"/>
      <c r="PJ62" s="653"/>
      <c r="PK62" s="653"/>
      <c r="PL62" s="653"/>
      <c r="PM62" s="653"/>
      <c r="PN62" s="653"/>
      <c r="PO62" s="653"/>
      <c r="PP62" s="653"/>
      <c r="PQ62" s="653"/>
      <c r="PR62" s="653"/>
      <c r="PS62" s="653"/>
      <c r="PT62" s="653"/>
      <c r="PU62" s="653"/>
      <c r="PV62" s="653"/>
      <c r="PW62" s="653"/>
      <c r="PX62" s="653"/>
      <c r="PY62" s="653"/>
      <c r="PZ62" s="653"/>
      <c r="QA62" s="653"/>
      <c r="QB62" s="653"/>
      <c r="QC62" s="653"/>
      <c r="QD62" s="653"/>
      <c r="QE62" s="653"/>
      <c r="QF62" s="653"/>
      <c r="QG62" s="653"/>
      <c r="QH62" s="653"/>
      <c r="QI62" s="653"/>
      <c r="QJ62" s="653"/>
      <c r="QK62" s="653"/>
      <c r="QL62" s="653"/>
      <c r="QM62" s="653"/>
      <c r="QN62" s="653"/>
      <c r="QO62" s="653"/>
      <c r="QP62" s="653"/>
      <c r="QQ62" s="653"/>
      <c r="QR62" s="653"/>
      <c r="QS62" s="653"/>
      <c r="QT62" s="653"/>
      <c r="QU62" s="653"/>
      <c r="QV62" s="653"/>
      <c r="QW62" s="653"/>
      <c r="QX62" s="653"/>
      <c r="QY62" s="653"/>
      <c r="QZ62" s="653"/>
      <c r="RA62" s="653"/>
      <c r="RB62" s="653"/>
      <c r="RC62" s="653"/>
      <c r="RD62" s="653"/>
      <c r="RE62" s="653"/>
      <c r="RF62" s="653"/>
      <c r="RG62" s="653"/>
      <c r="RH62" s="653"/>
      <c r="RI62" s="653"/>
      <c r="RJ62" s="653"/>
      <c r="RK62" s="653"/>
      <c r="RL62" s="653"/>
      <c r="RM62" s="653"/>
      <c r="RN62" s="653"/>
      <c r="RO62" s="653"/>
      <c r="RP62" s="653"/>
      <c r="RQ62" s="653"/>
      <c r="RR62" s="653"/>
      <c r="RS62" s="653"/>
      <c r="RT62" s="653"/>
      <c r="RU62" s="653"/>
      <c r="RV62" s="653"/>
      <c r="RW62" s="653"/>
      <c r="RX62" s="653"/>
      <c r="RY62" s="653"/>
      <c r="RZ62" s="653"/>
      <c r="SA62" s="653"/>
      <c r="SB62" s="653"/>
      <c r="SC62" s="653"/>
      <c r="SD62" s="653"/>
      <c r="SE62" s="653"/>
      <c r="SF62" s="653"/>
      <c r="SG62" s="653"/>
      <c r="SH62" s="653"/>
      <c r="SI62" s="653"/>
      <c r="SJ62" s="653"/>
      <c r="SK62" s="653"/>
      <c r="SL62" s="653"/>
      <c r="SM62" s="653"/>
      <c r="SN62" s="653"/>
      <c r="SO62" s="653"/>
      <c r="SP62" s="653"/>
      <c r="SQ62" s="653"/>
      <c r="SR62" s="653"/>
      <c r="SS62" s="653"/>
      <c r="ST62" s="653"/>
      <c r="SU62" s="653"/>
      <c r="SV62" s="653"/>
      <c r="SW62" s="653"/>
      <c r="SX62" s="653"/>
      <c r="SY62" s="653"/>
      <c r="SZ62" s="653"/>
      <c r="TA62" s="653"/>
      <c r="TB62" s="653"/>
      <c r="TC62" s="653"/>
      <c r="TD62" s="653"/>
      <c r="TE62" s="653"/>
      <c r="TF62" s="653"/>
      <c r="TG62" s="653"/>
      <c r="TH62" s="653"/>
      <c r="TI62" s="653"/>
      <c r="TJ62" s="653"/>
      <c r="TK62" s="653"/>
      <c r="TL62" s="653"/>
      <c r="TM62" s="653"/>
      <c r="TN62" s="653"/>
      <c r="TO62" s="653"/>
      <c r="TP62" s="653"/>
      <c r="TQ62" s="653"/>
      <c r="TR62" s="653"/>
      <c r="TS62" s="653"/>
      <c r="TT62" s="653"/>
      <c r="TU62" s="653"/>
      <c r="TV62" s="653"/>
      <c r="TW62" s="653"/>
      <c r="TX62" s="653"/>
      <c r="TY62" s="653"/>
      <c r="TZ62" s="653"/>
      <c r="UA62" s="653"/>
      <c r="UB62" s="653"/>
      <c r="UC62" s="653"/>
      <c r="UD62" s="653"/>
      <c r="UE62" s="653"/>
      <c r="UF62" s="653"/>
      <c r="UG62" s="653"/>
      <c r="UH62" s="653"/>
      <c r="UI62" s="653"/>
      <c r="UJ62" s="653"/>
      <c r="UK62" s="653"/>
      <c r="UL62" s="653"/>
      <c r="UM62" s="653"/>
      <c r="UN62" s="653"/>
      <c r="UO62" s="653"/>
      <c r="UP62" s="653"/>
      <c r="UQ62" s="653"/>
      <c r="UR62" s="653"/>
      <c r="US62" s="653"/>
      <c r="UT62" s="653"/>
      <c r="UU62" s="653"/>
      <c r="UV62" s="653"/>
      <c r="UW62" s="653"/>
      <c r="UX62" s="653"/>
      <c r="UY62" s="653"/>
      <c r="UZ62" s="653"/>
      <c r="VA62" s="653"/>
      <c r="VB62" s="653"/>
      <c r="VC62" s="653"/>
      <c r="VD62" s="653"/>
      <c r="VE62" s="653"/>
      <c r="VF62" s="653"/>
      <c r="VG62" s="653"/>
      <c r="VH62" s="653"/>
      <c r="VI62" s="653"/>
      <c r="VJ62" s="653"/>
      <c r="VK62" s="653"/>
      <c r="VL62" s="653"/>
      <c r="VM62" s="653"/>
      <c r="VN62" s="653"/>
      <c r="VO62" s="653"/>
      <c r="VP62" s="653"/>
      <c r="VQ62" s="653"/>
      <c r="VR62" s="653"/>
      <c r="VS62" s="653"/>
      <c r="VT62" s="653"/>
      <c r="VU62" s="653"/>
      <c r="VV62" s="653"/>
      <c r="VW62" s="653"/>
      <c r="VX62" s="653"/>
      <c r="VY62" s="653"/>
      <c r="VZ62" s="653"/>
      <c r="WA62" s="653"/>
      <c r="WB62" s="653"/>
      <c r="WC62" s="653"/>
      <c r="WD62" s="653"/>
      <c r="WE62" s="653"/>
      <c r="WF62" s="653"/>
      <c r="WG62" s="653"/>
      <c r="WH62" s="653"/>
      <c r="WI62" s="653"/>
      <c r="WJ62" s="653"/>
      <c r="WK62" s="653"/>
      <c r="WL62" s="653"/>
      <c r="WM62" s="653"/>
      <c r="WN62" s="653"/>
      <c r="WO62" s="653"/>
      <c r="WP62" s="653"/>
      <c r="WQ62" s="653"/>
      <c r="WR62" s="653"/>
      <c r="WS62" s="653"/>
      <c r="WT62" s="653"/>
      <c r="WU62" s="653"/>
      <c r="WV62" s="653"/>
      <c r="WW62" s="653"/>
      <c r="WX62" s="653"/>
      <c r="WY62" s="653"/>
      <c r="WZ62" s="653"/>
      <c r="XA62" s="653"/>
      <c r="XB62" s="653"/>
      <c r="XC62" s="653"/>
      <c r="XD62" s="653"/>
      <c r="XE62" s="653"/>
      <c r="XF62" s="653"/>
      <c r="XG62" s="653"/>
      <c r="XH62" s="653"/>
      <c r="XI62" s="653"/>
      <c r="XJ62" s="653"/>
      <c r="XK62" s="653"/>
      <c r="XL62" s="653"/>
      <c r="XM62" s="653"/>
      <c r="XN62" s="653"/>
      <c r="XO62" s="653"/>
      <c r="XP62" s="653"/>
      <c r="XQ62" s="653"/>
      <c r="XR62" s="653"/>
      <c r="XS62" s="653"/>
      <c r="XT62" s="653"/>
      <c r="XU62" s="653"/>
      <c r="XV62" s="653"/>
      <c r="XW62" s="653"/>
      <c r="XX62" s="653"/>
      <c r="XY62" s="653"/>
      <c r="XZ62" s="653"/>
      <c r="YA62" s="653"/>
      <c r="YB62" s="653"/>
      <c r="YC62" s="653"/>
      <c r="YD62" s="653"/>
      <c r="YE62" s="653"/>
      <c r="YF62" s="653"/>
      <c r="YG62" s="653"/>
      <c r="YH62" s="653"/>
      <c r="YI62" s="653"/>
      <c r="YJ62" s="653"/>
      <c r="YK62" s="653"/>
      <c r="YL62" s="653"/>
      <c r="YM62" s="653"/>
      <c r="YN62" s="653"/>
      <c r="YO62" s="653"/>
      <c r="YP62" s="653"/>
      <c r="YQ62" s="653"/>
      <c r="YR62" s="653"/>
      <c r="YS62" s="653"/>
      <c r="YT62" s="653"/>
      <c r="YU62" s="653"/>
      <c r="YV62" s="653"/>
      <c r="YW62" s="653"/>
      <c r="YX62" s="653"/>
      <c r="YY62" s="653"/>
      <c r="YZ62" s="653"/>
      <c r="ZA62" s="653"/>
      <c r="ZB62" s="653"/>
      <c r="ZC62" s="653"/>
      <c r="ZD62" s="653"/>
      <c r="ZE62" s="653"/>
      <c r="ZF62" s="653"/>
      <c r="ZG62" s="653"/>
      <c r="ZH62" s="653"/>
      <c r="ZI62" s="653"/>
      <c r="ZJ62" s="653"/>
      <c r="ZK62" s="653"/>
      <c r="ZL62" s="653"/>
      <c r="ZM62" s="653"/>
      <c r="ZN62" s="653"/>
      <c r="ZO62" s="653"/>
      <c r="ZP62" s="653"/>
      <c r="ZQ62" s="653"/>
      <c r="ZR62" s="653"/>
      <c r="ZS62" s="653"/>
      <c r="ZT62" s="653"/>
      <c r="ZU62" s="653"/>
      <c r="ZV62" s="653"/>
      <c r="ZW62" s="653"/>
      <c r="ZX62" s="653"/>
      <c r="ZY62" s="653"/>
      <c r="ZZ62" s="653"/>
      <c r="AAA62" s="653"/>
      <c r="AAB62" s="653"/>
      <c r="AAC62" s="653"/>
      <c r="AAD62" s="653"/>
      <c r="AAE62" s="653"/>
      <c r="AAF62" s="653"/>
      <c r="AAG62" s="653"/>
      <c r="AAH62" s="653"/>
      <c r="AAI62" s="653"/>
      <c r="AAJ62" s="653"/>
      <c r="AAK62" s="653"/>
      <c r="AAL62" s="653"/>
      <c r="AAM62" s="653"/>
      <c r="AAN62" s="653"/>
      <c r="AAO62" s="653"/>
      <c r="AAP62" s="653"/>
      <c r="AAQ62" s="653"/>
      <c r="AAR62" s="653"/>
      <c r="AAS62" s="653"/>
      <c r="AAT62" s="653"/>
      <c r="AAU62" s="653"/>
      <c r="AAV62" s="653"/>
      <c r="AAW62" s="653"/>
      <c r="AAX62" s="653"/>
      <c r="AAY62" s="653"/>
      <c r="AAZ62" s="653"/>
      <c r="ABA62" s="653"/>
      <c r="ABB62" s="653"/>
      <c r="ABC62" s="653"/>
      <c r="ABD62" s="653"/>
      <c r="ABE62" s="653"/>
      <c r="ABF62" s="653"/>
      <c r="ABG62" s="653"/>
      <c r="ABH62" s="653"/>
      <c r="ABI62" s="653"/>
      <c r="ABJ62" s="653"/>
      <c r="ABK62" s="653"/>
      <c r="ABL62" s="653"/>
      <c r="ABM62" s="653"/>
      <c r="ABN62" s="653"/>
      <c r="ABO62" s="653"/>
      <c r="ABP62" s="653"/>
      <c r="ABQ62" s="653"/>
      <c r="ABR62" s="653"/>
      <c r="ABS62" s="653"/>
      <c r="ABT62" s="653"/>
      <c r="ABU62" s="653"/>
      <c r="ABV62" s="653"/>
      <c r="ABW62" s="653"/>
      <c r="ABX62" s="653"/>
      <c r="ABY62" s="653"/>
      <c r="ABZ62" s="653"/>
      <c r="ACA62" s="653"/>
      <c r="ACB62" s="653"/>
      <c r="ACC62" s="653"/>
      <c r="ACD62" s="653"/>
      <c r="ACE62" s="653"/>
      <c r="ACF62" s="653"/>
      <c r="ACG62" s="653"/>
      <c r="ACH62" s="653"/>
      <c r="ACI62" s="653"/>
      <c r="ACJ62" s="653"/>
      <c r="ACK62" s="653"/>
      <c r="ACL62" s="653"/>
      <c r="ACM62" s="653"/>
      <c r="ACN62" s="653"/>
      <c r="ACO62" s="653"/>
      <c r="ACP62" s="653"/>
      <c r="ACQ62" s="653"/>
      <c r="ACR62" s="653"/>
      <c r="ACS62" s="653"/>
      <c r="ACT62" s="653"/>
      <c r="ACU62" s="653"/>
      <c r="ACV62" s="653"/>
      <c r="ACW62" s="653"/>
      <c r="ACX62" s="653"/>
      <c r="ACY62" s="653"/>
      <c r="ACZ62" s="653"/>
      <c r="ADA62" s="653"/>
      <c r="ADB62" s="653"/>
      <c r="ADC62" s="653"/>
      <c r="ADD62" s="653"/>
      <c r="ADE62" s="653"/>
      <c r="ADF62" s="653"/>
      <c r="ADG62" s="653"/>
      <c r="ADH62" s="653"/>
      <c r="ADI62" s="653"/>
      <c r="ADJ62" s="653"/>
      <c r="ADK62" s="653"/>
      <c r="ADL62" s="653"/>
      <c r="ADM62" s="653"/>
      <c r="ADN62" s="653"/>
      <c r="ADO62" s="653"/>
      <c r="ADP62" s="653"/>
      <c r="ADQ62" s="653"/>
      <c r="ADR62" s="653"/>
      <c r="ADS62" s="653"/>
      <c r="ADT62" s="653"/>
      <c r="ADU62" s="653"/>
      <c r="ADV62" s="653"/>
      <c r="ADW62" s="653"/>
      <c r="ADX62" s="653"/>
      <c r="ADY62" s="653"/>
      <c r="ADZ62" s="653"/>
      <c r="AEA62" s="653"/>
      <c r="AEB62" s="653"/>
      <c r="AEC62" s="653"/>
      <c r="AED62" s="653"/>
      <c r="AEE62" s="653"/>
      <c r="AEF62" s="653"/>
      <c r="AEG62" s="653"/>
      <c r="AEH62" s="653"/>
      <c r="AEI62" s="653"/>
      <c r="AEJ62" s="653"/>
      <c r="AEK62" s="653"/>
      <c r="AEL62" s="653"/>
      <c r="AEM62" s="653"/>
      <c r="AEN62" s="653"/>
      <c r="AEO62" s="653"/>
      <c r="AEP62" s="653"/>
      <c r="AEQ62" s="653"/>
      <c r="AER62" s="653"/>
      <c r="AES62" s="653"/>
      <c r="AET62" s="653"/>
      <c r="AEU62" s="653"/>
      <c r="AEV62" s="653"/>
      <c r="AEW62" s="653"/>
      <c r="AEX62" s="653"/>
      <c r="AEY62" s="653"/>
      <c r="AEZ62" s="653"/>
      <c r="AFA62" s="653"/>
      <c r="AFB62" s="653"/>
      <c r="AFC62" s="653"/>
      <c r="AFD62" s="653"/>
      <c r="AFE62" s="653"/>
      <c r="AFF62" s="653"/>
      <c r="AFG62" s="653"/>
      <c r="AFH62" s="653"/>
      <c r="AFI62" s="653"/>
      <c r="AFJ62" s="653"/>
      <c r="AFK62" s="653"/>
      <c r="AFL62" s="653"/>
      <c r="AFM62" s="653"/>
      <c r="AFN62" s="653"/>
      <c r="AFO62" s="653"/>
      <c r="AFP62" s="653"/>
      <c r="AFQ62" s="653"/>
      <c r="AFR62" s="653"/>
      <c r="AFS62" s="653"/>
      <c r="AFT62" s="653"/>
      <c r="AFU62" s="653"/>
      <c r="AFV62" s="653"/>
      <c r="AFW62" s="653"/>
      <c r="AFX62" s="653"/>
      <c r="AFY62" s="653"/>
      <c r="AFZ62" s="653"/>
      <c r="AGA62" s="653"/>
      <c r="AGB62" s="653"/>
      <c r="AGC62" s="653"/>
      <c r="AGD62" s="653"/>
      <c r="AGE62" s="653"/>
      <c r="AGF62" s="653"/>
      <c r="AGG62" s="653"/>
      <c r="AGH62" s="653"/>
      <c r="AGI62" s="653"/>
      <c r="AGJ62" s="653"/>
      <c r="AGK62" s="653"/>
      <c r="AGL62" s="653"/>
      <c r="AGM62" s="653"/>
      <c r="AGN62" s="653"/>
      <c r="AGO62" s="653"/>
      <c r="AGP62" s="653"/>
      <c r="AGQ62" s="653"/>
      <c r="AGR62" s="653"/>
      <c r="AGS62" s="653"/>
      <c r="AGT62" s="653"/>
      <c r="AGU62" s="653"/>
      <c r="AGV62" s="653"/>
      <c r="AGW62" s="653"/>
      <c r="AGX62" s="653"/>
      <c r="AGY62" s="653"/>
      <c r="AGZ62" s="653"/>
      <c r="AHA62" s="653"/>
      <c r="AHB62" s="653"/>
      <c r="AHC62" s="653"/>
      <c r="AHD62" s="653"/>
      <c r="AHE62" s="653"/>
      <c r="AHF62" s="653"/>
      <c r="AHG62" s="653"/>
      <c r="AHH62" s="653"/>
      <c r="AHI62" s="653"/>
      <c r="AHJ62" s="653"/>
      <c r="AHK62" s="653"/>
      <c r="AHL62" s="653"/>
      <c r="AHM62" s="653"/>
      <c r="AHN62" s="653"/>
      <c r="AHO62" s="653"/>
      <c r="AHP62" s="653"/>
      <c r="AHQ62" s="653"/>
      <c r="AHR62" s="653"/>
      <c r="AHS62" s="653"/>
      <c r="AHT62" s="653"/>
      <c r="AHU62" s="653"/>
      <c r="AHV62" s="653"/>
      <c r="AHW62" s="653"/>
      <c r="AHX62" s="653"/>
      <c r="AHY62" s="653"/>
      <c r="AHZ62" s="653"/>
      <c r="AIA62" s="653"/>
      <c r="AIB62" s="653"/>
      <c r="AIC62" s="653"/>
      <c r="AID62" s="653"/>
      <c r="AIE62" s="653"/>
      <c r="AIF62" s="653"/>
      <c r="AIG62" s="653"/>
      <c r="AIH62" s="653"/>
      <c r="AII62" s="653"/>
      <c r="AIJ62" s="653"/>
      <c r="AIK62" s="653"/>
      <c r="AIL62" s="653"/>
      <c r="AIM62" s="653"/>
      <c r="AIN62" s="653"/>
      <c r="AIO62" s="653"/>
      <c r="AIP62" s="653"/>
      <c r="AIQ62" s="653"/>
      <c r="AIR62" s="653"/>
      <c r="AIS62" s="653"/>
      <c r="AIT62" s="653"/>
      <c r="AIU62" s="653"/>
      <c r="AIV62" s="653"/>
      <c r="AIW62" s="653"/>
      <c r="AIX62" s="653"/>
      <c r="AIY62" s="653"/>
      <c r="AIZ62" s="653"/>
      <c r="AJA62" s="653"/>
      <c r="AJB62" s="653"/>
      <c r="AJC62" s="653"/>
      <c r="AJD62" s="653"/>
      <c r="AJE62" s="653"/>
      <c r="AJF62" s="653"/>
      <c r="AJG62" s="653"/>
      <c r="AJH62" s="653"/>
      <c r="AJI62" s="653"/>
      <c r="AJJ62" s="653"/>
      <c r="AJK62" s="653"/>
      <c r="AJL62" s="653"/>
      <c r="AJM62" s="653"/>
      <c r="AJN62" s="653"/>
      <c r="AJO62" s="653"/>
      <c r="AJP62" s="653"/>
      <c r="AJQ62" s="653"/>
      <c r="AJR62" s="653"/>
      <c r="AJS62" s="653"/>
      <c r="AJT62" s="653"/>
      <c r="AJU62" s="653"/>
      <c r="AJV62" s="653"/>
      <c r="AJW62" s="653"/>
      <c r="AJX62" s="653"/>
      <c r="AJY62" s="653"/>
      <c r="AJZ62" s="653"/>
      <c r="AKA62" s="653"/>
      <c r="AKB62" s="653"/>
      <c r="AKC62" s="653"/>
      <c r="AKD62" s="653"/>
      <c r="AKE62" s="653"/>
      <c r="AKF62" s="653"/>
      <c r="AKG62" s="653"/>
      <c r="AKH62" s="653"/>
      <c r="AKI62" s="653"/>
      <c r="AKJ62" s="653"/>
      <c r="AKK62" s="653"/>
      <c r="AKL62" s="653"/>
      <c r="AKM62" s="653"/>
      <c r="AKN62" s="653"/>
      <c r="AKO62" s="653"/>
      <c r="AKP62" s="653"/>
      <c r="AKQ62" s="653"/>
      <c r="AKR62" s="653"/>
      <c r="AKS62" s="653"/>
      <c r="AKT62" s="653"/>
      <c r="AKU62" s="653"/>
      <c r="AKV62" s="653"/>
      <c r="AKW62" s="653"/>
      <c r="AKX62" s="653"/>
      <c r="AKY62" s="653"/>
      <c r="AKZ62" s="653"/>
      <c r="ALA62" s="653"/>
      <c r="ALB62" s="653"/>
      <c r="ALC62" s="653"/>
      <c r="ALD62" s="653"/>
      <c r="ALE62" s="653"/>
      <c r="ALF62" s="653"/>
      <c r="ALG62" s="653"/>
      <c r="ALH62" s="653"/>
      <c r="ALI62" s="653"/>
      <c r="ALJ62" s="653"/>
      <c r="ALK62" s="653"/>
      <c r="ALL62" s="653"/>
      <c r="ALM62" s="653"/>
      <c r="ALN62" s="653"/>
      <c r="ALO62" s="653"/>
      <c r="ALP62" s="653"/>
      <c r="ALQ62" s="653"/>
      <c r="ALR62" s="653"/>
      <c r="ALS62" s="653"/>
      <c r="ALT62" s="653"/>
      <c r="ALU62" s="653"/>
      <c r="ALV62" s="653"/>
      <c r="ALW62" s="653"/>
      <c r="ALX62" s="653"/>
      <c r="ALY62" s="653"/>
      <c r="ALZ62" s="653"/>
      <c r="AMA62" s="653"/>
      <c r="AMB62" s="653"/>
      <c r="AMC62" s="653"/>
      <c r="AMD62" s="653"/>
      <c r="AME62" s="653"/>
      <c r="AMF62" s="653"/>
      <c r="AMG62" s="653"/>
      <c r="AMH62" s="653"/>
      <c r="AMI62" s="653"/>
      <c r="AMJ62" s="653"/>
    </row>
    <row r="63" spans="1:1024" s="199" customFormat="1">
      <c r="A63" s="1599" t="s">
        <v>3233</v>
      </c>
      <c r="B63" s="1594"/>
      <c r="C63" s="1594"/>
      <c r="D63" s="1594"/>
      <c r="E63" s="1594"/>
      <c r="F63" s="1595"/>
      <c r="G63" s="1600">
        <v>7400000</v>
      </c>
      <c r="H63" s="1600">
        <v>7400000</v>
      </c>
      <c r="I63" s="656"/>
      <c r="J63" s="653"/>
      <c r="K63" s="653"/>
      <c r="L63" s="653"/>
      <c r="M63" s="653"/>
      <c r="N63" s="653"/>
      <c r="O63" s="653"/>
      <c r="P63" s="653"/>
      <c r="Q63" s="653"/>
      <c r="R63" s="653"/>
      <c r="S63" s="653"/>
      <c r="T63" s="653"/>
      <c r="U63" s="653"/>
      <c r="V63" s="653"/>
      <c r="W63" s="653"/>
      <c r="X63" s="653"/>
      <c r="Y63" s="653"/>
      <c r="Z63" s="653"/>
      <c r="AA63" s="653"/>
      <c r="AB63" s="653"/>
      <c r="AC63" s="653"/>
      <c r="AD63" s="653"/>
      <c r="AE63" s="653"/>
      <c r="AF63" s="653"/>
      <c r="AG63" s="653"/>
      <c r="AH63" s="653"/>
      <c r="AI63" s="653"/>
      <c r="AJ63" s="653"/>
      <c r="AK63" s="653"/>
      <c r="AL63" s="653"/>
      <c r="AM63" s="653"/>
      <c r="AN63" s="653"/>
      <c r="AO63" s="653"/>
      <c r="AP63" s="653"/>
      <c r="AQ63" s="653"/>
      <c r="AR63" s="653"/>
      <c r="AS63" s="653"/>
      <c r="AT63" s="653"/>
      <c r="AU63" s="653"/>
      <c r="AV63" s="653"/>
      <c r="AW63" s="653"/>
      <c r="AX63" s="653"/>
      <c r="AY63" s="653"/>
      <c r="AZ63" s="653"/>
      <c r="BA63" s="653"/>
      <c r="BB63" s="653"/>
      <c r="BC63" s="653"/>
      <c r="BD63" s="653"/>
      <c r="BE63" s="653"/>
      <c r="BF63" s="653"/>
      <c r="BG63" s="653"/>
      <c r="BH63" s="653"/>
      <c r="BI63" s="653"/>
      <c r="BJ63" s="653"/>
      <c r="BK63" s="653"/>
      <c r="BL63" s="653"/>
      <c r="BM63" s="653"/>
      <c r="BN63" s="653"/>
      <c r="BO63" s="653"/>
      <c r="BP63" s="653"/>
      <c r="BQ63" s="653"/>
      <c r="BR63" s="653"/>
      <c r="BS63" s="653"/>
      <c r="BT63" s="653"/>
      <c r="BU63" s="653"/>
      <c r="BV63" s="653"/>
      <c r="BW63" s="653"/>
      <c r="BX63" s="653"/>
      <c r="BY63" s="653"/>
      <c r="BZ63" s="653"/>
      <c r="CA63" s="653"/>
      <c r="CB63" s="653"/>
      <c r="CC63" s="653"/>
      <c r="CD63" s="653"/>
      <c r="CE63" s="653"/>
      <c r="CF63" s="653"/>
      <c r="CG63" s="653"/>
      <c r="CH63" s="653"/>
      <c r="CI63" s="653"/>
      <c r="CJ63" s="653"/>
      <c r="CK63" s="653"/>
      <c r="CL63" s="653"/>
      <c r="CM63" s="653"/>
      <c r="CN63" s="653"/>
      <c r="CO63" s="653"/>
      <c r="CP63" s="653"/>
      <c r="CQ63" s="653"/>
      <c r="CR63" s="653"/>
      <c r="CS63" s="653"/>
      <c r="CT63" s="653"/>
      <c r="CU63" s="653"/>
      <c r="CV63" s="653"/>
      <c r="CW63" s="653"/>
      <c r="CX63" s="653"/>
      <c r="CY63" s="653"/>
      <c r="CZ63" s="653"/>
      <c r="DA63" s="653"/>
      <c r="DB63" s="653"/>
      <c r="DC63" s="653"/>
      <c r="DD63" s="653"/>
      <c r="DE63" s="653"/>
      <c r="DF63" s="653"/>
      <c r="DG63" s="653"/>
      <c r="DH63" s="653"/>
      <c r="DI63" s="653"/>
      <c r="DJ63" s="653"/>
      <c r="DK63" s="653"/>
      <c r="DL63" s="653"/>
      <c r="DM63" s="653"/>
      <c r="DN63" s="653"/>
      <c r="DO63" s="653"/>
      <c r="DP63" s="653"/>
      <c r="DQ63" s="653"/>
      <c r="DR63" s="653"/>
      <c r="DS63" s="653"/>
      <c r="DT63" s="653"/>
      <c r="DU63" s="653"/>
      <c r="DV63" s="653"/>
      <c r="DW63" s="653"/>
      <c r="DX63" s="653"/>
      <c r="DY63" s="653"/>
      <c r="DZ63" s="653"/>
      <c r="EA63" s="653"/>
      <c r="EB63" s="653"/>
      <c r="EC63" s="653"/>
      <c r="ED63" s="653"/>
      <c r="EE63" s="653"/>
      <c r="EF63" s="653"/>
      <c r="EG63" s="653"/>
      <c r="EH63" s="653"/>
      <c r="EI63" s="653"/>
      <c r="EJ63" s="653"/>
      <c r="EK63" s="653"/>
      <c r="EL63" s="653"/>
      <c r="EM63" s="653"/>
      <c r="EN63" s="653"/>
      <c r="EO63" s="653"/>
      <c r="EP63" s="653"/>
      <c r="EQ63" s="653"/>
      <c r="ER63" s="653"/>
      <c r="ES63" s="653"/>
      <c r="ET63" s="653"/>
      <c r="EU63" s="653"/>
      <c r="EV63" s="653"/>
      <c r="EW63" s="653"/>
      <c r="EX63" s="653"/>
      <c r="EY63" s="653"/>
      <c r="EZ63" s="653"/>
      <c r="FA63" s="653"/>
      <c r="FB63" s="653"/>
      <c r="FC63" s="653"/>
      <c r="FD63" s="653"/>
      <c r="FE63" s="653"/>
      <c r="FF63" s="653"/>
      <c r="FG63" s="653"/>
      <c r="FH63" s="653"/>
      <c r="FI63" s="653"/>
      <c r="FJ63" s="653"/>
      <c r="FK63" s="653"/>
      <c r="FL63" s="653"/>
      <c r="FM63" s="653"/>
      <c r="FN63" s="653"/>
      <c r="FO63" s="653"/>
      <c r="FP63" s="653"/>
      <c r="FQ63" s="653"/>
      <c r="FR63" s="653"/>
      <c r="FS63" s="653"/>
      <c r="FT63" s="653"/>
      <c r="FU63" s="653"/>
      <c r="FV63" s="653"/>
      <c r="FW63" s="653"/>
      <c r="FX63" s="653"/>
      <c r="FY63" s="653"/>
      <c r="FZ63" s="653"/>
      <c r="GA63" s="653"/>
      <c r="GB63" s="653"/>
      <c r="GC63" s="653"/>
      <c r="GD63" s="653"/>
      <c r="GE63" s="653"/>
      <c r="GF63" s="653"/>
      <c r="GG63" s="653"/>
      <c r="GH63" s="653"/>
      <c r="GI63" s="653"/>
      <c r="GJ63" s="653"/>
      <c r="GK63" s="653"/>
      <c r="GL63" s="653"/>
      <c r="GM63" s="653"/>
      <c r="GN63" s="653"/>
      <c r="GO63" s="653"/>
      <c r="GP63" s="653"/>
      <c r="GQ63" s="653"/>
      <c r="GR63" s="653"/>
      <c r="GS63" s="653"/>
      <c r="GT63" s="653"/>
      <c r="GU63" s="653"/>
      <c r="GV63" s="653"/>
      <c r="GW63" s="653"/>
      <c r="GX63" s="653"/>
      <c r="GY63" s="653"/>
      <c r="GZ63" s="653"/>
      <c r="HA63" s="653"/>
      <c r="HB63" s="653"/>
      <c r="HC63" s="653"/>
      <c r="HD63" s="653"/>
      <c r="HE63" s="653"/>
      <c r="HF63" s="653"/>
      <c r="HG63" s="653"/>
      <c r="HH63" s="653"/>
      <c r="HI63" s="653"/>
      <c r="HJ63" s="653"/>
      <c r="HK63" s="653"/>
      <c r="HL63" s="653"/>
      <c r="HM63" s="653"/>
      <c r="HN63" s="653"/>
      <c r="HO63" s="653"/>
      <c r="HP63" s="653"/>
      <c r="HQ63" s="653"/>
      <c r="HR63" s="653"/>
      <c r="HS63" s="653"/>
      <c r="HT63" s="653"/>
      <c r="HU63" s="653"/>
      <c r="HV63" s="653"/>
      <c r="HW63" s="653"/>
      <c r="HX63" s="653"/>
      <c r="HY63" s="653"/>
      <c r="HZ63" s="653"/>
      <c r="IA63" s="653"/>
      <c r="IB63" s="653"/>
      <c r="IC63" s="653"/>
      <c r="ID63" s="653"/>
      <c r="IE63" s="653"/>
      <c r="IF63" s="653"/>
      <c r="IG63" s="653"/>
      <c r="IH63" s="653"/>
      <c r="II63" s="653"/>
      <c r="IJ63" s="653"/>
      <c r="IK63" s="653"/>
      <c r="IL63" s="653"/>
      <c r="IM63" s="653"/>
      <c r="IN63" s="653"/>
      <c r="IO63" s="653"/>
      <c r="IP63" s="653"/>
      <c r="IQ63" s="653"/>
      <c r="IR63" s="653"/>
      <c r="IS63" s="653"/>
      <c r="IT63" s="653"/>
      <c r="IU63" s="653"/>
      <c r="IV63" s="653"/>
      <c r="IW63" s="653"/>
      <c r="IX63" s="653"/>
      <c r="IY63" s="653"/>
      <c r="IZ63" s="653"/>
      <c r="JA63" s="653"/>
      <c r="JB63" s="653"/>
      <c r="JC63" s="653"/>
      <c r="JD63" s="653"/>
      <c r="JE63" s="653"/>
      <c r="JF63" s="653"/>
      <c r="JG63" s="653"/>
      <c r="JH63" s="653"/>
      <c r="JI63" s="653"/>
      <c r="JJ63" s="653"/>
      <c r="JK63" s="653"/>
      <c r="JL63" s="653"/>
      <c r="JM63" s="653"/>
      <c r="JN63" s="653"/>
      <c r="JO63" s="653"/>
      <c r="JP63" s="653"/>
      <c r="JQ63" s="653"/>
      <c r="JR63" s="653"/>
      <c r="JS63" s="653"/>
      <c r="JT63" s="653"/>
      <c r="JU63" s="653"/>
      <c r="JV63" s="653"/>
      <c r="JW63" s="653"/>
      <c r="JX63" s="653"/>
      <c r="JY63" s="653"/>
      <c r="JZ63" s="653"/>
      <c r="KA63" s="653"/>
      <c r="KB63" s="653"/>
      <c r="KC63" s="653"/>
      <c r="KD63" s="653"/>
      <c r="KE63" s="653"/>
      <c r="KF63" s="653"/>
      <c r="KG63" s="653"/>
      <c r="KH63" s="653"/>
      <c r="KI63" s="653"/>
      <c r="KJ63" s="653"/>
      <c r="KK63" s="653"/>
      <c r="KL63" s="653"/>
      <c r="KM63" s="653"/>
      <c r="KN63" s="653"/>
      <c r="KO63" s="653"/>
      <c r="KP63" s="653"/>
      <c r="KQ63" s="653"/>
      <c r="KR63" s="653"/>
      <c r="KS63" s="653"/>
      <c r="KT63" s="653"/>
      <c r="KU63" s="653"/>
      <c r="KV63" s="653"/>
      <c r="KW63" s="653"/>
      <c r="KX63" s="653"/>
      <c r="KY63" s="653"/>
      <c r="KZ63" s="653"/>
      <c r="LA63" s="653"/>
      <c r="LB63" s="653"/>
      <c r="LC63" s="653"/>
      <c r="LD63" s="653"/>
      <c r="LE63" s="653"/>
      <c r="LF63" s="653"/>
      <c r="LG63" s="653"/>
      <c r="LH63" s="653"/>
      <c r="LI63" s="653"/>
      <c r="LJ63" s="653"/>
      <c r="LK63" s="653"/>
      <c r="LL63" s="653"/>
      <c r="LM63" s="653"/>
      <c r="LN63" s="653"/>
      <c r="LO63" s="653"/>
      <c r="LP63" s="653"/>
      <c r="LQ63" s="653"/>
      <c r="LR63" s="653"/>
      <c r="LS63" s="653"/>
      <c r="LT63" s="653"/>
      <c r="LU63" s="653"/>
      <c r="LV63" s="653"/>
      <c r="LW63" s="653"/>
      <c r="LX63" s="653"/>
      <c r="LY63" s="653"/>
      <c r="LZ63" s="653"/>
      <c r="MA63" s="653"/>
      <c r="MB63" s="653"/>
      <c r="MC63" s="653"/>
      <c r="MD63" s="653"/>
      <c r="ME63" s="653"/>
      <c r="MF63" s="653"/>
      <c r="MG63" s="653"/>
      <c r="MH63" s="653"/>
      <c r="MI63" s="653"/>
      <c r="MJ63" s="653"/>
      <c r="MK63" s="653"/>
      <c r="ML63" s="653"/>
      <c r="MM63" s="653"/>
      <c r="MN63" s="653"/>
      <c r="MO63" s="653"/>
      <c r="MP63" s="653"/>
      <c r="MQ63" s="653"/>
      <c r="MR63" s="653"/>
      <c r="MS63" s="653"/>
      <c r="MT63" s="653"/>
      <c r="MU63" s="653"/>
      <c r="MV63" s="653"/>
      <c r="MW63" s="653"/>
      <c r="MX63" s="653"/>
      <c r="MY63" s="653"/>
      <c r="MZ63" s="653"/>
      <c r="NA63" s="653"/>
      <c r="NB63" s="653"/>
      <c r="NC63" s="653"/>
      <c r="ND63" s="653"/>
      <c r="NE63" s="653"/>
      <c r="NF63" s="653"/>
      <c r="NG63" s="653"/>
      <c r="NH63" s="653"/>
      <c r="NI63" s="653"/>
      <c r="NJ63" s="653"/>
      <c r="NK63" s="653"/>
      <c r="NL63" s="653"/>
      <c r="NM63" s="653"/>
      <c r="NN63" s="653"/>
      <c r="NO63" s="653"/>
      <c r="NP63" s="653"/>
      <c r="NQ63" s="653"/>
      <c r="NR63" s="653"/>
      <c r="NS63" s="653"/>
      <c r="NT63" s="653"/>
      <c r="NU63" s="653"/>
      <c r="NV63" s="653"/>
      <c r="NW63" s="653"/>
      <c r="NX63" s="653"/>
      <c r="NY63" s="653"/>
      <c r="NZ63" s="653"/>
      <c r="OA63" s="653"/>
      <c r="OB63" s="653"/>
      <c r="OC63" s="653"/>
      <c r="OD63" s="653"/>
      <c r="OE63" s="653"/>
      <c r="OF63" s="653"/>
      <c r="OG63" s="653"/>
      <c r="OH63" s="653"/>
      <c r="OI63" s="653"/>
      <c r="OJ63" s="653"/>
      <c r="OK63" s="653"/>
      <c r="OL63" s="653"/>
      <c r="OM63" s="653"/>
      <c r="ON63" s="653"/>
      <c r="OO63" s="653"/>
      <c r="OP63" s="653"/>
      <c r="OQ63" s="653"/>
      <c r="OR63" s="653"/>
      <c r="OS63" s="653"/>
      <c r="OT63" s="653"/>
      <c r="OU63" s="653"/>
      <c r="OV63" s="653"/>
      <c r="OW63" s="653"/>
      <c r="OX63" s="653"/>
      <c r="OY63" s="653"/>
      <c r="OZ63" s="653"/>
      <c r="PA63" s="653"/>
      <c r="PB63" s="653"/>
      <c r="PC63" s="653"/>
      <c r="PD63" s="653"/>
      <c r="PE63" s="653"/>
      <c r="PF63" s="653"/>
      <c r="PG63" s="653"/>
      <c r="PH63" s="653"/>
      <c r="PI63" s="653"/>
      <c r="PJ63" s="653"/>
      <c r="PK63" s="653"/>
      <c r="PL63" s="653"/>
      <c r="PM63" s="653"/>
      <c r="PN63" s="653"/>
      <c r="PO63" s="653"/>
      <c r="PP63" s="653"/>
      <c r="PQ63" s="653"/>
      <c r="PR63" s="653"/>
      <c r="PS63" s="653"/>
      <c r="PT63" s="653"/>
      <c r="PU63" s="653"/>
      <c r="PV63" s="653"/>
      <c r="PW63" s="653"/>
      <c r="PX63" s="653"/>
      <c r="PY63" s="653"/>
      <c r="PZ63" s="653"/>
      <c r="QA63" s="653"/>
      <c r="QB63" s="653"/>
      <c r="QC63" s="653"/>
      <c r="QD63" s="653"/>
      <c r="QE63" s="653"/>
      <c r="QF63" s="653"/>
      <c r="QG63" s="653"/>
      <c r="QH63" s="653"/>
      <c r="QI63" s="653"/>
      <c r="QJ63" s="653"/>
      <c r="QK63" s="653"/>
      <c r="QL63" s="653"/>
      <c r="QM63" s="653"/>
      <c r="QN63" s="653"/>
      <c r="QO63" s="653"/>
      <c r="QP63" s="653"/>
      <c r="QQ63" s="653"/>
      <c r="QR63" s="653"/>
      <c r="QS63" s="653"/>
      <c r="QT63" s="653"/>
      <c r="QU63" s="653"/>
      <c r="QV63" s="653"/>
      <c r="QW63" s="653"/>
      <c r="QX63" s="653"/>
      <c r="QY63" s="653"/>
      <c r="QZ63" s="653"/>
      <c r="RA63" s="653"/>
      <c r="RB63" s="653"/>
      <c r="RC63" s="653"/>
      <c r="RD63" s="653"/>
      <c r="RE63" s="653"/>
      <c r="RF63" s="653"/>
      <c r="RG63" s="653"/>
      <c r="RH63" s="653"/>
      <c r="RI63" s="653"/>
      <c r="RJ63" s="653"/>
      <c r="RK63" s="653"/>
      <c r="RL63" s="653"/>
      <c r="RM63" s="653"/>
      <c r="RN63" s="653"/>
      <c r="RO63" s="653"/>
      <c r="RP63" s="653"/>
      <c r="RQ63" s="653"/>
      <c r="RR63" s="653"/>
      <c r="RS63" s="653"/>
      <c r="RT63" s="653"/>
      <c r="RU63" s="653"/>
      <c r="RV63" s="653"/>
      <c r="RW63" s="653"/>
      <c r="RX63" s="653"/>
      <c r="RY63" s="653"/>
      <c r="RZ63" s="653"/>
      <c r="SA63" s="653"/>
      <c r="SB63" s="653"/>
      <c r="SC63" s="653"/>
      <c r="SD63" s="653"/>
      <c r="SE63" s="653"/>
      <c r="SF63" s="653"/>
      <c r="SG63" s="653"/>
      <c r="SH63" s="653"/>
      <c r="SI63" s="653"/>
      <c r="SJ63" s="653"/>
      <c r="SK63" s="653"/>
      <c r="SL63" s="653"/>
      <c r="SM63" s="653"/>
      <c r="SN63" s="653"/>
      <c r="SO63" s="653"/>
      <c r="SP63" s="653"/>
      <c r="SQ63" s="653"/>
      <c r="SR63" s="653"/>
      <c r="SS63" s="653"/>
      <c r="ST63" s="653"/>
      <c r="SU63" s="653"/>
      <c r="SV63" s="653"/>
      <c r="SW63" s="653"/>
      <c r="SX63" s="653"/>
      <c r="SY63" s="653"/>
      <c r="SZ63" s="653"/>
      <c r="TA63" s="653"/>
      <c r="TB63" s="653"/>
      <c r="TC63" s="653"/>
      <c r="TD63" s="653"/>
      <c r="TE63" s="653"/>
      <c r="TF63" s="653"/>
      <c r="TG63" s="653"/>
      <c r="TH63" s="653"/>
      <c r="TI63" s="653"/>
      <c r="TJ63" s="653"/>
      <c r="TK63" s="653"/>
      <c r="TL63" s="653"/>
      <c r="TM63" s="653"/>
      <c r="TN63" s="653"/>
      <c r="TO63" s="653"/>
      <c r="TP63" s="653"/>
      <c r="TQ63" s="653"/>
      <c r="TR63" s="653"/>
      <c r="TS63" s="653"/>
      <c r="TT63" s="653"/>
      <c r="TU63" s="653"/>
      <c r="TV63" s="653"/>
      <c r="TW63" s="653"/>
      <c r="TX63" s="653"/>
      <c r="TY63" s="653"/>
      <c r="TZ63" s="653"/>
      <c r="UA63" s="653"/>
      <c r="UB63" s="653"/>
      <c r="UC63" s="653"/>
      <c r="UD63" s="653"/>
      <c r="UE63" s="653"/>
      <c r="UF63" s="653"/>
      <c r="UG63" s="653"/>
      <c r="UH63" s="653"/>
      <c r="UI63" s="653"/>
      <c r="UJ63" s="653"/>
      <c r="UK63" s="653"/>
      <c r="UL63" s="653"/>
      <c r="UM63" s="653"/>
      <c r="UN63" s="653"/>
      <c r="UO63" s="653"/>
      <c r="UP63" s="653"/>
      <c r="UQ63" s="653"/>
      <c r="UR63" s="653"/>
      <c r="US63" s="653"/>
      <c r="UT63" s="653"/>
      <c r="UU63" s="653"/>
      <c r="UV63" s="653"/>
      <c r="UW63" s="653"/>
      <c r="UX63" s="653"/>
      <c r="UY63" s="653"/>
      <c r="UZ63" s="653"/>
      <c r="VA63" s="653"/>
      <c r="VB63" s="653"/>
      <c r="VC63" s="653"/>
      <c r="VD63" s="653"/>
      <c r="VE63" s="653"/>
      <c r="VF63" s="653"/>
      <c r="VG63" s="653"/>
      <c r="VH63" s="653"/>
      <c r="VI63" s="653"/>
      <c r="VJ63" s="653"/>
      <c r="VK63" s="653"/>
      <c r="VL63" s="653"/>
      <c r="VM63" s="653"/>
      <c r="VN63" s="653"/>
      <c r="VO63" s="653"/>
      <c r="VP63" s="653"/>
      <c r="VQ63" s="653"/>
      <c r="VR63" s="653"/>
      <c r="VS63" s="653"/>
      <c r="VT63" s="653"/>
      <c r="VU63" s="653"/>
      <c r="VV63" s="653"/>
      <c r="VW63" s="653"/>
      <c r="VX63" s="653"/>
      <c r="VY63" s="653"/>
      <c r="VZ63" s="653"/>
      <c r="WA63" s="653"/>
      <c r="WB63" s="653"/>
      <c r="WC63" s="653"/>
      <c r="WD63" s="653"/>
      <c r="WE63" s="653"/>
      <c r="WF63" s="653"/>
      <c r="WG63" s="653"/>
      <c r="WH63" s="653"/>
      <c r="WI63" s="653"/>
      <c r="WJ63" s="653"/>
      <c r="WK63" s="653"/>
      <c r="WL63" s="653"/>
      <c r="WM63" s="653"/>
      <c r="WN63" s="653"/>
      <c r="WO63" s="653"/>
      <c r="WP63" s="653"/>
      <c r="WQ63" s="653"/>
      <c r="WR63" s="653"/>
      <c r="WS63" s="653"/>
      <c r="WT63" s="653"/>
      <c r="WU63" s="653"/>
      <c r="WV63" s="653"/>
      <c r="WW63" s="653"/>
      <c r="WX63" s="653"/>
      <c r="WY63" s="653"/>
      <c r="WZ63" s="653"/>
      <c r="XA63" s="653"/>
      <c r="XB63" s="653"/>
      <c r="XC63" s="653"/>
      <c r="XD63" s="653"/>
      <c r="XE63" s="653"/>
      <c r="XF63" s="653"/>
      <c r="XG63" s="653"/>
      <c r="XH63" s="653"/>
      <c r="XI63" s="653"/>
      <c r="XJ63" s="653"/>
      <c r="XK63" s="653"/>
      <c r="XL63" s="653"/>
      <c r="XM63" s="653"/>
      <c r="XN63" s="653"/>
      <c r="XO63" s="653"/>
      <c r="XP63" s="653"/>
      <c r="XQ63" s="653"/>
      <c r="XR63" s="653"/>
      <c r="XS63" s="653"/>
      <c r="XT63" s="653"/>
      <c r="XU63" s="653"/>
      <c r="XV63" s="653"/>
      <c r="XW63" s="653"/>
      <c r="XX63" s="653"/>
      <c r="XY63" s="653"/>
      <c r="XZ63" s="653"/>
      <c r="YA63" s="653"/>
      <c r="YB63" s="653"/>
      <c r="YC63" s="653"/>
      <c r="YD63" s="653"/>
      <c r="YE63" s="653"/>
      <c r="YF63" s="653"/>
      <c r="YG63" s="653"/>
      <c r="YH63" s="653"/>
      <c r="YI63" s="653"/>
      <c r="YJ63" s="653"/>
      <c r="YK63" s="653"/>
      <c r="YL63" s="653"/>
      <c r="YM63" s="653"/>
      <c r="YN63" s="653"/>
      <c r="YO63" s="653"/>
      <c r="YP63" s="653"/>
      <c r="YQ63" s="653"/>
      <c r="YR63" s="653"/>
      <c r="YS63" s="653"/>
      <c r="YT63" s="653"/>
      <c r="YU63" s="653"/>
      <c r="YV63" s="653"/>
      <c r="YW63" s="653"/>
      <c r="YX63" s="653"/>
      <c r="YY63" s="653"/>
      <c r="YZ63" s="653"/>
      <c r="ZA63" s="653"/>
      <c r="ZB63" s="653"/>
      <c r="ZC63" s="653"/>
      <c r="ZD63" s="653"/>
      <c r="ZE63" s="653"/>
      <c r="ZF63" s="653"/>
      <c r="ZG63" s="653"/>
      <c r="ZH63" s="653"/>
      <c r="ZI63" s="653"/>
      <c r="ZJ63" s="653"/>
      <c r="ZK63" s="653"/>
      <c r="ZL63" s="653"/>
      <c r="ZM63" s="653"/>
      <c r="ZN63" s="653"/>
      <c r="ZO63" s="653"/>
      <c r="ZP63" s="653"/>
      <c r="ZQ63" s="653"/>
      <c r="ZR63" s="653"/>
      <c r="ZS63" s="653"/>
      <c r="ZT63" s="653"/>
      <c r="ZU63" s="653"/>
      <c r="ZV63" s="653"/>
      <c r="ZW63" s="653"/>
      <c r="ZX63" s="653"/>
      <c r="ZY63" s="653"/>
      <c r="ZZ63" s="653"/>
      <c r="AAA63" s="653"/>
      <c r="AAB63" s="653"/>
      <c r="AAC63" s="653"/>
      <c r="AAD63" s="653"/>
      <c r="AAE63" s="653"/>
      <c r="AAF63" s="653"/>
      <c r="AAG63" s="653"/>
      <c r="AAH63" s="653"/>
      <c r="AAI63" s="653"/>
      <c r="AAJ63" s="653"/>
      <c r="AAK63" s="653"/>
      <c r="AAL63" s="653"/>
      <c r="AAM63" s="653"/>
      <c r="AAN63" s="653"/>
      <c r="AAO63" s="653"/>
      <c r="AAP63" s="653"/>
      <c r="AAQ63" s="653"/>
      <c r="AAR63" s="653"/>
      <c r="AAS63" s="653"/>
      <c r="AAT63" s="653"/>
      <c r="AAU63" s="653"/>
      <c r="AAV63" s="653"/>
      <c r="AAW63" s="653"/>
      <c r="AAX63" s="653"/>
      <c r="AAY63" s="653"/>
      <c r="AAZ63" s="653"/>
      <c r="ABA63" s="653"/>
      <c r="ABB63" s="653"/>
      <c r="ABC63" s="653"/>
      <c r="ABD63" s="653"/>
      <c r="ABE63" s="653"/>
      <c r="ABF63" s="653"/>
      <c r="ABG63" s="653"/>
      <c r="ABH63" s="653"/>
      <c r="ABI63" s="653"/>
      <c r="ABJ63" s="653"/>
      <c r="ABK63" s="653"/>
      <c r="ABL63" s="653"/>
      <c r="ABM63" s="653"/>
      <c r="ABN63" s="653"/>
      <c r="ABO63" s="653"/>
      <c r="ABP63" s="653"/>
      <c r="ABQ63" s="653"/>
      <c r="ABR63" s="653"/>
      <c r="ABS63" s="653"/>
      <c r="ABT63" s="653"/>
      <c r="ABU63" s="653"/>
      <c r="ABV63" s="653"/>
      <c r="ABW63" s="653"/>
      <c r="ABX63" s="653"/>
      <c r="ABY63" s="653"/>
      <c r="ABZ63" s="653"/>
      <c r="ACA63" s="653"/>
      <c r="ACB63" s="653"/>
      <c r="ACC63" s="653"/>
      <c r="ACD63" s="653"/>
      <c r="ACE63" s="653"/>
      <c r="ACF63" s="653"/>
      <c r="ACG63" s="653"/>
      <c r="ACH63" s="653"/>
      <c r="ACI63" s="653"/>
      <c r="ACJ63" s="653"/>
      <c r="ACK63" s="653"/>
      <c r="ACL63" s="653"/>
      <c r="ACM63" s="653"/>
      <c r="ACN63" s="653"/>
      <c r="ACO63" s="653"/>
      <c r="ACP63" s="653"/>
      <c r="ACQ63" s="653"/>
      <c r="ACR63" s="653"/>
      <c r="ACS63" s="653"/>
      <c r="ACT63" s="653"/>
      <c r="ACU63" s="653"/>
      <c r="ACV63" s="653"/>
      <c r="ACW63" s="653"/>
      <c r="ACX63" s="653"/>
      <c r="ACY63" s="653"/>
      <c r="ACZ63" s="653"/>
      <c r="ADA63" s="653"/>
      <c r="ADB63" s="653"/>
      <c r="ADC63" s="653"/>
      <c r="ADD63" s="653"/>
      <c r="ADE63" s="653"/>
      <c r="ADF63" s="653"/>
      <c r="ADG63" s="653"/>
      <c r="ADH63" s="653"/>
      <c r="ADI63" s="653"/>
      <c r="ADJ63" s="653"/>
      <c r="ADK63" s="653"/>
      <c r="ADL63" s="653"/>
      <c r="ADM63" s="653"/>
      <c r="ADN63" s="653"/>
      <c r="ADO63" s="653"/>
      <c r="ADP63" s="653"/>
      <c r="ADQ63" s="653"/>
      <c r="ADR63" s="653"/>
      <c r="ADS63" s="653"/>
      <c r="ADT63" s="653"/>
      <c r="ADU63" s="653"/>
      <c r="ADV63" s="653"/>
      <c r="ADW63" s="653"/>
      <c r="ADX63" s="653"/>
      <c r="ADY63" s="653"/>
      <c r="ADZ63" s="653"/>
      <c r="AEA63" s="653"/>
      <c r="AEB63" s="653"/>
      <c r="AEC63" s="653"/>
      <c r="AED63" s="653"/>
      <c r="AEE63" s="653"/>
      <c r="AEF63" s="653"/>
      <c r="AEG63" s="653"/>
      <c r="AEH63" s="653"/>
      <c r="AEI63" s="653"/>
      <c r="AEJ63" s="653"/>
      <c r="AEK63" s="653"/>
      <c r="AEL63" s="653"/>
      <c r="AEM63" s="653"/>
      <c r="AEN63" s="653"/>
      <c r="AEO63" s="653"/>
      <c r="AEP63" s="653"/>
      <c r="AEQ63" s="653"/>
      <c r="AER63" s="653"/>
      <c r="AES63" s="653"/>
      <c r="AET63" s="653"/>
      <c r="AEU63" s="653"/>
      <c r="AEV63" s="653"/>
      <c r="AEW63" s="653"/>
      <c r="AEX63" s="653"/>
      <c r="AEY63" s="653"/>
      <c r="AEZ63" s="653"/>
      <c r="AFA63" s="653"/>
      <c r="AFB63" s="653"/>
      <c r="AFC63" s="653"/>
      <c r="AFD63" s="653"/>
      <c r="AFE63" s="653"/>
      <c r="AFF63" s="653"/>
      <c r="AFG63" s="653"/>
      <c r="AFH63" s="653"/>
      <c r="AFI63" s="653"/>
      <c r="AFJ63" s="653"/>
      <c r="AFK63" s="653"/>
      <c r="AFL63" s="653"/>
      <c r="AFM63" s="653"/>
      <c r="AFN63" s="653"/>
      <c r="AFO63" s="653"/>
      <c r="AFP63" s="653"/>
      <c r="AFQ63" s="653"/>
      <c r="AFR63" s="653"/>
      <c r="AFS63" s="653"/>
      <c r="AFT63" s="653"/>
      <c r="AFU63" s="653"/>
      <c r="AFV63" s="653"/>
      <c r="AFW63" s="653"/>
      <c r="AFX63" s="653"/>
      <c r="AFY63" s="653"/>
      <c r="AFZ63" s="653"/>
      <c r="AGA63" s="653"/>
      <c r="AGB63" s="653"/>
      <c r="AGC63" s="653"/>
      <c r="AGD63" s="653"/>
      <c r="AGE63" s="653"/>
      <c r="AGF63" s="653"/>
      <c r="AGG63" s="653"/>
      <c r="AGH63" s="653"/>
      <c r="AGI63" s="653"/>
      <c r="AGJ63" s="653"/>
      <c r="AGK63" s="653"/>
      <c r="AGL63" s="653"/>
      <c r="AGM63" s="653"/>
      <c r="AGN63" s="653"/>
      <c r="AGO63" s="653"/>
      <c r="AGP63" s="653"/>
      <c r="AGQ63" s="653"/>
      <c r="AGR63" s="653"/>
      <c r="AGS63" s="653"/>
      <c r="AGT63" s="653"/>
      <c r="AGU63" s="653"/>
      <c r="AGV63" s="653"/>
      <c r="AGW63" s="653"/>
      <c r="AGX63" s="653"/>
      <c r="AGY63" s="653"/>
      <c r="AGZ63" s="653"/>
      <c r="AHA63" s="653"/>
      <c r="AHB63" s="653"/>
      <c r="AHC63" s="653"/>
      <c r="AHD63" s="653"/>
      <c r="AHE63" s="653"/>
      <c r="AHF63" s="653"/>
      <c r="AHG63" s="653"/>
      <c r="AHH63" s="653"/>
      <c r="AHI63" s="653"/>
      <c r="AHJ63" s="653"/>
      <c r="AHK63" s="653"/>
      <c r="AHL63" s="653"/>
      <c r="AHM63" s="653"/>
      <c r="AHN63" s="653"/>
      <c r="AHO63" s="653"/>
      <c r="AHP63" s="653"/>
      <c r="AHQ63" s="653"/>
      <c r="AHR63" s="653"/>
      <c r="AHS63" s="653"/>
      <c r="AHT63" s="653"/>
      <c r="AHU63" s="653"/>
      <c r="AHV63" s="653"/>
      <c r="AHW63" s="653"/>
      <c r="AHX63" s="653"/>
      <c r="AHY63" s="653"/>
      <c r="AHZ63" s="653"/>
      <c r="AIA63" s="653"/>
      <c r="AIB63" s="653"/>
      <c r="AIC63" s="653"/>
      <c r="AID63" s="653"/>
      <c r="AIE63" s="653"/>
      <c r="AIF63" s="653"/>
      <c r="AIG63" s="653"/>
      <c r="AIH63" s="653"/>
      <c r="AII63" s="653"/>
      <c r="AIJ63" s="653"/>
      <c r="AIK63" s="653"/>
      <c r="AIL63" s="653"/>
      <c r="AIM63" s="653"/>
      <c r="AIN63" s="653"/>
      <c r="AIO63" s="653"/>
      <c r="AIP63" s="653"/>
      <c r="AIQ63" s="653"/>
      <c r="AIR63" s="653"/>
      <c r="AIS63" s="653"/>
      <c r="AIT63" s="653"/>
      <c r="AIU63" s="653"/>
      <c r="AIV63" s="653"/>
      <c r="AIW63" s="653"/>
      <c r="AIX63" s="653"/>
      <c r="AIY63" s="653"/>
      <c r="AIZ63" s="653"/>
      <c r="AJA63" s="653"/>
      <c r="AJB63" s="653"/>
      <c r="AJC63" s="653"/>
      <c r="AJD63" s="653"/>
      <c r="AJE63" s="653"/>
      <c r="AJF63" s="653"/>
      <c r="AJG63" s="653"/>
      <c r="AJH63" s="653"/>
      <c r="AJI63" s="653"/>
      <c r="AJJ63" s="653"/>
      <c r="AJK63" s="653"/>
      <c r="AJL63" s="653"/>
      <c r="AJM63" s="653"/>
      <c r="AJN63" s="653"/>
      <c r="AJO63" s="653"/>
      <c r="AJP63" s="653"/>
      <c r="AJQ63" s="653"/>
      <c r="AJR63" s="653"/>
      <c r="AJS63" s="653"/>
      <c r="AJT63" s="653"/>
      <c r="AJU63" s="653"/>
      <c r="AJV63" s="653"/>
      <c r="AJW63" s="653"/>
      <c r="AJX63" s="653"/>
      <c r="AJY63" s="653"/>
      <c r="AJZ63" s="653"/>
      <c r="AKA63" s="653"/>
      <c r="AKB63" s="653"/>
      <c r="AKC63" s="653"/>
      <c r="AKD63" s="653"/>
      <c r="AKE63" s="653"/>
      <c r="AKF63" s="653"/>
      <c r="AKG63" s="653"/>
      <c r="AKH63" s="653"/>
      <c r="AKI63" s="653"/>
      <c r="AKJ63" s="653"/>
      <c r="AKK63" s="653"/>
      <c r="AKL63" s="653"/>
      <c r="AKM63" s="653"/>
      <c r="AKN63" s="653"/>
      <c r="AKO63" s="653"/>
      <c r="AKP63" s="653"/>
      <c r="AKQ63" s="653"/>
      <c r="AKR63" s="653"/>
      <c r="AKS63" s="653"/>
      <c r="AKT63" s="653"/>
      <c r="AKU63" s="653"/>
      <c r="AKV63" s="653"/>
      <c r="AKW63" s="653"/>
      <c r="AKX63" s="653"/>
      <c r="AKY63" s="653"/>
      <c r="AKZ63" s="653"/>
      <c r="ALA63" s="653"/>
      <c r="ALB63" s="653"/>
      <c r="ALC63" s="653"/>
      <c r="ALD63" s="653"/>
      <c r="ALE63" s="653"/>
      <c r="ALF63" s="653"/>
      <c r="ALG63" s="653"/>
      <c r="ALH63" s="653"/>
      <c r="ALI63" s="653"/>
      <c r="ALJ63" s="653"/>
      <c r="ALK63" s="653"/>
      <c r="ALL63" s="653"/>
      <c r="ALM63" s="653"/>
      <c r="ALN63" s="653"/>
      <c r="ALO63" s="653"/>
      <c r="ALP63" s="653"/>
      <c r="ALQ63" s="653"/>
      <c r="ALR63" s="653"/>
      <c r="ALS63" s="653"/>
      <c r="ALT63" s="653"/>
      <c r="ALU63" s="653"/>
      <c r="ALV63" s="653"/>
      <c r="ALW63" s="653"/>
      <c r="ALX63" s="653"/>
      <c r="ALY63" s="653"/>
      <c r="ALZ63" s="653"/>
      <c r="AMA63" s="653"/>
      <c r="AMB63" s="653"/>
      <c r="AMC63" s="653"/>
      <c r="AMD63" s="653"/>
      <c r="AME63" s="653"/>
      <c r="AMF63" s="653"/>
      <c r="AMG63" s="653"/>
      <c r="AMH63" s="653"/>
      <c r="AMI63" s="653"/>
      <c r="AMJ63" s="653"/>
    </row>
    <row r="64" spans="1:1024" s="199" customFormat="1">
      <c r="A64" s="1599" t="s">
        <v>3207</v>
      </c>
      <c r="B64" s="1594"/>
      <c r="C64" s="1594"/>
      <c r="D64" s="1594"/>
      <c r="E64" s="1220" t="s">
        <v>3144</v>
      </c>
      <c r="F64" s="1595"/>
      <c r="G64" s="1600">
        <v>7348830</v>
      </c>
      <c r="H64" s="1600">
        <v>158830</v>
      </c>
      <c r="I64" s="656"/>
      <c r="J64" s="653"/>
      <c r="K64" s="653"/>
      <c r="L64" s="653"/>
      <c r="M64" s="653"/>
      <c r="N64" s="653"/>
      <c r="O64" s="653"/>
      <c r="P64" s="653"/>
      <c r="Q64" s="653"/>
      <c r="R64" s="653"/>
      <c r="S64" s="653"/>
      <c r="T64" s="653"/>
      <c r="U64" s="653"/>
      <c r="V64" s="653"/>
      <c r="W64" s="653"/>
      <c r="X64" s="653"/>
      <c r="Y64" s="653"/>
      <c r="Z64" s="653"/>
      <c r="AA64" s="653"/>
      <c r="AB64" s="653"/>
      <c r="AC64" s="653"/>
      <c r="AD64" s="653"/>
      <c r="AE64" s="653"/>
      <c r="AF64" s="653"/>
      <c r="AG64" s="653"/>
      <c r="AH64" s="653"/>
      <c r="AI64" s="653"/>
      <c r="AJ64" s="653"/>
      <c r="AK64" s="653"/>
      <c r="AL64" s="653"/>
      <c r="AM64" s="653"/>
      <c r="AN64" s="653"/>
      <c r="AO64" s="653"/>
      <c r="AP64" s="653"/>
      <c r="AQ64" s="653"/>
      <c r="AR64" s="653"/>
      <c r="AS64" s="653"/>
      <c r="AT64" s="653"/>
      <c r="AU64" s="653"/>
      <c r="AV64" s="653"/>
      <c r="AW64" s="653"/>
      <c r="AX64" s="653"/>
      <c r="AY64" s="653"/>
      <c r="AZ64" s="653"/>
      <c r="BA64" s="653"/>
      <c r="BB64" s="653"/>
      <c r="BC64" s="653"/>
      <c r="BD64" s="653"/>
      <c r="BE64" s="653"/>
      <c r="BF64" s="653"/>
      <c r="BG64" s="653"/>
      <c r="BH64" s="653"/>
      <c r="BI64" s="653"/>
      <c r="BJ64" s="653"/>
      <c r="BK64" s="653"/>
      <c r="BL64" s="653"/>
      <c r="BM64" s="653"/>
      <c r="BN64" s="653"/>
      <c r="BO64" s="653"/>
      <c r="BP64" s="653"/>
      <c r="BQ64" s="653"/>
      <c r="BR64" s="653"/>
      <c r="BS64" s="653"/>
      <c r="BT64" s="653"/>
      <c r="BU64" s="653"/>
      <c r="BV64" s="653"/>
      <c r="BW64" s="653"/>
      <c r="BX64" s="653"/>
      <c r="BY64" s="653"/>
      <c r="BZ64" s="653"/>
      <c r="CA64" s="653"/>
      <c r="CB64" s="653"/>
      <c r="CC64" s="653"/>
      <c r="CD64" s="653"/>
      <c r="CE64" s="653"/>
      <c r="CF64" s="653"/>
      <c r="CG64" s="653"/>
      <c r="CH64" s="653"/>
      <c r="CI64" s="653"/>
      <c r="CJ64" s="653"/>
      <c r="CK64" s="653"/>
      <c r="CL64" s="653"/>
      <c r="CM64" s="653"/>
      <c r="CN64" s="653"/>
      <c r="CO64" s="653"/>
      <c r="CP64" s="653"/>
      <c r="CQ64" s="653"/>
      <c r="CR64" s="653"/>
      <c r="CS64" s="653"/>
      <c r="CT64" s="653"/>
      <c r="CU64" s="653"/>
      <c r="CV64" s="653"/>
      <c r="CW64" s="653"/>
      <c r="CX64" s="653"/>
      <c r="CY64" s="653"/>
      <c r="CZ64" s="653"/>
      <c r="DA64" s="653"/>
      <c r="DB64" s="653"/>
      <c r="DC64" s="653"/>
      <c r="DD64" s="653"/>
      <c r="DE64" s="653"/>
      <c r="DF64" s="653"/>
      <c r="DG64" s="653"/>
      <c r="DH64" s="653"/>
      <c r="DI64" s="653"/>
      <c r="DJ64" s="653"/>
      <c r="DK64" s="653"/>
      <c r="DL64" s="653"/>
      <c r="DM64" s="653"/>
      <c r="DN64" s="653"/>
      <c r="DO64" s="653"/>
      <c r="DP64" s="653"/>
      <c r="DQ64" s="653"/>
      <c r="DR64" s="653"/>
      <c r="DS64" s="653"/>
      <c r="DT64" s="653"/>
      <c r="DU64" s="653"/>
      <c r="DV64" s="653"/>
      <c r="DW64" s="653"/>
      <c r="DX64" s="653"/>
      <c r="DY64" s="653"/>
      <c r="DZ64" s="653"/>
      <c r="EA64" s="653"/>
      <c r="EB64" s="653"/>
      <c r="EC64" s="653"/>
      <c r="ED64" s="653"/>
      <c r="EE64" s="653"/>
      <c r="EF64" s="653"/>
      <c r="EG64" s="653"/>
      <c r="EH64" s="653"/>
      <c r="EI64" s="653"/>
      <c r="EJ64" s="653"/>
      <c r="EK64" s="653"/>
      <c r="EL64" s="653"/>
      <c r="EM64" s="653"/>
      <c r="EN64" s="653"/>
      <c r="EO64" s="653"/>
      <c r="EP64" s="653"/>
      <c r="EQ64" s="653"/>
      <c r="ER64" s="653"/>
      <c r="ES64" s="653"/>
      <c r="ET64" s="653"/>
      <c r="EU64" s="653"/>
      <c r="EV64" s="653"/>
      <c r="EW64" s="653"/>
      <c r="EX64" s="653"/>
      <c r="EY64" s="653"/>
      <c r="EZ64" s="653"/>
      <c r="FA64" s="653"/>
      <c r="FB64" s="653"/>
      <c r="FC64" s="653"/>
      <c r="FD64" s="653"/>
      <c r="FE64" s="653"/>
      <c r="FF64" s="653"/>
      <c r="FG64" s="653"/>
      <c r="FH64" s="653"/>
      <c r="FI64" s="653"/>
      <c r="FJ64" s="653"/>
      <c r="FK64" s="653"/>
      <c r="FL64" s="653"/>
      <c r="FM64" s="653"/>
      <c r="FN64" s="653"/>
      <c r="FO64" s="653"/>
      <c r="FP64" s="653"/>
      <c r="FQ64" s="653"/>
      <c r="FR64" s="653"/>
      <c r="FS64" s="653"/>
      <c r="FT64" s="653"/>
      <c r="FU64" s="653"/>
      <c r="FV64" s="653"/>
      <c r="FW64" s="653"/>
      <c r="FX64" s="653"/>
      <c r="FY64" s="653"/>
      <c r="FZ64" s="653"/>
      <c r="GA64" s="653"/>
      <c r="GB64" s="653"/>
      <c r="GC64" s="653"/>
      <c r="GD64" s="653"/>
      <c r="GE64" s="653"/>
      <c r="GF64" s="653"/>
      <c r="GG64" s="653"/>
      <c r="GH64" s="653"/>
      <c r="GI64" s="653"/>
      <c r="GJ64" s="653"/>
      <c r="GK64" s="653"/>
      <c r="GL64" s="653"/>
      <c r="GM64" s="653"/>
      <c r="GN64" s="653"/>
      <c r="GO64" s="653"/>
      <c r="GP64" s="653"/>
      <c r="GQ64" s="653"/>
      <c r="GR64" s="653"/>
      <c r="GS64" s="653"/>
      <c r="GT64" s="653"/>
      <c r="GU64" s="653"/>
      <c r="GV64" s="653"/>
      <c r="GW64" s="653"/>
      <c r="GX64" s="653"/>
      <c r="GY64" s="653"/>
      <c r="GZ64" s="653"/>
      <c r="HA64" s="653"/>
      <c r="HB64" s="653"/>
      <c r="HC64" s="653"/>
      <c r="HD64" s="653"/>
      <c r="HE64" s="653"/>
      <c r="HF64" s="653"/>
      <c r="HG64" s="653"/>
      <c r="HH64" s="653"/>
      <c r="HI64" s="653"/>
      <c r="HJ64" s="653"/>
      <c r="HK64" s="653"/>
      <c r="HL64" s="653"/>
      <c r="HM64" s="653"/>
      <c r="HN64" s="653"/>
      <c r="HO64" s="653"/>
      <c r="HP64" s="653"/>
      <c r="HQ64" s="653"/>
      <c r="HR64" s="653"/>
      <c r="HS64" s="653"/>
      <c r="HT64" s="653"/>
      <c r="HU64" s="653"/>
      <c r="HV64" s="653"/>
      <c r="HW64" s="653"/>
      <c r="HX64" s="653"/>
      <c r="HY64" s="653"/>
      <c r="HZ64" s="653"/>
      <c r="IA64" s="653"/>
      <c r="IB64" s="653"/>
      <c r="IC64" s="653"/>
      <c r="ID64" s="653"/>
      <c r="IE64" s="653"/>
      <c r="IF64" s="653"/>
      <c r="IG64" s="653"/>
      <c r="IH64" s="653"/>
      <c r="II64" s="653"/>
      <c r="IJ64" s="653"/>
      <c r="IK64" s="653"/>
      <c r="IL64" s="653"/>
      <c r="IM64" s="653"/>
      <c r="IN64" s="653"/>
      <c r="IO64" s="653"/>
      <c r="IP64" s="653"/>
      <c r="IQ64" s="653"/>
      <c r="IR64" s="653"/>
      <c r="IS64" s="653"/>
      <c r="IT64" s="653"/>
      <c r="IU64" s="653"/>
      <c r="IV64" s="653"/>
      <c r="IW64" s="653"/>
      <c r="IX64" s="653"/>
      <c r="IY64" s="653"/>
      <c r="IZ64" s="653"/>
      <c r="JA64" s="653"/>
      <c r="JB64" s="653"/>
      <c r="JC64" s="653"/>
      <c r="JD64" s="653"/>
      <c r="JE64" s="653"/>
      <c r="JF64" s="653"/>
      <c r="JG64" s="653"/>
      <c r="JH64" s="653"/>
      <c r="JI64" s="653"/>
      <c r="JJ64" s="653"/>
      <c r="JK64" s="653"/>
      <c r="JL64" s="653"/>
      <c r="JM64" s="653"/>
      <c r="JN64" s="653"/>
      <c r="JO64" s="653"/>
      <c r="JP64" s="653"/>
      <c r="JQ64" s="653"/>
      <c r="JR64" s="653"/>
      <c r="JS64" s="653"/>
      <c r="JT64" s="653"/>
      <c r="JU64" s="653"/>
      <c r="JV64" s="653"/>
      <c r="JW64" s="653"/>
      <c r="JX64" s="653"/>
      <c r="JY64" s="653"/>
      <c r="JZ64" s="653"/>
      <c r="KA64" s="653"/>
      <c r="KB64" s="653"/>
      <c r="KC64" s="653"/>
      <c r="KD64" s="653"/>
      <c r="KE64" s="653"/>
      <c r="KF64" s="653"/>
      <c r="KG64" s="653"/>
      <c r="KH64" s="653"/>
      <c r="KI64" s="653"/>
      <c r="KJ64" s="653"/>
      <c r="KK64" s="653"/>
      <c r="KL64" s="653"/>
      <c r="KM64" s="653"/>
      <c r="KN64" s="653"/>
      <c r="KO64" s="653"/>
      <c r="KP64" s="653"/>
      <c r="KQ64" s="653"/>
      <c r="KR64" s="653"/>
      <c r="KS64" s="653"/>
      <c r="KT64" s="653"/>
      <c r="KU64" s="653"/>
      <c r="KV64" s="653"/>
      <c r="KW64" s="653"/>
      <c r="KX64" s="653"/>
      <c r="KY64" s="653"/>
      <c r="KZ64" s="653"/>
      <c r="LA64" s="653"/>
      <c r="LB64" s="653"/>
      <c r="LC64" s="653"/>
      <c r="LD64" s="653"/>
      <c r="LE64" s="653"/>
      <c r="LF64" s="653"/>
      <c r="LG64" s="653"/>
      <c r="LH64" s="653"/>
      <c r="LI64" s="653"/>
      <c r="LJ64" s="653"/>
      <c r="LK64" s="653"/>
      <c r="LL64" s="653"/>
      <c r="LM64" s="653"/>
      <c r="LN64" s="653"/>
      <c r="LO64" s="653"/>
      <c r="LP64" s="653"/>
      <c r="LQ64" s="653"/>
      <c r="LR64" s="653"/>
      <c r="LS64" s="653"/>
      <c r="LT64" s="653"/>
      <c r="LU64" s="653"/>
      <c r="LV64" s="653"/>
      <c r="LW64" s="653"/>
      <c r="LX64" s="653"/>
      <c r="LY64" s="653"/>
      <c r="LZ64" s="653"/>
      <c r="MA64" s="653"/>
      <c r="MB64" s="653"/>
      <c r="MC64" s="653"/>
      <c r="MD64" s="653"/>
      <c r="ME64" s="653"/>
      <c r="MF64" s="653"/>
      <c r="MG64" s="653"/>
      <c r="MH64" s="653"/>
      <c r="MI64" s="653"/>
      <c r="MJ64" s="653"/>
      <c r="MK64" s="653"/>
      <c r="ML64" s="653"/>
      <c r="MM64" s="653"/>
      <c r="MN64" s="653"/>
      <c r="MO64" s="653"/>
      <c r="MP64" s="653"/>
      <c r="MQ64" s="653"/>
      <c r="MR64" s="653"/>
      <c r="MS64" s="653"/>
      <c r="MT64" s="653"/>
      <c r="MU64" s="653"/>
      <c r="MV64" s="653"/>
      <c r="MW64" s="653"/>
      <c r="MX64" s="653"/>
      <c r="MY64" s="653"/>
      <c r="MZ64" s="653"/>
      <c r="NA64" s="653"/>
      <c r="NB64" s="653"/>
      <c r="NC64" s="653"/>
      <c r="ND64" s="653"/>
      <c r="NE64" s="653"/>
      <c r="NF64" s="653"/>
      <c r="NG64" s="653"/>
      <c r="NH64" s="653"/>
      <c r="NI64" s="653"/>
      <c r="NJ64" s="653"/>
      <c r="NK64" s="653"/>
      <c r="NL64" s="653"/>
      <c r="NM64" s="653"/>
      <c r="NN64" s="653"/>
      <c r="NO64" s="653"/>
      <c r="NP64" s="653"/>
      <c r="NQ64" s="653"/>
      <c r="NR64" s="653"/>
      <c r="NS64" s="653"/>
      <c r="NT64" s="653"/>
      <c r="NU64" s="653"/>
      <c r="NV64" s="653"/>
      <c r="NW64" s="653"/>
      <c r="NX64" s="653"/>
      <c r="NY64" s="653"/>
      <c r="NZ64" s="653"/>
      <c r="OA64" s="653"/>
      <c r="OB64" s="653"/>
      <c r="OC64" s="653"/>
      <c r="OD64" s="653"/>
      <c r="OE64" s="653"/>
      <c r="OF64" s="653"/>
      <c r="OG64" s="653"/>
      <c r="OH64" s="653"/>
      <c r="OI64" s="653"/>
      <c r="OJ64" s="653"/>
      <c r="OK64" s="653"/>
      <c r="OL64" s="653"/>
      <c r="OM64" s="653"/>
      <c r="ON64" s="653"/>
      <c r="OO64" s="653"/>
      <c r="OP64" s="653"/>
      <c r="OQ64" s="653"/>
      <c r="OR64" s="653"/>
      <c r="OS64" s="653"/>
      <c r="OT64" s="653"/>
      <c r="OU64" s="653"/>
      <c r="OV64" s="653"/>
      <c r="OW64" s="653"/>
      <c r="OX64" s="653"/>
      <c r="OY64" s="653"/>
      <c r="OZ64" s="653"/>
      <c r="PA64" s="653"/>
      <c r="PB64" s="653"/>
      <c r="PC64" s="653"/>
      <c r="PD64" s="653"/>
      <c r="PE64" s="653"/>
      <c r="PF64" s="653"/>
      <c r="PG64" s="653"/>
      <c r="PH64" s="653"/>
      <c r="PI64" s="653"/>
      <c r="PJ64" s="653"/>
      <c r="PK64" s="653"/>
      <c r="PL64" s="653"/>
      <c r="PM64" s="653"/>
      <c r="PN64" s="653"/>
      <c r="PO64" s="653"/>
      <c r="PP64" s="653"/>
      <c r="PQ64" s="653"/>
      <c r="PR64" s="653"/>
      <c r="PS64" s="653"/>
      <c r="PT64" s="653"/>
      <c r="PU64" s="653"/>
      <c r="PV64" s="653"/>
      <c r="PW64" s="653"/>
      <c r="PX64" s="653"/>
      <c r="PY64" s="653"/>
      <c r="PZ64" s="653"/>
      <c r="QA64" s="653"/>
      <c r="QB64" s="653"/>
      <c r="QC64" s="653"/>
      <c r="QD64" s="653"/>
      <c r="QE64" s="653"/>
      <c r="QF64" s="653"/>
      <c r="QG64" s="653"/>
      <c r="QH64" s="653"/>
      <c r="QI64" s="653"/>
      <c r="QJ64" s="653"/>
      <c r="QK64" s="653"/>
      <c r="QL64" s="653"/>
      <c r="QM64" s="653"/>
      <c r="QN64" s="653"/>
      <c r="QO64" s="653"/>
      <c r="QP64" s="653"/>
      <c r="QQ64" s="653"/>
      <c r="QR64" s="653"/>
      <c r="QS64" s="653"/>
      <c r="QT64" s="653"/>
      <c r="QU64" s="653"/>
      <c r="QV64" s="653"/>
      <c r="QW64" s="653"/>
      <c r="QX64" s="653"/>
      <c r="QY64" s="653"/>
      <c r="QZ64" s="653"/>
      <c r="RA64" s="653"/>
      <c r="RB64" s="653"/>
      <c r="RC64" s="653"/>
      <c r="RD64" s="653"/>
      <c r="RE64" s="653"/>
      <c r="RF64" s="653"/>
      <c r="RG64" s="653"/>
      <c r="RH64" s="653"/>
      <c r="RI64" s="653"/>
      <c r="RJ64" s="653"/>
      <c r="RK64" s="653"/>
      <c r="RL64" s="653"/>
      <c r="RM64" s="653"/>
      <c r="RN64" s="653"/>
      <c r="RO64" s="653"/>
      <c r="RP64" s="653"/>
      <c r="RQ64" s="653"/>
      <c r="RR64" s="653"/>
      <c r="RS64" s="653"/>
      <c r="RT64" s="653"/>
      <c r="RU64" s="653"/>
      <c r="RV64" s="653"/>
      <c r="RW64" s="653"/>
      <c r="RX64" s="653"/>
      <c r="RY64" s="653"/>
      <c r="RZ64" s="653"/>
      <c r="SA64" s="653"/>
      <c r="SB64" s="653"/>
      <c r="SC64" s="653"/>
      <c r="SD64" s="653"/>
      <c r="SE64" s="653"/>
      <c r="SF64" s="653"/>
      <c r="SG64" s="653"/>
      <c r="SH64" s="653"/>
      <c r="SI64" s="653"/>
      <c r="SJ64" s="653"/>
      <c r="SK64" s="653"/>
      <c r="SL64" s="653"/>
      <c r="SM64" s="653"/>
      <c r="SN64" s="653"/>
      <c r="SO64" s="653"/>
      <c r="SP64" s="653"/>
      <c r="SQ64" s="653"/>
      <c r="SR64" s="653"/>
      <c r="SS64" s="653"/>
      <c r="ST64" s="653"/>
      <c r="SU64" s="653"/>
      <c r="SV64" s="653"/>
      <c r="SW64" s="653"/>
      <c r="SX64" s="653"/>
      <c r="SY64" s="653"/>
      <c r="SZ64" s="653"/>
      <c r="TA64" s="653"/>
      <c r="TB64" s="653"/>
      <c r="TC64" s="653"/>
      <c r="TD64" s="653"/>
      <c r="TE64" s="653"/>
      <c r="TF64" s="653"/>
      <c r="TG64" s="653"/>
      <c r="TH64" s="653"/>
      <c r="TI64" s="653"/>
      <c r="TJ64" s="653"/>
      <c r="TK64" s="653"/>
      <c r="TL64" s="653"/>
      <c r="TM64" s="653"/>
      <c r="TN64" s="653"/>
      <c r="TO64" s="653"/>
      <c r="TP64" s="653"/>
      <c r="TQ64" s="653"/>
      <c r="TR64" s="653"/>
      <c r="TS64" s="653"/>
      <c r="TT64" s="653"/>
      <c r="TU64" s="653"/>
      <c r="TV64" s="653"/>
      <c r="TW64" s="653"/>
      <c r="TX64" s="653"/>
      <c r="TY64" s="653"/>
      <c r="TZ64" s="653"/>
      <c r="UA64" s="653"/>
      <c r="UB64" s="653"/>
      <c r="UC64" s="653"/>
      <c r="UD64" s="653"/>
      <c r="UE64" s="653"/>
      <c r="UF64" s="653"/>
      <c r="UG64" s="653"/>
      <c r="UH64" s="653"/>
      <c r="UI64" s="653"/>
      <c r="UJ64" s="653"/>
      <c r="UK64" s="653"/>
      <c r="UL64" s="653"/>
      <c r="UM64" s="653"/>
      <c r="UN64" s="653"/>
      <c r="UO64" s="653"/>
      <c r="UP64" s="653"/>
      <c r="UQ64" s="653"/>
      <c r="UR64" s="653"/>
      <c r="US64" s="653"/>
      <c r="UT64" s="653"/>
      <c r="UU64" s="653"/>
      <c r="UV64" s="653"/>
      <c r="UW64" s="653"/>
      <c r="UX64" s="653"/>
      <c r="UY64" s="653"/>
      <c r="UZ64" s="653"/>
      <c r="VA64" s="653"/>
      <c r="VB64" s="653"/>
      <c r="VC64" s="653"/>
      <c r="VD64" s="653"/>
      <c r="VE64" s="653"/>
      <c r="VF64" s="653"/>
      <c r="VG64" s="653"/>
      <c r="VH64" s="653"/>
      <c r="VI64" s="653"/>
      <c r="VJ64" s="653"/>
      <c r="VK64" s="653"/>
      <c r="VL64" s="653"/>
      <c r="VM64" s="653"/>
      <c r="VN64" s="653"/>
      <c r="VO64" s="653"/>
      <c r="VP64" s="653"/>
      <c r="VQ64" s="653"/>
      <c r="VR64" s="653"/>
      <c r="VS64" s="653"/>
      <c r="VT64" s="653"/>
      <c r="VU64" s="653"/>
      <c r="VV64" s="653"/>
      <c r="VW64" s="653"/>
      <c r="VX64" s="653"/>
      <c r="VY64" s="653"/>
      <c r="VZ64" s="653"/>
      <c r="WA64" s="653"/>
      <c r="WB64" s="653"/>
      <c r="WC64" s="653"/>
      <c r="WD64" s="653"/>
      <c r="WE64" s="653"/>
      <c r="WF64" s="653"/>
      <c r="WG64" s="653"/>
      <c r="WH64" s="653"/>
      <c r="WI64" s="653"/>
      <c r="WJ64" s="653"/>
      <c r="WK64" s="653"/>
      <c r="WL64" s="653"/>
      <c r="WM64" s="653"/>
      <c r="WN64" s="653"/>
      <c r="WO64" s="653"/>
      <c r="WP64" s="653"/>
      <c r="WQ64" s="653"/>
      <c r="WR64" s="653"/>
      <c r="WS64" s="653"/>
      <c r="WT64" s="653"/>
      <c r="WU64" s="653"/>
      <c r="WV64" s="653"/>
      <c r="WW64" s="653"/>
      <c r="WX64" s="653"/>
      <c r="WY64" s="653"/>
      <c r="WZ64" s="653"/>
      <c r="XA64" s="653"/>
      <c r="XB64" s="653"/>
      <c r="XC64" s="653"/>
      <c r="XD64" s="653"/>
      <c r="XE64" s="653"/>
      <c r="XF64" s="653"/>
      <c r="XG64" s="653"/>
      <c r="XH64" s="653"/>
      <c r="XI64" s="653"/>
      <c r="XJ64" s="653"/>
      <c r="XK64" s="653"/>
      <c r="XL64" s="653"/>
      <c r="XM64" s="653"/>
      <c r="XN64" s="653"/>
      <c r="XO64" s="653"/>
      <c r="XP64" s="653"/>
      <c r="XQ64" s="653"/>
      <c r="XR64" s="653"/>
      <c r="XS64" s="653"/>
      <c r="XT64" s="653"/>
      <c r="XU64" s="653"/>
      <c r="XV64" s="653"/>
      <c r="XW64" s="653"/>
      <c r="XX64" s="653"/>
      <c r="XY64" s="653"/>
      <c r="XZ64" s="653"/>
      <c r="YA64" s="653"/>
      <c r="YB64" s="653"/>
      <c r="YC64" s="653"/>
      <c r="YD64" s="653"/>
      <c r="YE64" s="653"/>
      <c r="YF64" s="653"/>
      <c r="YG64" s="653"/>
      <c r="YH64" s="653"/>
      <c r="YI64" s="653"/>
      <c r="YJ64" s="653"/>
      <c r="YK64" s="653"/>
      <c r="YL64" s="653"/>
      <c r="YM64" s="653"/>
      <c r="YN64" s="653"/>
      <c r="YO64" s="653"/>
      <c r="YP64" s="653"/>
      <c r="YQ64" s="653"/>
      <c r="YR64" s="653"/>
      <c r="YS64" s="653"/>
      <c r="YT64" s="653"/>
      <c r="YU64" s="653"/>
      <c r="YV64" s="653"/>
      <c r="YW64" s="653"/>
      <c r="YX64" s="653"/>
      <c r="YY64" s="653"/>
      <c r="YZ64" s="653"/>
      <c r="ZA64" s="653"/>
      <c r="ZB64" s="653"/>
      <c r="ZC64" s="653"/>
      <c r="ZD64" s="653"/>
      <c r="ZE64" s="653"/>
      <c r="ZF64" s="653"/>
      <c r="ZG64" s="653"/>
      <c r="ZH64" s="653"/>
      <c r="ZI64" s="653"/>
      <c r="ZJ64" s="653"/>
      <c r="ZK64" s="653"/>
      <c r="ZL64" s="653"/>
      <c r="ZM64" s="653"/>
      <c r="ZN64" s="653"/>
      <c r="ZO64" s="653"/>
      <c r="ZP64" s="653"/>
      <c r="ZQ64" s="653"/>
      <c r="ZR64" s="653"/>
      <c r="ZS64" s="653"/>
      <c r="ZT64" s="653"/>
      <c r="ZU64" s="653"/>
      <c r="ZV64" s="653"/>
      <c r="ZW64" s="653"/>
      <c r="ZX64" s="653"/>
      <c r="ZY64" s="653"/>
      <c r="ZZ64" s="653"/>
      <c r="AAA64" s="653"/>
      <c r="AAB64" s="653"/>
      <c r="AAC64" s="653"/>
      <c r="AAD64" s="653"/>
      <c r="AAE64" s="653"/>
      <c r="AAF64" s="653"/>
      <c r="AAG64" s="653"/>
      <c r="AAH64" s="653"/>
      <c r="AAI64" s="653"/>
      <c r="AAJ64" s="653"/>
      <c r="AAK64" s="653"/>
      <c r="AAL64" s="653"/>
      <c r="AAM64" s="653"/>
      <c r="AAN64" s="653"/>
      <c r="AAO64" s="653"/>
      <c r="AAP64" s="653"/>
      <c r="AAQ64" s="653"/>
      <c r="AAR64" s="653"/>
      <c r="AAS64" s="653"/>
      <c r="AAT64" s="653"/>
      <c r="AAU64" s="653"/>
      <c r="AAV64" s="653"/>
      <c r="AAW64" s="653"/>
      <c r="AAX64" s="653"/>
      <c r="AAY64" s="653"/>
      <c r="AAZ64" s="653"/>
      <c r="ABA64" s="653"/>
      <c r="ABB64" s="653"/>
      <c r="ABC64" s="653"/>
      <c r="ABD64" s="653"/>
      <c r="ABE64" s="653"/>
      <c r="ABF64" s="653"/>
      <c r="ABG64" s="653"/>
      <c r="ABH64" s="653"/>
      <c r="ABI64" s="653"/>
      <c r="ABJ64" s="653"/>
      <c r="ABK64" s="653"/>
      <c r="ABL64" s="653"/>
      <c r="ABM64" s="653"/>
      <c r="ABN64" s="653"/>
      <c r="ABO64" s="653"/>
      <c r="ABP64" s="653"/>
      <c r="ABQ64" s="653"/>
      <c r="ABR64" s="653"/>
      <c r="ABS64" s="653"/>
      <c r="ABT64" s="653"/>
      <c r="ABU64" s="653"/>
      <c r="ABV64" s="653"/>
      <c r="ABW64" s="653"/>
      <c r="ABX64" s="653"/>
      <c r="ABY64" s="653"/>
      <c r="ABZ64" s="653"/>
      <c r="ACA64" s="653"/>
      <c r="ACB64" s="653"/>
      <c r="ACC64" s="653"/>
      <c r="ACD64" s="653"/>
      <c r="ACE64" s="653"/>
      <c r="ACF64" s="653"/>
      <c r="ACG64" s="653"/>
      <c r="ACH64" s="653"/>
      <c r="ACI64" s="653"/>
      <c r="ACJ64" s="653"/>
      <c r="ACK64" s="653"/>
      <c r="ACL64" s="653"/>
      <c r="ACM64" s="653"/>
      <c r="ACN64" s="653"/>
      <c r="ACO64" s="653"/>
      <c r="ACP64" s="653"/>
      <c r="ACQ64" s="653"/>
      <c r="ACR64" s="653"/>
      <c r="ACS64" s="653"/>
      <c r="ACT64" s="653"/>
      <c r="ACU64" s="653"/>
      <c r="ACV64" s="653"/>
      <c r="ACW64" s="653"/>
      <c r="ACX64" s="653"/>
      <c r="ACY64" s="653"/>
      <c r="ACZ64" s="653"/>
      <c r="ADA64" s="653"/>
      <c r="ADB64" s="653"/>
      <c r="ADC64" s="653"/>
      <c r="ADD64" s="653"/>
      <c r="ADE64" s="653"/>
      <c r="ADF64" s="653"/>
      <c r="ADG64" s="653"/>
      <c r="ADH64" s="653"/>
      <c r="ADI64" s="653"/>
      <c r="ADJ64" s="653"/>
      <c r="ADK64" s="653"/>
      <c r="ADL64" s="653"/>
      <c r="ADM64" s="653"/>
      <c r="ADN64" s="653"/>
      <c r="ADO64" s="653"/>
      <c r="ADP64" s="653"/>
      <c r="ADQ64" s="653"/>
      <c r="ADR64" s="653"/>
      <c r="ADS64" s="653"/>
      <c r="ADT64" s="653"/>
      <c r="ADU64" s="653"/>
      <c r="ADV64" s="653"/>
      <c r="ADW64" s="653"/>
      <c r="ADX64" s="653"/>
      <c r="ADY64" s="653"/>
      <c r="ADZ64" s="653"/>
      <c r="AEA64" s="653"/>
      <c r="AEB64" s="653"/>
      <c r="AEC64" s="653"/>
      <c r="AED64" s="653"/>
      <c r="AEE64" s="653"/>
      <c r="AEF64" s="653"/>
      <c r="AEG64" s="653"/>
      <c r="AEH64" s="653"/>
      <c r="AEI64" s="653"/>
      <c r="AEJ64" s="653"/>
      <c r="AEK64" s="653"/>
      <c r="AEL64" s="653"/>
      <c r="AEM64" s="653"/>
      <c r="AEN64" s="653"/>
      <c r="AEO64" s="653"/>
      <c r="AEP64" s="653"/>
      <c r="AEQ64" s="653"/>
      <c r="AER64" s="653"/>
      <c r="AES64" s="653"/>
      <c r="AET64" s="653"/>
      <c r="AEU64" s="653"/>
      <c r="AEV64" s="653"/>
      <c r="AEW64" s="653"/>
      <c r="AEX64" s="653"/>
      <c r="AEY64" s="653"/>
      <c r="AEZ64" s="653"/>
      <c r="AFA64" s="653"/>
      <c r="AFB64" s="653"/>
      <c r="AFC64" s="653"/>
      <c r="AFD64" s="653"/>
      <c r="AFE64" s="653"/>
      <c r="AFF64" s="653"/>
      <c r="AFG64" s="653"/>
      <c r="AFH64" s="653"/>
      <c r="AFI64" s="653"/>
      <c r="AFJ64" s="653"/>
      <c r="AFK64" s="653"/>
      <c r="AFL64" s="653"/>
      <c r="AFM64" s="653"/>
      <c r="AFN64" s="653"/>
      <c r="AFO64" s="653"/>
      <c r="AFP64" s="653"/>
      <c r="AFQ64" s="653"/>
      <c r="AFR64" s="653"/>
      <c r="AFS64" s="653"/>
      <c r="AFT64" s="653"/>
      <c r="AFU64" s="653"/>
      <c r="AFV64" s="653"/>
      <c r="AFW64" s="653"/>
      <c r="AFX64" s="653"/>
      <c r="AFY64" s="653"/>
      <c r="AFZ64" s="653"/>
      <c r="AGA64" s="653"/>
      <c r="AGB64" s="653"/>
      <c r="AGC64" s="653"/>
      <c r="AGD64" s="653"/>
      <c r="AGE64" s="653"/>
      <c r="AGF64" s="653"/>
      <c r="AGG64" s="653"/>
      <c r="AGH64" s="653"/>
      <c r="AGI64" s="653"/>
      <c r="AGJ64" s="653"/>
      <c r="AGK64" s="653"/>
      <c r="AGL64" s="653"/>
      <c r="AGM64" s="653"/>
      <c r="AGN64" s="653"/>
      <c r="AGO64" s="653"/>
      <c r="AGP64" s="653"/>
      <c r="AGQ64" s="653"/>
      <c r="AGR64" s="653"/>
      <c r="AGS64" s="653"/>
      <c r="AGT64" s="653"/>
      <c r="AGU64" s="653"/>
      <c r="AGV64" s="653"/>
      <c r="AGW64" s="653"/>
      <c r="AGX64" s="653"/>
      <c r="AGY64" s="653"/>
      <c r="AGZ64" s="653"/>
      <c r="AHA64" s="653"/>
      <c r="AHB64" s="653"/>
      <c r="AHC64" s="653"/>
      <c r="AHD64" s="653"/>
      <c r="AHE64" s="653"/>
      <c r="AHF64" s="653"/>
      <c r="AHG64" s="653"/>
      <c r="AHH64" s="653"/>
      <c r="AHI64" s="653"/>
      <c r="AHJ64" s="653"/>
      <c r="AHK64" s="653"/>
      <c r="AHL64" s="653"/>
      <c r="AHM64" s="653"/>
      <c r="AHN64" s="653"/>
      <c r="AHO64" s="653"/>
      <c r="AHP64" s="653"/>
      <c r="AHQ64" s="653"/>
      <c r="AHR64" s="653"/>
      <c r="AHS64" s="653"/>
      <c r="AHT64" s="653"/>
      <c r="AHU64" s="653"/>
      <c r="AHV64" s="653"/>
      <c r="AHW64" s="653"/>
      <c r="AHX64" s="653"/>
      <c r="AHY64" s="653"/>
      <c r="AHZ64" s="653"/>
      <c r="AIA64" s="653"/>
      <c r="AIB64" s="653"/>
      <c r="AIC64" s="653"/>
      <c r="AID64" s="653"/>
      <c r="AIE64" s="653"/>
      <c r="AIF64" s="653"/>
      <c r="AIG64" s="653"/>
      <c r="AIH64" s="653"/>
      <c r="AII64" s="653"/>
      <c r="AIJ64" s="653"/>
      <c r="AIK64" s="653"/>
      <c r="AIL64" s="653"/>
      <c r="AIM64" s="653"/>
      <c r="AIN64" s="653"/>
      <c r="AIO64" s="653"/>
      <c r="AIP64" s="653"/>
      <c r="AIQ64" s="653"/>
      <c r="AIR64" s="653"/>
      <c r="AIS64" s="653"/>
      <c r="AIT64" s="653"/>
      <c r="AIU64" s="653"/>
      <c r="AIV64" s="653"/>
      <c r="AIW64" s="653"/>
      <c r="AIX64" s="653"/>
      <c r="AIY64" s="653"/>
      <c r="AIZ64" s="653"/>
      <c r="AJA64" s="653"/>
      <c r="AJB64" s="653"/>
      <c r="AJC64" s="653"/>
      <c r="AJD64" s="653"/>
      <c r="AJE64" s="653"/>
      <c r="AJF64" s="653"/>
      <c r="AJG64" s="653"/>
      <c r="AJH64" s="653"/>
      <c r="AJI64" s="653"/>
      <c r="AJJ64" s="653"/>
      <c r="AJK64" s="653"/>
      <c r="AJL64" s="653"/>
      <c r="AJM64" s="653"/>
      <c r="AJN64" s="653"/>
      <c r="AJO64" s="653"/>
      <c r="AJP64" s="653"/>
      <c r="AJQ64" s="653"/>
      <c r="AJR64" s="653"/>
      <c r="AJS64" s="653"/>
      <c r="AJT64" s="653"/>
      <c r="AJU64" s="653"/>
      <c r="AJV64" s="653"/>
      <c r="AJW64" s="653"/>
      <c r="AJX64" s="653"/>
      <c r="AJY64" s="653"/>
      <c r="AJZ64" s="653"/>
      <c r="AKA64" s="653"/>
      <c r="AKB64" s="653"/>
      <c r="AKC64" s="653"/>
      <c r="AKD64" s="653"/>
      <c r="AKE64" s="653"/>
      <c r="AKF64" s="653"/>
      <c r="AKG64" s="653"/>
      <c r="AKH64" s="653"/>
      <c r="AKI64" s="653"/>
      <c r="AKJ64" s="653"/>
      <c r="AKK64" s="653"/>
      <c r="AKL64" s="653"/>
      <c r="AKM64" s="653"/>
      <c r="AKN64" s="653"/>
      <c r="AKO64" s="653"/>
      <c r="AKP64" s="653"/>
      <c r="AKQ64" s="653"/>
      <c r="AKR64" s="653"/>
      <c r="AKS64" s="653"/>
      <c r="AKT64" s="653"/>
      <c r="AKU64" s="653"/>
      <c r="AKV64" s="653"/>
      <c r="AKW64" s="653"/>
      <c r="AKX64" s="653"/>
      <c r="AKY64" s="653"/>
      <c r="AKZ64" s="653"/>
      <c r="ALA64" s="653"/>
      <c r="ALB64" s="653"/>
      <c r="ALC64" s="653"/>
      <c r="ALD64" s="653"/>
      <c r="ALE64" s="653"/>
      <c r="ALF64" s="653"/>
      <c r="ALG64" s="653"/>
      <c r="ALH64" s="653"/>
      <c r="ALI64" s="653"/>
      <c r="ALJ64" s="653"/>
      <c r="ALK64" s="653"/>
      <c r="ALL64" s="653"/>
      <c r="ALM64" s="653"/>
      <c r="ALN64" s="653"/>
      <c r="ALO64" s="653"/>
      <c r="ALP64" s="653"/>
      <c r="ALQ64" s="653"/>
      <c r="ALR64" s="653"/>
      <c r="ALS64" s="653"/>
      <c r="ALT64" s="653"/>
      <c r="ALU64" s="653"/>
      <c r="ALV64" s="653"/>
      <c r="ALW64" s="653"/>
      <c r="ALX64" s="653"/>
      <c r="ALY64" s="653"/>
      <c r="ALZ64" s="653"/>
      <c r="AMA64" s="653"/>
      <c r="AMB64" s="653"/>
      <c r="AMC64" s="653"/>
      <c r="AMD64" s="653"/>
      <c r="AME64" s="653"/>
      <c r="AMF64" s="653"/>
      <c r="AMG64" s="653"/>
      <c r="AMH64" s="653"/>
      <c r="AMI64" s="653"/>
      <c r="AMJ64" s="653"/>
    </row>
    <row r="65" spans="1:1025">
      <c r="A65" s="1599" t="s">
        <v>3232</v>
      </c>
      <c r="B65" s="1594"/>
      <c r="C65" s="1594"/>
      <c r="D65" s="1594"/>
      <c r="E65" s="1594"/>
      <c r="F65" s="1595"/>
      <c r="G65" s="1600">
        <v>7120206.2000000002</v>
      </c>
      <c r="H65" s="1600">
        <v>7120206.2000000002</v>
      </c>
      <c r="I65" s="656"/>
      <c r="J65" s="653"/>
      <c r="AMK65" s="199"/>
    </row>
    <row r="66" spans="1:1025">
      <c r="A66" s="1599" t="s">
        <v>3187</v>
      </c>
      <c r="B66" s="1594"/>
      <c r="C66" s="1594"/>
      <c r="D66" s="1594"/>
      <c r="E66" s="1594"/>
      <c r="F66" s="1595"/>
      <c r="G66" s="1600">
        <v>6700623.3700000001</v>
      </c>
      <c r="H66" s="1600">
        <v>6700623.3700000001</v>
      </c>
      <c r="I66" s="656"/>
      <c r="J66" s="653"/>
      <c r="AMK66" s="199"/>
    </row>
    <row r="67" spans="1:1025">
      <c r="A67" s="1599" t="s">
        <v>3238</v>
      </c>
      <c r="B67" s="1594"/>
      <c r="C67" s="1594"/>
      <c r="D67" s="1594"/>
      <c r="E67" s="1594"/>
      <c r="F67" s="1595"/>
      <c r="G67" s="1600">
        <v>6450000</v>
      </c>
      <c r="H67" s="1600">
        <v>6450000</v>
      </c>
      <c r="I67" s="656"/>
      <c r="J67" s="653"/>
      <c r="AMK67" s="199"/>
    </row>
    <row r="68" spans="1:1025">
      <c r="A68" s="1599" t="s">
        <v>3203</v>
      </c>
      <c r="B68" s="1594"/>
      <c r="C68" s="1594"/>
      <c r="D68" s="1594"/>
      <c r="E68" s="1594"/>
      <c r="F68" s="1595"/>
      <c r="G68" s="1600">
        <v>5726520.8499999996</v>
      </c>
      <c r="H68" s="1600">
        <v>5726520.8499999996</v>
      </c>
      <c r="I68" s="656"/>
      <c r="J68" s="653"/>
      <c r="AMK68" s="199"/>
    </row>
    <row r="69" spans="1:1025">
      <c r="A69" s="1599" t="s">
        <v>3228</v>
      </c>
      <c r="B69" s="1594"/>
      <c r="C69" s="1594"/>
      <c r="D69" s="1594"/>
      <c r="E69" s="1594"/>
      <c r="F69" s="1595"/>
      <c r="G69" s="1600">
        <v>5305661.05</v>
      </c>
      <c r="H69" s="1600">
        <v>5305661.05</v>
      </c>
      <c r="I69" s="656"/>
      <c r="J69" s="653"/>
      <c r="AMK69" s="199"/>
    </row>
    <row r="70" spans="1:1025">
      <c r="A70" s="1599" t="s">
        <v>3218</v>
      </c>
      <c r="B70" s="1594"/>
      <c r="C70" s="1594"/>
      <c r="D70" s="1594"/>
      <c r="E70" s="1594"/>
      <c r="F70" s="1595"/>
      <c r="G70" s="1600">
        <v>5130400</v>
      </c>
      <c r="H70" s="1600">
        <v>5130400</v>
      </c>
      <c r="I70" s="656"/>
      <c r="J70" s="653"/>
      <c r="AMK70" s="199"/>
    </row>
    <row r="71" spans="1:1025">
      <c r="A71" s="1599"/>
      <c r="B71" s="1668"/>
      <c r="C71" s="1668"/>
      <c r="D71" s="1668"/>
      <c r="E71" s="1668"/>
      <c r="F71" s="1669"/>
      <c r="G71" s="1600"/>
      <c r="H71" s="1600"/>
      <c r="I71" s="656"/>
      <c r="J71" s="1476"/>
      <c r="K71" s="1476"/>
      <c r="L71" s="1476"/>
      <c r="M71" s="1476"/>
      <c r="N71" s="1476"/>
      <c r="O71" s="1476"/>
      <c r="P71" s="1476"/>
      <c r="Q71" s="1476"/>
      <c r="R71" s="1476"/>
      <c r="S71" s="1476"/>
      <c r="T71" s="1476"/>
      <c r="U71" s="1476"/>
      <c r="V71" s="1476"/>
      <c r="W71" s="1476"/>
      <c r="X71" s="1476"/>
      <c r="Y71" s="1476"/>
      <c r="Z71" s="1476"/>
      <c r="AA71" s="1476"/>
      <c r="AB71" s="1476"/>
      <c r="AC71" s="1476"/>
      <c r="AD71" s="1476"/>
      <c r="AE71" s="1476"/>
      <c r="AF71" s="1476"/>
      <c r="AG71" s="1476"/>
      <c r="AH71" s="1476"/>
      <c r="AI71" s="1476"/>
      <c r="AJ71" s="1476"/>
      <c r="AK71" s="1476"/>
      <c r="AL71" s="1476"/>
      <c r="AM71" s="1476"/>
      <c r="AN71" s="1476"/>
      <c r="AO71" s="1476"/>
      <c r="AP71" s="1476"/>
      <c r="AQ71" s="1476"/>
      <c r="AR71" s="1476"/>
      <c r="AS71" s="1476"/>
      <c r="AT71" s="1476"/>
      <c r="AU71" s="1476"/>
      <c r="AV71" s="1476"/>
      <c r="AW71" s="1476"/>
      <c r="AX71" s="1476"/>
      <c r="AY71" s="1476"/>
      <c r="AZ71" s="1476"/>
      <c r="BA71" s="1476"/>
      <c r="BB71" s="1476"/>
      <c r="BC71" s="1476"/>
      <c r="BD71" s="1476"/>
      <c r="BE71" s="1476"/>
      <c r="BF71" s="1476"/>
      <c r="BG71" s="1476"/>
      <c r="BH71" s="1476"/>
      <c r="BI71" s="1476"/>
      <c r="BJ71" s="1476"/>
      <c r="BK71" s="1476"/>
      <c r="BL71" s="1476"/>
      <c r="BM71" s="1476"/>
      <c r="BN71" s="1476"/>
      <c r="BO71" s="1476"/>
      <c r="BP71" s="1476"/>
      <c r="BQ71" s="1476"/>
      <c r="BR71" s="1476"/>
      <c r="BS71" s="1476"/>
      <c r="BT71" s="1476"/>
      <c r="BU71" s="1476"/>
      <c r="BV71" s="1476"/>
      <c r="BW71" s="1476"/>
      <c r="BX71" s="1476"/>
      <c r="BY71" s="1476"/>
      <c r="BZ71" s="1476"/>
      <c r="CA71" s="1476"/>
      <c r="CB71" s="1476"/>
      <c r="CC71" s="1476"/>
      <c r="CD71" s="1476"/>
      <c r="CE71" s="1476"/>
      <c r="CF71" s="1476"/>
      <c r="CG71" s="1476"/>
      <c r="CH71" s="1476"/>
      <c r="CI71" s="1476"/>
      <c r="CJ71" s="1476"/>
      <c r="CK71" s="1476"/>
      <c r="CL71" s="1476"/>
      <c r="CM71" s="1476"/>
      <c r="CN71" s="1476"/>
      <c r="CO71" s="1476"/>
      <c r="CP71" s="1476"/>
      <c r="CQ71" s="1476"/>
      <c r="CR71" s="1476"/>
      <c r="CS71" s="1476"/>
      <c r="CT71" s="1476"/>
      <c r="CU71" s="1476"/>
      <c r="CV71" s="1476"/>
      <c r="CW71" s="1476"/>
      <c r="CX71" s="1476"/>
      <c r="CY71" s="1476"/>
      <c r="CZ71" s="1476"/>
      <c r="DA71" s="1476"/>
      <c r="DB71" s="1476"/>
      <c r="DC71" s="1476"/>
      <c r="DD71" s="1476"/>
      <c r="DE71" s="1476"/>
      <c r="DF71" s="1476"/>
      <c r="DG71" s="1476"/>
      <c r="DH71" s="1476"/>
      <c r="DI71" s="1476"/>
      <c r="DJ71" s="1476"/>
      <c r="DK71" s="1476"/>
      <c r="DL71" s="1476"/>
      <c r="DM71" s="1476"/>
      <c r="DN71" s="1476"/>
      <c r="DO71" s="1476"/>
      <c r="DP71" s="1476"/>
      <c r="DQ71" s="1476"/>
      <c r="DR71" s="1476"/>
      <c r="DS71" s="1476"/>
      <c r="DT71" s="1476"/>
      <c r="DU71" s="1476"/>
      <c r="DV71" s="1476"/>
      <c r="DW71" s="1476"/>
      <c r="DX71" s="1476"/>
      <c r="DY71" s="1476"/>
      <c r="DZ71" s="1476"/>
      <c r="EA71" s="1476"/>
      <c r="EB71" s="1476"/>
      <c r="EC71" s="1476"/>
      <c r="ED71" s="1476"/>
      <c r="EE71" s="1476"/>
      <c r="EF71" s="1476"/>
      <c r="EG71" s="1476"/>
      <c r="EH71" s="1476"/>
      <c r="EI71" s="1476"/>
      <c r="EJ71" s="1476"/>
      <c r="EK71" s="1476"/>
      <c r="EL71" s="1476"/>
      <c r="EM71" s="1476"/>
      <c r="EN71" s="1476"/>
      <c r="EO71" s="1476"/>
      <c r="EP71" s="1476"/>
      <c r="EQ71" s="1476"/>
      <c r="ER71" s="1476"/>
      <c r="ES71" s="1476"/>
      <c r="ET71" s="1476"/>
      <c r="EU71" s="1476"/>
      <c r="EV71" s="1476"/>
      <c r="EW71" s="1476"/>
      <c r="EX71" s="1476"/>
      <c r="EY71" s="1476"/>
      <c r="EZ71" s="1476"/>
      <c r="FA71" s="1476"/>
      <c r="FB71" s="1476"/>
      <c r="FC71" s="1476"/>
      <c r="FD71" s="1476"/>
      <c r="FE71" s="1476"/>
      <c r="FF71" s="1476"/>
      <c r="FG71" s="1476"/>
      <c r="FH71" s="1476"/>
      <c r="FI71" s="1476"/>
      <c r="FJ71" s="1476"/>
      <c r="FK71" s="1476"/>
      <c r="FL71" s="1476"/>
      <c r="FM71" s="1476"/>
      <c r="FN71" s="1476"/>
      <c r="FO71" s="1476"/>
      <c r="FP71" s="1476"/>
      <c r="FQ71" s="1476"/>
      <c r="FR71" s="1476"/>
      <c r="FS71" s="1476"/>
      <c r="FT71" s="1476"/>
      <c r="FU71" s="1476"/>
      <c r="FV71" s="1476"/>
      <c r="FW71" s="1476"/>
      <c r="FX71" s="1476"/>
      <c r="FY71" s="1476"/>
      <c r="FZ71" s="1476"/>
      <c r="GA71" s="1476"/>
      <c r="GB71" s="1476"/>
      <c r="GC71" s="1476"/>
      <c r="GD71" s="1476"/>
      <c r="GE71" s="1476"/>
      <c r="GF71" s="1476"/>
      <c r="GG71" s="1476"/>
      <c r="GH71" s="1476"/>
      <c r="GI71" s="1476"/>
      <c r="GJ71" s="1476"/>
      <c r="GK71" s="1476"/>
      <c r="GL71" s="1476"/>
      <c r="GM71" s="1476"/>
      <c r="GN71" s="1476"/>
      <c r="GO71" s="1476"/>
      <c r="GP71" s="1476"/>
      <c r="GQ71" s="1476"/>
      <c r="GR71" s="1476"/>
      <c r="GS71" s="1476"/>
      <c r="GT71" s="1476"/>
      <c r="GU71" s="1476"/>
      <c r="GV71" s="1476"/>
      <c r="GW71" s="1476"/>
      <c r="GX71" s="1476"/>
      <c r="GY71" s="1476"/>
      <c r="GZ71" s="1476"/>
      <c r="HA71" s="1476"/>
      <c r="HB71" s="1476"/>
      <c r="HC71" s="1476"/>
      <c r="HD71" s="1476"/>
      <c r="HE71" s="1476"/>
      <c r="HF71" s="1476"/>
      <c r="HG71" s="1476"/>
      <c r="HH71" s="1476"/>
      <c r="HI71" s="1476"/>
      <c r="HJ71" s="1476"/>
      <c r="HK71" s="1476"/>
      <c r="HL71" s="1476"/>
      <c r="HM71" s="1476"/>
      <c r="HN71" s="1476"/>
      <c r="HO71" s="1476"/>
      <c r="HP71" s="1476"/>
      <c r="HQ71" s="1476"/>
      <c r="HR71" s="1476"/>
      <c r="HS71" s="1476"/>
      <c r="HT71" s="1476"/>
      <c r="HU71" s="1476"/>
      <c r="HV71" s="1476"/>
      <c r="HW71" s="1476"/>
      <c r="HX71" s="1476"/>
      <c r="HY71" s="1476"/>
      <c r="HZ71" s="1476"/>
      <c r="IA71" s="1476"/>
      <c r="IB71" s="1476"/>
      <c r="IC71" s="1476"/>
      <c r="ID71" s="1476"/>
      <c r="IE71" s="1476"/>
      <c r="IF71" s="1476"/>
      <c r="IG71" s="1476"/>
      <c r="IH71" s="1476"/>
      <c r="II71" s="1476"/>
      <c r="IJ71" s="1476"/>
      <c r="IK71" s="1476"/>
      <c r="IL71" s="1476"/>
      <c r="IM71" s="1476"/>
      <c r="IN71" s="1476"/>
      <c r="IO71" s="1476"/>
      <c r="IP71" s="1476"/>
      <c r="IQ71" s="1476"/>
      <c r="IR71" s="1476"/>
      <c r="IS71" s="1476"/>
      <c r="IT71" s="1476"/>
      <c r="IU71" s="1476"/>
      <c r="IV71" s="1476"/>
      <c r="IW71" s="1476"/>
      <c r="IX71" s="1476"/>
      <c r="IY71" s="1476"/>
      <c r="IZ71" s="1476"/>
      <c r="JA71" s="1476"/>
      <c r="JB71" s="1476"/>
      <c r="JC71" s="1476"/>
      <c r="JD71" s="1476"/>
      <c r="JE71" s="1476"/>
      <c r="JF71" s="1476"/>
      <c r="JG71" s="1476"/>
      <c r="JH71" s="1476"/>
      <c r="JI71" s="1476"/>
      <c r="JJ71" s="1476"/>
      <c r="JK71" s="1476"/>
      <c r="JL71" s="1476"/>
      <c r="JM71" s="1476"/>
      <c r="JN71" s="1476"/>
      <c r="JO71" s="1476"/>
      <c r="JP71" s="1476"/>
      <c r="JQ71" s="1476"/>
      <c r="JR71" s="1476"/>
      <c r="JS71" s="1476"/>
      <c r="JT71" s="1476"/>
      <c r="JU71" s="1476"/>
      <c r="JV71" s="1476"/>
      <c r="JW71" s="1476"/>
      <c r="JX71" s="1476"/>
      <c r="JY71" s="1476"/>
      <c r="JZ71" s="1476"/>
      <c r="KA71" s="1476"/>
      <c r="KB71" s="1476"/>
      <c r="KC71" s="1476"/>
      <c r="KD71" s="1476"/>
      <c r="KE71" s="1476"/>
      <c r="KF71" s="1476"/>
      <c r="KG71" s="1476"/>
      <c r="KH71" s="1476"/>
      <c r="KI71" s="1476"/>
      <c r="KJ71" s="1476"/>
      <c r="KK71" s="1476"/>
      <c r="KL71" s="1476"/>
      <c r="KM71" s="1476"/>
      <c r="KN71" s="1476"/>
      <c r="KO71" s="1476"/>
      <c r="KP71" s="1476"/>
      <c r="KQ71" s="1476"/>
      <c r="KR71" s="1476"/>
      <c r="KS71" s="1476"/>
      <c r="KT71" s="1476"/>
      <c r="KU71" s="1476"/>
      <c r="KV71" s="1476"/>
      <c r="KW71" s="1476"/>
      <c r="KX71" s="1476"/>
      <c r="KY71" s="1476"/>
      <c r="KZ71" s="1476"/>
      <c r="LA71" s="1476"/>
      <c r="LB71" s="1476"/>
      <c r="LC71" s="1476"/>
      <c r="LD71" s="1476"/>
      <c r="LE71" s="1476"/>
      <c r="LF71" s="1476"/>
      <c r="LG71" s="1476"/>
      <c r="LH71" s="1476"/>
      <c r="LI71" s="1476"/>
      <c r="LJ71" s="1476"/>
      <c r="LK71" s="1476"/>
      <c r="LL71" s="1476"/>
      <c r="LM71" s="1476"/>
      <c r="LN71" s="1476"/>
      <c r="LO71" s="1476"/>
      <c r="LP71" s="1476"/>
      <c r="LQ71" s="1476"/>
      <c r="LR71" s="1476"/>
      <c r="LS71" s="1476"/>
      <c r="LT71" s="1476"/>
      <c r="LU71" s="1476"/>
      <c r="LV71" s="1476"/>
      <c r="LW71" s="1476"/>
      <c r="LX71" s="1476"/>
      <c r="LY71" s="1476"/>
      <c r="LZ71" s="1476"/>
      <c r="MA71" s="1476"/>
      <c r="MB71" s="1476"/>
      <c r="MC71" s="1476"/>
      <c r="MD71" s="1476"/>
      <c r="ME71" s="1476"/>
      <c r="MF71" s="1476"/>
      <c r="MG71" s="1476"/>
      <c r="MH71" s="1476"/>
      <c r="MI71" s="1476"/>
      <c r="MJ71" s="1476"/>
      <c r="MK71" s="1476"/>
      <c r="ML71" s="1476"/>
      <c r="MM71" s="1476"/>
      <c r="MN71" s="1476"/>
      <c r="MO71" s="1476"/>
      <c r="MP71" s="1476"/>
      <c r="MQ71" s="1476"/>
      <c r="MR71" s="1476"/>
      <c r="MS71" s="1476"/>
      <c r="MT71" s="1476"/>
      <c r="MU71" s="1476"/>
      <c r="MV71" s="1476"/>
      <c r="MW71" s="1476"/>
      <c r="MX71" s="1476"/>
      <c r="MY71" s="1476"/>
      <c r="MZ71" s="1476"/>
      <c r="NA71" s="1476"/>
      <c r="NB71" s="1476"/>
      <c r="NC71" s="1476"/>
      <c r="ND71" s="1476"/>
      <c r="NE71" s="1476"/>
      <c r="NF71" s="1476"/>
      <c r="NG71" s="1476"/>
      <c r="NH71" s="1476"/>
      <c r="NI71" s="1476"/>
      <c r="NJ71" s="1476"/>
      <c r="NK71" s="1476"/>
      <c r="NL71" s="1476"/>
      <c r="NM71" s="1476"/>
      <c r="NN71" s="1476"/>
      <c r="NO71" s="1476"/>
      <c r="NP71" s="1476"/>
      <c r="NQ71" s="1476"/>
      <c r="NR71" s="1476"/>
      <c r="NS71" s="1476"/>
      <c r="NT71" s="1476"/>
      <c r="NU71" s="1476"/>
      <c r="NV71" s="1476"/>
      <c r="NW71" s="1476"/>
      <c r="NX71" s="1476"/>
      <c r="NY71" s="1476"/>
      <c r="NZ71" s="1476"/>
      <c r="OA71" s="1476"/>
      <c r="OB71" s="1476"/>
      <c r="OC71" s="1476"/>
      <c r="OD71" s="1476"/>
      <c r="OE71" s="1476"/>
      <c r="OF71" s="1476"/>
      <c r="OG71" s="1476"/>
      <c r="OH71" s="1476"/>
      <c r="OI71" s="1476"/>
      <c r="OJ71" s="1476"/>
      <c r="OK71" s="1476"/>
      <c r="OL71" s="1476"/>
      <c r="OM71" s="1476"/>
      <c r="ON71" s="1476"/>
      <c r="OO71" s="1476"/>
      <c r="OP71" s="1476"/>
      <c r="OQ71" s="1476"/>
      <c r="OR71" s="1476"/>
      <c r="OS71" s="1476"/>
      <c r="OT71" s="1476"/>
      <c r="OU71" s="1476"/>
      <c r="OV71" s="1476"/>
      <c r="OW71" s="1476"/>
      <c r="OX71" s="1476"/>
      <c r="OY71" s="1476"/>
      <c r="OZ71" s="1476"/>
      <c r="PA71" s="1476"/>
      <c r="PB71" s="1476"/>
      <c r="PC71" s="1476"/>
      <c r="PD71" s="1476"/>
      <c r="PE71" s="1476"/>
      <c r="PF71" s="1476"/>
      <c r="PG71" s="1476"/>
      <c r="PH71" s="1476"/>
      <c r="PI71" s="1476"/>
      <c r="PJ71" s="1476"/>
      <c r="PK71" s="1476"/>
      <c r="PL71" s="1476"/>
      <c r="PM71" s="1476"/>
      <c r="PN71" s="1476"/>
      <c r="PO71" s="1476"/>
      <c r="PP71" s="1476"/>
      <c r="PQ71" s="1476"/>
      <c r="PR71" s="1476"/>
      <c r="PS71" s="1476"/>
      <c r="PT71" s="1476"/>
      <c r="PU71" s="1476"/>
      <c r="PV71" s="1476"/>
      <c r="PW71" s="1476"/>
      <c r="PX71" s="1476"/>
      <c r="PY71" s="1476"/>
      <c r="PZ71" s="1476"/>
      <c r="QA71" s="1476"/>
      <c r="QB71" s="1476"/>
      <c r="QC71" s="1476"/>
      <c r="QD71" s="1476"/>
      <c r="QE71" s="1476"/>
      <c r="QF71" s="1476"/>
      <c r="QG71" s="1476"/>
      <c r="QH71" s="1476"/>
      <c r="QI71" s="1476"/>
      <c r="QJ71" s="1476"/>
      <c r="QK71" s="1476"/>
      <c r="QL71" s="1476"/>
      <c r="QM71" s="1476"/>
      <c r="QN71" s="1476"/>
      <c r="QO71" s="1476"/>
      <c r="QP71" s="1476"/>
      <c r="QQ71" s="1476"/>
      <c r="QR71" s="1476"/>
      <c r="QS71" s="1476"/>
      <c r="QT71" s="1476"/>
      <c r="QU71" s="1476"/>
      <c r="QV71" s="1476"/>
      <c r="QW71" s="1476"/>
      <c r="QX71" s="1476"/>
      <c r="QY71" s="1476"/>
      <c r="QZ71" s="1476"/>
      <c r="RA71" s="1476"/>
      <c r="RB71" s="1476"/>
      <c r="RC71" s="1476"/>
      <c r="RD71" s="1476"/>
      <c r="RE71" s="1476"/>
      <c r="RF71" s="1476"/>
      <c r="RG71" s="1476"/>
      <c r="RH71" s="1476"/>
      <c r="RI71" s="1476"/>
      <c r="RJ71" s="1476"/>
      <c r="RK71" s="1476"/>
      <c r="RL71" s="1476"/>
      <c r="RM71" s="1476"/>
      <c r="RN71" s="1476"/>
      <c r="RO71" s="1476"/>
      <c r="RP71" s="1476"/>
      <c r="RQ71" s="1476"/>
      <c r="RR71" s="1476"/>
      <c r="RS71" s="1476"/>
      <c r="RT71" s="1476"/>
      <c r="RU71" s="1476"/>
      <c r="RV71" s="1476"/>
      <c r="RW71" s="1476"/>
      <c r="RX71" s="1476"/>
      <c r="RY71" s="1476"/>
      <c r="RZ71" s="1476"/>
      <c r="SA71" s="1476"/>
      <c r="SB71" s="1476"/>
      <c r="SC71" s="1476"/>
      <c r="SD71" s="1476"/>
      <c r="SE71" s="1476"/>
      <c r="SF71" s="1476"/>
      <c r="SG71" s="1476"/>
      <c r="SH71" s="1476"/>
      <c r="SI71" s="1476"/>
      <c r="SJ71" s="1476"/>
      <c r="SK71" s="1476"/>
      <c r="SL71" s="1476"/>
      <c r="SM71" s="1476"/>
      <c r="SN71" s="1476"/>
      <c r="SO71" s="1476"/>
      <c r="SP71" s="1476"/>
      <c r="SQ71" s="1476"/>
      <c r="SR71" s="1476"/>
      <c r="SS71" s="1476"/>
      <c r="ST71" s="1476"/>
      <c r="SU71" s="1476"/>
      <c r="SV71" s="1476"/>
      <c r="SW71" s="1476"/>
      <c r="SX71" s="1476"/>
      <c r="SY71" s="1476"/>
      <c r="SZ71" s="1476"/>
      <c r="TA71" s="1476"/>
      <c r="TB71" s="1476"/>
      <c r="TC71" s="1476"/>
      <c r="TD71" s="1476"/>
      <c r="TE71" s="1476"/>
      <c r="TF71" s="1476"/>
      <c r="TG71" s="1476"/>
      <c r="TH71" s="1476"/>
      <c r="TI71" s="1476"/>
      <c r="TJ71" s="1476"/>
      <c r="TK71" s="1476"/>
      <c r="TL71" s="1476"/>
      <c r="TM71" s="1476"/>
      <c r="TN71" s="1476"/>
      <c r="TO71" s="1476"/>
      <c r="TP71" s="1476"/>
      <c r="TQ71" s="1476"/>
      <c r="TR71" s="1476"/>
      <c r="TS71" s="1476"/>
      <c r="TT71" s="1476"/>
      <c r="TU71" s="1476"/>
      <c r="TV71" s="1476"/>
      <c r="TW71" s="1476"/>
      <c r="TX71" s="1476"/>
      <c r="TY71" s="1476"/>
      <c r="TZ71" s="1476"/>
      <c r="UA71" s="1476"/>
      <c r="UB71" s="1476"/>
      <c r="UC71" s="1476"/>
      <c r="UD71" s="1476"/>
      <c r="UE71" s="1476"/>
      <c r="UF71" s="1476"/>
      <c r="UG71" s="1476"/>
      <c r="UH71" s="1476"/>
      <c r="UI71" s="1476"/>
      <c r="UJ71" s="1476"/>
      <c r="UK71" s="1476"/>
      <c r="UL71" s="1476"/>
      <c r="UM71" s="1476"/>
      <c r="UN71" s="1476"/>
      <c r="UO71" s="1476"/>
      <c r="UP71" s="1476"/>
      <c r="UQ71" s="1476"/>
      <c r="UR71" s="1476"/>
      <c r="US71" s="1476"/>
      <c r="UT71" s="1476"/>
      <c r="UU71" s="1476"/>
      <c r="UV71" s="1476"/>
      <c r="UW71" s="1476"/>
      <c r="UX71" s="1476"/>
      <c r="UY71" s="1476"/>
      <c r="UZ71" s="1476"/>
      <c r="VA71" s="1476"/>
      <c r="VB71" s="1476"/>
      <c r="VC71" s="1476"/>
      <c r="VD71" s="1476"/>
      <c r="VE71" s="1476"/>
      <c r="VF71" s="1476"/>
      <c r="VG71" s="1476"/>
      <c r="VH71" s="1476"/>
      <c r="VI71" s="1476"/>
      <c r="VJ71" s="1476"/>
      <c r="VK71" s="1476"/>
      <c r="VL71" s="1476"/>
      <c r="VM71" s="1476"/>
      <c r="VN71" s="1476"/>
      <c r="VO71" s="1476"/>
      <c r="VP71" s="1476"/>
      <c r="VQ71" s="1476"/>
      <c r="VR71" s="1476"/>
      <c r="VS71" s="1476"/>
      <c r="VT71" s="1476"/>
      <c r="VU71" s="1476"/>
      <c r="VV71" s="1476"/>
      <c r="VW71" s="1476"/>
      <c r="VX71" s="1476"/>
      <c r="VY71" s="1476"/>
      <c r="VZ71" s="1476"/>
      <c r="WA71" s="1476"/>
      <c r="WB71" s="1476"/>
      <c r="WC71" s="1476"/>
      <c r="WD71" s="1476"/>
      <c r="WE71" s="1476"/>
      <c r="WF71" s="1476"/>
      <c r="WG71" s="1476"/>
      <c r="WH71" s="1476"/>
      <c r="WI71" s="1476"/>
      <c r="WJ71" s="1476"/>
      <c r="WK71" s="1476"/>
      <c r="WL71" s="1476"/>
      <c r="WM71" s="1476"/>
      <c r="WN71" s="1476"/>
      <c r="WO71" s="1476"/>
      <c r="WP71" s="1476"/>
      <c r="WQ71" s="1476"/>
      <c r="WR71" s="1476"/>
      <c r="WS71" s="1476"/>
      <c r="WT71" s="1476"/>
      <c r="WU71" s="1476"/>
      <c r="WV71" s="1476"/>
      <c r="WW71" s="1476"/>
      <c r="WX71" s="1476"/>
      <c r="WY71" s="1476"/>
      <c r="WZ71" s="1476"/>
      <c r="XA71" s="1476"/>
      <c r="XB71" s="1476"/>
      <c r="XC71" s="1476"/>
      <c r="XD71" s="1476"/>
      <c r="XE71" s="1476"/>
      <c r="XF71" s="1476"/>
      <c r="XG71" s="1476"/>
      <c r="XH71" s="1476"/>
      <c r="XI71" s="1476"/>
      <c r="XJ71" s="1476"/>
      <c r="XK71" s="1476"/>
      <c r="XL71" s="1476"/>
      <c r="XM71" s="1476"/>
      <c r="XN71" s="1476"/>
      <c r="XO71" s="1476"/>
      <c r="XP71" s="1476"/>
      <c r="XQ71" s="1476"/>
      <c r="XR71" s="1476"/>
      <c r="XS71" s="1476"/>
      <c r="XT71" s="1476"/>
      <c r="XU71" s="1476"/>
      <c r="XV71" s="1476"/>
      <c r="XW71" s="1476"/>
      <c r="XX71" s="1476"/>
      <c r="XY71" s="1476"/>
      <c r="XZ71" s="1476"/>
      <c r="YA71" s="1476"/>
      <c r="YB71" s="1476"/>
      <c r="YC71" s="1476"/>
      <c r="YD71" s="1476"/>
      <c r="YE71" s="1476"/>
      <c r="YF71" s="1476"/>
      <c r="YG71" s="1476"/>
      <c r="YH71" s="1476"/>
      <c r="YI71" s="1476"/>
      <c r="YJ71" s="1476"/>
      <c r="YK71" s="1476"/>
      <c r="YL71" s="1476"/>
      <c r="YM71" s="1476"/>
      <c r="YN71" s="1476"/>
      <c r="YO71" s="1476"/>
      <c r="YP71" s="1476"/>
      <c r="YQ71" s="1476"/>
      <c r="YR71" s="1476"/>
      <c r="YS71" s="1476"/>
      <c r="YT71" s="1476"/>
      <c r="YU71" s="1476"/>
      <c r="YV71" s="1476"/>
      <c r="YW71" s="1476"/>
      <c r="YX71" s="1476"/>
      <c r="YY71" s="1476"/>
      <c r="YZ71" s="1476"/>
      <c r="ZA71" s="1476"/>
      <c r="ZB71" s="1476"/>
      <c r="ZC71" s="1476"/>
      <c r="ZD71" s="1476"/>
      <c r="ZE71" s="1476"/>
      <c r="ZF71" s="1476"/>
      <c r="ZG71" s="1476"/>
      <c r="ZH71" s="1476"/>
      <c r="ZI71" s="1476"/>
      <c r="ZJ71" s="1476"/>
      <c r="ZK71" s="1476"/>
      <c r="ZL71" s="1476"/>
      <c r="ZM71" s="1476"/>
      <c r="ZN71" s="1476"/>
      <c r="ZO71" s="1476"/>
      <c r="ZP71" s="1476"/>
      <c r="ZQ71" s="1476"/>
      <c r="ZR71" s="1476"/>
      <c r="ZS71" s="1476"/>
      <c r="ZT71" s="1476"/>
      <c r="ZU71" s="1476"/>
      <c r="ZV71" s="1476"/>
      <c r="ZW71" s="1476"/>
      <c r="ZX71" s="1476"/>
      <c r="ZY71" s="1476"/>
      <c r="ZZ71" s="1476"/>
      <c r="AAA71" s="1476"/>
      <c r="AAB71" s="1476"/>
      <c r="AAC71" s="1476"/>
      <c r="AAD71" s="1476"/>
      <c r="AAE71" s="1476"/>
      <c r="AAF71" s="1476"/>
      <c r="AAG71" s="1476"/>
      <c r="AAH71" s="1476"/>
      <c r="AAI71" s="1476"/>
      <c r="AAJ71" s="1476"/>
      <c r="AAK71" s="1476"/>
      <c r="AAL71" s="1476"/>
      <c r="AAM71" s="1476"/>
      <c r="AAN71" s="1476"/>
      <c r="AAO71" s="1476"/>
      <c r="AAP71" s="1476"/>
      <c r="AAQ71" s="1476"/>
      <c r="AAR71" s="1476"/>
      <c r="AAS71" s="1476"/>
      <c r="AAT71" s="1476"/>
      <c r="AAU71" s="1476"/>
      <c r="AAV71" s="1476"/>
      <c r="AAW71" s="1476"/>
      <c r="AAX71" s="1476"/>
      <c r="AAY71" s="1476"/>
      <c r="AAZ71" s="1476"/>
      <c r="ABA71" s="1476"/>
      <c r="ABB71" s="1476"/>
      <c r="ABC71" s="1476"/>
      <c r="ABD71" s="1476"/>
      <c r="ABE71" s="1476"/>
      <c r="ABF71" s="1476"/>
      <c r="ABG71" s="1476"/>
      <c r="ABH71" s="1476"/>
      <c r="ABI71" s="1476"/>
      <c r="ABJ71" s="1476"/>
      <c r="ABK71" s="1476"/>
      <c r="ABL71" s="1476"/>
      <c r="ABM71" s="1476"/>
      <c r="ABN71" s="1476"/>
      <c r="ABO71" s="1476"/>
      <c r="ABP71" s="1476"/>
      <c r="ABQ71" s="1476"/>
      <c r="ABR71" s="1476"/>
      <c r="ABS71" s="1476"/>
      <c r="ABT71" s="1476"/>
      <c r="ABU71" s="1476"/>
      <c r="ABV71" s="1476"/>
      <c r="ABW71" s="1476"/>
      <c r="ABX71" s="1476"/>
      <c r="ABY71" s="1476"/>
      <c r="ABZ71" s="1476"/>
      <c r="ACA71" s="1476"/>
      <c r="ACB71" s="1476"/>
      <c r="ACC71" s="1476"/>
      <c r="ACD71" s="1476"/>
      <c r="ACE71" s="1476"/>
      <c r="ACF71" s="1476"/>
      <c r="ACG71" s="1476"/>
      <c r="ACH71" s="1476"/>
      <c r="ACI71" s="1476"/>
      <c r="ACJ71" s="1476"/>
      <c r="ACK71" s="1476"/>
      <c r="ACL71" s="1476"/>
      <c r="ACM71" s="1476"/>
      <c r="ACN71" s="1476"/>
      <c r="ACO71" s="1476"/>
      <c r="ACP71" s="1476"/>
      <c r="ACQ71" s="1476"/>
      <c r="ACR71" s="1476"/>
      <c r="ACS71" s="1476"/>
      <c r="ACT71" s="1476"/>
      <c r="ACU71" s="1476"/>
      <c r="ACV71" s="1476"/>
      <c r="ACW71" s="1476"/>
      <c r="ACX71" s="1476"/>
      <c r="ACY71" s="1476"/>
      <c r="ACZ71" s="1476"/>
      <c r="ADA71" s="1476"/>
      <c r="ADB71" s="1476"/>
      <c r="ADC71" s="1476"/>
      <c r="ADD71" s="1476"/>
      <c r="ADE71" s="1476"/>
      <c r="ADF71" s="1476"/>
      <c r="ADG71" s="1476"/>
      <c r="ADH71" s="1476"/>
      <c r="ADI71" s="1476"/>
      <c r="ADJ71" s="1476"/>
      <c r="ADK71" s="1476"/>
      <c r="ADL71" s="1476"/>
      <c r="ADM71" s="1476"/>
      <c r="ADN71" s="1476"/>
      <c r="ADO71" s="1476"/>
      <c r="ADP71" s="1476"/>
      <c r="ADQ71" s="1476"/>
      <c r="ADR71" s="1476"/>
      <c r="ADS71" s="1476"/>
      <c r="ADT71" s="1476"/>
      <c r="ADU71" s="1476"/>
      <c r="ADV71" s="1476"/>
      <c r="ADW71" s="1476"/>
      <c r="ADX71" s="1476"/>
      <c r="ADY71" s="1476"/>
      <c r="ADZ71" s="1476"/>
      <c r="AEA71" s="1476"/>
      <c r="AEB71" s="1476"/>
      <c r="AEC71" s="1476"/>
      <c r="AED71" s="1476"/>
      <c r="AEE71" s="1476"/>
      <c r="AEF71" s="1476"/>
      <c r="AEG71" s="1476"/>
      <c r="AEH71" s="1476"/>
      <c r="AEI71" s="1476"/>
      <c r="AEJ71" s="1476"/>
      <c r="AEK71" s="1476"/>
      <c r="AEL71" s="1476"/>
      <c r="AEM71" s="1476"/>
      <c r="AEN71" s="1476"/>
      <c r="AEO71" s="1476"/>
      <c r="AEP71" s="1476"/>
      <c r="AEQ71" s="1476"/>
      <c r="AER71" s="1476"/>
      <c r="AES71" s="1476"/>
      <c r="AET71" s="1476"/>
      <c r="AEU71" s="1476"/>
      <c r="AEV71" s="1476"/>
      <c r="AEW71" s="1476"/>
      <c r="AEX71" s="1476"/>
      <c r="AEY71" s="1476"/>
      <c r="AEZ71" s="1476"/>
      <c r="AFA71" s="1476"/>
      <c r="AFB71" s="1476"/>
      <c r="AFC71" s="1476"/>
      <c r="AFD71" s="1476"/>
      <c r="AFE71" s="1476"/>
      <c r="AFF71" s="1476"/>
      <c r="AFG71" s="1476"/>
      <c r="AFH71" s="1476"/>
      <c r="AFI71" s="1476"/>
      <c r="AFJ71" s="1476"/>
      <c r="AFK71" s="1476"/>
      <c r="AFL71" s="1476"/>
      <c r="AFM71" s="1476"/>
      <c r="AFN71" s="1476"/>
      <c r="AFO71" s="1476"/>
      <c r="AFP71" s="1476"/>
      <c r="AFQ71" s="1476"/>
      <c r="AFR71" s="1476"/>
      <c r="AFS71" s="1476"/>
      <c r="AFT71" s="1476"/>
      <c r="AFU71" s="1476"/>
      <c r="AFV71" s="1476"/>
      <c r="AFW71" s="1476"/>
      <c r="AFX71" s="1476"/>
      <c r="AFY71" s="1476"/>
      <c r="AFZ71" s="1476"/>
      <c r="AGA71" s="1476"/>
      <c r="AGB71" s="1476"/>
      <c r="AGC71" s="1476"/>
      <c r="AGD71" s="1476"/>
      <c r="AGE71" s="1476"/>
      <c r="AGF71" s="1476"/>
      <c r="AGG71" s="1476"/>
      <c r="AGH71" s="1476"/>
      <c r="AGI71" s="1476"/>
      <c r="AGJ71" s="1476"/>
      <c r="AGK71" s="1476"/>
      <c r="AGL71" s="1476"/>
      <c r="AGM71" s="1476"/>
      <c r="AGN71" s="1476"/>
      <c r="AGO71" s="1476"/>
      <c r="AGP71" s="1476"/>
      <c r="AGQ71" s="1476"/>
      <c r="AGR71" s="1476"/>
      <c r="AGS71" s="1476"/>
      <c r="AGT71" s="1476"/>
      <c r="AGU71" s="1476"/>
      <c r="AGV71" s="1476"/>
      <c r="AGW71" s="1476"/>
      <c r="AGX71" s="1476"/>
      <c r="AGY71" s="1476"/>
      <c r="AGZ71" s="1476"/>
      <c r="AHA71" s="1476"/>
      <c r="AHB71" s="1476"/>
      <c r="AHC71" s="1476"/>
      <c r="AHD71" s="1476"/>
      <c r="AHE71" s="1476"/>
      <c r="AHF71" s="1476"/>
      <c r="AHG71" s="1476"/>
      <c r="AHH71" s="1476"/>
      <c r="AHI71" s="1476"/>
      <c r="AHJ71" s="1476"/>
      <c r="AHK71" s="1476"/>
      <c r="AHL71" s="1476"/>
      <c r="AHM71" s="1476"/>
      <c r="AHN71" s="1476"/>
      <c r="AHO71" s="1476"/>
      <c r="AHP71" s="1476"/>
      <c r="AHQ71" s="1476"/>
      <c r="AHR71" s="1476"/>
      <c r="AHS71" s="1476"/>
      <c r="AHT71" s="1476"/>
      <c r="AHU71" s="1476"/>
      <c r="AHV71" s="1476"/>
      <c r="AHW71" s="1476"/>
      <c r="AHX71" s="1476"/>
      <c r="AHY71" s="1476"/>
      <c r="AHZ71" s="1476"/>
      <c r="AIA71" s="1476"/>
      <c r="AIB71" s="1476"/>
      <c r="AIC71" s="1476"/>
      <c r="AID71" s="1476"/>
      <c r="AIE71" s="1476"/>
      <c r="AIF71" s="1476"/>
      <c r="AIG71" s="1476"/>
      <c r="AIH71" s="1476"/>
      <c r="AII71" s="1476"/>
      <c r="AIJ71" s="1476"/>
      <c r="AIK71" s="1476"/>
      <c r="AIL71" s="1476"/>
      <c r="AIM71" s="1476"/>
      <c r="AIN71" s="1476"/>
      <c r="AIO71" s="1476"/>
      <c r="AIP71" s="1476"/>
      <c r="AIQ71" s="1476"/>
      <c r="AIR71" s="1476"/>
      <c r="AIS71" s="1476"/>
      <c r="AIT71" s="1476"/>
      <c r="AIU71" s="1476"/>
      <c r="AIV71" s="1476"/>
      <c r="AIW71" s="1476"/>
      <c r="AIX71" s="1476"/>
      <c r="AIY71" s="1476"/>
      <c r="AIZ71" s="1476"/>
      <c r="AJA71" s="1476"/>
      <c r="AJB71" s="1476"/>
      <c r="AJC71" s="1476"/>
      <c r="AJD71" s="1476"/>
      <c r="AJE71" s="1476"/>
      <c r="AJF71" s="1476"/>
      <c r="AJG71" s="1476"/>
      <c r="AJH71" s="1476"/>
      <c r="AJI71" s="1476"/>
      <c r="AJJ71" s="1476"/>
      <c r="AJK71" s="1476"/>
      <c r="AJL71" s="1476"/>
      <c r="AJM71" s="1476"/>
      <c r="AJN71" s="1476"/>
      <c r="AJO71" s="1476"/>
      <c r="AJP71" s="1476"/>
      <c r="AJQ71" s="1476"/>
      <c r="AJR71" s="1476"/>
      <c r="AJS71" s="1476"/>
      <c r="AJT71" s="1476"/>
      <c r="AJU71" s="1476"/>
      <c r="AJV71" s="1476"/>
      <c r="AJW71" s="1476"/>
      <c r="AJX71" s="1476"/>
      <c r="AJY71" s="1476"/>
      <c r="AJZ71" s="1476"/>
      <c r="AKA71" s="1476"/>
      <c r="AKB71" s="1476"/>
      <c r="AKC71" s="1476"/>
      <c r="AKD71" s="1476"/>
      <c r="AKE71" s="1476"/>
      <c r="AKF71" s="1476"/>
      <c r="AKG71" s="1476"/>
      <c r="AKH71" s="1476"/>
      <c r="AKI71" s="1476"/>
      <c r="AKJ71" s="1476"/>
      <c r="AKK71" s="1476"/>
      <c r="AKL71" s="1476"/>
      <c r="AKM71" s="1476"/>
      <c r="AKN71" s="1476"/>
      <c r="AKO71" s="1476"/>
      <c r="AKP71" s="1476"/>
      <c r="AKQ71" s="1476"/>
      <c r="AKR71" s="1476"/>
      <c r="AKS71" s="1476"/>
      <c r="AKT71" s="1476"/>
      <c r="AKU71" s="1476"/>
      <c r="AKV71" s="1476"/>
      <c r="AKW71" s="1476"/>
      <c r="AKX71" s="1476"/>
      <c r="AKY71" s="1476"/>
      <c r="AKZ71" s="1476"/>
      <c r="ALA71" s="1476"/>
      <c r="ALB71" s="1476"/>
      <c r="ALC71" s="1476"/>
      <c r="ALD71" s="1476"/>
      <c r="ALE71" s="1476"/>
      <c r="ALF71" s="1476"/>
      <c r="ALG71" s="1476"/>
      <c r="ALH71" s="1476"/>
      <c r="ALI71" s="1476"/>
      <c r="ALJ71" s="1476"/>
      <c r="ALK71" s="1476"/>
      <c r="ALL71" s="1476"/>
      <c r="ALM71" s="1476"/>
      <c r="ALN71" s="1476"/>
      <c r="ALO71" s="1476"/>
      <c r="ALP71" s="1476"/>
      <c r="ALQ71" s="1476"/>
      <c r="ALR71" s="1476"/>
      <c r="ALS71" s="1476"/>
      <c r="ALT71" s="1476"/>
      <c r="ALU71" s="1476"/>
      <c r="ALV71" s="1476"/>
      <c r="ALW71" s="1476"/>
      <c r="ALX71" s="1476"/>
      <c r="ALY71" s="1476"/>
      <c r="ALZ71" s="1476"/>
      <c r="AMA71" s="1476"/>
      <c r="AMB71" s="1476"/>
      <c r="AMC71" s="1476"/>
      <c r="AMD71" s="1476"/>
      <c r="AME71" s="1476"/>
      <c r="AMF71" s="1476"/>
      <c r="AMG71" s="1476"/>
      <c r="AMH71" s="1476"/>
      <c r="AMI71" s="1476"/>
      <c r="AMJ71" s="1476"/>
      <c r="AMK71" s="199"/>
    </row>
    <row r="72" spans="1:1025">
      <c r="A72" s="1599"/>
      <c r="B72" s="1594"/>
      <c r="C72" s="1594"/>
      <c r="D72" s="1594"/>
      <c r="E72" s="1594"/>
      <c r="F72" s="1595"/>
      <c r="G72" s="1600"/>
      <c r="H72" s="1600"/>
      <c r="I72" s="656"/>
      <c r="J72" s="1127"/>
      <c r="K72" s="1127"/>
      <c r="L72" s="1127"/>
      <c r="M72" s="1127"/>
      <c r="N72" s="1127"/>
      <c r="O72" s="1127"/>
      <c r="P72" s="1127"/>
      <c r="Q72" s="1127"/>
      <c r="R72" s="1127"/>
      <c r="S72" s="1127"/>
      <c r="T72" s="1127"/>
      <c r="U72" s="1127"/>
      <c r="V72" s="1127"/>
      <c r="W72" s="1127"/>
      <c r="X72" s="1127"/>
      <c r="Y72" s="1127"/>
      <c r="Z72" s="1127"/>
      <c r="AA72" s="1127"/>
      <c r="AB72" s="1127"/>
      <c r="AC72" s="1127"/>
      <c r="AD72" s="1127"/>
      <c r="AE72" s="1127"/>
      <c r="AF72" s="1127"/>
      <c r="AG72" s="1127"/>
      <c r="AH72" s="1127"/>
      <c r="AI72" s="1127"/>
      <c r="AJ72" s="1127"/>
      <c r="AK72" s="1127"/>
      <c r="AL72" s="1127"/>
      <c r="AM72" s="1127"/>
      <c r="AN72" s="1127"/>
      <c r="AO72" s="1127"/>
      <c r="AP72" s="1127"/>
      <c r="AQ72" s="1127"/>
      <c r="AR72" s="1127"/>
      <c r="AS72" s="1127"/>
      <c r="AT72" s="1127"/>
      <c r="AU72" s="1127"/>
      <c r="AV72" s="1127"/>
      <c r="AW72" s="1127"/>
      <c r="AX72" s="1127"/>
      <c r="AY72" s="1127"/>
      <c r="AZ72" s="1127"/>
      <c r="BA72" s="1127"/>
      <c r="BB72" s="1127"/>
      <c r="BC72" s="1127"/>
      <c r="BD72" s="1127"/>
      <c r="BE72" s="1127"/>
      <c r="BF72" s="1127"/>
      <c r="BG72" s="1127"/>
      <c r="BH72" s="1127"/>
      <c r="BI72" s="1127"/>
      <c r="BJ72" s="1127"/>
      <c r="BK72" s="1127"/>
      <c r="BL72" s="1127"/>
      <c r="BM72" s="1127"/>
      <c r="BN72" s="1127"/>
      <c r="BO72" s="1127"/>
      <c r="BP72" s="1127"/>
      <c r="BQ72" s="1127"/>
      <c r="BR72" s="1127"/>
      <c r="BS72" s="1127"/>
      <c r="BT72" s="1127"/>
      <c r="BU72" s="1127"/>
      <c r="BV72" s="1127"/>
      <c r="BW72" s="1127"/>
      <c r="BX72" s="1127"/>
      <c r="BY72" s="1127"/>
      <c r="BZ72" s="1127"/>
      <c r="CA72" s="1127"/>
      <c r="CB72" s="1127"/>
      <c r="CC72" s="1127"/>
      <c r="CD72" s="1127"/>
      <c r="CE72" s="1127"/>
      <c r="CF72" s="1127"/>
      <c r="CG72" s="1127"/>
      <c r="CH72" s="1127"/>
      <c r="CI72" s="1127"/>
      <c r="CJ72" s="1127"/>
      <c r="CK72" s="1127"/>
      <c r="CL72" s="1127"/>
      <c r="CM72" s="1127"/>
      <c r="CN72" s="1127"/>
      <c r="CO72" s="1127"/>
      <c r="CP72" s="1127"/>
      <c r="CQ72" s="1127"/>
      <c r="CR72" s="1127"/>
      <c r="CS72" s="1127"/>
      <c r="CT72" s="1127"/>
      <c r="CU72" s="1127"/>
      <c r="CV72" s="1127"/>
      <c r="CW72" s="1127"/>
      <c r="CX72" s="1127"/>
      <c r="CY72" s="1127"/>
      <c r="CZ72" s="1127"/>
      <c r="DA72" s="1127"/>
      <c r="DB72" s="1127"/>
      <c r="DC72" s="1127"/>
      <c r="DD72" s="1127"/>
      <c r="DE72" s="1127"/>
      <c r="DF72" s="1127"/>
      <c r="DG72" s="1127"/>
      <c r="DH72" s="1127"/>
      <c r="DI72" s="1127"/>
      <c r="DJ72" s="1127"/>
      <c r="DK72" s="1127"/>
      <c r="DL72" s="1127"/>
      <c r="DM72" s="1127"/>
      <c r="DN72" s="1127"/>
      <c r="DO72" s="1127"/>
      <c r="DP72" s="1127"/>
      <c r="DQ72" s="1127"/>
      <c r="DR72" s="1127"/>
      <c r="DS72" s="1127"/>
      <c r="DT72" s="1127"/>
      <c r="DU72" s="1127"/>
      <c r="DV72" s="1127"/>
      <c r="DW72" s="1127"/>
      <c r="DX72" s="1127"/>
      <c r="DY72" s="1127"/>
      <c r="DZ72" s="1127"/>
      <c r="EA72" s="1127"/>
      <c r="EB72" s="1127"/>
      <c r="EC72" s="1127"/>
      <c r="ED72" s="1127"/>
      <c r="EE72" s="1127"/>
      <c r="EF72" s="1127"/>
      <c r="EG72" s="1127"/>
      <c r="EH72" s="1127"/>
      <c r="EI72" s="1127"/>
      <c r="EJ72" s="1127"/>
      <c r="EK72" s="1127"/>
      <c r="EL72" s="1127"/>
      <c r="EM72" s="1127"/>
      <c r="EN72" s="1127"/>
      <c r="EO72" s="1127"/>
      <c r="EP72" s="1127"/>
      <c r="EQ72" s="1127"/>
      <c r="ER72" s="1127"/>
      <c r="ES72" s="1127"/>
      <c r="ET72" s="1127"/>
      <c r="EU72" s="1127"/>
      <c r="EV72" s="1127"/>
      <c r="EW72" s="1127"/>
      <c r="EX72" s="1127"/>
      <c r="EY72" s="1127"/>
      <c r="EZ72" s="1127"/>
      <c r="FA72" s="1127"/>
      <c r="FB72" s="1127"/>
      <c r="FC72" s="1127"/>
      <c r="FD72" s="1127"/>
      <c r="FE72" s="1127"/>
      <c r="FF72" s="1127"/>
      <c r="FG72" s="1127"/>
      <c r="FH72" s="1127"/>
      <c r="FI72" s="1127"/>
      <c r="FJ72" s="1127"/>
      <c r="FK72" s="1127"/>
      <c r="FL72" s="1127"/>
      <c r="FM72" s="1127"/>
      <c r="FN72" s="1127"/>
      <c r="FO72" s="1127"/>
      <c r="FP72" s="1127"/>
      <c r="FQ72" s="1127"/>
      <c r="FR72" s="1127"/>
      <c r="FS72" s="1127"/>
      <c r="FT72" s="1127"/>
      <c r="FU72" s="1127"/>
      <c r="FV72" s="1127"/>
      <c r="FW72" s="1127"/>
      <c r="FX72" s="1127"/>
      <c r="FY72" s="1127"/>
      <c r="FZ72" s="1127"/>
      <c r="GA72" s="1127"/>
      <c r="GB72" s="1127"/>
      <c r="GC72" s="1127"/>
      <c r="GD72" s="1127"/>
      <c r="GE72" s="1127"/>
      <c r="GF72" s="1127"/>
      <c r="GG72" s="1127"/>
      <c r="GH72" s="1127"/>
      <c r="GI72" s="1127"/>
      <c r="GJ72" s="1127"/>
      <c r="GK72" s="1127"/>
      <c r="GL72" s="1127"/>
      <c r="GM72" s="1127"/>
      <c r="GN72" s="1127"/>
      <c r="GO72" s="1127"/>
      <c r="GP72" s="1127"/>
      <c r="GQ72" s="1127"/>
      <c r="GR72" s="1127"/>
      <c r="GS72" s="1127"/>
      <c r="GT72" s="1127"/>
      <c r="GU72" s="1127"/>
      <c r="GV72" s="1127"/>
      <c r="GW72" s="1127"/>
      <c r="GX72" s="1127"/>
      <c r="GY72" s="1127"/>
      <c r="GZ72" s="1127"/>
      <c r="HA72" s="1127"/>
      <c r="HB72" s="1127"/>
      <c r="HC72" s="1127"/>
      <c r="HD72" s="1127"/>
      <c r="HE72" s="1127"/>
      <c r="HF72" s="1127"/>
      <c r="HG72" s="1127"/>
      <c r="HH72" s="1127"/>
      <c r="HI72" s="1127"/>
      <c r="HJ72" s="1127"/>
      <c r="HK72" s="1127"/>
      <c r="HL72" s="1127"/>
      <c r="HM72" s="1127"/>
      <c r="HN72" s="1127"/>
      <c r="HO72" s="1127"/>
      <c r="HP72" s="1127"/>
      <c r="HQ72" s="1127"/>
      <c r="HR72" s="1127"/>
      <c r="HS72" s="1127"/>
      <c r="HT72" s="1127"/>
      <c r="HU72" s="1127"/>
      <c r="HV72" s="1127"/>
      <c r="HW72" s="1127"/>
      <c r="HX72" s="1127"/>
      <c r="HY72" s="1127"/>
      <c r="HZ72" s="1127"/>
      <c r="IA72" s="1127"/>
      <c r="IB72" s="1127"/>
      <c r="IC72" s="1127"/>
      <c r="ID72" s="1127"/>
      <c r="IE72" s="1127"/>
      <c r="IF72" s="1127"/>
      <c r="IG72" s="1127"/>
      <c r="IH72" s="1127"/>
      <c r="II72" s="1127"/>
      <c r="IJ72" s="1127"/>
      <c r="IK72" s="1127"/>
      <c r="IL72" s="1127"/>
      <c r="IM72" s="1127"/>
      <c r="IN72" s="1127"/>
      <c r="IO72" s="1127"/>
      <c r="IP72" s="1127"/>
      <c r="IQ72" s="1127"/>
      <c r="IR72" s="1127"/>
      <c r="IS72" s="1127"/>
      <c r="IT72" s="1127"/>
      <c r="IU72" s="1127"/>
      <c r="IV72" s="1127"/>
      <c r="IW72" s="1127"/>
      <c r="IX72" s="1127"/>
      <c r="IY72" s="1127"/>
      <c r="IZ72" s="1127"/>
      <c r="JA72" s="1127"/>
      <c r="JB72" s="1127"/>
      <c r="JC72" s="1127"/>
      <c r="JD72" s="1127"/>
      <c r="JE72" s="1127"/>
      <c r="JF72" s="1127"/>
      <c r="JG72" s="1127"/>
      <c r="JH72" s="1127"/>
      <c r="JI72" s="1127"/>
      <c r="JJ72" s="1127"/>
      <c r="JK72" s="1127"/>
      <c r="JL72" s="1127"/>
      <c r="JM72" s="1127"/>
      <c r="JN72" s="1127"/>
      <c r="JO72" s="1127"/>
      <c r="JP72" s="1127"/>
      <c r="JQ72" s="1127"/>
      <c r="JR72" s="1127"/>
      <c r="JS72" s="1127"/>
      <c r="JT72" s="1127"/>
      <c r="JU72" s="1127"/>
      <c r="JV72" s="1127"/>
      <c r="JW72" s="1127"/>
      <c r="JX72" s="1127"/>
      <c r="JY72" s="1127"/>
      <c r="JZ72" s="1127"/>
      <c r="KA72" s="1127"/>
      <c r="KB72" s="1127"/>
      <c r="KC72" s="1127"/>
      <c r="KD72" s="1127"/>
      <c r="KE72" s="1127"/>
      <c r="KF72" s="1127"/>
      <c r="KG72" s="1127"/>
      <c r="KH72" s="1127"/>
      <c r="KI72" s="1127"/>
      <c r="KJ72" s="1127"/>
      <c r="KK72" s="1127"/>
      <c r="KL72" s="1127"/>
      <c r="KM72" s="1127"/>
      <c r="KN72" s="1127"/>
      <c r="KO72" s="1127"/>
      <c r="KP72" s="1127"/>
      <c r="KQ72" s="1127"/>
      <c r="KR72" s="1127"/>
      <c r="KS72" s="1127"/>
      <c r="KT72" s="1127"/>
      <c r="KU72" s="1127"/>
      <c r="KV72" s="1127"/>
      <c r="KW72" s="1127"/>
      <c r="KX72" s="1127"/>
      <c r="KY72" s="1127"/>
      <c r="KZ72" s="1127"/>
      <c r="LA72" s="1127"/>
      <c r="LB72" s="1127"/>
      <c r="LC72" s="1127"/>
      <c r="LD72" s="1127"/>
      <c r="LE72" s="1127"/>
      <c r="LF72" s="1127"/>
      <c r="LG72" s="1127"/>
      <c r="LH72" s="1127"/>
      <c r="LI72" s="1127"/>
      <c r="LJ72" s="1127"/>
      <c r="LK72" s="1127"/>
      <c r="LL72" s="1127"/>
      <c r="LM72" s="1127"/>
      <c r="LN72" s="1127"/>
      <c r="LO72" s="1127"/>
      <c r="LP72" s="1127"/>
      <c r="LQ72" s="1127"/>
      <c r="LR72" s="1127"/>
      <c r="LS72" s="1127"/>
      <c r="LT72" s="1127"/>
      <c r="LU72" s="1127"/>
      <c r="LV72" s="1127"/>
      <c r="LW72" s="1127"/>
      <c r="LX72" s="1127"/>
      <c r="LY72" s="1127"/>
      <c r="LZ72" s="1127"/>
      <c r="MA72" s="1127"/>
      <c r="MB72" s="1127"/>
      <c r="MC72" s="1127"/>
      <c r="MD72" s="1127"/>
      <c r="ME72" s="1127"/>
      <c r="MF72" s="1127"/>
      <c r="MG72" s="1127"/>
      <c r="MH72" s="1127"/>
      <c r="MI72" s="1127"/>
      <c r="MJ72" s="1127"/>
      <c r="MK72" s="1127"/>
      <c r="ML72" s="1127"/>
      <c r="MM72" s="1127"/>
      <c r="MN72" s="1127"/>
      <c r="MO72" s="1127"/>
      <c r="MP72" s="1127"/>
      <c r="MQ72" s="1127"/>
      <c r="MR72" s="1127"/>
      <c r="MS72" s="1127"/>
      <c r="MT72" s="1127"/>
      <c r="MU72" s="1127"/>
      <c r="MV72" s="1127"/>
      <c r="MW72" s="1127"/>
      <c r="MX72" s="1127"/>
      <c r="MY72" s="1127"/>
      <c r="MZ72" s="1127"/>
      <c r="NA72" s="1127"/>
      <c r="NB72" s="1127"/>
      <c r="NC72" s="1127"/>
      <c r="ND72" s="1127"/>
      <c r="NE72" s="1127"/>
      <c r="NF72" s="1127"/>
      <c r="NG72" s="1127"/>
      <c r="NH72" s="1127"/>
      <c r="NI72" s="1127"/>
      <c r="NJ72" s="1127"/>
      <c r="NK72" s="1127"/>
      <c r="NL72" s="1127"/>
      <c r="NM72" s="1127"/>
      <c r="NN72" s="1127"/>
      <c r="NO72" s="1127"/>
      <c r="NP72" s="1127"/>
      <c r="NQ72" s="1127"/>
      <c r="NR72" s="1127"/>
      <c r="NS72" s="1127"/>
      <c r="NT72" s="1127"/>
      <c r="NU72" s="1127"/>
      <c r="NV72" s="1127"/>
      <c r="NW72" s="1127"/>
      <c r="NX72" s="1127"/>
      <c r="NY72" s="1127"/>
      <c r="NZ72" s="1127"/>
      <c r="OA72" s="1127"/>
      <c r="OB72" s="1127"/>
      <c r="OC72" s="1127"/>
      <c r="OD72" s="1127"/>
      <c r="OE72" s="1127"/>
      <c r="OF72" s="1127"/>
      <c r="OG72" s="1127"/>
      <c r="OH72" s="1127"/>
      <c r="OI72" s="1127"/>
      <c r="OJ72" s="1127"/>
      <c r="OK72" s="1127"/>
      <c r="OL72" s="1127"/>
      <c r="OM72" s="1127"/>
      <c r="ON72" s="1127"/>
      <c r="OO72" s="1127"/>
      <c r="OP72" s="1127"/>
      <c r="OQ72" s="1127"/>
      <c r="OR72" s="1127"/>
      <c r="OS72" s="1127"/>
      <c r="OT72" s="1127"/>
      <c r="OU72" s="1127"/>
      <c r="OV72" s="1127"/>
      <c r="OW72" s="1127"/>
      <c r="OX72" s="1127"/>
      <c r="OY72" s="1127"/>
      <c r="OZ72" s="1127"/>
      <c r="PA72" s="1127"/>
      <c r="PB72" s="1127"/>
      <c r="PC72" s="1127"/>
      <c r="PD72" s="1127"/>
      <c r="PE72" s="1127"/>
      <c r="PF72" s="1127"/>
      <c r="PG72" s="1127"/>
      <c r="PH72" s="1127"/>
      <c r="PI72" s="1127"/>
      <c r="PJ72" s="1127"/>
      <c r="PK72" s="1127"/>
      <c r="PL72" s="1127"/>
      <c r="PM72" s="1127"/>
      <c r="PN72" s="1127"/>
      <c r="PO72" s="1127"/>
      <c r="PP72" s="1127"/>
      <c r="PQ72" s="1127"/>
      <c r="PR72" s="1127"/>
      <c r="PS72" s="1127"/>
      <c r="PT72" s="1127"/>
      <c r="PU72" s="1127"/>
      <c r="PV72" s="1127"/>
      <c r="PW72" s="1127"/>
      <c r="PX72" s="1127"/>
      <c r="PY72" s="1127"/>
      <c r="PZ72" s="1127"/>
      <c r="QA72" s="1127"/>
      <c r="QB72" s="1127"/>
      <c r="QC72" s="1127"/>
      <c r="QD72" s="1127"/>
      <c r="QE72" s="1127"/>
      <c r="QF72" s="1127"/>
      <c r="QG72" s="1127"/>
      <c r="QH72" s="1127"/>
      <c r="QI72" s="1127"/>
      <c r="QJ72" s="1127"/>
      <c r="QK72" s="1127"/>
      <c r="QL72" s="1127"/>
      <c r="QM72" s="1127"/>
      <c r="QN72" s="1127"/>
      <c r="QO72" s="1127"/>
      <c r="QP72" s="1127"/>
      <c r="QQ72" s="1127"/>
      <c r="QR72" s="1127"/>
      <c r="QS72" s="1127"/>
      <c r="QT72" s="1127"/>
      <c r="QU72" s="1127"/>
      <c r="QV72" s="1127"/>
      <c r="QW72" s="1127"/>
      <c r="QX72" s="1127"/>
      <c r="QY72" s="1127"/>
      <c r="QZ72" s="1127"/>
      <c r="RA72" s="1127"/>
      <c r="RB72" s="1127"/>
      <c r="RC72" s="1127"/>
      <c r="RD72" s="1127"/>
      <c r="RE72" s="1127"/>
      <c r="RF72" s="1127"/>
      <c r="RG72" s="1127"/>
      <c r="RH72" s="1127"/>
      <c r="RI72" s="1127"/>
      <c r="RJ72" s="1127"/>
      <c r="RK72" s="1127"/>
      <c r="RL72" s="1127"/>
      <c r="RM72" s="1127"/>
      <c r="RN72" s="1127"/>
      <c r="RO72" s="1127"/>
      <c r="RP72" s="1127"/>
      <c r="RQ72" s="1127"/>
      <c r="RR72" s="1127"/>
      <c r="RS72" s="1127"/>
      <c r="RT72" s="1127"/>
      <c r="RU72" s="1127"/>
      <c r="RV72" s="1127"/>
      <c r="RW72" s="1127"/>
      <c r="RX72" s="1127"/>
      <c r="RY72" s="1127"/>
      <c r="RZ72" s="1127"/>
      <c r="SA72" s="1127"/>
      <c r="SB72" s="1127"/>
      <c r="SC72" s="1127"/>
      <c r="SD72" s="1127"/>
      <c r="SE72" s="1127"/>
      <c r="SF72" s="1127"/>
      <c r="SG72" s="1127"/>
      <c r="SH72" s="1127"/>
      <c r="SI72" s="1127"/>
      <c r="SJ72" s="1127"/>
      <c r="SK72" s="1127"/>
      <c r="SL72" s="1127"/>
      <c r="SM72" s="1127"/>
      <c r="SN72" s="1127"/>
      <c r="SO72" s="1127"/>
      <c r="SP72" s="1127"/>
      <c r="SQ72" s="1127"/>
      <c r="SR72" s="1127"/>
      <c r="SS72" s="1127"/>
      <c r="ST72" s="1127"/>
      <c r="SU72" s="1127"/>
      <c r="SV72" s="1127"/>
      <c r="SW72" s="1127"/>
      <c r="SX72" s="1127"/>
      <c r="SY72" s="1127"/>
      <c r="SZ72" s="1127"/>
      <c r="TA72" s="1127"/>
      <c r="TB72" s="1127"/>
      <c r="TC72" s="1127"/>
      <c r="TD72" s="1127"/>
      <c r="TE72" s="1127"/>
      <c r="TF72" s="1127"/>
      <c r="TG72" s="1127"/>
      <c r="TH72" s="1127"/>
      <c r="TI72" s="1127"/>
      <c r="TJ72" s="1127"/>
      <c r="TK72" s="1127"/>
      <c r="TL72" s="1127"/>
      <c r="TM72" s="1127"/>
      <c r="TN72" s="1127"/>
      <c r="TO72" s="1127"/>
      <c r="TP72" s="1127"/>
      <c r="TQ72" s="1127"/>
      <c r="TR72" s="1127"/>
      <c r="TS72" s="1127"/>
      <c r="TT72" s="1127"/>
      <c r="TU72" s="1127"/>
      <c r="TV72" s="1127"/>
      <c r="TW72" s="1127"/>
      <c r="TX72" s="1127"/>
      <c r="TY72" s="1127"/>
      <c r="TZ72" s="1127"/>
      <c r="UA72" s="1127"/>
      <c r="UB72" s="1127"/>
      <c r="UC72" s="1127"/>
      <c r="UD72" s="1127"/>
      <c r="UE72" s="1127"/>
      <c r="UF72" s="1127"/>
      <c r="UG72" s="1127"/>
      <c r="UH72" s="1127"/>
      <c r="UI72" s="1127"/>
      <c r="UJ72" s="1127"/>
      <c r="UK72" s="1127"/>
      <c r="UL72" s="1127"/>
      <c r="UM72" s="1127"/>
      <c r="UN72" s="1127"/>
      <c r="UO72" s="1127"/>
      <c r="UP72" s="1127"/>
      <c r="UQ72" s="1127"/>
      <c r="UR72" s="1127"/>
      <c r="US72" s="1127"/>
      <c r="UT72" s="1127"/>
      <c r="UU72" s="1127"/>
      <c r="UV72" s="1127"/>
      <c r="UW72" s="1127"/>
      <c r="UX72" s="1127"/>
      <c r="UY72" s="1127"/>
      <c r="UZ72" s="1127"/>
      <c r="VA72" s="1127"/>
      <c r="VB72" s="1127"/>
      <c r="VC72" s="1127"/>
      <c r="VD72" s="1127"/>
      <c r="VE72" s="1127"/>
      <c r="VF72" s="1127"/>
      <c r="VG72" s="1127"/>
      <c r="VH72" s="1127"/>
      <c r="VI72" s="1127"/>
      <c r="VJ72" s="1127"/>
      <c r="VK72" s="1127"/>
      <c r="VL72" s="1127"/>
      <c r="VM72" s="1127"/>
      <c r="VN72" s="1127"/>
      <c r="VO72" s="1127"/>
      <c r="VP72" s="1127"/>
      <c r="VQ72" s="1127"/>
      <c r="VR72" s="1127"/>
      <c r="VS72" s="1127"/>
      <c r="VT72" s="1127"/>
      <c r="VU72" s="1127"/>
      <c r="VV72" s="1127"/>
      <c r="VW72" s="1127"/>
      <c r="VX72" s="1127"/>
      <c r="VY72" s="1127"/>
      <c r="VZ72" s="1127"/>
      <c r="WA72" s="1127"/>
      <c r="WB72" s="1127"/>
      <c r="WC72" s="1127"/>
      <c r="WD72" s="1127"/>
      <c r="WE72" s="1127"/>
      <c r="WF72" s="1127"/>
      <c r="WG72" s="1127"/>
      <c r="WH72" s="1127"/>
      <c r="WI72" s="1127"/>
      <c r="WJ72" s="1127"/>
      <c r="WK72" s="1127"/>
      <c r="WL72" s="1127"/>
      <c r="WM72" s="1127"/>
      <c r="WN72" s="1127"/>
      <c r="WO72" s="1127"/>
      <c r="WP72" s="1127"/>
      <c r="WQ72" s="1127"/>
      <c r="WR72" s="1127"/>
      <c r="WS72" s="1127"/>
      <c r="WT72" s="1127"/>
      <c r="WU72" s="1127"/>
      <c r="WV72" s="1127"/>
      <c r="WW72" s="1127"/>
      <c r="WX72" s="1127"/>
      <c r="WY72" s="1127"/>
      <c r="WZ72" s="1127"/>
      <c r="XA72" s="1127"/>
      <c r="XB72" s="1127"/>
      <c r="XC72" s="1127"/>
      <c r="XD72" s="1127"/>
      <c r="XE72" s="1127"/>
      <c r="XF72" s="1127"/>
      <c r="XG72" s="1127"/>
      <c r="XH72" s="1127"/>
      <c r="XI72" s="1127"/>
      <c r="XJ72" s="1127"/>
      <c r="XK72" s="1127"/>
      <c r="XL72" s="1127"/>
      <c r="XM72" s="1127"/>
      <c r="XN72" s="1127"/>
      <c r="XO72" s="1127"/>
      <c r="XP72" s="1127"/>
      <c r="XQ72" s="1127"/>
      <c r="XR72" s="1127"/>
      <c r="XS72" s="1127"/>
      <c r="XT72" s="1127"/>
      <c r="XU72" s="1127"/>
      <c r="XV72" s="1127"/>
      <c r="XW72" s="1127"/>
      <c r="XX72" s="1127"/>
      <c r="XY72" s="1127"/>
      <c r="XZ72" s="1127"/>
      <c r="YA72" s="1127"/>
      <c r="YB72" s="1127"/>
      <c r="YC72" s="1127"/>
      <c r="YD72" s="1127"/>
      <c r="YE72" s="1127"/>
      <c r="YF72" s="1127"/>
      <c r="YG72" s="1127"/>
      <c r="YH72" s="1127"/>
      <c r="YI72" s="1127"/>
      <c r="YJ72" s="1127"/>
      <c r="YK72" s="1127"/>
      <c r="YL72" s="1127"/>
      <c r="YM72" s="1127"/>
      <c r="YN72" s="1127"/>
      <c r="YO72" s="1127"/>
      <c r="YP72" s="1127"/>
      <c r="YQ72" s="1127"/>
      <c r="YR72" s="1127"/>
      <c r="YS72" s="1127"/>
      <c r="YT72" s="1127"/>
      <c r="YU72" s="1127"/>
      <c r="YV72" s="1127"/>
      <c r="YW72" s="1127"/>
      <c r="YX72" s="1127"/>
      <c r="YY72" s="1127"/>
      <c r="YZ72" s="1127"/>
      <c r="ZA72" s="1127"/>
      <c r="ZB72" s="1127"/>
      <c r="ZC72" s="1127"/>
      <c r="ZD72" s="1127"/>
      <c r="ZE72" s="1127"/>
      <c r="ZF72" s="1127"/>
      <c r="ZG72" s="1127"/>
      <c r="ZH72" s="1127"/>
      <c r="ZI72" s="1127"/>
      <c r="ZJ72" s="1127"/>
      <c r="ZK72" s="1127"/>
      <c r="ZL72" s="1127"/>
      <c r="ZM72" s="1127"/>
      <c r="ZN72" s="1127"/>
      <c r="ZO72" s="1127"/>
      <c r="ZP72" s="1127"/>
      <c r="ZQ72" s="1127"/>
      <c r="ZR72" s="1127"/>
      <c r="ZS72" s="1127"/>
      <c r="ZT72" s="1127"/>
      <c r="ZU72" s="1127"/>
      <c r="ZV72" s="1127"/>
      <c r="ZW72" s="1127"/>
      <c r="ZX72" s="1127"/>
      <c r="ZY72" s="1127"/>
      <c r="ZZ72" s="1127"/>
      <c r="AAA72" s="1127"/>
      <c r="AAB72" s="1127"/>
      <c r="AAC72" s="1127"/>
      <c r="AAD72" s="1127"/>
      <c r="AAE72" s="1127"/>
      <c r="AAF72" s="1127"/>
      <c r="AAG72" s="1127"/>
      <c r="AAH72" s="1127"/>
      <c r="AAI72" s="1127"/>
      <c r="AAJ72" s="1127"/>
      <c r="AAK72" s="1127"/>
      <c r="AAL72" s="1127"/>
      <c r="AAM72" s="1127"/>
      <c r="AAN72" s="1127"/>
      <c r="AAO72" s="1127"/>
      <c r="AAP72" s="1127"/>
      <c r="AAQ72" s="1127"/>
      <c r="AAR72" s="1127"/>
      <c r="AAS72" s="1127"/>
      <c r="AAT72" s="1127"/>
      <c r="AAU72" s="1127"/>
      <c r="AAV72" s="1127"/>
      <c r="AAW72" s="1127"/>
      <c r="AAX72" s="1127"/>
      <c r="AAY72" s="1127"/>
      <c r="AAZ72" s="1127"/>
      <c r="ABA72" s="1127"/>
      <c r="ABB72" s="1127"/>
      <c r="ABC72" s="1127"/>
      <c r="ABD72" s="1127"/>
      <c r="ABE72" s="1127"/>
      <c r="ABF72" s="1127"/>
      <c r="ABG72" s="1127"/>
      <c r="ABH72" s="1127"/>
      <c r="ABI72" s="1127"/>
      <c r="ABJ72" s="1127"/>
      <c r="ABK72" s="1127"/>
      <c r="ABL72" s="1127"/>
      <c r="ABM72" s="1127"/>
      <c r="ABN72" s="1127"/>
      <c r="ABO72" s="1127"/>
      <c r="ABP72" s="1127"/>
      <c r="ABQ72" s="1127"/>
      <c r="ABR72" s="1127"/>
      <c r="ABS72" s="1127"/>
      <c r="ABT72" s="1127"/>
      <c r="ABU72" s="1127"/>
      <c r="ABV72" s="1127"/>
      <c r="ABW72" s="1127"/>
      <c r="ABX72" s="1127"/>
      <c r="ABY72" s="1127"/>
      <c r="ABZ72" s="1127"/>
      <c r="ACA72" s="1127"/>
      <c r="ACB72" s="1127"/>
      <c r="ACC72" s="1127"/>
      <c r="ACD72" s="1127"/>
      <c r="ACE72" s="1127"/>
      <c r="ACF72" s="1127"/>
      <c r="ACG72" s="1127"/>
      <c r="ACH72" s="1127"/>
      <c r="ACI72" s="1127"/>
      <c r="ACJ72" s="1127"/>
      <c r="ACK72" s="1127"/>
      <c r="ACL72" s="1127"/>
      <c r="ACM72" s="1127"/>
      <c r="ACN72" s="1127"/>
      <c r="ACO72" s="1127"/>
      <c r="ACP72" s="1127"/>
      <c r="ACQ72" s="1127"/>
      <c r="ACR72" s="1127"/>
      <c r="ACS72" s="1127"/>
      <c r="ACT72" s="1127"/>
      <c r="ACU72" s="1127"/>
      <c r="ACV72" s="1127"/>
      <c r="ACW72" s="1127"/>
      <c r="ACX72" s="1127"/>
      <c r="ACY72" s="1127"/>
      <c r="ACZ72" s="1127"/>
      <c r="ADA72" s="1127"/>
      <c r="ADB72" s="1127"/>
      <c r="ADC72" s="1127"/>
      <c r="ADD72" s="1127"/>
      <c r="ADE72" s="1127"/>
      <c r="ADF72" s="1127"/>
      <c r="ADG72" s="1127"/>
      <c r="ADH72" s="1127"/>
      <c r="ADI72" s="1127"/>
      <c r="ADJ72" s="1127"/>
      <c r="ADK72" s="1127"/>
      <c r="ADL72" s="1127"/>
      <c r="ADM72" s="1127"/>
      <c r="ADN72" s="1127"/>
      <c r="ADO72" s="1127"/>
      <c r="ADP72" s="1127"/>
      <c r="ADQ72" s="1127"/>
      <c r="ADR72" s="1127"/>
      <c r="ADS72" s="1127"/>
      <c r="ADT72" s="1127"/>
      <c r="ADU72" s="1127"/>
      <c r="ADV72" s="1127"/>
      <c r="ADW72" s="1127"/>
      <c r="ADX72" s="1127"/>
      <c r="ADY72" s="1127"/>
      <c r="ADZ72" s="1127"/>
      <c r="AEA72" s="1127"/>
      <c r="AEB72" s="1127"/>
      <c r="AEC72" s="1127"/>
      <c r="AED72" s="1127"/>
      <c r="AEE72" s="1127"/>
      <c r="AEF72" s="1127"/>
      <c r="AEG72" s="1127"/>
      <c r="AEH72" s="1127"/>
      <c r="AEI72" s="1127"/>
      <c r="AEJ72" s="1127"/>
      <c r="AEK72" s="1127"/>
      <c r="AEL72" s="1127"/>
      <c r="AEM72" s="1127"/>
      <c r="AEN72" s="1127"/>
      <c r="AEO72" s="1127"/>
      <c r="AEP72" s="1127"/>
      <c r="AEQ72" s="1127"/>
      <c r="AER72" s="1127"/>
      <c r="AES72" s="1127"/>
      <c r="AET72" s="1127"/>
      <c r="AEU72" s="1127"/>
      <c r="AEV72" s="1127"/>
      <c r="AEW72" s="1127"/>
      <c r="AEX72" s="1127"/>
      <c r="AEY72" s="1127"/>
      <c r="AEZ72" s="1127"/>
      <c r="AFA72" s="1127"/>
      <c r="AFB72" s="1127"/>
      <c r="AFC72" s="1127"/>
      <c r="AFD72" s="1127"/>
      <c r="AFE72" s="1127"/>
      <c r="AFF72" s="1127"/>
      <c r="AFG72" s="1127"/>
      <c r="AFH72" s="1127"/>
      <c r="AFI72" s="1127"/>
      <c r="AFJ72" s="1127"/>
      <c r="AFK72" s="1127"/>
      <c r="AFL72" s="1127"/>
      <c r="AFM72" s="1127"/>
      <c r="AFN72" s="1127"/>
      <c r="AFO72" s="1127"/>
      <c r="AFP72" s="1127"/>
      <c r="AFQ72" s="1127"/>
      <c r="AFR72" s="1127"/>
      <c r="AFS72" s="1127"/>
      <c r="AFT72" s="1127"/>
      <c r="AFU72" s="1127"/>
      <c r="AFV72" s="1127"/>
      <c r="AFW72" s="1127"/>
      <c r="AFX72" s="1127"/>
      <c r="AFY72" s="1127"/>
      <c r="AFZ72" s="1127"/>
      <c r="AGA72" s="1127"/>
      <c r="AGB72" s="1127"/>
      <c r="AGC72" s="1127"/>
      <c r="AGD72" s="1127"/>
      <c r="AGE72" s="1127"/>
      <c r="AGF72" s="1127"/>
      <c r="AGG72" s="1127"/>
      <c r="AGH72" s="1127"/>
      <c r="AGI72" s="1127"/>
      <c r="AGJ72" s="1127"/>
      <c r="AGK72" s="1127"/>
      <c r="AGL72" s="1127"/>
      <c r="AGM72" s="1127"/>
      <c r="AGN72" s="1127"/>
      <c r="AGO72" s="1127"/>
      <c r="AGP72" s="1127"/>
      <c r="AGQ72" s="1127"/>
      <c r="AGR72" s="1127"/>
      <c r="AGS72" s="1127"/>
      <c r="AGT72" s="1127"/>
      <c r="AGU72" s="1127"/>
      <c r="AGV72" s="1127"/>
      <c r="AGW72" s="1127"/>
      <c r="AGX72" s="1127"/>
      <c r="AGY72" s="1127"/>
      <c r="AGZ72" s="1127"/>
      <c r="AHA72" s="1127"/>
      <c r="AHB72" s="1127"/>
      <c r="AHC72" s="1127"/>
      <c r="AHD72" s="1127"/>
      <c r="AHE72" s="1127"/>
      <c r="AHF72" s="1127"/>
      <c r="AHG72" s="1127"/>
      <c r="AHH72" s="1127"/>
      <c r="AHI72" s="1127"/>
      <c r="AHJ72" s="1127"/>
      <c r="AHK72" s="1127"/>
      <c r="AHL72" s="1127"/>
      <c r="AHM72" s="1127"/>
      <c r="AHN72" s="1127"/>
      <c r="AHO72" s="1127"/>
      <c r="AHP72" s="1127"/>
      <c r="AHQ72" s="1127"/>
      <c r="AHR72" s="1127"/>
      <c r="AHS72" s="1127"/>
      <c r="AHT72" s="1127"/>
      <c r="AHU72" s="1127"/>
      <c r="AHV72" s="1127"/>
      <c r="AHW72" s="1127"/>
      <c r="AHX72" s="1127"/>
      <c r="AHY72" s="1127"/>
      <c r="AHZ72" s="1127"/>
      <c r="AIA72" s="1127"/>
      <c r="AIB72" s="1127"/>
      <c r="AIC72" s="1127"/>
      <c r="AID72" s="1127"/>
      <c r="AIE72" s="1127"/>
      <c r="AIF72" s="1127"/>
      <c r="AIG72" s="1127"/>
      <c r="AIH72" s="1127"/>
      <c r="AII72" s="1127"/>
      <c r="AIJ72" s="1127"/>
      <c r="AIK72" s="1127"/>
      <c r="AIL72" s="1127"/>
      <c r="AIM72" s="1127"/>
      <c r="AIN72" s="1127"/>
      <c r="AIO72" s="1127"/>
      <c r="AIP72" s="1127"/>
      <c r="AIQ72" s="1127"/>
      <c r="AIR72" s="1127"/>
      <c r="AIS72" s="1127"/>
      <c r="AIT72" s="1127"/>
      <c r="AIU72" s="1127"/>
      <c r="AIV72" s="1127"/>
      <c r="AIW72" s="1127"/>
      <c r="AIX72" s="1127"/>
      <c r="AIY72" s="1127"/>
      <c r="AIZ72" s="1127"/>
      <c r="AJA72" s="1127"/>
      <c r="AJB72" s="1127"/>
      <c r="AJC72" s="1127"/>
      <c r="AJD72" s="1127"/>
      <c r="AJE72" s="1127"/>
      <c r="AJF72" s="1127"/>
      <c r="AJG72" s="1127"/>
      <c r="AJH72" s="1127"/>
      <c r="AJI72" s="1127"/>
      <c r="AJJ72" s="1127"/>
      <c r="AJK72" s="1127"/>
      <c r="AJL72" s="1127"/>
      <c r="AJM72" s="1127"/>
      <c r="AJN72" s="1127"/>
      <c r="AJO72" s="1127"/>
      <c r="AJP72" s="1127"/>
      <c r="AJQ72" s="1127"/>
      <c r="AJR72" s="1127"/>
      <c r="AJS72" s="1127"/>
      <c r="AJT72" s="1127"/>
      <c r="AJU72" s="1127"/>
      <c r="AJV72" s="1127"/>
      <c r="AJW72" s="1127"/>
      <c r="AJX72" s="1127"/>
      <c r="AJY72" s="1127"/>
      <c r="AJZ72" s="1127"/>
      <c r="AKA72" s="1127"/>
      <c r="AKB72" s="1127"/>
      <c r="AKC72" s="1127"/>
      <c r="AKD72" s="1127"/>
      <c r="AKE72" s="1127"/>
      <c r="AKF72" s="1127"/>
      <c r="AKG72" s="1127"/>
      <c r="AKH72" s="1127"/>
      <c r="AKI72" s="1127"/>
      <c r="AKJ72" s="1127"/>
      <c r="AKK72" s="1127"/>
      <c r="AKL72" s="1127"/>
      <c r="AKM72" s="1127"/>
      <c r="AKN72" s="1127"/>
      <c r="AKO72" s="1127"/>
      <c r="AKP72" s="1127"/>
      <c r="AKQ72" s="1127"/>
      <c r="AKR72" s="1127"/>
      <c r="AKS72" s="1127"/>
      <c r="AKT72" s="1127"/>
      <c r="AKU72" s="1127"/>
      <c r="AKV72" s="1127"/>
      <c r="AKW72" s="1127"/>
      <c r="AKX72" s="1127"/>
      <c r="AKY72" s="1127"/>
      <c r="AKZ72" s="1127"/>
      <c r="ALA72" s="1127"/>
      <c r="ALB72" s="1127"/>
      <c r="ALC72" s="1127"/>
      <c r="ALD72" s="1127"/>
      <c r="ALE72" s="1127"/>
      <c r="ALF72" s="1127"/>
      <c r="ALG72" s="1127"/>
      <c r="ALH72" s="1127"/>
      <c r="ALI72" s="1127"/>
      <c r="ALJ72" s="1127"/>
      <c r="ALK72" s="1127"/>
      <c r="ALL72" s="1127"/>
      <c r="ALM72" s="1127"/>
      <c r="ALN72" s="1127"/>
      <c r="ALO72" s="1127"/>
      <c r="ALP72" s="1127"/>
      <c r="ALQ72" s="1127"/>
      <c r="ALR72" s="1127"/>
      <c r="ALS72" s="1127"/>
      <c r="ALT72" s="1127"/>
      <c r="ALU72" s="1127"/>
      <c r="ALV72" s="1127"/>
      <c r="ALW72" s="1127"/>
      <c r="ALX72" s="1127"/>
      <c r="ALY72" s="1127"/>
      <c r="ALZ72" s="1127"/>
      <c r="AMA72" s="1127"/>
      <c r="AMB72" s="1127"/>
      <c r="AMC72" s="1127"/>
      <c r="AMD72" s="1127"/>
      <c r="AME72" s="1127"/>
      <c r="AMF72" s="1127"/>
      <c r="AMG72" s="1127"/>
      <c r="AMH72" s="1127"/>
      <c r="AMI72" s="1127"/>
      <c r="AMJ72" s="1127"/>
      <c r="AMK72" s="199"/>
    </row>
    <row r="73" spans="1:1025">
      <c r="A73" s="1215" t="s">
        <v>8511</v>
      </c>
      <c r="B73" s="1216"/>
      <c r="C73" s="1216"/>
      <c r="D73" s="1216"/>
      <c r="E73" s="1218"/>
      <c r="F73" s="1219"/>
      <c r="G73" s="1217" t="s">
        <v>8485</v>
      </c>
      <c r="H73" s="1217" t="s">
        <v>4344</v>
      </c>
      <c r="I73" s="656"/>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c r="AL73" s="1127"/>
      <c r="AM73" s="1127"/>
      <c r="AN73" s="1127"/>
      <c r="AO73" s="1127"/>
      <c r="AP73" s="1127"/>
      <c r="AQ73" s="1127"/>
      <c r="AR73" s="1127"/>
      <c r="AS73" s="1127"/>
      <c r="AT73" s="1127"/>
      <c r="AU73" s="1127"/>
      <c r="AV73" s="1127"/>
      <c r="AW73" s="1127"/>
      <c r="AX73" s="1127"/>
      <c r="AY73" s="1127"/>
      <c r="AZ73" s="1127"/>
      <c r="BA73" s="1127"/>
      <c r="BB73" s="1127"/>
      <c r="BC73" s="1127"/>
      <c r="BD73" s="1127"/>
      <c r="BE73" s="1127"/>
      <c r="BF73" s="1127"/>
      <c r="BG73" s="1127"/>
      <c r="BH73" s="1127"/>
      <c r="BI73" s="1127"/>
      <c r="BJ73" s="1127"/>
      <c r="BK73" s="1127"/>
      <c r="BL73" s="1127"/>
      <c r="BM73" s="1127"/>
      <c r="BN73" s="1127"/>
      <c r="BO73" s="1127"/>
      <c r="BP73" s="1127"/>
      <c r="BQ73" s="1127"/>
      <c r="BR73" s="1127"/>
      <c r="BS73" s="1127"/>
      <c r="BT73" s="1127"/>
      <c r="BU73" s="1127"/>
      <c r="BV73" s="1127"/>
      <c r="BW73" s="1127"/>
      <c r="BX73" s="1127"/>
      <c r="BY73" s="1127"/>
      <c r="BZ73" s="1127"/>
      <c r="CA73" s="1127"/>
      <c r="CB73" s="1127"/>
      <c r="CC73" s="1127"/>
      <c r="CD73" s="1127"/>
      <c r="CE73" s="1127"/>
      <c r="CF73" s="1127"/>
      <c r="CG73" s="1127"/>
      <c r="CH73" s="1127"/>
      <c r="CI73" s="1127"/>
      <c r="CJ73" s="1127"/>
      <c r="CK73" s="1127"/>
      <c r="CL73" s="1127"/>
      <c r="CM73" s="1127"/>
      <c r="CN73" s="1127"/>
      <c r="CO73" s="1127"/>
      <c r="CP73" s="1127"/>
      <c r="CQ73" s="1127"/>
      <c r="CR73" s="1127"/>
      <c r="CS73" s="1127"/>
      <c r="CT73" s="1127"/>
      <c r="CU73" s="1127"/>
      <c r="CV73" s="1127"/>
      <c r="CW73" s="1127"/>
      <c r="CX73" s="1127"/>
      <c r="CY73" s="1127"/>
      <c r="CZ73" s="1127"/>
      <c r="DA73" s="1127"/>
      <c r="DB73" s="1127"/>
      <c r="DC73" s="1127"/>
      <c r="DD73" s="1127"/>
      <c r="DE73" s="1127"/>
      <c r="DF73" s="1127"/>
      <c r="DG73" s="1127"/>
      <c r="DH73" s="1127"/>
      <c r="DI73" s="1127"/>
      <c r="DJ73" s="1127"/>
      <c r="DK73" s="1127"/>
      <c r="DL73" s="1127"/>
      <c r="DM73" s="1127"/>
      <c r="DN73" s="1127"/>
      <c r="DO73" s="1127"/>
      <c r="DP73" s="1127"/>
      <c r="DQ73" s="1127"/>
      <c r="DR73" s="1127"/>
      <c r="DS73" s="1127"/>
      <c r="DT73" s="1127"/>
      <c r="DU73" s="1127"/>
      <c r="DV73" s="1127"/>
      <c r="DW73" s="1127"/>
      <c r="DX73" s="1127"/>
      <c r="DY73" s="1127"/>
      <c r="DZ73" s="1127"/>
      <c r="EA73" s="1127"/>
      <c r="EB73" s="1127"/>
      <c r="EC73" s="1127"/>
      <c r="ED73" s="1127"/>
      <c r="EE73" s="1127"/>
      <c r="EF73" s="1127"/>
      <c r="EG73" s="1127"/>
      <c r="EH73" s="1127"/>
      <c r="EI73" s="1127"/>
      <c r="EJ73" s="1127"/>
      <c r="EK73" s="1127"/>
      <c r="EL73" s="1127"/>
      <c r="EM73" s="1127"/>
      <c r="EN73" s="1127"/>
      <c r="EO73" s="1127"/>
      <c r="EP73" s="1127"/>
      <c r="EQ73" s="1127"/>
      <c r="ER73" s="1127"/>
      <c r="ES73" s="1127"/>
      <c r="ET73" s="1127"/>
      <c r="EU73" s="1127"/>
      <c r="EV73" s="1127"/>
      <c r="EW73" s="1127"/>
      <c r="EX73" s="1127"/>
      <c r="EY73" s="1127"/>
      <c r="EZ73" s="1127"/>
      <c r="FA73" s="1127"/>
      <c r="FB73" s="1127"/>
      <c r="FC73" s="1127"/>
      <c r="FD73" s="1127"/>
      <c r="FE73" s="1127"/>
      <c r="FF73" s="1127"/>
      <c r="FG73" s="1127"/>
      <c r="FH73" s="1127"/>
      <c r="FI73" s="1127"/>
      <c r="FJ73" s="1127"/>
      <c r="FK73" s="1127"/>
      <c r="FL73" s="1127"/>
      <c r="FM73" s="1127"/>
      <c r="FN73" s="1127"/>
      <c r="FO73" s="1127"/>
      <c r="FP73" s="1127"/>
      <c r="FQ73" s="1127"/>
      <c r="FR73" s="1127"/>
      <c r="FS73" s="1127"/>
      <c r="FT73" s="1127"/>
      <c r="FU73" s="1127"/>
      <c r="FV73" s="1127"/>
      <c r="FW73" s="1127"/>
      <c r="FX73" s="1127"/>
      <c r="FY73" s="1127"/>
      <c r="FZ73" s="1127"/>
      <c r="GA73" s="1127"/>
      <c r="GB73" s="1127"/>
      <c r="GC73" s="1127"/>
      <c r="GD73" s="1127"/>
      <c r="GE73" s="1127"/>
      <c r="GF73" s="1127"/>
      <c r="GG73" s="1127"/>
      <c r="GH73" s="1127"/>
      <c r="GI73" s="1127"/>
      <c r="GJ73" s="1127"/>
      <c r="GK73" s="1127"/>
      <c r="GL73" s="1127"/>
      <c r="GM73" s="1127"/>
      <c r="GN73" s="1127"/>
      <c r="GO73" s="1127"/>
      <c r="GP73" s="1127"/>
      <c r="GQ73" s="1127"/>
      <c r="GR73" s="1127"/>
      <c r="GS73" s="1127"/>
      <c r="GT73" s="1127"/>
      <c r="GU73" s="1127"/>
      <c r="GV73" s="1127"/>
      <c r="GW73" s="1127"/>
      <c r="GX73" s="1127"/>
      <c r="GY73" s="1127"/>
      <c r="GZ73" s="1127"/>
      <c r="HA73" s="1127"/>
      <c r="HB73" s="1127"/>
      <c r="HC73" s="1127"/>
      <c r="HD73" s="1127"/>
      <c r="HE73" s="1127"/>
      <c r="HF73" s="1127"/>
      <c r="HG73" s="1127"/>
      <c r="HH73" s="1127"/>
      <c r="HI73" s="1127"/>
      <c r="HJ73" s="1127"/>
      <c r="HK73" s="1127"/>
      <c r="HL73" s="1127"/>
      <c r="HM73" s="1127"/>
      <c r="HN73" s="1127"/>
      <c r="HO73" s="1127"/>
      <c r="HP73" s="1127"/>
      <c r="HQ73" s="1127"/>
      <c r="HR73" s="1127"/>
      <c r="HS73" s="1127"/>
      <c r="HT73" s="1127"/>
      <c r="HU73" s="1127"/>
      <c r="HV73" s="1127"/>
      <c r="HW73" s="1127"/>
      <c r="HX73" s="1127"/>
      <c r="HY73" s="1127"/>
      <c r="HZ73" s="1127"/>
      <c r="IA73" s="1127"/>
      <c r="IB73" s="1127"/>
      <c r="IC73" s="1127"/>
      <c r="ID73" s="1127"/>
      <c r="IE73" s="1127"/>
      <c r="IF73" s="1127"/>
      <c r="IG73" s="1127"/>
      <c r="IH73" s="1127"/>
      <c r="II73" s="1127"/>
      <c r="IJ73" s="1127"/>
      <c r="IK73" s="1127"/>
      <c r="IL73" s="1127"/>
      <c r="IM73" s="1127"/>
      <c r="IN73" s="1127"/>
      <c r="IO73" s="1127"/>
      <c r="IP73" s="1127"/>
      <c r="IQ73" s="1127"/>
      <c r="IR73" s="1127"/>
      <c r="IS73" s="1127"/>
      <c r="IT73" s="1127"/>
      <c r="IU73" s="1127"/>
      <c r="IV73" s="1127"/>
      <c r="IW73" s="1127"/>
      <c r="IX73" s="1127"/>
      <c r="IY73" s="1127"/>
      <c r="IZ73" s="1127"/>
      <c r="JA73" s="1127"/>
      <c r="JB73" s="1127"/>
      <c r="JC73" s="1127"/>
      <c r="JD73" s="1127"/>
      <c r="JE73" s="1127"/>
      <c r="JF73" s="1127"/>
      <c r="JG73" s="1127"/>
      <c r="JH73" s="1127"/>
      <c r="JI73" s="1127"/>
      <c r="JJ73" s="1127"/>
      <c r="JK73" s="1127"/>
      <c r="JL73" s="1127"/>
      <c r="JM73" s="1127"/>
      <c r="JN73" s="1127"/>
      <c r="JO73" s="1127"/>
      <c r="JP73" s="1127"/>
      <c r="JQ73" s="1127"/>
      <c r="JR73" s="1127"/>
      <c r="JS73" s="1127"/>
      <c r="JT73" s="1127"/>
      <c r="JU73" s="1127"/>
      <c r="JV73" s="1127"/>
      <c r="JW73" s="1127"/>
      <c r="JX73" s="1127"/>
      <c r="JY73" s="1127"/>
      <c r="JZ73" s="1127"/>
      <c r="KA73" s="1127"/>
      <c r="KB73" s="1127"/>
      <c r="KC73" s="1127"/>
      <c r="KD73" s="1127"/>
      <c r="KE73" s="1127"/>
      <c r="KF73" s="1127"/>
      <c r="KG73" s="1127"/>
      <c r="KH73" s="1127"/>
      <c r="KI73" s="1127"/>
      <c r="KJ73" s="1127"/>
      <c r="KK73" s="1127"/>
      <c r="KL73" s="1127"/>
      <c r="KM73" s="1127"/>
      <c r="KN73" s="1127"/>
      <c r="KO73" s="1127"/>
      <c r="KP73" s="1127"/>
      <c r="KQ73" s="1127"/>
      <c r="KR73" s="1127"/>
      <c r="KS73" s="1127"/>
      <c r="KT73" s="1127"/>
      <c r="KU73" s="1127"/>
      <c r="KV73" s="1127"/>
      <c r="KW73" s="1127"/>
      <c r="KX73" s="1127"/>
      <c r="KY73" s="1127"/>
      <c r="KZ73" s="1127"/>
      <c r="LA73" s="1127"/>
      <c r="LB73" s="1127"/>
      <c r="LC73" s="1127"/>
      <c r="LD73" s="1127"/>
      <c r="LE73" s="1127"/>
      <c r="LF73" s="1127"/>
      <c r="LG73" s="1127"/>
      <c r="LH73" s="1127"/>
      <c r="LI73" s="1127"/>
      <c r="LJ73" s="1127"/>
      <c r="LK73" s="1127"/>
      <c r="LL73" s="1127"/>
      <c r="LM73" s="1127"/>
      <c r="LN73" s="1127"/>
      <c r="LO73" s="1127"/>
      <c r="LP73" s="1127"/>
      <c r="LQ73" s="1127"/>
      <c r="LR73" s="1127"/>
      <c r="LS73" s="1127"/>
      <c r="LT73" s="1127"/>
      <c r="LU73" s="1127"/>
      <c r="LV73" s="1127"/>
      <c r="LW73" s="1127"/>
      <c r="LX73" s="1127"/>
      <c r="LY73" s="1127"/>
      <c r="LZ73" s="1127"/>
      <c r="MA73" s="1127"/>
      <c r="MB73" s="1127"/>
      <c r="MC73" s="1127"/>
      <c r="MD73" s="1127"/>
      <c r="ME73" s="1127"/>
      <c r="MF73" s="1127"/>
      <c r="MG73" s="1127"/>
      <c r="MH73" s="1127"/>
      <c r="MI73" s="1127"/>
      <c r="MJ73" s="1127"/>
      <c r="MK73" s="1127"/>
      <c r="ML73" s="1127"/>
      <c r="MM73" s="1127"/>
      <c r="MN73" s="1127"/>
      <c r="MO73" s="1127"/>
      <c r="MP73" s="1127"/>
      <c r="MQ73" s="1127"/>
      <c r="MR73" s="1127"/>
      <c r="MS73" s="1127"/>
      <c r="MT73" s="1127"/>
      <c r="MU73" s="1127"/>
      <c r="MV73" s="1127"/>
      <c r="MW73" s="1127"/>
      <c r="MX73" s="1127"/>
      <c r="MY73" s="1127"/>
      <c r="MZ73" s="1127"/>
      <c r="NA73" s="1127"/>
      <c r="NB73" s="1127"/>
      <c r="NC73" s="1127"/>
      <c r="ND73" s="1127"/>
      <c r="NE73" s="1127"/>
      <c r="NF73" s="1127"/>
      <c r="NG73" s="1127"/>
      <c r="NH73" s="1127"/>
      <c r="NI73" s="1127"/>
      <c r="NJ73" s="1127"/>
      <c r="NK73" s="1127"/>
      <c r="NL73" s="1127"/>
      <c r="NM73" s="1127"/>
      <c r="NN73" s="1127"/>
      <c r="NO73" s="1127"/>
      <c r="NP73" s="1127"/>
      <c r="NQ73" s="1127"/>
      <c r="NR73" s="1127"/>
      <c r="NS73" s="1127"/>
      <c r="NT73" s="1127"/>
      <c r="NU73" s="1127"/>
      <c r="NV73" s="1127"/>
      <c r="NW73" s="1127"/>
      <c r="NX73" s="1127"/>
      <c r="NY73" s="1127"/>
      <c r="NZ73" s="1127"/>
      <c r="OA73" s="1127"/>
      <c r="OB73" s="1127"/>
      <c r="OC73" s="1127"/>
      <c r="OD73" s="1127"/>
      <c r="OE73" s="1127"/>
      <c r="OF73" s="1127"/>
      <c r="OG73" s="1127"/>
      <c r="OH73" s="1127"/>
      <c r="OI73" s="1127"/>
      <c r="OJ73" s="1127"/>
      <c r="OK73" s="1127"/>
      <c r="OL73" s="1127"/>
      <c r="OM73" s="1127"/>
      <c r="ON73" s="1127"/>
      <c r="OO73" s="1127"/>
      <c r="OP73" s="1127"/>
      <c r="OQ73" s="1127"/>
      <c r="OR73" s="1127"/>
      <c r="OS73" s="1127"/>
      <c r="OT73" s="1127"/>
      <c r="OU73" s="1127"/>
      <c r="OV73" s="1127"/>
      <c r="OW73" s="1127"/>
      <c r="OX73" s="1127"/>
      <c r="OY73" s="1127"/>
      <c r="OZ73" s="1127"/>
      <c r="PA73" s="1127"/>
      <c r="PB73" s="1127"/>
      <c r="PC73" s="1127"/>
      <c r="PD73" s="1127"/>
      <c r="PE73" s="1127"/>
      <c r="PF73" s="1127"/>
      <c r="PG73" s="1127"/>
      <c r="PH73" s="1127"/>
      <c r="PI73" s="1127"/>
      <c r="PJ73" s="1127"/>
      <c r="PK73" s="1127"/>
      <c r="PL73" s="1127"/>
      <c r="PM73" s="1127"/>
      <c r="PN73" s="1127"/>
      <c r="PO73" s="1127"/>
      <c r="PP73" s="1127"/>
      <c r="PQ73" s="1127"/>
      <c r="PR73" s="1127"/>
      <c r="PS73" s="1127"/>
      <c r="PT73" s="1127"/>
      <c r="PU73" s="1127"/>
      <c r="PV73" s="1127"/>
      <c r="PW73" s="1127"/>
      <c r="PX73" s="1127"/>
      <c r="PY73" s="1127"/>
      <c r="PZ73" s="1127"/>
      <c r="QA73" s="1127"/>
      <c r="QB73" s="1127"/>
      <c r="QC73" s="1127"/>
      <c r="QD73" s="1127"/>
      <c r="QE73" s="1127"/>
      <c r="QF73" s="1127"/>
      <c r="QG73" s="1127"/>
      <c r="QH73" s="1127"/>
      <c r="QI73" s="1127"/>
      <c r="QJ73" s="1127"/>
      <c r="QK73" s="1127"/>
      <c r="QL73" s="1127"/>
      <c r="QM73" s="1127"/>
      <c r="QN73" s="1127"/>
      <c r="QO73" s="1127"/>
      <c r="QP73" s="1127"/>
      <c r="QQ73" s="1127"/>
      <c r="QR73" s="1127"/>
      <c r="QS73" s="1127"/>
      <c r="QT73" s="1127"/>
      <c r="QU73" s="1127"/>
      <c r="QV73" s="1127"/>
      <c r="QW73" s="1127"/>
      <c r="QX73" s="1127"/>
      <c r="QY73" s="1127"/>
      <c r="QZ73" s="1127"/>
      <c r="RA73" s="1127"/>
      <c r="RB73" s="1127"/>
      <c r="RC73" s="1127"/>
      <c r="RD73" s="1127"/>
      <c r="RE73" s="1127"/>
      <c r="RF73" s="1127"/>
      <c r="RG73" s="1127"/>
      <c r="RH73" s="1127"/>
      <c r="RI73" s="1127"/>
      <c r="RJ73" s="1127"/>
      <c r="RK73" s="1127"/>
      <c r="RL73" s="1127"/>
      <c r="RM73" s="1127"/>
      <c r="RN73" s="1127"/>
      <c r="RO73" s="1127"/>
      <c r="RP73" s="1127"/>
      <c r="RQ73" s="1127"/>
      <c r="RR73" s="1127"/>
      <c r="RS73" s="1127"/>
      <c r="RT73" s="1127"/>
      <c r="RU73" s="1127"/>
      <c r="RV73" s="1127"/>
      <c r="RW73" s="1127"/>
      <c r="RX73" s="1127"/>
      <c r="RY73" s="1127"/>
      <c r="RZ73" s="1127"/>
      <c r="SA73" s="1127"/>
      <c r="SB73" s="1127"/>
      <c r="SC73" s="1127"/>
      <c r="SD73" s="1127"/>
      <c r="SE73" s="1127"/>
      <c r="SF73" s="1127"/>
      <c r="SG73" s="1127"/>
      <c r="SH73" s="1127"/>
      <c r="SI73" s="1127"/>
      <c r="SJ73" s="1127"/>
      <c r="SK73" s="1127"/>
      <c r="SL73" s="1127"/>
      <c r="SM73" s="1127"/>
      <c r="SN73" s="1127"/>
      <c r="SO73" s="1127"/>
      <c r="SP73" s="1127"/>
      <c r="SQ73" s="1127"/>
      <c r="SR73" s="1127"/>
      <c r="SS73" s="1127"/>
      <c r="ST73" s="1127"/>
      <c r="SU73" s="1127"/>
      <c r="SV73" s="1127"/>
      <c r="SW73" s="1127"/>
      <c r="SX73" s="1127"/>
      <c r="SY73" s="1127"/>
      <c r="SZ73" s="1127"/>
      <c r="TA73" s="1127"/>
      <c r="TB73" s="1127"/>
      <c r="TC73" s="1127"/>
      <c r="TD73" s="1127"/>
      <c r="TE73" s="1127"/>
      <c r="TF73" s="1127"/>
      <c r="TG73" s="1127"/>
      <c r="TH73" s="1127"/>
      <c r="TI73" s="1127"/>
      <c r="TJ73" s="1127"/>
      <c r="TK73" s="1127"/>
      <c r="TL73" s="1127"/>
      <c r="TM73" s="1127"/>
      <c r="TN73" s="1127"/>
      <c r="TO73" s="1127"/>
      <c r="TP73" s="1127"/>
      <c r="TQ73" s="1127"/>
      <c r="TR73" s="1127"/>
      <c r="TS73" s="1127"/>
      <c r="TT73" s="1127"/>
      <c r="TU73" s="1127"/>
      <c r="TV73" s="1127"/>
      <c r="TW73" s="1127"/>
      <c r="TX73" s="1127"/>
      <c r="TY73" s="1127"/>
      <c r="TZ73" s="1127"/>
      <c r="UA73" s="1127"/>
      <c r="UB73" s="1127"/>
      <c r="UC73" s="1127"/>
      <c r="UD73" s="1127"/>
      <c r="UE73" s="1127"/>
      <c r="UF73" s="1127"/>
      <c r="UG73" s="1127"/>
      <c r="UH73" s="1127"/>
      <c r="UI73" s="1127"/>
      <c r="UJ73" s="1127"/>
      <c r="UK73" s="1127"/>
      <c r="UL73" s="1127"/>
      <c r="UM73" s="1127"/>
      <c r="UN73" s="1127"/>
      <c r="UO73" s="1127"/>
      <c r="UP73" s="1127"/>
      <c r="UQ73" s="1127"/>
      <c r="UR73" s="1127"/>
      <c r="US73" s="1127"/>
      <c r="UT73" s="1127"/>
      <c r="UU73" s="1127"/>
      <c r="UV73" s="1127"/>
      <c r="UW73" s="1127"/>
      <c r="UX73" s="1127"/>
      <c r="UY73" s="1127"/>
      <c r="UZ73" s="1127"/>
      <c r="VA73" s="1127"/>
      <c r="VB73" s="1127"/>
      <c r="VC73" s="1127"/>
      <c r="VD73" s="1127"/>
      <c r="VE73" s="1127"/>
      <c r="VF73" s="1127"/>
      <c r="VG73" s="1127"/>
      <c r="VH73" s="1127"/>
      <c r="VI73" s="1127"/>
      <c r="VJ73" s="1127"/>
      <c r="VK73" s="1127"/>
      <c r="VL73" s="1127"/>
      <c r="VM73" s="1127"/>
      <c r="VN73" s="1127"/>
      <c r="VO73" s="1127"/>
      <c r="VP73" s="1127"/>
      <c r="VQ73" s="1127"/>
      <c r="VR73" s="1127"/>
      <c r="VS73" s="1127"/>
      <c r="VT73" s="1127"/>
      <c r="VU73" s="1127"/>
      <c r="VV73" s="1127"/>
      <c r="VW73" s="1127"/>
      <c r="VX73" s="1127"/>
      <c r="VY73" s="1127"/>
      <c r="VZ73" s="1127"/>
      <c r="WA73" s="1127"/>
      <c r="WB73" s="1127"/>
      <c r="WC73" s="1127"/>
      <c r="WD73" s="1127"/>
      <c r="WE73" s="1127"/>
      <c r="WF73" s="1127"/>
      <c r="WG73" s="1127"/>
      <c r="WH73" s="1127"/>
      <c r="WI73" s="1127"/>
      <c r="WJ73" s="1127"/>
      <c r="WK73" s="1127"/>
      <c r="WL73" s="1127"/>
      <c r="WM73" s="1127"/>
      <c r="WN73" s="1127"/>
      <c r="WO73" s="1127"/>
      <c r="WP73" s="1127"/>
      <c r="WQ73" s="1127"/>
      <c r="WR73" s="1127"/>
      <c r="WS73" s="1127"/>
      <c r="WT73" s="1127"/>
      <c r="WU73" s="1127"/>
      <c r="WV73" s="1127"/>
      <c r="WW73" s="1127"/>
      <c r="WX73" s="1127"/>
      <c r="WY73" s="1127"/>
      <c r="WZ73" s="1127"/>
      <c r="XA73" s="1127"/>
      <c r="XB73" s="1127"/>
      <c r="XC73" s="1127"/>
      <c r="XD73" s="1127"/>
      <c r="XE73" s="1127"/>
      <c r="XF73" s="1127"/>
      <c r="XG73" s="1127"/>
      <c r="XH73" s="1127"/>
      <c r="XI73" s="1127"/>
      <c r="XJ73" s="1127"/>
      <c r="XK73" s="1127"/>
      <c r="XL73" s="1127"/>
      <c r="XM73" s="1127"/>
      <c r="XN73" s="1127"/>
      <c r="XO73" s="1127"/>
      <c r="XP73" s="1127"/>
      <c r="XQ73" s="1127"/>
      <c r="XR73" s="1127"/>
      <c r="XS73" s="1127"/>
      <c r="XT73" s="1127"/>
      <c r="XU73" s="1127"/>
      <c r="XV73" s="1127"/>
      <c r="XW73" s="1127"/>
      <c r="XX73" s="1127"/>
      <c r="XY73" s="1127"/>
      <c r="XZ73" s="1127"/>
      <c r="YA73" s="1127"/>
      <c r="YB73" s="1127"/>
      <c r="YC73" s="1127"/>
      <c r="YD73" s="1127"/>
      <c r="YE73" s="1127"/>
      <c r="YF73" s="1127"/>
      <c r="YG73" s="1127"/>
      <c r="YH73" s="1127"/>
      <c r="YI73" s="1127"/>
      <c r="YJ73" s="1127"/>
      <c r="YK73" s="1127"/>
      <c r="YL73" s="1127"/>
      <c r="YM73" s="1127"/>
      <c r="YN73" s="1127"/>
      <c r="YO73" s="1127"/>
      <c r="YP73" s="1127"/>
      <c r="YQ73" s="1127"/>
      <c r="YR73" s="1127"/>
      <c r="YS73" s="1127"/>
      <c r="YT73" s="1127"/>
      <c r="YU73" s="1127"/>
      <c r="YV73" s="1127"/>
      <c r="YW73" s="1127"/>
      <c r="YX73" s="1127"/>
      <c r="YY73" s="1127"/>
      <c r="YZ73" s="1127"/>
      <c r="ZA73" s="1127"/>
      <c r="ZB73" s="1127"/>
      <c r="ZC73" s="1127"/>
      <c r="ZD73" s="1127"/>
      <c r="ZE73" s="1127"/>
      <c r="ZF73" s="1127"/>
      <c r="ZG73" s="1127"/>
      <c r="ZH73" s="1127"/>
      <c r="ZI73" s="1127"/>
      <c r="ZJ73" s="1127"/>
      <c r="ZK73" s="1127"/>
      <c r="ZL73" s="1127"/>
      <c r="ZM73" s="1127"/>
      <c r="ZN73" s="1127"/>
      <c r="ZO73" s="1127"/>
      <c r="ZP73" s="1127"/>
      <c r="ZQ73" s="1127"/>
      <c r="ZR73" s="1127"/>
      <c r="ZS73" s="1127"/>
      <c r="ZT73" s="1127"/>
      <c r="ZU73" s="1127"/>
      <c r="ZV73" s="1127"/>
      <c r="ZW73" s="1127"/>
      <c r="ZX73" s="1127"/>
      <c r="ZY73" s="1127"/>
      <c r="ZZ73" s="1127"/>
      <c r="AAA73" s="1127"/>
      <c r="AAB73" s="1127"/>
      <c r="AAC73" s="1127"/>
      <c r="AAD73" s="1127"/>
      <c r="AAE73" s="1127"/>
      <c r="AAF73" s="1127"/>
      <c r="AAG73" s="1127"/>
      <c r="AAH73" s="1127"/>
      <c r="AAI73" s="1127"/>
      <c r="AAJ73" s="1127"/>
      <c r="AAK73" s="1127"/>
      <c r="AAL73" s="1127"/>
      <c r="AAM73" s="1127"/>
      <c r="AAN73" s="1127"/>
      <c r="AAO73" s="1127"/>
      <c r="AAP73" s="1127"/>
      <c r="AAQ73" s="1127"/>
      <c r="AAR73" s="1127"/>
      <c r="AAS73" s="1127"/>
      <c r="AAT73" s="1127"/>
      <c r="AAU73" s="1127"/>
      <c r="AAV73" s="1127"/>
      <c r="AAW73" s="1127"/>
      <c r="AAX73" s="1127"/>
      <c r="AAY73" s="1127"/>
      <c r="AAZ73" s="1127"/>
      <c r="ABA73" s="1127"/>
      <c r="ABB73" s="1127"/>
      <c r="ABC73" s="1127"/>
      <c r="ABD73" s="1127"/>
      <c r="ABE73" s="1127"/>
      <c r="ABF73" s="1127"/>
      <c r="ABG73" s="1127"/>
      <c r="ABH73" s="1127"/>
      <c r="ABI73" s="1127"/>
      <c r="ABJ73" s="1127"/>
      <c r="ABK73" s="1127"/>
      <c r="ABL73" s="1127"/>
      <c r="ABM73" s="1127"/>
      <c r="ABN73" s="1127"/>
      <c r="ABO73" s="1127"/>
      <c r="ABP73" s="1127"/>
      <c r="ABQ73" s="1127"/>
      <c r="ABR73" s="1127"/>
      <c r="ABS73" s="1127"/>
      <c r="ABT73" s="1127"/>
      <c r="ABU73" s="1127"/>
      <c r="ABV73" s="1127"/>
      <c r="ABW73" s="1127"/>
      <c r="ABX73" s="1127"/>
      <c r="ABY73" s="1127"/>
      <c r="ABZ73" s="1127"/>
      <c r="ACA73" s="1127"/>
      <c r="ACB73" s="1127"/>
      <c r="ACC73" s="1127"/>
      <c r="ACD73" s="1127"/>
      <c r="ACE73" s="1127"/>
      <c r="ACF73" s="1127"/>
      <c r="ACG73" s="1127"/>
      <c r="ACH73" s="1127"/>
      <c r="ACI73" s="1127"/>
      <c r="ACJ73" s="1127"/>
      <c r="ACK73" s="1127"/>
      <c r="ACL73" s="1127"/>
      <c r="ACM73" s="1127"/>
      <c r="ACN73" s="1127"/>
      <c r="ACO73" s="1127"/>
      <c r="ACP73" s="1127"/>
      <c r="ACQ73" s="1127"/>
      <c r="ACR73" s="1127"/>
      <c r="ACS73" s="1127"/>
      <c r="ACT73" s="1127"/>
      <c r="ACU73" s="1127"/>
      <c r="ACV73" s="1127"/>
      <c r="ACW73" s="1127"/>
      <c r="ACX73" s="1127"/>
      <c r="ACY73" s="1127"/>
      <c r="ACZ73" s="1127"/>
      <c r="ADA73" s="1127"/>
      <c r="ADB73" s="1127"/>
      <c r="ADC73" s="1127"/>
      <c r="ADD73" s="1127"/>
      <c r="ADE73" s="1127"/>
      <c r="ADF73" s="1127"/>
      <c r="ADG73" s="1127"/>
      <c r="ADH73" s="1127"/>
      <c r="ADI73" s="1127"/>
      <c r="ADJ73" s="1127"/>
      <c r="ADK73" s="1127"/>
      <c r="ADL73" s="1127"/>
      <c r="ADM73" s="1127"/>
      <c r="ADN73" s="1127"/>
      <c r="ADO73" s="1127"/>
      <c r="ADP73" s="1127"/>
      <c r="ADQ73" s="1127"/>
      <c r="ADR73" s="1127"/>
      <c r="ADS73" s="1127"/>
      <c r="ADT73" s="1127"/>
      <c r="ADU73" s="1127"/>
      <c r="ADV73" s="1127"/>
      <c r="ADW73" s="1127"/>
      <c r="ADX73" s="1127"/>
      <c r="ADY73" s="1127"/>
      <c r="ADZ73" s="1127"/>
      <c r="AEA73" s="1127"/>
      <c r="AEB73" s="1127"/>
      <c r="AEC73" s="1127"/>
      <c r="AED73" s="1127"/>
      <c r="AEE73" s="1127"/>
      <c r="AEF73" s="1127"/>
      <c r="AEG73" s="1127"/>
      <c r="AEH73" s="1127"/>
      <c r="AEI73" s="1127"/>
      <c r="AEJ73" s="1127"/>
      <c r="AEK73" s="1127"/>
      <c r="AEL73" s="1127"/>
      <c r="AEM73" s="1127"/>
      <c r="AEN73" s="1127"/>
      <c r="AEO73" s="1127"/>
      <c r="AEP73" s="1127"/>
      <c r="AEQ73" s="1127"/>
      <c r="AER73" s="1127"/>
      <c r="AES73" s="1127"/>
      <c r="AET73" s="1127"/>
      <c r="AEU73" s="1127"/>
      <c r="AEV73" s="1127"/>
      <c r="AEW73" s="1127"/>
      <c r="AEX73" s="1127"/>
      <c r="AEY73" s="1127"/>
      <c r="AEZ73" s="1127"/>
      <c r="AFA73" s="1127"/>
      <c r="AFB73" s="1127"/>
      <c r="AFC73" s="1127"/>
      <c r="AFD73" s="1127"/>
      <c r="AFE73" s="1127"/>
      <c r="AFF73" s="1127"/>
      <c r="AFG73" s="1127"/>
      <c r="AFH73" s="1127"/>
      <c r="AFI73" s="1127"/>
      <c r="AFJ73" s="1127"/>
      <c r="AFK73" s="1127"/>
      <c r="AFL73" s="1127"/>
      <c r="AFM73" s="1127"/>
      <c r="AFN73" s="1127"/>
      <c r="AFO73" s="1127"/>
      <c r="AFP73" s="1127"/>
      <c r="AFQ73" s="1127"/>
      <c r="AFR73" s="1127"/>
      <c r="AFS73" s="1127"/>
      <c r="AFT73" s="1127"/>
      <c r="AFU73" s="1127"/>
      <c r="AFV73" s="1127"/>
      <c r="AFW73" s="1127"/>
      <c r="AFX73" s="1127"/>
      <c r="AFY73" s="1127"/>
      <c r="AFZ73" s="1127"/>
      <c r="AGA73" s="1127"/>
      <c r="AGB73" s="1127"/>
      <c r="AGC73" s="1127"/>
      <c r="AGD73" s="1127"/>
      <c r="AGE73" s="1127"/>
      <c r="AGF73" s="1127"/>
      <c r="AGG73" s="1127"/>
      <c r="AGH73" s="1127"/>
      <c r="AGI73" s="1127"/>
      <c r="AGJ73" s="1127"/>
      <c r="AGK73" s="1127"/>
      <c r="AGL73" s="1127"/>
      <c r="AGM73" s="1127"/>
      <c r="AGN73" s="1127"/>
      <c r="AGO73" s="1127"/>
      <c r="AGP73" s="1127"/>
      <c r="AGQ73" s="1127"/>
      <c r="AGR73" s="1127"/>
      <c r="AGS73" s="1127"/>
      <c r="AGT73" s="1127"/>
      <c r="AGU73" s="1127"/>
      <c r="AGV73" s="1127"/>
      <c r="AGW73" s="1127"/>
      <c r="AGX73" s="1127"/>
      <c r="AGY73" s="1127"/>
      <c r="AGZ73" s="1127"/>
      <c r="AHA73" s="1127"/>
      <c r="AHB73" s="1127"/>
      <c r="AHC73" s="1127"/>
      <c r="AHD73" s="1127"/>
      <c r="AHE73" s="1127"/>
      <c r="AHF73" s="1127"/>
      <c r="AHG73" s="1127"/>
      <c r="AHH73" s="1127"/>
      <c r="AHI73" s="1127"/>
      <c r="AHJ73" s="1127"/>
      <c r="AHK73" s="1127"/>
      <c r="AHL73" s="1127"/>
      <c r="AHM73" s="1127"/>
      <c r="AHN73" s="1127"/>
      <c r="AHO73" s="1127"/>
      <c r="AHP73" s="1127"/>
      <c r="AHQ73" s="1127"/>
      <c r="AHR73" s="1127"/>
      <c r="AHS73" s="1127"/>
      <c r="AHT73" s="1127"/>
      <c r="AHU73" s="1127"/>
      <c r="AHV73" s="1127"/>
      <c r="AHW73" s="1127"/>
      <c r="AHX73" s="1127"/>
      <c r="AHY73" s="1127"/>
      <c r="AHZ73" s="1127"/>
      <c r="AIA73" s="1127"/>
      <c r="AIB73" s="1127"/>
      <c r="AIC73" s="1127"/>
      <c r="AID73" s="1127"/>
      <c r="AIE73" s="1127"/>
      <c r="AIF73" s="1127"/>
      <c r="AIG73" s="1127"/>
      <c r="AIH73" s="1127"/>
      <c r="AII73" s="1127"/>
      <c r="AIJ73" s="1127"/>
      <c r="AIK73" s="1127"/>
      <c r="AIL73" s="1127"/>
      <c r="AIM73" s="1127"/>
      <c r="AIN73" s="1127"/>
      <c r="AIO73" s="1127"/>
      <c r="AIP73" s="1127"/>
      <c r="AIQ73" s="1127"/>
      <c r="AIR73" s="1127"/>
      <c r="AIS73" s="1127"/>
      <c r="AIT73" s="1127"/>
      <c r="AIU73" s="1127"/>
      <c r="AIV73" s="1127"/>
      <c r="AIW73" s="1127"/>
      <c r="AIX73" s="1127"/>
      <c r="AIY73" s="1127"/>
      <c r="AIZ73" s="1127"/>
      <c r="AJA73" s="1127"/>
      <c r="AJB73" s="1127"/>
      <c r="AJC73" s="1127"/>
      <c r="AJD73" s="1127"/>
      <c r="AJE73" s="1127"/>
      <c r="AJF73" s="1127"/>
      <c r="AJG73" s="1127"/>
      <c r="AJH73" s="1127"/>
      <c r="AJI73" s="1127"/>
      <c r="AJJ73" s="1127"/>
      <c r="AJK73" s="1127"/>
      <c r="AJL73" s="1127"/>
      <c r="AJM73" s="1127"/>
      <c r="AJN73" s="1127"/>
      <c r="AJO73" s="1127"/>
      <c r="AJP73" s="1127"/>
      <c r="AJQ73" s="1127"/>
      <c r="AJR73" s="1127"/>
      <c r="AJS73" s="1127"/>
      <c r="AJT73" s="1127"/>
      <c r="AJU73" s="1127"/>
      <c r="AJV73" s="1127"/>
      <c r="AJW73" s="1127"/>
      <c r="AJX73" s="1127"/>
      <c r="AJY73" s="1127"/>
      <c r="AJZ73" s="1127"/>
      <c r="AKA73" s="1127"/>
      <c r="AKB73" s="1127"/>
      <c r="AKC73" s="1127"/>
      <c r="AKD73" s="1127"/>
      <c r="AKE73" s="1127"/>
      <c r="AKF73" s="1127"/>
      <c r="AKG73" s="1127"/>
      <c r="AKH73" s="1127"/>
      <c r="AKI73" s="1127"/>
      <c r="AKJ73" s="1127"/>
      <c r="AKK73" s="1127"/>
      <c r="AKL73" s="1127"/>
      <c r="AKM73" s="1127"/>
      <c r="AKN73" s="1127"/>
      <c r="AKO73" s="1127"/>
      <c r="AKP73" s="1127"/>
      <c r="AKQ73" s="1127"/>
      <c r="AKR73" s="1127"/>
      <c r="AKS73" s="1127"/>
      <c r="AKT73" s="1127"/>
      <c r="AKU73" s="1127"/>
      <c r="AKV73" s="1127"/>
      <c r="AKW73" s="1127"/>
      <c r="AKX73" s="1127"/>
      <c r="AKY73" s="1127"/>
      <c r="AKZ73" s="1127"/>
      <c r="ALA73" s="1127"/>
      <c r="ALB73" s="1127"/>
      <c r="ALC73" s="1127"/>
      <c r="ALD73" s="1127"/>
      <c r="ALE73" s="1127"/>
      <c r="ALF73" s="1127"/>
      <c r="ALG73" s="1127"/>
      <c r="ALH73" s="1127"/>
      <c r="ALI73" s="1127"/>
      <c r="ALJ73" s="1127"/>
      <c r="ALK73" s="1127"/>
      <c r="ALL73" s="1127"/>
      <c r="ALM73" s="1127"/>
      <c r="ALN73" s="1127"/>
      <c r="ALO73" s="1127"/>
      <c r="ALP73" s="1127"/>
      <c r="ALQ73" s="1127"/>
      <c r="ALR73" s="1127"/>
      <c r="ALS73" s="1127"/>
      <c r="ALT73" s="1127"/>
      <c r="ALU73" s="1127"/>
      <c r="ALV73" s="1127"/>
      <c r="ALW73" s="1127"/>
      <c r="ALX73" s="1127"/>
      <c r="ALY73" s="1127"/>
      <c r="ALZ73" s="1127"/>
      <c r="AMA73" s="1127"/>
      <c r="AMB73" s="1127"/>
      <c r="AMC73" s="1127"/>
      <c r="AMD73" s="1127"/>
      <c r="AME73" s="1127"/>
      <c r="AMF73" s="1127"/>
      <c r="AMG73" s="1127"/>
      <c r="AMH73" s="1127"/>
      <c r="AMI73" s="1127"/>
      <c r="AMJ73" s="1127"/>
      <c r="AMK73" s="199"/>
    </row>
    <row r="74" spans="1:1025">
      <c r="A74" s="1599" t="s">
        <v>3209</v>
      </c>
      <c r="B74" s="1594"/>
      <c r="C74" s="1594"/>
      <c r="D74" s="1594"/>
      <c r="E74" s="1594"/>
      <c r="F74" s="1595"/>
      <c r="G74" s="1600">
        <v>5017374.55</v>
      </c>
      <c r="H74" s="1600">
        <v>5017374.55</v>
      </c>
      <c r="I74" s="656"/>
      <c r="J74" s="653"/>
      <c r="AMK74" s="199"/>
    </row>
    <row r="75" spans="1:1025">
      <c r="A75" s="1599" t="s">
        <v>3219</v>
      </c>
      <c r="B75" s="1594"/>
      <c r="C75" s="1594"/>
      <c r="D75" s="1594"/>
      <c r="E75" s="1594"/>
      <c r="F75" s="1595"/>
      <c r="G75" s="1600">
        <v>4758150</v>
      </c>
      <c r="H75" s="1600">
        <v>4758150</v>
      </c>
      <c r="I75" s="656"/>
      <c r="J75" s="653"/>
      <c r="AMK75" s="199"/>
    </row>
    <row r="76" spans="1:1025">
      <c r="A76" s="1599" t="s">
        <v>3263</v>
      </c>
      <c r="B76" s="1594"/>
      <c r="C76" s="1594"/>
      <c r="D76" s="1594"/>
      <c r="E76" s="1594"/>
      <c r="F76" s="1595"/>
      <c r="G76" s="1600">
        <v>4706990.4000000004</v>
      </c>
      <c r="H76" s="1600">
        <v>4706990.4000000004</v>
      </c>
      <c r="I76" s="656"/>
      <c r="J76" s="653"/>
      <c r="AMK76" s="199"/>
    </row>
    <row r="77" spans="1:1025">
      <c r="A77" s="1599" t="s">
        <v>3223</v>
      </c>
      <c r="B77" s="1594"/>
      <c r="C77" s="1594"/>
      <c r="D77" s="1594"/>
      <c r="E77" s="1594"/>
      <c r="F77" s="1595"/>
      <c r="G77" s="1600">
        <v>4489956.25</v>
      </c>
      <c r="H77" s="1600">
        <v>4489956.25</v>
      </c>
      <c r="I77" s="656"/>
      <c r="J77" s="653"/>
      <c r="AMK77" s="199"/>
    </row>
    <row r="78" spans="1:1025">
      <c r="A78" s="1599" t="s">
        <v>3198</v>
      </c>
      <c r="B78" s="1594"/>
      <c r="C78" s="1594"/>
      <c r="D78" s="1594"/>
      <c r="E78" s="1594"/>
      <c r="F78" s="1595"/>
      <c r="G78" s="1600">
        <v>4427571</v>
      </c>
      <c r="H78" s="1600">
        <v>4427571</v>
      </c>
      <c r="I78" s="656"/>
      <c r="J78" s="653"/>
      <c r="AMK78" s="199"/>
    </row>
    <row r="79" spans="1:1025">
      <c r="A79" s="1599" t="s">
        <v>3236</v>
      </c>
      <c r="B79" s="1594"/>
      <c r="C79" s="1594"/>
      <c r="D79" s="1594"/>
      <c r="E79" s="1594"/>
      <c r="F79" s="1595"/>
      <c r="G79" s="1600">
        <v>4018479.9</v>
      </c>
      <c r="H79" s="1600">
        <v>4018479.9</v>
      </c>
      <c r="I79" s="656"/>
      <c r="J79" s="653"/>
      <c r="AMK79" s="199"/>
    </row>
    <row r="80" spans="1:1025">
      <c r="A80" s="1599" t="s">
        <v>3216</v>
      </c>
      <c r="B80" s="1594"/>
      <c r="C80" s="1594"/>
      <c r="D80" s="1594"/>
      <c r="E80" s="1594"/>
      <c r="F80" s="1595"/>
      <c r="G80" s="1600">
        <v>3620000</v>
      </c>
      <c r="H80" s="1600">
        <v>3620000</v>
      </c>
      <c r="I80" s="656"/>
      <c r="J80" s="653"/>
      <c r="AMK80" s="199"/>
    </row>
    <row r="81" spans="1:10 1025:1025">
      <c r="A81" s="1599" t="s">
        <v>3222</v>
      </c>
      <c r="B81" s="1594"/>
      <c r="C81" s="1594"/>
      <c r="D81" s="1594"/>
      <c r="E81" s="1594"/>
      <c r="F81" s="1595"/>
      <c r="G81" s="1600">
        <v>3242790</v>
      </c>
      <c r="H81" s="1600">
        <v>3242790</v>
      </c>
      <c r="I81" s="656"/>
      <c r="J81" s="653"/>
      <c r="AMK81" s="199"/>
    </row>
    <row r="82" spans="1:10 1025:1025">
      <c r="A82" s="1599" t="s">
        <v>3235</v>
      </c>
      <c r="B82" s="1594"/>
      <c r="C82" s="1594"/>
      <c r="D82" s="1594"/>
      <c r="E82" s="1594"/>
      <c r="F82" s="1595"/>
      <c r="G82" s="1600">
        <v>2862823.2</v>
      </c>
      <c r="H82" s="1600">
        <v>2862823.2</v>
      </c>
      <c r="I82" s="656"/>
      <c r="J82" s="653"/>
      <c r="AMK82" s="199"/>
    </row>
    <row r="83" spans="1:10 1025:1025">
      <c r="A83" s="1599" t="s">
        <v>3213</v>
      </c>
      <c r="B83" s="1594"/>
      <c r="C83" s="1594"/>
      <c r="D83" s="1594"/>
      <c r="E83" s="1594"/>
      <c r="F83" s="1595"/>
      <c r="G83" s="1600">
        <v>2777279</v>
      </c>
      <c r="H83" s="1600">
        <v>2777279</v>
      </c>
      <c r="I83" s="656"/>
      <c r="J83" s="653"/>
      <c r="AMK83" s="199"/>
    </row>
    <row r="84" spans="1:10 1025:1025">
      <c r="A84" s="1599" t="s">
        <v>3185</v>
      </c>
      <c r="B84" s="1594"/>
      <c r="C84" s="1594"/>
      <c r="D84" s="1594"/>
      <c r="E84" s="1594"/>
      <c r="F84" s="1595"/>
      <c r="G84" s="1600">
        <v>2709502.7</v>
      </c>
      <c r="H84" s="1600">
        <v>2709502.7</v>
      </c>
      <c r="I84" s="656"/>
      <c r="J84" s="653"/>
      <c r="AMK84" s="199"/>
    </row>
    <row r="85" spans="1:10 1025:1025">
      <c r="A85" s="1599" t="s">
        <v>3188</v>
      </c>
      <c r="B85" s="1594"/>
      <c r="C85" s="1594"/>
      <c r="D85" s="1594"/>
      <c r="E85" s="1594"/>
      <c r="F85" s="1595"/>
      <c r="G85" s="1600">
        <v>2132039.2999999998</v>
      </c>
      <c r="H85" s="1600">
        <v>2132039.2999999998</v>
      </c>
      <c r="I85" s="656"/>
      <c r="J85" s="653"/>
      <c r="AMK85" s="199"/>
    </row>
    <row r="86" spans="1:10 1025:1025">
      <c r="A86" s="1599" t="s">
        <v>3225</v>
      </c>
      <c r="B86" s="1594"/>
      <c r="C86" s="1594"/>
      <c r="D86" s="1594"/>
      <c r="E86" s="1594"/>
      <c r="F86" s="1595"/>
      <c r="G86" s="1600">
        <v>2124970</v>
      </c>
      <c r="H86" s="1600">
        <v>2124970</v>
      </c>
      <c r="I86" s="656"/>
      <c r="J86" s="653"/>
      <c r="AMK86" s="199"/>
    </row>
    <row r="87" spans="1:10 1025:1025">
      <c r="A87" s="1599" t="s">
        <v>3194</v>
      </c>
      <c r="B87" s="1594"/>
      <c r="C87" s="1594"/>
      <c r="D87" s="1594"/>
      <c r="E87" s="1594"/>
      <c r="F87" s="1595"/>
      <c r="G87" s="1600">
        <v>1501852.71</v>
      </c>
      <c r="H87" s="1600">
        <v>1501852.71</v>
      </c>
      <c r="I87" s="656"/>
      <c r="J87" s="653"/>
      <c r="AMK87" s="199"/>
    </row>
    <row r="88" spans="1:10 1025:1025">
      <c r="A88" s="1599" t="s">
        <v>3193</v>
      </c>
      <c r="B88" s="1594"/>
      <c r="C88" s="1594"/>
      <c r="D88" s="1594"/>
      <c r="E88" s="1594"/>
      <c r="F88" s="1595"/>
      <c r="G88" s="1600">
        <v>1389891.81</v>
      </c>
      <c r="H88" s="1600">
        <v>1389891.81</v>
      </c>
      <c r="I88" s="656"/>
      <c r="J88" s="653"/>
      <c r="AMK88" s="199"/>
    </row>
    <row r="89" spans="1:10 1025:1025">
      <c r="A89" s="1599" t="s">
        <v>3248</v>
      </c>
      <c r="B89" s="1594"/>
      <c r="C89" s="1594"/>
      <c r="D89" s="1594"/>
      <c r="E89" s="1594"/>
      <c r="F89" s="1595"/>
      <c r="G89" s="1600">
        <v>1350000</v>
      </c>
      <c r="H89" s="1600">
        <v>1350000</v>
      </c>
      <c r="I89" s="656"/>
      <c r="J89" s="653"/>
      <c r="AMK89" s="199"/>
    </row>
    <row r="90" spans="1:10 1025:1025">
      <c r="A90" s="1599" t="s">
        <v>3221</v>
      </c>
      <c r="B90" s="1594"/>
      <c r="C90" s="1594"/>
      <c r="D90" s="1594"/>
      <c r="E90" s="1594"/>
      <c r="F90" s="1595"/>
      <c r="G90" s="1600">
        <v>1207120</v>
      </c>
      <c r="H90" s="1600">
        <v>1207120</v>
      </c>
      <c r="I90" s="656"/>
      <c r="J90" s="653"/>
      <c r="AMK90" s="199"/>
    </row>
    <row r="91" spans="1:10 1025:1025">
      <c r="A91" s="1599" t="s">
        <v>3211</v>
      </c>
      <c r="B91" s="1594"/>
      <c r="C91" s="1594"/>
      <c r="D91" s="1594"/>
      <c r="E91" s="1594"/>
      <c r="F91" s="1595"/>
      <c r="G91" s="1600">
        <v>1202000</v>
      </c>
      <c r="H91" s="1600">
        <v>1202000</v>
      </c>
      <c r="I91" s="656"/>
      <c r="J91" s="653"/>
      <c r="AMK91" s="199"/>
    </row>
    <row r="92" spans="1:10 1025:1025">
      <c r="A92" s="1599" t="s">
        <v>3195</v>
      </c>
      <c r="B92" s="1594"/>
      <c r="C92" s="1594"/>
      <c r="D92" s="1594"/>
      <c r="E92" s="1594"/>
      <c r="F92" s="1595"/>
      <c r="G92" s="1600">
        <v>1035007.79</v>
      </c>
      <c r="H92" s="1600">
        <v>1035007.79</v>
      </c>
      <c r="I92" s="656"/>
      <c r="J92" s="653"/>
      <c r="AMK92" s="199"/>
    </row>
    <row r="93" spans="1:10 1025:1025">
      <c r="A93" s="1599" t="s">
        <v>3230</v>
      </c>
      <c r="B93" s="1594"/>
      <c r="C93" s="1594"/>
      <c r="D93" s="1594"/>
      <c r="E93" s="1594"/>
      <c r="F93" s="1595"/>
      <c r="G93" s="1600">
        <v>890000</v>
      </c>
      <c r="H93" s="1600">
        <v>890000</v>
      </c>
      <c r="I93" s="656"/>
      <c r="J93" s="653"/>
      <c r="AMK93" s="199"/>
    </row>
    <row r="94" spans="1:10 1025:1025">
      <c r="A94" s="1604" t="s">
        <v>3201</v>
      </c>
      <c r="B94" s="1594"/>
      <c r="C94" s="1594"/>
      <c r="D94" s="1594"/>
      <c r="E94" s="1594"/>
      <c r="F94" s="1595"/>
      <c r="G94" s="1603">
        <v>862078.3</v>
      </c>
      <c r="H94" s="1603">
        <v>862078.3</v>
      </c>
      <c r="I94" s="656"/>
      <c r="J94" s="653"/>
      <c r="AMK94" s="199"/>
    </row>
    <row r="95" spans="1:10 1025:1025">
      <c r="A95" s="1599" t="s">
        <v>3208</v>
      </c>
      <c r="B95" s="1594"/>
      <c r="C95" s="1594"/>
      <c r="D95" s="1594"/>
      <c r="E95" s="1594"/>
      <c r="F95" s="1595"/>
      <c r="G95" s="1600">
        <v>465389.6</v>
      </c>
      <c r="H95" s="1600">
        <v>465389.6</v>
      </c>
      <c r="I95" s="656"/>
      <c r="J95" s="653"/>
      <c r="AMK95" s="199"/>
    </row>
    <row r="96" spans="1:10 1025:1025">
      <c r="A96" s="1599" t="s">
        <v>3184</v>
      </c>
      <c r="B96" s="1594"/>
      <c r="C96" s="1594"/>
      <c r="D96" s="1594"/>
      <c r="E96" s="1594"/>
      <c r="F96" s="1595"/>
      <c r="G96" s="1600">
        <v>444598.06</v>
      </c>
      <c r="H96" s="1600">
        <v>444598.06</v>
      </c>
      <c r="I96" s="656"/>
      <c r="J96" s="653"/>
      <c r="AMK96" s="199"/>
    </row>
    <row r="97" spans="1:1025">
      <c r="A97" s="1599" t="s">
        <v>3183</v>
      </c>
      <c r="B97" s="1594"/>
      <c r="C97" s="1594"/>
      <c r="D97" s="1594"/>
      <c r="E97" s="1594"/>
      <c r="F97" s="1595"/>
      <c r="G97" s="1600">
        <v>370431.77</v>
      </c>
      <c r="H97" s="1600">
        <v>370431.77</v>
      </c>
      <c r="I97" s="656"/>
      <c r="J97" s="653"/>
      <c r="AMK97" s="199"/>
    </row>
    <row r="98" spans="1:1025">
      <c r="A98" s="1599" t="s">
        <v>3196</v>
      </c>
      <c r="B98" s="1594"/>
      <c r="C98" s="1594"/>
      <c r="D98" s="1594"/>
      <c r="E98" s="1594"/>
      <c r="F98" s="1595"/>
      <c r="G98" s="1600">
        <v>84100</v>
      </c>
      <c r="H98" s="1600">
        <v>84100</v>
      </c>
      <c r="I98" s="656"/>
      <c r="J98" s="653"/>
      <c r="AMK98" s="199"/>
    </row>
    <row r="99" spans="1:1025">
      <c r="A99" s="1599" t="s">
        <v>3189</v>
      </c>
      <c r="B99" s="1594"/>
      <c r="C99" s="1594"/>
      <c r="D99" s="1594"/>
      <c r="E99" s="1594"/>
      <c r="F99" s="1595"/>
      <c r="G99" s="1600">
        <v>54900</v>
      </c>
      <c r="H99" s="1600">
        <v>54900</v>
      </c>
      <c r="I99" s="656"/>
      <c r="J99" s="653"/>
      <c r="AMK99" s="199"/>
    </row>
    <row r="100" spans="1:1025">
      <c r="A100" s="1599" t="s">
        <v>8827</v>
      </c>
      <c r="B100" s="1594"/>
      <c r="C100" s="1594"/>
      <c r="D100" s="1594"/>
      <c r="E100" s="1220" t="s">
        <v>283</v>
      </c>
      <c r="F100" s="1595"/>
      <c r="G100" s="1600">
        <v>0</v>
      </c>
      <c r="H100" s="1600">
        <v>116715.8</v>
      </c>
      <c r="I100" s="656"/>
      <c r="J100" s="653"/>
      <c r="AMK100" s="199"/>
    </row>
    <row r="101" spans="1:1025">
      <c r="A101" s="1599" t="s">
        <v>3554</v>
      </c>
      <c r="B101" s="1594"/>
      <c r="C101" s="1594"/>
      <c r="D101" s="1594"/>
      <c r="E101" s="1220" t="s">
        <v>283</v>
      </c>
      <c r="F101" s="1595"/>
      <c r="G101" s="1600">
        <v>0</v>
      </c>
      <c r="H101" s="1600">
        <v>9532012</v>
      </c>
      <c r="I101" s="656"/>
      <c r="J101" s="653"/>
      <c r="AMK101" s="199"/>
    </row>
    <row r="102" spans="1:1025">
      <c r="A102" s="1599" t="s">
        <v>3555</v>
      </c>
      <c r="B102" s="1594"/>
      <c r="C102" s="1594"/>
      <c r="D102" s="1594"/>
      <c r="E102" s="1220" t="s">
        <v>283</v>
      </c>
      <c r="F102" s="1595"/>
      <c r="G102" s="1600">
        <v>0</v>
      </c>
      <c r="H102" s="1600">
        <v>45036679.5</v>
      </c>
      <c r="I102" s="656"/>
      <c r="J102" s="653"/>
      <c r="AMK102" s="199"/>
    </row>
    <row r="103" spans="1:1025">
      <c r="A103" s="1608" t="s">
        <v>3265</v>
      </c>
      <c r="B103" s="1594"/>
      <c r="C103" s="1594"/>
      <c r="D103" s="1594"/>
      <c r="E103" s="1594"/>
      <c r="F103" s="1595"/>
      <c r="G103" s="1609">
        <f>SUM(G9:G102)</f>
        <v>3520611826.3299994</v>
      </c>
      <c r="H103" s="1609">
        <f>SUM(H9:H102)</f>
        <v>3304964233.8799996</v>
      </c>
      <c r="I103" s="656"/>
      <c r="J103" s="653"/>
      <c r="AMK103" s="199"/>
    </row>
    <row r="104" spans="1:1025">
      <c r="A104" s="1610" t="s">
        <v>3528</v>
      </c>
      <c r="B104" s="1594"/>
      <c r="C104" s="1594"/>
      <c r="D104" s="1594"/>
      <c r="E104" s="1220" t="s">
        <v>3147</v>
      </c>
      <c r="F104" s="1595"/>
      <c r="G104" s="1611">
        <v>-2383602541.1300001</v>
      </c>
      <c r="H104" s="1611">
        <v>-2261200010.79</v>
      </c>
    </row>
    <row r="105" spans="1:1025">
      <c r="A105" s="1608" t="s">
        <v>3266</v>
      </c>
      <c r="B105" s="1594"/>
      <c r="C105" s="1594"/>
      <c r="D105" s="1594"/>
      <c r="E105" s="1594"/>
      <c r="F105" s="1595"/>
      <c r="G105" s="1609">
        <f>+G103+G104</f>
        <v>1137009285.1999993</v>
      </c>
      <c r="H105" s="1609">
        <f>+H103+H104</f>
        <v>1043764223.0899997</v>
      </c>
    </row>
    <row r="106" spans="1:1025">
      <c r="A106" s="1608"/>
      <c r="B106" s="1594"/>
      <c r="C106" s="1594"/>
      <c r="D106" s="1594"/>
      <c r="E106" s="1594"/>
      <c r="F106" s="1595"/>
      <c r="G106" s="1609"/>
      <c r="H106" s="1609"/>
    </row>
    <row r="107" spans="1:1025">
      <c r="A107" s="1608" t="s">
        <v>200</v>
      </c>
      <c r="B107" s="1599"/>
      <c r="C107" s="1599"/>
      <c r="D107" s="1599"/>
      <c r="E107" s="1599"/>
      <c r="F107" s="1602"/>
      <c r="G107" s="1599"/>
      <c r="H107" s="1599"/>
      <c r="K107" s="1185"/>
      <c r="L107" s="1185"/>
      <c r="M107" s="1185"/>
      <c r="N107" s="1185"/>
      <c r="O107" s="1185"/>
      <c r="P107" s="1185"/>
      <c r="Q107" s="1185"/>
      <c r="R107" s="1185"/>
      <c r="S107" s="1185"/>
      <c r="T107" s="1185"/>
      <c r="U107" s="1185"/>
      <c r="V107" s="1185"/>
      <c r="W107" s="1185"/>
      <c r="X107" s="1185"/>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185"/>
      <c r="AS107" s="1185"/>
      <c r="AT107" s="1185"/>
      <c r="AU107" s="1185"/>
      <c r="AV107" s="1185"/>
      <c r="AW107" s="1185"/>
      <c r="AX107" s="1185"/>
      <c r="AY107" s="1185"/>
      <c r="AZ107" s="1185"/>
      <c r="BA107" s="1185"/>
      <c r="BB107" s="1185"/>
      <c r="BC107" s="1185"/>
      <c r="BD107" s="1185"/>
      <c r="BE107" s="1185"/>
      <c r="BF107" s="1185"/>
      <c r="BG107" s="1185"/>
      <c r="BH107" s="1185"/>
      <c r="BI107" s="1185"/>
      <c r="BJ107" s="1185"/>
      <c r="BK107" s="1185"/>
      <c r="BL107" s="1185"/>
      <c r="BM107" s="1185"/>
      <c r="BN107" s="1185"/>
      <c r="BO107" s="1185"/>
      <c r="BP107" s="1185"/>
      <c r="BQ107" s="1185"/>
      <c r="BR107" s="1185"/>
      <c r="BS107" s="1185"/>
      <c r="BT107" s="1185"/>
      <c r="BU107" s="1185"/>
      <c r="BV107" s="1185"/>
      <c r="BW107" s="1185"/>
      <c r="BX107" s="1185"/>
      <c r="BY107" s="1185"/>
      <c r="BZ107" s="1185"/>
      <c r="CA107" s="1185"/>
      <c r="CB107" s="1185"/>
      <c r="CC107" s="1185"/>
      <c r="CD107" s="1185"/>
      <c r="CE107" s="1185"/>
      <c r="CF107" s="1185"/>
      <c r="CG107" s="1185"/>
      <c r="CH107" s="1185"/>
      <c r="CI107" s="1185"/>
      <c r="CJ107" s="1185"/>
      <c r="CK107" s="1185"/>
      <c r="CL107" s="1185"/>
      <c r="CM107" s="1185"/>
      <c r="CN107" s="1185"/>
      <c r="CO107" s="1185"/>
      <c r="CP107" s="1185"/>
      <c r="CQ107" s="1185"/>
      <c r="CR107" s="1185"/>
      <c r="CS107" s="1185"/>
      <c r="CT107" s="1185"/>
      <c r="CU107" s="1185"/>
      <c r="CV107" s="1185"/>
      <c r="CW107" s="1185"/>
      <c r="CX107" s="1185"/>
      <c r="CY107" s="1185"/>
      <c r="CZ107" s="1185"/>
      <c r="DA107" s="1185"/>
      <c r="DB107" s="1185"/>
      <c r="DC107" s="1185"/>
      <c r="DD107" s="1185"/>
      <c r="DE107" s="1185"/>
      <c r="DF107" s="1185"/>
      <c r="DG107" s="1185"/>
      <c r="DH107" s="1185"/>
      <c r="DI107" s="1185"/>
      <c r="DJ107" s="1185"/>
      <c r="DK107" s="1185"/>
      <c r="DL107" s="1185"/>
      <c r="DM107" s="1185"/>
      <c r="DN107" s="1185"/>
      <c r="DO107" s="1185"/>
      <c r="DP107" s="1185"/>
      <c r="DQ107" s="1185"/>
      <c r="DR107" s="1185"/>
      <c r="DS107" s="1185"/>
      <c r="DT107" s="1185"/>
      <c r="DU107" s="1185"/>
      <c r="DV107" s="1185"/>
      <c r="DW107" s="1185"/>
      <c r="DX107" s="1185"/>
      <c r="DY107" s="1185"/>
      <c r="DZ107" s="1185"/>
      <c r="EA107" s="1185"/>
      <c r="EB107" s="1185"/>
      <c r="EC107" s="1185"/>
      <c r="ED107" s="1185"/>
      <c r="EE107" s="1185"/>
      <c r="EF107" s="1185"/>
      <c r="EG107" s="1185"/>
      <c r="EH107" s="1185"/>
      <c r="EI107" s="1185"/>
      <c r="EJ107" s="1185"/>
      <c r="EK107" s="1185"/>
      <c r="EL107" s="1185"/>
      <c r="EM107" s="1185"/>
      <c r="EN107" s="1185"/>
      <c r="EO107" s="1185"/>
      <c r="EP107" s="1185"/>
      <c r="EQ107" s="1185"/>
      <c r="ER107" s="1185"/>
      <c r="ES107" s="1185"/>
      <c r="ET107" s="1185"/>
      <c r="EU107" s="1185"/>
      <c r="EV107" s="1185"/>
      <c r="EW107" s="1185"/>
      <c r="EX107" s="1185"/>
      <c r="EY107" s="1185"/>
      <c r="EZ107" s="1185"/>
      <c r="FA107" s="1185"/>
      <c r="FB107" s="1185"/>
      <c r="FC107" s="1185"/>
      <c r="FD107" s="1185"/>
      <c r="FE107" s="1185"/>
      <c r="FF107" s="1185"/>
      <c r="FG107" s="1185"/>
      <c r="FH107" s="1185"/>
      <c r="FI107" s="1185"/>
      <c r="FJ107" s="1185"/>
      <c r="FK107" s="1185"/>
      <c r="FL107" s="1185"/>
      <c r="FM107" s="1185"/>
      <c r="FN107" s="1185"/>
      <c r="FO107" s="1185"/>
      <c r="FP107" s="1185"/>
      <c r="FQ107" s="1185"/>
      <c r="FR107" s="1185"/>
      <c r="FS107" s="1185"/>
      <c r="FT107" s="1185"/>
      <c r="FU107" s="1185"/>
      <c r="FV107" s="1185"/>
      <c r="FW107" s="1185"/>
      <c r="FX107" s="1185"/>
      <c r="FY107" s="1185"/>
      <c r="FZ107" s="1185"/>
      <c r="GA107" s="1185"/>
      <c r="GB107" s="1185"/>
      <c r="GC107" s="1185"/>
      <c r="GD107" s="1185"/>
      <c r="GE107" s="1185"/>
      <c r="GF107" s="1185"/>
      <c r="GG107" s="1185"/>
      <c r="GH107" s="1185"/>
      <c r="GI107" s="1185"/>
      <c r="GJ107" s="1185"/>
      <c r="GK107" s="1185"/>
      <c r="GL107" s="1185"/>
      <c r="GM107" s="1185"/>
      <c r="GN107" s="1185"/>
      <c r="GO107" s="1185"/>
      <c r="GP107" s="1185"/>
      <c r="GQ107" s="1185"/>
      <c r="GR107" s="1185"/>
      <c r="GS107" s="1185"/>
      <c r="GT107" s="1185"/>
      <c r="GU107" s="1185"/>
      <c r="GV107" s="1185"/>
      <c r="GW107" s="1185"/>
      <c r="GX107" s="1185"/>
      <c r="GY107" s="1185"/>
      <c r="GZ107" s="1185"/>
      <c r="HA107" s="1185"/>
      <c r="HB107" s="1185"/>
      <c r="HC107" s="1185"/>
      <c r="HD107" s="1185"/>
      <c r="HE107" s="1185"/>
      <c r="HF107" s="1185"/>
      <c r="HG107" s="1185"/>
      <c r="HH107" s="1185"/>
      <c r="HI107" s="1185"/>
      <c r="HJ107" s="1185"/>
      <c r="HK107" s="1185"/>
      <c r="HL107" s="1185"/>
      <c r="HM107" s="1185"/>
      <c r="HN107" s="1185"/>
      <c r="HO107" s="1185"/>
      <c r="HP107" s="1185"/>
      <c r="HQ107" s="1185"/>
      <c r="HR107" s="1185"/>
      <c r="HS107" s="1185"/>
      <c r="HT107" s="1185"/>
      <c r="HU107" s="1185"/>
      <c r="HV107" s="1185"/>
      <c r="HW107" s="1185"/>
      <c r="HX107" s="1185"/>
      <c r="HY107" s="1185"/>
      <c r="HZ107" s="1185"/>
      <c r="IA107" s="1185"/>
      <c r="IB107" s="1185"/>
      <c r="IC107" s="1185"/>
      <c r="ID107" s="1185"/>
      <c r="IE107" s="1185"/>
      <c r="IF107" s="1185"/>
      <c r="IG107" s="1185"/>
      <c r="IH107" s="1185"/>
      <c r="II107" s="1185"/>
      <c r="IJ107" s="1185"/>
      <c r="IK107" s="1185"/>
      <c r="IL107" s="1185"/>
      <c r="IM107" s="1185"/>
      <c r="IN107" s="1185"/>
      <c r="IO107" s="1185"/>
      <c r="IP107" s="1185"/>
      <c r="IQ107" s="1185"/>
      <c r="IR107" s="1185"/>
      <c r="IS107" s="1185"/>
      <c r="IT107" s="1185"/>
      <c r="IU107" s="1185"/>
      <c r="IV107" s="1185"/>
      <c r="IW107" s="1185"/>
      <c r="IX107" s="1185"/>
      <c r="IY107" s="1185"/>
      <c r="IZ107" s="1185"/>
      <c r="JA107" s="1185"/>
      <c r="JB107" s="1185"/>
      <c r="JC107" s="1185"/>
      <c r="JD107" s="1185"/>
      <c r="JE107" s="1185"/>
      <c r="JF107" s="1185"/>
      <c r="JG107" s="1185"/>
      <c r="JH107" s="1185"/>
      <c r="JI107" s="1185"/>
      <c r="JJ107" s="1185"/>
      <c r="JK107" s="1185"/>
      <c r="JL107" s="1185"/>
      <c r="JM107" s="1185"/>
      <c r="JN107" s="1185"/>
      <c r="JO107" s="1185"/>
      <c r="JP107" s="1185"/>
      <c r="JQ107" s="1185"/>
      <c r="JR107" s="1185"/>
      <c r="JS107" s="1185"/>
      <c r="JT107" s="1185"/>
      <c r="JU107" s="1185"/>
      <c r="JV107" s="1185"/>
      <c r="JW107" s="1185"/>
      <c r="JX107" s="1185"/>
      <c r="JY107" s="1185"/>
      <c r="JZ107" s="1185"/>
      <c r="KA107" s="1185"/>
      <c r="KB107" s="1185"/>
      <c r="KC107" s="1185"/>
      <c r="KD107" s="1185"/>
      <c r="KE107" s="1185"/>
      <c r="KF107" s="1185"/>
      <c r="KG107" s="1185"/>
      <c r="KH107" s="1185"/>
      <c r="KI107" s="1185"/>
      <c r="KJ107" s="1185"/>
      <c r="KK107" s="1185"/>
      <c r="KL107" s="1185"/>
      <c r="KM107" s="1185"/>
      <c r="KN107" s="1185"/>
      <c r="KO107" s="1185"/>
      <c r="KP107" s="1185"/>
      <c r="KQ107" s="1185"/>
      <c r="KR107" s="1185"/>
      <c r="KS107" s="1185"/>
      <c r="KT107" s="1185"/>
      <c r="KU107" s="1185"/>
      <c r="KV107" s="1185"/>
      <c r="KW107" s="1185"/>
      <c r="KX107" s="1185"/>
      <c r="KY107" s="1185"/>
      <c r="KZ107" s="1185"/>
      <c r="LA107" s="1185"/>
      <c r="LB107" s="1185"/>
      <c r="LC107" s="1185"/>
      <c r="LD107" s="1185"/>
      <c r="LE107" s="1185"/>
      <c r="LF107" s="1185"/>
      <c r="LG107" s="1185"/>
      <c r="LH107" s="1185"/>
      <c r="LI107" s="1185"/>
      <c r="LJ107" s="1185"/>
      <c r="LK107" s="1185"/>
      <c r="LL107" s="1185"/>
      <c r="LM107" s="1185"/>
      <c r="LN107" s="1185"/>
      <c r="LO107" s="1185"/>
      <c r="LP107" s="1185"/>
      <c r="LQ107" s="1185"/>
      <c r="LR107" s="1185"/>
      <c r="LS107" s="1185"/>
      <c r="LT107" s="1185"/>
      <c r="LU107" s="1185"/>
      <c r="LV107" s="1185"/>
      <c r="LW107" s="1185"/>
      <c r="LX107" s="1185"/>
      <c r="LY107" s="1185"/>
      <c r="LZ107" s="1185"/>
      <c r="MA107" s="1185"/>
      <c r="MB107" s="1185"/>
      <c r="MC107" s="1185"/>
      <c r="MD107" s="1185"/>
      <c r="ME107" s="1185"/>
      <c r="MF107" s="1185"/>
      <c r="MG107" s="1185"/>
      <c r="MH107" s="1185"/>
      <c r="MI107" s="1185"/>
      <c r="MJ107" s="1185"/>
      <c r="MK107" s="1185"/>
      <c r="ML107" s="1185"/>
      <c r="MM107" s="1185"/>
      <c r="MN107" s="1185"/>
      <c r="MO107" s="1185"/>
      <c r="MP107" s="1185"/>
      <c r="MQ107" s="1185"/>
      <c r="MR107" s="1185"/>
      <c r="MS107" s="1185"/>
      <c r="MT107" s="1185"/>
      <c r="MU107" s="1185"/>
      <c r="MV107" s="1185"/>
      <c r="MW107" s="1185"/>
      <c r="MX107" s="1185"/>
      <c r="MY107" s="1185"/>
      <c r="MZ107" s="1185"/>
      <c r="NA107" s="1185"/>
      <c r="NB107" s="1185"/>
      <c r="NC107" s="1185"/>
      <c r="ND107" s="1185"/>
      <c r="NE107" s="1185"/>
      <c r="NF107" s="1185"/>
      <c r="NG107" s="1185"/>
      <c r="NH107" s="1185"/>
      <c r="NI107" s="1185"/>
      <c r="NJ107" s="1185"/>
      <c r="NK107" s="1185"/>
      <c r="NL107" s="1185"/>
      <c r="NM107" s="1185"/>
      <c r="NN107" s="1185"/>
      <c r="NO107" s="1185"/>
      <c r="NP107" s="1185"/>
      <c r="NQ107" s="1185"/>
      <c r="NR107" s="1185"/>
      <c r="NS107" s="1185"/>
      <c r="NT107" s="1185"/>
      <c r="NU107" s="1185"/>
      <c r="NV107" s="1185"/>
      <c r="NW107" s="1185"/>
      <c r="NX107" s="1185"/>
      <c r="NY107" s="1185"/>
      <c r="NZ107" s="1185"/>
      <c r="OA107" s="1185"/>
      <c r="OB107" s="1185"/>
      <c r="OC107" s="1185"/>
      <c r="OD107" s="1185"/>
      <c r="OE107" s="1185"/>
      <c r="OF107" s="1185"/>
      <c r="OG107" s="1185"/>
      <c r="OH107" s="1185"/>
      <c r="OI107" s="1185"/>
      <c r="OJ107" s="1185"/>
      <c r="OK107" s="1185"/>
      <c r="OL107" s="1185"/>
      <c r="OM107" s="1185"/>
      <c r="ON107" s="1185"/>
      <c r="OO107" s="1185"/>
      <c r="OP107" s="1185"/>
      <c r="OQ107" s="1185"/>
      <c r="OR107" s="1185"/>
      <c r="OS107" s="1185"/>
      <c r="OT107" s="1185"/>
      <c r="OU107" s="1185"/>
      <c r="OV107" s="1185"/>
      <c r="OW107" s="1185"/>
      <c r="OX107" s="1185"/>
      <c r="OY107" s="1185"/>
      <c r="OZ107" s="1185"/>
      <c r="PA107" s="1185"/>
      <c r="PB107" s="1185"/>
      <c r="PC107" s="1185"/>
      <c r="PD107" s="1185"/>
      <c r="PE107" s="1185"/>
      <c r="PF107" s="1185"/>
      <c r="PG107" s="1185"/>
      <c r="PH107" s="1185"/>
      <c r="PI107" s="1185"/>
      <c r="PJ107" s="1185"/>
      <c r="PK107" s="1185"/>
      <c r="PL107" s="1185"/>
      <c r="PM107" s="1185"/>
      <c r="PN107" s="1185"/>
      <c r="PO107" s="1185"/>
      <c r="PP107" s="1185"/>
      <c r="PQ107" s="1185"/>
      <c r="PR107" s="1185"/>
      <c r="PS107" s="1185"/>
      <c r="PT107" s="1185"/>
      <c r="PU107" s="1185"/>
      <c r="PV107" s="1185"/>
      <c r="PW107" s="1185"/>
      <c r="PX107" s="1185"/>
      <c r="PY107" s="1185"/>
      <c r="PZ107" s="1185"/>
      <c r="QA107" s="1185"/>
      <c r="QB107" s="1185"/>
      <c r="QC107" s="1185"/>
      <c r="QD107" s="1185"/>
      <c r="QE107" s="1185"/>
      <c r="QF107" s="1185"/>
      <c r="QG107" s="1185"/>
      <c r="QH107" s="1185"/>
      <c r="QI107" s="1185"/>
      <c r="QJ107" s="1185"/>
      <c r="QK107" s="1185"/>
      <c r="QL107" s="1185"/>
      <c r="QM107" s="1185"/>
      <c r="QN107" s="1185"/>
      <c r="QO107" s="1185"/>
      <c r="QP107" s="1185"/>
      <c r="QQ107" s="1185"/>
      <c r="QR107" s="1185"/>
      <c r="QS107" s="1185"/>
      <c r="QT107" s="1185"/>
      <c r="QU107" s="1185"/>
      <c r="QV107" s="1185"/>
      <c r="QW107" s="1185"/>
      <c r="QX107" s="1185"/>
      <c r="QY107" s="1185"/>
      <c r="QZ107" s="1185"/>
      <c r="RA107" s="1185"/>
      <c r="RB107" s="1185"/>
      <c r="RC107" s="1185"/>
      <c r="RD107" s="1185"/>
      <c r="RE107" s="1185"/>
      <c r="RF107" s="1185"/>
      <c r="RG107" s="1185"/>
      <c r="RH107" s="1185"/>
      <c r="RI107" s="1185"/>
      <c r="RJ107" s="1185"/>
      <c r="RK107" s="1185"/>
      <c r="RL107" s="1185"/>
      <c r="RM107" s="1185"/>
      <c r="RN107" s="1185"/>
      <c r="RO107" s="1185"/>
      <c r="RP107" s="1185"/>
      <c r="RQ107" s="1185"/>
      <c r="RR107" s="1185"/>
      <c r="RS107" s="1185"/>
      <c r="RT107" s="1185"/>
      <c r="RU107" s="1185"/>
      <c r="RV107" s="1185"/>
      <c r="RW107" s="1185"/>
      <c r="RX107" s="1185"/>
      <c r="RY107" s="1185"/>
      <c r="RZ107" s="1185"/>
      <c r="SA107" s="1185"/>
      <c r="SB107" s="1185"/>
      <c r="SC107" s="1185"/>
      <c r="SD107" s="1185"/>
      <c r="SE107" s="1185"/>
      <c r="SF107" s="1185"/>
      <c r="SG107" s="1185"/>
      <c r="SH107" s="1185"/>
      <c r="SI107" s="1185"/>
      <c r="SJ107" s="1185"/>
      <c r="SK107" s="1185"/>
      <c r="SL107" s="1185"/>
      <c r="SM107" s="1185"/>
      <c r="SN107" s="1185"/>
      <c r="SO107" s="1185"/>
      <c r="SP107" s="1185"/>
      <c r="SQ107" s="1185"/>
      <c r="SR107" s="1185"/>
      <c r="SS107" s="1185"/>
      <c r="ST107" s="1185"/>
      <c r="SU107" s="1185"/>
      <c r="SV107" s="1185"/>
      <c r="SW107" s="1185"/>
      <c r="SX107" s="1185"/>
      <c r="SY107" s="1185"/>
      <c r="SZ107" s="1185"/>
      <c r="TA107" s="1185"/>
      <c r="TB107" s="1185"/>
      <c r="TC107" s="1185"/>
      <c r="TD107" s="1185"/>
      <c r="TE107" s="1185"/>
      <c r="TF107" s="1185"/>
      <c r="TG107" s="1185"/>
      <c r="TH107" s="1185"/>
      <c r="TI107" s="1185"/>
      <c r="TJ107" s="1185"/>
      <c r="TK107" s="1185"/>
      <c r="TL107" s="1185"/>
      <c r="TM107" s="1185"/>
      <c r="TN107" s="1185"/>
      <c r="TO107" s="1185"/>
      <c r="TP107" s="1185"/>
      <c r="TQ107" s="1185"/>
      <c r="TR107" s="1185"/>
      <c r="TS107" s="1185"/>
      <c r="TT107" s="1185"/>
      <c r="TU107" s="1185"/>
      <c r="TV107" s="1185"/>
      <c r="TW107" s="1185"/>
      <c r="TX107" s="1185"/>
      <c r="TY107" s="1185"/>
      <c r="TZ107" s="1185"/>
      <c r="UA107" s="1185"/>
      <c r="UB107" s="1185"/>
      <c r="UC107" s="1185"/>
      <c r="UD107" s="1185"/>
      <c r="UE107" s="1185"/>
      <c r="UF107" s="1185"/>
      <c r="UG107" s="1185"/>
      <c r="UH107" s="1185"/>
      <c r="UI107" s="1185"/>
      <c r="UJ107" s="1185"/>
      <c r="UK107" s="1185"/>
      <c r="UL107" s="1185"/>
      <c r="UM107" s="1185"/>
      <c r="UN107" s="1185"/>
      <c r="UO107" s="1185"/>
      <c r="UP107" s="1185"/>
      <c r="UQ107" s="1185"/>
      <c r="UR107" s="1185"/>
      <c r="US107" s="1185"/>
      <c r="UT107" s="1185"/>
      <c r="UU107" s="1185"/>
      <c r="UV107" s="1185"/>
      <c r="UW107" s="1185"/>
      <c r="UX107" s="1185"/>
      <c r="UY107" s="1185"/>
      <c r="UZ107" s="1185"/>
      <c r="VA107" s="1185"/>
      <c r="VB107" s="1185"/>
      <c r="VC107" s="1185"/>
      <c r="VD107" s="1185"/>
      <c r="VE107" s="1185"/>
      <c r="VF107" s="1185"/>
      <c r="VG107" s="1185"/>
      <c r="VH107" s="1185"/>
      <c r="VI107" s="1185"/>
      <c r="VJ107" s="1185"/>
      <c r="VK107" s="1185"/>
      <c r="VL107" s="1185"/>
      <c r="VM107" s="1185"/>
      <c r="VN107" s="1185"/>
      <c r="VO107" s="1185"/>
      <c r="VP107" s="1185"/>
      <c r="VQ107" s="1185"/>
      <c r="VR107" s="1185"/>
      <c r="VS107" s="1185"/>
      <c r="VT107" s="1185"/>
      <c r="VU107" s="1185"/>
      <c r="VV107" s="1185"/>
      <c r="VW107" s="1185"/>
      <c r="VX107" s="1185"/>
      <c r="VY107" s="1185"/>
      <c r="VZ107" s="1185"/>
      <c r="WA107" s="1185"/>
      <c r="WB107" s="1185"/>
      <c r="WC107" s="1185"/>
      <c r="WD107" s="1185"/>
      <c r="WE107" s="1185"/>
      <c r="WF107" s="1185"/>
      <c r="WG107" s="1185"/>
      <c r="WH107" s="1185"/>
      <c r="WI107" s="1185"/>
      <c r="WJ107" s="1185"/>
      <c r="WK107" s="1185"/>
      <c r="WL107" s="1185"/>
      <c r="WM107" s="1185"/>
      <c r="WN107" s="1185"/>
      <c r="WO107" s="1185"/>
      <c r="WP107" s="1185"/>
      <c r="WQ107" s="1185"/>
      <c r="WR107" s="1185"/>
      <c r="WS107" s="1185"/>
      <c r="WT107" s="1185"/>
      <c r="WU107" s="1185"/>
      <c r="WV107" s="1185"/>
      <c r="WW107" s="1185"/>
      <c r="WX107" s="1185"/>
      <c r="WY107" s="1185"/>
      <c r="WZ107" s="1185"/>
      <c r="XA107" s="1185"/>
      <c r="XB107" s="1185"/>
      <c r="XC107" s="1185"/>
      <c r="XD107" s="1185"/>
      <c r="XE107" s="1185"/>
      <c r="XF107" s="1185"/>
      <c r="XG107" s="1185"/>
      <c r="XH107" s="1185"/>
      <c r="XI107" s="1185"/>
      <c r="XJ107" s="1185"/>
      <c r="XK107" s="1185"/>
      <c r="XL107" s="1185"/>
      <c r="XM107" s="1185"/>
      <c r="XN107" s="1185"/>
      <c r="XO107" s="1185"/>
      <c r="XP107" s="1185"/>
      <c r="XQ107" s="1185"/>
      <c r="XR107" s="1185"/>
      <c r="XS107" s="1185"/>
      <c r="XT107" s="1185"/>
      <c r="XU107" s="1185"/>
      <c r="XV107" s="1185"/>
      <c r="XW107" s="1185"/>
      <c r="XX107" s="1185"/>
      <c r="XY107" s="1185"/>
      <c r="XZ107" s="1185"/>
      <c r="YA107" s="1185"/>
      <c r="YB107" s="1185"/>
      <c r="YC107" s="1185"/>
      <c r="YD107" s="1185"/>
      <c r="YE107" s="1185"/>
      <c r="YF107" s="1185"/>
      <c r="YG107" s="1185"/>
      <c r="YH107" s="1185"/>
      <c r="YI107" s="1185"/>
      <c r="YJ107" s="1185"/>
      <c r="YK107" s="1185"/>
      <c r="YL107" s="1185"/>
      <c r="YM107" s="1185"/>
      <c r="YN107" s="1185"/>
      <c r="YO107" s="1185"/>
      <c r="YP107" s="1185"/>
      <c r="YQ107" s="1185"/>
      <c r="YR107" s="1185"/>
      <c r="YS107" s="1185"/>
      <c r="YT107" s="1185"/>
      <c r="YU107" s="1185"/>
      <c r="YV107" s="1185"/>
      <c r="YW107" s="1185"/>
      <c r="YX107" s="1185"/>
      <c r="YY107" s="1185"/>
      <c r="YZ107" s="1185"/>
      <c r="ZA107" s="1185"/>
      <c r="ZB107" s="1185"/>
      <c r="ZC107" s="1185"/>
      <c r="ZD107" s="1185"/>
      <c r="ZE107" s="1185"/>
      <c r="ZF107" s="1185"/>
      <c r="ZG107" s="1185"/>
      <c r="ZH107" s="1185"/>
      <c r="ZI107" s="1185"/>
      <c r="ZJ107" s="1185"/>
      <c r="ZK107" s="1185"/>
      <c r="ZL107" s="1185"/>
      <c r="ZM107" s="1185"/>
      <c r="ZN107" s="1185"/>
      <c r="ZO107" s="1185"/>
      <c r="ZP107" s="1185"/>
      <c r="ZQ107" s="1185"/>
      <c r="ZR107" s="1185"/>
      <c r="ZS107" s="1185"/>
      <c r="ZT107" s="1185"/>
      <c r="ZU107" s="1185"/>
      <c r="ZV107" s="1185"/>
      <c r="ZW107" s="1185"/>
      <c r="ZX107" s="1185"/>
      <c r="ZY107" s="1185"/>
      <c r="ZZ107" s="1185"/>
      <c r="AAA107" s="1185"/>
      <c r="AAB107" s="1185"/>
      <c r="AAC107" s="1185"/>
      <c r="AAD107" s="1185"/>
      <c r="AAE107" s="1185"/>
      <c r="AAF107" s="1185"/>
      <c r="AAG107" s="1185"/>
      <c r="AAH107" s="1185"/>
      <c r="AAI107" s="1185"/>
      <c r="AAJ107" s="1185"/>
      <c r="AAK107" s="1185"/>
      <c r="AAL107" s="1185"/>
      <c r="AAM107" s="1185"/>
      <c r="AAN107" s="1185"/>
      <c r="AAO107" s="1185"/>
      <c r="AAP107" s="1185"/>
      <c r="AAQ107" s="1185"/>
      <c r="AAR107" s="1185"/>
      <c r="AAS107" s="1185"/>
      <c r="AAT107" s="1185"/>
      <c r="AAU107" s="1185"/>
      <c r="AAV107" s="1185"/>
      <c r="AAW107" s="1185"/>
      <c r="AAX107" s="1185"/>
      <c r="AAY107" s="1185"/>
      <c r="AAZ107" s="1185"/>
      <c r="ABA107" s="1185"/>
      <c r="ABB107" s="1185"/>
      <c r="ABC107" s="1185"/>
      <c r="ABD107" s="1185"/>
      <c r="ABE107" s="1185"/>
      <c r="ABF107" s="1185"/>
      <c r="ABG107" s="1185"/>
      <c r="ABH107" s="1185"/>
      <c r="ABI107" s="1185"/>
      <c r="ABJ107" s="1185"/>
      <c r="ABK107" s="1185"/>
      <c r="ABL107" s="1185"/>
      <c r="ABM107" s="1185"/>
      <c r="ABN107" s="1185"/>
      <c r="ABO107" s="1185"/>
      <c r="ABP107" s="1185"/>
      <c r="ABQ107" s="1185"/>
      <c r="ABR107" s="1185"/>
      <c r="ABS107" s="1185"/>
      <c r="ABT107" s="1185"/>
      <c r="ABU107" s="1185"/>
      <c r="ABV107" s="1185"/>
      <c r="ABW107" s="1185"/>
      <c r="ABX107" s="1185"/>
      <c r="ABY107" s="1185"/>
      <c r="ABZ107" s="1185"/>
      <c r="ACA107" s="1185"/>
      <c r="ACB107" s="1185"/>
      <c r="ACC107" s="1185"/>
      <c r="ACD107" s="1185"/>
      <c r="ACE107" s="1185"/>
      <c r="ACF107" s="1185"/>
      <c r="ACG107" s="1185"/>
      <c r="ACH107" s="1185"/>
      <c r="ACI107" s="1185"/>
      <c r="ACJ107" s="1185"/>
      <c r="ACK107" s="1185"/>
      <c r="ACL107" s="1185"/>
      <c r="ACM107" s="1185"/>
      <c r="ACN107" s="1185"/>
      <c r="ACO107" s="1185"/>
      <c r="ACP107" s="1185"/>
      <c r="ACQ107" s="1185"/>
      <c r="ACR107" s="1185"/>
      <c r="ACS107" s="1185"/>
      <c r="ACT107" s="1185"/>
      <c r="ACU107" s="1185"/>
      <c r="ACV107" s="1185"/>
      <c r="ACW107" s="1185"/>
      <c r="ACX107" s="1185"/>
      <c r="ACY107" s="1185"/>
      <c r="ACZ107" s="1185"/>
      <c r="ADA107" s="1185"/>
      <c r="ADB107" s="1185"/>
      <c r="ADC107" s="1185"/>
      <c r="ADD107" s="1185"/>
      <c r="ADE107" s="1185"/>
      <c r="ADF107" s="1185"/>
      <c r="ADG107" s="1185"/>
      <c r="ADH107" s="1185"/>
      <c r="ADI107" s="1185"/>
      <c r="ADJ107" s="1185"/>
      <c r="ADK107" s="1185"/>
      <c r="ADL107" s="1185"/>
      <c r="ADM107" s="1185"/>
      <c r="ADN107" s="1185"/>
      <c r="ADO107" s="1185"/>
      <c r="ADP107" s="1185"/>
      <c r="ADQ107" s="1185"/>
      <c r="ADR107" s="1185"/>
      <c r="ADS107" s="1185"/>
      <c r="ADT107" s="1185"/>
      <c r="ADU107" s="1185"/>
      <c r="ADV107" s="1185"/>
      <c r="ADW107" s="1185"/>
      <c r="ADX107" s="1185"/>
      <c r="ADY107" s="1185"/>
      <c r="ADZ107" s="1185"/>
      <c r="AEA107" s="1185"/>
      <c r="AEB107" s="1185"/>
      <c r="AEC107" s="1185"/>
      <c r="AED107" s="1185"/>
      <c r="AEE107" s="1185"/>
      <c r="AEF107" s="1185"/>
      <c r="AEG107" s="1185"/>
      <c r="AEH107" s="1185"/>
      <c r="AEI107" s="1185"/>
      <c r="AEJ107" s="1185"/>
      <c r="AEK107" s="1185"/>
      <c r="AEL107" s="1185"/>
      <c r="AEM107" s="1185"/>
      <c r="AEN107" s="1185"/>
      <c r="AEO107" s="1185"/>
      <c r="AEP107" s="1185"/>
      <c r="AEQ107" s="1185"/>
      <c r="AER107" s="1185"/>
      <c r="AES107" s="1185"/>
      <c r="AET107" s="1185"/>
      <c r="AEU107" s="1185"/>
      <c r="AEV107" s="1185"/>
      <c r="AEW107" s="1185"/>
      <c r="AEX107" s="1185"/>
      <c r="AEY107" s="1185"/>
      <c r="AEZ107" s="1185"/>
      <c r="AFA107" s="1185"/>
      <c r="AFB107" s="1185"/>
      <c r="AFC107" s="1185"/>
      <c r="AFD107" s="1185"/>
      <c r="AFE107" s="1185"/>
      <c r="AFF107" s="1185"/>
      <c r="AFG107" s="1185"/>
      <c r="AFH107" s="1185"/>
      <c r="AFI107" s="1185"/>
      <c r="AFJ107" s="1185"/>
      <c r="AFK107" s="1185"/>
      <c r="AFL107" s="1185"/>
      <c r="AFM107" s="1185"/>
      <c r="AFN107" s="1185"/>
      <c r="AFO107" s="1185"/>
      <c r="AFP107" s="1185"/>
      <c r="AFQ107" s="1185"/>
      <c r="AFR107" s="1185"/>
      <c r="AFS107" s="1185"/>
      <c r="AFT107" s="1185"/>
      <c r="AFU107" s="1185"/>
      <c r="AFV107" s="1185"/>
      <c r="AFW107" s="1185"/>
      <c r="AFX107" s="1185"/>
      <c r="AFY107" s="1185"/>
      <c r="AFZ107" s="1185"/>
      <c r="AGA107" s="1185"/>
      <c r="AGB107" s="1185"/>
      <c r="AGC107" s="1185"/>
      <c r="AGD107" s="1185"/>
      <c r="AGE107" s="1185"/>
      <c r="AGF107" s="1185"/>
      <c r="AGG107" s="1185"/>
      <c r="AGH107" s="1185"/>
      <c r="AGI107" s="1185"/>
      <c r="AGJ107" s="1185"/>
      <c r="AGK107" s="1185"/>
      <c r="AGL107" s="1185"/>
      <c r="AGM107" s="1185"/>
      <c r="AGN107" s="1185"/>
      <c r="AGO107" s="1185"/>
      <c r="AGP107" s="1185"/>
      <c r="AGQ107" s="1185"/>
      <c r="AGR107" s="1185"/>
      <c r="AGS107" s="1185"/>
      <c r="AGT107" s="1185"/>
      <c r="AGU107" s="1185"/>
      <c r="AGV107" s="1185"/>
      <c r="AGW107" s="1185"/>
      <c r="AGX107" s="1185"/>
      <c r="AGY107" s="1185"/>
      <c r="AGZ107" s="1185"/>
      <c r="AHA107" s="1185"/>
      <c r="AHB107" s="1185"/>
      <c r="AHC107" s="1185"/>
      <c r="AHD107" s="1185"/>
      <c r="AHE107" s="1185"/>
      <c r="AHF107" s="1185"/>
      <c r="AHG107" s="1185"/>
      <c r="AHH107" s="1185"/>
      <c r="AHI107" s="1185"/>
      <c r="AHJ107" s="1185"/>
      <c r="AHK107" s="1185"/>
      <c r="AHL107" s="1185"/>
      <c r="AHM107" s="1185"/>
      <c r="AHN107" s="1185"/>
      <c r="AHO107" s="1185"/>
      <c r="AHP107" s="1185"/>
      <c r="AHQ107" s="1185"/>
      <c r="AHR107" s="1185"/>
      <c r="AHS107" s="1185"/>
      <c r="AHT107" s="1185"/>
      <c r="AHU107" s="1185"/>
      <c r="AHV107" s="1185"/>
      <c r="AHW107" s="1185"/>
      <c r="AHX107" s="1185"/>
      <c r="AHY107" s="1185"/>
      <c r="AHZ107" s="1185"/>
      <c r="AIA107" s="1185"/>
      <c r="AIB107" s="1185"/>
      <c r="AIC107" s="1185"/>
      <c r="AID107" s="1185"/>
      <c r="AIE107" s="1185"/>
      <c r="AIF107" s="1185"/>
      <c r="AIG107" s="1185"/>
      <c r="AIH107" s="1185"/>
      <c r="AII107" s="1185"/>
      <c r="AIJ107" s="1185"/>
      <c r="AIK107" s="1185"/>
      <c r="AIL107" s="1185"/>
      <c r="AIM107" s="1185"/>
      <c r="AIN107" s="1185"/>
      <c r="AIO107" s="1185"/>
      <c r="AIP107" s="1185"/>
      <c r="AIQ107" s="1185"/>
      <c r="AIR107" s="1185"/>
      <c r="AIS107" s="1185"/>
      <c r="AIT107" s="1185"/>
      <c r="AIU107" s="1185"/>
      <c r="AIV107" s="1185"/>
      <c r="AIW107" s="1185"/>
      <c r="AIX107" s="1185"/>
      <c r="AIY107" s="1185"/>
      <c r="AIZ107" s="1185"/>
      <c r="AJA107" s="1185"/>
      <c r="AJB107" s="1185"/>
      <c r="AJC107" s="1185"/>
      <c r="AJD107" s="1185"/>
      <c r="AJE107" s="1185"/>
      <c r="AJF107" s="1185"/>
      <c r="AJG107" s="1185"/>
      <c r="AJH107" s="1185"/>
      <c r="AJI107" s="1185"/>
      <c r="AJJ107" s="1185"/>
      <c r="AJK107" s="1185"/>
      <c r="AJL107" s="1185"/>
      <c r="AJM107" s="1185"/>
      <c r="AJN107" s="1185"/>
      <c r="AJO107" s="1185"/>
      <c r="AJP107" s="1185"/>
      <c r="AJQ107" s="1185"/>
      <c r="AJR107" s="1185"/>
      <c r="AJS107" s="1185"/>
      <c r="AJT107" s="1185"/>
      <c r="AJU107" s="1185"/>
      <c r="AJV107" s="1185"/>
      <c r="AJW107" s="1185"/>
      <c r="AJX107" s="1185"/>
      <c r="AJY107" s="1185"/>
      <c r="AJZ107" s="1185"/>
      <c r="AKA107" s="1185"/>
      <c r="AKB107" s="1185"/>
      <c r="AKC107" s="1185"/>
      <c r="AKD107" s="1185"/>
      <c r="AKE107" s="1185"/>
      <c r="AKF107" s="1185"/>
      <c r="AKG107" s="1185"/>
      <c r="AKH107" s="1185"/>
      <c r="AKI107" s="1185"/>
      <c r="AKJ107" s="1185"/>
      <c r="AKK107" s="1185"/>
      <c r="AKL107" s="1185"/>
      <c r="AKM107" s="1185"/>
      <c r="AKN107" s="1185"/>
      <c r="AKO107" s="1185"/>
      <c r="AKP107" s="1185"/>
      <c r="AKQ107" s="1185"/>
      <c r="AKR107" s="1185"/>
      <c r="AKS107" s="1185"/>
      <c r="AKT107" s="1185"/>
      <c r="AKU107" s="1185"/>
      <c r="AKV107" s="1185"/>
      <c r="AKW107" s="1185"/>
      <c r="AKX107" s="1185"/>
      <c r="AKY107" s="1185"/>
      <c r="AKZ107" s="1185"/>
      <c r="ALA107" s="1185"/>
      <c r="ALB107" s="1185"/>
      <c r="ALC107" s="1185"/>
      <c r="ALD107" s="1185"/>
      <c r="ALE107" s="1185"/>
      <c r="ALF107" s="1185"/>
      <c r="ALG107" s="1185"/>
      <c r="ALH107" s="1185"/>
      <c r="ALI107" s="1185"/>
      <c r="ALJ107" s="1185"/>
      <c r="ALK107" s="1185"/>
      <c r="ALL107" s="1185"/>
      <c r="ALM107" s="1185"/>
      <c r="ALN107" s="1185"/>
      <c r="ALO107" s="1185"/>
      <c r="ALP107" s="1185"/>
      <c r="ALQ107" s="1185"/>
      <c r="ALR107" s="1185"/>
      <c r="ALS107" s="1185"/>
      <c r="ALT107" s="1185"/>
      <c r="ALU107" s="1185"/>
      <c r="ALV107" s="1185"/>
      <c r="ALW107" s="1185"/>
      <c r="ALX107" s="1185"/>
      <c r="ALY107" s="1185"/>
      <c r="ALZ107" s="1185"/>
      <c r="AMA107" s="1185"/>
      <c r="AMB107" s="1185"/>
      <c r="AMC107" s="1185"/>
      <c r="AMD107" s="1185"/>
      <c r="AME107" s="1185"/>
      <c r="AMF107" s="1185"/>
      <c r="AMG107" s="1185"/>
      <c r="AMH107" s="1185"/>
      <c r="AMI107" s="1185"/>
      <c r="AMJ107" s="1185"/>
      <c r="AMK107" s="1185"/>
    </row>
    <row r="108" spans="1:1025" ht="12.75" customHeight="1">
      <c r="A108" s="1798" t="s">
        <v>3444</v>
      </c>
      <c r="B108" s="1798"/>
      <c r="C108" s="1798"/>
      <c r="D108" s="1798"/>
      <c r="E108" s="1798"/>
      <c r="F108" s="1798"/>
      <c r="G108" s="1798"/>
      <c r="H108" s="1798"/>
      <c r="K108" s="1185"/>
      <c r="L108" s="1185"/>
      <c r="M108" s="1185"/>
      <c r="N108" s="1185"/>
      <c r="O108" s="1185"/>
      <c r="P108" s="1185"/>
      <c r="Q108" s="1185"/>
      <c r="R108" s="1185"/>
      <c r="S108" s="1185"/>
      <c r="T108" s="1185"/>
      <c r="U108" s="1185"/>
      <c r="V108" s="1185"/>
      <c r="W108" s="1185"/>
      <c r="X108" s="1185"/>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185"/>
      <c r="AS108" s="1185"/>
      <c r="AT108" s="1185"/>
      <c r="AU108" s="1185"/>
      <c r="AV108" s="1185"/>
      <c r="AW108" s="1185"/>
      <c r="AX108" s="1185"/>
      <c r="AY108" s="1185"/>
      <c r="AZ108" s="1185"/>
      <c r="BA108" s="1185"/>
      <c r="BB108" s="1185"/>
      <c r="BC108" s="1185"/>
      <c r="BD108" s="1185"/>
      <c r="BE108" s="1185"/>
      <c r="BF108" s="1185"/>
      <c r="BG108" s="1185"/>
      <c r="BH108" s="1185"/>
      <c r="BI108" s="1185"/>
      <c r="BJ108" s="1185"/>
      <c r="BK108" s="1185"/>
      <c r="BL108" s="1185"/>
      <c r="BM108" s="1185"/>
      <c r="BN108" s="1185"/>
      <c r="BO108" s="1185"/>
      <c r="BP108" s="1185"/>
      <c r="BQ108" s="1185"/>
      <c r="BR108" s="1185"/>
      <c r="BS108" s="1185"/>
      <c r="BT108" s="1185"/>
      <c r="BU108" s="1185"/>
      <c r="BV108" s="1185"/>
      <c r="BW108" s="1185"/>
      <c r="BX108" s="1185"/>
      <c r="BY108" s="1185"/>
      <c r="BZ108" s="1185"/>
      <c r="CA108" s="1185"/>
      <c r="CB108" s="1185"/>
      <c r="CC108" s="1185"/>
      <c r="CD108" s="1185"/>
      <c r="CE108" s="1185"/>
      <c r="CF108" s="1185"/>
      <c r="CG108" s="1185"/>
      <c r="CH108" s="1185"/>
      <c r="CI108" s="1185"/>
      <c r="CJ108" s="1185"/>
      <c r="CK108" s="1185"/>
      <c r="CL108" s="1185"/>
      <c r="CM108" s="1185"/>
      <c r="CN108" s="1185"/>
      <c r="CO108" s="1185"/>
      <c r="CP108" s="1185"/>
      <c r="CQ108" s="1185"/>
      <c r="CR108" s="1185"/>
      <c r="CS108" s="1185"/>
      <c r="CT108" s="1185"/>
      <c r="CU108" s="1185"/>
      <c r="CV108" s="1185"/>
      <c r="CW108" s="1185"/>
      <c r="CX108" s="1185"/>
      <c r="CY108" s="1185"/>
      <c r="CZ108" s="1185"/>
      <c r="DA108" s="1185"/>
      <c r="DB108" s="1185"/>
      <c r="DC108" s="1185"/>
      <c r="DD108" s="1185"/>
      <c r="DE108" s="1185"/>
      <c r="DF108" s="1185"/>
      <c r="DG108" s="1185"/>
      <c r="DH108" s="1185"/>
      <c r="DI108" s="1185"/>
      <c r="DJ108" s="1185"/>
      <c r="DK108" s="1185"/>
      <c r="DL108" s="1185"/>
      <c r="DM108" s="1185"/>
      <c r="DN108" s="1185"/>
      <c r="DO108" s="1185"/>
      <c r="DP108" s="1185"/>
      <c r="DQ108" s="1185"/>
      <c r="DR108" s="1185"/>
      <c r="DS108" s="1185"/>
      <c r="DT108" s="1185"/>
      <c r="DU108" s="1185"/>
      <c r="DV108" s="1185"/>
      <c r="DW108" s="1185"/>
      <c r="DX108" s="1185"/>
      <c r="DY108" s="1185"/>
      <c r="DZ108" s="1185"/>
      <c r="EA108" s="1185"/>
      <c r="EB108" s="1185"/>
      <c r="EC108" s="1185"/>
      <c r="ED108" s="1185"/>
      <c r="EE108" s="1185"/>
      <c r="EF108" s="1185"/>
      <c r="EG108" s="1185"/>
      <c r="EH108" s="1185"/>
      <c r="EI108" s="1185"/>
      <c r="EJ108" s="1185"/>
      <c r="EK108" s="1185"/>
      <c r="EL108" s="1185"/>
      <c r="EM108" s="1185"/>
      <c r="EN108" s="1185"/>
      <c r="EO108" s="1185"/>
      <c r="EP108" s="1185"/>
      <c r="EQ108" s="1185"/>
      <c r="ER108" s="1185"/>
      <c r="ES108" s="1185"/>
      <c r="ET108" s="1185"/>
      <c r="EU108" s="1185"/>
      <c r="EV108" s="1185"/>
      <c r="EW108" s="1185"/>
      <c r="EX108" s="1185"/>
      <c r="EY108" s="1185"/>
      <c r="EZ108" s="1185"/>
      <c r="FA108" s="1185"/>
      <c r="FB108" s="1185"/>
      <c r="FC108" s="1185"/>
      <c r="FD108" s="1185"/>
      <c r="FE108" s="1185"/>
      <c r="FF108" s="1185"/>
      <c r="FG108" s="1185"/>
      <c r="FH108" s="1185"/>
      <c r="FI108" s="1185"/>
      <c r="FJ108" s="1185"/>
      <c r="FK108" s="1185"/>
      <c r="FL108" s="1185"/>
      <c r="FM108" s="1185"/>
      <c r="FN108" s="1185"/>
      <c r="FO108" s="1185"/>
      <c r="FP108" s="1185"/>
      <c r="FQ108" s="1185"/>
      <c r="FR108" s="1185"/>
      <c r="FS108" s="1185"/>
      <c r="FT108" s="1185"/>
      <c r="FU108" s="1185"/>
      <c r="FV108" s="1185"/>
      <c r="FW108" s="1185"/>
      <c r="FX108" s="1185"/>
      <c r="FY108" s="1185"/>
      <c r="FZ108" s="1185"/>
      <c r="GA108" s="1185"/>
      <c r="GB108" s="1185"/>
      <c r="GC108" s="1185"/>
      <c r="GD108" s="1185"/>
      <c r="GE108" s="1185"/>
      <c r="GF108" s="1185"/>
      <c r="GG108" s="1185"/>
      <c r="GH108" s="1185"/>
      <c r="GI108" s="1185"/>
      <c r="GJ108" s="1185"/>
      <c r="GK108" s="1185"/>
      <c r="GL108" s="1185"/>
      <c r="GM108" s="1185"/>
      <c r="GN108" s="1185"/>
      <c r="GO108" s="1185"/>
      <c r="GP108" s="1185"/>
      <c r="GQ108" s="1185"/>
      <c r="GR108" s="1185"/>
      <c r="GS108" s="1185"/>
      <c r="GT108" s="1185"/>
      <c r="GU108" s="1185"/>
      <c r="GV108" s="1185"/>
      <c r="GW108" s="1185"/>
      <c r="GX108" s="1185"/>
      <c r="GY108" s="1185"/>
      <c r="GZ108" s="1185"/>
      <c r="HA108" s="1185"/>
      <c r="HB108" s="1185"/>
      <c r="HC108" s="1185"/>
      <c r="HD108" s="1185"/>
      <c r="HE108" s="1185"/>
      <c r="HF108" s="1185"/>
      <c r="HG108" s="1185"/>
      <c r="HH108" s="1185"/>
      <c r="HI108" s="1185"/>
      <c r="HJ108" s="1185"/>
      <c r="HK108" s="1185"/>
      <c r="HL108" s="1185"/>
      <c r="HM108" s="1185"/>
      <c r="HN108" s="1185"/>
      <c r="HO108" s="1185"/>
      <c r="HP108" s="1185"/>
      <c r="HQ108" s="1185"/>
      <c r="HR108" s="1185"/>
      <c r="HS108" s="1185"/>
      <c r="HT108" s="1185"/>
      <c r="HU108" s="1185"/>
      <c r="HV108" s="1185"/>
      <c r="HW108" s="1185"/>
      <c r="HX108" s="1185"/>
      <c r="HY108" s="1185"/>
      <c r="HZ108" s="1185"/>
      <c r="IA108" s="1185"/>
      <c r="IB108" s="1185"/>
      <c r="IC108" s="1185"/>
      <c r="ID108" s="1185"/>
      <c r="IE108" s="1185"/>
      <c r="IF108" s="1185"/>
      <c r="IG108" s="1185"/>
      <c r="IH108" s="1185"/>
      <c r="II108" s="1185"/>
      <c r="IJ108" s="1185"/>
      <c r="IK108" s="1185"/>
      <c r="IL108" s="1185"/>
      <c r="IM108" s="1185"/>
      <c r="IN108" s="1185"/>
      <c r="IO108" s="1185"/>
      <c r="IP108" s="1185"/>
      <c r="IQ108" s="1185"/>
      <c r="IR108" s="1185"/>
      <c r="IS108" s="1185"/>
      <c r="IT108" s="1185"/>
      <c r="IU108" s="1185"/>
      <c r="IV108" s="1185"/>
      <c r="IW108" s="1185"/>
      <c r="IX108" s="1185"/>
      <c r="IY108" s="1185"/>
      <c r="IZ108" s="1185"/>
      <c r="JA108" s="1185"/>
      <c r="JB108" s="1185"/>
      <c r="JC108" s="1185"/>
      <c r="JD108" s="1185"/>
      <c r="JE108" s="1185"/>
      <c r="JF108" s="1185"/>
      <c r="JG108" s="1185"/>
      <c r="JH108" s="1185"/>
      <c r="JI108" s="1185"/>
      <c r="JJ108" s="1185"/>
      <c r="JK108" s="1185"/>
      <c r="JL108" s="1185"/>
      <c r="JM108" s="1185"/>
      <c r="JN108" s="1185"/>
      <c r="JO108" s="1185"/>
      <c r="JP108" s="1185"/>
      <c r="JQ108" s="1185"/>
      <c r="JR108" s="1185"/>
      <c r="JS108" s="1185"/>
      <c r="JT108" s="1185"/>
      <c r="JU108" s="1185"/>
      <c r="JV108" s="1185"/>
      <c r="JW108" s="1185"/>
      <c r="JX108" s="1185"/>
      <c r="JY108" s="1185"/>
      <c r="JZ108" s="1185"/>
      <c r="KA108" s="1185"/>
      <c r="KB108" s="1185"/>
      <c r="KC108" s="1185"/>
      <c r="KD108" s="1185"/>
      <c r="KE108" s="1185"/>
      <c r="KF108" s="1185"/>
      <c r="KG108" s="1185"/>
      <c r="KH108" s="1185"/>
      <c r="KI108" s="1185"/>
      <c r="KJ108" s="1185"/>
      <c r="KK108" s="1185"/>
      <c r="KL108" s="1185"/>
      <c r="KM108" s="1185"/>
      <c r="KN108" s="1185"/>
      <c r="KO108" s="1185"/>
      <c r="KP108" s="1185"/>
      <c r="KQ108" s="1185"/>
      <c r="KR108" s="1185"/>
      <c r="KS108" s="1185"/>
      <c r="KT108" s="1185"/>
      <c r="KU108" s="1185"/>
      <c r="KV108" s="1185"/>
      <c r="KW108" s="1185"/>
      <c r="KX108" s="1185"/>
      <c r="KY108" s="1185"/>
      <c r="KZ108" s="1185"/>
      <c r="LA108" s="1185"/>
      <c r="LB108" s="1185"/>
      <c r="LC108" s="1185"/>
      <c r="LD108" s="1185"/>
      <c r="LE108" s="1185"/>
      <c r="LF108" s="1185"/>
      <c r="LG108" s="1185"/>
      <c r="LH108" s="1185"/>
      <c r="LI108" s="1185"/>
      <c r="LJ108" s="1185"/>
      <c r="LK108" s="1185"/>
      <c r="LL108" s="1185"/>
      <c r="LM108" s="1185"/>
      <c r="LN108" s="1185"/>
      <c r="LO108" s="1185"/>
      <c r="LP108" s="1185"/>
      <c r="LQ108" s="1185"/>
      <c r="LR108" s="1185"/>
      <c r="LS108" s="1185"/>
      <c r="LT108" s="1185"/>
      <c r="LU108" s="1185"/>
      <c r="LV108" s="1185"/>
      <c r="LW108" s="1185"/>
      <c r="LX108" s="1185"/>
      <c r="LY108" s="1185"/>
      <c r="LZ108" s="1185"/>
      <c r="MA108" s="1185"/>
      <c r="MB108" s="1185"/>
      <c r="MC108" s="1185"/>
      <c r="MD108" s="1185"/>
      <c r="ME108" s="1185"/>
      <c r="MF108" s="1185"/>
      <c r="MG108" s="1185"/>
      <c r="MH108" s="1185"/>
      <c r="MI108" s="1185"/>
      <c r="MJ108" s="1185"/>
      <c r="MK108" s="1185"/>
      <c r="ML108" s="1185"/>
      <c r="MM108" s="1185"/>
      <c r="MN108" s="1185"/>
      <c r="MO108" s="1185"/>
      <c r="MP108" s="1185"/>
      <c r="MQ108" s="1185"/>
      <c r="MR108" s="1185"/>
      <c r="MS108" s="1185"/>
      <c r="MT108" s="1185"/>
      <c r="MU108" s="1185"/>
      <c r="MV108" s="1185"/>
      <c r="MW108" s="1185"/>
      <c r="MX108" s="1185"/>
      <c r="MY108" s="1185"/>
      <c r="MZ108" s="1185"/>
      <c r="NA108" s="1185"/>
      <c r="NB108" s="1185"/>
      <c r="NC108" s="1185"/>
      <c r="ND108" s="1185"/>
      <c r="NE108" s="1185"/>
      <c r="NF108" s="1185"/>
      <c r="NG108" s="1185"/>
      <c r="NH108" s="1185"/>
      <c r="NI108" s="1185"/>
      <c r="NJ108" s="1185"/>
      <c r="NK108" s="1185"/>
      <c r="NL108" s="1185"/>
      <c r="NM108" s="1185"/>
      <c r="NN108" s="1185"/>
      <c r="NO108" s="1185"/>
      <c r="NP108" s="1185"/>
      <c r="NQ108" s="1185"/>
      <c r="NR108" s="1185"/>
      <c r="NS108" s="1185"/>
      <c r="NT108" s="1185"/>
      <c r="NU108" s="1185"/>
      <c r="NV108" s="1185"/>
      <c r="NW108" s="1185"/>
      <c r="NX108" s="1185"/>
      <c r="NY108" s="1185"/>
      <c r="NZ108" s="1185"/>
      <c r="OA108" s="1185"/>
      <c r="OB108" s="1185"/>
      <c r="OC108" s="1185"/>
      <c r="OD108" s="1185"/>
      <c r="OE108" s="1185"/>
      <c r="OF108" s="1185"/>
      <c r="OG108" s="1185"/>
      <c r="OH108" s="1185"/>
      <c r="OI108" s="1185"/>
      <c r="OJ108" s="1185"/>
      <c r="OK108" s="1185"/>
      <c r="OL108" s="1185"/>
      <c r="OM108" s="1185"/>
      <c r="ON108" s="1185"/>
      <c r="OO108" s="1185"/>
      <c r="OP108" s="1185"/>
      <c r="OQ108" s="1185"/>
      <c r="OR108" s="1185"/>
      <c r="OS108" s="1185"/>
      <c r="OT108" s="1185"/>
      <c r="OU108" s="1185"/>
      <c r="OV108" s="1185"/>
      <c r="OW108" s="1185"/>
      <c r="OX108" s="1185"/>
      <c r="OY108" s="1185"/>
      <c r="OZ108" s="1185"/>
      <c r="PA108" s="1185"/>
      <c r="PB108" s="1185"/>
      <c r="PC108" s="1185"/>
      <c r="PD108" s="1185"/>
      <c r="PE108" s="1185"/>
      <c r="PF108" s="1185"/>
      <c r="PG108" s="1185"/>
      <c r="PH108" s="1185"/>
      <c r="PI108" s="1185"/>
      <c r="PJ108" s="1185"/>
      <c r="PK108" s="1185"/>
      <c r="PL108" s="1185"/>
      <c r="PM108" s="1185"/>
      <c r="PN108" s="1185"/>
      <c r="PO108" s="1185"/>
      <c r="PP108" s="1185"/>
      <c r="PQ108" s="1185"/>
      <c r="PR108" s="1185"/>
      <c r="PS108" s="1185"/>
      <c r="PT108" s="1185"/>
      <c r="PU108" s="1185"/>
      <c r="PV108" s="1185"/>
      <c r="PW108" s="1185"/>
      <c r="PX108" s="1185"/>
      <c r="PY108" s="1185"/>
      <c r="PZ108" s="1185"/>
      <c r="QA108" s="1185"/>
      <c r="QB108" s="1185"/>
      <c r="QC108" s="1185"/>
      <c r="QD108" s="1185"/>
      <c r="QE108" s="1185"/>
      <c r="QF108" s="1185"/>
      <c r="QG108" s="1185"/>
      <c r="QH108" s="1185"/>
      <c r="QI108" s="1185"/>
      <c r="QJ108" s="1185"/>
      <c r="QK108" s="1185"/>
      <c r="QL108" s="1185"/>
      <c r="QM108" s="1185"/>
      <c r="QN108" s="1185"/>
      <c r="QO108" s="1185"/>
      <c r="QP108" s="1185"/>
      <c r="QQ108" s="1185"/>
      <c r="QR108" s="1185"/>
      <c r="QS108" s="1185"/>
      <c r="QT108" s="1185"/>
      <c r="QU108" s="1185"/>
      <c r="QV108" s="1185"/>
      <c r="QW108" s="1185"/>
      <c r="QX108" s="1185"/>
      <c r="QY108" s="1185"/>
      <c r="QZ108" s="1185"/>
      <c r="RA108" s="1185"/>
      <c r="RB108" s="1185"/>
      <c r="RC108" s="1185"/>
      <c r="RD108" s="1185"/>
      <c r="RE108" s="1185"/>
      <c r="RF108" s="1185"/>
      <c r="RG108" s="1185"/>
      <c r="RH108" s="1185"/>
      <c r="RI108" s="1185"/>
      <c r="RJ108" s="1185"/>
      <c r="RK108" s="1185"/>
      <c r="RL108" s="1185"/>
      <c r="RM108" s="1185"/>
      <c r="RN108" s="1185"/>
      <c r="RO108" s="1185"/>
      <c r="RP108" s="1185"/>
      <c r="RQ108" s="1185"/>
      <c r="RR108" s="1185"/>
      <c r="RS108" s="1185"/>
      <c r="RT108" s="1185"/>
      <c r="RU108" s="1185"/>
      <c r="RV108" s="1185"/>
      <c r="RW108" s="1185"/>
      <c r="RX108" s="1185"/>
      <c r="RY108" s="1185"/>
      <c r="RZ108" s="1185"/>
      <c r="SA108" s="1185"/>
      <c r="SB108" s="1185"/>
      <c r="SC108" s="1185"/>
      <c r="SD108" s="1185"/>
      <c r="SE108" s="1185"/>
      <c r="SF108" s="1185"/>
      <c r="SG108" s="1185"/>
      <c r="SH108" s="1185"/>
      <c r="SI108" s="1185"/>
      <c r="SJ108" s="1185"/>
      <c r="SK108" s="1185"/>
      <c r="SL108" s="1185"/>
      <c r="SM108" s="1185"/>
      <c r="SN108" s="1185"/>
      <c r="SO108" s="1185"/>
      <c r="SP108" s="1185"/>
      <c r="SQ108" s="1185"/>
      <c r="SR108" s="1185"/>
      <c r="SS108" s="1185"/>
      <c r="ST108" s="1185"/>
      <c r="SU108" s="1185"/>
      <c r="SV108" s="1185"/>
      <c r="SW108" s="1185"/>
      <c r="SX108" s="1185"/>
      <c r="SY108" s="1185"/>
      <c r="SZ108" s="1185"/>
      <c r="TA108" s="1185"/>
      <c r="TB108" s="1185"/>
      <c r="TC108" s="1185"/>
      <c r="TD108" s="1185"/>
      <c r="TE108" s="1185"/>
      <c r="TF108" s="1185"/>
      <c r="TG108" s="1185"/>
      <c r="TH108" s="1185"/>
      <c r="TI108" s="1185"/>
      <c r="TJ108" s="1185"/>
      <c r="TK108" s="1185"/>
      <c r="TL108" s="1185"/>
      <c r="TM108" s="1185"/>
      <c r="TN108" s="1185"/>
      <c r="TO108" s="1185"/>
      <c r="TP108" s="1185"/>
      <c r="TQ108" s="1185"/>
      <c r="TR108" s="1185"/>
      <c r="TS108" s="1185"/>
      <c r="TT108" s="1185"/>
      <c r="TU108" s="1185"/>
      <c r="TV108" s="1185"/>
      <c r="TW108" s="1185"/>
      <c r="TX108" s="1185"/>
      <c r="TY108" s="1185"/>
      <c r="TZ108" s="1185"/>
      <c r="UA108" s="1185"/>
      <c r="UB108" s="1185"/>
      <c r="UC108" s="1185"/>
      <c r="UD108" s="1185"/>
      <c r="UE108" s="1185"/>
      <c r="UF108" s="1185"/>
      <c r="UG108" s="1185"/>
      <c r="UH108" s="1185"/>
      <c r="UI108" s="1185"/>
      <c r="UJ108" s="1185"/>
      <c r="UK108" s="1185"/>
      <c r="UL108" s="1185"/>
      <c r="UM108" s="1185"/>
      <c r="UN108" s="1185"/>
      <c r="UO108" s="1185"/>
      <c r="UP108" s="1185"/>
      <c r="UQ108" s="1185"/>
      <c r="UR108" s="1185"/>
      <c r="US108" s="1185"/>
      <c r="UT108" s="1185"/>
      <c r="UU108" s="1185"/>
      <c r="UV108" s="1185"/>
      <c r="UW108" s="1185"/>
      <c r="UX108" s="1185"/>
      <c r="UY108" s="1185"/>
      <c r="UZ108" s="1185"/>
      <c r="VA108" s="1185"/>
      <c r="VB108" s="1185"/>
      <c r="VC108" s="1185"/>
      <c r="VD108" s="1185"/>
      <c r="VE108" s="1185"/>
      <c r="VF108" s="1185"/>
      <c r="VG108" s="1185"/>
      <c r="VH108" s="1185"/>
      <c r="VI108" s="1185"/>
      <c r="VJ108" s="1185"/>
      <c r="VK108" s="1185"/>
      <c r="VL108" s="1185"/>
      <c r="VM108" s="1185"/>
      <c r="VN108" s="1185"/>
      <c r="VO108" s="1185"/>
      <c r="VP108" s="1185"/>
      <c r="VQ108" s="1185"/>
      <c r="VR108" s="1185"/>
      <c r="VS108" s="1185"/>
      <c r="VT108" s="1185"/>
      <c r="VU108" s="1185"/>
      <c r="VV108" s="1185"/>
      <c r="VW108" s="1185"/>
      <c r="VX108" s="1185"/>
      <c r="VY108" s="1185"/>
      <c r="VZ108" s="1185"/>
      <c r="WA108" s="1185"/>
      <c r="WB108" s="1185"/>
      <c r="WC108" s="1185"/>
      <c r="WD108" s="1185"/>
      <c r="WE108" s="1185"/>
      <c r="WF108" s="1185"/>
      <c r="WG108" s="1185"/>
      <c r="WH108" s="1185"/>
      <c r="WI108" s="1185"/>
      <c r="WJ108" s="1185"/>
      <c r="WK108" s="1185"/>
      <c r="WL108" s="1185"/>
      <c r="WM108" s="1185"/>
      <c r="WN108" s="1185"/>
      <c r="WO108" s="1185"/>
      <c r="WP108" s="1185"/>
      <c r="WQ108" s="1185"/>
      <c r="WR108" s="1185"/>
      <c r="WS108" s="1185"/>
      <c r="WT108" s="1185"/>
      <c r="WU108" s="1185"/>
      <c r="WV108" s="1185"/>
      <c r="WW108" s="1185"/>
      <c r="WX108" s="1185"/>
      <c r="WY108" s="1185"/>
      <c r="WZ108" s="1185"/>
      <c r="XA108" s="1185"/>
      <c r="XB108" s="1185"/>
      <c r="XC108" s="1185"/>
      <c r="XD108" s="1185"/>
      <c r="XE108" s="1185"/>
      <c r="XF108" s="1185"/>
      <c r="XG108" s="1185"/>
      <c r="XH108" s="1185"/>
      <c r="XI108" s="1185"/>
      <c r="XJ108" s="1185"/>
      <c r="XK108" s="1185"/>
      <c r="XL108" s="1185"/>
      <c r="XM108" s="1185"/>
      <c r="XN108" s="1185"/>
      <c r="XO108" s="1185"/>
      <c r="XP108" s="1185"/>
      <c r="XQ108" s="1185"/>
      <c r="XR108" s="1185"/>
      <c r="XS108" s="1185"/>
      <c r="XT108" s="1185"/>
      <c r="XU108" s="1185"/>
      <c r="XV108" s="1185"/>
      <c r="XW108" s="1185"/>
      <c r="XX108" s="1185"/>
      <c r="XY108" s="1185"/>
      <c r="XZ108" s="1185"/>
      <c r="YA108" s="1185"/>
      <c r="YB108" s="1185"/>
      <c r="YC108" s="1185"/>
      <c r="YD108" s="1185"/>
      <c r="YE108" s="1185"/>
      <c r="YF108" s="1185"/>
      <c r="YG108" s="1185"/>
      <c r="YH108" s="1185"/>
      <c r="YI108" s="1185"/>
      <c r="YJ108" s="1185"/>
      <c r="YK108" s="1185"/>
      <c r="YL108" s="1185"/>
      <c r="YM108" s="1185"/>
      <c r="YN108" s="1185"/>
      <c r="YO108" s="1185"/>
      <c r="YP108" s="1185"/>
      <c r="YQ108" s="1185"/>
      <c r="YR108" s="1185"/>
      <c r="YS108" s="1185"/>
      <c r="YT108" s="1185"/>
      <c r="YU108" s="1185"/>
      <c r="YV108" s="1185"/>
      <c r="YW108" s="1185"/>
      <c r="YX108" s="1185"/>
      <c r="YY108" s="1185"/>
      <c r="YZ108" s="1185"/>
      <c r="ZA108" s="1185"/>
      <c r="ZB108" s="1185"/>
      <c r="ZC108" s="1185"/>
      <c r="ZD108" s="1185"/>
      <c r="ZE108" s="1185"/>
      <c r="ZF108" s="1185"/>
      <c r="ZG108" s="1185"/>
      <c r="ZH108" s="1185"/>
      <c r="ZI108" s="1185"/>
      <c r="ZJ108" s="1185"/>
      <c r="ZK108" s="1185"/>
      <c r="ZL108" s="1185"/>
      <c r="ZM108" s="1185"/>
      <c r="ZN108" s="1185"/>
      <c r="ZO108" s="1185"/>
      <c r="ZP108" s="1185"/>
      <c r="ZQ108" s="1185"/>
      <c r="ZR108" s="1185"/>
      <c r="ZS108" s="1185"/>
      <c r="ZT108" s="1185"/>
      <c r="ZU108" s="1185"/>
      <c r="ZV108" s="1185"/>
      <c r="ZW108" s="1185"/>
      <c r="ZX108" s="1185"/>
      <c r="ZY108" s="1185"/>
      <c r="ZZ108" s="1185"/>
      <c r="AAA108" s="1185"/>
      <c r="AAB108" s="1185"/>
      <c r="AAC108" s="1185"/>
      <c r="AAD108" s="1185"/>
      <c r="AAE108" s="1185"/>
      <c r="AAF108" s="1185"/>
      <c r="AAG108" s="1185"/>
      <c r="AAH108" s="1185"/>
      <c r="AAI108" s="1185"/>
      <c r="AAJ108" s="1185"/>
      <c r="AAK108" s="1185"/>
      <c r="AAL108" s="1185"/>
      <c r="AAM108" s="1185"/>
      <c r="AAN108" s="1185"/>
      <c r="AAO108" s="1185"/>
      <c r="AAP108" s="1185"/>
      <c r="AAQ108" s="1185"/>
      <c r="AAR108" s="1185"/>
      <c r="AAS108" s="1185"/>
      <c r="AAT108" s="1185"/>
      <c r="AAU108" s="1185"/>
      <c r="AAV108" s="1185"/>
      <c r="AAW108" s="1185"/>
      <c r="AAX108" s="1185"/>
      <c r="AAY108" s="1185"/>
      <c r="AAZ108" s="1185"/>
      <c r="ABA108" s="1185"/>
      <c r="ABB108" s="1185"/>
      <c r="ABC108" s="1185"/>
      <c r="ABD108" s="1185"/>
      <c r="ABE108" s="1185"/>
      <c r="ABF108" s="1185"/>
      <c r="ABG108" s="1185"/>
      <c r="ABH108" s="1185"/>
      <c r="ABI108" s="1185"/>
      <c r="ABJ108" s="1185"/>
      <c r="ABK108" s="1185"/>
      <c r="ABL108" s="1185"/>
      <c r="ABM108" s="1185"/>
      <c r="ABN108" s="1185"/>
      <c r="ABO108" s="1185"/>
      <c r="ABP108" s="1185"/>
      <c r="ABQ108" s="1185"/>
      <c r="ABR108" s="1185"/>
      <c r="ABS108" s="1185"/>
      <c r="ABT108" s="1185"/>
      <c r="ABU108" s="1185"/>
      <c r="ABV108" s="1185"/>
      <c r="ABW108" s="1185"/>
      <c r="ABX108" s="1185"/>
      <c r="ABY108" s="1185"/>
      <c r="ABZ108" s="1185"/>
      <c r="ACA108" s="1185"/>
      <c r="ACB108" s="1185"/>
      <c r="ACC108" s="1185"/>
      <c r="ACD108" s="1185"/>
      <c r="ACE108" s="1185"/>
      <c r="ACF108" s="1185"/>
      <c r="ACG108" s="1185"/>
      <c r="ACH108" s="1185"/>
      <c r="ACI108" s="1185"/>
      <c r="ACJ108" s="1185"/>
      <c r="ACK108" s="1185"/>
      <c r="ACL108" s="1185"/>
      <c r="ACM108" s="1185"/>
      <c r="ACN108" s="1185"/>
      <c r="ACO108" s="1185"/>
      <c r="ACP108" s="1185"/>
      <c r="ACQ108" s="1185"/>
      <c r="ACR108" s="1185"/>
      <c r="ACS108" s="1185"/>
      <c r="ACT108" s="1185"/>
      <c r="ACU108" s="1185"/>
      <c r="ACV108" s="1185"/>
      <c r="ACW108" s="1185"/>
      <c r="ACX108" s="1185"/>
      <c r="ACY108" s="1185"/>
      <c r="ACZ108" s="1185"/>
      <c r="ADA108" s="1185"/>
      <c r="ADB108" s="1185"/>
      <c r="ADC108" s="1185"/>
      <c r="ADD108" s="1185"/>
      <c r="ADE108" s="1185"/>
      <c r="ADF108" s="1185"/>
      <c r="ADG108" s="1185"/>
      <c r="ADH108" s="1185"/>
      <c r="ADI108" s="1185"/>
      <c r="ADJ108" s="1185"/>
      <c r="ADK108" s="1185"/>
      <c r="ADL108" s="1185"/>
      <c r="ADM108" s="1185"/>
      <c r="ADN108" s="1185"/>
      <c r="ADO108" s="1185"/>
      <c r="ADP108" s="1185"/>
      <c r="ADQ108" s="1185"/>
      <c r="ADR108" s="1185"/>
      <c r="ADS108" s="1185"/>
      <c r="ADT108" s="1185"/>
      <c r="ADU108" s="1185"/>
      <c r="ADV108" s="1185"/>
      <c r="ADW108" s="1185"/>
      <c r="ADX108" s="1185"/>
      <c r="ADY108" s="1185"/>
      <c r="ADZ108" s="1185"/>
      <c r="AEA108" s="1185"/>
      <c r="AEB108" s="1185"/>
      <c r="AEC108" s="1185"/>
      <c r="AED108" s="1185"/>
      <c r="AEE108" s="1185"/>
      <c r="AEF108" s="1185"/>
      <c r="AEG108" s="1185"/>
      <c r="AEH108" s="1185"/>
      <c r="AEI108" s="1185"/>
      <c r="AEJ108" s="1185"/>
      <c r="AEK108" s="1185"/>
      <c r="AEL108" s="1185"/>
      <c r="AEM108" s="1185"/>
      <c r="AEN108" s="1185"/>
      <c r="AEO108" s="1185"/>
      <c r="AEP108" s="1185"/>
      <c r="AEQ108" s="1185"/>
      <c r="AER108" s="1185"/>
      <c r="AES108" s="1185"/>
      <c r="AET108" s="1185"/>
      <c r="AEU108" s="1185"/>
      <c r="AEV108" s="1185"/>
      <c r="AEW108" s="1185"/>
      <c r="AEX108" s="1185"/>
      <c r="AEY108" s="1185"/>
      <c r="AEZ108" s="1185"/>
      <c r="AFA108" s="1185"/>
      <c r="AFB108" s="1185"/>
      <c r="AFC108" s="1185"/>
      <c r="AFD108" s="1185"/>
      <c r="AFE108" s="1185"/>
      <c r="AFF108" s="1185"/>
      <c r="AFG108" s="1185"/>
      <c r="AFH108" s="1185"/>
      <c r="AFI108" s="1185"/>
      <c r="AFJ108" s="1185"/>
      <c r="AFK108" s="1185"/>
      <c r="AFL108" s="1185"/>
      <c r="AFM108" s="1185"/>
      <c r="AFN108" s="1185"/>
      <c r="AFO108" s="1185"/>
      <c r="AFP108" s="1185"/>
      <c r="AFQ108" s="1185"/>
      <c r="AFR108" s="1185"/>
      <c r="AFS108" s="1185"/>
      <c r="AFT108" s="1185"/>
      <c r="AFU108" s="1185"/>
      <c r="AFV108" s="1185"/>
      <c r="AFW108" s="1185"/>
      <c r="AFX108" s="1185"/>
      <c r="AFY108" s="1185"/>
      <c r="AFZ108" s="1185"/>
      <c r="AGA108" s="1185"/>
      <c r="AGB108" s="1185"/>
      <c r="AGC108" s="1185"/>
      <c r="AGD108" s="1185"/>
      <c r="AGE108" s="1185"/>
      <c r="AGF108" s="1185"/>
      <c r="AGG108" s="1185"/>
      <c r="AGH108" s="1185"/>
      <c r="AGI108" s="1185"/>
      <c r="AGJ108" s="1185"/>
      <c r="AGK108" s="1185"/>
      <c r="AGL108" s="1185"/>
      <c r="AGM108" s="1185"/>
      <c r="AGN108" s="1185"/>
      <c r="AGO108" s="1185"/>
      <c r="AGP108" s="1185"/>
      <c r="AGQ108" s="1185"/>
      <c r="AGR108" s="1185"/>
      <c r="AGS108" s="1185"/>
      <c r="AGT108" s="1185"/>
      <c r="AGU108" s="1185"/>
      <c r="AGV108" s="1185"/>
      <c r="AGW108" s="1185"/>
      <c r="AGX108" s="1185"/>
      <c r="AGY108" s="1185"/>
      <c r="AGZ108" s="1185"/>
      <c r="AHA108" s="1185"/>
      <c r="AHB108" s="1185"/>
      <c r="AHC108" s="1185"/>
      <c r="AHD108" s="1185"/>
      <c r="AHE108" s="1185"/>
      <c r="AHF108" s="1185"/>
      <c r="AHG108" s="1185"/>
      <c r="AHH108" s="1185"/>
      <c r="AHI108" s="1185"/>
      <c r="AHJ108" s="1185"/>
      <c r="AHK108" s="1185"/>
      <c r="AHL108" s="1185"/>
      <c r="AHM108" s="1185"/>
      <c r="AHN108" s="1185"/>
      <c r="AHO108" s="1185"/>
      <c r="AHP108" s="1185"/>
      <c r="AHQ108" s="1185"/>
      <c r="AHR108" s="1185"/>
      <c r="AHS108" s="1185"/>
      <c r="AHT108" s="1185"/>
      <c r="AHU108" s="1185"/>
      <c r="AHV108" s="1185"/>
      <c r="AHW108" s="1185"/>
      <c r="AHX108" s="1185"/>
      <c r="AHY108" s="1185"/>
      <c r="AHZ108" s="1185"/>
      <c r="AIA108" s="1185"/>
      <c r="AIB108" s="1185"/>
      <c r="AIC108" s="1185"/>
      <c r="AID108" s="1185"/>
      <c r="AIE108" s="1185"/>
      <c r="AIF108" s="1185"/>
      <c r="AIG108" s="1185"/>
      <c r="AIH108" s="1185"/>
      <c r="AII108" s="1185"/>
      <c r="AIJ108" s="1185"/>
      <c r="AIK108" s="1185"/>
      <c r="AIL108" s="1185"/>
      <c r="AIM108" s="1185"/>
      <c r="AIN108" s="1185"/>
      <c r="AIO108" s="1185"/>
      <c r="AIP108" s="1185"/>
      <c r="AIQ108" s="1185"/>
      <c r="AIR108" s="1185"/>
      <c r="AIS108" s="1185"/>
      <c r="AIT108" s="1185"/>
      <c r="AIU108" s="1185"/>
      <c r="AIV108" s="1185"/>
      <c r="AIW108" s="1185"/>
      <c r="AIX108" s="1185"/>
      <c r="AIY108" s="1185"/>
      <c r="AIZ108" s="1185"/>
      <c r="AJA108" s="1185"/>
      <c r="AJB108" s="1185"/>
      <c r="AJC108" s="1185"/>
      <c r="AJD108" s="1185"/>
      <c r="AJE108" s="1185"/>
      <c r="AJF108" s="1185"/>
      <c r="AJG108" s="1185"/>
      <c r="AJH108" s="1185"/>
      <c r="AJI108" s="1185"/>
      <c r="AJJ108" s="1185"/>
      <c r="AJK108" s="1185"/>
      <c r="AJL108" s="1185"/>
      <c r="AJM108" s="1185"/>
      <c r="AJN108" s="1185"/>
      <c r="AJO108" s="1185"/>
      <c r="AJP108" s="1185"/>
      <c r="AJQ108" s="1185"/>
      <c r="AJR108" s="1185"/>
      <c r="AJS108" s="1185"/>
      <c r="AJT108" s="1185"/>
      <c r="AJU108" s="1185"/>
      <c r="AJV108" s="1185"/>
      <c r="AJW108" s="1185"/>
      <c r="AJX108" s="1185"/>
      <c r="AJY108" s="1185"/>
      <c r="AJZ108" s="1185"/>
      <c r="AKA108" s="1185"/>
      <c r="AKB108" s="1185"/>
      <c r="AKC108" s="1185"/>
      <c r="AKD108" s="1185"/>
      <c r="AKE108" s="1185"/>
      <c r="AKF108" s="1185"/>
      <c r="AKG108" s="1185"/>
      <c r="AKH108" s="1185"/>
      <c r="AKI108" s="1185"/>
      <c r="AKJ108" s="1185"/>
      <c r="AKK108" s="1185"/>
      <c r="AKL108" s="1185"/>
      <c r="AKM108" s="1185"/>
      <c r="AKN108" s="1185"/>
      <c r="AKO108" s="1185"/>
      <c r="AKP108" s="1185"/>
      <c r="AKQ108" s="1185"/>
      <c r="AKR108" s="1185"/>
      <c r="AKS108" s="1185"/>
      <c r="AKT108" s="1185"/>
      <c r="AKU108" s="1185"/>
      <c r="AKV108" s="1185"/>
      <c r="AKW108" s="1185"/>
      <c r="AKX108" s="1185"/>
      <c r="AKY108" s="1185"/>
      <c r="AKZ108" s="1185"/>
      <c r="ALA108" s="1185"/>
      <c r="ALB108" s="1185"/>
      <c r="ALC108" s="1185"/>
      <c r="ALD108" s="1185"/>
      <c r="ALE108" s="1185"/>
      <c r="ALF108" s="1185"/>
      <c r="ALG108" s="1185"/>
      <c r="ALH108" s="1185"/>
      <c r="ALI108" s="1185"/>
      <c r="ALJ108" s="1185"/>
      <c r="ALK108" s="1185"/>
      <c r="ALL108" s="1185"/>
      <c r="ALM108" s="1185"/>
      <c r="ALN108" s="1185"/>
      <c r="ALO108" s="1185"/>
      <c r="ALP108" s="1185"/>
      <c r="ALQ108" s="1185"/>
      <c r="ALR108" s="1185"/>
      <c r="ALS108" s="1185"/>
      <c r="ALT108" s="1185"/>
      <c r="ALU108" s="1185"/>
      <c r="ALV108" s="1185"/>
      <c r="ALW108" s="1185"/>
      <c r="ALX108" s="1185"/>
      <c r="ALY108" s="1185"/>
      <c r="ALZ108" s="1185"/>
      <c r="AMA108" s="1185"/>
      <c r="AMB108" s="1185"/>
      <c r="AMC108" s="1185"/>
      <c r="AMD108" s="1185"/>
      <c r="AME108" s="1185"/>
      <c r="AMF108" s="1185"/>
      <c r="AMG108" s="1185"/>
      <c r="AMH108" s="1185"/>
      <c r="AMI108" s="1185"/>
      <c r="AMJ108" s="1185"/>
      <c r="AMK108" s="1185"/>
    </row>
    <row r="109" spans="1:1025">
      <c r="A109" s="1612" t="s">
        <v>4069</v>
      </c>
      <c r="B109" s="1613"/>
      <c r="C109" s="1613"/>
      <c r="D109" s="1613"/>
      <c r="E109" s="1613"/>
      <c r="F109" s="1607"/>
      <c r="G109" s="1613"/>
      <c r="H109" s="1613"/>
      <c r="K109" s="1185"/>
      <c r="L109" s="1185"/>
      <c r="M109" s="1185"/>
      <c r="N109" s="1185"/>
      <c r="O109" s="1185"/>
      <c r="P109" s="1185"/>
      <c r="Q109" s="1185"/>
      <c r="R109" s="1185"/>
      <c r="S109" s="1185"/>
      <c r="T109" s="1185"/>
      <c r="U109" s="1185"/>
      <c r="V109" s="1185"/>
      <c r="W109" s="1185"/>
      <c r="X109" s="1185"/>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185"/>
      <c r="AS109" s="1185"/>
      <c r="AT109" s="1185"/>
      <c r="AU109" s="1185"/>
      <c r="AV109" s="1185"/>
      <c r="AW109" s="1185"/>
      <c r="AX109" s="1185"/>
      <c r="AY109" s="1185"/>
      <c r="AZ109" s="1185"/>
      <c r="BA109" s="1185"/>
      <c r="BB109" s="1185"/>
      <c r="BC109" s="1185"/>
      <c r="BD109" s="1185"/>
      <c r="BE109" s="1185"/>
      <c r="BF109" s="1185"/>
      <c r="BG109" s="1185"/>
      <c r="BH109" s="1185"/>
      <c r="BI109" s="1185"/>
      <c r="BJ109" s="1185"/>
      <c r="BK109" s="1185"/>
      <c r="BL109" s="1185"/>
      <c r="BM109" s="1185"/>
      <c r="BN109" s="1185"/>
      <c r="BO109" s="1185"/>
      <c r="BP109" s="1185"/>
      <c r="BQ109" s="1185"/>
      <c r="BR109" s="1185"/>
      <c r="BS109" s="1185"/>
      <c r="BT109" s="1185"/>
      <c r="BU109" s="1185"/>
      <c r="BV109" s="1185"/>
      <c r="BW109" s="1185"/>
      <c r="BX109" s="1185"/>
      <c r="BY109" s="1185"/>
      <c r="BZ109" s="1185"/>
      <c r="CA109" s="1185"/>
      <c r="CB109" s="1185"/>
      <c r="CC109" s="1185"/>
      <c r="CD109" s="1185"/>
      <c r="CE109" s="1185"/>
      <c r="CF109" s="1185"/>
      <c r="CG109" s="1185"/>
      <c r="CH109" s="1185"/>
      <c r="CI109" s="1185"/>
      <c r="CJ109" s="1185"/>
      <c r="CK109" s="1185"/>
      <c r="CL109" s="1185"/>
      <c r="CM109" s="1185"/>
      <c r="CN109" s="1185"/>
      <c r="CO109" s="1185"/>
      <c r="CP109" s="1185"/>
      <c r="CQ109" s="1185"/>
      <c r="CR109" s="1185"/>
      <c r="CS109" s="1185"/>
      <c r="CT109" s="1185"/>
      <c r="CU109" s="1185"/>
      <c r="CV109" s="1185"/>
      <c r="CW109" s="1185"/>
      <c r="CX109" s="1185"/>
      <c r="CY109" s="1185"/>
      <c r="CZ109" s="1185"/>
      <c r="DA109" s="1185"/>
      <c r="DB109" s="1185"/>
      <c r="DC109" s="1185"/>
      <c r="DD109" s="1185"/>
      <c r="DE109" s="1185"/>
      <c r="DF109" s="1185"/>
      <c r="DG109" s="1185"/>
      <c r="DH109" s="1185"/>
      <c r="DI109" s="1185"/>
      <c r="DJ109" s="1185"/>
      <c r="DK109" s="1185"/>
      <c r="DL109" s="1185"/>
      <c r="DM109" s="1185"/>
      <c r="DN109" s="1185"/>
      <c r="DO109" s="1185"/>
      <c r="DP109" s="1185"/>
      <c r="DQ109" s="1185"/>
      <c r="DR109" s="1185"/>
      <c r="DS109" s="1185"/>
      <c r="DT109" s="1185"/>
      <c r="DU109" s="1185"/>
      <c r="DV109" s="1185"/>
      <c r="DW109" s="1185"/>
      <c r="DX109" s="1185"/>
      <c r="DY109" s="1185"/>
      <c r="DZ109" s="1185"/>
      <c r="EA109" s="1185"/>
      <c r="EB109" s="1185"/>
      <c r="EC109" s="1185"/>
      <c r="ED109" s="1185"/>
      <c r="EE109" s="1185"/>
      <c r="EF109" s="1185"/>
      <c r="EG109" s="1185"/>
      <c r="EH109" s="1185"/>
      <c r="EI109" s="1185"/>
      <c r="EJ109" s="1185"/>
      <c r="EK109" s="1185"/>
      <c r="EL109" s="1185"/>
      <c r="EM109" s="1185"/>
      <c r="EN109" s="1185"/>
      <c r="EO109" s="1185"/>
      <c r="EP109" s="1185"/>
      <c r="EQ109" s="1185"/>
      <c r="ER109" s="1185"/>
      <c r="ES109" s="1185"/>
      <c r="ET109" s="1185"/>
      <c r="EU109" s="1185"/>
      <c r="EV109" s="1185"/>
      <c r="EW109" s="1185"/>
      <c r="EX109" s="1185"/>
      <c r="EY109" s="1185"/>
      <c r="EZ109" s="1185"/>
      <c r="FA109" s="1185"/>
      <c r="FB109" s="1185"/>
      <c r="FC109" s="1185"/>
      <c r="FD109" s="1185"/>
      <c r="FE109" s="1185"/>
      <c r="FF109" s="1185"/>
      <c r="FG109" s="1185"/>
      <c r="FH109" s="1185"/>
      <c r="FI109" s="1185"/>
      <c r="FJ109" s="1185"/>
      <c r="FK109" s="1185"/>
      <c r="FL109" s="1185"/>
      <c r="FM109" s="1185"/>
      <c r="FN109" s="1185"/>
      <c r="FO109" s="1185"/>
      <c r="FP109" s="1185"/>
      <c r="FQ109" s="1185"/>
      <c r="FR109" s="1185"/>
      <c r="FS109" s="1185"/>
      <c r="FT109" s="1185"/>
      <c r="FU109" s="1185"/>
      <c r="FV109" s="1185"/>
      <c r="FW109" s="1185"/>
      <c r="FX109" s="1185"/>
      <c r="FY109" s="1185"/>
      <c r="FZ109" s="1185"/>
      <c r="GA109" s="1185"/>
      <c r="GB109" s="1185"/>
      <c r="GC109" s="1185"/>
      <c r="GD109" s="1185"/>
      <c r="GE109" s="1185"/>
      <c r="GF109" s="1185"/>
      <c r="GG109" s="1185"/>
      <c r="GH109" s="1185"/>
      <c r="GI109" s="1185"/>
      <c r="GJ109" s="1185"/>
      <c r="GK109" s="1185"/>
      <c r="GL109" s="1185"/>
      <c r="GM109" s="1185"/>
      <c r="GN109" s="1185"/>
      <c r="GO109" s="1185"/>
      <c r="GP109" s="1185"/>
      <c r="GQ109" s="1185"/>
      <c r="GR109" s="1185"/>
      <c r="GS109" s="1185"/>
      <c r="GT109" s="1185"/>
      <c r="GU109" s="1185"/>
      <c r="GV109" s="1185"/>
      <c r="GW109" s="1185"/>
      <c r="GX109" s="1185"/>
      <c r="GY109" s="1185"/>
      <c r="GZ109" s="1185"/>
      <c r="HA109" s="1185"/>
      <c r="HB109" s="1185"/>
      <c r="HC109" s="1185"/>
      <c r="HD109" s="1185"/>
      <c r="HE109" s="1185"/>
      <c r="HF109" s="1185"/>
      <c r="HG109" s="1185"/>
      <c r="HH109" s="1185"/>
      <c r="HI109" s="1185"/>
      <c r="HJ109" s="1185"/>
      <c r="HK109" s="1185"/>
      <c r="HL109" s="1185"/>
      <c r="HM109" s="1185"/>
      <c r="HN109" s="1185"/>
      <c r="HO109" s="1185"/>
      <c r="HP109" s="1185"/>
      <c r="HQ109" s="1185"/>
      <c r="HR109" s="1185"/>
      <c r="HS109" s="1185"/>
      <c r="HT109" s="1185"/>
      <c r="HU109" s="1185"/>
      <c r="HV109" s="1185"/>
      <c r="HW109" s="1185"/>
      <c r="HX109" s="1185"/>
      <c r="HY109" s="1185"/>
      <c r="HZ109" s="1185"/>
      <c r="IA109" s="1185"/>
      <c r="IB109" s="1185"/>
      <c r="IC109" s="1185"/>
      <c r="ID109" s="1185"/>
      <c r="IE109" s="1185"/>
      <c r="IF109" s="1185"/>
      <c r="IG109" s="1185"/>
      <c r="IH109" s="1185"/>
      <c r="II109" s="1185"/>
      <c r="IJ109" s="1185"/>
      <c r="IK109" s="1185"/>
      <c r="IL109" s="1185"/>
      <c r="IM109" s="1185"/>
      <c r="IN109" s="1185"/>
      <c r="IO109" s="1185"/>
      <c r="IP109" s="1185"/>
      <c r="IQ109" s="1185"/>
      <c r="IR109" s="1185"/>
      <c r="IS109" s="1185"/>
      <c r="IT109" s="1185"/>
      <c r="IU109" s="1185"/>
      <c r="IV109" s="1185"/>
      <c r="IW109" s="1185"/>
      <c r="IX109" s="1185"/>
      <c r="IY109" s="1185"/>
      <c r="IZ109" s="1185"/>
      <c r="JA109" s="1185"/>
      <c r="JB109" s="1185"/>
      <c r="JC109" s="1185"/>
      <c r="JD109" s="1185"/>
      <c r="JE109" s="1185"/>
      <c r="JF109" s="1185"/>
      <c r="JG109" s="1185"/>
      <c r="JH109" s="1185"/>
      <c r="JI109" s="1185"/>
      <c r="JJ109" s="1185"/>
      <c r="JK109" s="1185"/>
      <c r="JL109" s="1185"/>
      <c r="JM109" s="1185"/>
      <c r="JN109" s="1185"/>
      <c r="JO109" s="1185"/>
      <c r="JP109" s="1185"/>
      <c r="JQ109" s="1185"/>
      <c r="JR109" s="1185"/>
      <c r="JS109" s="1185"/>
      <c r="JT109" s="1185"/>
      <c r="JU109" s="1185"/>
      <c r="JV109" s="1185"/>
      <c r="JW109" s="1185"/>
      <c r="JX109" s="1185"/>
      <c r="JY109" s="1185"/>
      <c r="JZ109" s="1185"/>
      <c r="KA109" s="1185"/>
      <c r="KB109" s="1185"/>
      <c r="KC109" s="1185"/>
      <c r="KD109" s="1185"/>
      <c r="KE109" s="1185"/>
      <c r="KF109" s="1185"/>
      <c r="KG109" s="1185"/>
      <c r="KH109" s="1185"/>
      <c r="KI109" s="1185"/>
      <c r="KJ109" s="1185"/>
      <c r="KK109" s="1185"/>
      <c r="KL109" s="1185"/>
      <c r="KM109" s="1185"/>
      <c r="KN109" s="1185"/>
      <c r="KO109" s="1185"/>
      <c r="KP109" s="1185"/>
      <c r="KQ109" s="1185"/>
      <c r="KR109" s="1185"/>
      <c r="KS109" s="1185"/>
      <c r="KT109" s="1185"/>
      <c r="KU109" s="1185"/>
      <c r="KV109" s="1185"/>
      <c r="KW109" s="1185"/>
      <c r="KX109" s="1185"/>
      <c r="KY109" s="1185"/>
      <c r="KZ109" s="1185"/>
      <c r="LA109" s="1185"/>
      <c r="LB109" s="1185"/>
      <c r="LC109" s="1185"/>
      <c r="LD109" s="1185"/>
      <c r="LE109" s="1185"/>
      <c r="LF109" s="1185"/>
      <c r="LG109" s="1185"/>
      <c r="LH109" s="1185"/>
      <c r="LI109" s="1185"/>
      <c r="LJ109" s="1185"/>
      <c r="LK109" s="1185"/>
      <c r="LL109" s="1185"/>
      <c r="LM109" s="1185"/>
      <c r="LN109" s="1185"/>
      <c r="LO109" s="1185"/>
      <c r="LP109" s="1185"/>
      <c r="LQ109" s="1185"/>
      <c r="LR109" s="1185"/>
      <c r="LS109" s="1185"/>
      <c r="LT109" s="1185"/>
      <c r="LU109" s="1185"/>
      <c r="LV109" s="1185"/>
      <c r="LW109" s="1185"/>
      <c r="LX109" s="1185"/>
      <c r="LY109" s="1185"/>
      <c r="LZ109" s="1185"/>
      <c r="MA109" s="1185"/>
      <c r="MB109" s="1185"/>
      <c r="MC109" s="1185"/>
      <c r="MD109" s="1185"/>
      <c r="ME109" s="1185"/>
      <c r="MF109" s="1185"/>
      <c r="MG109" s="1185"/>
      <c r="MH109" s="1185"/>
      <c r="MI109" s="1185"/>
      <c r="MJ109" s="1185"/>
      <c r="MK109" s="1185"/>
      <c r="ML109" s="1185"/>
      <c r="MM109" s="1185"/>
      <c r="MN109" s="1185"/>
      <c r="MO109" s="1185"/>
      <c r="MP109" s="1185"/>
      <c r="MQ109" s="1185"/>
      <c r="MR109" s="1185"/>
      <c r="MS109" s="1185"/>
      <c r="MT109" s="1185"/>
      <c r="MU109" s="1185"/>
      <c r="MV109" s="1185"/>
      <c r="MW109" s="1185"/>
      <c r="MX109" s="1185"/>
      <c r="MY109" s="1185"/>
      <c r="MZ109" s="1185"/>
      <c r="NA109" s="1185"/>
      <c r="NB109" s="1185"/>
      <c r="NC109" s="1185"/>
      <c r="ND109" s="1185"/>
      <c r="NE109" s="1185"/>
      <c r="NF109" s="1185"/>
      <c r="NG109" s="1185"/>
      <c r="NH109" s="1185"/>
      <c r="NI109" s="1185"/>
      <c r="NJ109" s="1185"/>
      <c r="NK109" s="1185"/>
      <c r="NL109" s="1185"/>
      <c r="NM109" s="1185"/>
      <c r="NN109" s="1185"/>
      <c r="NO109" s="1185"/>
      <c r="NP109" s="1185"/>
      <c r="NQ109" s="1185"/>
      <c r="NR109" s="1185"/>
      <c r="NS109" s="1185"/>
      <c r="NT109" s="1185"/>
      <c r="NU109" s="1185"/>
      <c r="NV109" s="1185"/>
      <c r="NW109" s="1185"/>
      <c r="NX109" s="1185"/>
      <c r="NY109" s="1185"/>
      <c r="NZ109" s="1185"/>
      <c r="OA109" s="1185"/>
      <c r="OB109" s="1185"/>
      <c r="OC109" s="1185"/>
      <c r="OD109" s="1185"/>
      <c r="OE109" s="1185"/>
      <c r="OF109" s="1185"/>
      <c r="OG109" s="1185"/>
      <c r="OH109" s="1185"/>
      <c r="OI109" s="1185"/>
      <c r="OJ109" s="1185"/>
      <c r="OK109" s="1185"/>
      <c r="OL109" s="1185"/>
      <c r="OM109" s="1185"/>
      <c r="ON109" s="1185"/>
      <c r="OO109" s="1185"/>
      <c r="OP109" s="1185"/>
      <c r="OQ109" s="1185"/>
      <c r="OR109" s="1185"/>
      <c r="OS109" s="1185"/>
      <c r="OT109" s="1185"/>
      <c r="OU109" s="1185"/>
      <c r="OV109" s="1185"/>
      <c r="OW109" s="1185"/>
      <c r="OX109" s="1185"/>
      <c r="OY109" s="1185"/>
      <c r="OZ109" s="1185"/>
      <c r="PA109" s="1185"/>
      <c r="PB109" s="1185"/>
      <c r="PC109" s="1185"/>
      <c r="PD109" s="1185"/>
      <c r="PE109" s="1185"/>
      <c r="PF109" s="1185"/>
      <c r="PG109" s="1185"/>
      <c r="PH109" s="1185"/>
      <c r="PI109" s="1185"/>
      <c r="PJ109" s="1185"/>
      <c r="PK109" s="1185"/>
      <c r="PL109" s="1185"/>
      <c r="PM109" s="1185"/>
      <c r="PN109" s="1185"/>
      <c r="PO109" s="1185"/>
      <c r="PP109" s="1185"/>
      <c r="PQ109" s="1185"/>
      <c r="PR109" s="1185"/>
      <c r="PS109" s="1185"/>
      <c r="PT109" s="1185"/>
      <c r="PU109" s="1185"/>
      <c r="PV109" s="1185"/>
      <c r="PW109" s="1185"/>
      <c r="PX109" s="1185"/>
      <c r="PY109" s="1185"/>
      <c r="PZ109" s="1185"/>
      <c r="QA109" s="1185"/>
      <c r="QB109" s="1185"/>
      <c r="QC109" s="1185"/>
      <c r="QD109" s="1185"/>
      <c r="QE109" s="1185"/>
      <c r="QF109" s="1185"/>
      <c r="QG109" s="1185"/>
      <c r="QH109" s="1185"/>
      <c r="QI109" s="1185"/>
      <c r="QJ109" s="1185"/>
      <c r="QK109" s="1185"/>
      <c r="QL109" s="1185"/>
      <c r="QM109" s="1185"/>
      <c r="QN109" s="1185"/>
      <c r="QO109" s="1185"/>
      <c r="QP109" s="1185"/>
      <c r="QQ109" s="1185"/>
      <c r="QR109" s="1185"/>
      <c r="QS109" s="1185"/>
      <c r="QT109" s="1185"/>
      <c r="QU109" s="1185"/>
      <c r="QV109" s="1185"/>
      <c r="QW109" s="1185"/>
      <c r="QX109" s="1185"/>
      <c r="QY109" s="1185"/>
      <c r="QZ109" s="1185"/>
      <c r="RA109" s="1185"/>
      <c r="RB109" s="1185"/>
      <c r="RC109" s="1185"/>
      <c r="RD109" s="1185"/>
      <c r="RE109" s="1185"/>
      <c r="RF109" s="1185"/>
      <c r="RG109" s="1185"/>
      <c r="RH109" s="1185"/>
      <c r="RI109" s="1185"/>
      <c r="RJ109" s="1185"/>
      <c r="RK109" s="1185"/>
      <c r="RL109" s="1185"/>
      <c r="RM109" s="1185"/>
      <c r="RN109" s="1185"/>
      <c r="RO109" s="1185"/>
      <c r="RP109" s="1185"/>
      <c r="RQ109" s="1185"/>
      <c r="RR109" s="1185"/>
      <c r="RS109" s="1185"/>
      <c r="RT109" s="1185"/>
      <c r="RU109" s="1185"/>
      <c r="RV109" s="1185"/>
      <c r="RW109" s="1185"/>
      <c r="RX109" s="1185"/>
      <c r="RY109" s="1185"/>
      <c r="RZ109" s="1185"/>
      <c r="SA109" s="1185"/>
      <c r="SB109" s="1185"/>
      <c r="SC109" s="1185"/>
      <c r="SD109" s="1185"/>
      <c r="SE109" s="1185"/>
      <c r="SF109" s="1185"/>
      <c r="SG109" s="1185"/>
      <c r="SH109" s="1185"/>
      <c r="SI109" s="1185"/>
      <c r="SJ109" s="1185"/>
      <c r="SK109" s="1185"/>
      <c r="SL109" s="1185"/>
      <c r="SM109" s="1185"/>
      <c r="SN109" s="1185"/>
      <c r="SO109" s="1185"/>
      <c r="SP109" s="1185"/>
      <c r="SQ109" s="1185"/>
      <c r="SR109" s="1185"/>
      <c r="SS109" s="1185"/>
      <c r="ST109" s="1185"/>
      <c r="SU109" s="1185"/>
      <c r="SV109" s="1185"/>
      <c r="SW109" s="1185"/>
      <c r="SX109" s="1185"/>
      <c r="SY109" s="1185"/>
      <c r="SZ109" s="1185"/>
      <c r="TA109" s="1185"/>
      <c r="TB109" s="1185"/>
      <c r="TC109" s="1185"/>
      <c r="TD109" s="1185"/>
      <c r="TE109" s="1185"/>
      <c r="TF109" s="1185"/>
      <c r="TG109" s="1185"/>
      <c r="TH109" s="1185"/>
      <c r="TI109" s="1185"/>
      <c r="TJ109" s="1185"/>
      <c r="TK109" s="1185"/>
      <c r="TL109" s="1185"/>
      <c r="TM109" s="1185"/>
      <c r="TN109" s="1185"/>
      <c r="TO109" s="1185"/>
      <c r="TP109" s="1185"/>
      <c r="TQ109" s="1185"/>
      <c r="TR109" s="1185"/>
      <c r="TS109" s="1185"/>
      <c r="TT109" s="1185"/>
      <c r="TU109" s="1185"/>
      <c r="TV109" s="1185"/>
      <c r="TW109" s="1185"/>
      <c r="TX109" s="1185"/>
      <c r="TY109" s="1185"/>
      <c r="TZ109" s="1185"/>
      <c r="UA109" s="1185"/>
      <c r="UB109" s="1185"/>
      <c r="UC109" s="1185"/>
      <c r="UD109" s="1185"/>
      <c r="UE109" s="1185"/>
      <c r="UF109" s="1185"/>
      <c r="UG109" s="1185"/>
      <c r="UH109" s="1185"/>
      <c r="UI109" s="1185"/>
      <c r="UJ109" s="1185"/>
      <c r="UK109" s="1185"/>
      <c r="UL109" s="1185"/>
      <c r="UM109" s="1185"/>
      <c r="UN109" s="1185"/>
      <c r="UO109" s="1185"/>
      <c r="UP109" s="1185"/>
      <c r="UQ109" s="1185"/>
      <c r="UR109" s="1185"/>
      <c r="US109" s="1185"/>
      <c r="UT109" s="1185"/>
      <c r="UU109" s="1185"/>
      <c r="UV109" s="1185"/>
      <c r="UW109" s="1185"/>
      <c r="UX109" s="1185"/>
      <c r="UY109" s="1185"/>
      <c r="UZ109" s="1185"/>
      <c r="VA109" s="1185"/>
      <c r="VB109" s="1185"/>
      <c r="VC109" s="1185"/>
      <c r="VD109" s="1185"/>
      <c r="VE109" s="1185"/>
      <c r="VF109" s="1185"/>
      <c r="VG109" s="1185"/>
      <c r="VH109" s="1185"/>
      <c r="VI109" s="1185"/>
      <c r="VJ109" s="1185"/>
      <c r="VK109" s="1185"/>
      <c r="VL109" s="1185"/>
      <c r="VM109" s="1185"/>
      <c r="VN109" s="1185"/>
      <c r="VO109" s="1185"/>
      <c r="VP109" s="1185"/>
      <c r="VQ109" s="1185"/>
      <c r="VR109" s="1185"/>
      <c r="VS109" s="1185"/>
      <c r="VT109" s="1185"/>
      <c r="VU109" s="1185"/>
      <c r="VV109" s="1185"/>
      <c r="VW109" s="1185"/>
      <c r="VX109" s="1185"/>
      <c r="VY109" s="1185"/>
      <c r="VZ109" s="1185"/>
      <c r="WA109" s="1185"/>
      <c r="WB109" s="1185"/>
      <c r="WC109" s="1185"/>
      <c r="WD109" s="1185"/>
      <c r="WE109" s="1185"/>
      <c r="WF109" s="1185"/>
      <c r="WG109" s="1185"/>
      <c r="WH109" s="1185"/>
      <c r="WI109" s="1185"/>
      <c r="WJ109" s="1185"/>
      <c r="WK109" s="1185"/>
      <c r="WL109" s="1185"/>
      <c r="WM109" s="1185"/>
      <c r="WN109" s="1185"/>
      <c r="WO109" s="1185"/>
      <c r="WP109" s="1185"/>
      <c r="WQ109" s="1185"/>
      <c r="WR109" s="1185"/>
      <c r="WS109" s="1185"/>
      <c r="WT109" s="1185"/>
      <c r="WU109" s="1185"/>
      <c r="WV109" s="1185"/>
      <c r="WW109" s="1185"/>
      <c r="WX109" s="1185"/>
      <c r="WY109" s="1185"/>
      <c r="WZ109" s="1185"/>
      <c r="XA109" s="1185"/>
      <c r="XB109" s="1185"/>
      <c r="XC109" s="1185"/>
      <c r="XD109" s="1185"/>
      <c r="XE109" s="1185"/>
      <c r="XF109" s="1185"/>
      <c r="XG109" s="1185"/>
      <c r="XH109" s="1185"/>
      <c r="XI109" s="1185"/>
      <c r="XJ109" s="1185"/>
      <c r="XK109" s="1185"/>
      <c r="XL109" s="1185"/>
      <c r="XM109" s="1185"/>
      <c r="XN109" s="1185"/>
      <c r="XO109" s="1185"/>
      <c r="XP109" s="1185"/>
      <c r="XQ109" s="1185"/>
      <c r="XR109" s="1185"/>
      <c r="XS109" s="1185"/>
      <c r="XT109" s="1185"/>
      <c r="XU109" s="1185"/>
      <c r="XV109" s="1185"/>
      <c r="XW109" s="1185"/>
      <c r="XX109" s="1185"/>
      <c r="XY109" s="1185"/>
      <c r="XZ109" s="1185"/>
      <c r="YA109" s="1185"/>
      <c r="YB109" s="1185"/>
      <c r="YC109" s="1185"/>
      <c r="YD109" s="1185"/>
      <c r="YE109" s="1185"/>
      <c r="YF109" s="1185"/>
      <c r="YG109" s="1185"/>
      <c r="YH109" s="1185"/>
      <c r="YI109" s="1185"/>
      <c r="YJ109" s="1185"/>
      <c r="YK109" s="1185"/>
      <c r="YL109" s="1185"/>
      <c r="YM109" s="1185"/>
      <c r="YN109" s="1185"/>
      <c r="YO109" s="1185"/>
      <c r="YP109" s="1185"/>
      <c r="YQ109" s="1185"/>
      <c r="YR109" s="1185"/>
      <c r="YS109" s="1185"/>
      <c r="YT109" s="1185"/>
      <c r="YU109" s="1185"/>
      <c r="YV109" s="1185"/>
      <c r="YW109" s="1185"/>
      <c r="YX109" s="1185"/>
      <c r="YY109" s="1185"/>
      <c r="YZ109" s="1185"/>
      <c r="ZA109" s="1185"/>
      <c r="ZB109" s="1185"/>
      <c r="ZC109" s="1185"/>
      <c r="ZD109" s="1185"/>
      <c r="ZE109" s="1185"/>
      <c r="ZF109" s="1185"/>
      <c r="ZG109" s="1185"/>
      <c r="ZH109" s="1185"/>
      <c r="ZI109" s="1185"/>
      <c r="ZJ109" s="1185"/>
      <c r="ZK109" s="1185"/>
      <c r="ZL109" s="1185"/>
      <c r="ZM109" s="1185"/>
      <c r="ZN109" s="1185"/>
      <c r="ZO109" s="1185"/>
      <c r="ZP109" s="1185"/>
      <c r="ZQ109" s="1185"/>
      <c r="ZR109" s="1185"/>
      <c r="ZS109" s="1185"/>
      <c r="ZT109" s="1185"/>
      <c r="ZU109" s="1185"/>
      <c r="ZV109" s="1185"/>
      <c r="ZW109" s="1185"/>
      <c r="ZX109" s="1185"/>
      <c r="ZY109" s="1185"/>
      <c r="ZZ109" s="1185"/>
      <c r="AAA109" s="1185"/>
      <c r="AAB109" s="1185"/>
      <c r="AAC109" s="1185"/>
      <c r="AAD109" s="1185"/>
      <c r="AAE109" s="1185"/>
      <c r="AAF109" s="1185"/>
      <c r="AAG109" s="1185"/>
      <c r="AAH109" s="1185"/>
      <c r="AAI109" s="1185"/>
      <c r="AAJ109" s="1185"/>
      <c r="AAK109" s="1185"/>
      <c r="AAL109" s="1185"/>
      <c r="AAM109" s="1185"/>
      <c r="AAN109" s="1185"/>
      <c r="AAO109" s="1185"/>
      <c r="AAP109" s="1185"/>
      <c r="AAQ109" s="1185"/>
      <c r="AAR109" s="1185"/>
      <c r="AAS109" s="1185"/>
      <c r="AAT109" s="1185"/>
      <c r="AAU109" s="1185"/>
      <c r="AAV109" s="1185"/>
      <c r="AAW109" s="1185"/>
      <c r="AAX109" s="1185"/>
      <c r="AAY109" s="1185"/>
      <c r="AAZ109" s="1185"/>
      <c r="ABA109" s="1185"/>
      <c r="ABB109" s="1185"/>
      <c r="ABC109" s="1185"/>
      <c r="ABD109" s="1185"/>
      <c r="ABE109" s="1185"/>
      <c r="ABF109" s="1185"/>
      <c r="ABG109" s="1185"/>
      <c r="ABH109" s="1185"/>
      <c r="ABI109" s="1185"/>
      <c r="ABJ109" s="1185"/>
      <c r="ABK109" s="1185"/>
      <c r="ABL109" s="1185"/>
      <c r="ABM109" s="1185"/>
      <c r="ABN109" s="1185"/>
      <c r="ABO109" s="1185"/>
      <c r="ABP109" s="1185"/>
      <c r="ABQ109" s="1185"/>
      <c r="ABR109" s="1185"/>
      <c r="ABS109" s="1185"/>
      <c r="ABT109" s="1185"/>
      <c r="ABU109" s="1185"/>
      <c r="ABV109" s="1185"/>
      <c r="ABW109" s="1185"/>
      <c r="ABX109" s="1185"/>
      <c r="ABY109" s="1185"/>
      <c r="ABZ109" s="1185"/>
      <c r="ACA109" s="1185"/>
      <c r="ACB109" s="1185"/>
      <c r="ACC109" s="1185"/>
      <c r="ACD109" s="1185"/>
      <c r="ACE109" s="1185"/>
      <c r="ACF109" s="1185"/>
      <c r="ACG109" s="1185"/>
      <c r="ACH109" s="1185"/>
      <c r="ACI109" s="1185"/>
      <c r="ACJ109" s="1185"/>
      <c r="ACK109" s="1185"/>
      <c r="ACL109" s="1185"/>
      <c r="ACM109" s="1185"/>
      <c r="ACN109" s="1185"/>
      <c r="ACO109" s="1185"/>
      <c r="ACP109" s="1185"/>
      <c r="ACQ109" s="1185"/>
      <c r="ACR109" s="1185"/>
      <c r="ACS109" s="1185"/>
      <c r="ACT109" s="1185"/>
      <c r="ACU109" s="1185"/>
      <c r="ACV109" s="1185"/>
      <c r="ACW109" s="1185"/>
      <c r="ACX109" s="1185"/>
      <c r="ACY109" s="1185"/>
      <c r="ACZ109" s="1185"/>
      <c r="ADA109" s="1185"/>
      <c r="ADB109" s="1185"/>
      <c r="ADC109" s="1185"/>
      <c r="ADD109" s="1185"/>
      <c r="ADE109" s="1185"/>
      <c r="ADF109" s="1185"/>
      <c r="ADG109" s="1185"/>
      <c r="ADH109" s="1185"/>
      <c r="ADI109" s="1185"/>
      <c r="ADJ109" s="1185"/>
      <c r="ADK109" s="1185"/>
      <c r="ADL109" s="1185"/>
      <c r="ADM109" s="1185"/>
      <c r="ADN109" s="1185"/>
      <c r="ADO109" s="1185"/>
      <c r="ADP109" s="1185"/>
      <c r="ADQ109" s="1185"/>
      <c r="ADR109" s="1185"/>
      <c r="ADS109" s="1185"/>
      <c r="ADT109" s="1185"/>
      <c r="ADU109" s="1185"/>
      <c r="ADV109" s="1185"/>
      <c r="ADW109" s="1185"/>
      <c r="ADX109" s="1185"/>
      <c r="ADY109" s="1185"/>
      <c r="ADZ109" s="1185"/>
      <c r="AEA109" s="1185"/>
      <c r="AEB109" s="1185"/>
      <c r="AEC109" s="1185"/>
      <c r="AED109" s="1185"/>
      <c r="AEE109" s="1185"/>
      <c r="AEF109" s="1185"/>
      <c r="AEG109" s="1185"/>
      <c r="AEH109" s="1185"/>
      <c r="AEI109" s="1185"/>
      <c r="AEJ109" s="1185"/>
      <c r="AEK109" s="1185"/>
      <c r="AEL109" s="1185"/>
      <c r="AEM109" s="1185"/>
      <c r="AEN109" s="1185"/>
      <c r="AEO109" s="1185"/>
      <c r="AEP109" s="1185"/>
      <c r="AEQ109" s="1185"/>
      <c r="AER109" s="1185"/>
      <c r="AES109" s="1185"/>
      <c r="AET109" s="1185"/>
      <c r="AEU109" s="1185"/>
      <c r="AEV109" s="1185"/>
      <c r="AEW109" s="1185"/>
      <c r="AEX109" s="1185"/>
      <c r="AEY109" s="1185"/>
      <c r="AEZ109" s="1185"/>
      <c r="AFA109" s="1185"/>
      <c r="AFB109" s="1185"/>
      <c r="AFC109" s="1185"/>
      <c r="AFD109" s="1185"/>
      <c r="AFE109" s="1185"/>
      <c r="AFF109" s="1185"/>
      <c r="AFG109" s="1185"/>
      <c r="AFH109" s="1185"/>
      <c r="AFI109" s="1185"/>
      <c r="AFJ109" s="1185"/>
      <c r="AFK109" s="1185"/>
      <c r="AFL109" s="1185"/>
      <c r="AFM109" s="1185"/>
      <c r="AFN109" s="1185"/>
      <c r="AFO109" s="1185"/>
      <c r="AFP109" s="1185"/>
      <c r="AFQ109" s="1185"/>
      <c r="AFR109" s="1185"/>
      <c r="AFS109" s="1185"/>
      <c r="AFT109" s="1185"/>
      <c r="AFU109" s="1185"/>
      <c r="AFV109" s="1185"/>
      <c r="AFW109" s="1185"/>
      <c r="AFX109" s="1185"/>
      <c r="AFY109" s="1185"/>
      <c r="AFZ109" s="1185"/>
      <c r="AGA109" s="1185"/>
      <c r="AGB109" s="1185"/>
      <c r="AGC109" s="1185"/>
      <c r="AGD109" s="1185"/>
      <c r="AGE109" s="1185"/>
      <c r="AGF109" s="1185"/>
      <c r="AGG109" s="1185"/>
      <c r="AGH109" s="1185"/>
      <c r="AGI109" s="1185"/>
      <c r="AGJ109" s="1185"/>
      <c r="AGK109" s="1185"/>
      <c r="AGL109" s="1185"/>
      <c r="AGM109" s="1185"/>
      <c r="AGN109" s="1185"/>
      <c r="AGO109" s="1185"/>
      <c r="AGP109" s="1185"/>
      <c r="AGQ109" s="1185"/>
      <c r="AGR109" s="1185"/>
      <c r="AGS109" s="1185"/>
      <c r="AGT109" s="1185"/>
      <c r="AGU109" s="1185"/>
      <c r="AGV109" s="1185"/>
      <c r="AGW109" s="1185"/>
      <c r="AGX109" s="1185"/>
      <c r="AGY109" s="1185"/>
      <c r="AGZ109" s="1185"/>
      <c r="AHA109" s="1185"/>
      <c r="AHB109" s="1185"/>
      <c r="AHC109" s="1185"/>
      <c r="AHD109" s="1185"/>
      <c r="AHE109" s="1185"/>
      <c r="AHF109" s="1185"/>
      <c r="AHG109" s="1185"/>
      <c r="AHH109" s="1185"/>
      <c r="AHI109" s="1185"/>
      <c r="AHJ109" s="1185"/>
      <c r="AHK109" s="1185"/>
      <c r="AHL109" s="1185"/>
      <c r="AHM109" s="1185"/>
      <c r="AHN109" s="1185"/>
      <c r="AHO109" s="1185"/>
      <c r="AHP109" s="1185"/>
      <c r="AHQ109" s="1185"/>
      <c r="AHR109" s="1185"/>
      <c r="AHS109" s="1185"/>
      <c r="AHT109" s="1185"/>
      <c r="AHU109" s="1185"/>
      <c r="AHV109" s="1185"/>
      <c r="AHW109" s="1185"/>
      <c r="AHX109" s="1185"/>
      <c r="AHY109" s="1185"/>
      <c r="AHZ109" s="1185"/>
      <c r="AIA109" s="1185"/>
      <c r="AIB109" s="1185"/>
      <c r="AIC109" s="1185"/>
      <c r="AID109" s="1185"/>
      <c r="AIE109" s="1185"/>
      <c r="AIF109" s="1185"/>
      <c r="AIG109" s="1185"/>
      <c r="AIH109" s="1185"/>
      <c r="AII109" s="1185"/>
      <c r="AIJ109" s="1185"/>
      <c r="AIK109" s="1185"/>
      <c r="AIL109" s="1185"/>
      <c r="AIM109" s="1185"/>
      <c r="AIN109" s="1185"/>
      <c r="AIO109" s="1185"/>
      <c r="AIP109" s="1185"/>
      <c r="AIQ109" s="1185"/>
      <c r="AIR109" s="1185"/>
      <c r="AIS109" s="1185"/>
      <c r="AIT109" s="1185"/>
      <c r="AIU109" s="1185"/>
      <c r="AIV109" s="1185"/>
      <c r="AIW109" s="1185"/>
      <c r="AIX109" s="1185"/>
      <c r="AIY109" s="1185"/>
      <c r="AIZ109" s="1185"/>
      <c r="AJA109" s="1185"/>
      <c r="AJB109" s="1185"/>
      <c r="AJC109" s="1185"/>
      <c r="AJD109" s="1185"/>
      <c r="AJE109" s="1185"/>
      <c r="AJF109" s="1185"/>
      <c r="AJG109" s="1185"/>
      <c r="AJH109" s="1185"/>
      <c r="AJI109" s="1185"/>
      <c r="AJJ109" s="1185"/>
      <c r="AJK109" s="1185"/>
      <c r="AJL109" s="1185"/>
      <c r="AJM109" s="1185"/>
      <c r="AJN109" s="1185"/>
      <c r="AJO109" s="1185"/>
      <c r="AJP109" s="1185"/>
      <c r="AJQ109" s="1185"/>
      <c r="AJR109" s="1185"/>
      <c r="AJS109" s="1185"/>
      <c r="AJT109" s="1185"/>
      <c r="AJU109" s="1185"/>
      <c r="AJV109" s="1185"/>
      <c r="AJW109" s="1185"/>
      <c r="AJX109" s="1185"/>
      <c r="AJY109" s="1185"/>
      <c r="AJZ109" s="1185"/>
      <c r="AKA109" s="1185"/>
      <c r="AKB109" s="1185"/>
      <c r="AKC109" s="1185"/>
      <c r="AKD109" s="1185"/>
      <c r="AKE109" s="1185"/>
      <c r="AKF109" s="1185"/>
      <c r="AKG109" s="1185"/>
      <c r="AKH109" s="1185"/>
      <c r="AKI109" s="1185"/>
      <c r="AKJ109" s="1185"/>
      <c r="AKK109" s="1185"/>
      <c r="AKL109" s="1185"/>
      <c r="AKM109" s="1185"/>
      <c r="AKN109" s="1185"/>
      <c r="AKO109" s="1185"/>
      <c r="AKP109" s="1185"/>
      <c r="AKQ109" s="1185"/>
      <c r="AKR109" s="1185"/>
      <c r="AKS109" s="1185"/>
      <c r="AKT109" s="1185"/>
      <c r="AKU109" s="1185"/>
      <c r="AKV109" s="1185"/>
      <c r="AKW109" s="1185"/>
      <c r="AKX109" s="1185"/>
      <c r="AKY109" s="1185"/>
      <c r="AKZ109" s="1185"/>
      <c r="ALA109" s="1185"/>
      <c r="ALB109" s="1185"/>
      <c r="ALC109" s="1185"/>
      <c r="ALD109" s="1185"/>
      <c r="ALE109" s="1185"/>
      <c r="ALF109" s="1185"/>
      <c r="ALG109" s="1185"/>
      <c r="ALH109" s="1185"/>
      <c r="ALI109" s="1185"/>
      <c r="ALJ109" s="1185"/>
      <c r="ALK109" s="1185"/>
      <c r="ALL109" s="1185"/>
      <c r="ALM109" s="1185"/>
      <c r="ALN109" s="1185"/>
      <c r="ALO109" s="1185"/>
      <c r="ALP109" s="1185"/>
      <c r="ALQ109" s="1185"/>
      <c r="ALR109" s="1185"/>
      <c r="ALS109" s="1185"/>
      <c r="ALT109" s="1185"/>
      <c r="ALU109" s="1185"/>
      <c r="ALV109" s="1185"/>
      <c r="ALW109" s="1185"/>
      <c r="ALX109" s="1185"/>
      <c r="ALY109" s="1185"/>
      <c r="ALZ109" s="1185"/>
      <c r="AMA109" s="1185"/>
      <c r="AMB109" s="1185"/>
      <c r="AMC109" s="1185"/>
      <c r="AMD109" s="1185"/>
      <c r="AME109" s="1185"/>
      <c r="AMF109" s="1185"/>
      <c r="AMG109" s="1185"/>
      <c r="AMH109" s="1185"/>
      <c r="AMI109" s="1185"/>
      <c r="AMJ109" s="1185"/>
      <c r="AMK109" s="1185"/>
    </row>
    <row r="110" spans="1:1025">
      <c r="A110" s="1612" t="s">
        <v>4070</v>
      </c>
      <c r="B110" s="1613"/>
      <c r="C110" s="1613"/>
      <c r="D110" s="1613"/>
      <c r="E110" s="1613"/>
      <c r="F110" s="1607"/>
      <c r="G110" s="1613"/>
      <c r="H110" s="1613"/>
      <c r="K110" s="1185"/>
      <c r="L110" s="1185"/>
      <c r="M110" s="1185"/>
      <c r="N110" s="1185"/>
      <c r="O110" s="1185"/>
      <c r="P110" s="1185"/>
      <c r="Q110" s="1185"/>
      <c r="R110" s="1185"/>
      <c r="S110" s="1185"/>
      <c r="T110" s="1185"/>
      <c r="U110" s="1185"/>
      <c r="V110" s="1185"/>
      <c r="W110" s="1185"/>
      <c r="X110" s="1185"/>
      <c r="Y110" s="1185"/>
      <c r="Z110" s="1185"/>
      <c r="AA110" s="1185"/>
      <c r="AB110" s="1185"/>
      <c r="AC110" s="1185"/>
      <c r="AD110" s="1185"/>
      <c r="AE110" s="1185"/>
      <c r="AF110" s="1185"/>
      <c r="AG110" s="1185"/>
      <c r="AH110" s="1185"/>
      <c r="AI110" s="1185"/>
      <c r="AJ110" s="1185"/>
      <c r="AK110" s="1185"/>
      <c r="AL110" s="1185"/>
      <c r="AM110" s="1185"/>
      <c r="AN110" s="1185"/>
      <c r="AO110" s="1185"/>
      <c r="AP110" s="1185"/>
      <c r="AQ110" s="1185"/>
      <c r="AR110" s="1185"/>
      <c r="AS110" s="1185"/>
      <c r="AT110" s="1185"/>
      <c r="AU110" s="1185"/>
      <c r="AV110" s="1185"/>
      <c r="AW110" s="1185"/>
      <c r="AX110" s="1185"/>
      <c r="AY110" s="1185"/>
      <c r="AZ110" s="1185"/>
      <c r="BA110" s="1185"/>
      <c r="BB110" s="1185"/>
      <c r="BC110" s="1185"/>
      <c r="BD110" s="1185"/>
      <c r="BE110" s="1185"/>
      <c r="BF110" s="1185"/>
      <c r="BG110" s="1185"/>
      <c r="BH110" s="1185"/>
      <c r="BI110" s="1185"/>
      <c r="BJ110" s="1185"/>
      <c r="BK110" s="1185"/>
      <c r="BL110" s="1185"/>
      <c r="BM110" s="1185"/>
      <c r="BN110" s="1185"/>
      <c r="BO110" s="1185"/>
      <c r="BP110" s="1185"/>
      <c r="BQ110" s="1185"/>
      <c r="BR110" s="1185"/>
      <c r="BS110" s="1185"/>
      <c r="BT110" s="1185"/>
      <c r="BU110" s="1185"/>
      <c r="BV110" s="1185"/>
      <c r="BW110" s="1185"/>
      <c r="BX110" s="1185"/>
      <c r="BY110" s="1185"/>
      <c r="BZ110" s="1185"/>
      <c r="CA110" s="1185"/>
      <c r="CB110" s="1185"/>
      <c r="CC110" s="1185"/>
      <c r="CD110" s="1185"/>
      <c r="CE110" s="1185"/>
      <c r="CF110" s="1185"/>
      <c r="CG110" s="1185"/>
      <c r="CH110" s="1185"/>
      <c r="CI110" s="1185"/>
      <c r="CJ110" s="1185"/>
      <c r="CK110" s="1185"/>
      <c r="CL110" s="1185"/>
      <c r="CM110" s="1185"/>
      <c r="CN110" s="1185"/>
      <c r="CO110" s="1185"/>
      <c r="CP110" s="1185"/>
      <c r="CQ110" s="1185"/>
      <c r="CR110" s="1185"/>
      <c r="CS110" s="1185"/>
      <c r="CT110" s="1185"/>
      <c r="CU110" s="1185"/>
      <c r="CV110" s="1185"/>
      <c r="CW110" s="1185"/>
      <c r="CX110" s="1185"/>
      <c r="CY110" s="1185"/>
      <c r="CZ110" s="1185"/>
      <c r="DA110" s="1185"/>
      <c r="DB110" s="1185"/>
      <c r="DC110" s="1185"/>
      <c r="DD110" s="1185"/>
      <c r="DE110" s="1185"/>
      <c r="DF110" s="1185"/>
      <c r="DG110" s="1185"/>
      <c r="DH110" s="1185"/>
      <c r="DI110" s="1185"/>
      <c r="DJ110" s="1185"/>
      <c r="DK110" s="1185"/>
      <c r="DL110" s="1185"/>
      <c r="DM110" s="1185"/>
      <c r="DN110" s="1185"/>
      <c r="DO110" s="1185"/>
      <c r="DP110" s="1185"/>
      <c r="DQ110" s="1185"/>
      <c r="DR110" s="1185"/>
      <c r="DS110" s="1185"/>
      <c r="DT110" s="1185"/>
      <c r="DU110" s="1185"/>
      <c r="DV110" s="1185"/>
      <c r="DW110" s="1185"/>
      <c r="DX110" s="1185"/>
      <c r="DY110" s="1185"/>
      <c r="DZ110" s="1185"/>
      <c r="EA110" s="1185"/>
      <c r="EB110" s="1185"/>
      <c r="EC110" s="1185"/>
      <c r="ED110" s="1185"/>
      <c r="EE110" s="1185"/>
      <c r="EF110" s="1185"/>
      <c r="EG110" s="1185"/>
      <c r="EH110" s="1185"/>
      <c r="EI110" s="1185"/>
      <c r="EJ110" s="1185"/>
      <c r="EK110" s="1185"/>
      <c r="EL110" s="1185"/>
      <c r="EM110" s="1185"/>
      <c r="EN110" s="1185"/>
      <c r="EO110" s="1185"/>
      <c r="EP110" s="1185"/>
      <c r="EQ110" s="1185"/>
      <c r="ER110" s="1185"/>
      <c r="ES110" s="1185"/>
      <c r="ET110" s="1185"/>
      <c r="EU110" s="1185"/>
      <c r="EV110" s="1185"/>
      <c r="EW110" s="1185"/>
      <c r="EX110" s="1185"/>
      <c r="EY110" s="1185"/>
      <c r="EZ110" s="1185"/>
      <c r="FA110" s="1185"/>
      <c r="FB110" s="1185"/>
      <c r="FC110" s="1185"/>
      <c r="FD110" s="1185"/>
      <c r="FE110" s="1185"/>
      <c r="FF110" s="1185"/>
      <c r="FG110" s="1185"/>
      <c r="FH110" s="1185"/>
      <c r="FI110" s="1185"/>
      <c r="FJ110" s="1185"/>
      <c r="FK110" s="1185"/>
      <c r="FL110" s="1185"/>
      <c r="FM110" s="1185"/>
      <c r="FN110" s="1185"/>
      <c r="FO110" s="1185"/>
      <c r="FP110" s="1185"/>
      <c r="FQ110" s="1185"/>
      <c r="FR110" s="1185"/>
      <c r="FS110" s="1185"/>
      <c r="FT110" s="1185"/>
      <c r="FU110" s="1185"/>
      <c r="FV110" s="1185"/>
      <c r="FW110" s="1185"/>
      <c r="FX110" s="1185"/>
      <c r="FY110" s="1185"/>
      <c r="FZ110" s="1185"/>
      <c r="GA110" s="1185"/>
      <c r="GB110" s="1185"/>
      <c r="GC110" s="1185"/>
      <c r="GD110" s="1185"/>
      <c r="GE110" s="1185"/>
      <c r="GF110" s="1185"/>
      <c r="GG110" s="1185"/>
      <c r="GH110" s="1185"/>
      <c r="GI110" s="1185"/>
      <c r="GJ110" s="1185"/>
      <c r="GK110" s="1185"/>
      <c r="GL110" s="1185"/>
      <c r="GM110" s="1185"/>
      <c r="GN110" s="1185"/>
      <c r="GO110" s="1185"/>
      <c r="GP110" s="1185"/>
      <c r="GQ110" s="1185"/>
      <c r="GR110" s="1185"/>
      <c r="GS110" s="1185"/>
      <c r="GT110" s="1185"/>
      <c r="GU110" s="1185"/>
      <c r="GV110" s="1185"/>
      <c r="GW110" s="1185"/>
      <c r="GX110" s="1185"/>
      <c r="GY110" s="1185"/>
      <c r="GZ110" s="1185"/>
      <c r="HA110" s="1185"/>
      <c r="HB110" s="1185"/>
      <c r="HC110" s="1185"/>
      <c r="HD110" s="1185"/>
      <c r="HE110" s="1185"/>
      <c r="HF110" s="1185"/>
      <c r="HG110" s="1185"/>
      <c r="HH110" s="1185"/>
      <c r="HI110" s="1185"/>
      <c r="HJ110" s="1185"/>
      <c r="HK110" s="1185"/>
      <c r="HL110" s="1185"/>
      <c r="HM110" s="1185"/>
      <c r="HN110" s="1185"/>
      <c r="HO110" s="1185"/>
      <c r="HP110" s="1185"/>
      <c r="HQ110" s="1185"/>
      <c r="HR110" s="1185"/>
      <c r="HS110" s="1185"/>
      <c r="HT110" s="1185"/>
      <c r="HU110" s="1185"/>
      <c r="HV110" s="1185"/>
      <c r="HW110" s="1185"/>
      <c r="HX110" s="1185"/>
      <c r="HY110" s="1185"/>
      <c r="HZ110" s="1185"/>
      <c r="IA110" s="1185"/>
      <c r="IB110" s="1185"/>
      <c r="IC110" s="1185"/>
      <c r="ID110" s="1185"/>
      <c r="IE110" s="1185"/>
      <c r="IF110" s="1185"/>
      <c r="IG110" s="1185"/>
      <c r="IH110" s="1185"/>
      <c r="II110" s="1185"/>
      <c r="IJ110" s="1185"/>
      <c r="IK110" s="1185"/>
      <c r="IL110" s="1185"/>
      <c r="IM110" s="1185"/>
      <c r="IN110" s="1185"/>
      <c r="IO110" s="1185"/>
      <c r="IP110" s="1185"/>
      <c r="IQ110" s="1185"/>
      <c r="IR110" s="1185"/>
      <c r="IS110" s="1185"/>
      <c r="IT110" s="1185"/>
      <c r="IU110" s="1185"/>
      <c r="IV110" s="1185"/>
      <c r="IW110" s="1185"/>
      <c r="IX110" s="1185"/>
      <c r="IY110" s="1185"/>
      <c r="IZ110" s="1185"/>
      <c r="JA110" s="1185"/>
      <c r="JB110" s="1185"/>
      <c r="JC110" s="1185"/>
      <c r="JD110" s="1185"/>
      <c r="JE110" s="1185"/>
      <c r="JF110" s="1185"/>
      <c r="JG110" s="1185"/>
      <c r="JH110" s="1185"/>
      <c r="JI110" s="1185"/>
      <c r="JJ110" s="1185"/>
      <c r="JK110" s="1185"/>
      <c r="JL110" s="1185"/>
      <c r="JM110" s="1185"/>
      <c r="JN110" s="1185"/>
      <c r="JO110" s="1185"/>
      <c r="JP110" s="1185"/>
      <c r="JQ110" s="1185"/>
      <c r="JR110" s="1185"/>
      <c r="JS110" s="1185"/>
      <c r="JT110" s="1185"/>
      <c r="JU110" s="1185"/>
      <c r="JV110" s="1185"/>
      <c r="JW110" s="1185"/>
      <c r="JX110" s="1185"/>
      <c r="JY110" s="1185"/>
      <c r="JZ110" s="1185"/>
      <c r="KA110" s="1185"/>
      <c r="KB110" s="1185"/>
      <c r="KC110" s="1185"/>
      <c r="KD110" s="1185"/>
      <c r="KE110" s="1185"/>
      <c r="KF110" s="1185"/>
      <c r="KG110" s="1185"/>
      <c r="KH110" s="1185"/>
      <c r="KI110" s="1185"/>
      <c r="KJ110" s="1185"/>
      <c r="KK110" s="1185"/>
      <c r="KL110" s="1185"/>
      <c r="KM110" s="1185"/>
      <c r="KN110" s="1185"/>
      <c r="KO110" s="1185"/>
      <c r="KP110" s="1185"/>
      <c r="KQ110" s="1185"/>
      <c r="KR110" s="1185"/>
      <c r="KS110" s="1185"/>
      <c r="KT110" s="1185"/>
      <c r="KU110" s="1185"/>
      <c r="KV110" s="1185"/>
      <c r="KW110" s="1185"/>
      <c r="KX110" s="1185"/>
      <c r="KY110" s="1185"/>
      <c r="KZ110" s="1185"/>
      <c r="LA110" s="1185"/>
      <c r="LB110" s="1185"/>
      <c r="LC110" s="1185"/>
      <c r="LD110" s="1185"/>
      <c r="LE110" s="1185"/>
      <c r="LF110" s="1185"/>
      <c r="LG110" s="1185"/>
      <c r="LH110" s="1185"/>
      <c r="LI110" s="1185"/>
      <c r="LJ110" s="1185"/>
      <c r="LK110" s="1185"/>
      <c r="LL110" s="1185"/>
      <c r="LM110" s="1185"/>
      <c r="LN110" s="1185"/>
      <c r="LO110" s="1185"/>
      <c r="LP110" s="1185"/>
      <c r="LQ110" s="1185"/>
      <c r="LR110" s="1185"/>
      <c r="LS110" s="1185"/>
      <c r="LT110" s="1185"/>
      <c r="LU110" s="1185"/>
      <c r="LV110" s="1185"/>
      <c r="LW110" s="1185"/>
      <c r="LX110" s="1185"/>
      <c r="LY110" s="1185"/>
      <c r="LZ110" s="1185"/>
      <c r="MA110" s="1185"/>
      <c r="MB110" s="1185"/>
      <c r="MC110" s="1185"/>
      <c r="MD110" s="1185"/>
      <c r="ME110" s="1185"/>
      <c r="MF110" s="1185"/>
      <c r="MG110" s="1185"/>
      <c r="MH110" s="1185"/>
      <c r="MI110" s="1185"/>
      <c r="MJ110" s="1185"/>
      <c r="MK110" s="1185"/>
      <c r="ML110" s="1185"/>
      <c r="MM110" s="1185"/>
      <c r="MN110" s="1185"/>
      <c r="MO110" s="1185"/>
      <c r="MP110" s="1185"/>
      <c r="MQ110" s="1185"/>
      <c r="MR110" s="1185"/>
      <c r="MS110" s="1185"/>
      <c r="MT110" s="1185"/>
      <c r="MU110" s="1185"/>
      <c r="MV110" s="1185"/>
      <c r="MW110" s="1185"/>
      <c r="MX110" s="1185"/>
      <c r="MY110" s="1185"/>
      <c r="MZ110" s="1185"/>
      <c r="NA110" s="1185"/>
      <c r="NB110" s="1185"/>
      <c r="NC110" s="1185"/>
      <c r="ND110" s="1185"/>
      <c r="NE110" s="1185"/>
      <c r="NF110" s="1185"/>
      <c r="NG110" s="1185"/>
      <c r="NH110" s="1185"/>
      <c r="NI110" s="1185"/>
      <c r="NJ110" s="1185"/>
      <c r="NK110" s="1185"/>
      <c r="NL110" s="1185"/>
      <c r="NM110" s="1185"/>
      <c r="NN110" s="1185"/>
      <c r="NO110" s="1185"/>
      <c r="NP110" s="1185"/>
      <c r="NQ110" s="1185"/>
      <c r="NR110" s="1185"/>
      <c r="NS110" s="1185"/>
      <c r="NT110" s="1185"/>
      <c r="NU110" s="1185"/>
      <c r="NV110" s="1185"/>
      <c r="NW110" s="1185"/>
      <c r="NX110" s="1185"/>
      <c r="NY110" s="1185"/>
      <c r="NZ110" s="1185"/>
      <c r="OA110" s="1185"/>
      <c r="OB110" s="1185"/>
      <c r="OC110" s="1185"/>
      <c r="OD110" s="1185"/>
      <c r="OE110" s="1185"/>
      <c r="OF110" s="1185"/>
      <c r="OG110" s="1185"/>
      <c r="OH110" s="1185"/>
      <c r="OI110" s="1185"/>
      <c r="OJ110" s="1185"/>
      <c r="OK110" s="1185"/>
      <c r="OL110" s="1185"/>
      <c r="OM110" s="1185"/>
      <c r="ON110" s="1185"/>
      <c r="OO110" s="1185"/>
      <c r="OP110" s="1185"/>
      <c r="OQ110" s="1185"/>
      <c r="OR110" s="1185"/>
      <c r="OS110" s="1185"/>
      <c r="OT110" s="1185"/>
      <c r="OU110" s="1185"/>
      <c r="OV110" s="1185"/>
      <c r="OW110" s="1185"/>
      <c r="OX110" s="1185"/>
      <c r="OY110" s="1185"/>
      <c r="OZ110" s="1185"/>
      <c r="PA110" s="1185"/>
      <c r="PB110" s="1185"/>
      <c r="PC110" s="1185"/>
      <c r="PD110" s="1185"/>
      <c r="PE110" s="1185"/>
      <c r="PF110" s="1185"/>
      <c r="PG110" s="1185"/>
      <c r="PH110" s="1185"/>
      <c r="PI110" s="1185"/>
      <c r="PJ110" s="1185"/>
      <c r="PK110" s="1185"/>
      <c r="PL110" s="1185"/>
      <c r="PM110" s="1185"/>
      <c r="PN110" s="1185"/>
      <c r="PO110" s="1185"/>
      <c r="PP110" s="1185"/>
      <c r="PQ110" s="1185"/>
      <c r="PR110" s="1185"/>
      <c r="PS110" s="1185"/>
      <c r="PT110" s="1185"/>
      <c r="PU110" s="1185"/>
      <c r="PV110" s="1185"/>
      <c r="PW110" s="1185"/>
      <c r="PX110" s="1185"/>
      <c r="PY110" s="1185"/>
      <c r="PZ110" s="1185"/>
      <c r="QA110" s="1185"/>
      <c r="QB110" s="1185"/>
      <c r="QC110" s="1185"/>
      <c r="QD110" s="1185"/>
      <c r="QE110" s="1185"/>
      <c r="QF110" s="1185"/>
      <c r="QG110" s="1185"/>
      <c r="QH110" s="1185"/>
      <c r="QI110" s="1185"/>
      <c r="QJ110" s="1185"/>
      <c r="QK110" s="1185"/>
      <c r="QL110" s="1185"/>
      <c r="QM110" s="1185"/>
      <c r="QN110" s="1185"/>
      <c r="QO110" s="1185"/>
      <c r="QP110" s="1185"/>
      <c r="QQ110" s="1185"/>
      <c r="QR110" s="1185"/>
      <c r="QS110" s="1185"/>
      <c r="QT110" s="1185"/>
      <c r="QU110" s="1185"/>
      <c r="QV110" s="1185"/>
      <c r="QW110" s="1185"/>
      <c r="QX110" s="1185"/>
      <c r="QY110" s="1185"/>
      <c r="QZ110" s="1185"/>
      <c r="RA110" s="1185"/>
      <c r="RB110" s="1185"/>
      <c r="RC110" s="1185"/>
      <c r="RD110" s="1185"/>
      <c r="RE110" s="1185"/>
      <c r="RF110" s="1185"/>
      <c r="RG110" s="1185"/>
      <c r="RH110" s="1185"/>
      <c r="RI110" s="1185"/>
      <c r="RJ110" s="1185"/>
      <c r="RK110" s="1185"/>
      <c r="RL110" s="1185"/>
      <c r="RM110" s="1185"/>
      <c r="RN110" s="1185"/>
      <c r="RO110" s="1185"/>
      <c r="RP110" s="1185"/>
      <c r="RQ110" s="1185"/>
      <c r="RR110" s="1185"/>
      <c r="RS110" s="1185"/>
      <c r="RT110" s="1185"/>
      <c r="RU110" s="1185"/>
      <c r="RV110" s="1185"/>
      <c r="RW110" s="1185"/>
      <c r="RX110" s="1185"/>
      <c r="RY110" s="1185"/>
      <c r="RZ110" s="1185"/>
      <c r="SA110" s="1185"/>
      <c r="SB110" s="1185"/>
      <c r="SC110" s="1185"/>
      <c r="SD110" s="1185"/>
      <c r="SE110" s="1185"/>
      <c r="SF110" s="1185"/>
      <c r="SG110" s="1185"/>
      <c r="SH110" s="1185"/>
      <c r="SI110" s="1185"/>
      <c r="SJ110" s="1185"/>
      <c r="SK110" s="1185"/>
      <c r="SL110" s="1185"/>
      <c r="SM110" s="1185"/>
      <c r="SN110" s="1185"/>
      <c r="SO110" s="1185"/>
      <c r="SP110" s="1185"/>
      <c r="SQ110" s="1185"/>
      <c r="SR110" s="1185"/>
      <c r="SS110" s="1185"/>
      <c r="ST110" s="1185"/>
      <c r="SU110" s="1185"/>
      <c r="SV110" s="1185"/>
      <c r="SW110" s="1185"/>
      <c r="SX110" s="1185"/>
      <c r="SY110" s="1185"/>
      <c r="SZ110" s="1185"/>
      <c r="TA110" s="1185"/>
      <c r="TB110" s="1185"/>
      <c r="TC110" s="1185"/>
      <c r="TD110" s="1185"/>
      <c r="TE110" s="1185"/>
      <c r="TF110" s="1185"/>
      <c r="TG110" s="1185"/>
      <c r="TH110" s="1185"/>
      <c r="TI110" s="1185"/>
      <c r="TJ110" s="1185"/>
      <c r="TK110" s="1185"/>
      <c r="TL110" s="1185"/>
      <c r="TM110" s="1185"/>
      <c r="TN110" s="1185"/>
      <c r="TO110" s="1185"/>
      <c r="TP110" s="1185"/>
      <c r="TQ110" s="1185"/>
      <c r="TR110" s="1185"/>
      <c r="TS110" s="1185"/>
      <c r="TT110" s="1185"/>
      <c r="TU110" s="1185"/>
      <c r="TV110" s="1185"/>
      <c r="TW110" s="1185"/>
      <c r="TX110" s="1185"/>
      <c r="TY110" s="1185"/>
      <c r="TZ110" s="1185"/>
      <c r="UA110" s="1185"/>
      <c r="UB110" s="1185"/>
      <c r="UC110" s="1185"/>
      <c r="UD110" s="1185"/>
      <c r="UE110" s="1185"/>
      <c r="UF110" s="1185"/>
      <c r="UG110" s="1185"/>
      <c r="UH110" s="1185"/>
      <c r="UI110" s="1185"/>
      <c r="UJ110" s="1185"/>
      <c r="UK110" s="1185"/>
      <c r="UL110" s="1185"/>
      <c r="UM110" s="1185"/>
      <c r="UN110" s="1185"/>
      <c r="UO110" s="1185"/>
      <c r="UP110" s="1185"/>
      <c r="UQ110" s="1185"/>
      <c r="UR110" s="1185"/>
      <c r="US110" s="1185"/>
      <c r="UT110" s="1185"/>
      <c r="UU110" s="1185"/>
      <c r="UV110" s="1185"/>
      <c r="UW110" s="1185"/>
      <c r="UX110" s="1185"/>
      <c r="UY110" s="1185"/>
      <c r="UZ110" s="1185"/>
      <c r="VA110" s="1185"/>
      <c r="VB110" s="1185"/>
      <c r="VC110" s="1185"/>
      <c r="VD110" s="1185"/>
      <c r="VE110" s="1185"/>
      <c r="VF110" s="1185"/>
      <c r="VG110" s="1185"/>
      <c r="VH110" s="1185"/>
      <c r="VI110" s="1185"/>
      <c r="VJ110" s="1185"/>
      <c r="VK110" s="1185"/>
      <c r="VL110" s="1185"/>
      <c r="VM110" s="1185"/>
      <c r="VN110" s="1185"/>
      <c r="VO110" s="1185"/>
      <c r="VP110" s="1185"/>
      <c r="VQ110" s="1185"/>
      <c r="VR110" s="1185"/>
      <c r="VS110" s="1185"/>
      <c r="VT110" s="1185"/>
      <c r="VU110" s="1185"/>
      <c r="VV110" s="1185"/>
      <c r="VW110" s="1185"/>
      <c r="VX110" s="1185"/>
      <c r="VY110" s="1185"/>
      <c r="VZ110" s="1185"/>
      <c r="WA110" s="1185"/>
      <c r="WB110" s="1185"/>
      <c r="WC110" s="1185"/>
      <c r="WD110" s="1185"/>
      <c r="WE110" s="1185"/>
      <c r="WF110" s="1185"/>
      <c r="WG110" s="1185"/>
      <c r="WH110" s="1185"/>
      <c r="WI110" s="1185"/>
      <c r="WJ110" s="1185"/>
      <c r="WK110" s="1185"/>
      <c r="WL110" s="1185"/>
      <c r="WM110" s="1185"/>
      <c r="WN110" s="1185"/>
      <c r="WO110" s="1185"/>
      <c r="WP110" s="1185"/>
      <c r="WQ110" s="1185"/>
      <c r="WR110" s="1185"/>
      <c r="WS110" s="1185"/>
      <c r="WT110" s="1185"/>
      <c r="WU110" s="1185"/>
      <c r="WV110" s="1185"/>
      <c r="WW110" s="1185"/>
      <c r="WX110" s="1185"/>
      <c r="WY110" s="1185"/>
      <c r="WZ110" s="1185"/>
      <c r="XA110" s="1185"/>
      <c r="XB110" s="1185"/>
      <c r="XC110" s="1185"/>
      <c r="XD110" s="1185"/>
      <c r="XE110" s="1185"/>
      <c r="XF110" s="1185"/>
      <c r="XG110" s="1185"/>
      <c r="XH110" s="1185"/>
      <c r="XI110" s="1185"/>
      <c r="XJ110" s="1185"/>
      <c r="XK110" s="1185"/>
      <c r="XL110" s="1185"/>
      <c r="XM110" s="1185"/>
      <c r="XN110" s="1185"/>
      <c r="XO110" s="1185"/>
      <c r="XP110" s="1185"/>
      <c r="XQ110" s="1185"/>
      <c r="XR110" s="1185"/>
      <c r="XS110" s="1185"/>
      <c r="XT110" s="1185"/>
      <c r="XU110" s="1185"/>
      <c r="XV110" s="1185"/>
      <c r="XW110" s="1185"/>
      <c r="XX110" s="1185"/>
      <c r="XY110" s="1185"/>
      <c r="XZ110" s="1185"/>
      <c r="YA110" s="1185"/>
      <c r="YB110" s="1185"/>
      <c r="YC110" s="1185"/>
      <c r="YD110" s="1185"/>
      <c r="YE110" s="1185"/>
      <c r="YF110" s="1185"/>
      <c r="YG110" s="1185"/>
      <c r="YH110" s="1185"/>
      <c r="YI110" s="1185"/>
      <c r="YJ110" s="1185"/>
      <c r="YK110" s="1185"/>
      <c r="YL110" s="1185"/>
      <c r="YM110" s="1185"/>
      <c r="YN110" s="1185"/>
      <c r="YO110" s="1185"/>
      <c r="YP110" s="1185"/>
      <c r="YQ110" s="1185"/>
      <c r="YR110" s="1185"/>
      <c r="YS110" s="1185"/>
      <c r="YT110" s="1185"/>
      <c r="YU110" s="1185"/>
      <c r="YV110" s="1185"/>
      <c r="YW110" s="1185"/>
      <c r="YX110" s="1185"/>
      <c r="YY110" s="1185"/>
      <c r="YZ110" s="1185"/>
      <c r="ZA110" s="1185"/>
      <c r="ZB110" s="1185"/>
      <c r="ZC110" s="1185"/>
      <c r="ZD110" s="1185"/>
      <c r="ZE110" s="1185"/>
      <c r="ZF110" s="1185"/>
      <c r="ZG110" s="1185"/>
      <c r="ZH110" s="1185"/>
      <c r="ZI110" s="1185"/>
      <c r="ZJ110" s="1185"/>
      <c r="ZK110" s="1185"/>
      <c r="ZL110" s="1185"/>
      <c r="ZM110" s="1185"/>
      <c r="ZN110" s="1185"/>
      <c r="ZO110" s="1185"/>
      <c r="ZP110" s="1185"/>
      <c r="ZQ110" s="1185"/>
      <c r="ZR110" s="1185"/>
      <c r="ZS110" s="1185"/>
      <c r="ZT110" s="1185"/>
      <c r="ZU110" s="1185"/>
      <c r="ZV110" s="1185"/>
      <c r="ZW110" s="1185"/>
      <c r="ZX110" s="1185"/>
      <c r="ZY110" s="1185"/>
      <c r="ZZ110" s="1185"/>
      <c r="AAA110" s="1185"/>
      <c r="AAB110" s="1185"/>
      <c r="AAC110" s="1185"/>
      <c r="AAD110" s="1185"/>
      <c r="AAE110" s="1185"/>
      <c r="AAF110" s="1185"/>
      <c r="AAG110" s="1185"/>
      <c r="AAH110" s="1185"/>
      <c r="AAI110" s="1185"/>
      <c r="AAJ110" s="1185"/>
      <c r="AAK110" s="1185"/>
      <c r="AAL110" s="1185"/>
      <c r="AAM110" s="1185"/>
      <c r="AAN110" s="1185"/>
      <c r="AAO110" s="1185"/>
      <c r="AAP110" s="1185"/>
      <c r="AAQ110" s="1185"/>
      <c r="AAR110" s="1185"/>
      <c r="AAS110" s="1185"/>
      <c r="AAT110" s="1185"/>
      <c r="AAU110" s="1185"/>
      <c r="AAV110" s="1185"/>
      <c r="AAW110" s="1185"/>
      <c r="AAX110" s="1185"/>
      <c r="AAY110" s="1185"/>
      <c r="AAZ110" s="1185"/>
      <c r="ABA110" s="1185"/>
      <c r="ABB110" s="1185"/>
      <c r="ABC110" s="1185"/>
      <c r="ABD110" s="1185"/>
      <c r="ABE110" s="1185"/>
      <c r="ABF110" s="1185"/>
      <c r="ABG110" s="1185"/>
      <c r="ABH110" s="1185"/>
      <c r="ABI110" s="1185"/>
      <c r="ABJ110" s="1185"/>
      <c r="ABK110" s="1185"/>
      <c r="ABL110" s="1185"/>
      <c r="ABM110" s="1185"/>
      <c r="ABN110" s="1185"/>
      <c r="ABO110" s="1185"/>
      <c r="ABP110" s="1185"/>
      <c r="ABQ110" s="1185"/>
      <c r="ABR110" s="1185"/>
      <c r="ABS110" s="1185"/>
      <c r="ABT110" s="1185"/>
      <c r="ABU110" s="1185"/>
      <c r="ABV110" s="1185"/>
      <c r="ABW110" s="1185"/>
      <c r="ABX110" s="1185"/>
      <c r="ABY110" s="1185"/>
      <c r="ABZ110" s="1185"/>
      <c r="ACA110" s="1185"/>
      <c r="ACB110" s="1185"/>
      <c r="ACC110" s="1185"/>
      <c r="ACD110" s="1185"/>
      <c r="ACE110" s="1185"/>
      <c r="ACF110" s="1185"/>
      <c r="ACG110" s="1185"/>
      <c r="ACH110" s="1185"/>
      <c r="ACI110" s="1185"/>
      <c r="ACJ110" s="1185"/>
      <c r="ACK110" s="1185"/>
      <c r="ACL110" s="1185"/>
      <c r="ACM110" s="1185"/>
      <c r="ACN110" s="1185"/>
      <c r="ACO110" s="1185"/>
      <c r="ACP110" s="1185"/>
      <c r="ACQ110" s="1185"/>
      <c r="ACR110" s="1185"/>
      <c r="ACS110" s="1185"/>
      <c r="ACT110" s="1185"/>
      <c r="ACU110" s="1185"/>
      <c r="ACV110" s="1185"/>
      <c r="ACW110" s="1185"/>
      <c r="ACX110" s="1185"/>
      <c r="ACY110" s="1185"/>
      <c r="ACZ110" s="1185"/>
      <c r="ADA110" s="1185"/>
      <c r="ADB110" s="1185"/>
      <c r="ADC110" s="1185"/>
      <c r="ADD110" s="1185"/>
      <c r="ADE110" s="1185"/>
      <c r="ADF110" s="1185"/>
      <c r="ADG110" s="1185"/>
      <c r="ADH110" s="1185"/>
      <c r="ADI110" s="1185"/>
      <c r="ADJ110" s="1185"/>
      <c r="ADK110" s="1185"/>
      <c r="ADL110" s="1185"/>
      <c r="ADM110" s="1185"/>
      <c r="ADN110" s="1185"/>
      <c r="ADO110" s="1185"/>
      <c r="ADP110" s="1185"/>
      <c r="ADQ110" s="1185"/>
      <c r="ADR110" s="1185"/>
      <c r="ADS110" s="1185"/>
      <c r="ADT110" s="1185"/>
      <c r="ADU110" s="1185"/>
      <c r="ADV110" s="1185"/>
      <c r="ADW110" s="1185"/>
      <c r="ADX110" s="1185"/>
      <c r="ADY110" s="1185"/>
      <c r="ADZ110" s="1185"/>
      <c r="AEA110" s="1185"/>
      <c r="AEB110" s="1185"/>
      <c r="AEC110" s="1185"/>
      <c r="AED110" s="1185"/>
      <c r="AEE110" s="1185"/>
      <c r="AEF110" s="1185"/>
      <c r="AEG110" s="1185"/>
      <c r="AEH110" s="1185"/>
      <c r="AEI110" s="1185"/>
      <c r="AEJ110" s="1185"/>
      <c r="AEK110" s="1185"/>
      <c r="AEL110" s="1185"/>
      <c r="AEM110" s="1185"/>
      <c r="AEN110" s="1185"/>
      <c r="AEO110" s="1185"/>
      <c r="AEP110" s="1185"/>
      <c r="AEQ110" s="1185"/>
      <c r="AER110" s="1185"/>
      <c r="AES110" s="1185"/>
      <c r="AET110" s="1185"/>
      <c r="AEU110" s="1185"/>
      <c r="AEV110" s="1185"/>
      <c r="AEW110" s="1185"/>
      <c r="AEX110" s="1185"/>
      <c r="AEY110" s="1185"/>
      <c r="AEZ110" s="1185"/>
      <c r="AFA110" s="1185"/>
      <c r="AFB110" s="1185"/>
      <c r="AFC110" s="1185"/>
      <c r="AFD110" s="1185"/>
      <c r="AFE110" s="1185"/>
      <c r="AFF110" s="1185"/>
      <c r="AFG110" s="1185"/>
      <c r="AFH110" s="1185"/>
      <c r="AFI110" s="1185"/>
      <c r="AFJ110" s="1185"/>
      <c r="AFK110" s="1185"/>
      <c r="AFL110" s="1185"/>
      <c r="AFM110" s="1185"/>
      <c r="AFN110" s="1185"/>
      <c r="AFO110" s="1185"/>
      <c r="AFP110" s="1185"/>
      <c r="AFQ110" s="1185"/>
      <c r="AFR110" s="1185"/>
      <c r="AFS110" s="1185"/>
      <c r="AFT110" s="1185"/>
      <c r="AFU110" s="1185"/>
      <c r="AFV110" s="1185"/>
      <c r="AFW110" s="1185"/>
      <c r="AFX110" s="1185"/>
      <c r="AFY110" s="1185"/>
      <c r="AFZ110" s="1185"/>
      <c r="AGA110" s="1185"/>
      <c r="AGB110" s="1185"/>
      <c r="AGC110" s="1185"/>
      <c r="AGD110" s="1185"/>
      <c r="AGE110" s="1185"/>
      <c r="AGF110" s="1185"/>
      <c r="AGG110" s="1185"/>
      <c r="AGH110" s="1185"/>
      <c r="AGI110" s="1185"/>
      <c r="AGJ110" s="1185"/>
      <c r="AGK110" s="1185"/>
      <c r="AGL110" s="1185"/>
      <c r="AGM110" s="1185"/>
      <c r="AGN110" s="1185"/>
      <c r="AGO110" s="1185"/>
      <c r="AGP110" s="1185"/>
      <c r="AGQ110" s="1185"/>
      <c r="AGR110" s="1185"/>
      <c r="AGS110" s="1185"/>
      <c r="AGT110" s="1185"/>
      <c r="AGU110" s="1185"/>
      <c r="AGV110" s="1185"/>
      <c r="AGW110" s="1185"/>
      <c r="AGX110" s="1185"/>
      <c r="AGY110" s="1185"/>
      <c r="AGZ110" s="1185"/>
      <c r="AHA110" s="1185"/>
      <c r="AHB110" s="1185"/>
      <c r="AHC110" s="1185"/>
      <c r="AHD110" s="1185"/>
      <c r="AHE110" s="1185"/>
      <c r="AHF110" s="1185"/>
      <c r="AHG110" s="1185"/>
      <c r="AHH110" s="1185"/>
      <c r="AHI110" s="1185"/>
      <c r="AHJ110" s="1185"/>
      <c r="AHK110" s="1185"/>
      <c r="AHL110" s="1185"/>
      <c r="AHM110" s="1185"/>
      <c r="AHN110" s="1185"/>
      <c r="AHO110" s="1185"/>
      <c r="AHP110" s="1185"/>
      <c r="AHQ110" s="1185"/>
      <c r="AHR110" s="1185"/>
      <c r="AHS110" s="1185"/>
      <c r="AHT110" s="1185"/>
      <c r="AHU110" s="1185"/>
      <c r="AHV110" s="1185"/>
      <c r="AHW110" s="1185"/>
      <c r="AHX110" s="1185"/>
      <c r="AHY110" s="1185"/>
      <c r="AHZ110" s="1185"/>
      <c r="AIA110" s="1185"/>
      <c r="AIB110" s="1185"/>
      <c r="AIC110" s="1185"/>
      <c r="AID110" s="1185"/>
      <c r="AIE110" s="1185"/>
      <c r="AIF110" s="1185"/>
      <c r="AIG110" s="1185"/>
      <c r="AIH110" s="1185"/>
      <c r="AII110" s="1185"/>
      <c r="AIJ110" s="1185"/>
      <c r="AIK110" s="1185"/>
      <c r="AIL110" s="1185"/>
      <c r="AIM110" s="1185"/>
      <c r="AIN110" s="1185"/>
      <c r="AIO110" s="1185"/>
      <c r="AIP110" s="1185"/>
      <c r="AIQ110" s="1185"/>
      <c r="AIR110" s="1185"/>
      <c r="AIS110" s="1185"/>
      <c r="AIT110" s="1185"/>
      <c r="AIU110" s="1185"/>
      <c r="AIV110" s="1185"/>
      <c r="AIW110" s="1185"/>
      <c r="AIX110" s="1185"/>
      <c r="AIY110" s="1185"/>
      <c r="AIZ110" s="1185"/>
      <c r="AJA110" s="1185"/>
      <c r="AJB110" s="1185"/>
      <c r="AJC110" s="1185"/>
      <c r="AJD110" s="1185"/>
      <c r="AJE110" s="1185"/>
      <c r="AJF110" s="1185"/>
      <c r="AJG110" s="1185"/>
      <c r="AJH110" s="1185"/>
      <c r="AJI110" s="1185"/>
      <c r="AJJ110" s="1185"/>
      <c r="AJK110" s="1185"/>
      <c r="AJL110" s="1185"/>
      <c r="AJM110" s="1185"/>
      <c r="AJN110" s="1185"/>
      <c r="AJO110" s="1185"/>
      <c r="AJP110" s="1185"/>
      <c r="AJQ110" s="1185"/>
      <c r="AJR110" s="1185"/>
      <c r="AJS110" s="1185"/>
      <c r="AJT110" s="1185"/>
      <c r="AJU110" s="1185"/>
      <c r="AJV110" s="1185"/>
      <c r="AJW110" s="1185"/>
      <c r="AJX110" s="1185"/>
      <c r="AJY110" s="1185"/>
      <c r="AJZ110" s="1185"/>
      <c r="AKA110" s="1185"/>
      <c r="AKB110" s="1185"/>
      <c r="AKC110" s="1185"/>
      <c r="AKD110" s="1185"/>
      <c r="AKE110" s="1185"/>
      <c r="AKF110" s="1185"/>
      <c r="AKG110" s="1185"/>
      <c r="AKH110" s="1185"/>
      <c r="AKI110" s="1185"/>
      <c r="AKJ110" s="1185"/>
      <c r="AKK110" s="1185"/>
      <c r="AKL110" s="1185"/>
      <c r="AKM110" s="1185"/>
      <c r="AKN110" s="1185"/>
      <c r="AKO110" s="1185"/>
      <c r="AKP110" s="1185"/>
      <c r="AKQ110" s="1185"/>
      <c r="AKR110" s="1185"/>
      <c r="AKS110" s="1185"/>
      <c r="AKT110" s="1185"/>
      <c r="AKU110" s="1185"/>
      <c r="AKV110" s="1185"/>
      <c r="AKW110" s="1185"/>
      <c r="AKX110" s="1185"/>
      <c r="AKY110" s="1185"/>
      <c r="AKZ110" s="1185"/>
      <c r="ALA110" s="1185"/>
      <c r="ALB110" s="1185"/>
      <c r="ALC110" s="1185"/>
      <c r="ALD110" s="1185"/>
      <c r="ALE110" s="1185"/>
      <c r="ALF110" s="1185"/>
      <c r="ALG110" s="1185"/>
      <c r="ALH110" s="1185"/>
      <c r="ALI110" s="1185"/>
      <c r="ALJ110" s="1185"/>
      <c r="ALK110" s="1185"/>
      <c r="ALL110" s="1185"/>
      <c r="ALM110" s="1185"/>
      <c r="ALN110" s="1185"/>
      <c r="ALO110" s="1185"/>
      <c r="ALP110" s="1185"/>
      <c r="ALQ110" s="1185"/>
      <c r="ALR110" s="1185"/>
      <c r="ALS110" s="1185"/>
      <c r="ALT110" s="1185"/>
      <c r="ALU110" s="1185"/>
      <c r="ALV110" s="1185"/>
      <c r="ALW110" s="1185"/>
      <c r="ALX110" s="1185"/>
      <c r="ALY110" s="1185"/>
      <c r="ALZ110" s="1185"/>
      <c r="AMA110" s="1185"/>
      <c r="AMB110" s="1185"/>
      <c r="AMC110" s="1185"/>
      <c r="AMD110" s="1185"/>
      <c r="AME110" s="1185"/>
      <c r="AMF110" s="1185"/>
      <c r="AMG110" s="1185"/>
      <c r="AMH110" s="1185"/>
      <c r="AMI110" s="1185"/>
      <c r="AMJ110" s="1185"/>
      <c r="AMK110" s="1185"/>
    </row>
    <row r="111" spans="1:1025" s="666" customFormat="1">
      <c r="A111" s="1612" t="s">
        <v>4071</v>
      </c>
      <c r="B111" s="1613"/>
      <c r="C111" s="1613"/>
      <c r="D111" s="1613"/>
      <c r="E111" s="1613"/>
      <c r="F111" s="1607"/>
      <c r="G111" s="1613"/>
      <c r="H111" s="1613"/>
      <c r="I111" s="664"/>
      <c r="J111" s="665"/>
    </row>
    <row r="112" spans="1:1025">
      <c r="A112" s="1612" t="s">
        <v>3445</v>
      </c>
      <c r="B112" s="1599"/>
      <c r="C112" s="1599"/>
      <c r="D112" s="1613"/>
      <c r="E112" s="1613"/>
      <c r="F112" s="1607"/>
      <c r="G112" s="1613"/>
      <c r="H112" s="1613"/>
      <c r="K112" s="1185"/>
      <c r="L112" s="1185"/>
      <c r="M112" s="1185"/>
      <c r="N112" s="1185"/>
      <c r="O112" s="1185"/>
      <c r="P112" s="1185"/>
      <c r="Q112" s="1185"/>
      <c r="R112" s="1185"/>
      <c r="S112" s="1185"/>
      <c r="T112" s="1185"/>
      <c r="U112" s="1185"/>
      <c r="V112" s="1185"/>
      <c r="W112" s="1185"/>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185"/>
      <c r="AS112" s="1185"/>
      <c r="AT112" s="1185"/>
      <c r="AU112" s="1185"/>
      <c r="AV112" s="1185"/>
      <c r="AW112" s="1185"/>
      <c r="AX112" s="1185"/>
      <c r="AY112" s="1185"/>
      <c r="AZ112" s="1185"/>
      <c r="BA112" s="1185"/>
      <c r="BB112" s="1185"/>
      <c r="BC112" s="1185"/>
      <c r="BD112" s="1185"/>
      <c r="BE112" s="1185"/>
      <c r="BF112" s="1185"/>
      <c r="BG112" s="1185"/>
      <c r="BH112" s="1185"/>
      <c r="BI112" s="1185"/>
      <c r="BJ112" s="1185"/>
      <c r="BK112" s="1185"/>
      <c r="BL112" s="1185"/>
      <c r="BM112" s="1185"/>
      <c r="BN112" s="1185"/>
      <c r="BO112" s="1185"/>
      <c r="BP112" s="1185"/>
      <c r="BQ112" s="1185"/>
      <c r="BR112" s="1185"/>
      <c r="BS112" s="1185"/>
      <c r="BT112" s="1185"/>
      <c r="BU112" s="1185"/>
      <c r="BV112" s="1185"/>
      <c r="BW112" s="1185"/>
      <c r="BX112" s="1185"/>
      <c r="BY112" s="1185"/>
      <c r="BZ112" s="1185"/>
      <c r="CA112" s="1185"/>
      <c r="CB112" s="1185"/>
      <c r="CC112" s="1185"/>
      <c r="CD112" s="1185"/>
      <c r="CE112" s="1185"/>
      <c r="CF112" s="1185"/>
      <c r="CG112" s="1185"/>
      <c r="CH112" s="1185"/>
      <c r="CI112" s="1185"/>
      <c r="CJ112" s="1185"/>
      <c r="CK112" s="1185"/>
      <c r="CL112" s="1185"/>
      <c r="CM112" s="1185"/>
      <c r="CN112" s="1185"/>
      <c r="CO112" s="1185"/>
      <c r="CP112" s="1185"/>
      <c r="CQ112" s="1185"/>
      <c r="CR112" s="1185"/>
      <c r="CS112" s="1185"/>
      <c r="CT112" s="1185"/>
      <c r="CU112" s="1185"/>
      <c r="CV112" s="1185"/>
      <c r="CW112" s="1185"/>
      <c r="CX112" s="1185"/>
      <c r="CY112" s="1185"/>
      <c r="CZ112" s="1185"/>
      <c r="DA112" s="1185"/>
      <c r="DB112" s="1185"/>
      <c r="DC112" s="1185"/>
      <c r="DD112" s="1185"/>
      <c r="DE112" s="1185"/>
      <c r="DF112" s="1185"/>
      <c r="DG112" s="1185"/>
      <c r="DH112" s="1185"/>
      <c r="DI112" s="1185"/>
      <c r="DJ112" s="1185"/>
      <c r="DK112" s="1185"/>
      <c r="DL112" s="1185"/>
      <c r="DM112" s="1185"/>
      <c r="DN112" s="1185"/>
      <c r="DO112" s="1185"/>
      <c r="DP112" s="1185"/>
      <c r="DQ112" s="1185"/>
      <c r="DR112" s="1185"/>
      <c r="DS112" s="1185"/>
      <c r="DT112" s="1185"/>
      <c r="DU112" s="1185"/>
      <c r="DV112" s="1185"/>
      <c r="DW112" s="1185"/>
      <c r="DX112" s="1185"/>
      <c r="DY112" s="1185"/>
      <c r="DZ112" s="1185"/>
      <c r="EA112" s="1185"/>
      <c r="EB112" s="1185"/>
      <c r="EC112" s="1185"/>
      <c r="ED112" s="1185"/>
      <c r="EE112" s="1185"/>
      <c r="EF112" s="1185"/>
      <c r="EG112" s="1185"/>
      <c r="EH112" s="1185"/>
      <c r="EI112" s="1185"/>
      <c r="EJ112" s="1185"/>
      <c r="EK112" s="1185"/>
      <c r="EL112" s="1185"/>
      <c r="EM112" s="1185"/>
      <c r="EN112" s="1185"/>
      <c r="EO112" s="1185"/>
      <c r="EP112" s="1185"/>
      <c r="EQ112" s="1185"/>
      <c r="ER112" s="1185"/>
      <c r="ES112" s="1185"/>
      <c r="ET112" s="1185"/>
      <c r="EU112" s="1185"/>
      <c r="EV112" s="1185"/>
      <c r="EW112" s="1185"/>
      <c r="EX112" s="1185"/>
      <c r="EY112" s="1185"/>
      <c r="EZ112" s="1185"/>
      <c r="FA112" s="1185"/>
      <c r="FB112" s="1185"/>
      <c r="FC112" s="1185"/>
      <c r="FD112" s="1185"/>
      <c r="FE112" s="1185"/>
      <c r="FF112" s="1185"/>
      <c r="FG112" s="1185"/>
      <c r="FH112" s="1185"/>
      <c r="FI112" s="1185"/>
      <c r="FJ112" s="1185"/>
      <c r="FK112" s="1185"/>
      <c r="FL112" s="1185"/>
      <c r="FM112" s="1185"/>
      <c r="FN112" s="1185"/>
      <c r="FO112" s="1185"/>
      <c r="FP112" s="1185"/>
      <c r="FQ112" s="1185"/>
      <c r="FR112" s="1185"/>
      <c r="FS112" s="1185"/>
      <c r="FT112" s="1185"/>
      <c r="FU112" s="1185"/>
      <c r="FV112" s="1185"/>
      <c r="FW112" s="1185"/>
      <c r="FX112" s="1185"/>
      <c r="FY112" s="1185"/>
      <c r="FZ112" s="1185"/>
      <c r="GA112" s="1185"/>
      <c r="GB112" s="1185"/>
      <c r="GC112" s="1185"/>
      <c r="GD112" s="1185"/>
      <c r="GE112" s="1185"/>
      <c r="GF112" s="1185"/>
      <c r="GG112" s="1185"/>
      <c r="GH112" s="1185"/>
      <c r="GI112" s="1185"/>
      <c r="GJ112" s="1185"/>
      <c r="GK112" s="1185"/>
      <c r="GL112" s="1185"/>
      <c r="GM112" s="1185"/>
      <c r="GN112" s="1185"/>
      <c r="GO112" s="1185"/>
      <c r="GP112" s="1185"/>
      <c r="GQ112" s="1185"/>
      <c r="GR112" s="1185"/>
      <c r="GS112" s="1185"/>
      <c r="GT112" s="1185"/>
      <c r="GU112" s="1185"/>
      <c r="GV112" s="1185"/>
      <c r="GW112" s="1185"/>
      <c r="GX112" s="1185"/>
      <c r="GY112" s="1185"/>
      <c r="GZ112" s="1185"/>
      <c r="HA112" s="1185"/>
      <c r="HB112" s="1185"/>
      <c r="HC112" s="1185"/>
      <c r="HD112" s="1185"/>
      <c r="HE112" s="1185"/>
      <c r="HF112" s="1185"/>
      <c r="HG112" s="1185"/>
      <c r="HH112" s="1185"/>
      <c r="HI112" s="1185"/>
      <c r="HJ112" s="1185"/>
      <c r="HK112" s="1185"/>
      <c r="HL112" s="1185"/>
      <c r="HM112" s="1185"/>
      <c r="HN112" s="1185"/>
      <c r="HO112" s="1185"/>
      <c r="HP112" s="1185"/>
      <c r="HQ112" s="1185"/>
      <c r="HR112" s="1185"/>
      <c r="HS112" s="1185"/>
      <c r="HT112" s="1185"/>
      <c r="HU112" s="1185"/>
      <c r="HV112" s="1185"/>
      <c r="HW112" s="1185"/>
      <c r="HX112" s="1185"/>
      <c r="HY112" s="1185"/>
      <c r="HZ112" s="1185"/>
      <c r="IA112" s="1185"/>
      <c r="IB112" s="1185"/>
      <c r="IC112" s="1185"/>
      <c r="ID112" s="1185"/>
      <c r="IE112" s="1185"/>
      <c r="IF112" s="1185"/>
      <c r="IG112" s="1185"/>
      <c r="IH112" s="1185"/>
      <c r="II112" s="1185"/>
      <c r="IJ112" s="1185"/>
      <c r="IK112" s="1185"/>
      <c r="IL112" s="1185"/>
      <c r="IM112" s="1185"/>
      <c r="IN112" s="1185"/>
      <c r="IO112" s="1185"/>
      <c r="IP112" s="1185"/>
      <c r="IQ112" s="1185"/>
      <c r="IR112" s="1185"/>
      <c r="IS112" s="1185"/>
      <c r="IT112" s="1185"/>
      <c r="IU112" s="1185"/>
      <c r="IV112" s="1185"/>
      <c r="IW112" s="1185"/>
      <c r="IX112" s="1185"/>
      <c r="IY112" s="1185"/>
      <c r="IZ112" s="1185"/>
      <c r="JA112" s="1185"/>
      <c r="JB112" s="1185"/>
      <c r="JC112" s="1185"/>
      <c r="JD112" s="1185"/>
      <c r="JE112" s="1185"/>
      <c r="JF112" s="1185"/>
      <c r="JG112" s="1185"/>
      <c r="JH112" s="1185"/>
      <c r="JI112" s="1185"/>
      <c r="JJ112" s="1185"/>
      <c r="JK112" s="1185"/>
      <c r="JL112" s="1185"/>
      <c r="JM112" s="1185"/>
      <c r="JN112" s="1185"/>
      <c r="JO112" s="1185"/>
      <c r="JP112" s="1185"/>
      <c r="JQ112" s="1185"/>
      <c r="JR112" s="1185"/>
      <c r="JS112" s="1185"/>
      <c r="JT112" s="1185"/>
      <c r="JU112" s="1185"/>
      <c r="JV112" s="1185"/>
      <c r="JW112" s="1185"/>
      <c r="JX112" s="1185"/>
      <c r="JY112" s="1185"/>
      <c r="JZ112" s="1185"/>
      <c r="KA112" s="1185"/>
      <c r="KB112" s="1185"/>
      <c r="KC112" s="1185"/>
      <c r="KD112" s="1185"/>
      <c r="KE112" s="1185"/>
      <c r="KF112" s="1185"/>
      <c r="KG112" s="1185"/>
      <c r="KH112" s="1185"/>
      <c r="KI112" s="1185"/>
      <c r="KJ112" s="1185"/>
      <c r="KK112" s="1185"/>
      <c r="KL112" s="1185"/>
      <c r="KM112" s="1185"/>
      <c r="KN112" s="1185"/>
      <c r="KO112" s="1185"/>
      <c r="KP112" s="1185"/>
      <c r="KQ112" s="1185"/>
      <c r="KR112" s="1185"/>
      <c r="KS112" s="1185"/>
      <c r="KT112" s="1185"/>
      <c r="KU112" s="1185"/>
      <c r="KV112" s="1185"/>
      <c r="KW112" s="1185"/>
      <c r="KX112" s="1185"/>
      <c r="KY112" s="1185"/>
      <c r="KZ112" s="1185"/>
      <c r="LA112" s="1185"/>
      <c r="LB112" s="1185"/>
      <c r="LC112" s="1185"/>
      <c r="LD112" s="1185"/>
      <c r="LE112" s="1185"/>
      <c r="LF112" s="1185"/>
      <c r="LG112" s="1185"/>
      <c r="LH112" s="1185"/>
      <c r="LI112" s="1185"/>
      <c r="LJ112" s="1185"/>
      <c r="LK112" s="1185"/>
      <c r="LL112" s="1185"/>
      <c r="LM112" s="1185"/>
      <c r="LN112" s="1185"/>
      <c r="LO112" s="1185"/>
      <c r="LP112" s="1185"/>
      <c r="LQ112" s="1185"/>
      <c r="LR112" s="1185"/>
      <c r="LS112" s="1185"/>
      <c r="LT112" s="1185"/>
      <c r="LU112" s="1185"/>
      <c r="LV112" s="1185"/>
      <c r="LW112" s="1185"/>
      <c r="LX112" s="1185"/>
      <c r="LY112" s="1185"/>
      <c r="LZ112" s="1185"/>
      <c r="MA112" s="1185"/>
      <c r="MB112" s="1185"/>
      <c r="MC112" s="1185"/>
      <c r="MD112" s="1185"/>
      <c r="ME112" s="1185"/>
      <c r="MF112" s="1185"/>
      <c r="MG112" s="1185"/>
      <c r="MH112" s="1185"/>
      <c r="MI112" s="1185"/>
      <c r="MJ112" s="1185"/>
      <c r="MK112" s="1185"/>
      <c r="ML112" s="1185"/>
      <c r="MM112" s="1185"/>
      <c r="MN112" s="1185"/>
      <c r="MO112" s="1185"/>
      <c r="MP112" s="1185"/>
      <c r="MQ112" s="1185"/>
      <c r="MR112" s="1185"/>
      <c r="MS112" s="1185"/>
      <c r="MT112" s="1185"/>
      <c r="MU112" s="1185"/>
      <c r="MV112" s="1185"/>
      <c r="MW112" s="1185"/>
      <c r="MX112" s="1185"/>
      <c r="MY112" s="1185"/>
      <c r="MZ112" s="1185"/>
      <c r="NA112" s="1185"/>
      <c r="NB112" s="1185"/>
      <c r="NC112" s="1185"/>
      <c r="ND112" s="1185"/>
      <c r="NE112" s="1185"/>
      <c r="NF112" s="1185"/>
      <c r="NG112" s="1185"/>
      <c r="NH112" s="1185"/>
      <c r="NI112" s="1185"/>
      <c r="NJ112" s="1185"/>
      <c r="NK112" s="1185"/>
      <c r="NL112" s="1185"/>
      <c r="NM112" s="1185"/>
      <c r="NN112" s="1185"/>
      <c r="NO112" s="1185"/>
      <c r="NP112" s="1185"/>
      <c r="NQ112" s="1185"/>
      <c r="NR112" s="1185"/>
      <c r="NS112" s="1185"/>
      <c r="NT112" s="1185"/>
      <c r="NU112" s="1185"/>
      <c r="NV112" s="1185"/>
      <c r="NW112" s="1185"/>
      <c r="NX112" s="1185"/>
      <c r="NY112" s="1185"/>
      <c r="NZ112" s="1185"/>
      <c r="OA112" s="1185"/>
      <c r="OB112" s="1185"/>
      <c r="OC112" s="1185"/>
      <c r="OD112" s="1185"/>
      <c r="OE112" s="1185"/>
      <c r="OF112" s="1185"/>
      <c r="OG112" s="1185"/>
      <c r="OH112" s="1185"/>
      <c r="OI112" s="1185"/>
      <c r="OJ112" s="1185"/>
      <c r="OK112" s="1185"/>
      <c r="OL112" s="1185"/>
      <c r="OM112" s="1185"/>
      <c r="ON112" s="1185"/>
      <c r="OO112" s="1185"/>
      <c r="OP112" s="1185"/>
      <c r="OQ112" s="1185"/>
      <c r="OR112" s="1185"/>
      <c r="OS112" s="1185"/>
      <c r="OT112" s="1185"/>
      <c r="OU112" s="1185"/>
      <c r="OV112" s="1185"/>
      <c r="OW112" s="1185"/>
      <c r="OX112" s="1185"/>
      <c r="OY112" s="1185"/>
      <c r="OZ112" s="1185"/>
      <c r="PA112" s="1185"/>
      <c r="PB112" s="1185"/>
      <c r="PC112" s="1185"/>
      <c r="PD112" s="1185"/>
      <c r="PE112" s="1185"/>
      <c r="PF112" s="1185"/>
      <c r="PG112" s="1185"/>
      <c r="PH112" s="1185"/>
      <c r="PI112" s="1185"/>
      <c r="PJ112" s="1185"/>
      <c r="PK112" s="1185"/>
      <c r="PL112" s="1185"/>
      <c r="PM112" s="1185"/>
      <c r="PN112" s="1185"/>
      <c r="PO112" s="1185"/>
      <c r="PP112" s="1185"/>
      <c r="PQ112" s="1185"/>
      <c r="PR112" s="1185"/>
      <c r="PS112" s="1185"/>
      <c r="PT112" s="1185"/>
      <c r="PU112" s="1185"/>
      <c r="PV112" s="1185"/>
      <c r="PW112" s="1185"/>
      <c r="PX112" s="1185"/>
      <c r="PY112" s="1185"/>
      <c r="PZ112" s="1185"/>
      <c r="QA112" s="1185"/>
      <c r="QB112" s="1185"/>
      <c r="QC112" s="1185"/>
      <c r="QD112" s="1185"/>
      <c r="QE112" s="1185"/>
      <c r="QF112" s="1185"/>
      <c r="QG112" s="1185"/>
      <c r="QH112" s="1185"/>
      <c r="QI112" s="1185"/>
      <c r="QJ112" s="1185"/>
      <c r="QK112" s="1185"/>
      <c r="QL112" s="1185"/>
      <c r="QM112" s="1185"/>
      <c r="QN112" s="1185"/>
      <c r="QO112" s="1185"/>
      <c r="QP112" s="1185"/>
      <c r="QQ112" s="1185"/>
      <c r="QR112" s="1185"/>
      <c r="QS112" s="1185"/>
      <c r="QT112" s="1185"/>
      <c r="QU112" s="1185"/>
      <c r="QV112" s="1185"/>
      <c r="QW112" s="1185"/>
      <c r="QX112" s="1185"/>
      <c r="QY112" s="1185"/>
      <c r="QZ112" s="1185"/>
      <c r="RA112" s="1185"/>
      <c r="RB112" s="1185"/>
      <c r="RC112" s="1185"/>
      <c r="RD112" s="1185"/>
      <c r="RE112" s="1185"/>
      <c r="RF112" s="1185"/>
      <c r="RG112" s="1185"/>
      <c r="RH112" s="1185"/>
      <c r="RI112" s="1185"/>
      <c r="RJ112" s="1185"/>
      <c r="RK112" s="1185"/>
      <c r="RL112" s="1185"/>
      <c r="RM112" s="1185"/>
      <c r="RN112" s="1185"/>
      <c r="RO112" s="1185"/>
      <c r="RP112" s="1185"/>
      <c r="RQ112" s="1185"/>
      <c r="RR112" s="1185"/>
      <c r="RS112" s="1185"/>
      <c r="RT112" s="1185"/>
      <c r="RU112" s="1185"/>
      <c r="RV112" s="1185"/>
      <c r="RW112" s="1185"/>
      <c r="RX112" s="1185"/>
      <c r="RY112" s="1185"/>
      <c r="RZ112" s="1185"/>
      <c r="SA112" s="1185"/>
      <c r="SB112" s="1185"/>
      <c r="SC112" s="1185"/>
      <c r="SD112" s="1185"/>
      <c r="SE112" s="1185"/>
      <c r="SF112" s="1185"/>
      <c r="SG112" s="1185"/>
      <c r="SH112" s="1185"/>
      <c r="SI112" s="1185"/>
      <c r="SJ112" s="1185"/>
      <c r="SK112" s="1185"/>
      <c r="SL112" s="1185"/>
      <c r="SM112" s="1185"/>
      <c r="SN112" s="1185"/>
      <c r="SO112" s="1185"/>
      <c r="SP112" s="1185"/>
      <c r="SQ112" s="1185"/>
      <c r="SR112" s="1185"/>
      <c r="SS112" s="1185"/>
      <c r="ST112" s="1185"/>
      <c r="SU112" s="1185"/>
      <c r="SV112" s="1185"/>
      <c r="SW112" s="1185"/>
      <c r="SX112" s="1185"/>
      <c r="SY112" s="1185"/>
      <c r="SZ112" s="1185"/>
      <c r="TA112" s="1185"/>
      <c r="TB112" s="1185"/>
      <c r="TC112" s="1185"/>
      <c r="TD112" s="1185"/>
      <c r="TE112" s="1185"/>
      <c r="TF112" s="1185"/>
      <c r="TG112" s="1185"/>
      <c r="TH112" s="1185"/>
      <c r="TI112" s="1185"/>
      <c r="TJ112" s="1185"/>
      <c r="TK112" s="1185"/>
      <c r="TL112" s="1185"/>
      <c r="TM112" s="1185"/>
      <c r="TN112" s="1185"/>
      <c r="TO112" s="1185"/>
      <c r="TP112" s="1185"/>
      <c r="TQ112" s="1185"/>
      <c r="TR112" s="1185"/>
      <c r="TS112" s="1185"/>
      <c r="TT112" s="1185"/>
      <c r="TU112" s="1185"/>
      <c r="TV112" s="1185"/>
      <c r="TW112" s="1185"/>
      <c r="TX112" s="1185"/>
      <c r="TY112" s="1185"/>
      <c r="TZ112" s="1185"/>
      <c r="UA112" s="1185"/>
      <c r="UB112" s="1185"/>
      <c r="UC112" s="1185"/>
      <c r="UD112" s="1185"/>
      <c r="UE112" s="1185"/>
      <c r="UF112" s="1185"/>
      <c r="UG112" s="1185"/>
      <c r="UH112" s="1185"/>
      <c r="UI112" s="1185"/>
      <c r="UJ112" s="1185"/>
      <c r="UK112" s="1185"/>
      <c r="UL112" s="1185"/>
      <c r="UM112" s="1185"/>
      <c r="UN112" s="1185"/>
      <c r="UO112" s="1185"/>
      <c r="UP112" s="1185"/>
      <c r="UQ112" s="1185"/>
      <c r="UR112" s="1185"/>
      <c r="US112" s="1185"/>
      <c r="UT112" s="1185"/>
      <c r="UU112" s="1185"/>
      <c r="UV112" s="1185"/>
      <c r="UW112" s="1185"/>
      <c r="UX112" s="1185"/>
      <c r="UY112" s="1185"/>
      <c r="UZ112" s="1185"/>
      <c r="VA112" s="1185"/>
      <c r="VB112" s="1185"/>
      <c r="VC112" s="1185"/>
      <c r="VD112" s="1185"/>
      <c r="VE112" s="1185"/>
      <c r="VF112" s="1185"/>
      <c r="VG112" s="1185"/>
      <c r="VH112" s="1185"/>
      <c r="VI112" s="1185"/>
      <c r="VJ112" s="1185"/>
      <c r="VK112" s="1185"/>
      <c r="VL112" s="1185"/>
      <c r="VM112" s="1185"/>
      <c r="VN112" s="1185"/>
      <c r="VO112" s="1185"/>
      <c r="VP112" s="1185"/>
      <c r="VQ112" s="1185"/>
      <c r="VR112" s="1185"/>
      <c r="VS112" s="1185"/>
      <c r="VT112" s="1185"/>
      <c r="VU112" s="1185"/>
      <c r="VV112" s="1185"/>
      <c r="VW112" s="1185"/>
      <c r="VX112" s="1185"/>
      <c r="VY112" s="1185"/>
      <c r="VZ112" s="1185"/>
      <c r="WA112" s="1185"/>
      <c r="WB112" s="1185"/>
      <c r="WC112" s="1185"/>
      <c r="WD112" s="1185"/>
      <c r="WE112" s="1185"/>
      <c r="WF112" s="1185"/>
      <c r="WG112" s="1185"/>
      <c r="WH112" s="1185"/>
      <c r="WI112" s="1185"/>
      <c r="WJ112" s="1185"/>
      <c r="WK112" s="1185"/>
      <c r="WL112" s="1185"/>
      <c r="WM112" s="1185"/>
      <c r="WN112" s="1185"/>
      <c r="WO112" s="1185"/>
      <c r="WP112" s="1185"/>
      <c r="WQ112" s="1185"/>
      <c r="WR112" s="1185"/>
      <c r="WS112" s="1185"/>
      <c r="WT112" s="1185"/>
      <c r="WU112" s="1185"/>
      <c r="WV112" s="1185"/>
      <c r="WW112" s="1185"/>
      <c r="WX112" s="1185"/>
      <c r="WY112" s="1185"/>
      <c r="WZ112" s="1185"/>
      <c r="XA112" s="1185"/>
      <c r="XB112" s="1185"/>
      <c r="XC112" s="1185"/>
      <c r="XD112" s="1185"/>
      <c r="XE112" s="1185"/>
      <c r="XF112" s="1185"/>
      <c r="XG112" s="1185"/>
      <c r="XH112" s="1185"/>
      <c r="XI112" s="1185"/>
      <c r="XJ112" s="1185"/>
      <c r="XK112" s="1185"/>
      <c r="XL112" s="1185"/>
      <c r="XM112" s="1185"/>
      <c r="XN112" s="1185"/>
      <c r="XO112" s="1185"/>
      <c r="XP112" s="1185"/>
      <c r="XQ112" s="1185"/>
      <c r="XR112" s="1185"/>
      <c r="XS112" s="1185"/>
      <c r="XT112" s="1185"/>
      <c r="XU112" s="1185"/>
      <c r="XV112" s="1185"/>
      <c r="XW112" s="1185"/>
      <c r="XX112" s="1185"/>
      <c r="XY112" s="1185"/>
      <c r="XZ112" s="1185"/>
      <c r="YA112" s="1185"/>
      <c r="YB112" s="1185"/>
      <c r="YC112" s="1185"/>
      <c r="YD112" s="1185"/>
      <c r="YE112" s="1185"/>
      <c r="YF112" s="1185"/>
      <c r="YG112" s="1185"/>
      <c r="YH112" s="1185"/>
      <c r="YI112" s="1185"/>
      <c r="YJ112" s="1185"/>
      <c r="YK112" s="1185"/>
      <c r="YL112" s="1185"/>
      <c r="YM112" s="1185"/>
      <c r="YN112" s="1185"/>
      <c r="YO112" s="1185"/>
      <c r="YP112" s="1185"/>
      <c r="YQ112" s="1185"/>
      <c r="YR112" s="1185"/>
      <c r="YS112" s="1185"/>
      <c r="YT112" s="1185"/>
      <c r="YU112" s="1185"/>
      <c r="YV112" s="1185"/>
      <c r="YW112" s="1185"/>
      <c r="YX112" s="1185"/>
      <c r="YY112" s="1185"/>
      <c r="YZ112" s="1185"/>
      <c r="ZA112" s="1185"/>
      <c r="ZB112" s="1185"/>
      <c r="ZC112" s="1185"/>
      <c r="ZD112" s="1185"/>
      <c r="ZE112" s="1185"/>
      <c r="ZF112" s="1185"/>
      <c r="ZG112" s="1185"/>
      <c r="ZH112" s="1185"/>
      <c r="ZI112" s="1185"/>
      <c r="ZJ112" s="1185"/>
      <c r="ZK112" s="1185"/>
      <c r="ZL112" s="1185"/>
      <c r="ZM112" s="1185"/>
      <c r="ZN112" s="1185"/>
      <c r="ZO112" s="1185"/>
      <c r="ZP112" s="1185"/>
      <c r="ZQ112" s="1185"/>
      <c r="ZR112" s="1185"/>
      <c r="ZS112" s="1185"/>
      <c r="ZT112" s="1185"/>
      <c r="ZU112" s="1185"/>
      <c r="ZV112" s="1185"/>
      <c r="ZW112" s="1185"/>
      <c r="ZX112" s="1185"/>
      <c r="ZY112" s="1185"/>
      <c r="ZZ112" s="1185"/>
      <c r="AAA112" s="1185"/>
      <c r="AAB112" s="1185"/>
      <c r="AAC112" s="1185"/>
      <c r="AAD112" s="1185"/>
      <c r="AAE112" s="1185"/>
      <c r="AAF112" s="1185"/>
      <c r="AAG112" s="1185"/>
      <c r="AAH112" s="1185"/>
      <c r="AAI112" s="1185"/>
      <c r="AAJ112" s="1185"/>
      <c r="AAK112" s="1185"/>
      <c r="AAL112" s="1185"/>
      <c r="AAM112" s="1185"/>
      <c r="AAN112" s="1185"/>
      <c r="AAO112" s="1185"/>
      <c r="AAP112" s="1185"/>
      <c r="AAQ112" s="1185"/>
      <c r="AAR112" s="1185"/>
      <c r="AAS112" s="1185"/>
      <c r="AAT112" s="1185"/>
      <c r="AAU112" s="1185"/>
      <c r="AAV112" s="1185"/>
      <c r="AAW112" s="1185"/>
      <c r="AAX112" s="1185"/>
      <c r="AAY112" s="1185"/>
      <c r="AAZ112" s="1185"/>
      <c r="ABA112" s="1185"/>
      <c r="ABB112" s="1185"/>
      <c r="ABC112" s="1185"/>
      <c r="ABD112" s="1185"/>
      <c r="ABE112" s="1185"/>
      <c r="ABF112" s="1185"/>
      <c r="ABG112" s="1185"/>
      <c r="ABH112" s="1185"/>
      <c r="ABI112" s="1185"/>
      <c r="ABJ112" s="1185"/>
      <c r="ABK112" s="1185"/>
      <c r="ABL112" s="1185"/>
      <c r="ABM112" s="1185"/>
      <c r="ABN112" s="1185"/>
      <c r="ABO112" s="1185"/>
      <c r="ABP112" s="1185"/>
      <c r="ABQ112" s="1185"/>
      <c r="ABR112" s="1185"/>
      <c r="ABS112" s="1185"/>
      <c r="ABT112" s="1185"/>
      <c r="ABU112" s="1185"/>
      <c r="ABV112" s="1185"/>
      <c r="ABW112" s="1185"/>
      <c r="ABX112" s="1185"/>
      <c r="ABY112" s="1185"/>
      <c r="ABZ112" s="1185"/>
      <c r="ACA112" s="1185"/>
      <c r="ACB112" s="1185"/>
      <c r="ACC112" s="1185"/>
      <c r="ACD112" s="1185"/>
      <c r="ACE112" s="1185"/>
      <c r="ACF112" s="1185"/>
      <c r="ACG112" s="1185"/>
      <c r="ACH112" s="1185"/>
      <c r="ACI112" s="1185"/>
      <c r="ACJ112" s="1185"/>
      <c r="ACK112" s="1185"/>
      <c r="ACL112" s="1185"/>
      <c r="ACM112" s="1185"/>
      <c r="ACN112" s="1185"/>
      <c r="ACO112" s="1185"/>
      <c r="ACP112" s="1185"/>
      <c r="ACQ112" s="1185"/>
      <c r="ACR112" s="1185"/>
      <c r="ACS112" s="1185"/>
      <c r="ACT112" s="1185"/>
      <c r="ACU112" s="1185"/>
      <c r="ACV112" s="1185"/>
      <c r="ACW112" s="1185"/>
      <c r="ACX112" s="1185"/>
      <c r="ACY112" s="1185"/>
      <c r="ACZ112" s="1185"/>
      <c r="ADA112" s="1185"/>
      <c r="ADB112" s="1185"/>
      <c r="ADC112" s="1185"/>
      <c r="ADD112" s="1185"/>
      <c r="ADE112" s="1185"/>
      <c r="ADF112" s="1185"/>
      <c r="ADG112" s="1185"/>
      <c r="ADH112" s="1185"/>
      <c r="ADI112" s="1185"/>
      <c r="ADJ112" s="1185"/>
      <c r="ADK112" s="1185"/>
      <c r="ADL112" s="1185"/>
      <c r="ADM112" s="1185"/>
      <c r="ADN112" s="1185"/>
      <c r="ADO112" s="1185"/>
      <c r="ADP112" s="1185"/>
      <c r="ADQ112" s="1185"/>
      <c r="ADR112" s="1185"/>
      <c r="ADS112" s="1185"/>
      <c r="ADT112" s="1185"/>
      <c r="ADU112" s="1185"/>
      <c r="ADV112" s="1185"/>
      <c r="ADW112" s="1185"/>
      <c r="ADX112" s="1185"/>
      <c r="ADY112" s="1185"/>
      <c r="ADZ112" s="1185"/>
      <c r="AEA112" s="1185"/>
      <c r="AEB112" s="1185"/>
      <c r="AEC112" s="1185"/>
      <c r="AED112" s="1185"/>
      <c r="AEE112" s="1185"/>
      <c r="AEF112" s="1185"/>
      <c r="AEG112" s="1185"/>
      <c r="AEH112" s="1185"/>
      <c r="AEI112" s="1185"/>
      <c r="AEJ112" s="1185"/>
      <c r="AEK112" s="1185"/>
      <c r="AEL112" s="1185"/>
      <c r="AEM112" s="1185"/>
      <c r="AEN112" s="1185"/>
      <c r="AEO112" s="1185"/>
      <c r="AEP112" s="1185"/>
      <c r="AEQ112" s="1185"/>
      <c r="AER112" s="1185"/>
      <c r="AES112" s="1185"/>
      <c r="AET112" s="1185"/>
      <c r="AEU112" s="1185"/>
      <c r="AEV112" s="1185"/>
      <c r="AEW112" s="1185"/>
      <c r="AEX112" s="1185"/>
      <c r="AEY112" s="1185"/>
      <c r="AEZ112" s="1185"/>
      <c r="AFA112" s="1185"/>
      <c r="AFB112" s="1185"/>
      <c r="AFC112" s="1185"/>
      <c r="AFD112" s="1185"/>
      <c r="AFE112" s="1185"/>
      <c r="AFF112" s="1185"/>
      <c r="AFG112" s="1185"/>
      <c r="AFH112" s="1185"/>
      <c r="AFI112" s="1185"/>
      <c r="AFJ112" s="1185"/>
      <c r="AFK112" s="1185"/>
      <c r="AFL112" s="1185"/>
      <c r="AFM112" s="1185"/>
      <c r="AFN112" s="1185"/>
      <c r="AFO112" s="1185"/>
      <c r="AFP112" s="1185"/>
      <c r="AFQ112" s="1185"/>
      <c r="AFR112" s="1185"/>
      <c r="AFS112" s="1185"/>
      <c r="AFT112" s="1185"/>
      <c r="AFU112" s="1185"/>
      <c r="AFV112" s="1185"/>
      <c r="AFW112" s="1185"/>
      <c r="AFX112" s="1185"/>
      <c r="AFY112" s="1185"/>
      <c r="AFZ112" s="1185"/>
      <c r="AGA112" s="1185"/>
      <c r="AGB112" s="1185"/>
      <c r="AGC112" s="1185"/>
      <c r="AGD112" s="1185"/>
      <c r="AGE112" s="1185"/>
      <c r="AGF112" s="1185"/>
      <c r="AGG112" s="1185"/>
      <c r="AGH112" s="1185"/>
      <c r="AGI112" s="1185"/>
      <c r="AGJ112" s="1185"/>
      <c r="AGK112" s="1185"/>
      <c r="AGL112" s="1185"/>
      <c r="AGM112" s="1185"/>
      <c r="AGN112" s="1185"/>
      <c r="AGO112" s="1185"/>
      <c r="AGP112" s="1185"/>
      <c r="AGQ112" s="1185"/>
      <c r="AGR112" s="1185"/>
      <c r="AGS112" s="1185"/>
      <c r="AGT112" s="1185"/>
      <c r="AGU112" s="1185"/>
      <c r="AGV112" s="1185"/>
      <c r="AGW112" s="1185"/>
      <c r="AGX112" s="1185"/>
      <c r="AGY112" s="1185"/>
      <c r="AGZ112" s="1185"/>
      <c r="AHA112" s="1185"/>
      <c r="AHB112" s="1185"/>
      <c r="AHC112" s="1185"/>
      <c r="AHD112" s="1185"/>
      <c r="AHE112" s="1185"/>
      <c r="AHF112" s="1185"/>
      <c r="AHG112" s="1185"/>
      <c r="AHH112" s="1185"/>
      <c r="AHI112" s="1185"/>
      <c r="AHJ112" s="1185"/>
      <c r="AHK112" s="1185"/>
      <c r="AHL112" s="1185"/>
      <c r="AHM112" s="1185"/>
      <c r="AHN112" s="1185"/>
      <c r="AHO112" s="1185"/>
      <c r="AHP112" s="1185"/>
      <c r="AHQ112" s="1185"/>
      <c r="AHR112" s="1185"/>
      <c r="AHS112" s="1185"/>
      <c r="AHT112" s="1185"/>
      <c r="AHU112" s="1185"/>
      <c r="AHV112" s="1185"/>
      <c r="AHW112" s="1185"/>
      <c r="AHX112" s="1185"/>
      <c r="AHY112" s="1185"/>
      <c r="AHZ112" s="1185"/>
      <c r="AIA112" s="1185"/>
      <c r="AIB112" s="1185"/>
      <c r="AIC112" s="1185"/>
      <c r="AID112" s="1185"/>
      <c r="AIE112" s="1185"/>
      <c r="AIF112" s="1185"/>
      <c r="AIG112" s="1185"/>
      <c r="AIH112" s="1185"/>
      <c r="AII112" s="1185"/>
      <c r="AIJ112" s="1185"/>
      <c r="AIK112" s="1185"/>
      <c r="AIL112" s="1185"/>
      <c r="AIM112" s="1185"/>
      <c r="AIN112" s="1185"/>
      <c r="AIO112" s="1185"/>
      <c r="AIP112" s="1185"/>
      <c r="AIQ112" s="1185"/>
      <c r="AIR112" s="1185"/>
      <c r="AIS112" s="1185"/>
      <c r="AIT112" s="1185"/>
      <c r="AIU112" s="1185"/>
      <c r="AIV112" s="1185"/>
      <c r="AIW112" s="1185"/>
      <c r="AIX112" s="1185"/>
      <c r="AIY112" s="1185"/>
      <c r="AIZ112" s="1185"/>
      <c r="AJA112" s="1185"/>
      <c r="AJB112" s="1185"/>
      <c r="AJC112" s="1185"/>
      <c r="AJD112" s="1185"/>
      <c r="AJE112" s="1185"/>
      <c r="AJF112" s="1185"/>
      <c r="AJG112" s="1185"/>
      <c r="AJH112" s="1185"/>
      <c r="AJI112" s="1185"/>
      <c r="AJJ112" s="1185"/>
      <c r="AJK112" s="1185"/>
      <c r="AJL112" s="1185"/>
      <c r="AJM112" s="1185"/>
      <c r="AJN112" s="1185"/>
      <c r="AJO112" s="1185"/>
      <c r="AJP112" s="1185"/>
      <c r="AJQ112" s="1185"/>
      <c r="AJR112" s="1185"/>
      <c r="AJS112" s="1185"/>
      <c r="AJT112" s="1185"/>
      <c r="AJU112" s="1185"/>
      <c r="AJV112" s="1185"/>
      <c r="AJW112" s="1185"/>
      <c r="AJX112" s="1185"/>
      <c r="AJY112" s="1185"/>
      <c r="AJZ112" s="1185"/>
      <c r="AKA112" s="1185"/>
      <c r="AKB112" s="1185"/>
      <c r="AKC112" s="1185"/>
      <c r="AKD112" s="1185"/>
      <c r="AKE112" s="1185"/>
      <c r="AKF112" s="1185"/>
      <c r="AKG112" s="1185"/>
      <c r="AKH112" s="1185"/>
      <c r="AKI112" s="1185"/>
      <c r="AKJ112" s="1185"/>
      <c r="AKK112" s="1185"/>
      <c r="AKL112" s="1185"/>
      <c r="AKM112" s="1185"/>
      <c r="AKN112" s="1185"/>
      <c r="AKO112" s="1185"/>
      <c r="AKP112" s="1185"/>
      <c r="AKQ112" s="1185"/>
      <c r="AKR112" s="1185"/>
      <c r="AKS112" s="1185"/>
      <c r="AKT112" s="1185"/>
      <c r="AKU112" s="1185"/>
      <c r="AKV112" s="1185"/>
      <c r="AKW112" s="1185"/>
      <c r="AKX112" s="1185"/>
      <c r="AKY112" s="1185"/>
      <c r="AKZ112" s="1185"/>
      <c r="ALA112" s="1185"/>
      <c r="ALB112" s="1185"/>
      <c r="ALC112" s="1185"/>
      <c r="ALD112" s="1185"/>
      <c r="ALE112" s="1185"/>
      <c r="ALF112" s="1185"/>
      <c r="ALG112" s="1185"/>
      <c r="ALH112" s="1185"/>
      <c r="ALI112" s="1185"/>
      <c r="ALJ112" s="1185"/>
      <c r="ALK112" s="1185"/>
      <c r="ALL112" s="1185"/>
      <c r="ALM112" s="1185"/>
      <c r="ALN112" s="1185"/>
      <c r="ALO112" s="1185"/>
      <c r="ALP112" s="1185"/>
      <c r="ALQ112" s="1185"/>
      <c r="ALR112" s="1185"/>
      <c r="ALS112" s="1185"/>
      <c r="ALT112" s="1185"/>
      <c r="ALU112" s="1185"/>
      <c r="ALV112" s="1185"/>
      <c r="ALW112" s="1185"/>
      <c r="ALX112" s="1185"/>
      <c r="ALY112" s="1185"/>
      <c r="ALZ112" s="1185"/>
      <c r="AMA112" s="1185"/>
      <c r="AMB112" s="1185"/>
      <c r="AMC112" s="1185"/>
      <c r="AMD112" s="1185"/>
      <c r="AME112" s="1185"/>
      <c r="AMF112" s="1185"/>
      <c r="AMG112" s="1185"/>
      <c r="AMH112" s="1185"/>
      <c r="AMI112" s="1185"/>
      <c r="AMJ112" s="1185"/>
      <c r="AMK112" s="1185"/>
    </row>
    <row r="113" spans="1:1025">
      <c r="A113" s="1612" t="s">
        <v>4072</v>
      </c>
      <c r="B113" s="1599"/>
      <c r="C113" s="1599"/>
      <c r="D113" s="1599"/>
      <c r="E113" s="1599"/>
      <c r="F113" s="1602"/>
      <c r="G113" s="1599"/>
      <c r="H113" s="1599"/>
      <c r="K113" s="1185"/>
      <c r="L113" s="1185"/>
      <c r="M113" s="1185"/>
      <c r="N113" s="1185"/>
      <c r="O113" s="1185"/>
      <c r="P113" s="1185"/>
      <c r="Q113" s="1185"/>
      <c r="R113" s="1185"/>
      <c r="S113" s="1185"/>
      <c r="T113" s="1185"/>
      <c r="U113" s="1185"/>
      <c r="V113" s="1185"/>
      <c r="W113" s="1185"/>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185"/>
      <c r="AS113" s="1185"/>
      <c r="AT113" s="1185"/>
      <c r="AU113" s="1185"/>
      <c r="AV113" s="1185"/>
      <c r="AW113" s="1185"/>
      <c r="AX113" s="1185"/>
      <c r="AY113" s="1185"/>
      <c r="AZ113" s="1185"/>
      <c r="BA113" s="1185"/>
      <c r="BB113" s="1185"/>
      <c r="BC113" s="1185"/>
      <c r="BD113" s="1185"/>
      <c r="BE113" s="1185"/>
      <c r="BF113" s="1185"/>
      <c r="BG113" s="1185"/>
      <c r="BH113" s="1185"/>
      <c r="BI113" s="1185"/>
      <c r="BJ113" s="1185"/>
      <c r="BK113" s="1185"/>
      <c r="BL113" s="1185"/>
      <c r="BM113" s="1185"/>
      <c r="BN113" s="1185"/>
      <c r="BO113" s="1185"/>
      <c r="BP113" s="1185"/>
      <c r="BQ113" s="1185"/>
      <c r="BR113" s="1185"/>
      <c r="BS113" s="1185"/>
      <c r="BT113" s="1185"/>
      <c r="BU113" s="1185"/>
      <c r="BV113" s="1185"/>
      <c r="BW113" s="1185"/>
      <c r="BX113" s="1185"/>
      <c r="BY113" s="1185"/>
      <c r="BZ113" s="1185"/>
      <c r="CA113" s="1185"/>
      <c r="CB113" s="1185"/>
      <c r="CC113" s="1185"/>
      <c r="CD113" s="1185"/>
      <c r="CE113" s="1185"/>
      <c r="CF113" s="1185"/>
      <c r="CG113" s="1185"/>
      <c r="CH113" s="1185"/>
      <c r="CI113" s="1185"/>
      <c r="CJ113" s="1185"/>
      <c r="CK113" s="1185"/>
      <c r="CL113" s="1185"/>
      <c r="CM113" s="1185"/>
      <c r="CN113" s="1185"/>
      <c r="CO113" s="1185"/>
      <c r="CP113" s="1185"/>
      <c r="CQ113" s="1185"/>
      <c r="CR113" s="1185"/>
      <c r="CS113" s="1185"/>
      <c r="CT113" s="1185"/>
      <c r="CU113" s="1185"/>
      <c r="CV113" s="1185"/>
      <c r="CW113" s="1185"/>
      <c r="CX113" s="1185"/>
      <c r="CY113" s="1185"/>
      <c r="CZ113" s="1185"/>
      <c r="DA113" s="1185"/>
      <c r="DB113" s="1185"/>
      <c r="DC113" s="1185"/>
      <c r="DD113" s="1185"/>
      <c r="DE113" s="1185"/>
      <c r="DF113" s="1185"/>
      <c r="DG113" s="1185"/>
      <c r="DH113" s="1185"/>
      <c r="DI113" s="1185"/>
      <c r="DJ113" s="1185"/>
      <c r="DK113" s="1185"/>
      <c r="DL113" s="1185"/>
      <c r="DM113" s="1185"/>
      <c r="DN113" s="1185"/>
      <c r="DO113" s="1185"/>
      <c r="DP113" s="1185"/>
      <c r="DQ113" s="1185"/>
      <c r="DR113" s="1185"/>
      <c r="DS113" s="1185"/>
      <c r="DT113" s="1185"/>
      <c r="DU113" s="1185"/>
      <c r="DV113" s="1185"/>
      <c r="DW113" s="1185"/>
      <c r="DX113" s="1185"/>
      <c r="DY113" s="1185"/>
      <c r="DZ113" s="1185"/>
      <c r="EA113" s="1185"/>
      <c r="EB113" s="1185"/>
      <c r="EC113" s="1185"/>
      <c r="ED113" s="1185"/>
      <c r="EE113" s="1185"/>
      <c r="EF113" s="1185"/>
      <c r="EG113" s="1185"/>
      <c r="EH113" s="1185"/>
      <c r="EI113" s="1185"/>
      <c r="EJ113" s="1185"/>
      <c r="EK113" s="1185"/>
      <c r="EL113" s="1185"/>
      <c r="EM113" s="1185"/>
      <c r="EN113" s="1185"/>
      <c r="EO113" s="1185"/>
      <c r="EP113" s="1185"/>
      <c r="EQ113" s="1185"/>
      <c r="ER113" s="1185"/>
      <c r="ES113" s="1185"/>
      <c r="ET113" s="1185"/>
      <c r="EU113" s="1185"/>
      <c r="EV113" s="1185"/>
      <c r="EW113" s="1185"/>
      <c r="EX113" s="1185"/>
      <c r="EY113" s="1185"/>
      <c r="EZ113" s="1185"/>
      <c r="FA113" s="1185"/>
      <c r="FB113" s="1185"/>
      <c r="FC113" s="1185"/>
      <c r="FD113" s="1185"/>
      <c r="FE113" s="1185"/>
      <c r="FF113" s="1185"/>
      <c r="FG113" s="1185"/>
      <c r="FH113" s="1185"/>
      <c r="FI113" s="1185"/>
      <c r="FJ113" s="1185"/>
      <c r="FK113" s="1185"/>
      <c r="FL113" s="1185"/>
      <c r="FM113" s="1185"/>
      <c r="FN113" s="1185"/>
      <c r="FO113" s="1185"/>
      <c r="FP113" s="1185"/>
      <c r="FQ113" s="1185"/>
      <c r="FR113" s="1185"/>
      <c r="FS113" s="1185"/>
      <c r="FT113" s="1185"/>
      <c r="FU113" s="1185"/>
      <c r="FV113" s="1185"/>
      <c r="FW113" s="1185"/>
      <c r="FX113" s="1185"/>
      <c r="FY113" s="1185"/>
      <c r="FZ113" s="1185"/>
      <c r="GA113" s="1185"/>
      <c r="GB113" s="1185"/>
      <c r="GC113" s="1185"/>
      <c r="GD113" s="1185"/>
      <c r="GE113" s="1185"/>
      <c r="GF113" s="1185"/>
      <c r="GG113" s="1185"/>
      <c r="GH113" s="1185"/>
      <c r="GI113" s="1185"/>
      <c r="GJ113" s="1185"/>
      <c r="GK113" s="1185"/>
      <c r="GL113" s="1185"/>
      <c r="GM113" s="1185"/>
      <c r="GN113" s="1185"/>
      <c r="GO113" s="1185"/>
      <c r="GP113" s="1185"/>
      <c r="GQ113" s="1185"/>
      <c r="GR113" s="1185"/>
      <c r="GS113" s="1185"/>
      <c r="GT113" s="1185"/>
      <c r="GU113" s="1185"/>
      <c r="GV113" s="1185"/>
      <c r="GW113" s="1185"/>
      <c r="GX113" s="1185"/>
      <c r="GY113" s="1185"/>
      <c r="GZ113" s="1185"/>
      <c r="HA113" s="1185"/>
      <c r="HB113" s="1185"/>
      <c r="HC113" s="1185"/>
      <c r="HD113" s="1185"/>
      <c r="HE113" s="1185"/>
      <c r="HF113" s="1185"/>
      <c r="HG113" s="1185"/>
      <c r="HH113" s="1185"/>
      <c r="HI113" s="1185"/>
      <c r="HJ113" s="1185"/>
      <c r="HK113" s="1185"/>
      <c r="HL113" s="1185"/>
      <c r="HM113" s="1185"/>
      <c r="HN113" s="1185"/>
      <c r="HO113" s="1185"/>
      <c r="HP113" s="1185"/>
      <c r="HQ113" s="1185"/>
      <c r="HR113" s="1185"/>
      <c r="HS113" s="1185"/>
      <c r="HT113" s="1185"/>
      <c r="HU113" s="1185"/>
      <c r="HV113" s="1185"/>
      <c r="HW113" s="1185"/>
      <c r="HX113" s="1185"/>
      <c r="HY113" s="1185"/>
      <c r="HZ113" s="1185"/>
      <c r="IA113" s="1185"/>
      <c r="IB113" s="1185"/>
      <c r="IC113" s="1185"/>
      <c r="ID113" s="1185"/>
      <c r="IE113" s="1185"/>
      <c r="IF113" s="1185"/>
      <c r="IG113" s="1185"/>
      <c r="IH113" s="1185"/>
      <c r="II113" s="1185"/>
      <c r="IJ113" s="1185"/>
      <c r="IK113" s="1185"/>
      <c r="IL113" s="1185"/>
      <c r="IM113" s="1185"/>
      <c r="IN113" s="1185"/>
      <c r="IO113" s="1185"/>
      <c r="IP113" s="1185"/>
      <c r="IQ113" s="1185"/>
      <c r="IR113" s="1185"/>
      <c r="IS113" s="1185"/>
      <c r="IT113" s="1185"/>
      <c r="IU113" s="1185"/>
      <c r="IV113" s="1185"/>
      <c r="IW113" s="1185"/>
      <c r="IX113" s="1185"/>
      <c r="IY113" s="1185"/>
      <c r="IZ113" s="1185"/>
      <c r="JA113" s="1185"/>
      <c r="JB113" s="1185"/>
      <c r="JC113" s="1185"/>
      <c r="JD113" s="1185"/>
      <c r="JE113" s="1185"/>
      <c r="JF113" s="1185"/>
      <c r="JG113" s="1185"/>
      <c r="JH113" s="1185"/>
      <c r="JI113" s="1185"/>
      <c r="JJ113" s="1185"/>
      <c r="JK113" s="1185"/>
      <c r="JL113" s="1185"/>
      <c r="JM113" s="1185"/>
      <c r="JN113" s="1185"/>
      <c r="JO113" s="1185"/>
      <c r="JP113" s="1185"/>
      <c r="JQ113" s="1185"/>
      <c r="JR113" s="1185"/>
      <c r="JS113" s="1185"/>
      <c r="JT113" s="1185"/>
      <c r="JU113" s="1185"/>
      <c r="JV113" s="1185"/>
      <c r="JW113" s="1185"/>
      <c r="JX113" s="1185"/>
      <c r="JY113" s="1185"/>
      <c r="JZ113" s="1185"/>
      <c r="KA113" s="1185"/>
      <c r="KB113" s="1185"/>
      <c r="KC113" s="1185"/>
      <c r="KD113" s="1185"/>
      <c r="KE113" s="1185"/>
      <c r="KF113" s="1185"/>
      <c r="KG113" s="1185"/>
      <c r="KH113" s="1185"/>
      <c r="KI113" s="1185"/>
      <c r="KJ113" s="1185"/>
      <c r="KK113" s="1185"/>
      <c r="KL113" s="1185"/>
      <c r="KM113" s="1185"/>
      <c r="KN113" s="1185"/>
      <c r="KO113" s="1185"/>
      <c r="KP113" s="1185"/>
      <c r="KQ113" s="1185"/>
      <c r="KR113" s="1185"/>
      <c r="KS113" s="1185"/>
      <c r="KT113" s="1185"/>
      <c r="KU113" s="1185"/>
      <c r="KV113" s="1185"/>
      <c r="KW113" s="1185"/>
      <c r="KX113" s="1185"/>
      <c r="KY113" s="1185"/>
      <c r="KZ113" s="1185"/>
      <c r="LA113" s="1185"/>
      <c r="LB113" s="1185"/>
      <c r="LC113" s="1185"/>
      <c r="LD113" s="1185"/>
      <c r="LE113" s="1185"/>
      <c r="LF113" s="1185"/>
      <c r="LG113" s="1185"/>
      <c r="LH113" s="1185"/>
      <c r="LI113" s="1185"/>
      <c r="LJ113" s="1185"/>
      <c r="LK113" s="1185"/>
      <c r="LL113" s="1185"/>
      <c r="LM113" s="1185"/>
      <c r="LN113" s="1185"/>
      <c r="LO113" s="1185"/>
      <c r="LP113" s="1185"/>
      <c r="LQ113" s="1185"/>
      <c r="LR113" s="1185"/>
      <c r="LS113" s="1185"/>
      <c r="LT113" s="1185"/>
      <c r="LU113" s="1185"/>
      <c r="LV113" s="1185"/>
      <c r="LW113" s="1185"/>
      <c r="LX113" s="1185"/>
      <c r="LY113" s="1185"/>
      <c r="LZ113" s="1185"/>
      <c r="MA113" s="1185"/>
      <c r="MB113" s="1185"/>
      <c r="MC113" s="1185"/>
      <c r="MD113" s="1185"/>
      <c r="ME113" s="1185"/>
      <c r="MF113" s="1185"/>
      <c r="MG113" s="1185"/>
      <c r="MH113" s="1185"/>
      <c r="MI113" s="1185"/>
      <c r="MJ113" s="1185"/>
      <c r="MK113" s="1185"/>
      <c r="ML113" s="1185"/>
      <c r="MM113" s="1185"/>
      <c r="MN113" s="1185"/>
      <c r="MO113" s="1185"/>
      <c r="MP113" s="1185"/>
      <c r="MQ113" s="1185"/>
      <c r="MR113" s="1185"/>
      <c r="MS113" s="1185"/>
      <c r="MT113" s="1185"/>
      <c r="MU113" s="1185"/>
      <c r="MV113" s="1185"/>
      <c r="MW113" s="1185"/>
      <c r="MX113" s="1185"/>
      <c r="MY113" s="1185"/>
      <c r="MZ113" s="1185"/>
      <c r="NA113" s="1185"/>
      <c r="NB113" s="1185"/>
      <c r="NC113" s="1185"/>
      <c r="ND113" s="1185"/>
      <c r="NE113" s="1185"/>
      <c r="NF113" s="1185"/>
      <c r="NG113" s="1185"/>
      <c r="NH113" s="1185"/>
      <c r="NI113" s="1185"/>
      <c r="NJ113" s="1185"/>
      <c r="NK113" s="1185"/>
      <c r="NL113" s="1185"/>
      <c r="NM113" s="1185"/>
      <c r="NN113" s="1185"/>
      <c r="NO113" s="1185"/>
      <c r="NP113" s="1185"/>
      <c r="NQ113" s="1185"/>
      <c r="NR113" s="1185"/>
      <c r="NS113" s="1185"/>
      <c r="NT113" s="1185"/>
      <c r="NU113" s="1185"/>
      <c r="NV113" s="1185"/>
      <c r="NW113" s="1185"/>
      <c r="NX113" s="1185"/>
      <c r="NY113" s="1185"/>
      <c r="NZ113" s="1185"/>
      <c r="OA113" s="1185"/>
      <c r="OB113" s="1185"/>
      <c r="OC113" s="1185"/>
      <c r="OD113" s="1185"/>
      <c r="OE113" s="1185"/>
      <c r="OF113" s="1185"/>
      <c r="OG113" s="1185"/>
      <c r="OH113" s="1185"/>
      <c r="OI113" s="1185"/>
      <c r="OJ113" s="1185"/>
      <c r="OK113" s="1185"/>
      <c r="OL113" s="1185"/>
      <c r="OM113" s="1185"/>
      <c r="ON113" s="1185"/>
      <c r="OO113" s="1185"/>
      <c r="OP113" s="1185"/>
      <c r="OQ113" s="1185"/>
      <c r="OR113" s="1185"/>
      <c r="OS113" s="1185"/>
      <c r="OT113" s="1185"/>
      <c r="OU113" s="1185"/>
      <c r="OV113" s="1185"/>
      <c r="OW113" s="1185"/>
      <c r="OX113" s="1185"/>
      <c r="OY113" s="1185"/>
      <c r="OZ113" s="1185"/>
      <c r="PA113" s="1185"/>
      <c r="PB113" s="1185"/>
      <c r="PC113" s="1185"/>
      <c r="PD113" s="1185"/>
      <c r="PE113" s="1185"/>
      <c r="PF113" s="1185"/>
      <c r="PG113" s="1185"/>
      <c r="PH113" s="1185"/>
      <c r="PI113" s="1185"/>
      <c r="PJ113" s="1185"/>
      <c r="PK113" s="1185"/>
      <c r="PL113" s="1185"/>
      <c r="PM113" s="1185"/>
      <c r="PN113" s="1185"/>
      <c r="PO113" s="1185"/>
      <c r="PP113" s="1185"/>
      <c r="PQ113" s="1185"/>
      <c r="PR113" s="1185"/>
      <c r="PS113" s="1185"/>
      <c r="PT113" s="1185"/>
      <c r="PU113" s="1185"/>
      <c r="PV113" s="1185"/>
      <c r="PW113" s="1185"/>
      <c r="PX113" s="1185"/>
      <c r="PY113" s="1185"/>
      <c r="PZ113" s="1185"/>
      <c r="QA113" s="1185"/>
      <c r="QB113" s="1185"/>
      <c r="QC113" s="1185"/>
      <c r="QD113" s="1185"/>
      <c r="QE113" s="1185"/>
      <c r="QF113" s="1185"/>
      <c r="QG113" s="1185"/>
      <c r="QH113" s="1185"/>
      <c r="QI113" s="1185"/>
      <c r="QJ113" s="1185"/>
      <c r="QK113" s="1185"/>
      <c r="QL113" s="1185"/>
      <c r="QM113" s="1185"/>
      <c r="QN113" s="1185"/>
      <c r="QO113" s="1185"/>
      <c r="QP113" s="1185"/>
      <c r="QQ113" s="1185"/>
      <c r="QR113" s="1185"/>
      <c r="QS113" s="1185"/>
      <c r="QT113" s="1185"/>
      <c r="QU113" s="1185"/>
      <c r="QV113" s="1185"/>
      <c r="QW113" s="1185"/>
      <c r="QX113" s="1185"/>
      <c r="QY113" s="1185"/>
      <c r="QZ113" s="1185"/>
      <c r="RA113" s="1185"/>
      <c r="RB113" s="1185"/>
      <c r="RC113" s="1185"/>
      <c r="RD113" s="1185"/>
      <c r="RE113" s="1185"/>
      <c r="RF113" s="1185"/>
      <c r="RG113" s="1185"/>
      <c r="RH113" s="1185"/>
      <c r="RI113" s="1185"/>
      <c r="RJ113" s="1185"/>
      <c r="RK113" s="1185"/>
      <c r="RL113" s="1185"/>
      <c r="RM113" s="1185"/>
      <c r="RN113" s="1185"/>
      <c r="RO113" s="1185"/>
      <c r="RP113" s="1185"/>
      <c r="RQ113" s="1185"/>
      <c r="RR113" s="1185"/>
      <c r="RS113" s="1185"/>
      <c r="RT113" s="1185"/>
      <c r="RU113" s="1185"/>
      <c r="RV113" s="1185"/>
      <c r="RW113" s="1185"/>
      <c r="RX113" s="1185"/>
      <c r="RY113" s="1185"/>
      <c r="RZ113" s="1185"/>
      <c r="SA113" s="1185"/>
      <c r="SB113" s="1185"/>
      <c r="SC113" s="1185"/>
      <c r="SD113" s="1185"/>
      <c r="SE113" s="1185"/>
      <c r="SF113" s="1185"/>
      <c r="SG113" s="1185"/>
      <c r="SH113" s="1185"/>
      <c r="SI113" s="1185"/>
      <c r="SJ113" s="1185"/>
      <c r="SK113" s="1185"/>
      <c r="SL113" s="1185"/>
      <c r="SM113" s="1185"/>
      <c r="SN113" s="1185"/>
      <c r="SO113" s="1185"/>
      <c r="SP113" s="1185"/>
      <c r="SQ113" s="1185"/>
      <c r="SR113" s="1185"/>
      <c r="SS113" s="1185"/>
      <c r="ST113" s="1185"/>
      <c r="SU113" s="1185"/>
      <c r="SV113" s="1185"/>
      <c r="SW113" s="1185"/>
      <c r="SX113" s="1185"/>
      <c r="SY113" s="1185"/>
      <c r="SZ113" s="1185"/>
      <c r="TA113" s="1185"/>
      <c r="TB113" s="1185"/>
      <c r="TC113" s="1185"/>
      <c r="TD113" s="1185"/>
      <c r="TE113" s="1185"/>
      <c r="TF113" s="1185"/>
      <c r="TG113" s="1185"/>
      <c r="TH113" s="1185"/>
      <c r="TI113" s="1185"/>
      <c r="TJ113" s="1185"/>
      <c r="TK113" s="1185"/>
      <c r="TL113" s="1185"/>
      <c r="TM113" s="1185"/>
      <c r="TN113" s="1185"/>
      <c r="TO113" s="1185"/>
      <c r="TP113" s="1185"/>
      <c r="TQ113" s="1185"/>
      <c r="TR113" s="1185"/>
      <c r="TS113" s="1185"/>
      <c r="TT113" s="1185"/>
      <c r="TU113" s="1185"/>
      <c r="TV113" s="1185"/>
      <c r="TW113" s="1185"/>
      <c r="TX113" s="1185"/>
      <c r="TY113" s="1185"/>
      <c r="TZ113" s="1185"/>
      <c r="UA113" s="1185"/>
      <c r="UB113" s="1185"/>
      <c r="UC113" s="1185"/>
      <c r="UD113" s="1185"/>
      <c r="UE113" s="1185"/>
      <c r="UF113" s="1185"/>
      <c r="UG113" s="1185"/>
      <c r="UH113" s="1185"/>
      <c r="UI113" s="1185"/>
      <c r="UJ113" s="1185"/>
      <c r="UK113" s="1185"/>
      <c r="UL113" s="1185"/>
      <c r="UM113" s="1185"/>
      <c r="UN113" s="1185"/>
      <c r="UO113" s="1185"/>
      <c r="UP113" s="1185"/>
      <c r="UQ113" s="1185"/>
      <c r="UR113" s="1185"/>
      <c r="US113" s="1185"/>
      <c r="UT113" s="1185"/>
      <c r="UU113" s="1185"/>
      <c r="UV113" s="1185"/>
      <c r="UW113" s="1185"/>
      <c r="UX113" s="1185"/>
      <c r="UY113" s="1185"/>
      <c r="UZ113" s="1185"/>
      <c r="VA113" s="1185"/>
      <c r="VB113" s="1185"/>
      <c r="VC113" s="1185"/>
      <c r="VD113" s="1185"/>
      <c r="VE113" s="1185"/>
      <c r="VF113" s="1185"/>
      <c r="VG113" s="1185"/>
      <c r="VH113" s="1185"/>
      <c r="VI113" s="1185"/>
      <c r="VJ113" s="1185"/>
      <c r="VK113" s="1185"/>
      <c r="VL113" s="1185"/>
      <c r="VM113" s="1185"/>
      <c r="VN113" s="1185"/>
      <c r="VO113" s="1185"/>
      <c r="VP113" s="1185"/>
      <c r="VQ113" s="1185"/>
      <c r="VR113" s="1185"/>
      <c r="VS113" s="1185"/>
      <c r="VT113" s="1185"/>
      <c r="VU113" s="1185"/>
      <c r="VV113" s="1185"/>
      <c r="VW113" s="1185"/>
      <c r="VX113" s="1185"/>
      <c r="VY113" s="1185"/>
      <c r="VZ113" s="1185"/>
      <c r="WA113" s="1185"/>
      <c r="WB113" s="1185"/>
      <c r="WC113" s="1185"/>
      <c r="WD113" s="1185"/>
      <c r="WE113" s="1185"/>
      <c r="WF113" s="1185"/>
      <c r="WG113" s="1185"/>
      <c r="WH113" s="1185"/>
      <c r="WI113" s="1185"/>
      <c r="WJ113" s="1185"/>
      <c r="WK113" s="1185"/>
      <c r="WL113" s="1185"/>
      <c r="WM113" s="1185"/>
      <c r="WN113" s="1185"/>
      <c r="WO113" s="1185"/>
      <c r="WP113" s="1185"/>
      <c r="WQ113" s="1185"/>
      <c r="WR113" s="1185"/>
      <c r="WS113" s="1185"/>
      <c r="WT113" s="1185"/>
      <c r="WU113" s="1185"/>
      <c r="WV113" s="1185"/>
      <c r="WW113" s="1185"/>
      <c r="WX113" s="1185"/>
      <c r="WY113" s="1185"/>
      <c r="WZ113" s="1185"/>
      <c r="XA113" s="1185"/>
      <c r="XB113" s="1185"/>
      <c r="XC113" s="1185"/>
      <c r="XD113" s="1185"/>
      <c r="XE113" s="1185"/>
      <c r="XF113" s="1185"/>
      <c r="XG113" s="1185"/>
      <c r="XH113" s="1185"/>
      <c r="XI113" s="1185"/>
      <c r="XJ113" s="1185"/>
      <c r="XK113" s="1185"/>
      <c r="XL113" s="1185"/>
      <c r="XM113" s="1185"/>
      <c r="XN113" s="1185"/>
      <c r="XO113" s="1185"/>
      <c r="XP113" s="1185"/>
      <c r="XQ113" s="1185"/>
      <c r="XR113" s="1185"/>
      <c r="XS113" s="1185"/>
      <c r="XT113" s="1185"/>
      <c r="XU113" s="1185"/>
      <c r="XV113" s="1185"/>
      <c r="XW113" s="1185"/>
      <c r="XX113" s="1185"/>
      <c r="XY113" s="1185"/>
      <c r="XZ113" s="1185"/>
      <c r="YA113" s="1185"/>
      <c r="YB113" s="1185"/>
      <c r="YC113" s="1185"/>
      <c r="YD113" s="1185"/>
      <c r="YE113" s="1185"/>
      <c r="YF113" s="1185"/>
      <c r="YG113" s="1185"/>
      <c r="YH113" s="1185"/>
      <c r="YI113" s="1185"/>
      <c r="YJ113" s="1185"/>
      <c r="YK113" s="1185"/>
      <c r="YL113" s="1185"/>
      <c r="YM113" s="1185"/>
      <c r="YN113" s="1185"/>
      <c r="YO113" s="1185"/>
      <c r="YP113" s="1185"/>
      <c r="YQ113" s="1185"/>
      <c r="YR113" s="1185"/>
      <c r="YS113" s="1185"/>
      <c r="YT113" s="1185"/>
      <c r="YU113" s="1185"/>
      <c r="YV113" s="1185"/>
      <c r="YW113" s="1185"/>
      <c r="YX113" s="1185"/>
      <c r="YY113" s="1185"/>
      <c r="YZ113" s="1185"/>
      <c r="ZA113" s="1185"/>
      <c r="ZB113" s="1185"/>
      <c r="ZC113" s="1185"/>
      <c r="ZD113" s="1185"/>
      <c r="ZE113" s="1185"/>
      <c r="ZF113" s="1185"/>
      <c r="ZG113" s="1185"/>
      <c r="ZH113" s="1185"/>
      <c r="ZI113" s="1185"/>
      <c r="ZJ113" s="1185"/>
      <c r="ZK113" s="1185"/>
      <c r="ZL113" s="1185"/>
      <c r="ZM113" s="1185"/>
      <c r="ZN113" s="1185"/>
      <c r="ZO113" s="1185"/>
      <c r="ZP113" s="1185"/>
      <c r="ZQ113" s="1185"/>
      <c r="ZR113" s="1185"/>
      <c r="ZS113" s="1185"/>
      <c r="ZT113" s="1185"/>
      <c r="ZU113" s="1185"/>
      <c r="ZV113" s="1185"/>
      <c r="ZW113" s="1185"/>
      <c r="ZX113" s="1185"/>
      <c r="ZY113" s="1185"/>
      <c r="ZZ113" s="1185"/>
      <c r="AAA113" s="1185"/>
      <c r="AAB113" s="1185"/>
      <c r="AAC113" s="1185"/>
      <c r="AAD113" s="1185"/>
      <c r="AAE113" s="1185"/>
      <c r="AAF113" s="1185"/>
      <c r="AAG113" s="1185"/>
      <c r="AAH113" s="1185"/>
      <c r="AAI113" s="1185"/>
      <c r="AAJ113" s="1185"/>
      <c r="AAK113" s="1185"/>
      <c r="AAL113" s="1185"/>
      <c r="AAM113" s="1185"/>
      <c r="AAN113" s="1185"/>
      <c r="AAO113" s="1185"/>
      <c r="AAP113" s="1185"/>
      <c r="AAQ113" s="1185"/>
      <c r="AAR113" s="1185"/>
      <c r="AAS113" s="1185"/>
      <c r="AAT113" s="1185"/>
      <c r="AAU113" s="1185"/>
      <c r="AAV113" s="1185"/>
      <c r="AAW113" s="1185"/>
      <c r="AAX113" s="1185"/>
      <c r="AAY113" s="1185"/>
      <c r="AAZ113" s="1185"/>
      <c r="ABA113" s="1185"/>
      <c r="ABB113" s="1185"/>
      <c r="ABC113" s="1185"/>
      <c r="ABD113" s="1185"/>
      <c r="ABE113" s="1185"/>
      <c r="ABF113" s="1185"/>
      <c r="ABG113" s="1185"/>
      <c r="ABH113" s="1185"/>
      <c r="ABI113" s="1185"/>
      <c r="ABJ113" s="1185"/>
      <c r="ABK113" s="1185"/>
      <c r="ABL113" s="1185"/>
      <c r="ABM113" s="1185"/>
      <c r="ABN113" s="1185"/>
      <c r="ABO113" s="1185"/>
      <c r="ABP113" s="1185"/>
      <c r="ABQ113" s="1185"/>
      <c r="ABR113" s="1185"/>
      <c r="ABS113" s="1185"/>
      <c r="ABT113" s="1185"/>
      <c r="ABU113" s="1185"/>
      <c r="ABV113" s="1185"/>
      <c r="ABW113" s="1185"/>
      <c r="ABX113" s="1185"/>
      <c r="ABY113" s="1185"/>
      <c r="ABZ113" s="1185"/>
      <c r="ACA113" s="1185"/>
      <c r="ACB113" s="1185"/>
      <c r="ACC113" s="1185"/>
      <c r="ACD113" s="1185"/>
      <c r="ACE113" s="1185"/>
      <c r="ACF113" s="1185"/>
      <c r="ACG113" s="1185"/>
      <c r="ACH113" s="1185"/>
      <c r="ACI113" s="1185"/>
      <c r="ACJ113" s="1185"/>
      <c r="ACK113" s="1185"/>
      <c r="ACL113" s="1185"/>
      <c r="ACM113" s="1185"/>
      <c r="ACN113" s="1185"/>
      <c r="ACO113" s="1185"/>
      <c r="ACP113" s="1185"/>
      <c r="ACQ113" s="1185"/>
      <c r="ACR113" s="1185"/>
      <c r="ACS113" s="1185"/>
      <c r="ACT113" s="1185"/>
      <c r="ACU113" s="1185"/>
      <c r="ACV113" s="1185"/>
      <c r="ACW113" s="1185"/>
      <c r="ACX113" s="1185"/>
      <c r="ACY113" s="1185"/>
      <c r="ACZ113" s="1185"/>
      <c r="ADA113" s="1185"/>
      <c r="ADB113" s="1185"/>
      <c r="ADC113" s="1185"/>
      <c r="ADD113" s="1185"/>
      <c r="ADE113" s="1185"/>
      <c r="ADF113" s="1185"/>
      <c r="ADG113" s="1185"/>
      <c r="ADH113" s="1185"/>
      <c r="ADI113" s="1185"/>
      <c r="ADJ113" s="1185"/>
      <c r="ADK113" s="1185"/>
      <c r="ADL113" s="1185"/>
      <c r="ADM113" s="1185"/>
      <c r="ADN113" s="1185"/>
      <c r="ADO113" s="1185"/>
      <c r="ADP113" s="1185"/>
      <c r="ADQ113" s="1185"/>
      <c r="ADR113" s="1185"/>
      <c r="ADS113" s="1185"/>
      <c r="ADT113" s="1185"/>
      <c r="ADU113" s="1185"/>
      <c r="ADV113" s="1185"/>
      <c r="ADW113" s="1185"/>
      <c r="ADX113" s="1185"/>
      <c r="ADY113" s="1185"/>
      <c r="ADZ113" s="1185"/>
      <c r="AEA113" s="1185"/>
      <c r="AEB113" s="1185"/>
      <c r="AEC113" s="1185"/>
      <c r="AED113" s="1185"/>
      <c r="AEE113" s="1185"/>
      <c r="AEF113" s="1185"/>
      <c r="AEG113" s="1185"/>
      <c r="AEH113" s="1185"/>
      <c r="AEI113" s="1185"/>
      <c r="AEJ113" s="1185"/>
      <c r="AEK113" s="1185"/>
      <c r="AEL113" s="1185"/>
      <c r="AEM113" s="1185"/>
      <c r="AEN113" s="1185"/>
      <c r="AEO113" s="1185"/>
      <c r="AEP113" s="1185"/>
      <c r="AEQ113" s="1185"/>
      <c r="AER113" s="1185"/>
      <c r="AES113" s="1185"/>
      <c r="AET113" s="1185"/>
      <c r="AEU113" s="1185"/>
      <c r="AEV113" s="1185"/>
      <c r="AEW113" s="1185"/>
      <c r="AEX113" s="1185"/>
      <c r="AEY113" s="1185"/>
      <c r="AEZ113" s="1185"/>
      <c r="AFA113" s="1185"/>
      <c r="AFB113" s="1185"/>
      <c r="AFC113" s="1185"/>
      <c r="AFD113" s="1185"/>
      <c r="AFE113" s="1185"/>
      <c r="AFF113" s="1185"/>
      <c r="AFG113" s="1185"/>
      <c r="AFH113" s="1185"/>
      <c r="AFI113" s="1185"/>
      <c r="AFJ113" s="1185"/>
      <c r="AFK113" s="1185"/>
      <c r="AFL113" s="1185"/>
      <c r="AFM113" s="1185"/>
      <c r="AFN113" s="1185"/>
      <c r="AFO113" s="1185"/>
      <c r="AFP113" s="1185"/>
      <c r="AFQ113" s="1185"/>
      <c r="AFR113" s="1185"/>
      <c r="AFS113" s="1185"/>
      <c r="AFT113" s="1185"/>
      <c r="AFU113" s="1185"/>
      <c r="AFV113" s="1185"/>
      <c r="AFW113" s="1185"/>
      <c r="AFX113" s="1185"/>
      <c r="AFY113" s="1185"/>
      <c r="AFZ113" s="1185"/>
      <c r="AGA113" s="1185"/>
      <c r="AGB113" s="1185"/>
      <c r="AGC113" s="1185"/>
      <c r="AGD113" s="1185"/>
      <c r="AGE113" s="1185"/>
      <c r="AGF113" s="1185"/>
      <c r="AGG113" s="1185"/>
      <c r="AGH113" s="1185"/>
      <c r="AGI113" s="1185"/>
      <c r="AGJ113" s="1185"/>
      <c r="AGK113" s="1185"/>
      <c r="AGL113" s="1185"/>
      <c r="AGM113" s="1185"/>
      <c r="AGN113" s="1185"/>
      <c r="AGO113" s="1185"/>
      <c r="AGP113" s="1185"/>
      <c r="AGQ113" s="1185"/>
      <c r="AGR113" s="1185"/>
      <c r="AGS113" s="1185"/>
      <c r="AGT113" s="1185"/>
      <c r="AGU113" s="1185"/>
      <c r="AGV113" s="1185"/>
      <c r="AGW113" s="1185"/>
      <c r="AGX113" s="1185"/>
      <c r="AGY113" s="1185"/>
      <c r="AGZ113" s="1185"/>
      <c r="AHA113" s="1185"/>
      <c r="AHB113" s="1185"/>
      <c r="AHC113" s="1185"/>
      <c r="AHD113" s="1185"/>
      <c r="AHE113" s="1185"/>
      <c r="AHF113" s="1185"/>
      <c r="AHG113" s="1185"/>
      <c r="AHH113" s="1185"/>
      <c r="AHI113" s="1185"/>
      <c r="AHJ113" s="1185"/>
      <c r="AHK113" s="1185"/>
      <c r="AHL113" s="1185"/>
      <c r="AHM113" s="1185"/>
      <c r="AHN113" s="1185"/>
      <c r="AHO113" s="1185"/>
      <c r="AHP113" s="1185"/>
      <c r="AHQ113" s="1185"/>
      <c r="AHR113" s="1185"/>
      <c r="AHS113" s="1185"/>
      <c r="AHT113" s="1185"/>
      <c r="AHU113" s="1185"/>
      <c r="AHV113" s="1185"/>
      <c r="AHW113" s="1185"/>
      <c r="AHX113" s="1185"/>
      <c r="AHY113" s="1185"/>
      <c r="AHZ113" s="1185"/>
      <c r="AIA113" s="1185"/>
      <c r="AIB113" s="1185"/>
      <c r="AIC113" s="1185"/>
      <c r="AID113" s="1185"/>
      <c r="AIE113" s="1185"/>
      <c r="AIF113" s="1185"/>
      <c r="AIG113" s="1185"/>
      <c r="AIH113" s="1185"/>
      <c r="AII113" s="1185"/>
      <c r="AIJ113" s="1185"/>
      <c r="AIK113" s="1185"/>
      <c r="AIL113" s="1185"/>
      <c r="AIM113" s="1185"/>
      <c r="AIN113" s="1185"/>
      <c r="AIO113" s="1185"/>
      <c r="AIP113" s="1185"/>
      <c r="AIQ113" s="1185"/>
      <c r="AIR113" s="1185"/>
      <c r="AIS113" s="1185"/>
      <c r="AIT113" s="1185"/>
      <c r="AIU113" s="1185"/>
      <c r="AIV113" s="1185"/>
      <c r="AIW113" s="1185"/>
      <c r="AIX113" s="1185"/>
      <c r="AIY113" s="1185"/>
      <c r="AIZ113" s="1185"/>
      <c r="AJA113" s="1185"/>
      <c r="AJB113" s="1185"/>
      <c r="AJC113" s="1185"/>
      <c r="AJD113" s="1185"/>
      <c r="AJE113" s="1185"/>
      <c r="AJF113" s="1185"/>
      <c r="AJG113" s="1185"/>
      <c r="AJH113" s="1185"/>
      <c r="AJI113" s="1185"/>
      <c r="AJJ113" s="1185"/>
      <c r="AJK113" s="1185"/>
      <c r="AJL113" s="1185"/>
      <c r="AJM113" s="1185"/>
      <c r="AJN113" s="1185"/>
      <c r="AJO113" s="1185"/>
      <c r="AJP113" s="1185"/>
      <c r="AJQ113" s="1185"/>
      <c r="AJR113" s="1185"/>
      <c r="AJS113" s="1185"/>
      <c r="AJT113" s="1185"/>
      <c r="AJU113" s="1185"/>
      <c r="AJV113" s="1185"/>
      <c r="AJW113" s="1185"/>
      <c r="AJX113" s="1185"/>
      <c r="AJY113" s="1185"/>
      <c r="AJZ113" s="1185"/>
      <c r="AKA113" s="1185"/>
      <c r="AKB113" s="1185"/>
      <c r="AKC113" s="1185"/>
      <c r="AKD113" s="1185"/>
      <c r="AKE113" s="1185"/>
      <c r="AKF113" s="1185"/>
      <c r="AKG113" s="1185"/>
      <c r="AKH113" s="1185"/>
      <c r="AKI113" s="1185"/>
      <c r="AKJ113" s="1185"/>
      <c r="AKK113" s="1185"/>
      <c r="AKL113" s="1185"/>
      <c r="AKM113" s="1185"/>
      <c r="AKN113" s="1185"/>
      <c r="AKO113" s="1185"/>
      <c r="AKP113" s="1185"/>
      <c r="AKQ113" s="1185"/>
      <c r="AKR113" s="1185"/>
      <c r="AKS113" s="1185"/>
      <c r="AKT113" s="1185"/>
      <c r="AKU113" s="1185"/>
      <c r="AKV113" s="1185"/>
      <c r="AKW113" s="1185"/>
      <c r="AKX113" s="1185"/>
      <c r="AKY113" s="1185"/>
      <c r="AKZ113" s="1185"/>
      <c r="ALA113" s="1185"/>
      <c r="ALB113" s="1185"/>
      <c r="ALC113" s="1185"/>
      <c r="ALD113" s="1185"/>
      <c r="ALE113" s="1185"/>
      <c r="ALF113" s="1185"/>
      <c r="ALG113" s="1185"/>
      <c r="ALH113" s="1185"/>
      <c r="ALI113" s="1185"/>
      <c r="ALJ113" s="1185"/>
      <c r="ALK113" s="1185"/>
      <c r="ALL113" s="1185"/>
      <c r="ALM113" s="1185"/>
      <c r="ALN113" s="1185"/>
      <c r="ALO113" s="1185"/>
      <c r="ALP113" s="1185"/>
      <c r="ALQ113" s="1185"/>
      <c r="ALR113" s="1185"/>
      <c r="ALS113" s="1185"/>
      <c r="ALT113" s="1185"/>
      <c r="ALU113" s="1185"/>
      <c r="ALV113" s="1185"/>
      <c r="ALW113" s="1185"/>
      <c r="ALX113" s="1185"/>
      <c r="ALY113" s="1185"/>
      <c r="ALZ113" s="1185"/>
      <c r="AMA113" s="1185"/>
      <c r="AMB113" s="1185"/>
      <c r="AMC113" s="1185"/>
      <c r="AMD113" s="1185"/>
      <c r="AME113" s="1185"/>
      <c r="AMF113" s="1185"/>
      <c r="AMG113" s="1185"/>
      <c r="AMH113" s="1185"/>
      <c r="AMI113" s="1185"/>
      <c r="AMJ113" s="1185"/>
      <c r="AMK113" s="1185"/>
    </row>
    <row r="114" spans="1:1025">
      <c r="A114" s="1612" t="s">
        <v>4073</v>
      </c>
      <c r="B114" s="1599"/>
      <c r="C114" s="1599"/>
      <c r="D114" s="1599"/>
      <c r="E114" s="1599"/>
      <c r="F114" s="1602"/>
      <c r="G114" s="1599"/>
      <c r="H114" s="1599"/>
      <c r="K114" s="1185"/>
      <c r="L114" s="1185"/>
      <c r="M114" s="1185"/>
      <c r="N114" s="1185"/>
      <c r="O114" s="1185"/>
      <c r="P114" s="1185"/>
      <c r="Q114" s="1185"/>
      <c r="R114" s="1185"/>
      <c r="S114" s="1185"/>
      <c r="T114" s="1185"/>
      <c r="U114" s="1185"/>
      <c r="V114" s="1185"/>
      <c r="W114" s="1185"/>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185"/>
      <c r="AS114" s="1185"/>
      <c r="AT114" s="1185"/>
      <c r="AU114" s="1185"/>
      <c r="AV114" s="1185"/>
      <c r="AW114" s="1185"/>
      <c r="AX114" s="1185"/>
      <c r="AY114" s="1185"/>
      <c r="AZ114" s="1185"/>
      <c r="BA114" s="1185"/>
      <c r="BB114" s="1185"/>
      <c r="BC114" s="1185"/>
      <c r="BD114" s="1185"/>
      <c r="BE114" s="1185"/>
      <c r="BF114" s="1185"/>
      <c r="BG114" s="1185"/>
      <c r="BH114" s="1185"/>
      <c r="BI114" s="1185"/>
      <c r="BJ114" s="1185"/>
      <c r="BK114" s="1185"/>
      <c r="BL114" s="1185"/>
      <c r="BM114" s="1185"/>
      <c r="BN114" s="1185"/>
      <c r="BO114" s="1185"/>
      <c r="BP114" s="1185"/>
      <c r="BQ114" s="1185"/>
      <c r="BR114" s="1185"/>
      <c r="BS114" s="1185"/>
      <c r="BT114" s="1185"/>
      <c r="BU114" s="1185"/>
      <c r="BV114" s="1185"/>
      <c r="BW114" s="1185"/>
      <c r="BX114" s="1185"/>
      <c r="BY114" s="1185"/>
      <c r="BZ114" s="1185"/>
      <c r="CA114" s="1185"/>
      <c r="CB114" s="1185"/>
      <c r="CC114" s="1185"/>
      <c r="CD114" s="1185"/>
      <c r="CE114" s="1185"/>
      <c r="CF114" s="1185"/>
      <c r="CG114" s="1185"/>
      <c r="CH114" s="1185"/>
      <c r="CI114" s="1185"/>
      <c r="CJ114" s="1185"/>
      <c r="CK114" s="1185"/>
      <c r="CL114" s="1185"/>
      <c r="CM114" s="1185"/>
      <c r="CN114" s="1185"/>
      <c r="CO114" s="1185"/>
      <c r="CP114" s="1185"/>
      <c r="CQ114" s="1185"/>
      <c r="CR114" s="1185"/>
      <c r="CS114" s="1185"/>
      <c r="CT114" s="1185"/>
      <c r="CU114" s="1185"/>
      <c r="CV114" s="1185"/>
      <c r="CW114" s="1185"/>
      <c r="CX114" s="1185"/>
      <c r="CY114" s="1185"/>
      <c r="CZ114" s="1185"/>
      <c r="DA114" s="1185"/>
      <c r="DB114" s="1185"/>
      <c r="DC114" s="1185"/>
      <c r="DD114" s="1185"/>
      <c r="DE114" s="1185"/>
      <c r="DF114" s="1185"/>
      <c r="DG114" s="1185"/>
      <c r="DH114" s="1185"/>
      <c r="DI114" s="1185"/>
      <c r="DJ114" s="1185"/>
      <c r="DK114" s="1185"/>
      <c r="DL114" s="1185"/>
      <c r="DM114" s="1185"/>
      <c r="DN114" s="1185"/>
      <c r="DO114" s="1185"/>
      <c r="DP114" s="1185"/>
      <c r="DQ114" s="1185"/>
      <c r="DR114" s="1185"/>
      <c r="DS114" s="1185"/>
      <c r="DT114" s="1185"/>
      <c r="DU114" s="1185"/>
      <c r="DV114" s="1185"/>
      <c r="DW114" s="1185"/>
      <c r="DX114" s="1185"/>
      <c r="DY114" s="1185"/>
      <c r="DZ114" s="1185"/>
      <c r="EA114" s="1185"/>
      <c r="EB114" s="1185"/>
      <c r="EC114" s="1185"/>
      <c r="ED114" s="1185"/>
      <c r="EE114" s="1185"/>
      <c r="EF114" s="1185"/>
      <c r="EG114" s="1185"/>
      <c r="EH114" s="1185"/>
      <c r="EI114" s="1185"/>
      <c r="EJ114" s="1185"/>
      <c r="EK114" s="1185"/>
      <c r="EL114" s="1185"/>
      <c r="EM114" s="1185"/>
      <c r="EN114" s="1185"/>
      <c r="EO114" s="1185"/>
      <c r="EP114" s="1185"/>
      <c r="EQ114" s="1185"/>
      <c r="ER114" s="1185"/>
      <c r="ES114" s="1185"/>
      <c r="ET114" s="1185"/>
      <c r="EU114" s="1185"/>
      <c r="EV114" s="1185"/>
      <c r="EW114" s="1185"/>
      <c r="EX114" s="1185"/>
      <c r="EY114" s="1185"/>
      <c r="EZ114" s="1185"/>
      <c r="FA114" s="1185"/>
      <c r="FB114" s="1185"/>
      <c r="FC114" s="1185"/>
      <c r="FD114" s="1185"/>
      <c r="FE114" s="1185"/>
      <c r="FF114" s="1185"/>
      <c r="FG114" s="1185"/>
      <c r="FH114" s="1185"/>
      <c r="FI114" s="1185"/>
      <c r="FJ114" s="1185"/>
      <c r="FK114" s="1185"/>
      <c r="FL114" s="1185"/>
      <c r="FM114" s="1185"/>
      <c r="FN114" s="1185"/>
      <c r="FO114" s="1185"/>
      <c r="FP114" s="1185"/>
      <c r="FQ114" s="1185"/>
      <c r="FR114" s="1185"/>
      <c r="FS114" s="1185"/>
      <c r="FT114" s="1185"/>
      <c r="FU114" s="1185"/>
      <c r="FV114" s="1185"/>
      <c r="FW114" s="1185"/>
      <c r="FX114" s="1185"/>
      <c r="FY114" s="1185"/>
      <c r="FZ114" s="1185"/>
      <c r="GA114" s="1185"/>
      <c r="GB114" s="1185"/>
      <c r="GC114" s="1185"/>
      <c r="GD114" s="1185"/>
      <c r="GE114" s="1185"/>
      <c r="GF114" s="1185"/>
      <c r="GG114" s="1185"/>
      <c r="GH114" s="1185"/>
      <c r="GI114" s="1185"/>
      <c r="GJ114" s="1185"/>
      <c r="GK114" s="1185"/>
      <c r="GL114" s="1185"/>
      <c r="GM114" s="1185"/>
      <c r="GN114" s="1185"/>
      <c r="GO114" s="1185"/>
      <c r="GP114" s="1185"/>
      <c r="GQ114" s="1185"/>
      <c r="GR114" s="1185"/>
      <c r="GS114" s="1185"/>
      <c r="GT114" s="1185"/>
      <c r="GU114" s="1185"/>
      <c r="GV114" s="1185"/>
      <c r="GW114" s="1185"/>
      <c r="GX114" s="1185"/>
      <c r="GY114" s="1185"/>
      <c r="GZ114" s="1185"/>
      <c r="HA114" s="1185"/>
      <c r="HB114" s="1185"/>
      <c r="HC114" s="1185"/>
      <c r="HD114" s="1185"/>
      <c r="HE114" s="1185"/>
      <c r="HF114" s="1185"/>
      <c r="HG114" s="1185"/>
      <c r="HH114" s="1185"/>
      <c r="HI114" s="1185"/>
      <c r="HJ114" s="1185"/>
      <c r="HK114" s="1185"/>
      <c r="HL114" s="1185"/>
      <c r="HM114" s="1185"/>
      <c r="HN114" s="1185"/>
      <c r="HO114" s="1185"/>
      <c r="HP114" s="1185"/>
      <c r="HQ114" s="1185"/>
      <c r="HR114" s="1185"/>
      <c r="HS114" s="1185"/>
      <c r="HT114" s="1185"/>
      <c r="HU114" s="1185"/>
      <c r="HV114" s="1185"/>
      <c r="HW114" s="1185"/>
      <c r="HX114" s="1185"/>
      <c r="HY114" s="1185"/>
      <c r="HZ114" s="1185"/>
      <c r="IA114" s="1185"/>
      <c r="IB114" s="1185"/>
      <c r="IC114" s="1185"/>
      <c r="ID114" s="1185"/>
      <c r="IE114" s="1185"/>
      <c r="IF114" s="1185"/>
      <c r="IG114" s="1185"/>
      <c r="IH114" s="1185"/>
      <c r="II114" s="1185"/>
      <c r="IJ114" s="1185"/>
      <c r="IK114" s="1185"/>
      <c r="IL114" s="1185"/>
      <c r="IM114" s="1185"/>
      <c r="IN114" s="1185"/>
      <c r="IO114" s="1185"/>
      <c r="IP114" s="1185"/>
      <c r="IQ114" s="1185"/>
      <c r="IR114" s="1185"/>
      <c r="IS114" s="1185"/>
      <c r="IT114" s="1185"/>
      <c r="IU114" s="1185"/>
      <c r="IV114" s="1185"/>
      <c r="IW114" s="1185"/>
      <c r="IX114" s="1185"/>
      <c r="IY114" s="1185"/>
      <c r="IZ114" s="1185"/>
      <c r="JA114" s="1185"/>
      <c r="JB114" s="1185"/>
      <c r="JC114" s="1185"/>
      <c r="JD114" s="1185"/>
      <c r="JE114" s="1185"/>
      <c r="JF114" s="1185"/>
      <c r="JG114" s="1185"/>
      <c r="JH114" s="1185"/>
      <c r="JI114" s="1185"/>
      <c r="JJ114" s="1185"/>
      <c r="JK114" s="1185"/>
      <c r="JL114" s="1185"/>
      <c r="JM114" s="1185"/>
      <c r="JN114" s="1185"/>
      <c r="JO114" s="1185"/>
      <c r="JP114" s="1185"/>
      <c r="JQ114" s="1185"/>
      <c r="JR114" s="1185"/>
      <c r="JS114" s="1185"/>
      <c r="JT114" s="1185"/>
      <c r="JU114" s="1185"/>
      <c r="JV114" s="1185"/>
      <c r="JW114" s="1185"/>
      <c r="JX114" s="1185"/>
      <c r="JY114" s="1185"/>
      <c r="JZ114" s="1185"/>
      <c r="KA114" s="1185"/>
      <c r="KB114" s="1185"/>
      <c r="KC114" s="1185"/>
      <c r="KD114" s="1185"/>
      <c r="KE114" s="1185"/>
      <c r="KF114" s="1185"/>
      <c r="KG114" s="1185"/>
      <c r="KH114" s="1185"/>
      <c r="KI114" s="1185"/>
      <c r="KJ114" s="1185"/>
      <c r="KK114" s="1185"/>
      <c r="KL114" s="1185"/>
      <c r="KM114" s="1185"/>
      <c r="KN114" s="1185"/>
      <c r="KO114" s="1185"/>
      <c r="KP114" s="1185"/>
      <c r="KQ114" s="1185"/>
      <c r="KR114" s="1185"/>
      <c r="KS114" s="1185"/>
      <c r="KT114" s="1185"/>
      <c r="KU114" s="1185"/>
      <c r="KV114" s="1185"/>
      <c r="KW114" s="1185"/>
      <c r="KX114" s="1185"/>
      <c r="KY114" s="1185"/>
      <c r="KZ114" s="1185"/>
      <c r="LA114" s="1185"/>
      <c r="LB114" s="1185"/>
      <c r="LC114" s="1185"/>
      <c r="LD114" s="1185"/>
      <c r="LE114" s="1185"/>
      <c r="LF114" s="1185"/>
      <c r="LG114" s="1185"/>
      <c r="LH114" s="1185"/>
      <c r="LI114" s="1185"/>
      <c r="LJ114" s="1185"/>
      <c r="LK114" s="1185"/>
      <c r="LL114" s="1185"/>
      <c r="LM114" s="1185"/>
      <c r="LN114" s="1185"/>
      <c r="LO114" s="1185"/>
      <c r="LP114" s="1185"/>
      <c r="LQ114" s="1185"/>
      <c r="LR114" s="1185"/>
      <c r="LS114" s="1185"/>
      <c r="LT114" s="1185"/>
      <c r="LU114" s="1185"/>
      <c r="LV114" s="1185"/>
      <c r="LW114" s="1185"/>
      <c r="LX114" s="1185"/>
      <c r="LY114" s="1185"/>
      <c r="LZ114" s="1185"/>
      <c r="MA114" s="1185"/>
      <c r="MB114" s="1185"/>
      <c r="MC114" s="1185"/>
      <c r="MD114" s="1185"/>
      <c r="ME114" s="1185"/>
      <c r="MF114" s="1185"/>
      <c r="MG114" s="1185"/>
      <c r="MH114" s="1185"/>
      <c r="MI114" s="1185"/>
      <c r="MJ114" s="1185"/>
      <c r="MK114" s="1185"/>
      <c r="ML114" s="1185"/>
      <c r="MM114" s="1185"/>
      <c r="MN114" s="1185"/>
      <c r="MO114" s="1185"/>
      <c r="MP114" s="1185"/>
      <c r="MQ114" s="1185"/>
      <c r="MR114" s="1185"/>
      <c r="MS114" s="1185"/>
      <c r="MT114" s="1185"/>
      <c r="MU114" s="1185"/>
      <c r="MV114" s="1185"/>
      <c r="MW114" s="1185"/>
      <c r="MX114" s="1185"/>
      <c r="MY114" s="1185"/>
      <c r="MZ114" s="1185"/>
      <c r="NA114" s="1185"/>
      <c r="NB114" s="1185"/>
      <c r="NC114" s="1185"/>
      <c r="ND114" s="1185"/>
      <c r="NE114" s="1185"/>
      <c r="NF114" s="1185"/>
      <c r="NG114" s="1185"/>
      <c r="NH114" s="1185"/>
      <c r="NI114" s="1185"/>
      <c r="NJ114" s="1185"/>
      <c r="NK114" s="1185"/>
      <c r="NL114" s="1185"/>
      <c r="NM114" s="1185"/>
      <c r="NN114" s="1185"/>
      <c r="NO114" s="1185"/>
      <c r="NP114" s="1185"/>
      <c r="NQ114" s="1185"/>
      <c r="NR114" s="1185"/>
      <c r="NS114" s="1185"/>
      <c r="NT114" s="1185"/>
      <c r="NU114" s="1185"/>
      <c r="NV114" s="1185"/>
      <c r="NW114" s="1185"/>
      <c r="NX114" s="1185"/>
      <c r="NY114" s="1185"/>
      <c r="NZ114" s="1185"/>
      <c r="OA114" s="1185"/>
      <c r="OB114" s="1185"/>
      <c r="OC114" s="1185"/>
      <c r="OD114" s="1185"/>
      <c r="OE114" s="1185"/>
      <c r="OF114" s="1185"/>
      <c r="OG114" s="1185"/>
      <c r="OH114" s="1185"/>
      <c r="OI114" s="1185"/>
      <c r="OJ114" s="1185"/>
      <c r="OK114" s="1185"/>
      <c r="OL114" s="1185"/>
      <c r="OM114" s="1185"/>
      <c r="ON114" s="1185"/>
      <c r="OO114" s="1185"/>
      <c r="OP114" s="1185"/>
      <c r="OQ114" s="1185"/>
      <c r="OR114" s="1185"/>
      <c r="OS114" s="1185"/>
      <c r="OT114" s="1185"/>
      <c r="OU114" s="1185"/>
      <c r="OV114" s="1185"/>
      <c r="OW114" s="1185"/>
      <c r="OX114" s="1185"/>
      <c r="OY114" s="1185"/>
      <c r="OZ114" s="1185"/>
      <c r="PA114" s="1185"/>
      <c r="PB114" s="1185"/>
      <c r="PC114" s="1185"/>
      <c r="PD114" s="1185"/>
      <c r="PE114" s="1185"/>
      <c r="PF114" s="1185"/>
      <c r="PG114" s="1185"/>
      <c r="PH114" s="1185"/>
      <c r="PI114" s="1185"/>
      <c r="PJ114" s="1185"/>
      <c r="PK114" s="1185"/>
      <c r="PL114" s="1185"/>
      <c r="PM114" s="1185"/>
      <c r="PN114" s="1185"/>
      <c r="PO114" s="1185"/>
      <c r="PP114" s="1185"/>
      <c r="PQ114" s="1185"/>
      <c r="PR114" s="1185"/>
      <c r="PS114" s="1185"/>
      <c r="PT114" s="1185"/>
      <c r="PU114" s="1185"/>
      <c r="PV114" s="1185"/>
      <c r="PW114" s="1185"/>
      <c r="PX114" s="1185"/>
      <c r="PY114" s="1185"/>
      <c r="PZ114" s="1185"/>
      <c r="QA114" s="1185"/>
      <c r="QB114" s="1185"/>
      <c r="QC114" s="1185"/>
      <c r="QD114" s="1185"/>
      <c r="QE114" s="1185"/>
      <c r="QF114" s="1185"/>
      <c r="QG114" s="1185"/>
      <c r="QH114" s="1185"/>
      <c r="QI114" s="1185"/>
      <c r="QJ114" s="1185"/>
      <c r="QK114" s="1185"/>
      <c r="QL114" s="1185"/>
      <c r="QM114" s="1185"/>
      <c r="QN114" s="1185"/>
      <c r="QO114" s="1185"/>
      <c r="QP114" s="1185"/>
      <c r="QQ114" s="1185"/>
      <c r="QR114" s="1185"/>
      <c r="QS114" s="1185"/>
      <c r="QT114" s="1185"/>
      <c r="QU114" s="1185"/>
      <c r="QV114" s="1185"/>
      <c r="QW114" s="1185"/>
      <c r="QX114" s="1185"/>
      <c r="QY114" s="1185"/>
      <c r="QZ114" s="1185"/>
      <c r="RA114" s="1185"/>
      <c r="RB114" s="1185"/>
      <c r="RC114" s="1185"/>
      <c r="RD114" s="1185"/>
      <c r="RE114" s="1185"/>
      <c r="RF114" s="1185"/>
      <c r="RG114" s="1185"/>
      <c r="RH114" s="1185"/>
      <c r="RI114" s="1185"/>
      <c r="RJ114" s="1185"/>
      <c r="RK114" s="1185"/>
      <c r="RL114" s="1185"/>
      <c r="RM114" s="1185"/>
      <c r="RN114" s="1185"/>
      <c r="RO114" s="1185"/>
      <c r="RP114" s="1185"/>
      <c r="RQ114" s="1185"/>
      <c r="RR114" s="1185"/>
      <c r="RS114" s="1185"/>
      <c r="RT114" s="1185"/>
      <c r="RU114" s="1185"/>
      <c r="RV114" s="1185"/>
      <c r="RW114" s="1185"/>
      <c r="RX114" s="1185"/>
      <c r="RY114" s="1185"/>
      <c r="RZ114" s="1185"/>
      <c r="SA114" s="1185"/>
      <c r="SB114" s="1185"/>
      <c r="SC114" s="1185"/>
      <c r="SD114" s="1185"/>
      <c r="SE114" s="1185"/>
      <c r="SF114" s="1185"/>
      <c r="SG114" s="1185"/>
      <c r="SH114" s="1185"/>
      <c r="SI114" s="1185"/>
      <c r="SJ114" s="1185"/>
      <c r="SK114" s="1185"/>
      <c r="SL114" s="1185"/>
      <c r="SM114" s="1185"/>
      <c r="SN114" s="1185"/>
      <c r="SO114" s="1185"/>
      <c r="SP114" s="1185"/>
      <c r="SQ114" s="1185"/>
      <c r="SR114" s="1185"/>
      <c r="SS114" s="1185"/>
      <c r="ST114" s="1185"/>
      <c r="SU114" s="1185"/>
      <c r="SV114" s="1185"/>
      <c r="SW114" s="1185"/>
      <c r="SX114" s="1185"/>
      <c r="SY114" s="1185"/>
      <c r="SZ114" s="1185"/>
      <c r="TA114" s="1185"/>
      <c r="TB114" s="1185"/>
      <c r="TC114" s="1185"/>
      <c r="TD114" s="1185"/>
      <c r="TE114" s="1185"/>
      <c r="TF114" s="1185"/>
      <c r="TG114" s="1185"/>
      <c r="TH114" s="1185"/>
      <c r="TI114" s="1185"/>
      <c r="TJ114" s="1185"/>
      <c r="TK114" s="1185"/>
      <c r="TL114" s="1185"/>
      <c r="TM114" s="1185"/>
      <c r="TN114" s="1185"/>
      <c r="TO114" s="1185"/>
      <c r="TP114" s="1185"/>
      <c r="TQ114" s="1185"/>
      <c r="TR114" s="1185"/>
      <c r="TS114" s="1185"/>
      <c r="TT114" s="1185"/>
      <c r="TU114" s="1185"/>
      <c r="TV114" s="1185"/>
      <c r="TW114" s="1185"/>
      <c r="TX114" s="1185"/>
      <c r="TY114" s="1185"/>
      <c r="TZ114" s="1185"/>
      <c r="UA114" s="1185"/>
      <c r="UB114" s="1185"/>
      <c r="UC114" s="1185"/>
      <c r="UD114" s="1185"/>
      <c r="UE114" s="1185"/>
      <c r="UF114" s="1185"/>
      <c r="UG114" s="1185"/>
      <c r="UH114" s="1185"/>
      <c r="UI114" s="1185"/>
      <c r="UJ114" s="1185"/>
      <c r="UK114" s="1185"/>
      <c r="UL114" s="1185"/>
      <c r="UM114" s="1185"/>
      <c r="UN114" s="1185"/>
      <c r="UO114" s="1185"/>
      <c r="UP114" s="1185"/>
      <c r="UQ114" s="1185"/>
      <c r="UR114" s="1185"/>
      <c r="US114" s="1185"/>
      <c r="UT114" s="1185"/>
      <c r="UU114" s="1185"/>
      <c r="UV114" s="1185"/>
      <c r="UW114" s="1185"/>
      <c r="UX114" s="1185"/>
      <c r="UY114" s="1185"/>
      <c r="UZ114" s="1185"/>
      <c r="VA114" s="1185"/>
      <c r="VB114" s="1185"/>
      <c r="VC114" s="1185"/>
      <c r="VD114" s="1185"/>
      <c r="VE114" s="1185"/>
      <c r="VF114" s="1185"/>
      <c r="VG114" s="1185"/>
      <c r="VH114" s="1185"/>
      <c r="VI114" s="1185"/>
      <c r="VJ114" s="1185"/>
      <c r="VK114" s="1185"/>
      <c r="VL114" s="1185"/>
      <c r="VM114" s="1185"/>
      <c r="VN114" s="1185"/>
      <c r="VO114" s="1185"/>
      <c r="VP114" s="1185"/>
      <c r="VQ114" s="1185"/>
      <c r="VR114" s="1185"/>
      <c r="VS114" s="1185"/>
      <c r="VT114" s="1185"/>
      <c r="VU114" s="1185"/>
      <c r="VV114" s="1185"/>
      <c r="VW114" s="1185"/>
      <c r="VX114" s="1185"/>
      <c r="VY114" s="1185"/>
      <c r="VZ114" s="1185"/>
      <c r="WA114" s="1185"/>
      <c r="WB114" s="1185"/>
      <c r="WC114" s="1185"/>
      <c r="WD114" s="1185"/>
      <c r="WE114" s="1185"/>
      <c r="WF114" s="1185"/>
      <c r="WG114" s="1185"/>
      <c r="WH114" s="1185"/>
      <c r="WI114" s="1185"/>
      <c r="WJ114" s="1185"/>
      <c r="WK114" s="1185"/>
      <c r="WL114" s="1185"/>
      <c r="WM114" s="1185"/>
      <c r="WN114" s="1185"/>
      <c r="WO114" s="1185"/>
      <c r="WP114" s="1185"/>
      <c r="WQ114" s="1185"/>
      <c r="WR114" s="1185"/>
      <c r="WS114" s="1185"/>
      <c r="WT114" s="1185"/>
      <c r="WU114" s="1185"/>
      <c r="WV114" s="1185"/>
      <c r="WW114" s="1185"/>
      <c r="WX114" s="1185"/>
      <c r="WY114" s="1185"/>
      <c r="WZ114" s="1185"/>
      <c r="XA114" s="1185"/>
      <c r="XB114" s="1185"/>
      <c r="XC114" s="1185"/>
      <c r="XD114" s="1185"/>
      <c r="XE114" s="1185"/>
      <c r="XF114" s="1185"/>
      <c r="XG114" s="1185"/>
      <c r="XH114" s="1185"/>
      <c r="XI114" s="1185"/>
      <c r="XJ114" s="1185"/>
      <c r="XK114" s="1185"/>
      <c r="XL114" s="1185"/>
      <c r="XM114" s="1185"/>
      <c r="XN114" s="1185"/>
      <c r="XO114" s="1185"/>
      <c r="XP114" s="1185"/>
      <c r="XQ114" s="1185"/>
      <c r="XR114" s="1185"/>
      <c r="XS114" s="1185"/>
      <c r="XT114" s="1185"/>
      <c r="XU114" s="1185"/>
      <c r="XV114" s="1185"/>
      <c r="XW114" s="1185"/>
      <c r="XX114" s="1185"/>
      <c r="XY114" s="1185"/>
      <c r="XZ114" s="1185"/>
      <c r="YA114" s="1185"/>
      <c r="YB114" s="1185"/>
      <c r="YC114" s="1185"/>
      <c r="YD114" s="1185"/>
      <c r="YE114" s="1185"/>
      <c r="YF114" s="1185"/>
      <c r="YG114" s="1185"/>
      <c r="YH114" s="1185"/>
      <c r="YI114" s="1185"/>
      <c r="YJ114" s="1185"/>
      <c r="YK114" s="1185"/>
      <c r="YL114" s="1185"/>
      <c r="YM114" s="1185"/>
      <c r="YN114" s="1185"/>
      <c r="YO114" s="1185"/>
      <c r="YP114" s="1185"/>
      <c r="YQ114" s="1185"/>
      <c r="YR114" s="1185"/>
      <c r="YS114" s="1185"/>
      <c r="YT114" s="1185"/>
      <c r="YU114" s="1185"/>
      <c r="YV114" s="1185"/>
      <c r="YW114" s="1185"/>
      <c r="YX114" s="1185"/>
      <c r="YY114" s="1185"/>
      <c r="YZ114" s="1185"/>
      <c r="ZA114" s="1185"/>
      <c r="ZB114" s="1185"/>
      <c r="ZC114" s="1185"/>
      <c r="ZD114" s="1185"/>
      <c r="ZE114" s="1185"/>
      <c r="ZF114" s="1185"/>
      <c r="ZG114" s="1185"/>
      <c r="ZH114" s="1185"/>
      <c r="ZI114" s="1185"/>
      <c r="ZJ114" s="1185"/>
      <c r="ZK114" s="1185"/>
      <c r="ZL114" s="1185"/>
      <c r="ZM114" s="1185"/>
      <c r="ZN114" s="1185"/>
      <c r="ZO114" s="1185"/>
      <c r="ZP114" s="1185"/>
      <c r="ZQ114" s="1185"/>
      <c r="ZR114" s="1185"/>
      <c r="ZS114" s="1185"/>
      <c r="ZT114" s="1185"/>
      <c r="ZU114" s="1185"/>
      <c r="ZV114" s="1185"/>
      <c r="ZW114" s="1185"/>
      <c r="ZX114" s="1185"/>
      <c r="ZY114" s="1185"/>
      <c r="ZZ114" s="1185"/>
      <c r="AAA114" s="1185"/>
      <c r="AAB114" s="1185"/>
      <c r="AAC114" s="1185"/>
      <c r="AAD114" s="1185"/>
      <c r="AAE114" s="1185"/>
      <c r="AAF114" s="1185"/>
      <c r="AAG114" s="1185"/>
      <c r="AAH114" s="1185"/>
      <c r="AAI114" s="1185"/>
      <c r="AAJ114" s="1185"/>
      <c r="AAK114" s="1185"/>
      <c r="AAL114" s="1185"/>
      <c r="AAM114" s="1185"/>
      <c r="AAN114" s="1185"/>
      <c r="AAO114" s="1185"/>
      <c r="AAP114" s="1185"/>
      <c r="AAQ114" s="1185"/>
      <c r="AAR114" s="1185"/>
      <c r="AAS114" s="1185"/>
      <c r="AAT114" s="1185"/>
      <c r="AAU114" s="1185"/>
      <c r="AAV114" s="1185"/>
      <c r="AAW114" s="1185"/>
      <c r="AAX114" s="1185"/>
      <c r="AAY114" s="1185"/>
      <c r="AAZ114" s="1185"/>
      <c r="ABA114" s="1185"/>
      <c r="ABB114" s="1185"/>
      <c r="ABC114" s="1185"/>
      <c r="ABD114" s="1185"/>
      <c r="ABE114" s="1185"/>
      <c r="ABF114" s="1185"/>
      <c r="ABG114" s="1185"/>
      <c r="ABH114" s="1185"/>
      <c r="ABI114" s="1185"/>
      <c r="ABJ114" s="1185"/>
      <c r="ABK114" s="1185"/>
      <c r="ABL114" s="1185"/>
      <c r="ABM114" s="1185"/>
      <c r="ABN114" s="1185"/>
      <c r="ABO114" s="1185"/>
      <c r="ABP114" s="1185"/>
      <c r="ABQ114" s="1185"/>
      <c r="ABR114" s="1185"/>
      <c r="ABS114" s="1185"/>
      <c r="ABT114" s="1185"/>
      <c r="ABU114" s="1185"/>
      <c r="ABV114" s="1185"/>
      <c r="ABW114" s="1185"/>
      <c r="ABX114" s="1185"/>
      <c r="ABY114" s="1185"/>
      <c r="ABZ114" s="1185"/>
      <c r="ACA114" s="1185"/>
      <c r="ACB114" s="1185"/>
      <c r="ACC114" s="1185"/>
      <c r="ACD114" s="1185"/>
      <c r="ACE114" s="1185"/>
      <c r="ACF114" s="1185"/>
      <c r="ACG114" s="1185"/>
      <c r="ACH114" s="1185"/>
      <c r="ACI114" s="1185"/>
      <c r="ACJ114" s="1185"/>
      <c r="ACK114" s="1185"/>
      <c r="ACL114" s="1185"/>
      <c r="ACM114" s="1185"/>
      <c r="ACN114" s="1185"/>
      <c r="ACO114" s="1185"/>
      <c r="ACP114" s="1185"/>
      <c r="ACQ114" s="1185"/>
      <c r="ACR114" s="1185"/>
      <c r="ACS114" s="1185"/>
      <c r="ACT114" s="1185"/>
      <c r="ACU114" s="1185"/>
      <c r="ACV114" s="1185"/>
      <c r="ACW114" s="1185"/>
      <c r="ACX114" s="1185"/>
      <c r="ACY114" s="1185"/>
      <c r="ACZ114" s="1185"/>
      <c r="ADA114" s="1185"/>
      <c r="ADB114" s="1185"/>
      <c r="ADC114" s="1185"/>
      <c r="ADD114" s="1185"/>
      <c r="ADE114" s="1185"/>
      <c r="ADF114" s="1185"/>
      <c r="ADG114" s="1185"/>
      <c r="ADH114" s="1185"/>
      <c r="ADI114" s="1185"/>
      <c r="ADJ114" s="1185"/>
      <c r="ADK114" s="1185"/>
      <c r="ADL114" s="1185"/>
      <c r="ADM114" s="1185"/>
      <c r="ADN114" s="1185"/>
      <c r="ADO114" s="1185"/>
      <c r="ADP114" s="1185"/>
      <c r="ADQ114" s="1185"/>
      <c r="ADR114" s="1185"/>
      <c r="ADS114" s="1185"/>
      <c r="ADT114" s="1185"/>
      <c r="ADU114" s="1185"/>
      <c r="ADV114" s="1185"/>
      <c r="ADW114" s="1185"/>
      <c r="ADX114" s="1185"/>
      <c r="ADY114" s="1185"/>
      <c r="ADZ114" s="1185"/>
      <c r="AEA114" s="1185"/>
      <c r="AEB114" s="1185"/>
      <c r="AEC114" s="1185"/>
      <c r="AED114" s="1185"/>
      <c r="AEE114" s="1185"/>
      <c r="AEF114" s="1185"/>
      <c r="AEG114" s="1185"/>
      <c r="AEH114" s="1185"/>
      <c r="AEI114" s="1185"/>
      <c r="AEJ114" s="1185"/>
      <c r="AEK114" s="1185"/>
      <c r="AEL114" s="1185"/>
      <c r="AEM114" s="1185"/>
      <c r="AEN114" s="1185"/>
      <c r="AEO114" s="1185"/>
      <c r="AEP114" s="1185"/>
      <c r="AEQ114" s="1185"/>
      <c r="AER114" s="1185"/>
      <c r="AES114" s="1185"/>
      <c r="AET114" s="1185"/>
      <c r="AEU114" s="1185"/>
      <c r="AEV114" s="1185"/>
      <c r="AEW114" s="1185"/>
      <c r="AEX114" s="1185"/>
      <c r="AEY114" s="1185"/>
      <c r="AEZ114" s="1185"/>
      <c r="AFA114" s="1185"/>
      <c r="AFB114" s="1185"/>
      <c r="AFC114" s="1185"/>
      <c r="AFD114" s="1185"/>
      <c r="AFE114" s="1185"/>
      <c r="AFF114" s="1185"/>
      <c r="AFG114" s="1185"/>
      <c r="AFH114" s="1185"/>
      <c r="AFI114" s="1185"/>
      <c r="AFJ114" s="1185"/>
      <c r="AFK114" s="1185"/>
      <c r="AFL114" s="1185"/>
      <c r="AFM114" s="1185"/>
      <c r="AFN114" s="1185"/>
      <c r="AFO114" s="1185"/>
      <c r="AFP114" s="1185"/>
      <c r="AFQ114" s="1185"/>
      <c r="AFR114" s="1185"/>
      <c r="AFS114" s="1185"/>
      <c r="AFT114" s="1185"/>
      <c r="AFU114" s="1185"/>
      <c r="AFV114" s="1185"/>
      <c r="AFW114" s="1185"/>
      <c r="AFX114" s="1185"/>
      <c r="AFY114" s="1185"/>
      <c r="AFZ114" s="1185"/>
      <c r="AGA114" s="1185"/>
      <c r="AGB114" s="1185"/>
      <c r="AGC114" s="1185"/>
      <c r="AGD114" s="1185"/>
      <c r="AGE114" s="1185"/>
      <c r="AGF114" s="1185"/>
      <c r="AGG114" s="1185"/>
      <c r="AGH114" s="1185"/>
      <c r="AGI114" s="1185"/>
      <c r="AGJ114" s="1185"/>
      <c r="AGK114" s="1185"/>
      <c r="AGL114" s="1185"/>
      <c r="AGM114" s="1185"/>
      <c r="AGN114" s="1185"/>
      <c r="AGO114" s="1185"/>
      <c r="AGP114" s="1185"/>
      <c r="AGQ114" s="1185"/>
      <c r="AGR114" s="1185"/>
      <c r="AGS114" s="1185"/>
      <c r="AGT114" s="1185"/>
      <c r="AGU114" s="1185"/>
      <c r="AGV114" s="1185"/>
      <c r="AGW114" s="1185"/>
      <c r="AGX114" s="1185"/>
      <c r="AGY114" s="1185"/>
      <c r="AGZ114" s="1185"/>
      <c r="AHA114" s="1185"/>
      <c r="AHB114" s="1185"/>
      <c r="AHC114" s="1185"/>
      <c r="AHD114" s="1185"/>
      <c r="AHE114" s="1185"/>
      <c r="AHF114" s="1185"/>
      <c r="AHG114" s="1185"/>
      <c r="AHH114" s="1185"/>
      <c r="AHI114" s="1185"/>
      <c r="AHJ114" s="1185"/>
      <c r="AHK114" s="1185"/>
      <c r="AHL114" s="1185"/>
      <c r="AHM114" s="1185"/>
      <c r="AHN114" s="1185"/>
      <c r="AHO114" s="1185"/>
      <c r="AHP114" s="1185"/>
      <c r="AHQ114" s="1185"/>
      <c r="AHR114" s="1185"/>
      <c r="AHS114" s="1185"/>
      <c r="AHT114" s="1185"/>
      <c r="AHU114" s="1185"/>
      <c r="AHV114" s="1185"/>
      <c r="AHW114" s="1185"/>
      <c r="AHX114" s="1185"/>
      <c r="AHY114" s="1185"/>
      <c r="AHZ114" s="1185"/>
      <c r="AIA114" s="1185"/>
      <c r="AIB114" s="1185"/>
      <c r="AIC114" s="1185"/>
      <c r="AID114" s="1185"/>
      <c r="AIE114" s="1185"/>
      <c r="AIF114" s="1185"/>
      <c r="AIG114" s="1185"/>
      <c r="AIH114" s="1185"/>
      <c r="AII114" s="1185"/>
      <c r="AIJ114" s="1185"/>
      <c r="AIK114" s="1185"/>
      <c r="AIL114" s="1185"/>
      <c r="AIM114" s="1185"/>
      <c r="AIN114" s="1185"/>
      <c r="AIO114" s="1185"/>
      <c r="AIP114" s="1185"/>
      <c r="AIQ114" s="1185"/>
      <c r="AIR114" s="1185"/>
      <c r="AIS114" s="1185"/>
      <c r="AIT114" s="1185"/>
      <c r="AIU114" s="1185"/>
      <c r="AIV114" s="1185"/>
      <c r="AIW114" s="1185"/>
      <c r="AIX114" s="1185"/>
      <c r="AIY114" s="1185"/>
      <c r="AIZ114" s="1185"/>
      <c r="AJA114" s="1185"/>
      <c r="AJB114" s="1185"/>
      <c r="AJC114" s="1185"/>
      <c r="AJD114" s="1185"/>
      <c r="AJE114" s="1185"/>
      <c r="AJF114" s="1185"/>
      <c r="AJG114" s="1185"/>
      <c r="AJH114" s="1185"/>
      <c r="AJI114" s="1185"/>
      <c r="AJJ114" s="1185"/>
      <c r="AJK114" s="1185"/>
      <c r="AJL114" s="1185"/>
      <c r="AJM114" s="1185"/>
      <c r="AJN114" s="1185"/>
      <c r="AJO114" s="1185"/>
      <c r="AJP114" s="1185"/>
      <c r="AJQ114" s="1185"/>
      <c r="AJR114" s="1185"/>
      <c r="AJS114" s="1185"/>
      <c r="AJT114" s="1185"/>
      <c r="AJU114" s="1185"/>
      <c r="AJV114" s="1185"/>
      <c r="AJW114" s="1185"/>
      <c r="AJX114" s="1185"/>
      <c r="AJY114" s="1185"/>
      <c r="AJZ114" s="1185"/>
      <c r="AKA114" s="1185"/>
      <c r="AKB114" s="1185"/>
      <c r="AKC114" s="1185"/>
      <c r="AKD114" s="1185"/>
      <c r="AKE114" s="1185"/>
      <c r="AKF114" s="1185"/>
      <c r="AKG114" s="1185"/>
      <c r="AKH114" s="1185"/>
      <c r="AKI114" s="1185"/>
      <c r="AKJ114" s="1185"/>
      <c r="AKK114" s="1185"/>
      <c r="AKL114" s="1185"/>
      <c r="AKM114" s="1185"/>
      <c r="AKN114" s="1185"/>
      <c r="AKO114" s="1185"/>
      <c r="AKP114" s="1185"/>
      <c r="AKQ114" s="1185"/>
      <c r="AKR114" s="1185"/>
      <c r="AKS114" s="1185"/>
      <c r="AKT114" s="1185"/>
      <c r="AKU114" s="1185"/>
      <c r="AKV114" s="1185"/>
      <c r="AKW114" s="1185"/>
      <c r="AKX114" s="1185"/>
      <c r="AKY114" s="1185"/>
      <c r="AKZ114" s="1185"/>
      <c r="ALA114" s="1185"/>
      <c r="ALB114" s="1185"/>
      <c r="ALC114" s="1185"/>
      <c r="ALD114" s="1185"/>
      <c r="ALE114" s="1185"/>
      <c r="ALF114" s="1185"/>
      <c r="ALG114" s="1185"/>
      <c r="ALH114" s="1185"/>
      <c r="ALI114" s="1185"/>
      <c r="ALJ114" s="1185"/>
      <c r="ALK114" s="1185"/>
      <c r="ALL114" s="1185"/>
      <c r="ALM114" s="1185"/>
      <c r="ALN114" s="1185"/>
      <c r="ALO114" s="1185"/>
      <c r="ALP114" s="1185"/>
      <c r="ALQ114" s="1185"/>
      <c r="ALR114" s="1185"/>
      <c r="ALS114" s="1185"/>
      <c r="ALT114" s="1185"/>
      <c r="ALU114" s="1185"/>
      <c r="ALV114" s="1185"/>
      <c r="ALW114" s="1185"/>
      <c r="ALX114" s="1185"/>
      <c r="ALY114" s="1185"/>
      <c r="ALZ114" s="1185"/>
      <c r="AMA114" s="1185"/>
      <c r="AMB114" s="1185"/>
      <c r="AMC114" s="1185"/>
      <c r="AMD114" s="1185"/>
      <c r="AME114" s="1185"/>
      <c r="AMF114" s="1185"/>
      <c r="AMG114" s="1185"/>
      <c r="AMH114" s="1185"/>
      <c r="AMI114" s="1185"/>
      <c r="AMJ114" s="1185"/>
      <c r="AMK114" s="1185"/>
    </row>
    <row r="115" spans="1:1025">
      <c r="A115" s="1594"/>
      <c r="B115" s="1594"/>
      <c r="C115" s="1594"/>
      <c r="D115" s="1599"/>
      <c r="E115" s="1599"/>
      <c r="F115" s="1602"/>
      <c r="G115" s="1599"/>
      <c r="H115" s="1599"/>
      <c r="K115" s="1185"/>
      <c r="L115" s="1185"/>
      <c r="M115" s="1185"/>
      <c r="N115" s="1185"/>
      <c r="O115" s="1185"/>
      <c r="P115" s="1185"/>
      <c r="Q115" s="1185"/>
      <c r="R115" s="1185"/>
      <c r="S115" s="1185"/>
      <c r="T115" s="1185"/>
      <c r="U115" s="1185"/>
      <c r="V115" s="1185"/>
      <c r="W115" s="1185"/>
      <c r="X115" s="1185"/>
      <c r="Y115" s="1185"/>
      <c r="Z115" s="1185"/>
      <c r="AA115" s="1185"/>
      <c r="AB115" s="1185"/>
      <c r="AC115" s="1185"/>
      <c r="AD115" s="1185"/>
      <c r="AE115" s="1185"/>
      <c r="AF115" s="1185"/>
      <c r="AG115" s="1185"/>
      <c r="AH115" s="1185"/>
      <c r="AI115" s="1185"/>
      <c r="AJ115" s="1185"/>
      <c r="AK115" s="1185"/>
      <c r="AL115" s="1185"/>
      <c r="AM115" s="1185"/>
      <c r="AN115" s="1185"/>
      <c r="AO115" s="1185"/>
      <c r="AP115" s="1185"/>
      <c r="AQ115" s="1185"/>
      <c r="AR115" s="1185"/>
      <c r="AS115" s="1185"/>
      <c r="AT115" s="1185"/>
      <c r="AU115" s="1185"/>
      <c r="AV115" s="1185"/>
      <c r="AW115" s="1185"/>
      <c r="AX115" s="1185"/>
      <c r="AY115" s="1185"/>
      <c r="AZ115" s="1185"/>
      <c r="BA115" s="1185"/>
      <c r="BB115" s="1185"/>
      <c r="BC115" s="1185"/>
      <c r="BD115" s="1185"/>
      <c r="BE115" s="1185"/>
      <c r="BF115" s="1185"/>
      <c r="BG115" s="1185"/>
      <c r="BH115" s="1185"/>
      <c r="BI115" s="1185"/>
      <c r="BJ115" s="1185"/>
      <c r="BK115" s="1185"/>
      <c r="BL115" s="1185"/>
      <c r="BM115" s="1185"/>
      <c r="BN115" s="1185"/>
      <c r="BO115" s="1185"/>
      <c r="BP115" s="1185"/>
      <c r="BQ115" s="1185"/>
      <c r="BR115" s="1185"/>
      <c r="BS115" s="1185"/>
      <c r="BT115" s="1185"/>
      <c r="BU115" s="1185"/>
      <c r="BV115" s="1185"/>
      <c r="BW115" s="1185"/>
      <c r="BX115" s="1185"/>
      <c r="BY115" s="1185"/>
      <c r="BZ115" s="1185"/>
      <c r="CA115" s="1185"/>
      <c r="CB115" s="1185"/>
      <c r="CC115" s="1185"/>
      <c r="CD115" s="1185"/>
      <c r="CE115" s="1185"/>
      <c r="CF115" s="1185"/>
      <c r="CG115" s="1185"/>
      <c r="CH115" s="1185"/>
      <c r="CI115" s="1185"/>
      <c r="CJ115" s="1185"/>
      <c r="CK115" s="1185"/>
      <c r="CL115" s="1185"/>
      <c r="CM115" s="1185"/>
      <c r="CN115" s="1185"/>
      <c r="CO115" s="1185"/>
      <c r="CP115" s="1185"/>
      <c r="CQ115" s="1185"/>
      <c r="CR115" s="1185"/>
      <c r="CS115" s="1185"/>
      <c r="CT115" s="1185"/>
      <c r="CU115" s="1185"/>
      <c r="CV115" s="1185"/>
      <c r="CW115" s="1185"/>
      <c r="CX115" s="1185"/>
      <c r="CY115" s="1185"/>
      <c r="CZ115" s="1185"/>
      <c r="DA115" s="1185"/>
      <c r="DB115" s="1185"/>
      <c r="DC115" s="1185"/>
      <c r="DD115" s="1185"/>
      <c r="DE115" s="1185"/>
      <c r="DF115" s="1185"/>
      <c r="DG115" s="1185"/>
      <c r="DH115" s="1185"/>
      <c r="DI115" s="1185"/>
      <c r="DJ115" s="1185"/>
      <c r="DK115" s="1185"/>
      <c r="DL115" s="1185"/>
      <c r="DM115" s="1185"/>
      <c r="DN115" s="1185"/>
      <c r="DO115" s="1185"/>
      <c r="DP115" s="1185"/>
      <c r="DQ115" s="1185"/>
      <c r="DR115" s="1185"/>
      <c r="DS115" s="1185"/>
      <c r="DT115" s="1185"/>
      <c r="DU115" s="1185"/>
      <c r="DV115" s="1185"/>
      <c r="DW115" s="1185"/>
      <c r="DX115" s="1185"/>
      <c r="DY115" s="1185"/>
      <c r="DZ115" s="1185"/>
      <c r="EA115" s="1185"/>
      <c r="EB115" s="1185"/>
      <c r="EC115" s="1185"/>
      <c r="ED115" s="1185"/>
      <c r="EE115" s="1185"/>
      <c r="EF115" s="1185"/>
      <c r="EG115" s="1185"/>
      <c r="EH115" s="1185"/>
      <c r="EI115" s="1185"/>
      <c r="EJ115" s="1185"/>
      <c r="EK115" s="1185"/>
      <c r="EL115" s="1185"/>
      <c r="EM115" s="1185"/>
      <c r="EN115" s="1185"/>
      <c r="EO115" s="1185"/>
      <c r="EP115" s="1185"/>
      <c r="EQ115" s="1185"/>
      <c r="ER115" s="1185"/>
      <c r="ES115" s="1185"/>
      <c r="ET115" s="1185"/>
      <c r="EU115" s="1185"/>
      <c r="EV115" s="1185"/>
      <c r="EW115" s="1185"/>
      <c r="EX115" s="1185"/>
      <c r="EY115" s="1185"/>
      <c r="EZ115" s="1185"/>
      <c r="FA115" s="1185"/>
      <c r="FB115" s="1185"/>
      <c r="FC115" s="1185"/>
      <c r="FD115" s="1185"/>
      <c r="FE115" s="1185"/>
      <c r="FF115" s="1185"/>
      <c r="FG115" s="1185"/>
      <c r="FH115" s="1185"/>
      <c r="FI115" s="1185"/>
      <c r="FJ115" s="1185"/>
      <c r="FK115" s="1185"/>
      <c r="FL115" s="1185"/>
      <c r="FM115" s="1185"/>
      <c r="FN115" s="1185"/>
      <c r="FO115" s="1185"/>
      <c r="FP115" s="1185"/>
      <c r="FQ115" s="1185"/>
      <c r="FR115" s="1185"/>
      <c r="FS115" s="1185"/>
      <c r="FT115" s="1185"/>
      <c r="FU115" s="1185"/>
      <c r="FV115" s="1185"/>
      <c r="FW115" s="1185"/>
      <c r="FX115" s="1185"/>
      <c r="FY115" s="1185"/>
      <c r="FZ115" s="1185"/>
      <c r="GA115" s="1185"/>
      <c r="GB115" s="1185"/>
      <c r="GC115" s="1185"/>
      <c r="GD115" s="1185"/>
      <c r="GE115" s="1185"/>
      <c r="GF115" s="1185"/>
      <c r="GG115" s="1185"/>
      <c r="GH115" s="1185"/>
      <c r="GI115" s="1185"/>
      <c r="GJ115" s="1185"/>
      <c r="GK115" s="1185"/>
      <c r="GL115" s="1185"/>
      <c r="GM115" s="1185"/>
      <c r="GN115" s="1185"/>
      <c r="GO115" s="1185"/>
      <c r="GP115" s="1185"/>
      <c r="GQ115" s="1185"/>
      <c r="GR115" s="1185"/>
      <c r="GS115" s="1185"/>
      <c r="GT115" s="1185"/>
      <c r="GU115" s="1185"/>
      <c r="GV115" s="1185"/>
      <c r="GW115" s="1185"/>
      <c r="GX115" s="1185"/>
      <c r="GY115" s="1185"/>
      <c r="GZ115" s="1185"/>
      <c r="HA115" s="1185"/>
      <c r="HB115" s="1185"/>
      <c r="HC115" s="1185"/>
      <c r="HD115" s="1185"/>
      <c r="HE115" s="1185"/>
      <c r="HF115" s="1185"/>
      <c r="HG115" s="1185"/>
      <c r="HH115" s="1185"/>
      <c r="HI115" s="1185"/>
      <c r="HJ115" s="1185"/>
      <c r="HK115" s="1185"/>
      <c r="HL115" s="1185"/>
      <c r="HM115" s="1185"/>
      <c r="HN115" s="1185"/>
      <c r="HO115" s="1185"/>
      <c r="HP115" s="1185"/>
      <c r="HQ115" s="1185"/>
      <c r="HR115" s="1185"/>
      <c r="HS115" s="1185"/>
      <c r="HT115" s="1185"/>
      <c r="HU115" s="1185"/>
      <c r="HV115" s="1185"/>
      <c r="HW115" s="1185"/>
      <c r="HX115" s="1185"/>
      <c r="HY115" s="1185"/>
      <c r="HZ115" s="1185"/>
      <c r="IA115" s="1185"/>
      <c r="IB115" s="1185"/>
      <c r="IC115" s="1185"/>
      <c r="ID115" s="1185"/>
      <c r="IE115" s="1185"/>
      <c r="IF115" s="1185"/>
      <c r="IG115" s="1185"/>
      <c r="IH115" s="1185"/>
      <c r="II115" s="1185"/>
      <c r="IJ115" s="1185"/>
      <c r="IK115" s="1185"/>
      <c r="IL115" s="1185"/>
      <c r="IM115" s="1185"/>
      <c r="IN115" s="1185"/>
      <c r="IO115" s="1185"/>
      <c r="IP115" s="1185"/>
      <c r="IQ115" s="1185"/>
      <c r="IR115" s="1185"/>
      <c r="IS115" s="1185"/>
      <c r="IT115" s="1185"/>
      <c r="IU115" s="1185"/>
      <c r="IV115" s="1185"/>
      <c r="IW115" s="1185"/>
      <c r="IX115" s="1185"/>
      <c r="IY115" s="1185"/>
      <c r="IZ115" s="1185"/>
      <c r="JA115" s="1185"/>
      <c r="JB115" s="1185"/>
      <c r="JC115" s="1185"/>
      <c r="JD115" s="1185"/>
      <c r="JE115" s="1185"/>
      <c r="JF115" s="1185"/>
      <c r="JG115" s="1185"/>
      <c r="JH115" s="1185"/>
      <c r="JI115" s="1185"/>
      <c r="JJ115" s="1185"/>
      <c r="JK115" s="1185"/>
      <c r="JL115" s="1185"/>
      <c r="JM115" s="1185"/>
      <c r="JN115" s="1185"/>
      <c r="JO115" s="1185"/>
      <c r="JP115" s="1185"/>
      <c r="JQ115" s="1185"/>
      <c r="JR115" s="1185"/>
      <c r="JS115" s="1185"/>
      <c r="JT115" s="1185"/>
      <c r="JU115" s="1185"/>
      <c r="JV115" s="1185"/>
      <c r="JW115" s="1185"/>
      <c r="JX115" s="1185"/>
      <c r="JY115" s="1185"/>
      <c r="JZ115" s="1185"/>
      <c r="KA115" s="1185"/>
      <c r="KB115" s="1185"/>
      <c r="KC115" s="1185"/>
      <c r="KD115" s="1185"/>
      <c r="KE115" s="1185"/>
      <c r="KF115" s="1185"/>
      <c r="KG115" s="1185"/>
      <c r="KH115" s="1185"/>
      <c r="KI115" s="1185"/>
      <c r="KJ115" s="1185"/>
      <c r="KK115" s="1185"/>
      <c r="KL115" s="1185"/>
      <c r="KM115" s="1185"/>
      <c r="KN115" s="1185"/>
      <c r="KO115" s="1185"/>
      <c r="KP115" s="1185"/>
      <c r="KQ115" s="1185"/>
      <c r="KR115" s="1185"/>
      <c r="KS115" s="1185"/>
      <c r="KT115" s="1185"/>
      <c r="KU115" s="1185"/>
      <c r="KV115" s="1185"/>
      <c r="KW115" s="1185"/>
      <c r="KX115" s="1185"/>
      <c r="KY115" s="1185"/>
      <c r="KZ115" s="1185"/>
      <c r="LA115" s="1185"/>
      <c r="LB115" s="1185"/>
      <c r="LC115" s="1185"/>
      <c r="LD115" s="1185"/>
      <c r="LE115" s="1185"/>
      <c r="LF115" s="1185"/>
      <c r="LG115" s="1185"/>
      <c r="LH115" s="1185"/>
      <c r="LI115" s="1185"/>
      <c r="LJ115" s="1185"/>
      <c r="LK115" s="1185"/>
      <c r="LL115" s="1185"/>
      <c r="LM115" s="1185"/>
      <c r="LN115" s="1185"/>
      <c r="LO115" s="1185"/>
      <c r="LP115" s="1185"/>
      <c r="LQ115" s="1185"/>
      <c r="LR115" s="1185"/>
      <c r="LS115" s="1185"/>
      <c r="LT115" s="1185"/>
      <c r="LU115" s="1185"/>
      <c r="LV115" s="1185"/>
      <c r="LW115" s="1185"/>
      <c r="LX115" s="1185"/>
      <c r="LY115" s="1185"/>
      <c r="LZ115" s="1185"/>
      <c r="MA115" s="1185"/>
      <c r="MB115" s="1185"/>
      <c r="MC115" s="1185"/>
      <c r="MD115" s="1185"/>
      <c r="ME115" s="1185"/>
      <c r="MF115" s="1185"/>
      <c r="MG115" s="1185"/>
      <c r="MH115" s="1185"/>
      <c r="MI115" s="1185"/>
      <c r="MJ115" s="1185"/>
      <c r="MK115" s="1185"/>
      <c r="ML115" s="1185"/>
      <c r="MM115" s="1185"/>
      <c r="MN115" s="1185"/>
      <c r="MO115" s="1185"/>
      <c r="MP115" s="1185"/>
      <c r="MQ115" s="1185"/>
      <c r="MR115" s="1185"/>
      <c r="MS115" s="1185"/>
      <c r="MT115" s="1185"/>
      <c r="MU115" s="1185"/>
      <c r="MV115" s="1185"/>
      <c r="MW115" s="1185"/>
      <c r="MX115" s="1185"/>
      <c r="MY115" s="1185"/>
      <c r="MZ115" s="1185"/>
      <c r="NA115" s="1185"/>
      <c r="NB115" s="1185"/>
      <c r="NC115" s="1185"/>
      <c r="ND115" s="1185"/>
      <c r="NE115" s="1185"/>
      <c r="NF115" s="1185"/>
      <c r="NG115" s="1185"/>
      <c r="NH115" s="1185"/>
      <c r="NI115" s="1185"/>
      <c r="NJ115" s="1185"/>
      <c r="NK115" s="1185"/>
      <c r="NL115" s="1185"/>
      <c r="NM115" s="1185"/>
      <c r="NN115" s="1185"/>
      <c r="NO115" s="1185"/>
      <c r="NP115" s="1185"/>
      <c r="NQ115" s="1185"/>
      <c r="NR115" s="1185"/>
      <c r="NS115" s="1185"/>
      <c r="NT115" s="1185"/>
      <c r="NU115" s="1185"/>
      <c r="NV115" s="1185"/>
      <c r="NW115" s="1185"/>
      <c r="NX115" s="1185"/>
      <c r="NY115" s="1185"/>
      <c r="NZ115" s="1185"/>
      <c r="OA115" s="1185"/>
      <c r="OB115" s="1185"/>
      <c r="OC115" s="1185"/>
      <c r="OD115" s="1185"/>
      <c r="OE115" s="1185"/>
      <c r="OF115" s="1185"/>
      <c r="OG115" s="1185"/>
      <c r="OH115" s="1185"/>
      <c r="OI115" s="1185"/>
      <c r="OJ115" s="1185"/>
      <c r="OK115" s="1185"/>
      <c r="OL115" s="1185"/>
      <c r="OM115" s="1185"/>
      <c r="ON115" s="1185"/>
      <c r="OO115" s="1185"/>
      <c r="OP115" s="1185"/>
      <c r="OQ115" s="1185"/>
      <c r="OR115" s="1185"/>
      <c r="OS115" s="1185"/>
      <c r="OT115" s="1185"/>
      <c r="OU115" s="1185"/>
      <c r="OV115" s="1185"/>
      <c r="OW115" s="1185"/>
      <c r="OX115" s="1185"/>
      <c r="OY115" s="1185"/>
      <c r="OZ115" s="1185"/>
      <c r="PA115" s="1185"/>
      <c r="PB115" s="1185"/>
      <c r="PC115" s="1185"/>
      <c r="PD115" s="1185"/>
      <c r="PE115" s="1185"/>
      <c r="PF115" s="1185"/>
      <c r="PG115" s="1185"/>
      <c r="PH115" s="1185"/>
      <c r="PI115" s="1185"/>
      <c r="PJ115" s="1185"/>
      <c r="PK115" s="1185"/>
      <c r="PL115" s="1185"/>
      <c r="PM115" s="1185"/>
      <c r="PN115" s="1185"/>
      <c r="PO115" s="1185"/>
      <c r="PP115" s="1185"/>
      <c r="PQ115" s="1185"/>
      <c r="PR115" s="1185"/>
      <c r="PS115" s="1185"/>
      <c r="PT115" s="1185"/>
      <c r="PU115" s="1185"/>
      <c r="PV115" s="1185"/>
      <c r="PW115" s="1185"/>
      <c r="PX115" s="1185"/>
      <c r="PY115" s="1185"/>
      <c r="PZ115" s="1185"/>
      <c r="QA115" s="1185"/>
      <c r="QB115" s="1185"/>
      <c r="QC115" s="1185"/>
      <c r="QD115" s="1185"/>
      <c r="QE115" s="1185"/>
      <c r="QF115" s="1185"/>
      <c r="QG115" s="1185"/>
      <c r="QH115" s="1185"/>
      <c r="QI115" s="1185"/>
      <c r="QJ115" s="1185"/>
      <c r="QK115" s="1185"/>
      <c r="QL115" s="1185"/>
      <c r="QM115" s="1185"/>
      <c r="QN115" s="1185"/>
      <c r="QO115" s="1185"/>
      <c r="QP115" s="1185"/>
      <c r="QQ115" s="1185"/>
      <c r="QR115" s="1185"/>
      <c r="QS115" s="1185"/>
      <c r="QT115" s="1185"/>
      <c r="QU115" s="1185"/>
      <c r="QV115" s="1185"/>
      <c r="QW115" s="1185"/>
      <c r="QX115" s="1185"/>
      <c r="QY115" s="1185"/>
      <c r="QZ115" s="1185"/>
      <c r="RA115" s="1185"/>
      <c r="RB115" s="1185"/>
      <c r="RC115" s="1185"/>
      <c r="RD115" s="1185"/>
      <c r="RE115" s="1185"/>
      <c r="RF115" s="1185"/>
      <c r="RG115" s="1185"/>
      <c r="RH115" s="1185"/>
      <c r="RI115" s="1185"/>
      <c r="RJ115" s="1185"/>
      <c r="RK115" s="1185"/>
      <c r="RL115" s="1185"/>
      <c r="RM115" s="1185"/>
      <c r="RN115" s="1185"/>
      <c r="RO115" s="1185"/>
      <c r="RP115" s="1185"/>
      <c r="RQ115" s="1185"/>
      <c r="RR115" s="1185"/>
      <c r="RS115" s="1185"/>
      <c r="RT115" s="1185"/>
      <c r="RU115" s="1185"/>
      <c r="RV115" s="1185"/>
      <c r="RW115" s="1185"/>
      <c r="RX115" s="1185"/>
      <c r="RY115" s="1185"/>
      <c r="RZ115" s="1185"/>
      <c r="SA115" s="1185"/>
      <c r="SB115" s="1185"/>
      <c r="SC115" s="1185"/>
      <c r="SD115" s="1185"/>
      <c r="SE115" s="1185"/>
      <c r="SF115" s="1185"/>
      <c r="SG115" s="1185"/>
      <c r="SH115" s="1185"/>
      <c r="SI115" s="1185"/>
      <c r="SJ115" s="1185"/>
      <c r="SK115" s="1185"/>
      <c r="SL115" s="1185"/>
      <c r="SM115" s="1185"/>
      <c r="SN115" s="1185"/>
      <c r="SO115" s="1185"/>
      <c r="SP115" s="1185"/>
      <c r="SQ115" s="1185"/>
      <c r="SR115" s="1185"/>
      <c r="SS115" s="1185"/>
      <c r="ST115" s="1185"/>
      <c r="SU115" s="1185"/>
      <c r="SV115" s="1185"/>
      <c r="SW115" s="1185"/>
      <c r="SX115" s="1185"/>
      <c r="SY115" s="1185"/>
      <c r="SZ115" s="1185"/>
      <c r="TA115" s="1185"/>
      <c r="TB115" s="1185"/>
      <c r="TC115" s="1185"/>
      <c r="TD115" s="1185"/>
      <c r="TE115" s="1185"/>
      <c r="TF115" s="1185"/>
      <c r="TG115" s="1185"/>
      <c r="TH115" s="1185"/>
      <c r="TI115" s="1185"/>
      <c r="TJ115" s="1185"/>
      <c r="TK115" s="1185"/>
      <c r="TL115" s="1185"/>
      <c r="TM115" s="1185"/>
      <c r="TN115" s="1185"/>
      <c r="TO115" s="1185"/>
      <c r="TP115" s="1185"/>
      <c r="TQ115" s="1185"/>
      <c r="TR115" s="1185"/>
      <c r="TS115" s="1185"/>
      <c r="TT115" s="1185"/>
      <c r="TU115" s="1185"/>
      <c r="TV115" s="1185"/>
      <c r="TW115" s="1185"/>
      <c r="TX115" s="1185"/>
      <c r="TY115" s="1185"/>
      <c r="TZ115" s="1185"/>
      <c r="UA115" s="1185"/>
      <c r="UB115" s="1185"/>
      <c r="UC115" s="1185"/>
      <c r="UD115" s="1185"/>
      <c r="UE115" s="1185"/>
      <c r="UF115" s="1185"/>
      <c r="UG115" s="1185"/>
      <c r="UH115" s="1185"/>
      <c r="UI115" s="1185"/>
      <c r="UJ115" s="1185"/>
      <c r="UK115" s="1185"/>
      <c r="UL115" s="1185"/>
      <c r="UM115" s="1185"/>
      <c r="UN115" s="1185"/>
      <c r="UO115" s="1185"/>
      <c r="UP115" s="1185"/>
      <c r="UQ115" s="1185"/>
      <c r="UR115" s="1185"/>
      <c r="US115" s="1185"/>
      <c r="UT115" s="1185"/>
      <c r="UU115" s="1185"/>
      <c r="UV115" s="1185"/>
      <c r="UW115" s="1185"/>
      <c r="UX115" s="1185"/>
      <c r="UY115" s="1185"/>
      <c r="UZ115" s="1185"/>
      <c r="VA115" s="1185"/>
      <c r="VB115" s="1185"/>
      <c r="VC115" s="1185"/>
      <c r="VD115" s="1185"/>
      <c r="VE115" s="1185"/>
      <c r="VF115" s="1185"/>
      <c r="VG115" s="1185"/>
      <c r="VH115" s="1185"/>
      <c r="VI115" s="1185"/>
      <c r="VJ115" s="1185"/>
      <c r="VK115" s="1185"/>
      <c r="VL115" s="1185"/>
      <c r="VM115" s="1185"/>
      <c r="VN115" s="1185"/>
      <c r="VO115" s="1185"/>
      <c r="VP115" s="1185"/>
      <c r="VQ115" s="1185"/>
      <c r="VR115" s="1185"/>
      <c r="VS115" s="1185"/>
      <c r="VT115" s="1185"/>
      <c r="VU115" s="1185"/>
      <c r="VV115" s="1185"/>
      <c r="VW115" s="1185"/>
      <c r="VX115" s="1185"/>
      <c r="VY115" s="1185"/>
      <c r="VZ115" s="1185"/>
      <c r="WA115" s="1185"/>
      <c r="WB115" s="1185"/>
      <c r="WC115" s="1185"/>
      <c r="WD115" s="1185"/>
      <c r="WE115" s="1185"/>
      <c r="WF115" s="1185"/>
      <c r="WG115" s="1185"/>
      <c r="WH115" s="1185"/>
      <c r="WI115" s="1185"/>
      <c r="WJ115" s="1185"/>
      <c r="WK115" s="1185"/>
      <c r="WL115" s="1185"/>
      <c r="WM115" s="1185"/>
      <c r="WN115" s="1185"/>
      <c r="WO115" s="1185"/>
      <c r="WP115" s="1185"/>
      <c r="WQ115" s="1185"/>
      <c r="WR115" s="1185"/>
      <c r="WS115" s="1185"/>
      <c r="WT115" s="1185"/>
      <c r="WU115" s="1185"/>
      <c r="WV115" s="1185"/>
      <c r="WW115" s="1185"/>
      <c r="WX115" s="1185"/>
      <c r="WY115" s="1185"/>
      <c r="WZ115" s="1185"/>
      <c r="XA115" s="1185"/>
      <c r="XB115" s="1185"/>
      <c r="XC115" s="1185"/>
      <c r="XD115" s="1185"/>
      <c r="XE115" s="1185"/>
      <c r="XF115" s="1185"/>
      <c r="XG115" s="1185"/>
      <c r="XH115" s="1185"/>
      <c r="XI115" s="1185"/>
      <c r="XJ115" s="1185"/>
      <c r="XK115" s="1185"/>
      <c r="XL115" s="1185"/>
      <c r="XM115" s="1185"/>
      <c r="XN115" s="1185"/>
      <c r="XO115" s="1185"/>
      <c r="XP115" s="1185"/>
      <c r="XQ115" s="1185"/>
      <c r="XR115" s="1185"/>
      <c r="XS115" s="1185"/>
      <c r="XT115" s="1185"/>
      <c r="XU115" s="1185"/>
      <c r="XV115" s="1185"/>
      <c r="XW115" s="1185"/>
      <c r="XX115" s="1185"/>
      <c r="XY115" s="1185"/>
      <c r="XZ115" s="1185"/>
      <c r="YA115" s="1185"/>
      <c r="YB115" s="1185"/>
      <c r="YC115" s="1185"/>
      <c r="YD115" s="1185"/>
      <c r="YE115" s="1185"/>
      <c r="YF115" s="1185"/>
      <c r="YG115" s="1185"/>
      <c r="YH115" s="1185"/>
      <c r="YI115" s="1185"/>
      <c r="YJ115" s="1185"/>
      <c r="YK115" s="1185"/>
      <c r="YL115" s="1185"/>
      <c r="YM115" s="1185"/>
      <c r="YN115" s="1185"/>
      <c r="YO115" s="1185"/>
      <c r="YP115" s="1185"/>
      <c r="YQ115" s="1185"/>
      <c r="YR115" s="1185"/>
      <c r="YS115" s="1185"/>
      <c r="YT115" s="1185"/>
      <c r="YU115" s="1185"/>
      <c r="YV115" s="1185"/>
      <c r="YW115" s="1185"/>
      <c r="YX115" s="1185"/>
      <c r="YY115" s="1185"/>
      <c r="YZ115" s="1185"/>
      <c r="ZA115" s="1185"/>
      <c r="ZB115" s="1185"/>
      <c r="ZC115" s="1185"/>
      <c r="ZD115" s="1185"/>
      <c r="ZE115" s="1185"/>
      <c r="ZF115" s="1185"/>
      <c r="ZG115" s="1185"/>
      <c r="ZH115" s="1185"/>
      <c r="ZI115" s="1185"/>
      <c r="ZJ115" s="1185"/>
      <c r="ZK115" s="1185"/>
      <c r="ZL115" s="1185"/>
      <c r="ZM115" s="1185"/>
      <c r="ZN115" s="1185"/>
      <c r="ZO115" s="1185"/>
      <c r="ZP115" s="1185"/>
      <c r="ZQ115" s="1185"/>
      <c r="ZR115" s="1185"/>
      <c r="ZS115" s="1185"/>
      <c r="ZT115" s="1185"/>
      <c r="ZU115" s="1185"/>
      <c r="ZV115" s="1185"/>
      <c r="ZW115" s="1185"/>
      <c r="ZX115" s="1185"/>
      <c r="ZY115" s="1185"/>
      <c r="ZZ115" s="1185"/>
      <c r="AAA115" s="1185"/>
      <c r="AAB115" s="1185"/>
      <c r="AAC115" s="1185"/>
      <c r="AAD115" s="1185"/>
      <c r="AAE115" s="1185"/>
      <c r="AAF115" s="1185"/>
      <c r="AAG115" s="1185"/>
      <c r="AAH115" s="1185"/>
      <c r="AAI115" s="1185"/>
      <c r="AAJ115" s="1185"/>
      <c r="AAK115" s="1185"/>
      <c r="AAL115" s="1185"/>
      <c r="AAM115" s="1185"/>
      <c r="AAN115" s="1185"/>
      <c r="AAO115" s="1185"/>
      <c r="AAP115" s="1185"/>
      <c r="AAQ115" s="1185"/>
      <c r="AAR115" s="1185"/>
      <c r="AAS115" s="1185"/>
      <c r="AAT115" s="1185"/>
      <c r="AAU115" s="1185"/>
      <c r="AAV115" s="1185"/>
      <c r="AAW115" s="1185"/>
      <c r="AAX115" s="1185"/>
      <c r="AAY115" s="1185"/>
      <c r="AAZ115" s="1185"/>
      <c r="ABA115" s="1185"/>
      <c r="ABB115" s="1185"/>
      <c r="ABC115" s="1185"/>
      <c r="ABD115" s="1185"/>
      <c r="ABE115" s="1185"/>
      <c r="ABF115" s="1185"/>
      <c r="ABG115" s="1185"/>
      <c r="ABH115" s="1185"/>
      <c r="ABI115" s="1185"/>
      <c r="ABJ115" s="1185"/>
      <c r="ABK115" s="1185"/>
      <c r="ABL115" s="1185"/>
      <c r="ABM115" s="1185"/>
      <c r="ABN115" s="1185"/>
      <c r="ABO115" s="1185"/>
      <c r="ABP115" s="1185"/>
      <c r="ABQ115" s="1185"/>
      <c r="ABR115" s="1185"/>
      <c r="ABS115" s="1185"/>
      <c r="ABT115" s="1185"/>
      <c r="ABU115" s="1185"/>
      <c r="ABV115" s="1185"/>
      <c r="ABW115" s="1185"/>
      <c r="ABX115" s="1185"/>
      <c r="ABY115" s="1185"/>
      <c r="ABZ115" s="1185"/>
      <c r="ACA115" s="1185"/>
      <c r="ACB115" s="1185"/>
      <c r="ACC115" s="1185"/>
      <c r="ACD115" s="1185"/>
      <c r="ACE115" s="1185"/>
      <c r="ACF115" s="1185"/>
      <c r="ACG115" s="1185"/>
      <c r="ACH115" s="1185"/>
      <c r="ACI115" s="1185"/>
      <c r="ACJ115" s="1185"/>
      <c r="ACK115" s="1185"/>
      <c r="ACL115" s="1185"/>
      <c r="ACM115" s="1185"/>
      <c r="ACN115" s="1185"/>
      <c r="ACO115" s="1185"/>
      <c r="ACP115" s="1185"/>
      <c r="ACQ115" s="1185"/>
      <c r="ACR115" s="1185"/>
      <c r="ACS115" s="1185"/>
      <c r="ACT115" s="1185"/>
      <c r="ACU115" s="1185"/>
      <c r="ACV115" s="1185"/>
      <c r="ACW115" s="1185"/>
      <c r="ACX115" s="1185"/>
      <c r="ACY115" s="1185"/>
      <c r="ACZ115" s="1185"/>
      <c r="ADA115" s="1185"/>
      <c r="ADB115" s="1185"/>
      <c r="ADC115" s="1185"/>
      <c r="ADD115" s="1185"/>
      <c r="ADE115" s="1185"/>
      <c r="ADF115" s="1185"/>
      <c r="ADG115" s="1185"/>
      <c r="ADH115" s="1185"/>
      <c r="ADI115" s="1185"/>
      <c r="ADJ115" s="1185"/>
      <c r="ADK115" s="1185"/>
      <c r="ADL115" s="1185"/>
      <c r="ADM115" s="1185"/>
      <c r="ADN115" s="1185"/>
      <c r="ADO115" s="1185"/>
      <c r="ADP115" s="1185"/>
      <c r="ADQ115" s="1185"/>
      <c r="ADR115" s="1185"/>
      <c r="ADS115" s="1185"/>
      <c r="ADT115" s="1185"/>
      <c r="ADU115" s="1185"/>
      <c r="ADV115" s="1185"/>
      <c r="ADW115" s="1185"/>
      <c r="ADX115" s="1185"/>
      <c r="ADY115" s="1185"/>
      <c r="ADZ115" s="1185"/>
      <c r="AEA115" s="1185"/>
      <c r="AEB115" s="1185"/>
      <c r="AEC115" s="1185"/>
      <c r="AED115" s="1185"/>
      <c r="AEE115" s="1185"/>
      <c r="AEF115" s="1185"/>
      <c r="AEG115" s="1185"/>
      <c r="AEH115" s="1185"/>
      <c r="AEI115" s="1185"/>
      <c r="AEJ115" s="1185"/>
      <c r="AEK115" s="1185"/>
      <c r="AEL115" s="1185"/>
      <c r="AEM115" s="1185"/>
      <c r="AEN115" s="1185"/>
      <c r="AEO115" s="1185"/>
      <c r="AEP115" s="1185"/>
      <c r="AEQ115" s="1185"/>
      <c r="AER115" s="1185"/>
      <c r="AES115" s="1185"/>
      <c r="AET115" s="1185"/>
      <c r="AEU115" s="1185"/>
      <c r="AEV115" s="1185"/>
      <c r="AEW115" s="1185"/>
      <c r="AEX115" s="1185"/>
      <c r="AEY115" s="1185"/>
      <c r="AEZ115" s="1185"/>
      <c r="AFA115" s="1185"/>
      <c r="AFB115" s="1185"/>
      <c r="AFC115" s="1185"/>
      <c r="AFD115" s="1185"/>
      <c r="AFE115" s="1185"/>
      <c r="AFF115" s="1185"/>
      <c r="AFG115" s="1185"/>
      <c r="AFH115" s="1185"/>
      <c r="AFI115" s="1185"/>
      <c r="AFJ115" s="1185"/>
      <c r="AFK115" s="1185"/>
      <c r="AFL115" s="1185"/>
      <c r="AFM115" s="1185"/>
      <c r="AFN115" s="1185"/>
      <c r="AFO115" s="1185"/>
      <c r="AFP115" s="1185"/>
      <c r="AFQ115" s="1185"/>
      <c r="AFR115" s="1185"/>
      <c r="AFS115" s="1185"/>
      <c r="AFT115" s="1185"/>
      <c r="AFU115" s="1185"/>
      <c r="AFV115" s="1185"/>
      <c r="AFW115" s="1185"/>
      <c r="AFX115" s="1185"/>
      <c r="AFY115" s="1185"/>
      <c r="AFZ115" s="1185"/>
      <c r="AGA115" s="1185"/>
      <c r="AGB115" s="1185"/>
      <c r="AGC115" s="1185"/>
      <c r="AGD115" s="1185"/>
      <c r="AGE115" s="1185"/>
      <c r="AGF115" s="1185"/>
      <c r="AGG115" s="1185"/>
      <c r="AGH115" s="1185"/>
      <c r="AGI115" s="1185"/>
      <c r="AGJ115" s="1185"/>
      <c r="AGK115" s="1185"/>
      <c r="AGL115" s="1185"/>
      <c r="AGM115" s="1185"/>
      <c r="AGN115" s="1185"/>
      <c r="AGO115" s="1185"/>
      <c r="AGP115" s="1185"/>
      <c r="AGQ115" s="1185"/>
      <c r="AGR115" s="1185"/>
      <c r="AGS115" s="1185"/>
      <c r="AGT115" s="1185"/>
      <c r="AGU115" s="1185"/>
      <c r="AGV115" s="1185"/>
      <c r="AGW115" s="1185"/>
      <c r="AGX115" s="1185"/>
      <c r="AGY115" s="1185"/>
      <c r="AGZ115" s="1185"/>
      <c r="AHA115" s="1185"/>
      <c r="AHB115" s="1185"/>
      <c r="AHC115" s="1185"/>
      <c r="AHD115" s="1185"/>
      <c r="AHE115" s="1185"/>
      <c r="AHF115" s="1185"/>
      <c r="AHG115" s="1185"/>
      <c r="AHH115" s="1185"/>
      <c r="AHI115" s="1185"/>
      <c r="AHJ115" s="1185"/>
      <c r="AHK115" s="1185"/>
      <c r="AHL115" s="1185"/>
      <c r="AHM115" s="1185"/>
      <c r="AHN115" s="1185"/>
      <c r="AHO115" s="1185"/>
      <c r="AHP115" s="1185"/>
      <c r="AHQ115" s="1185"/>
      <c r="AHR115" s="1185"/>
      <c r="AHS115" s="1185"/>
      <c r="AHT115" s="1185"/>
      <c r="AHU115" s="1185"/>
      <c r="AHV115" s="1185"/>
      <c r="AHW115" s="1185"/>
      <c r="AHX115" s="1185"/>
      <c r="AHY115" s="1185"/>
      <c r="AHZ115" s="1185"/>
      <c r="AIA115" s="1185"/>
      <c r="AIB115" s="1185"/>
      <c r="AIC115" s="1185"/>
      <c r="AID115" s="1185"/>
      <c r="AIE115" s="1185"/>
      <c r="AIF115" s="1185"/>
      <c r="AIG115" s="1185"/>
      <c r="AIH115" s="1185"/>
      <c r="AII115" s="1185"/>
      <c r="AIJ115" s="1185"/>
      <c r="AIK115" s="1185"/>
      <c r="AIL115" s="1185"/>
      <c r="AIM115" s="1185"/>
      <c r="AIN115" s="1185"/>
      <c r="AIO115" s="1185"/>
      <c r="AIP115" s="1185"/>
      <c r="AIQ115" s="1185"/>
      <c r="AIR115" s="1185"/>
      <c r="AIS115" s="1185"/>
      <c r="AIT115" s="1185"/>
      <c r="AIU115" s="1185"/>
      <c r="AIV115" s="1185"/>
      <c r="AIW115" s="1185"/>
      <c r="AIX115" s="1185"/>
      <c r="AIY115" s="1185"/>
      <c r="AIZ115" s="1185"/>
      <c r="AJA115" s="1185"/>
      <c r="AJB115" s="1185"/>
      <c r="AJC115" s="1185"/>
      <c r="AJD115" s="1185"/>
      <c r="AJE115" s="1185"/>
      <c r="AJF115" s="1185"/>
      <c r="AJG115" s="1185"/>
      <c r="AJH115" s="1185"/>
      <c r="AJI115" s="1185"/>
      <c r="AJJ115" s="1185"/>
      <c r="AJK115" s="1185"/>
      <c r="AJL115" s="1185"/>
      <c r="AJM115" s="1185"/>
      <c r="AJN115" s="1185"/>
      <c r="AJO115" s="1185"/>
      <c r="AJP115" s="1185"/>
      <c r="AJQ115" s="1185"/>
      <c r="AJR115" s="1185"/>
      <c r="AJS115" s="1185"/>
      <c r="AJT115" s="1185"/>
      <c r="AJU115" s="1185"/>
      <c r="AJV115" s="1185"/>
      <c r="AJW115" s="1185"/>
      <c r="AJX115" s="1185"/>
      <c r="AJY115" s="1185"/>
      <c r="AJZ115" s="1185"/>
      <c r="AKA115" s="1185"/>
      <c r="AKB115" s="1185"/>
      <c r="AKC115" s="1185"/>
      <c r="AKD115" s="1185"/>
      <c r="AKE115" s="1185"/>
      <c r="AKF115" s="1185"/>
      <c r="AKG115" s="1185"/>
      <c r="AKH115" s="1185"/>
      <c r="AKI115" s="1185"/>
      <c r="AKJ115" s="1185"/>
      <c r="AKK115" s="1185"/>
      <c r="AKL115" s="1185"/>
      <c r="AKM115" s="1185"/>
      <c r="AKN115" s="1185"/>
      <c r="AKO115" s="1185"/>
      <c r="AKP115" s="1185"/>
      <c r="AKQ115" s="1185"/>
      <c r="AKR115" s="1185"/>
      <c r="AKS115" s="1185"/>
      <c r="AKT115" s="1185"/>
      <c r="AKU115" s="1185"/>
      <c r="AKV115" s="1185"/>
      <c r="AKW115" s="1185"/>
      <c r="AKX115" s="1185"/>
      <c r="AKY115" s="1185"/>
      <c r="AKZ115" s="1185"/>
      <c r="ALA115" s="1185"/>
      <c r="ALB115" s="1185"/>
      <c r="ALC115" s="1185"/>
      <c r="ALD115" s="1185"/>
      <c r="ALE115" s="1185"/>
      <c r="ALF115" s="1185"/>
      <c r="ALG115" s="1185"/>
      <c r="ALH115" s="1185"/>
      <c r="ALI115" s="1185"/>
      <c r="ALJ115" s="1185"/>
      <c r="ALK115" s="1185"/>
      <c r="ALL115" s="1185"/>
      <c r="ALM115" s="1185"/>
      <c r="ALN115" s="1185"/>
      <c r="ALO115" s="1185"/>
      <c r="ALP115" s="1185"/>
      <c r="ALQ115" s="1185"/>
      <c r="ALR115" s="1185"/>
      <c r="ALS115" s="1185"/>
      <c r="ALT115" s="1185"/>
      <c r="ALU115" s="1185"/>
      <c r="ALV115" s="1185"/>
      <c r="ALW115" s="1185"/>
      <c r="ALX115" s="1185"/>
      <c r="ALY115" s="1185"/>
      <c r="ALZ115" s="1185"/>
      <c r="AMA115" s="1185"/>
      <c r="AMB115" s="1185"/>
      <c r="AMC115" s="1185"/>
      <c r="AMD115" s="1185"/>
      <c r="AME115" s="1185"/>
      <c r="AMF115" s="1185"/>
      <c r="AMG115" s="1185"/>
      <c r="AMH115" s="1185"/>
      <c r="AMI115" s="1185"/>
      <c r="AMJ115" s="1185"/>
      <c r="AMK115" s="1185"/>
    </row>
    <row r="116" spans="1:1025" ht="27.75" customHeight="1">
      <c r="A116" s="1799" t="s">
        <v>4074</v>
      </c>
      <c r="B116" s="1799"/>
      <c r="C116" s="1799"/>
      <c r="D116" s="1799"/>
      <c r="E116" s="1799"/>
      <c r="F116" s="1799"/>
      <c r="G116" s="1799"/>
      <c r="H116" s="1799"/>
      <c r="K116" s="1185"/>
      <c r="L116" s="1185"/>
      <c r="M116" s="1185"/>
      <c r="N116" s="1185"/>
      <c r="O116" s="1185"/>
      <c r="P116" s="1185"/>
      <c r="Q116" s="1185"/>
      <c r="R116" s="1185"/>
      <c r="S116" s="1185"/>
      <c r="T116" s="1185"/>
      <c r="U116" s="1185"/>
      <c r="V116" s="1185"/>
      <c r="W116" s="1185"/>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185"/>
      <c r="AS116" s="1185"/>
      <c r="AT116" s="1185"/>
      <c r="AU116" s="1185"/>
      <c r="AV116" s="1185"/>
      <c r="AW116" s="1185"/>
      <c r="AX116" s="1185"/>
      <c r="AY116" s="1185"/>
      <c r="AZ116" s="1185"/>
      <c r="BA116" s="1185"/>
      <c r="BB116" s="1185"/>
      <c r="BC116" s="1185"/>
      <c r="BD116" s="1185"/>
      <c r="BE116" s="1185"/>
      <c r="BF116" s="1185"/>
      <c r="BG116" s="1185"/>
      <c r="BH116" s="1185"/>
      <c r="BI116" s="1185"/>
      <c r="BJ116" s="1185"/>
      <c r="BK116" s="1185"/>
      <c r="BL116" s="1185"/>
      <c r="BM116" s="1185"/>
      <c r="BN116" s="1185"/>
      <c r="BO116" s="1185"/>
      <c r="BP116" s="1185"/>
      <c r="BQ116" s="1185"/>
      <c r="BR116" s="1185"/>
      <c r="BS116" s="1185"/>
      <c r="BT116" s="1185"/>
      <c r="BU116" s="1185"/>
      <c r="BV116" s="1185"/>
      <c r="BW116" s="1185"/>
      <c r="BX116" s="1185"/>
      <c r="BY116" s="1185"/>
      <c r="BZ116" s="1185"/>
      <c r="CA116" s="1185"/>
      <c r="CB116" s="1185"/>
      <c r="CC116" s="1185"/>
      <c r="CD116" s="1185"/>
      <c r="CE116" s="1185"/>
      <c r="CF116" s="1185"/>
      <c r="CG116" s="1185"/>
      <c r="CH116" s="1185"/>
      <c r="CI116" s="1185"/>
      <c r="CJ116" s="1185"/>
      <c r="CK116" s="1185"/>
      <c r="CL116" s="1185"/>
      <c r="CM116" s="1185"/>
      <c r="CN116" s="1185"/>
      <c r="CO116" s="1185"/>
      <c r="CP116" s="1185"/>
      <c r="CQ116" s="1185"/>
      <c r="CR116" s="1185"/>
      <c r="CS116" s="1185"/>
      <c r="CT116" s="1185"/>
      <c r="CU116" s="1185"/>
      <c r="CV116" s="1185"/>
      <c r="CW116" s="1185"/>
      <c r="CX116" s="1185"/>
      <c r="CY116" s="1185"/>
      <c r="CZ116" s="1185"/>
      <c r="DA116" s="1185"/>
      <c r="DB116" s="1185"/>
      <c r="DC116" s="1185"/>
      <c r="DD116" s="1185"/>
      <c r="DE116" s="1185"/>
      <c r="DF116" s="1185"/>
      <c r="DG116" s="1185"/>
      <c r="DH116" s="1185"/>
      <c r="DI116" s="1185"/>
      <c r="DJ116" s="1185"/>
      <c r="DK116" s="1185"/>
      <c r="DL116" s="1185"/>
      <c r="DM116" s="1185"/>
      <c r="DN116" s="1185"/>
      <c r="DO116" s="1185"/>
      <c r="DP116" s="1185"/>
      <c r="DQ116" s="1185"/>
      <c r="DR116" s="1185"/>
      <c r="DS116" s="1185"/>
      <c r="DT116" s="1185"/>
      <c r="DU116" s="1185"/>
      <c r="DV116" s="1185"/>
      <c r="DW116" s="1185"/>
      <c r="DX116" s="1185"/>
      <c r="DY116" s="1185"/>
      <c r="DZ116" s="1185"/>
      <c r="EA116" s="1185"/>
      <c r="EB116" s="1185"/>
      <c r="EC116" s="1185"/>
      <c r="ED116" s="1185"/>
      <c r="EE116" s="1185"/>
      <c r="EF116" s="1185"/>
      <c r="EG116" s="1185"/>
      <c r="EH116" s="1185"/>
      <c r="EI116" s="1185"/>
      <c r="EJ116" s="1185"/>
      <c r="EK116" s="1185"/>
      <c r="EL116" s="1185"/>
      <c r="EM116" s="1185"/>
      <c r="EN116" s="1185"/>
      <c r="EO116" s="1185"/>
      <c r="EP116" s="1185"/>
      <c r="EQ116" s="1185"/>
      <c r="ER116" s="1185"/>
      <c r="ES116" s="1185"/>
      <c r="ET116" s="1185"/>
      <c r="EU116" s="1185"/>
      <c r="EV116" s="1185"/>
      <c r="EW116" s="1185"/>
      <c r="EX116" s="1185"/>
      <c r="EY116" s="1185"/>
      <c r="EZ116" s="1185"/>
      <c r="FA116" s="1185"/>
      <c r="FB116" s="1185"/>
      <c r="FC116" s="1185"/>
      <c r="FD116" s="1185"/>
      <c r="FE116" s="1185"/>
      <c r="FF116" s="1185"/>
      <c r="FG116" s="1185"/>
      <c r="FH116" s="1185"/>
      <c r="FI116" s="1185"/>
      <c r="FJ116" s="1185"/>
      <c r="FK116" s="1185"/>
      <c r="FL116" s="1185"/>
      <c r="FM116" s="1185"/>
      <c r="FN116" s="1185"/>
      <c r="FO116" s="1185"/>
      <c r="FP116" s="1185"/>
      <c r="FQ116" s="1185"/>
      <c r="FR116" s="1185"/>
      <c r="FS116" s="1185"/>
      <c r="FT116" s="1185"/>
      <c r="FU116" s="1185"/>
      <c r="FV116" s="1185"/>
      <c r="FW116" s="1185"/>
      <c r="FX116" s="1185"/>
      <c r="FY116" s="1185"/>
      <c r="FZ116" s="1185"/>
      <c r="GA116" s="1185"/>
      <c r="GB116" s="1185"/>
      <c r="GC116" s="1185"/>
      <c r="GD116" s="1185"/>
      <c r="GE116" s="1185"/>
      <c r="GF116" s="1185"/>
      <c r="GG116" s="1185"/>
      <c r="GH116" s="1185"/>
      <c r="GI116" s="1185"/>
      <c r="GJ116" s="1185"/>
      <c r="GK116" s="1185"/>
      <c r="GL116" s="1185"/>
      <c r="GM116" s="1185"/>
      <c r="GN116" s="1185"/>
      <c r="GO116" s="1185"/>
      <c r="GP116" s="1185"/>
      <c r="GQ116" s="1185"/>
      <c r="GR116" s="1185"/>
      <c r="GS116" s="1185"/>
      <c r="GT116" s="1185"/>
      <c r="GU116" s="1185"/>
      <c r="GV116" s="1185"/>
      <c r="GW116" s="1185"/>
      <c r="GX116" s="1185"/>
      <c r="GY116" s="1185"/>
      <c r="GZ116" s="1185"/>
      <c r="HA116" s="1185"/>
      <c r="HB116" s="1185"/>
      <c r="HC116" s="1185"/>
      <c r="HD116" s="1185"/>
      <c r="HE116" s="1185"/>
      <c r="HF116" s="1185"/>
      <c r="HG116" s="1185"/>
      <c r="HH116" s="1185"/>
      <c r="HI116" s="1185"/>
      <c r="HJ116" s="1185"/>
      <c r="HK116" s="1185"/>
      <c r="HL116" s="1185"/>
      <c r="HM116" s="1185"/>
      <c r="HN116" s="1185"/>
      <c r="HO116" s="1185"/>
      <c r="HP116" s="1185"/>
      <c r="HQ116" s="1185"/>
      <c r="HR116" s="1185"/>
      <c r="HS116" s="1185"/>
      <c r="HT116" s="1185"/>
      <c r="HU116" s="1185"/>
      <c r="HV116" s="1185"/>
      <c r="HW116" s="1185"/>
      <c r="HX116" s="1185"/>
      <c r="HY116" s="1185"/>
      <c r="HZ116" s="1185"/>
      <c r="IA116" s="1185"/>
      <c r="IB116" s="1185"/>
      <c r="IC116" s="1185"/>
      <c r="ID116" s="1185"/>
      <c r="IE116" s="1185"/>
      <c r="IF116" s="1185"/>
      <c r="IG116" s="1185"/>
      <c r="IH116" s="1185"/>
      <c r="II116" s="1185"/>
      <c r="IJ116" s="1185"/>
      <c r="IK116" s="1185"/>
      <c r="IL116" s="1185"/>
      <c r="IM116" s="1185"/>
      <c r="IN116" s="1185"/>
      <c r="IO116" s="1185"/>
      <c r="IP116" s="1185"/>
      <c r="IQ116" s="1185"/>
      <c r="IR116" s="1185"/>
      <c r="IS116" s="1185"/>
      <c r="IT116" s="1185"/>
      <c r="IU116" s="1185"/>
      <c r="IV116" s="1185"/>
      <c r="IW116" s="1185"/>
      <c r="IX116" s="1185"/>
      <c r="IY116" s="1185"/>
      <c r="IZ116" s="1185"/>
      <c r="JA116" s="1185"/>
      <c r="JB116" s="1185"/>
      <c r="JC116" s="1185"/>
      <c r="JD116" s="1185"/>
      <c r="JE116" s="1185"/>
      <c r="JF116" s="1185"/>
      <c r="JG116" s="1185"/>
      <c r="JH116" s="1185"/>
      <c r="JI116" s="1185"/>
      <c r="JJ116" s="1185"/>
      <c r="JK116" s="1185"/>
      <c r="JL116" s="1185"/>
      <c r="JM116" s="1185"/>
      <c r="JN116" s="1185"/>
      <c r="JO116" s="1185"/>
      <c r="JP116" s="1185"/>
      <c r="JQ116" s="1185"/>
      <c r="JR116" s="1185"/>
      <c r="JS116" s="1185"/>
      <c r="JT116" s="1185"/>
      <c r="JU116" s="1185"/>
      <c r="JV116" s="1185"/>
      <c r="JW116" s="1185"/>
      <c r="JX116" s="1185"/>
      <c r="JY116" s="1185"/>
      <c r="JZ116" s="1185"/>
      <c r="KA116" s="1185"/>
      <c r="KB116" s="1185"/>
      <c r="KC116" s="1185"/>
      <c r="KD116" s="1185"/>
      <c r="KE116" s="1185"/>
      <c r="KF116" s="1185"/>
      <c r="KG116" s="1185"/>
      <c r="KH116" s="1185"/>
      <c r="KI116" s="1185"/>
      <c r="KJ116" s="1185"/>
      <c r="KK116" s="1185"/>
      <c r="KL116" s="1185"/>
      <c r="KM116" s="1185"/>
      <c r="KN116" s="1185"/>
      <c r="KO116" s="1185"/>
      <c r="KP116" s="1185"/>
      <c r="KQ116" s="1185"/>
      <c r="KR116" s="1185"/>
      <c r="KS116" s="1185"/>
      <c r="KT116" s="1185"/>
      <c r="KU116" s="1185"/>
      <c r="KV116" s="1185"/>
      <c r="KW116" s="1185"/>
      <c r="KX116" s="1185"/>
      <c r="KY116" s="1185"/>
      <c r="KZ116" s="1185"/>
      <c r="LA116" s="1185"/>
      <c r="LB116" s="1185"/>
      <c r="LC116" s="1185"/>
      <c r="LD116" s="1185"/>
      <c r="LE116" s="1185"/>
      <c r="LF116" s="1185"/>
      <c r="LG116" s="1185"/>
      <c r="LH116" s="1185"/>
      <c r="LI116" s="1185"/>
      <c r="LJ116" s="1185"/>
      <c r="LK116" s="1185"/>
      <c r="LL116" s="1185"/>
      <c r="LM116" s="1185"/>
      <c r="LN116" s="1185"/>
      <c r="LO116" s="1185"/>
      <c r="LP116" s="1185"/>
      <c r="LQ116" s="1185"/>
      <c r="LR116" s="1185"/>
      <c r="LS116" s="1185"/>
      <c r="LT116" s="1185"/>
      <c r="LU116" s="1185"/>
      <c r="LV116" s="1185"/>
      <c r="LW116" s="1185"/>
      <c r="LX116" s="1185"/>
      <c r="LY116" s="1185"/>
      <c r="LZ116" s="1185"/>
      <c r="MA116" s="1185"/>
      <c r="MB116" s="1185"/>
      <c r="MC116" s="1185"/>
      <c r="MD116" s="1185"/>
      <c r="ME116" s="1185"/>
      <c r="MF116" s="1185"/>
      <c r="MG116" s="1185"/>
      <c r="MH116" s="1185"/>
      <c r="MI116" s="1185"/>
      <c r="MJ116" s="1185"/>
      <c r="MK116" s="1185"/>
      <c r="ML116" s="1185"/>
      <c r="MM116" s="1185"/>
      <c r="MN116" s="1185"/>
      <c r="MO116" s="1185"/>
      <c r="MP116" s="1185"/>
      <c r="MQ116" s="1185"/>
      <c r="MR116" s="1185"/>
      <c r="MS116" s="1185"/>
      <c r="MT116" s="1185"/>
      <c r="MU116" s="1185"/>
      <c r="MV116" s="1185"/>
      <c r="MW116" s="1185"/>
      <c r="MX116" s="1185"/>
      <c r="MY116" s="1185"/>
      <c r="MZ116" s="1185"/>
      <c r="NA116" s="1185"/>
      <c r="NB116" s="1185"/>
      <c r="NC116" s="1185"/>
      <c r="ND116" s="1185"/>
      <c r="NE116" s="1185"/>
      <c r="NF116" s="1185"/>
      <c r="NG116" s="1185"/>
      <c r="NH116" s="1185"/>
      <c r="NI116" s="1185"/>
      <c r="NJ116" s="1185"/>
      <c r="NK116" s="1185"/>
      <c r="NL116" s="1185"/>
      <c r="NM116" s="1185"/>
      <c r="NN116" s="1185"/>
      <c r="NO116" s="1185"/>
      <c r="NP116" s="1185"/>
      <c r="NQ116" s="1185"/>
      <c r="NR116" s="1185"/>
      <c r="NS116" s="1185"/>
      <c r="NT116" s="1185"/>
      <c r="NU116" s="1185"/>
      <c r="NV116" s="1185"/>
      <c r="NW116" s="1185"/>
      <c r="NX116" s="1185"/>
      <c r="NY116" s="1185"/>
      <c r="NZ116" s="1185"/>
      <c r="OA116" s="1185"/>
      <c r="OB116" s="1185"/>
      <c r="OC116" s="1185"/>
      <c r="OD116" s="1185"/>
      <c r="OE116" s="1185"/>
      <c r="OF116" s="1185"/>
      <c r="OG116" s="1185"/>
      <c r="OH116" s="1185"/>
      <c r="OI116" s="1185"/>
      <c r="OJ116" s="1185"/>
      <c r="OK116" s="1185"/>
      <c r="OL116" s="1185"/>
      <c r="OM116" s="1185"/>
      <c r="ON116" s="1185"/>
      <c r="OO116" s="1185"/>
      <c r="OP116" s="1185"/>
      <c r="OQ116" s="1185"/>
      <c r="OR116" s="1185"/>
      <c r="OS116" s="1185"/>
      <c r="OT116" s="1185"/>
      <c r="OU116" s="1185"/>
      <c r="OV116" s="1185"/>
      <c r="OW116" s="1185"/>
      <c r="OX116" s="1185"/>
      <c r="OY116" s="1185"/>
      <c r="OZ116" s="1185"/>
      <c r="PA116" s="1185"/>
      <c r="PB116" s="1185"/>
      <c r="PC116" s="1185"/>
      <c r="PD116" s="1185"/>
      <c r="PE116" s="1185"/>
      <c r="PF116" s="1185"/>
      <c r="PG116" s="1185"/>
      <c r="PH116" s="1185"/>
      <c r="PI116" s="1185"/>
      <c r="PJ116" s="1185"/>
      <c r="PK116" s="1185"/>
      <c r="PL116" s="1185"/>
      <c r="PM116" s="1185"/>
      <c r="PN116" s="1185"/>
      <c r="PO116" s="1185"/>
      <c r="PP116" s="1185"/>
      <c r="PQ116" s="1185"/>
      <c r="PR116" s="1185"/>
      <c r="PS116" s="1185"/>
      <c r="PT116" s="1185"/>
      <c r="PU116" s="1185"/>
      <c r="PV116" s="1185"/>
      <c r="PW116" s="1185"/>
      <c r="PX116" s="1185"/>
      <c r="PY116" s="1185"/>
      <c r="PZ116" s="1185"/>
      <c r="QA116" s="1185"/>
      <c r="QB116" s="1185"/>
      <c r="QC116" s="1185"/>
      <c r="QD116" s="1185"/>
      <c r="QE116" s="1185"/>
      <c r="QF116" s="1185"/>
      <c r="QG116" s="1185"/>
      <c r="QH116" s="1185"/>
      <c r="QI116" s="1185"/>
      <c r="QJ116" s="1185"/>
      <c r="QK116" s="1185"/>
      <c r="QL116" s="1185"/>
      <c r="QM116" s="1185"/>
      <c r="QN116" s="1185"/>
      <c r="QO116" s="1185"/>
      <c r="QP116" s="1185"/>
      <c r="QQ116" s="1185"/>
      <c r="QR116" s="1185"/>
      <c r="QS116" s="1185"/>
      <c r="QT116" s="1185"/>
      <c r="QU116" s="1185"/>
      <c r="QV116" s="1185"/>
      <c r="QW116" s="1185"/>
      <c r="QX116" s="1185"/>
      <c r="QY116" s="1185"/>
      <c r="QZ116" s="1185"/>
      <c r="RA116" s="1185"/>
      <c r="RB116" s="1185"/>
      <c r="RC116" s="1185"/>
      <c r="RD116" s="1185"/>
      <c r="RE116" s="1185"/>
      <c r="RF116" s="1185"/>
      <c r="RG116" s="1185"/>
      <c r="RH116" s="1185"/>
      <c r="RI116" s="1185"/>
      <c r="RJ116" s="1185"/>
      <c r="RK116" s="1185"/>
      <c r="RL116" s="1185"/>
      <c r="RM116" s="1185"/>
      <c r="RN116" s="1185"/>
      <c r="RO116" s="1185"/>
      <c r="RP116" s="1185"/>
      <c r="RQ116" s="1185"/>
      <c r="RR116" s="1185"/>
      <c r="RS116" s="1185"/>
      <c r="RT116" s="1185"/>
      <c r="RU116" s="1185"/>
      <c r="RV116" s="1185"/>
      <c r="RW116" s="1185"/>
      <c r="RX116" s="1185"/>
      <c r="RY116" s="1185"/>
      <c r="RZ116" s="1185"/>
      <c r="SA116" s="1185"/>
      <c r="SB116" s="1185"/>
      <c r="SC116" s="1185"/>
      <c r="SD116" s="1185"/>
      <c r="SE116" s="1185"/>
      <c r="SF116" s="1185"/>
      <c r="SG116" s="1185"/>
      <c r="SH116" s="1185"/>
      <c r="SI116" s="1185"/>
      <c r="SJ116" s="1185"/>
      <c r="SK116" s="1185"/>
      <c r="SL116" s="1185"/>
      <c r="SM116" s="1185"/>
      <c r="SN116" s="1185"/>
      <c r="SO116" s="1185"/>
      <c r="SP116" s="1185"/>
      <c r="SQ116" s="1185"/>
      <c r="SR116" s="1185"/>
      <c r="SS116" s="1185"/>
      <c r="ST116" s="1185"/>
      <c r="SU116" s="1185"/>
      <c r="SV116" s="1185"/>
      <c r="SW116" s="1185"/>
      <c r="SX116" s="1185"/>
      <c r="SY116" s="1185"/>
      <c r="SZ116" s="1185"/>
      <c r="TA116" s="1185"/>
      <c r="TB116" s="1185"/>
      <c r="TC116" s="1185"/>
      <c r="TD116" s="1185"/>
      <c r="TE116" s="1185"/>
      <c r="TF116" s="1185"/>
      <c r="TG116" s="1185"/>
      <c r="TH116" s="1185"/>
      <c r="TI116" s="1185"/>
      <c r="TJ116" s="1185"/>
      <c r="TK116" s="1185"/>
      <c r="TL116" s="1185"/>
      <c r="TM116" s="1185"/>
      <c r="TN116" s="1185"/>
      <c r="TO116" s="1185"/>
      <c r="TP116" s="1185"/>
      <c r="TQ116" s="1185"/>
      <c r="TR116" s="1185"/>
      <c r="TS116" s="1185"/>
      <c r="TT116" s="1185"/>
      <c r="TU116" s="1185"/>
      <c r="TV116" s="1185"/>
      <c r="TW116" s="1185"/>
      <c r="TX116" s="1185"/>
      <c r="TY116" s="1185"/>
      <c r="TZ116" s="1185"/>
      <c r="UA116" s="1185"/>
      <c r="UB116" s="1185"/>
      <c r="UC116" s="1185"/>
      <c r="UD116" s="1185"/>
      <c r="UE116" s="1185"/>
      <c r="UF116" s="1185"/>
      <c r="UG116" s="1185"/>
      <c r="UH116" s="1185"/>
      <c r="UI116" s="1185"/>
      <c r="UJ116" s="1185"/>
      <c r="UK116" s="1185"/>
      <c r="UL116" s="1185"/>
      <c r="UM116" s="1185"/>
      <c r="UN116" s="1185"/>
      <c r="UO116" s="1185"/>
      <c r="UP116" s="1185"/>
      <c r="UQ116" s="1185"/>
      <c r="UR116" s="1185"/>
      <c r="US116" s="1185"/>
      <c r="UT116" s="1185"/>
      <c r="UU116" s="1185"/>
      <c r="UV116" s="1185"/>
      <c r="UW116" s="1185"/>
      <c r="UX116" s="1185"/>
      <c r="UY116" s="1185"/>
      <c r="UZ116" s="1185"/>
      <c r="VA116" s="1185"/>
      <c r="VB116" s="1185"/>
      <c r="VC116" s="1185"/>
      <c r="VD116" s="1185"/>
      <c r="VE116" s="1185"/>
      <c r="VF116" s="1185"/>
      <c r="VG116" s="1185"/>
      <c r="VH116" s="1185"/>
      <c r="VI116" s="1185"/>
      <c r="VJ116" s="1185"/>
      <c r="VK116" s="1185"/>
      <c r="VL116" s="1185"/>
      <c r="VM116" s="1185"/>
      <c r="VN116" s="1185"/>
      <c r="VO116" s="1185"/>
      <c r="VP116" s="1185"/>
      <c r="VQ116" s="1185"/>
      <c r="VR116" s="1185"/>
      <c r="VS116" s="1185"/>
      <c r="VT116" s="1185"/>
      <c r="VU116" s="1185"/>
      <c r="VV116" s="1185"/>
      <c r="VW116" s="1185"/>
      <c r="VX116" s="1185"/>
      <c r="VY116" s="1185"/>
      <c r="VZ116" s="1185"/>
      <c r="WA116" s="1185"/>
      <c r="WB116" s="1185"/>
      <c r="WC116" s="1185"/>
      <c r="WD116" s="1185"/>
      <c r="WE116" s="1185"/>
      <c r="WF116" s="1185"/>
      <c r="WG116" s="1185"/>
      <c r="WH116" s="1185"/>
      <c r="WI116" s="1185"/>
      <c r="WJ116" s="1185"/>
      <c r="WK116" s="1185"/>
      <c r="WL116" s="1185"/>
      <c r="WM116" s="1185"/>
      <c r="WN116" s="1185"/>
      <c r="WO116" s="1185"/>
      <c r="WP116" s="1185"/>
      <c r="WQ116" s="1185"/>
      <c r="WR116" s="1185"/>
      <c r="WS116" s="1185"/>
      <c r="WT116" s="1185"/>
      <c r="WU116" s="1185"/>
      <c r="WV116" s="1185"/>
      <c r="WW116" s="1185"/>
      <c r="WX116" s="1185"/>
      <c r="WY116" s="1185"/>
      <c r="WZ116" s="1185"/>
      <c r="XA116" s="1185"/>
      <c r="XB116" s="1185"/>
      <c r="XC116" s="1185"/>
      <c r="XD116" s="1185"/>
      <c r="XE116" s="1185"/>
      <c r="XF116" s="1185"/>
      <c r="XG116" s="1185"/>
      <c r="XH116" s="1185"/>
      <c r="XI116" s="1185"/>
      <c r="XJ116" s="1185"/>
      <c r="XK116" s="1185"/>
      <c r="XL116" s="1185"/>
      <c r="XM116" s="1185"/>
      <c r="XN116" s="1185"/>
      <c r="XO116" s="1185"/>
      <c r="XP116" s="1185"/>
      <c r="XQ116" s="1185"/>
      <c r="XR116" s="1185"/>
      <c r="XS116" s="1185"/>
      <c r="XT116" s="1185"/>
      <c r="XU116" s="1185"/>
      <c r="XV116" s="1185"/>
      <c r="XW116" s="1185"/>
      <c r="XX116" s="1185"/>
      <c r="XY116" s="1185"/>
      <c r="XZ116" s="1185"/>
      <c r="YA116" s="1185"/>
      <c r="YB116" s="1185"/>
      <c r="YC116" s="1185"/>
      <c r="YD116" s="1185"/>
      <c r="YE116" s="1185"/>
      <c r="YF116" s="1185"/>
      <c r="YG116" s="1185"/>
      <c r="YH116" s="1185"/>
      <c r="YI116" s="1185"/>
      <c r="YJ116" s="1185"/>
      <c r="YK116" s="1185"/>
      <c r="YL116" s="1185"/>
      <c r="YM116" s="1185"/>
      <c r="YN116" s="1185"/>
      <c r="YO116" s="1185"/>
      <c r="YP116" s="1185"/>
      <c r="YQ116" s="1185"/>
      <c r="YR116" s="1185"/>
      <c r="YS116" s="1185"/>
      <c r="YT116" s="1185"/>
      <c r="YU116" s="1185"/>
      <c r="YV116" s="1185"/>
      <c r="YW116" s="1185"/>
      <c r="YX116" s="1185"/>
      <c r="YY116" s="1185"/>
      <c r="YZ116" s="1185"/>
      <c r="ZA116" s="1185"/>
      <c r="ZB116" s="1185"/>
      <c r="ZC116" s="1185"/>
      <c r="ZD116" s="1185"/>
      <c r="ZE116" s="1185"/>
      <c r="ZF116" s="1185"/>
      <c r="ZG116" s="1185"/>
      <c r="ZH116" s="1185"/>
      <c r="ZI116" s="1185"/>
      <c r="ZJ116" s="1185"/>
      <c r="ZK116" s="1185"/>
      <c r="ZL116" s="1185"/>
      <c r="ZM116" s="1185"/>
      <c r="ZN116" s="1185"/>
      <c r="ZO116" s="1185"/>
      <c r="ZP116" s="1185"/>
      <c r="ZQ116" s="1185"/>
      <c r="ZR116" s="1185"/>
      <c r="ZS116" s="1185"/>
      <c r="ZT116" s="1185"/>
      <c r="ZU116" s="1185"/>
      <c r="ZV116" s="1185"/>
      <c r="ZW116" s="1185"/>
      <c r="ZX116" s="1185"/>
      <c r="ZY116" s="1185"/>
      <c r="ZZ116" s="1185"/>
      <c r="AAA116" s="1185"/>
      <c r="AAB116" s="1185"/>
      <c r="AAC116" s="1185"/>
      <c r="AAD116" s="1185"/>
      <c r="AAE116" s="1185"/>
      <c r="AAF116" s="1185"/>
      <c r="AAG116" s="1185"/>
      <c r="AAH116" s="1185"/>
      <c r="AAI116" s="1185"/>
      <c r="AAJ116" s="1185"/>
      <c r="AAK116" s="1185"/>
      <c r="AAL116" s="1185"/>
      <c r="AAM116" s="1185"/>
      <c r="AAN116" s="1185"/>
      <c r="AAO116" s="1185"/>
      <c r="AAP116" s="1185"/>
      <c r="AAQ116" s="1185"/>
      <c r="AAR116" s="1185"/>
      <c r="AAS116" s="1185"/>
      <c r="AAT116" s="1185"/>
      <c r="AAU116" s="1185"/>
      <c r="AAV116" s="1185"/>
      <c r="AAW116" s="1185"/>
      <c r="AAX116" s="1185"/>
      <c r="AAY116" s="1185"/>
      <c r="AAZ116" s="1185"/>
      <c r="ABA116" s="1185"/>
      <c r="ABB116" s="1185"/>
      <c r="ABC116" s="1185"/>
      <c r="ABD116" s="1185"/>
      <c r="ABE116" s="1185"/>
      <c r="ABF116" s="1185"/>
      <c r="ABG116" s="1185"/>
      <c r="ABH116" s="1185"/>
      <c r="ABI116" s="1185"/>
      <c r="ABJ116" s="1185"/>
      <c r="ABK116" s="1185"/>
      <c r="ABL116" s="1185"/>
      <c r="ABM116" s="1185"/>
      <c r="ABN116" s="1185"/>
      <c r="ABO116" s="1185"/>
      <c r="ABP116" s="1185"/>
      <c r="ABQ116" s="1185"/>
      <c r="ABR116" s="1185"/>
      <c r="ABS116" s="1185"/>
      <c r="ABT116" s="1185"/>
      <c r="ABU116" s="1185"/>
      <c r="ABV116" s="1185"/>
      <c r="ABW116" s="1185"/>
      <c r="ABX116" s="1185"/>
      <c r="ABY116" s="1185"/>
      <c r="ABZ116" s="1185"/>
      <c r="ACA116" s="1185"/>
      <c r="ACB116" s="1185"/>
      <c r="ACC116" s="1185"/>
      <c r="ACD116" s="1185"/>
      <c r="ACE116" s="1185"/>
      <c r="ACF116" s="1185"/>
      <c r="ACG116" s="1185"/>
      <c r="ACH116" s="1185"/>
      <c r="ACI116" s="1185"/>
      <c r="ACJ116" s="1185"/>
      <c r="ACK116" s="1185"/>
      <c r="ACL116" s="1185"/>
      <c r="ACM116" s="1185"/>
      <c r="ACN116" s="1185"/>
      <c r="ACO116" s="1185"/>
      <c r="ACP116" s="1185"/>
      <c r="ACQ116" s="1185"/>
      <c r="ACR116" s="1185"/>
      <c r="ACS116" s="1185"/>
      <c r="ACT116" s="1185"/>
      <c r="ACU116" s="1185"/>
      <c r="ACV116" s="1185"/>
      <c r="ACW116" s="1185"/>
      <c r="ACX116" s="1185"/>
      <c r="ACY116" s="1185"/>
      <c r="ACZ116" s="1185"/>
      <c r="ADA116" s="1185"/>
      <c r="ADB116" s="1185"/>
      <c r="ADC116" s="1185"/>
      <c r="ADD116" s="1185"/>
      <c r="ADE116" s="1185"/>
      <c r="ADF116" s="1185"/>
      <c r="ADG116" s="1185"/>
      <c r="ADH116" s="1185"/>
      <c r="ADI116" s="1185"/>
      <c r="ADJ116" s="1185"/>
      <c r="ADK116" s="1185"/>
      <c r="ADL116" s="1185"/>
      <c r="ADM116" s="1185"/>
      <c r="ADN116" s="1185"/>
      <c r="ADO116" s="1185"/>
      <c r="ADP116" s="1185"/>
      <c r="ADQ116" s="1185"/>
      <c r="ADR116" s="1185"/>
      <c r="ADS116" s="1185"/>
      <c r="ADT116" s="1185"/>
      <c r="ADU116" s="1185"/>
      <c r="ADV116" s="1185"/>
      <c r="ADW116" s="1185"/>
      <c r="ADX116" s="1185"/>
      <c r="ADY116" s="1185"/>
      <c r="ADZ116" s="1185"/>
      <c r="AEA116" s="1185"/>
      <c r="AEB116" s="1185"/>
      <c r="AEC116" s="1185"/>
      <c r="AED116" s="1185"/>
      <c r="AEE116" s="1185"/>
      <c r="AEF116" s="1185"/>
      <c r="AEG116" s="1185"/>
      <c r="AEH116" s="1185"/>
      <c r="AEI116" s="1185"/>
      <c r="AEJ116" s="1185"/>
      <c r="AEK116" s="1185"/>
      <c r="AEL116" s="1185"/>
      <c r="AEM116" s="1185"/>
      <c r="AEN116" s="1185"/>
      <c r="AEO116" s="1185"/>
      <c r="AEP116" s="1185"/>
      <c r="AEQ116" s="1185"/>
      <c r="AER116" s="1185"/>
      <c r="AES116" s="1185"/>
      <c r="AET116" s="1185"/>
      <c r="AEU116" s="1185"/>
      <c r="AEV116" s="1185"/>
      <c r="AEW116" s="1185"/>
      <c r="AEX116" s="1185"/>
      <c r="AEY116" s="1185"/>
      <c r="AEZ116" s="1185"/>
      <c r="AFA116" s="1185"/>
      <c r="AFB116" s="1185"/>
      <c r="AFC116" s="1185"/>
      <c r="AFD116" s="1185"/>
      <c r="AFE116" s="1185"/>
      <c r="AFF116" s="1185"/>
      <c r="AFG116" s="1185"/>
      <c r="AFH116" s="1185"/>
      <c r="AFI116" s="1185"/>
      <c r="AFJ116" s="1185"/>
      <c r="AFK116" s="1185"/>
      <c r="AFL116" s="1185"/>
      <c r="AFM116" s="1185"/>
      <c r="AFN116" s="1185"/>
      <c r="AFO116" s="1185"/>
      <c r="AFP116" s="1185"/>
      <c r="AFQ116" s="1185"/>
      <c r="AFR116" s="1185"/>
      <c r="AFS116" s="1185"/>
      <c r="AFT116" s="1185"/>
      <c r="AFU116" s="1185"/>
      <c r="AFV116" s="1185"/>
      <c r="AFW116" s="1185"/>
      <c r="AFX116" s="1185"/>
      <c r="AFY116" s="1185"/>
      <c r="AFZ116" s="1185"/>
      <c r="AGA116" s="1185"/>
      <c r="AGB116" s="1185"/>
      <c r="AGC116" s="1185"/>
      <c r="AGD116" s="1185"/>
      <c r="AGE116" s="1185"/>
      <c r="AGF116" s="1185"/>
      <c r="AGG116" s="1185"/>
      <c r="AGH116" s="1185"/>
      <c r="AGI116" s="1185"/>
      <c r="AGJ116" s="1185"/>
      <c r="AGK116" s="1185"/>
      <c r="AGL116" s="1185"/>
      <c r="AGM116" s="1185"/>
      <c r="AGN116" s="1185"/>
      <c r="AGO116" s="1185"/>
      <c r="AGP116" s="1185"/>
      <c r="AGQ116" s="1185"/>
      <c r="AGR116" s="1185"/>
      <c r="AGS116" s="1185"/>
      <c r="AGT116" s="1185"/>
      <c r="AGU116" s="1185"/>
      <c r="AGV116" s="1185"/>
      <c r="AGW116" s="1185"/>
      <c r="AGX116" s="1185"/>
      <c r="AGY116" s="1185"/>
      <c r="AGZ116" s="1185"/>
      <c r="AHA116" s="1185"/>
      <c r="AHB116" s="1185"/>
      <c r="AHC116" s="1185"/>
      <c r="AHD116" s="1185"/>
      <c r="AHE116" s="1185"/>
      <c r="AHF116" s="1185"/>
      <c r="AHG116" s="1185"/>
      <c r="AHH116" s="1185"/>
      <c r="AHI116" s="1185"/>
      <c r="AHJ116" s="1185"/>
      <c r="AHK116" s="1185"/>
      <c r="AHL116" s="1185"/>
      <c r="AHM116" s="1185"/>
      <c r="AHN116" s="1185"/>
      <c r="AHO116" s="1185"/>
      <c r="AHP116" s="1185"/>
      <c r="AHQ116" s="1185"/>
      <c r="AHR116" s="1185"/>
      <c r="AHS116" s="1185"/>
      <c r="AHT116" s="1185"/>
      <c r="AHU116" s="1185"/>
      <c r="AHV116" s="1185"/>
      <c r="AHW116" s="1185"/>
      <c r="AHX116" s="1185"/>
      <c r="AHY116" s="1185"/>
      <c r="AHZ116" s="1185"/>
      <c r="AIA116" s="1185"/>
      <c r="AIB116" s="1185"/>
      <c r="AIC116" s="1185"/>
      <c r="AID116" s="1185"/>
      <c r="AIE116" s="1185"/>
      <c r="AIF116" s="1185"/>
      <c r="AIG116" s="1185"/>
      <c r="AIH116" s="1185"/>
      <c r="AII116" s="1185"/>
      <c r="AIJ116" s="1185"/>
      <c r="AIK116" s="1185"/>
      <c r="AIL116" s="1185"/>
      <c r="AIM116" s="1185"/>
      <c r="AIN116" s="1185"/>
      <c r="AIO116" s="1185"/>
      <c r="AIP116" s="1185"/>
      <c r="AIQ116" s="1185"/>
      <c r="AIR116" s="1185"/>
      <c r="AIS116" s="1185"/>
      <c r="AIT116" s="1185"/>
      <c r="AIU116" s="1185"/>
      <c r="AIV116" s="1185"/>
      <c r="AIW116" s="1185"/>
      <c r="AIX116" s="1185"/>
      <c r="AIY116" s="1185"/>
      <c r="AIZ116" s="1185"/>
      <c r="AJA116" s="1185"/>
      <c r="AJB116" s="1185"/>
      <c r="AJC116" s="1185"/>
      <c r="AJD116" s="1185"/>
      <c r="AJE116" s="1185"/>
      <c r="AJF116" s="1185"/>
      <c r="AJG116" s="1185"/>
      <c r="AJH116" s="1185"/>
      <c r="AJI116" s="1185"/>
      <c r="AJJ116" s="1185"/>
      <c r="AJK116" s="1185"/>
      <c r="AJL116" s="1185"/>
      <c r="AJM116" s="1185"/>
      <c r="AJN116" s="1185"/>
      <c r="AJO116" s="1185"/>
      <c r="AJP116" s="1185"/>
      <c r="AJQ116" s="1185"/>
      <c r="AJR116" s="1185"/>
      <c r="AJS116" s="1185"/>
      <c r="AJT116" s="1185"/>
      <c r="AJU116" s="1185"/>
      <c r="AJV116" s="1185"/>
      <c r="AJW116" s="1185"/>
      <c r="AJX116" s="1185"/>
      <c r="AJY116" s="1185"/>
      <c r="AJZ116" s="1185"/>
      <c r="AKA116" s="1185"/>
      <c r="AKB116" s="1185"/>
      <c r="AKC116" s="1185"/>
      <c r="AKD116" s="1185"/>
      <c r="AKE116" s="1185"/>
      <c r="AKF116" s="1185"/>
      <c r="AKG116" s="1185"/>
      <c r="AKH116" s="1185"/>
      <c r="AKI116" s="1185"/>
      <c r="AKJ116" s="1185"/>
      <c r="AKK116" s="1185"/>
      <c r="AKL116" s="1185"/>
      <c r="AKM116" s="1185"/>
      <c r="AKN116" s="1185"/>
      <c r="AKO116" s="1185"/>
      <c r="AKP116" s="1185"/>
      <c r="AKQ116" s="1185"/>
      <c r="AKR116" s="1185"/>
      <c r="AKS116" s="1185"/>
      <c r="AKT116" s="1185"/>
      <c r="AKU116" s="1185"/>
      <c r="AKV116" s="1185"/>
      <c r="AKW116" s="1185"/>
      <c r="AKX116" s="1185"/>
      <c r="AKY116" s="1185"/>
      <c r="AKZ116" s="1185"/>
      <c r="ALA116" s="1185"/>
      <c r="ALB116" s="1185"/>
      <c r="ALC116" s="1185"/>
      <c r="ALD116" s="1185"/>
      <c r="ALE116" s="1185"/>
      <c r="ALF116" s="1185"/>
      <c r="ALG116" s="1185"/>
      <c r="ALH116" s="1185"/>
      <c r="ALI116" s="1185"/>
      <c r="ALJ116" s="1185"/>
      <c r="ALK116" s="1185"/>
      <c r="ALL116" s="1185"/>
      <c r="ALM116" s="1185"/>
      <c r="ALN116" s="1185"/>
      <c r="ALO116" s="1185"/>
      <c r="ALP116" s="1185"/>
      <c r="ALQ116" s="1185"/>
      <c r="ALR116" s="1185"/>
      <c r="ALS116" s="1185"/>
      <c r="ALT116" s="1185"/>
      <c r="ALU116" s="1185"/>
      <c r="ALV116" s="1185"/>
      <c r="ALW116" s="1185"/>
      <c r="ALX116" s="1185"/>
      <c r="ALY116" s="1185"/>
      <c r="ALZ116" s="1185"/>
      <c r="AMA116" s="1185"/>
      <c r="AMB116" s="1185"/>
      <c r="AMC116" s="1185"/>
      <c r="AMD116" s="1185"/>
      <c r="AME116" s="1185"/>
      <c r="AMF116" s="1185"/>
      <c r="AMG116" s="1185"/>
      <c r="AMH116" s="1185"/>
      <c r="AMI116" s="1185"/>
      <c r="AMJ116" s="1185"/>
      <c r="AMK116" s="1185"/>
    </row>
    <row r="117" spans="1:1025">
      <c r="A117" s="1614"/>
      <c r="B117" s="1614"/>
      <c r="C117" s="1614"/>
      <c r="D117" s="1614"/>
      <c r="E117" s="1614"/>
      <c r="F117" s="1607"/>
      <c r="G117" s="1614"/>
      <c r="H117" s="1614"/>
      <c r="K117" s="1185"/>
      <c r="L117" s="1185"/>
      <c r="M117" s="1185"/>
      <c r="N117" s="1185"/>
      <c r="O117" s="1185"/>
      <c r="P117" s="1185"/>
      <c r="Q117" s="1185"/>
      <c r="R117" s="1185"/>
      <c r="S117" s="1185"/>
      <c r="T117" s="1185"/>
      <c r="U117" s="1185"/>
      <c r="V117" s="1185"/>
      <c r="W117" s="1185"/>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185"/>
      <c r="AS117" s="1185"/>
      <c r="AT117" s="1185"/>
      <c r="AU117" s="1185"/>
      <c r="AV117" s="1185"/>
      <c r="AW117" s="1185"/>
      <c r="AX117" s="1185"/>
      <c r="AY117" s="1185"/>
      <c r="AZ117" s="1185"/>
      <c r="BA117" s="1185"/>
      <c r="BB117" s="1185"/>
      <c r="BC117" s="1185"/>
      <c r="BD117" s="1185"/>
      <c r="BE117" s="1185"/>
      <c r="BF117" s="1185"/>
      <c r="BG117" s="1185"/>
      <c r="BH117" s="1185"/>
      <c r="BI117" s="1185"/>
      <c r="BJ117" s="1185"/>
      <c r="BK117" s="1185"/>
      <c r="BL117" s="1185"/>
      <c r="BM117" s="1185"/>
      <c r="BN117" s="1185"/>
      <c r="BO117" s="1185"/>
      <c r="BP117" s="1185"/>
      <c r="BQ117" s="1185"/>
      <c r="BR117" s="1185"/>
      <c r="BS117" s="1185"/>
      <c r="BT117" s="1185"/>
      <c r="BU117" s="1185"/>
      <c r="BV117" s="1185"/>
      <c r="BW117" s="1185"/>
      <c r="BX117" s="1185"/>
      <c r="BY117" s="1185"/>
      <c r="BZ117" s="1185"/>
      <c r="CA117" s="1185"/>
      <c r="CB117" s="1185"/>
      <c r="CC117" s="1185"/>
      <c r="CD117" s="1185"/>
      <c r="CE117" s="1185"/>
      <c r="CF117" s="1185"/>
      <c r="CG117" s="1185"/>
      <c r="CH117" s="1185"/>
      <c r="CI117" s="1185"/>
      <c r="CJ117" s="1185"/>
      <c r="CK117" s="1185"/>
      <c r="CL117" s="1185"/>
      <c r="CM117" s="1185"/>
      <c r="CN117" s="1185"/>
      <c r="CO117" s="1185"/>
      <c r="CP117" s="1185"/>
      <c r="CQ117" s="1185"/>
      <c r="CR117" s="1185"/>
      <c r="CS117" s="1185"/>
      <c r="CT117" s="1185"/>
      <c r="CU117" s="1185"/>
      <c r="CV117" s="1185"/>
      <c r="CW117" s="1185"/>
      <c r="CX117" s="1185"/>
      <c r="CY117" s="1185"/>
      <c r="CZ117" s="1185"/>
      <c r="DA117" s="1185"/>
      <c r="DB117" s="1185"/>
      <c r="DC117" s="1185"/>
      <c r="DD117" s="1185"/>
      <c r="DE117" s="1185"/>
      <c r="DF117" s="1185"/>
      <c r="DG117" s="1185"/>
      <c r="DH117" s="1185"/>
      <c r="DI117" s="1185"/>
      <c r="DJ117" s="1185"/>
      <c r="DK117" s="1185"/>
      <c r="DL117" s="1185"/>
      <c r="DM117" s="1185"/>
      <c r="DN117" s="1185"/>
      <c r="DO117" s="1185"/>
      <c r="DP117" s="1185"/>
      <c r="DQ117" s="1185"/>
      <c r="DR117" s="1185"/>
      <c r="DS117" s="1185"/>
      <c r="DT117" s="1185"/>
      <c r="DU117" s="1185"/>
      <c r="DV117" s="1185"/>
      <c r="DW117" s="1185"/>
      <c r="DX117" s="1185"/>
      <c r="DY117" s="1185"/>
      <c r="DZ117" s="1185"/>
      <c r="EA117" s="1185"/>
      <c r="EB117" s="1185"/>
      <c r="EC117" s="1185"/>
      <c r="ED117" s="1185"/>
      <c r="EE117" s="1185"/>
      <c r="EF117" s="1185"/>
      <c r="EG117" s="1185"/>
      <c r="EH117" s="1185"/>
      <c r="EI117" s="1185"/>
      <c r="EJ117" s="1185"/>
      <c r="EK117" s="1185"/>
      <c r="EL117" s="1185"/>
      <c r="EM117" s="1185"/>
      <c r="EN117" s="1185"/>
      <c r="EO117" s="1185"/>
      <c r="EP117" s="1185"/>
      <c r="EQ117" s="1185"/>
      <c r="ER117" s="1185"/>
      <c r="ES117" s="1185"/>
      <c r="ET117" s="1185"/>
      <c r="EU117" s="1185"/>
      <c r="EV117" s="1185"/>
      <c r="EW117" s="1185"/>
      <c r="EX117" s="1185"/>
      <c r="EY117" s="1185"/>
      <c r="EZ117" s="1185"/>
      <c r="FA117" s="1185"/>
      <c r="FB117" s="1185"/>
      <c r="FC117" s="1185"/>
      <c r="FD117" s="1185"/>
      <c r="FE117" s="1185"/>
      <c r="FF117" s="1185"/>
      <c r="FG117" s="1185"/>
      <c r="FH117" s="1185"/>
      <c r="FI117" s="1185"/>
      <c r="FJ117" s="1185"/>
      <c r="FK117" s="1185"/>
      <c r="FL117" s="1185"/>
      <c r="FM117" s="1185"/>
      <c r="FN117" s="1185"/>
      <c r="FO117" s="1185"/>
      <c r="FP117" s="1185"/>
      <c r="FQ117" s="1185"/>
      <c r="FR117" s="1185"/>
      <c r="FS117" s="1185"/>
      <c r="FT117" s="1185"/>
      <c r="FU117" s="1185"/>
      <c r="FV117" s="1185"/>
      <c r="FW117" s="1185"/>
      <c r="FX117" s="1185"/>
      <c r="FY117" s="1185"/>
      <c r="FZ117" s="1185"/>
      <c r="GA117" s="1185"/>
      <c r="GB117" s="1185"/>
      <c r="GC117" s="1185"/>
      <c r="GD117" s="1185"/>
      <c r="GE117" s="1185"/>
      <c r="GF117" s="1185"/>
      <c r="GG117" s="1185"/>
      <c r="GH117" s="1185"/>
      <c r="GI117" s="1185"/>
      <c r="GJ117" s="1185"/>
      <c r="GK117" s="1185"/>
      <c r="GL117" s="1185"/>
      <c r="GM117" s="1185"/>
      <c r="GN117" s="1185"/>
      <c r="GO117" s="1185"/>
      <c r="GP117" s="1185"/>
      <c r="GQ117" s="1185"/>
      <c r="GR117" s="1185"/>
      <c r="GS117" s="1185"/>
      <c r="GT117" s="1185"/>
      <c r="GU117" s="1185"/>
      <c r="GV117" s="1185"/>
      <c r="GW117" s="1185"/>
      <c r="GX117" s="1185"/>
      <c r="GY117" s="1185"/>
      <c r="GZ117" s="1185"/>
      <c r="HA117" s="1185"/>
      <c r="HB117" s="1185"/>
      <c r="HC117" s="1185"/>
      <c r="HD117" s="1185"/>
      <c r="HE117" s="1185"/>
      <c r="HF117" s="1185"/>
      <c r="HG117" s="1185"/>
      <c r="HH117" s="1185"/>
      <c r="HI117" s="1185"/>
      <c r="HJ117" s="1185"/>
      <c r="HK117" s="1185"/>
      <c r="HL117" s="1185"/>
      <c r="HM117" s="1185"/>
      <c r="HN117" s="1185"/>
      <c r="HO117" s="1185"/>
      <c r="HP117" s="1185"/>
      <c r="HQ117" s="1185"/>
      <c r="HR117" s="1185"/>
      <c r="HS117" s="1185"/>
      <c r="HT117" s="1185"/>
      <c r="HU117" s="1185"/>
      <c r="HV117" s="1185"/>
      <c r="HW117" s="1185"/>
      <c r="HX117" s="1185"/>
      <c r="HY117" s="1185"/>
      <c r="HZ117" s="1185"/>
      <c r="IA117" s="1185"/>
      <c r="IB117" s="1185"/>
      <c r="IC117" s="1185"/>
      <c r="ID117" s="1185"/>
      <c r="IE117" s="1185"/>
      <c r="IF117" s="1185"/>
      <c r="IG117" s="1185"/>
      <c r="IH117" s="1185"/>
      <c r="II117" s="1185"/>
      <c r="IJ117" s="1185"/>
      <c r="IK117" s="1185"/>
      <c r="IL117" s="1185"/>
      <c r="IM117" s="1185"/>
      <c r="IN117" s="1185"/>
      <c r="IO117" s="1185"/>
      <c r="IP117" s="1185"/>
      <c r="IQ117" s="1185"/>
      <c r="IR117" s="1185"/>
      <c r="IS117" s="1185"/>
      <c r="IT117" s="1185"/>
      <c r="IU117" s="1185"/>
      <c r="IV117" s="1185"/>
      <c r="IW117" s="1185"/>
      <c r="IX117" s="1185"/>
      <c r="IY117" s="1185"/>
      <c r="IZ117" s="1185"/>
      <c r="JA117" s="1185"/>
      <c r="JB117" s="1185"/>
      <c r="JC117" s="1185"/>
      <c r="JD117" s="1185"/>
      <c r="JE117" s="1185"/>
      <c r="JF117" s="1185"/>
      <c r="JG117" s="1185"/>
      <c r="JH117" s="1185"/>
      <c r="JI117" s="1185"/>
      <c r="JJ117" s="1185"/>
      <c r="JK117" s="1185"/>
      <c r="JL117" s="1185"/>
      <c r="JM117" s="1185"/>
      <c r="JN117" s="1185"/>
      <c r="JO117" s="1185"/>
      <c r="JP117" s="1185"/>
      <c r="JQ117" s="1185"/>
      <c r="JR117" s="1185"/>
      <c r="JS117" s="1185"/>
      <c r="JT117" s="1185"/>
      <c r="JU117" s="1185"/>
      <c r="JV117" s="1185"/>
      <c r="JW117" s="1185"/>
      <c r="JX117" s="1185"/>
      <c r="JY117" s="1185"/>
      <c r="JZ117" s="1185"/>
      <c r="KA117" s="1185"/>
      <c r="KB117" s="1185"/>
      <c r="KC117" s="1185"/>
      <c r="KD117" s="1185"/>
      <c r="KE117" s="1185"/>
      <c r="KF117" s="1185"/>
      <c r="KG117" s="1185"/>
      <c r="KH117" s="1185"/>
      <c r="KI117" s="1185"/>
      <c r="KJ117" s="1185"/>
      <c r="KK117" s="1185"/>
      <c r="KL117" s="1185"/>
      <c r="KM117" s="1185"/>
      <c r="KN117" s="1185"/>
      <c r="KO117" s="1185"/>
      <c r="KP117" s="1185"/>
      <c r="KQ117" s="1185"/>
      <c r="KR117" s="1185"/>
      <c r="KS117" s="1185"/>
      <c r="KT117" s="1185"/>
      <c r="KU117" s="1185"/>
      <c r="KV117" s="1185"/>
      <c r="KW117" s="1185"/>
      <c r="KX117" s="1185"/>
      <c r="KY117" s="1185"/>
      <c r="KZ117" s="1185"/>
      <c r="LA117" s="1185"/>
      <c r="LB117" s="1185"/>
      <c r="LC117" s="1185"/>
      <c r="LD117" s="1185"/>
      <c r="LE117" s="1185"/>
      <c r="LF117" s="1185"/>
      <c r="LG117" s="1185"/>
      <c r="LH117" s="1185"/>
      <c r="LI117" s="1185"/>
      <c r="LJ117" s="1185"/>
      <c r="LK117" s="1185"/>
      <c r="LL117" s="1185"/>
      <c r="LM117" s="1185"/>
      <c r="LN117" s="1185"/>
      <c r="LO117" s="1185"/>
      <c r="LP117" s="1185"/>
      <c r="LQ117" s="1185"/>
      <c r="LR117" s="1185"/>
      <c r="LS117" s="1185"/>
      <c r="LT117" s="1185"/>
      <c r="LU117" s="1185"/>
      <c r="LV117" s="1185"/>
      <c r="LW117" s="1185"/>
      <c r="LX117" s="1185"/>
      <c r="LY117" s="1185"/>
      <c r="LZ117" s="1185"/>
      <c r="MA117" s="1185"/>
      <c r="MB117" s="1185"/>
      <c r="MC117" s="1185"/>
      <c r="MD117" s="1185"/>
      <c r="ME117" s="1185"/>
      <c r="MF117" s="1185"/>
      <c r="MG117" s="1185"/>
      <c r="MH117" s="1185"/>
      <c r="MI117" s="1185"/>
      <c r="MJ117" s="1185"/>
      <c r="MK117" s="1185"/>
      <c r="ML117" s="1185"/>
      <c r="MM117" s="1185"/>
      <c r="MN117" s="1185"/>
      <c r="MO117" s="1185"/>
      <c r="MP117" s="1185"/>
      <c r="MQ117" s="1185"/>
      <c r="MR117" s="1185"/>
      <c r="MS117" s="1185"/>
      <c r="MT117" s="1185"/>
      <c r="MU117" s="1185"/>
      <c r="MV117" s="1185"/>
      <c r="MW117" s="1185"/>
      <c r="MX117" s="1185"/>
      <c r="MY117" s="1185"/>
      <c r="MZ117" s="1185"/>
      <c r="NA117" s="1185"/>
      <c r="NB117" s="1185"/>
      <c r="NC117" s="1185"/>
      <c r="ND117" s="1185"/>
      <c r="NE117" s="1185"/>
      <c r="NF117" s="1185"/>
      <c r="NG117" s="1185"/>
      <c r="NH117" s="1185"/>
      <c r="NI117" s="1185"/>
      <c r="NJ117" s="1185"/>
      <c r="NK117" s="1185"/>
      <c r="NL117" s="1185"/>
      <c r="NM117" s="1185"/>
      <c r="NN117" s="1185"/>
      <c r="NO117" s="1185"/>
      <c r="NP117" s="1185"/>
      <c r="NQ117" s="1185"/>
      <c r="NR117" s="1185"/>
      <c r="NS117" s="1185"/>
      <c r="NT117" s="1185"/>
      <c r="NU117" s="1185"/>
      <c r="NV117" s="1185"/>
      <c r="NW117" s="1185"/>
      <c r="NX117" s="1185"/>
      <c r="NY117" s="1185"/>
      <c r="NZ117" s="1185"/>
      <c r="OA117" s="1185"/>
      <c r="OB117" s="1185"/>
      <c r="OC117" s="1185"/>
      <c r="OD117" s="1185"/>
      <c r="OE117" s="1185"/>
      <c r="OF117" s="1185"/>
      <c r="OG117" s="1185"/>
      <c r="OH117" s="1185"/>
      <c r="OI117" s="1185"/>
      <c r="OJ117" s="1185"/>
      <c r="OK117" s="1185"/>
      <c r="OL117" s="1185"/>
      <c r="OM117" s="1185"/>
      <c r="ON117" s="1185"/>
      <c r="OO117" s="1185"/>
      <c r="OP117" s="1185"/>
      <c r="OQ117" s="1185"/>
      <c r="OR117" s="1185"/>
      <c r="OS117" s="1185"/>
      <c r="OT117" s="1185"/>
      <c r="OU117" s="1185"/>
      <c r="OV117" s="1185"/>
      <c r="OW117" s="1185"/>
      <c r="OX117" s="1185"/>
      <c r="OY117" s="1185"/>
      <c r="OZ117" s="1185"/>
      <c r="PA117" s="1185"/>
      <c r="PB117" s="1185"/>
      <c r="PC117" s="1185"/>
      <c r="PD117" s="1185"/>
      <c r="PE117" s="1185"/>
      <c r="PF117" s="1185"/>
      <c r="PG117" s="1185"/>
      <c r="PH117" s="1185"/>
      <c r="PI117" s="1185"/>
      <c r="PJ117" s="1185"/>
      <c r="PK117" s="1185"/>
      <c r="PL117" s="1185"/>
      <c r="PM117" s="1185"/>
      <c r="PN117" s="1185"/>
      <c r="PO117" s="1185"/>
      <c r="PP117" s="1185"/>
      <c r="PQ117" s="1185"/>
      <c r="PR117" s="1185"/>
      <c r="PS117" s="1185"/>
      <c r="PT117" s="1185"/>
      <c r="PU117" s="1185"/>
      <c r="PV117" s="1185"/>
      <c r="PW117" s="1185"/>
      <c r="PX117" s="1185"/>
      <c r="PY117" s="1185"/>
      <c r="PZ117" s="1185"/>
      <c r="QA117" s="1185"/>
      <c r="QB117" s="1185"/>
      <c r="QC117" s="1185"/>
      <c r="QD117" s="1185"/>
      <c r="QE117" s="1185"/>
      <c r="QF117" s="1185"/>
      <c r="QG117" s="1185"/>
      <c r="QH117" s="1185"/>
      <c r="QI117" s="1185"/>
      <c r="QJ117" s="1185"/>
      <c r="QK117" s="1185"/>
      <c r="QL117" s="1185"/>
      <c r="QM117" s="1185"/>
      <c r="QN117" s="1185"/>
      <c r="QO117" s="1185"/>
      <c r="QP117" s="1185"/>
      <c r="QQ117" s="1185"/>
      <c r="QR117" s="1185"/>
      <c r="QS117" s="1185"/>
      <c r="QT117" s="1185"/>
      <c r="QU117" s="1185"/>
      <c r="QV117" s="1185"/>
      <c r="QW117" s="1185"/>
      <c r="QX117" s="1185"/>
      <c r="QY117" s="1185"/>
      <c r="QZ117" s="1185"/>
      <c r="RA117" s="1185"/>
      <c r="RB117" s="1185"/>
      <c r="RC117" s="1185"/>
      <c r="RD117" s="1185"/>
      <c r="RE117" s="1185"/>
      <c r="RF117" s="1185"/>
      <c r="RG117" s="1185"/>
      <c r="RH117" s="1185"/>
      <c r="RI117" s="1185"/>
      <c r="RJ117" s="1185"/>
      <c r="RK117" s="1185"/>
      <c r="RL117" s="1185"/>
      <c r="RM117" s="1185"/>
      <c r="RN117" s="1185"/>
      <c r="RO117" s="1185"/>
      <c r="RP117" s="1185"/>
      <c r="RQ117" s="1185"/>
      <c r="RR117" s="1185"/>
      <c r="RS117" s="1185"/>
      <c r="RT117" s="1185"/>
      <c r="RU117" s="1185"/>
      <c r="RV117" s="1185"/>
      <c r="RW117" s="1185"/>
      <c r="RX117" s="1185"/>
      <c r="RY117" s="1185"/>
      <c r="RZ117" s="1185"/>
      <c r="SA117" s="1185"/>
      <c r="SB117" s="1185"/>
      <c r="SC117" s="1185"/>
      <c r="SD117" s="1185"/>
      <c r="SE117" s="1185"/>
      <c r="SF117" s="1185"/>
      <c r="SG117" s="1185"/>
      <c r="SH117" s="1185"/>
      <c r="SI117" s="1185"/>
      <c r="SJ117" s="1185"/>
      <c r="SK117" s="1185"/>
      <c r="SL117" s="1185"/>
      <c r="SM117" s="1185"/>
      <c r="SN117" s="1185"/>
      <c r="SO117" s="1185"/>
      <c r="SP117" s="1185"/>
      <c r="SQ117" s="1185"/>
      <c r="SR117" s="1185"/>
      <c r="SS117" s="1185"/>
      <c r="ST117" s="1185"/>
      <c r="SU117" s="1185"/>
      <c r="SV117" s="1185"/>
      <c r="SW117" s="1185"/>
      <c r="SX117" s="1185"/>
      <c r="SY117" s="1185"/>
      <c r="SZ117" s="1185"/>
      <c r="TA117" s="1185"/>
      <c r="TB117" s="1185"/>
      <c r="TC117" s="1185"/>
      <c r="TD117" s="1185"/>
      <c r="TE117" s="1185"/>
      <c r="TF117" s="1185"/>
      <c r="TG117" s="1185"/>
      <c r="TH117" s="1185"/>
      <c r="TI117" s="1185"/>
      <c r="TJ117" s="1185"/>
      <c r="TK117" s="1185"/>
      <c r="TL117" s="1185"/>
      <c r="TM117" s="1185"/>
      <c r="TN117" s="1185"/>
      <c r="TO117" s="1185"/>
      <c r="TP117" s="1185"/>
      <c r="TQ117" s="1185"/>
      <c r="TR117" s="1185"/>
      <c r="TS117" s="1185"/>
      <c r="TT117" s="1185"/>
      <c r="TU117" s="1185"/>
      <c r="TV117" s="1185"/>
      <c r="TW117" s="1185"/>
      <c r="TX117" s="1185"/>
      <c r="TY117" s="1185"/>
      <c r="TZ117" s="1185"/>
      <c r="UA117" s="1185"/>
      <c r="UB117" s="1185"/>
      <c r="UC117" s="1185"/>
      <c r="UD117" s="1185"/>
      <c r="UE117" s="1185"/>
      <c r="UF117" s="1185"/>
      <c r="UG117" s="1185"/>
      <c r="UH117" s="1185"/>
      <c r="UI117" s="1185"/>
      <c r="UJ117" s="1185"/>
      <c r="UK117" s="1185"/>
      <c r="UL117" s="1185"/>
      <c r="UM117" s="1185"/>
      <c r="UN117" s="1185"/>
      <c r="UO117" s="1185"/>
      <c r="UP117" s="1185"/>
      <c r="UQ117" s="1185"/>
      <c r="UR117" s="1185"/>
      <c r="US117" s="1185"/>
      <c r="UT117" s="1185"/>
      <c r="UU117" s="1185"/>
      <c r="UV117" s="1185"/>
      <c r="UW117" s="1185"/>
      <c r="UX117" s="1185"/>
      <c r="UY117" s="1185"/>
      <c r="UZ117" s="1185"/>
      <c r="VA117" s="1185"/>
      <c r="VB117" s="1185"/>
      <c r="VC117" s="1185"/>
      <c r="VD117" s="1185"/>
      <c r="VE117" s="1185"/>
      <c r="VF117" s="1185"/>
      <c r="VG117" s="1185"/>
      <c r="VH117" s="1185"/>
      <c r="VI117" s="1185"/>
      <c r="VJ117" s="1185"/>
      <c r="VK117" s="1185"/>
      <c r="VL117" s="1185"/>
      <c r="VM117" s="1185"/>
      <c r="VN117" s="1185"/>
      <c r="VO117" s="1185"/>
      <c r="VP117" s="1185"/>
      <c r="VQ117" s="1185"/>
      <c r="VR117" s="1185"/>
      <c r="VS117" s="1185"/>
      <c r="VT117" s="1185"/>
      <c r="VU117" s="1185"/>
      <c r="VV117" s="1185"/>
      <c r="VW117" s="1185"/>
      <c r="VX117" s="1185"/>
      <c r="VY117" s="1185"/>
      <c r="VZ117" s="1185"/>
      <c r="WA117" s="1185"/>
      <c r="WB117" s="1185"/>
      <c r="WC117" s="1185"/>
      <c r="WD117" s="1185"/>
      <c r="WE117" s="1185"/>
      <c r="WF117" s="1185"/>
      <c r="WG117" s="1185"/>
      <c r="WH117" s="1185"/>
      <c r="WI117" s="1185"/>
      <c r="WJ117" s="1185"/>
      <c r="WK117" s="1185"/>
      <c r="WL117" s="1185"/>
      <c r="WM117" s="1185"/>
      <c r="WN117" s="1185"/>
      <c r="WO117" s="1185"/>
      <c r="WP117" s="1185"/>
      <c r="WQ117" s="1185"/>
      <c r="WR117" s="1185"/>
      <c r="WS117" s="1185"/>
      <c r="WT117" s="1185"/>
      <c r="WU117" s="1185"/>
      <c r="WV117" s="1185"/>
      <c r="WW117" s="1185"/>
      <c r="WX117" s="1185"/>
      <c r="WY117" s="1185"/>
      <c r="WZ117" s="1185"/>
      <c r="XA117" s="1185"/>
      <c r="XB117" s="1185"/>
      <c r="XC117" s="1185"/>
      <c r="XD117" s="1185"/>
      <c r="XE117" s="1185"/>
      <c r="XF117" s="1185"/>
      <c r="XG117" s="1185"/>
      <c r="XH117" s="1185"/>
      <c r="XI117" s="1185"/>
      <c r="XJ117" s="1185"/>
      <c r="XK117" s="1185"/>
      <c r="XL117" s="1185"/>
      <c r="XM117" s="1185"/>
      <c r="XN117" s="1185"/>
      <c r="XO117" s="1185"/>
      <c r="XP117" s="1185"/>
      <c r="XQ117" s="1185"/>
      <c r="XR117" s="1185"/>
      <c r="XS117" s="1185"/>
      <c r="XT117" s="1185"/>
      <c r="XU117" s="1185"/>
      <c r="XV117" s="1185"/>
      <c r="XW117" s="1185"/>
      <c r="XX117" s="1185"/>
      <c r="XY117" s="1185"/>
      <c r="XZ117" s="1185"/>
      <c r="YA117" s="1185"/>
      <c r="YB117" s="1185"/>
      <c r="YC117" s="1185"/>
      <c r="YD117" s="1185"/>
      <c r="YE117" s="1185"/>
      <c r="YF117" s="1185"/>
      <c r="YG117" s="1185"/>
      <c r="YH117" s="1185"/>
      <c r="YI117" s="1185"/>
      <c r="YJ117" s="1185"/>
      <c r="YK117" s="1185"/>
      <c r="YL117" s="1185"/>
      <c r="YM117" s="1185"/>
      <c r="YN117" s="1185"/>
      <c r="YO117" s="1185"/>
      <c r="YP117" s="1185"/>
      <c r="YQ117" s="1185"/>
      <c r="YR117" s="1185"/>
      <c r="YS117" s="1185"/>
      <c r="YT117" s="1185"/>
      <c r="YU117" s="1185"/>
      <c r="YV117" s="1185"/>
      <c r="YW117" s="1185"/>
      <c r="YX117" s="1185"/>
      <c r="YY117" s="1185"/>
      <c r="YZ117" s="1185"/>
      <c r="ZA117" s="1185"/>
      <c r="ZB117" s="1185"/>
      <c r="ZC117" s="1185"/>
      <c r="ZD117" s="1185"/>
      <c r="ZE117" s="1185"/>
      <c r="ZF117" s="1185"/>
      <c r="ZG117" s="1185"/>
      <c r="ZH117" s="1185"/>
      <c r="ZI117" s="1185"/>
      <c r="ZJ117" s="1185"/>
      <c r="ZK117" s="1185"/>
      <c r="ZL117" s="1185"/>
      <c r="ZM117" s="1185"/>
      <c r="ZN117" s="1185"/>
      <c r="ZO117" s="1185"/>
      <c r="ZP117" s="1185"/>
      <c r="ZQ117" s="1185"/>
      <c r="ZR117" s="1185"/>
      <c r="ZS117" s="1185"/>
      <c r="ZT117" s="1185"/>
      <c r="ZU117" s="1185"/>
      <c r="ZV117" s="1185"/>
      <c r="ZW117" s="1185"/>
      <c r="ZX117" s="1185"/>
      <c r="ZY117" s="1185"/>
      <c r="ZZ117" s="1185"/>
      <c r="AAA117" s="1185"/>
      <c r="AAB117" s="1185"/>
      <c r="AAC117" s="1185"/>
      <c r="AAD117" s="1185"/>
      <c r="AAE117" s="1185"/>
      <c r="AAF117" s="1185"/>
      <c r="AAG117" s="1185"/>
      <c r="AAH117" s="1185"/>
      <c r="AAI117" s="1185"/>
      <c r="AAJ117" s="1185"/>
      <c r="AAK117" s="1185"/>
      <c r="AAL117" s="1185"/>
      <c r="AAM117" s="1185"/>
      <c r="AAN117" s="1185"/>
      <c r="AAO117" s="1185"/>
      <c r="AAP117" s="1185"/>
      <c r="AAQ117" s="1185"/>
      <c r="AAR117" s="1185"/>
      <c r="AAS117" s="1185"/>
      <c r="AAT117" s="1185"/>
      <c r="AAU117" s="1185"/>
      <c r="AAV117" s="1185"/>
      <c r="AAW117" s="1185"/>
      <c r="AAX117" s="1185"/>
      <c r="AAY117" s="1185"/>
      <c r="AAZ117" s="1185"/>
      <c r="ABA117" s="1185"/>
      <c r="ABB117" s="1185"/>
      <c r="ABC117" s="1185"/>
      <c r="ABD117" s="1185"/>
      <c r="ABE117" s="1185"/>
      <c r="ABF117" s="1185"/>
      <c r="ABG117" s="1185"/>
      <c r="ABH117" s="1185"/>
      <c r="ABI117" s="1185"/>
      <c r="ABJ117" s="1185"/>
      <c r="ABK117" s="1185"/>
      <c r="ABL117" s="1185"/>
      <c r="ABM117" s="1185"/>
      <c r="ABN117" s="1185"/>
      <c r="ABO117" s="1185"/>
      <c r="ABP117" s="1185"/>
      <c r="ABQ117" s="1185"/>
      <c r="ABR117" s="1185"/>
      <c r="ABS117" s="1185"/>
      <c r="ABT117" s="1185"/>
      <c r="ABU117" s="1185"/>
      <c r="ABV117" s="1185"/>
      <c r="ABW117" s="1185"/>
      <c r="ABX117" s="1185"/>
      <c r="ABY117" s="1185"/>
      <c r="ABZ117" s="1185"/>
      <c r="ACA117" s="1185"/>
      <c r="ACB117" s="1185"/>
      <c r="ACC117" s="1185"/>
      <c r="ACD117" s="1185"/>
      <c r="ACE117" s="1185"/>
      <c r="ACF117" s="1185"/>
      <c r="ACG117" s="1185"/>
      <c r="ACH117" s="1185"/>
      <c r="ACI117" s="1185"/>
      <c r="ACJ117" s="1185"/>
      <c r="ACK117" s="1185"/>
      <c r="ACL117" s="1185"/>
      <c r="ACM117" s="1185"/>
      <c r="ACN117" s="1185"/>
      <c r="ACO117" s="1185"/>
      <c r="ACP117" s="1185"/>
      <c r="ACQ117" s="1185"/>
      <c r="ACR117" s="1185"/>
      <c r="ACS117" s="1185"/>
      <c r="ACT117" s="1185"/>
      <c r="ACU117" s="1185"/>
      <c r="ACV117" s="1185"/>
      <c r="ACW117" s="1185"/>
      <c r="ACX117" s="1185"/>
      <c r="ACY117" s="1185"/>
      <c r="ACZ117" s="1185"/>
      <c r="ADA117" s="1185"/>
      <c r="ADB117" s="1185"/>
      <c r="ADC117" s="1185"/>
      <c r="ADD117" s="1185"/>
      <c r="ADE117" s="1185"/>
      <c r="ADF117" s="1185"/>
      <c r="ADG117" s="1185"/>
      <c r="ADH117" s="1185"/>
      <c r="ADI117" s="1185"/>
      <c r="ADJ117" s="1185"/>
      <c r="ADK117" s="1185"/>
      <c r="ADL117" s="1185"/>
      <c r="ADM117" s="1185"/>
      <c r="ADN117" s="1185"/>
      <c r="ADO117" s="1185"/>
      <c r="ADP117" s="1185"/>
      <c r="ADQ117" s="1185"/>
      <c r="ADR117" s="1185"/>
      <c r="ADS117" s="1185"/>
      <c r="ADT117" s="1185"/>
      <c r="ADU117" s="1185"/>
      <c r="ADV117" s="1185"/>
      <c r="ADW117" s="1185"/>
      <c r="ADX117" s="1185"/>
      <c r="ADY117" s="1185"/>
      <c r="ADZ117" s="1185"/>
      <c r="AEA117" s="1185"/>
      <c r="AEB117" s="1185"/>
      <c r="AEC117" s="1185"/>
      <c r="AED117" s="1185"/>
      <c r="AEE117" s="1185"/>
      <c r="AEF117" s="1185"/>
      <c r="AEG117" s="1185"/>
      <c r="AEH117" s="1185"/>
      <c r="AEI117" s="1185"/>
      <c r="AEJ117" s="1185"/>
      <c r="AEK117" s="1185"/>
      <c r="AEL117" s="1185"/>
      <c r="AEM117" s="1185"/>
      <c r="AEN117" s="1185"/>
      <c r="AEO117" s="1185"/>
      <c r="AEP117" s="1185"/>
      <c r="AEQ117" s="1185"/>
      <c r="AER117" s="1185"/>
      <c r="AES117" s="1185"/>
      <c r="AET117" s="1185"/>
      <c r="AEU117" s="1185"/>
      <c r="AEV117" s="1185"/>
      <c r="AEW117" s="1185"/>
      <c r="AEX117" s="1185"/>
      <c r="AEY117" s="1185"/>
      <c r="AEZ117" s="1185"/>
      <c r="AFA117" s="1185"/>
      <c r="AFB117" s="1185"/>
      <c r="AFC117" s="1185"/>
      <c r="AFD117" s="1185"/>
      <c r="AFE117" s="1185"/>
      <c r="AFF117" s="1185"/>
      <c r="AFG117" s="1185"/>
      <c r="AFH117" s="1185"/>
      <c r="AFI117" s="1185"/>
      <c r="AFJ117" s="1185"/>
      <c r="AFK117" s="1185"/>
      <c r="AFL117" s="1185"/>
      <c r="AFM117" s="1185"/>
      <c r="AFN117" s="1185"/>
      <c r="AFO117" s="1185"/>
      <c r="AFP117" s="1185"/>
      <c r="AFQ117" s="1185"/>
      <c r="AFR117" s="1185"/>
      <c r="AFS117" s="1185"/>
      <c r="AFT117" s="1185"/>
      <c r="AFU117" s="1185"/>
      <c r="AFV117" s="1185"/>
      <c r="AFW117" s="1185"/>
      <c r="AFX117" s="1185"/>
      <c r="AFY117" s="1185"/>
      <c r="AFZ117" s="1185"/>
      <c r="AGA117" s="1185"/>
      <c r="AGB117" s="1185"/>
      <c r="AGC117" s="1185"/>
      <c r="AGD117" s="1185"/>
      <c r="AGE117" s="1185"/>
      <c r="AGF117" s="1185"/>
      <c r="AGG117" s="1185"/>
      <c r="AGH117" s="1185"/>
      <c r="AGI117" s="1185"/>
      <c r="AGJ117" s="1185"/>
      <c r="AGK117" s="1185"/>
      <c r="AGL117" s="1185"/>
      <c r="AGM117" s="1185"/>
      <c r="AGN117" s="1185"/>
      <c r="AGO117" s="1185"/>
      <c r="AGP117" s="1185"/>
      <c r="AGQ117" s="1185"/>
      <c r="AGR117" s="1185"/>
      <c r="AGS117" s="1185"/>
      <c r="AGT117" s="1185"/>
      <c r="AGU117" s="1185"/>
      <c r="AGV117" s="1185"/>
      <c r="AGW117" s="1185"/>
      <c r="AGX117" s="1185"/>
      <c r="AGY117" s="1185"/>
      <c r="AGZ117" s="1185"/>
      <c r="AHA117" s="1185"/>
      <c r="AHB117" s="1185"/>
      <c r="AHC117" s="1185"/>
      <c r="AHD117" s="1185"/>
      <c r="AHE117" s="1185"/>
      <c r="AHF117" s="1185"/>
      <c r="AHG117" s="1185"/>
      <c r="AHH117" s="1185"/>
      <c r="AHI117" s="1185"/>
      <c r="AHJ117" s="1185"/>
      <c r="AHK117" s="1185"/>
      <c r="AHL117" s="1185"/>
      <c r="AHM117" s="1185"/>
      <c r="AHN117" s="1185"/>
      <c r="AHO117" s="1185"/>
      <c r="AHP117" s="1185"/>
      <c r="AHQ117" s="1185"/>
      <c r="AHR117" s="1185"/>
      <c r="AHS117" s="1185"/>
      <c r="AHT117" s="1185"/>
      <c r="AHU117" s="1185"/>
      <c r="AHV117" s="1185"/>
      <c r="AHW117" s="1185"/>
      <c r="AHX117" s="1185"/>
      <c r="AHY117" s="1185"/>
      <c r="AHZ117" s="1185"/>
      <c r="AIA117" s="1185"/>
      <c r="AIB117" s="1185"/>
      <c r="AIC117" s="1185"/>
      <c r="AID117" s="1185"/>
      <c r="AIE117" s="1185"/>
      <c r="AIF117" s="1185"/>
      <c r="AIG117" s="1185"/>
      <c r="AIH117" s="1185"/>
      <c r="AII117" s="1185"/>
      <c r="AIJ117" s="1185"/>
      <c r="AIK117" s="1185"/>
      <c r="AIL117" s="1185"/>
      <c r="AIM117" s="1185"/>
      <c r="AIN117" s="1185"/>
      <c r="AIO117" s="1185"/>
      <c r="AIP117" s="1185"/>
      <c r="AIQ117" s="1185"/>
      <c r="AIR117" s="1185"/>
      <c r="AIS117" s="1185"/>
      <c r="AIT117" s="1185"/>
      <c r="AIU117" s="1185"/>
      <c r="AIV117" s="1185"/>
      <c r="AIW117" s="1185"/>
      <c r="AIX117" s="1185"/>
      <c r="AIY117" s="1185"/>
      <c r="AIZ117" s="1185"/>
      <c r="AJA117" s="1185"/>
      <c r="AJB117" s="1185"/>
      <c r="AJC117" s="1185"/>
      <c r="AJD117" s="1185"/>
      <c r="AJE117" s="1185"/>
      <c r="AJF117" s="1185"/>
      <c r="AJG117" s="1185"/>
      <c r="AJH117" s="1185"/>
      <c r="AJI117" s="1185"/>
      <c r="AJJ117" s="1185"/>
      <c r="AJK117" s="1185"/>
      <c r="AJL117" s="1185"/>
      <c r="AJM117" s="1185"/>
      <c r="AJN117" s="1185"/>
      <c r="AJO117" s="1185"/>
      <c r="AJP117" s="1185"/>
      <c r="AJQ117" s="1185"/>
      <c r="AJR117" s="1185"/>
      <c r="AJS117" s="1185"/>
      <c r="AJT117" s="1185"/>
      <c r="AJU117" s="1185"/>
      <c r="AJV117" s="1185"/>
      <c r="AJW117" s="1185"/>
      <c r="AJX117" s="1185"/>
      <c r="AJY117" s="1185"/>
      <c r="AJZ117" s="1185"/>
      <c r="AKA117" s="1185"/>
      <c r="AKB117" s="1185"/>
      <c r="AKC117" s="1185"/>
      <c r="AKD117" s="1185"/>
      <c r="AKE117" s="1185"/>
      <c r="AKF117" s="1185"/>
      <c r="AKG117" s="1185"/>
      <c r="AKH117" s="1185"/>
      <c r="AKI117" s="1185"/>
      <c r="AKJ117" s="1185"/>
      <c r="AKK117" s="1185"/>
      <c r="AKL117" s="1185"/>
      <c r="AKM117" s="1185"/>
      <c r="AKN117" s="1185"/>
      <c r="AKO117" s="1185"/>
      <c r="AKP117" s="1185"/>
      <c r="AKQ117" s="1185"/>
      <c r="AKR117" s="1185"/>
      <c r="AKS117" s="1185"/>
      <c r="AKT117" s="1185"/>
      <c r="AKU117" s="1185"/>
      <c r="AKV117" s="1185"/>
      <c r="AKW117" s="1185"/>
      <c r="AKX117" s="1185"/>
      <c r="AKY117" s="1185"/>
      <c r="AKZ117" s="1185"/>
      <c r="ALA117" s="1185"/>
      <c r="ALB117" s="1185"/>
      <c r="ALC117" s="1185"/>
      <c r="ALD117" s="1185"/>
      <c r="ALE117" s="1185"/>
      <c r="ALF117" s="1185"/>
      <c r="ALG117" s="1185"/>
      <c r="ALH117" s="1185"/>
      <c r="ALI117" s="1185"/>
      <c r="ALJ117" s="1185"/>
      <c r="ALK117" s="1185"/>
      <c r="ALL117" s="1185"/>
      <c r="ALM117" s="1185"/>
      <c r="ALN117" s="1185"/>
      <c r="ALO117" s="1185"/>
      <c r="ALP117" s="1185"/>
      <c r="ALQ117" s="1185"/>
      <c r="ALR117" s="1185"/>
      <c r="ALS117" s="1185"/>
      <c r="ALT117" s="1185"/>
      <c r="ALU117" s="1185"/>
      <c r="ALV117" s="1185"/>
      <c r="ALW117" s="1185"/>
      <c r="ALX117" s="1185"/>
      <c r="ALY117" s="1185"/>
      <c r="ALZ117" s="1185"/>
      <c r="AMA117" s="1185"/>
      <c r="AMB117" s="1185"/>
      <c r="AMC117" s="1185"/>
      <c r="AMD117" s="1185"/>
      <c r="AME117" s="1185"/>
      <c r="AMF117" s="1185"/>
      <c r="AMG117" s="1185"/>
      <c r="AMH117" s="1185"/>
      <c r="AMI117" s="1185"/>
      <c r="AMJ117" s="1185"/>
      <c r="AMK117" s="1185"/>
    </row>
    <row r="118" spans="1:1025">
      <c r="A118" s="1799" t="s">
        <v>8512</v>
      </c>
      <c r="B118" s="1799"/>
      <c r="C118" s="1799"/>
      <c r="D118" s="1799"/>
      <c r="E118" s="1799"/>
      <c r="F118" s="1799"/>
      <c r="G118" s="1799"/>
      <c r="H118" s="1799"/>
      <c r="K118" s="1185"/>
      <c r="L118" s="1185"/>
      <c r="M118" s="1185"/>
      <c r="N118" s="1185"/>
      <c r="O118" s="1185"/>
      <c r="P118" s="1185"/>
      <c r="Q118" s="1185"/>
      <c r="R118" s="1185"/>
      <c r="S118" s="1185"/>
      <c r="T118" s="1185"/>
      <c r="U118" s="1185"/>
      <c r="V118" s="1185"/>
      <c r="W118" s="1185"/>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185"/>
      <c r="AS118" s="1185"/>
      <c r="AT118" s="1185"/>
      <c r="AU118" s="1185"/>
      <c r="AV118" s="1185"/>
      <c r="AW118" s="1185"/>
      <c r="AX118" s="1185"/>
      <c r="AY118" s="1185"/>
      <c r="AZ118" s="1185"/>
      <c r="BA118" s="1185"/>
      <c r="BB118" s="1185"/>
      <c r="BC118" s="1185"/>
      <c r="BD118" s="1185"/>
      <c r="BE118" s="1185"/>
      <c r="BF118" s="1185"/>
      <c r="BG118" s="1185"/>
      <c r="BH118" s="1185"/>
      <c r="BI118" s="1185"/>
      <c r="BJ118" s="1185"/>
      <c r="BK118" s="1185"/>
      <c r="BL118" s="1185"/>
      <c r="BM118" s="1185"/>
      <c r="BN118" s="1185"/>
      <c r="BO118" s="1185"/>
      <c r="BP118" s="1185"/>
      <c r="BQ118" s="1185"/>
      <c r="BR118" s="1185"/>
      <c r="BS118" s="1185"/>
      <c r="BT118" s="1185"/>
      <c r="BU118" s="1185"/>
      <c r="BV118" s="1185"/>
      <c r="BW118" s="1185"/>
      <c r="BX118" s="1185"/>
      <c r="BY118" s="1185"/>
      <c r="BZ118" s="1185"/>
      <c r="CA118" s="1185"/>
      <c r="CB118" s="1185"/>
      <c r="CC118" s="1185"/>
      <c r="CD118" s="1185"/>
      <c r="CE118" s="1185"/>
      <c r="CF118" s="1185"/>
      <c r="CG118" s="1185"/>
      <c r="CH118" s="1185"/>
      <c r="CI118" s="1185"/>
      <c r="CJ118" s="1185"/>
      <c r="CK118" s="1185"/>
      <c r="CL118" s="1185"/>
      <c r="CM118" s="1185"/>
      <c r="CN118" s="1185"/>
      <c r="CO118" s="1185"/>
      <c r="CP118" s="1185"/>
      <c r="CQ118" s="1185"/>
      <c r="CR118" s="1185"/>
      <c r="CS118" s="1185"/>
      <c r="CT118" s="1185"/>
      <c r="CU118" s="1185"/>
      <c r="CV118" s="1185"/>
      <c r="CW118" s="1185"/>
      <c r="CX118" s="1185"/>
      <c r="CY118" s="1185"/>
      <c r="CZ118" s="1185"/>
      <c r="DA118" s="1185"/>
      <c r="DB118" s="1185"/>
      <c r="DC118" s="1185"/>
      <c r="DD118" s="1185"/>
      <c r="DE118" s="1185"/>
      <c r="DF118" s="1185"/>
      <c r="DG118" s="1185"/>
      <c r="DH118" s="1185"/>
      <c r="DI118" s="1185"/>
      <c r="DJ118" s="1185"/>
      <c r="DK118" s="1185"/>
      <c r="DL118" s="1185"/>
      <c r="DM118" s="1185"/>
      <c r="DN118" s="1185"/>
      <c r="DO118" s="1185"/>
      <c r="DP118" s="1185"/>
      <c r="DQ118" s="1185"/>
      <c r="DR118" s="1185"/>
      <c r="DS118" s="1185"/>
      <c r="DT118" s="1185"/>
      <c r="DU118" s="1185"/>
      <c r="DV118" s="1185"/>
      <c r="DW118" s="1185"/>
      <c r="DX118" s="1185"/>
      <c r="DY118" s="1185"/>
      <c r="DZ118" s="1185"/>
      <c r="EA118" s="1185"/>
      <c r="EB118" s="1185"/>
      <c r="EC118" s="1185"/>
      <c r="ED118" s="1185"/>
      <c r="EE118" s="1185"/>
      <c r="EF118" s="1185"/>
      <c r="EG118" s="1185"/>
      <c r="EH118" s="1185"/>
      <c r="EI118" s="1185"/>
      <c r="EJ118" s="1185"/>
      <c r="EK118" s="1185"/>
      <c r="EL118" s="1185"/>
      <c r="EM118" s="1185"/>
      <c r="EN118" s="1185"/>
      <c r="EO118" s="1185"/>
      <c r="EP118" s="1185"/>
      <c r="EQ118" s="1185"/>
      <c r="ER118" s="1185"/>
      <c r="ES118" s="1185"/>
      <c r="ET118" s="1185"/>
      <c r="EU118" s="1185"/>
      <c r="EV118" s="1185"/>
      <c r="EW118" s="1185"/>
      <c r="EX118" s="1185"/>
      <c r="EY118" s="1185"/>
      <c r="EZ118" s="1185"/>
      <c r="FA118" s="1185"/>
      <c r="FB118" s="1185"/>
      <c r="FC118" s="1185"/>
      <c r="FD118" s="1185"/>
      <c r="FE118" s="1185"/>
      <c r="FF118" s="1185"/>
      <c r="FG118" s="1185"/>
      <c r="FH118" s="1185"/>
      <c r="FI118" s="1185"/>
      <c r="FJ118" s="1185"/>
      <c r="FK118" s="1185"/>
      <c r="FL118" s="1185"/>
      <c r="FM118" s="1185"/>
      <c r="FN118" s="1185"/>
      <c r="FO118" s="1185"/>
      <c r="FP118" s="1185"/>
      <c r="FQ118" s="1185"/>
      <c r="FR118" s="1185"/>
      <c r="FS118" s="1185"/>
      <c r="FT118" s="1185"/>
      <c r="FU118" s="1185"/>
      <c r="FV118" s="1185"/>
      <c r="FW118" s="1185"/>
      <c r="FX118" s="1185"/>
      <c r="FY118" s="1185"/>
      <c r="FZ118" s="1185"/>
      <c r="GA118" s="1185"/>
      <c r="GB118" s="1185"/>
      <c r="GC118" s="1185"/>
      <c r="GD118" s="1185"/>
      <c r="GE118" s="1185"/>
      <c r="GF118" s="1185"/>
      <c r="GG118" s="1185"/>
      <c r="GH118" s="1185"/>
      <c r="GI118" s="1185"/>
      <c r="GJ118" s="1185"/>
      <c r="GK118" s="1185"/>
      <c r="GL118" s="1185"/>
      <c r="GM118" s="1185"/>
      <c r="GN118" s="1185"/>
      <c r="GO118" s="1185"/>
      <c r="GP118" s="1185"/>
      <c r="GQ118" s="1185"/>
      <c r="GR118" s="1185"/>
      <c r="GS118" s="1185"/>
      <c r="GT118" s="1185"/>
      <c r="GU118" s="1185"/>
      <c r="GV118" s="1185"/>
      <c r="GW118" s="1185"/>
      <c r="GX118" s="1185"/>
      <c r="GY118" s="1185"/>
      <c r="GZ118" s="1185"/>
      <c r="HA118" s="1185"/>
      <c r="HB118" s="1185"/>
      <c r="HC118" s="1185"/>
      <c r="HD118" s="1185"/>
      <c r="HE118" s="1185"/>
      <c r="HF118" s="1185"/>
      <c r="HG118" s="1185"/>
      <c r="HH118" s="1185"/>
      <c r="HI118" s="1185"/>
      <c r="HJ118" s="1185"/>
      <c r="HK118" s="1185"/>
      <c r="HL118" s="1185"/>
      <c r="HM118" s="1185"/>
      <c r="HN118" s="1185"/>
      <c r="HO118" s="1185"/>
      <c r="HP118" s="1185"/>
      <c r="HQ118" s="1185"/>
      <c r="HR118" s="1185"/>
      <c r="HS118" s="1185"/>
      <c r="HT118" s="1185"/>
      <c r="HU118" s="1185"/>
      <c r="HV118" s="1185"/>
      <c r="HW118" s="1185"/>
      <c r="HX118" s="1185"/>
      <c r="HY118" s="1185"/>
      <c r="HZ118" s="1185"/>
      <c r="IA118" s="1185"/>
      <c r="IB118" s="1185"/>
      <c r="IC118" s="1185"/>
      <c r="ID118" s="1185"/>
      <c r="IE118" s="1185"/>
      <c r="IF118" s="1185"/>
      <c r="IG118" s="1185"/>
      <c r="IH118" s="1185"/>
      <c r="II118" s="1185"/>
      <c r="IJ118" s="1185"/>
      <c r="IK118" s="1185"/>
      <c r="IL118" s="1185"/>
      <c r="IM118" s="1185"/>
      <c r="IN118" s="1185"/>
      <c r="IO118" s="1185"/>
      <c r="IP118" s="1185"/>
      <c r="IQ118" s="1185"/>
      <c r="IR118" s="1185"/>
      <c r="IS118" s="1185"/>
      <c r="IT118" s="1185"/>
      <c r="IU118" s="1185"/>
      <c r="IV118" s="1185"/>
      <c r="IW118" s="1185"/>
      <c r="IX118" s="1185"/>
      <c r="IY118" s="1185"/>
      <c r="IZ118" s="1185"/>
      <c r="JA118" s="1185"/>
      <c r="JB118" s="1185"/>
      <c r="JC118" s="1185"/>
      <c r="JD118" s="1185"/>
      <c r="JE118" s="1185"/>
      <c r="JF118" s="1185"/>
      <c r="JG118" s="1185"/>
      <c r="JH118" s="1185"/>
      <c r="JI118" s="1185"/>
      <c r="JJ118" s="1185"/>
      <c r="JK118" s="1185"/>
      <c r="JL118" s="1185"/>
      <c r="JM118" s="1185"/>
      <c r="JN118" s="1185"/>
      <c r="JO118" s="1185"/>
      <c r="JP118" s="1185"/>
      <c r="JQ118" s="1185"/>
      <c r="JR118" s="1185"/>
      <c r="JS118" s="1185"/>
      <c r="JT118" s="1185"/>
      <c r="JU118" s="1185"/>
      <c r="JV118" s="1185"/>
      <c r="JW118" s="1185"/>
      <c r="JX118" s="1185"/>
      <c r="JY118" s="1185"/>
      <c r="JZ118" s="1185"/>
      <c r="KA118" s="1185"/>
      <c r="KB118" s="1185"/>
      <c r="KC118" s="1185"/>
      <c r="KD118" s="1185"/>
      <c r="KE118" s="1185"/>
      <c r="KF118" s="1185"/>
      <c r="KG118" s="1185"/>
      <c r="KH118" s="1185"/>
      <c r="KI118" s="1185"/>
      <c r="KJ118" s="1185"/>
      <c r="KK118" s="1185"/>
      <c r="KL118" s="1185"/>
      <c r="KM118" s="1185"/>
      <c r="KN118" s="1185"/>
      <c r="KO118" s="1185"/>
      <c r="KP118" s="1185"/>
      <c r="KQ118" s="1185"/>
      <c r="KR118" s="1185"/>
      <c r="KS118" s="1185"/>
      <c r="KT118" s="1185"/>
      <c r="KU118" s="1185"/>
      <c r="KV118" s="1185"/>
      <c r="KW118" s="1185"/>
      <c r="KX118" s="1185"/>
      <c r="KY118" s="1185"/>
      <c r="KZ118" s="1185"/>
      <c r="LA118" s="1185"/>
      <c r="LB118" s="1185"/>
      <c r="LC118" s="1185"/>
      <c r="LD118" s="1185"/>
      <c r="LE118" s="1185"/>
      <c r="LF118" s="1185"/>
      <c r="LG118" s="1185"/>
      <c r="LH118" s="1185"/>
      <c r="LI118" s="1185"/>
      <c r="LJ118" s="1185"/>
      <c r="LK118" s="1185"/>
      <c r="LL118" s="1185"/>
      <c r="LM118" s="1185"/>
      <c r="LN118" s="1185"/>
      <c r="LO118" s="1185"/>
      <c r="LP118" s="1185"/>
      <c r="LQ118" s="1185"/>
      <c r="LR118" s="1185"/>
      <c r="LS118" s="1185"/>
      <c r="LT118" s="1185"/>
      <c r="LU118" s="1185"/>
      <c r="LV118" s="1185"/>
      <c r="LW118" s="1185"/>
      <c r="LX118" s="1185"/>
      <c r="LY118" s="1185"/>
      <c r="LZ118" s="1185"/>
      <c r="MA118" s="1185"/>
      <c r="MB118" s="1185"/>
      <c r="MC118" s="1185"/>
      <c r="MD118" s="1185"/>
      <c r="ME118" s="1185"/>
      <c r="MF118" s="1185"/>
      <c r="MG118" s="1185"/>
      <c r="MH118" s="1185"/>
      <c r="MI118" s="1185"/>
      <c r="MJ118" s="1185"/>
      <c r="MK118" s="1185"/>
      <c r="ML118" s="1185"/>
      <c r="MM118" s="1185"/>
      <c r="MN118" s="1185"/>
      <c r="MO118" s="1185"/>
      <c r="MP118" s="1185"/>
      <c r="MQ118" s="1185"/>
      <c r="MR118" s="1185"/>
      <c r="MS118" s="1185"/>
      <c r="MT118" s="1185"/>
      <c r="MU118" s="1185"/>
      <c r="MV118" s="1185"/>
      <c r="MW118" s="1185"/>
      <c r="MX118" s="1185"/>
      <c r="MY118" s="1185"/>
      <c r="MZ118" s="1185"/>
      <c r="NA118" s="1185"/>
      <c r="NB118" s="1185"/>
      <c r="NC118" s="1185"/>
      <c r="ND118" s="1185"/>
      <c r="NE118" s="1185"/>
      <c r="NF118" s="1185"/>
      <c r="NG118" s="1185"/>
      <c r="NH118" s="1185"/>
      <c r="NI118" s="1185"/>
      <c r="NJ118" s="1185"/>
      <c r="NK118" s="1185"/>
      <c r="NL118" s="1185"/>
      <c r="NM118" s="1185"/>
      <c r="NN118" s="1185"/>
      <c r="NO118" s="1185"/>
      <c r="NP118" s="1185"/>
      <c r="NQ118" s="1185"/>
      <c r="NR118" s="1185"/>
      <c r="NS118" s="1185"/>
      <c r="NT118" s="1185"/>
      <c r="NU118" s="1185"/>
      <c r="NV118" s="1185"/>
      <c r="NW118" s="1185"/>
      <c r="NX118" s="1185"/>
      <c r="NY118" s="1185"/>
      <c r="NZ118" s="1185"/>
      <c r="OA118" s="1185"/>
      <c r="OB118" s="1185"/>
      <c r="OC118" s="1185"/>
      <c r="OD118" s="1185"/>
      <c r="OE118" s="1185"/>
      <c r="OF118" s="1185"/>
      <c r="OG118" s="1185"/>
      <c r="OH118" s="1185"/>
      <c r="OI118" s="1185"/>
      <c r="OJ118" s="1185"/>
      <c r="OK118" s="1185"/>
      <c r="OL118" s="1185"/>
      <c r="OM118" s="1185"/>
      <c r="ON118" s="1185"/>
      <c r="OO118" s="1185"/>
      <c r="OP118" s="1185"/>
      <c r="OQ118" s="1185"/>
      <c r="OR118" s="1185"/>
      <c r="OS118" s="1185"/>
      <c r="OT118" s="1185"/>
      <c r="OU118" s="1185"/>
      <c r="OV118" s="1185"/>
      <c r="OW118" s="1185"/>
      <c r="OX118" s="1185"/>
      <c r="OY118" s="1185"/>
      <c r="OZ118" s="1185"/>
      <c r="PA118" s="1185"/>
      <c r="PB118" s="1185"/>
      <c r="PC118" s="1185"/>
      <c r="PD118" s="1185"/>
      <c r="PE118" s="1185"/>
      <c r="PF118" s="1185"/>
      <c r="PG118" s="1185"/>
      <c r="PH118" s="1185"/>
      <c r="PI118" s="1185"/>
      <c r="PJ118" s="1185"/>
      <c r="PK118" s="1185"/>
      <c r="PL118" s="1185"/>
      <c r="PM118" s="1185"/>
      <c r="PN118" s="1185"/>
      <c r="PO118" s="1185"/>
      <c r="PP118" s="1185"/>
      <c r="PQ118" s="1185"/>
      <c r="PR118" s="1185"/>
      <c r="PS118" s="1185"/>
      <c r="PT118" s="1185"/>
      <c r="PU118" s="1185"/>
      <c r="PV118" s="1185"/>
      <c r="PW118" s="1185"/>
      <c r="PX118" s="1185"/>
      <c r="PY118" s="1185"/>
      <c r="PZ118" s="1185"/>
      <c r="QA118" s="1185"/>
      <c r="QB118" s="1185"/>
      <c r="QC118" s="1185"/>
      <c r="QD118" s="1185"/>
      <c r="QE118" s="1185"/>
      <c r="QF118" s="1185"/>
      <c r="QG118" s="1185"/>
      <c r="QH118" s="1185"/>
      <c r="QI118" s="1185"/>
      <c r="QJ118" s="1185"/>
      <c r="QK118" s="1185"/>
      <c r="QL118" s="1185"/>
      <c r="QM118" s="1185"/>
      <c r="QN118" s="1185"/>
      <c r="QO118" s="1185"/>
      <c r="QP118" s="1185"/>
      <c r="QQ118" s="1185"/>
      <c r="QR118" s="1185"/>
      <c r="QS118" s="1185"/>
      <c r="QT118" s="1185"/>
      <c r="QU118" s="1185"/>
      <c r="QV118" s="1185"/>
      <c r="QW118" s="1185"/>
      <c r="QX118" s="1185"/>
      <c r="QY118" s="1185"/>
      <c r="QZ118" s="1185"/>
      <c r="RA118" s="1185"/>
      <c r="RB118" s="1185"/>
      <c r="RC118" s="1185"/>
      <c r="RD118" s="1185"/>
      <c r="RE118" s="1185"/>
      <c r="RF118" s="1185"/>
      <c r="RG118" s="1185"/>
      <c r="RH118" s="1185"/>
      <c r="RI118" s="1185"/>
      <c r="RJ118" s="1185"/>
      <c r="RK118" s="1185"/>
      <c r="RL118" s="1185"/>
      <c r="RM118" s="1185"/>
      <c r="RN118" s="1185"/>
      <c r="RO118" s="1185"/>
      <c r="RP118" s="1185"/>
      <c r="RQ118" s="1185"/>
      <c r="RR118" s="1185"/>
      <c r="RS118" s="1185"/>
      <c r="RT118" s="1185"/>
      <c r="RU118" s="1185"/>
      <c r="RV118" s="1185"/>
      <c r="RW118" s="1185"/>
      <c r="RX118" s="1185"/>
      <c r="RY118" s="1185"/>
      <c r="RZ118" s="1185"/>
      <c r="SA118" s="1185"/>
      <c r="SB118" s="1185"/>
      <c r="SC118" s="1185"/>
      <c r="SD118" s="1185"/>
      <c r="SE118" s="1185"/>
      <c r="SF118" s="1185"/>
      <c r="SG118" s="1185"/>
      <c r="SH118" s="1185"/>
      <c r="SI118" s="1185"/>
      <c r="SJ118" s="1185"/>
      <c r="SK118" s="1185"/>
      <c r="SL118" s="1185"/>
      <c r="SM118" s="1185"/>
      <c r="SN118" s="1185"/>
      <c r="SO118" s="1185"/>
      <c r="SP118" s="1185"/>
      <c r="SQ118" s="1185"/>
      <c r="SR118" s="1185"/>
      <c r="SS118" s="1185"/>
      <c r="ST118" s="1185"/>
      <c r="SU118" s="1185"/>
      <c r="SV118" s="1185"/>
      <c r="SW118" s="1185"/>
      <c r="SX118" s="1185"/>
      <c r="SY118" s="1185"/>
      <c r="SZ118" s="1185"/>
      <c r="TA118" s="1185"/>
      <c r="TB118" s="1185"/>
      <c r="TC118" s="1185"/>
      <c r="TD118" s="1185"/>
      <c r="TE118" s="1185"/>
      <c r="TF118" s="1185"/>
      <c r="TG118" s="1185"/>
      <c r="TH118" s="1185"/>
      <c r="TI118" s="1185"/>
      <c r="TJ118" s="1185"/>
      <c r="TK118" s="1185"/>
      <c r="TL118" s="1185"/>
      <c r="TM118" s="1185"/>
      <c r="TN118" s="1185"/>
      <c r="TO118" s="1185"/>
      <c r="TP118" s="1185"/>
      <c r="TQ118" s="1185"/>
      <c r="TR118" s="1185"/>
      <c r="TS118" s="1185"/>
      <c r="TT118" s="1185"/>
      <c r="TU118" s="1185"/>
      <c r="TV118" s="1185"/>
      <c r="TW118" s="1185"/>
      <c r="TX118" s="1185"/>
      <c r="TY118" s="1185"/>
      <c r="TZ118" s="1185"/>
      <c r="UA118" s="1185"/>
      <c r="UB118" s="1185"/>
      <c r="UC118" s="1185"/>
      <c r="UD118" s="1185"/>
      <c r="UE118" s="1185"/>
      <c r="UF118" s="1185"/>
      <c r="UG118" s="1185"/>
      <c r="UH118" s="1185"/>
      <c r="UI118" s="1185"/>
      <c r="UJ118" s="1185"/>
      <c r="UK118" s="1185"/>
      <c r="UL118" s="1185"/>
      <c r="UM118" s="1185"/>
      <c r="UN118" s="1185"/>
      <c r="UO118" s="1185"/>
      <c r="UP118" s="1185"/>
      <c r="UQ118" s="1185"/>
      <c r="UR118" s="1185"/>
      <c r="US118" s="1185"/>
      <c r="UT118" s="1185"/>
      <c r="UU118" s="1185"/>
      <c r="UV118" s="1185"/>
      <c r="UW118" s="1185"/>
      <c r="UX118" s="1185"/>
      <c r="UY118" s="1185"/>
      <c r="UZ118" s="1185"/>
      <c r="VA118" s="1185"/>
      <c r="VB118" s="1185"/>
      <c r="VC118" s="1185"/>
      <c r="VD118" s="1185"/>
      <c r="VE118" s="1185"/>
      <c r="VF118" s="1185"/>
      <c r="VG118" s="1185"/>
      <c r="VH118" s="1185"/>
      <c r="VI118" s="1185"/>
      <c r="VJ118" s="1185"/>
      <c r="VK118" s="1185"/>
      <c r="VL118" s="1185"/>
      <c r="VM118" s="1185"/>
      <c r="VN118" s="1185"/>
      <c r="VO118" s="1185"/>
      <c r="VP118" s="1185"/>
      <c r="VQ118" s="1185"/>
      <c r="VR118" s="1185"/>
      <c r="VS118" s="1185"/>
      <c r="VT118" s="1185"/>
      <c r="VU118" s="1185"/>
      <c r="VV118" s="1185"/>
      <c r="VW118" s="1185"/>
      <c r="VX118" s="1185"/>
      <c r="VY118" s="1185"/>
      <c r="VZ118" s="1185"/>
      <c r="WA118" s="1185"/>
      <c r="WB118" s="1185"/>
      <c r="WC118" s="1185"/>
      <c r="WD118" s="1185"/>
      <c r="WE118" s="1185"/>
      <c r="WF118" s="1185"/>
      <c r="WG118" s="1185"/>
      <c r="WH118" s="1185"/>
      <c r="WI118" s="1185"/>
      <c r="WJ118" s="1185"/>
      <c r="WK118" s="1185"/>
      <c r="WL118" s="1185"/>
      <c r="WM118" s="1185"/>
      <c r="WN118" s="1185"/>
      <c r="WO118" s="1185"/>
      <c r="WP118" s="1185"/>
      <c r="WQ118" s="1185"/>
      <c r="WR118" s="1185"/>
      <c r="WS118" s="1185"/>
      <c r="WT118" s="1185"/>
      <c r="WU118" s="1185"/>
      <c r="WV118" s="1185"/>
      <c r="WW118" s="1185"/>
      <c r="WX118" s="1185"/>
      <c r="WY118" s="1185"/>
      <c r="WZ118" s="1185"/>
      <c r="XA118" s="1185"/>
      <c r="XB118" s="1185"/>
      <c r="XC118" s="1185"/>
      <c r="XD118" s="1185"/>
      <c r="XE118" s="1185"/>
      <c r="XF118" s="1185"/>
      <c r="XG118" s="1185"/>
      <c r="XH118" s="1185"/>
      <c r="XI118" s="1185"/>
      <c r="XJ118" s="1185"/>
      <c r="XK118" s="1185"/>
      <c r="XL118" s="1185"/>
      <c r="XM118" s="1185"/>
      <c r="XN118" s="1185"/>
      <c r="XO118" s="1185"/>
      <c r="XP118" s="1185"/>
      <c r="XQ118" s="1185"/>
      <c r="XR118" s="1185"/>
      <c r="XS118" s="1185"/>
      <c r="XT118" s="1185"/>
      <c r="XU118" s="1185"/>
      <c r="XV118" s="1185"/>
      <c r="XW118" s="1185"/>
      <c r="XX118" s="1185"/>
      <c r="XY118" s="1185"/>
      <c r="XZ118" s="1185"/>
      <c r="YA118" s="1185"/>
      <c r="YB118" s="1185"/>
      <c r="YC118" s="1185"/>
      <c r="YD118" s="1185"/>
      <c r="YE118" s="1185"/>
      <c r="YF118" s="1185"/>
      <c r="YG118" s="1185"/>
      <c r="YH118" s="1185"/>
      <c r="YI118" s="1185"/>
      <c r="YJ118" s="1185"/>
      <c r="YK118" s="1185"/>
      <c r="YL118" s="1185"/>
      <c r="YM118" s="1185"/>
      <c r="YN118" s="1185"/>
      <c r="YO118" s="1185"/>
      <c r="YP118" s="1185"/>
      <c r="YQ118" s="1185"/>
      <c r="YR118" s="1185"/>
      <c r="YS118" s="1185"/>
      <c r="YT118" s="1185"/>
      <c r="YU118" s="1185"/>
      <c r="YV118" s="1185"/>
      <c r="YW118" s="1185"/>
      <c r="YX118" s="1185"/>
      <c r="YY118" s="1185"/>
      <c r="YZ118" s="1185"/>
      <c r="ZA118" s="1185"/>
      <c r="ZB118" s="1185"/>
      <c r="ZC118" s="1185"/>
      <c r="ZD118" s="1185"/>
      <c r="ZE118" s="1185"/>
      <c r="ZF118" s="1185"/>
      <c r="ZG118" s="1185"/>
      <c r="ZH118" s="1185"/>
      <c r="ZI118" s="1185"/>
      <c r="ZJ118" s="1185"/>
      <c r="ZK118" s="1185"/>
      <c r="ZL118" s="1185"/>
      <c r="ZM118" s="1185"/>
      <c r="ZN118" s="1185"/>
      <c r="ZO118" s="1185"/>
      <c r="ZP118" s="1185"/>
      <c r="ZQ118" s="1185"/>
      <c r="ZR118" s="1185"/>
      <c r="ZS118" s="1185"/>
      <c r="ZT118" s="1185"/>
      <c r="ZU118" s="1185"/>
      <c r="ZV118" s="1185"/>
      <c r="ZW118" s="1185"/>
      <c r="ZX118" s="1185"/>
      <c r="ZY118" s="1185"/>
      <c r="ZZ118" s="1185"/>
      <c r="AAA118" s="1185"/>
      <c r="AAB118" s="1185"/>
      <c r="AAC118" s="1185"/>
      <c r="AAD118" s="1185"/>
      <c r="AAE118" s="1185"/>
      <c r="AAF118" s="1185"/>
      <c r="AAG118" s="1185"/>
      <c r="AAH118" s="1185"/>
      <c r="AAI118" s="1185"/>
      <c r="AAJ118" s="1185"/>
      <c r="AAK118" s="1185"/>
      <c r="AAL118" s="1185"/>
      <c r="AAM118" s="1185"/>
      <c r="AAN118" s="1185"/>
      <c r="AAO118" s="1185"/>
      <c r="AAP118" s="1185"/>
      <c r="AAQ118" s="1185"/>
      <c r="AAR118" s="1185"/>
      <c r="AAS118" s="1185"/>
      <c r="AAT118" s="1185"/>
      <c r="AAU118" s="1185"/>
      <c r="AAV118" s="1185"/>
      <c r="AAW118" s="1185"/>
      <c r="AAX118" s="1185"/>
      <c r="AAY118" s="1185"/>
      <c r="AAZ118" s="1185"/>
      <c r="ABA118" s="1185"/>
      <c r="ABB118" s="1185"/>
      <c r="ABC118" s="1185"/>
      <c r="ABD118" s="1185"/>
      <c r="ABE118" s="1185"/>
      <c r="ABF118" s="1185"/>
      <c r="ABG118" s="1185"/>
      <c r="ABH118" s="1185"/>
      <c r="ABI118" s="1185"/>
      <c r="ABJ118" s="1185"/>
      <c r="ABK118" s="1185"/>
      <c r="ABL118" s="1185"/>
      <c r="ABM118" s="1185"/>
      <c r="ABN118" s="1185"/>
      <c r="ABO118" s="1185"/>
      <c r="ABP118" s="1185"/>
      <c r="ABQ118" s="1185"/>
      <c r="ABR118" s="1185"/>
      <c r="ABS118" s="1185"/>
      <c r="ABT118" s="1185"/>
      <c r="ABU118" s="1185"/>
      <c r="ABV118" s="1185"/>
      <c r="ABW118" s="1185"/>
      <c r="ABX118" s="1185"/>
      <c r="ABY118" s="1185"/>
      <c r="ABZ118" s="1185"/>
      <c r="ACA118" s="1185"/>
      <c r="ACB118" s="1185"/>
      <c r="ACC118" s="1185"/>
      <c r="ACD118" s="1185"/>
      <c r="ACE118" s="1185"/>
      <c r="ACF118" s="1185"/>
      <c r="ACG118" s="1185"/>
      <c r="ACH118" s="1185"/>
      <c r="ACI118" s="1185"/>
      <c r="ACJ118" s="1185"/>
      <c r="ACK118" s="1185"/>
      <c r="ACL118" s="1185"/>
      <c r="ACM118" s="1185"/>
      <c r="ACN118" s="1185"/>
      <c r="ACO118" s="1185"/>
      <c r="ACP118" s="1185"/>
      <c r="ACQ118" s="1185"/>
      <c r="ACR118" s="1185"/>
      <c r="ACS118" s="1185"/>
      <c r="ACT118" s="1185"/>
      <c r="ACU118" s="1185"/>
      <c r="ACV118" s="1185"/>
      <c r="ACW118" s="1185"/>
      <c r="ACX118" s="1185"/>
      <c r="ACY118" s="1185"/>
      <c r="ACZ118" s="1185"/>
      <c r="ADA118" s="1185"/>
      <c r="ADB118" s="1185"/>
      <c r="ADC118" s="1185"/>
      <c r="ADD118" s="1185"/>
      <c r="ADE118" s="1185"/>
      <c r="ADF118" s="1185"/>
      <c r="ADG118" s="1185"/>
      <c r="ADH118" s="1185"/>
      <c r="ADI118" s="1185"/>
      <c r="ADJ118" s="1185"/>
      <c r="ADK118" s="1185"/>
      <c r="ADL118" s="1185"/>
      <c r="ADM118" s="1185"/>
      <c r="ADN118" s="1185"/>
      <c r="ADO118" s="1185"/>
      <c r="ADP118" s="1185"/>
      <c r="ADQ118" s="1185"/>
      <c r="ADR118" s="1185"/>
      <c r="ADS118" s="1185"/>
      <c r="ADT118" s="1185"/>
      <c r="ADU118" s="1185"/>
      <c r="ADV118" s="1185"/>
      <c r="ADW118" s="1185"/>
      <c r="ADX118" s="1185"/>
      <c r="ADY118" s="1185"/>
      <c r="ADZ118" s="1185"/>
      <c r="AEA118" s="1185"/>
      <c r="AEB118" s="1185"/>
      <c r="AEC118" s="1185"/>
      <c r="AED118" s="1185"/>
      <c r="AEE118" s="1185"/>
      <c r="AEF118" s="1185"/>
      <c r="AEG118" s="1185"/>
      <c r="AEH118" s="1185"/>
      <c r="AEI118" s="1185"/>
      <c r="AEJ118" s="1185"/>
      <c r="AEK118" s="1185"/>
      <c r="AEL118" s="1185"/>
      <c r="AEM118" s="1185"/>
      <c r="AEN118" s="1185"/>
      <c r="AEO118" s="1185"/>
      <c r="AEP118" s="1185"/>
      <c r="AEQ118" s="1185"/>
      <c r="AER118" s="1185"/>
      <c r="AES118" s="1185"/>
      <c r="AET118" s="1185"/>
      <c r="AEU118" s="1185"/>
      <c r="AEV118" s="1185"/>
      <c r="AEW118" s="1185"/>
      <c r="AEX118" s="1185"/>
      <c r="AEY118" s="1185"/>
      <c r="AEZ118" s="1185"/>
      <c r="AFA118" s="1185"/>
      <c r="AFB118" s="1185"/>
      <c r="AFC118" s="1185"/>
      <c r="AFD118" s="1185"/>
      <c r="AFE118" s="1185"/>
      <c r="AFF118" s="1185"/>
      <c r="AFG118" s="1185"/>
      <c r="AFH118" s="1185"/>
      <c r="AFI118" s="1185"/>
      <c r="AFJ118" s="1185"/>
      <c r="AFK118" s="1185"/>
      <c r="AFL118" s="1185"/>
      <c r="AFM118" s="1185"/>
      <c r="AFN118" s="1185"/>
      <c r="AFO118" s="1185"/>
      <c r="AFP118" s="1185"/>
      <c r="AFQ118" s="1185"/>
      <c r="AFR118" s="1185"/>
      <c r="AFS118" s="1185"/>
      <c r="AFT118" s="1185"/>
      <c r="AFU118" s="1185"/>
      <c r="AFV118" s="1185"/>
      <c r="AFW118" s="1185"/>
      <c r="AFX118" s="1185"/>
      <c r="AFY118" s="1185"/>
      <c r="AFZ118" s="1185"/>
      <c r="AGA118" s="1185"/>
      <c r="AGB118" s="1185"/>
      <c r="AGC118" s="1185"/>
      <c r="AGD118" s="1185"/>
      <c r="AGE118" s="1185"/>
      <c r="AGF118" s="1185"/>
      <c r="AGG118" s="1185"/>
      <c r="AGH118" s="1185"/>
      <c r="AGI118" s="1185"/>
      <c r="AGJ118" s="1185"/>
      <c r="AGK118" s="1185"/>
      <c r="AGL118" s="1185"/>
      <c r="AGM118" s="1185"/>
      <c r="AGN118" s="1185"/>
      <c r="AGO118" s="1185"/>
      <c r="AGP118" s="1185"/>
      <c r="AGQ118" s="1185"/>
      <c r="AGR118" s="1185"/>
      <c r="AGS118" s="1185"/>
      <c r="AGT118" s="1185"/>
      <c r="AGU118" s="1185"/>
      <c r="AGV118" s="1185"/>
      <c r="AGW118" s="1185"/>
      <c r="AGX118" s="1185"/>
      <c r="AGY118" s="1185"/>
      <c r="AGZ118" s="1185"/>
      <c r="AHA118" s="1185"/>
      <c r="AHB118" s="1185"/>
      <c r="AHC118" s="1185"/>
      <c r="AHD118" s="1185"/>
      <c r="AHE118" s="1185"/>
      <c r="AHF118" s="1185"/>
      <c r="AHG118" s="1185"/>
      <c r="AHH118" s="1185"/>
      <c r="AHI118" s="1185"/>
      <c r="AHJ118" s="1185"/>
      <c r="AHK118" s="1185"/>
      <c r="AHL118" s="1185"/>
      <c r="AHM118" s="1185"/>
      <c r="AHN118" s="1185"/>
      <c r="AHO118" s="1185"/>
      <c r="AHP118" s="1185"/>
      <c r="AHQ118" s="1185"/>
      <c r="AHR118" s="1185"/>
      <c r="AHS118" s="1185"/>
      <c r="AHT118" s="1185"/>
      <c r="AHU118" s="1185"/>
      <c r="AHV118" s="1185"/>
      <c r="AHW118" s="1185"/>
      <c r="AHX118" s="1185"/>
      <c r="AHY118" s="1185"/>
      <c r="AHZ118" s="1185"/>
      <c r="AIA118" s="1185"/>
      <c r="AIB118" s="1185"/>
      <c r="AIC118" s="1185"/>
      <c r="AID118" s="1185"/>
      <c r="AIE118" s="1185"/>
      <c r="AIF118" s="1185"/>
      <c r="AIG118" s="1185"/>
      <c r="AIH118" s="1185"/>
      <c r="AII118" s="1185"/>
      <c r="AIJ118" s="1185"/>
      <c r="AIK118" s="1185"/>
      <c r="AIL118" s="1185"/>
      <c r="AIM118" s="1185"/>
      <c r="AIN118" s="1185"/>
      <c r="AIO118" s="1185"/>
      <c r="AIP118" s="1185"/>
      <c r="AIQ118" s="1185"/>
      <c r="AIR118" s="1185"/>
      <c r="AIS118" s="1185"/>
      <c r="AIT118" s="1185"/>
      <c r="AIU118" s="1185"/>
      <c r="AIV118" s="1185"/>
      <c r="AIW118" s="1185"/>
      <c r="AIX118" s="1185"/>
      <c r="AIY118" s="1185"/>
      <c r="AIZ118" s="1185"/>
      <c r="AJA118" s="1185"/>
      <c r="AJB118" s="1185"/>
      <c r="AJC118" s="1185"/>
      <c r="AJD118" s="1185"/>
      <c r="AJE118" s="1185"/>
      <c r="AJF118" s="1185"/>
      <c r="AJG118" s="1185"/>
      <c r="AJH118" s="1185"/>
      <c r="AJI118" s="1185"/>
      <c r="AJJ118" s="1185"/>
      <c r="AJK118" s="1185"/>
      <c r="AJL118" s="1185"/>
      <c r="AJM118" s="1185"/>
      <c r="AJN118" s="1185"/>
      <c r="AJO118" s="1185"/>
      <c r="AJP118" s="1185"/>
      <c r="AJQ118" s="1185"/>
      <c r="AJR118" s="1185"/>
      <c r="AJS118" s="1185"/>
      <c r="AJT118" s="1185"/>
      <c r="AJU118" s="1185"/>
      <c r="AJV118" s="1185"/>
      <c r="AJW118" s="1185"/>
      <c r="AJX118" s="1185"/>
      <c r="AJY118" s="1185"/>
      <c r="AJZ118" s="1185"/>
      <c r="AKA118" s="1185"/>
      <c r="AKB118" s="1185"/>
      <c r="AKC118" s="1185"/>
      <c r="AKD118" s="1185"/>
      <c r="AKE118" s="1185"/>
      <c r="AKF118" s="1185"/>
      <c r="AKG118" s="1185"/>
      <c r="AKH118" s="1185"/>
      <c r="AKI118" s="1185"/>
      <c r="AKJ118" s="1185"/>
      <c r="AKK118" s="1185"/>
      <c r="AKL118" s="1185"/>
      <c r="AKM118" s="1185"/>
      <c r="AKN118" s="1185"/>
      <c r="AKO118" s="1185"/>
      <c r="AKP118" s="1185"/>
      <c r="AKQ118" s="1185"/>
      <c r="AKR118" s="1185"/>
      <c r="AKS118" s="1185"/>
      <c r="AKT118" s="1185"/>
      <c r="AKU118" s="1185"/>
      <c r="AKV118" s="1185"/>
      <c r="AKW118" s="1185"/>
      <c r="AKX118" s="1185"/>
      <c r="AKY118" s="1185"/>
      <c r="AKZ118" s="1185"/>
      <c r="ALA118" s="1185"/>
      <c r="ALB118" s="1185"/>
      <c r="ALC118" s="1185"/>
      <c r="ALD118" s="1185"/>
      <c r="ALE118" s="1185"/>
      <c r="ALF118" s="1185"/>
      <c r="ALG118" s="1185"/>
      <c r="ALH118" s="1185"/>
      <c r="ALI118" s="1185"/>
      <c r="ALJ118" s="1185"/>
      <c r="ALK118" s="1185"/>
      <c r="ALL118" s="1185"/>
      <c r="ALM118" s="1185"/>
      <c r="ALN118" s="1185"/>
      <c r="ALO118" s="1185"/>
      <c r="ALP118" s="1185"/>
      <c r="ALQ118" s="1185"/>
      <c r="ALR118" s="1185"/>
      <c r="ALS118" s="1185"/>
      <c r="ALT118" s="1185"/>
      <c r="ALU118" s="1185"/>
      <c r="ALV118" s="1185"/>
      <c r="ALW118" s="1185"/>
      <c r="ALX118" s="1185"/>
      <c r="ALY118" s="1185"/>
      <c r="ALZ118" s="1185"/>
      <c r="AMA118" s="1185"/>
      <c r="AMB118" s="1185"/>
      <c r="AMC118" s="1185"/>
      <c r="AMD118" s="1185"/>
      <c r="AME118" s="1185"/>
      <c r="AMF118" s="1185"/>
      <c r="AMG118" s="1185"/>
      <c r="AMH118" s="1185"/>
      <c r="AMI118" s="1185"/>
      <c r="AMJ118" s="1185"/>
      <c r="AMK118" s="1185"/>
    </row>
    <row r="119" spans="1:1025">
      <c r="A119" s="1799"/>
      <c r="B119" s="1799"/>
      <c r="C119" s="1799"/>
      <c r="D119" s="1799"/>
      <c r="E119" s="1799"/>
      <c r="F119" s="1799"/>
      <c r="G119" s="1799"/>
      <c r="H119" s="1799"/>
      <c r="K119" s="1185"/>
      <c r="L119" s="1185"/>
      <c r="M119" s="1185"/>
      <c r="N119" s="1185"/>
      <c r="O119" s="1185"/>
      <c r="P119" s="1185"/>
      <c r="Q119" s="1185"/>
      <c r="R119" s="1185"/>
      <c r="S119" s="1185"/>
      <c r="T119" s="1185"/>
      <c r="U119" s="1185"/>
      <c r="V119" s="1185"/>
      <c r="W119" s="1185"/>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185"/>
      <c r="AS119" s="1185"/>
      <c r="AT119" s="1185"/>
      <c r="AU119" s="1185"/>
      <c r="AV119" s="1185"/>
      <c r="AW119" s="1185"/>
      <c r="AX119" s="1185"/>
      <c r="AY119" s="1185"/>
      <c r="AZ119" s="1185"/>
      <c r="BA119" s="1185"/>
      <c r="BB119" s="1185"/>
      <c r="BC119" s="1185"/>
      <c r="BD119" s="1185"/>
      <c r="BE119" s="1185"/>
      <c r="BF119" s="1185"/>
      <c r="BG119" s="1185"/>
      <c r="BH119" s="1185"/>
      <c r="BI119" s="1185"/>
      <c r="BJ119" s="1185"/>
      <c r="BK119" s="1185"/>
      <c r="BL119" s="1185"/>
      <c r="BM119" s="1185"/>
      <c r="BN119" s="1185"/>
      <c r="BO119" s="1185"/>
      <c r="BP119" s="1185"/>
      <c r="BQ119" s="1185"/>
      <c r="BR119" s="1185"/>
      <c r="BS119" s="1185"/>
      <c r="BT119" s="1185"/>
      <c r="BU119" s="1185"/>
      <c r="BV119" s="1185"/>
      <c r="BW119" s="1185"/>
      <c r="BX119" s="1185"/>
      <c r="BY119" s="1185"/>
      <c r="BZ119" s="1185"/>
      <c r="CA119" s="1185"/>
      <c r="CB119" s="1185"/>
      <c r="CC119" s="1185"/>
      <c r="CD119" s="1185"/>
      <c r="CE119" s="1185"/>
      <c r="CF119" s="1185"/>
      <c r="CG119" s="1185"/>
      <c r="CH119" s="1185"/>
      <c r="CI119" s="1185"/>
      <c r="CJ119" s="1185"/>
      <c r="CK119" s="1185"/>
      <c r="CL119" s="1185"/>
      <c r="CM119" s="1185"/>
      <c r="CN119" s="1185"/>
      <c r="CO119" s="1185"/>
      <c r="CP119" s="1185"/>
      <c r="CQ119" s="1185"/>
      <c r="CR119" s="1185"/>
      <c r="CS119" s="1185"/>
      <c r="CT119" s="1185"/>
      <c r="CU119" s="1185"/>
      <c r="CV119" s="1185"/>
      <c r="CW119" s="1185"/>
      <c r="CX119" s="1185"/>
      <c r="CY119" s="1185"/>
      <c r="CZ119" s="1185"/>
      <c r="DA119" s="1185"/>
      <c r="DB119" s="1185"/>
      <c r="DC119" s="1185"/>
      <c r="DD119" s="1185"/>
      <c r="DE119" s="1185"/>
      <c r="DF119" s="1185"/>
      <c r="DG119" s="1185"/>
      <c r="DH119" s="1185"/>
      <c r="DI119" s="1185"/>
      <c r="DJ119" s="1185"/>
      <c r="DK119" s="1185"/>
      <c r="DL119" s="1185"/>
      <c r="DM119" s="1185"/>
      <c r="DN119" s="1185"/>
      <c r="DO119" s="1185"/>
      <c r="DP119" s="1185"/>
      <c r="DQ119" s="1185"/>
      <c r="DR119" s="1185"/>
      <c r="DS119" s="1185"/>
      <c r="DT119" s="1185"/>
      <c r="DU119" s="1185"/>
      <c r="DV119" s="1185"/>
      <c r="DW119" s="1185"/>
      <c r="DX119" s="1185"/>
      <c r="DY119" s="1185"/>
      <c r="DZ119" s="1185"/>
      <c r="EA119" s="1185"/>
      <c r="EB119" s="1185"/>
      <c r="EC119" s="1185"/>
      <c r="ED119" s="1185"/>
      <c r="EE119" s="1185"/>
      <c r="EF119" s="1185"/>
      <c r="EG119" s="1185"/>
      <c r="EH119" s="1185"/>
      <c r="EI119" s="1185"/>
      <c r="EJ119" s="1185"/>
      <c r="EK119" s="1185"/>
      <c r="EL119" s="1185"/>
      <c r="EM119" s="1185"/>
      <c r="EN119" s="1185"/>
      <c r="EO119" s="1185"/>
      <c r="EP119" s="1185"/>
      <c r="EQ119" s="1185"/>
      <c r="ER119" s="1185"/>
      <c r="ES119" s="1185"/>
      <c r="ET119" s="1185"/>
      <c r="EU119" s="1185"/>
      <c r="EV119" s="1185"/>
      <c r="EW119" s="1185"/>
      <c r="EX119" s="1185"/>
      <c r="EY119" s="1185"/>
      <c r="EZ119" s="1185"/>
      <c r="FA119" s="1185"/>
      <c r="FB119" s="1185"/>
      <c r="FC119" s="1185"/>
      <c r="FD119" s="1185"/>
      <c r="FE119" s="1185"/>
      <c r="FF119" s="1185"/>
      <c r="FG119" s="1185"/>
      <c r="FH119" s="1185"/>
      <c r="FI119" s="1185"/>
      <c r="FJ119" s="1185"/>
      <c r="FK119" s="1185"/>
      <c r="FL119" s="1185"/>
      <c r="FM119" s="1185"/>
      <c r="FN119" s="1185"/>
      <c r="FO119" s="1185"/>
      <c r="FP119" s="1185"/>
      <c r="FQ119" s="1185"/>
      <c r="FR119" s="1185"/>
      <c r="FS119" s="1185"/>
      <c r="FT119" s="1185"/>
      <c r="FU119" s="1185"/>
      <c r="FV119" s="1185"/>
      <c r="FW119" s="1185"/>
      <c r="FX119" s="1185"/>
      <c r="FY119" s="1185"/>
      <c r="FZ119" s="1185"/>
      <c r="GA119" s="1185"/>
      <c r="GB119" s="1185"/>
      <c r="GC119" s="1185"/>
      <c r="GD119" s="1185"/>
      <c r="GE119" s="1185"/>
      <c r="GF119" s="1185"/>
      <c r="GG119" s="1185"/>
      <c r="GH119" s="1185"/>
      <c r="GI119" s="1185"/>
      <c r="GJ119" s="1185"/>
      <c r="GK119" s="1185"/>
      <c r="GL119" s="1185"/>
      <c r="GM119" s="1185"/>
      <c r="GN119" s="1185"/>
      <c r="GO119" s="1185"/>
      <c r="GP119" s="1185"/>
      <c r="GQ119" s="1185"/>
      <c r="GR119" s="1185"/>
      <c r="GS119" s="1185"/>
      <c r="GT119" s="1185"/>
      <c r="GU119" s="1185"/>
      <c r="GV119" s="1185"/>
      <c r="GW119" s="1185"/>
      <c r="GX119" s="1185"/>
      <c r="GY119" s="1185"/>
      <c r="GZ119" s="1185"/>
      <c r="HA119" s="1185"/>
      <c r="HB119" s="1185"/>
      <c r="HC119" s="1185"/>
      <c r="HD119" s="1185"/>
      <c r="HE119" s="1185"/>
      <c r="HF119" s="1185"/>
      <c r="HG119" s="1185"/>
      <c r="HH119" s="1185"/>
      <c r="HI119" s="1185"/>
      <c r="HJ119" s="1185"/>
      <c r="HK119" s="1185"/>
      <c r="HL119" s="1185"/>
      <c r="HM119" s="1185"/>
      <c r="HN119" s="1185"/>
      <c r="HO119" s="1185"/>
      <c r="HP119" s="1185"/>
      <c r="HQ119" s="1185"/>
      <c r="HR119" s="1185"/>
      <c r="HS119" s="1185"/>
      <c r="HT119" s="1185"/>
      <c r="HU119" s="1185"/>
      <c r="HV119" s="1185"/>
      <c r="HW119" s="1185"/>
      <c r="HX119" s="1185"/>
      <c r="HY119" s="1185"/>
      <c r="HZ119" s="1185"/>
      <c r="IA119" s="1185"/>
      <c r="IB119" s="1185"/>
      <c r="IC119" s="1185"/>
      <c r="ID119" s="1185"/>
      <c r="IE119" s="1185"/>
      <c r="IF119" s="1185"/>
      <c r="IG119" s="1185"/>
      <c r="IH119" s="1185"/>
      <c r="II119" s="1185"/>
      <c r="IJ119" s="1185"/>
      <c r="IK119" s="1185"/>
      <c r="IL119" s="1185"/>
      <c r="IM119" s="1185"/>
      <c r="IN119" s="1185"/>
      <c r="IO119" s="1185"/>
      <c r="IP119" s="1185"/>
      <c r="IQ119" s="1185"/>
      <c r="IR119" s="1185"/>
      <c r="IS119" s="1185"/>
      <c r="IT119" s="1185"/>
      <c r="IU119" s="1185"/>
      <c r="IV119" s="1185"/>
      <c r="IW119" s="1185"/>
      <c r="IX119" s="1185"/>
      <c r="IY119" s="1185"/>
      <c r="IZ119" s="1185"/>
      <c r="JA119" s="1185"/>
      <c r="JB119" s="1185"/>
      <c r="JC119" s="1185"/>
      <c r="JD119" s="1185"/>
      <c r="JE119" s="1185"/>
      <c r="JF119" s="1185"/>
      <c r="JG119" s="1185"/>
      <c r="JH119" s="1185"/>
      <c r="JI119" s="1185"/>
      <c r="JJ119" s="1185"/>
      <c r="JK119" s="1185"/>
      <c r="JL119" s="1185"/>
      <c r="JM119" s="1185"/>
      <c r="JN119" s="1185"/>
      <c r="JO119" s="1185"/>
      <c r="JP119" s="1185"/>
      <c r="JQ119" s="1185"/>
      <c r="JR119" s="1185"/>
      <c r="JS119" s="1185"/>
      <c r="JT119" s="1185"/>
      <c r="JU119" s="1185"/>
      <c r="JV119" s="1185"/>
      <c r="JW119" s="1185"/>
      <c r="JX119" s="1185"/>
      <c r="JY119" s="1185"/>
      <c r="JZ119" s="1185"/>
      <c r="KA119" s="1185"/>
      <c r="KB119" s="1185"/>
      <c r="KC119" s="1185"/>
      <c r="KD119" s="1185"/>
      <c r="KE119" s="1185"/>
      <c r="KF119" s="1185"/>
      <c r="KG119" s="1185"/>
      <c r="KH119" s="1185"/>
      <c r="KI119" s="1185"/>
      <c r="KJ119" s="1185"/>
      <c r="KK119" s="1185"/>
      <c r="KL119" s="1185"/>
      <c r="KM119" s="1185"/>
      <c r="KN119" s="1185"/>
      <c r="KO119" s="1185"/>
      <c r="KP119" s="1185"/>
      <c r="KQ119" s="1185"/>
      <c r="KR119" s="1185"/>
      <c r="KS119" s="1185"/>
      <c r="KT119" s="1185"/>
      <c r="KU119" s="1185"/>
      <c r="KV119" s="1185"/>
      <c r="KW119" s="1185"/>
      <c r="KX119" s="1185"/>
      <c r="KY119" s="1185"/>
      <c r="KZ119" s="1185"/>
      <c r="LA119" s="1185"/>
      <c r="LB119" s="1185"/>
      <c r="LC119" s="1185"/>
      <c r="LD119" s="1185"/>
      <c r="LE119" s="1185"/>
      <c r="LF119" s="1185"/>
      <c r="LG119" s="1185"/>
      <c r="LH119" s="1185"/>
      <c r="LI119" s="1185"/>
      <c r="LJ119" s="1185"/>
      <c r="LK119" s="1185"/>
      <c r="LL119" s="1185"/>
      <c r="LM119" s="1185"/>
      <c r="LN119" s="1185"/>
      <c r="LO119" s="1185"/>
      <c r="LP119" s="1185"/>
      <c r="LQ119" s="1185"/>
      <c r="LR119" s="1185"/>
      <c r="LS119" s="1185"/>
      <c r="LT119" s="1185"/>
      <c r="LU119" s="1185"/>
      <c r="LV119" s="1185"/>
      <c r="LW119" s="1185"/>
      <c r="LX119" s="1185"/>
      <c r="LY119" s="1185"/>
      <c r="LZ119" s="1185"/>
      <c r="MA119" s="1185"/>
      <c r="MB119" s="1185"/>
      <c r="MC119" s="1185"/>
      <c r="MD119" s="1185"/>
      <c r="ME119" s="1185"/>
      <c r="MF119" s="1185"/>
      <c r="MG119" s="1185"/>
      <c r="MH119" s="1185"/>
      <c r="MI119" s="1185"/>
      <c r="MJ119" s="1185"/>
      <c r="MK119" s="1185"/>
      <c r="ML119" s="1185"/>
      <c r="MM119" s="1185"/>
      <c r="MN119" s="1185"/>
      <c r="MO119" s="1185"/>
      <c r="MP119" s="1185"/>
      <c r="MQ119" s="1185"/>
      <c r="MR119" s="1185"/>
      <c r="MS119" s="1185"/>
      <c r="MT119" s="1185"/>
      <c r="MU119" s="1185"/>
      <c r="MV119" s="1185"/>
      <c r="MW119" s="1185"/>
      <c r="MX119" s="1185"/>
      <c r="MY119" s="1185"/>
      <c r="MZ119" s="1185"/>
      <c r="NA119" s="1185"/>
      <c r="NB119" s="1185"/>
      <c r="NC119" s="1185"/>
      <c r="ND119" s="1185"/>
      <c r="NE119" s="1185"/>
      <c r="NF119" s="1185"/>
      <c r="NG119" s="1185"/>
      <c r="NH119" s="1185"/>
      <c r="NI119" s="1185"/>
      <c r="NJ119" s="1185"/>
      <c r="NK119" s="1185"/>
      <c r="NL119" s="1185"/>
      <c r="NM119" s="1185"/>
      <c r="NN119" s="1185"/>
      <c r="NO119" s="1185"/>
      <c r="NP119" s="1185"/>
      <c r="NQ119" s="1185"/>
      <c r="NR119" s="1185"/>
      <c r="NS119" s="1185"/>
      <c r="NT119" s="1185"/>
      <c r="NU119" s="1185"/>
      <c r="NV119" s="1185"/>
      <c r="NW119" s="1185"/>
      <c r="NX119" s="1185"/>
      <c r="NY119" s="1185"/>
      <c r="NZ119" s="1185"/>
      <c r="OA119" s="1185"/>
      <c r="OB119" s="1185"/>
      <c r="OC119" s="1185"/>
      <c r="OD119" s="1185"/>
      <c r="OE119" s="1185"/>
      <c r="OF119" s="1185"/>
      <c r="OG119" s="1185"/>
      <c r="OH119" s="1185"/>
      <c r="OI119" s="1185"/>
      <c r="OJ119" s="1185"/>
      <c r="OK119" s="1185"/>
      <c r="OL119" s="1185"/>
      <c r="OM119" s="1185"/>
      <c r="ON119" s="1185"/>
      <c r="OO119" s="1185"/>
      <c r="OP119" s="1185"/>
      <c r="OQ119" s="1185"/>
      <c r="OR119" s="1185"/>
      <c r="OS119" s="1185"/>
      <c r="OT119" s="1185"/>
      <c r="OU119" s="1185"/>
      <c r="OV119" s="1185"/>
      <c r="OW119" s="1185"/>
      <c r="OX119" s="1185"/>
      <c r="OY119" s="1185"/>
      <c r="OZ119" s="1185"/>
      <c r="PA119" s="1185"/>
      <c r="PB119" s="1185"/>
      <c r="PC119" s="1185"/>
      <c r="PD119" s="1185"/>
      <c r="PE119" s="1185"/>
      <c r="PF119" s="1185"/>
      <c r="PG119" s="1185"/>
      <c r="PH119" s="1185"/>
      <c r="PI119" s="1185"/>
      <c r="PJ119" s="1185"/>
      <c r="PK119" s="1185"/>
      <c r="PL119" s="1185"/>
      <c r="PM119" s="1185"/>
      <c r="PN119" s="1185"/>
      <c r="PO119" s="1185"/>
      <c r="PP119" s="1185"/>
      <c r="PQ119" s="1185"/>
      <c r="PR119" s="1185"/>
      <c r="PS119" s="1185"/>
      <c r="PT119" s="1185"/>
      <c r="PU119" s="1185"/>
      <c r="PV119" s="1185"/>
      <c r="PW119" s="1185"/>
      <c r="PX119" s="1185"/>
      <c r="PY119" s="1185"/>
      <c r="PZ119" s="1185"/>
      <c r="QA119" s="1185"/>
      <c r="QB119" s="1185"/>
      <c r="QC119" s="1185"/>
      <c r="QD119" s="1185"/>
      <c r="QE119" s="1185"/>
      <c r="QF119" s="1185"/>
      <c r="QG119" s="1185"/>
      <c r="QH119" s="1185"/>
      <c r="QI119" s="1185"/>
      <c r="QJ119" s="1185"/>
      <c r="QK119" s="1185"/>
      <c r="QL119" s="1185"/>
      <c r="QM119" s="1185"/>
      <c r="QN119" s="1185"/>
      <c r="QO119" s="1185"/>
      <c r="QP119" s="1185"/>
      <c r="QQ119" s="1185"/>
      <c r="QR119" s="1185"/>
      <c r="QS119" s="1185"/>
      <c r="QT119" s="1185"/>
      <c r="QU119" s="1185"/>
      <c r="QV119" s="1185"/>
      <c r="QW119" s="1185"/>
      <c r="QX119" s="1185"/>
      <c r="QY119" s="1185"/>
      <c r="QZ119" s="1185"/>
      <c r="RA119" s="1185"/>
      <c r="RB119" s="1185"/>
      <c r="RC119" s="1185"/>
      <c r="RD119" s="1185"/>
      <c r="RE119" s="1185"/>
      <c r="RF119" s="1185"/>
      <c r="RG119" s="1185"/>
      <c r="RH119" s="1185"/>
      <c r="RI119" s="1185"/>
      <c r="RJ119" s="1185"/>
      <c r="RK119" s="1185"/>
      <c r="RL119" s="1185"/>
      <c r="RM119" s="1185"/>
      <c r="RN119" s="1185"/>
      <c r="RO119" s="1185"/>
      <c r="RP119" s="1185"/>
      <c r="RQ119" s="1185"/>
      <c r="RR119" s="1185"/>
      <c r="RS119" s="1185"/>
      <c r="RT119" s="1185"/>
      <c r="RU119" s="1185"/>
      <c r="RV119" s="1185"/>
      <c r="RW119" s="1185"/>
      <c r="RX119" s="1185"/>
      <c r="RY119" s="1185"/>
      <c r="RZ119" s="1185"/>
      <c r="SA119" s="1185"/>
      <c r="SB119" s="1185"/>
      <c r="SC119" s="1185"/>
      <c r="SD119" s="1185"/>
      <c r="SE119" s="1185"/>
      <c r="SF119" s="1185"/>
      <c r="SG119" s="1185"/>
      <c r="SH119" s="1185"/>
      <c r="SI119" s="1185"/>
      <c r="SJ119" s="1185"/>
      <c r="SK119" s="1185"/>
      <c r="SL119" s="1185"/>
      <c r="SM119" s="1185"/>
      <c r="SN119" s="1185"/>
      <c r="SO119" s="1185"/>
      <c r="SP119" s="1185"/>
      <c r="SQ119" s="1185"/>
      <c r="SR119" s="1185"/>
      <c r="SS119" s="1185"/>
      <c r="ST119" s="1185"/>
      <c r="SU119" s="1185"/>
      <c r="SV119" s="1185"/>
      <c r="SW119" s="1185"/>
      <c r="SX119" s="1185"/>
      <c r="SY119" s="1185"/>
      <c r="SZ119" s="1185"/>
      <c r="TA119" s="1185"/>
      <c r="TB119" s="1185"/>
      <c r="TC119" s="1185"/>
      <c r="TD119" s="1185"/>
      <c r="TE119" s="1185"/>
      <c r="TF119" s="1185"/>
      <c r="TG119" s="1185"/>
      <c r="TH119" s="1185"/>
      <c r="TI119" s="1185"/>
      <c r="TJ119" s="1185"/>
      <c r="TK119" s="1185"/>
      <c r="TL119" s="1185"/>
      <c r="TM119" s="1185"/>
      <c r="TN119" s="1185"/>
      <c r="TO119" s="1185"/>
      <c r="TP119" s="1185"/>
      <c r="TQ119" s="1185"/>
      <c r="TR119" s="1185"/>
      <c r="TS119" s="1185"/>
      <c r="TT119" s="1185"/>
      <c r="TU119" s="1185"/>
      <c r="TV119" s="1185"/>
      <c r="TW119" s="1185"/>
      <c r="TX119" s="1185"/>
      <c r="TY119" s="1185"/>
      <c r="TZ119" s="1185"/>
      <c r="UA119" s="1185"/>
      <c r="UB119" s="1185"/>
      <c r="UC119" s="1185"/>
      <c r="UD119" s="1185"/>
      <c r="UE119" s="1185"/>
      <c r="UF119" s="1185"/>
      <c r="UG119" s="1185"/>
      <c r="UH119" s="1185"/>
      <c r="UI119" s="1185"/>
      <c r="UJ119" s="1185"/>
      <c r="UK119" s="1185"/>
      <c r="UL119" s="1185"/>
      <c r="UM119" s="1185"/>
      <c r="UN119" s="1185"/>
      <c r="UO119" s="1185"/>
      <c r="UP119" s="1185"/>
      <c r="UQ119" s="1185"/>
      <c r="UR119" s="1185"/>
      <c r="US119" s="1185"/>
      <c r="UT119" s="1185"/>
      <c r="UU119" s="1185"/>
      <c r="UV119" s="1185"/>
      <c r="UW119" s="1185"/>
      <c r="UX119" s="1185"/>
      <c r="UY119" s="1185"/>
      <c r="UZ119" s="1185"/>
      <c r="VA119" s="1185"/>
      <c r="VB119" s="1185"/>
      <c r="VC119" s="1185"/>
      <c r="VD119" s="1185"/>
      <c r="VE119" s="1185"/>
      <c r="VF119" s="1185"/>
      <c r="VG119" s="1185"/>
      <c r="VH119" s="1185"/>
      <c r="VI119" s="1185"/>
      <c r="VJ119" s="1185"/>
      <c r="VK119" s="1185"/>
      <c r="VL119" s="1185"/>
      <c r="VM119" s="1185"/>
      <c r="VN119" s="1185"/>
      <c r="VO119" s="1185"/>
      <c r="VP119" s="1185"/>
      <c r="VQ119" s="1185"/>
      <c r="VR119" s="1185"/>
      <c r="VS119" s="1185"/>
      <c r="VT119" s="1185"/>
      <c r="VU119" s="1185"/>
      <c r="VV119" s="1185"/>
      <c r="VW119" s="1185"/>
      <c r="VX119" s="1185"/>
      <c r="VY119" s="1185"/>
      <c r="VZ119" s="1185"/>
      <c r="WA119" s="1185"/>
      <c r="WB119" s="1185"/>
      <c r="WC119" s="1185"/>
      <c r="WD119" s="1185"/>
      <c r="WE119" s="1185"/>
      <c r="WF119" s="1185"/>
      <c r="WG119" s="1185"/>
      <c r="WH119" s="1185"/>
      <c r="WI119" s="1185"/>
      <c r="WJ119" s="1185"/>
      <c r="WK119" s="1185"/>
      <c r="WL119" s="1185"/>
      <c r="WM119" s="1185"/>
      <c r="WN119" s="1185"/>
      <c r="WO119" s="1185"/>
      <c r="WP119" s="1185"/>
      <c r="WQ119" s="1185"/>
      <c r="WR119" s="1185"/>
      <c r="WS119" s="1185"/>
      <c r="WT119" s="1185"/>
      <c r="WU119" s="1185"/>
      <c r="WV119" s="1185"/>
      <c r="WW119" s="1185"/>
      <c r="WX119" s="1185"/>
      <c r="WY119" s="1185"/>
      <c r="WZ119" s="1185"/>
      <c r="XA119" s="1185"/>
      <c r="XB119" s="1185"/>
      <c r="XC119" s="1185"/>
      <c r="XD119" s="1185"/>
      <c r="XE119" s="1185"/>
      <c r="XF119" s="1185"/>
      <c r="XG119" s="1185"/>
      <c r="XH119" s="1185"/>
      <c r="XI119" s="1185"/>
      <c r="XJ119" s="1185"/>
      <c r="XK119" s="1185"/>
      <c r="XL119" s="1185"/>
      <c r="XM119" s="1185"/>
      <c r="XN119" s="1185"/>
      <c r="XO119" s="1185"/>
      <c r="XP119" s="1185"/>
      <c r="XQ119" s="1185"/>
      <c r="XR119" s="1185"/>
      <c r="XS119" s="1185"/>
      <c r="XT119" s="1185"/>
      <c r="XU119" s="1185"/>
      <c r="XV119" s="1185"/>
      <c r="XW119" s="1185"/>
      <c r="XX119" s="1185"/>
      <c r="XY119" s="1185"/>
      <c r="XZ119" s="1185"/>
      <c r="YA119" s="1185"/>
      <c r="YB119" s="1185"/>
      <c r="YC119" s="1185"/>
      <c r="YD119" s="1185"/>
      <c r="YE119" s="1185"/>
      <c r="YF119" s="1185"/>
      <c r="YG119" s="1185"/>
      <c r="YH119" s="1185"/>
      <c r="YI119" s="1185"/>
      <c r="YJ119" s="1185"/>
      <c r="YK119" s="1185"/>
      <c r="YL119" s="1185"/>
      <c r="YM119" s="1185"/>
      <c r="YN119" s="1185"/>
      <c r="YO119" s="1185"/>
      <c r="YP119" s="1185"/>
      <c r="YQ119" s="1185"/>
      <c r="YR119" s="1185"/>
      <c r="YS119" s="1185"/>
      <c r="YT119" s="1185"/>
      <c r="YU119" s="1185"/>
      <c r="YV119" s="1185"/>
      <c r="YW119" s="1185"/>
      <c r="YX119" s="1185"/>
      <c r="YY119" s="1185"/>
      <c r="YZ119" s="1185"/>
      <c r="ZA119" s="1185"/>
      <c r="ZB119" s="1185"/>
      <c r="ZC119" s="1185"/>
      <c r="ZD119" s="1185"/>
      <c r="ZE119" s="1185"/>
      <c r="ZF119" s="1185"/>
      <c r="ZG119" s="1185"/>
      <c r="ZH119" s="1185"/>
      <c r="ZI119" s="1185"/>
      <c r="ZJ119" s="1185"/>
      <c r="ZK119" s="1185"/>
      <c r="ZL119" s="1185"/>
      <c r="ZM119" s="1185"/>
      <c r="ZN119" s="1185"/>
      <c r="ZO119" s="1185"/>
      <c r="ZP119" s="1185"/>
      <c r="ZQ119" s="1185"/>
      <c r="ZR119" s="1185"/>
      <c r="ZS119" s="1185"/>
      <c r="ZT119" s="1185"/>
      <c r="ZU119" s="1185"/>
      <c r="ZV119" s="1185"/>
      <c r="ZW119" s="1185"/>
      <c r="ZX119" s="1185"/>
      <c r="ZY119" s="1185"/>
      <c r="ZZ119" s="1185"/>
      <c r="AAA119" s="1185"/>
      <c r="AAB119" s="1185"/>
      <c r="AAC119" s="1185"/>
      <c r="AAD119" s="1185"/>
      <c r="AAE119" s="1185"/>
      <c r="AAF119" s="1185"/>
      <c r="AAG119" s="1185"/>
      <c r="AAH119" s="1185"/>
      <c r="AAI119" s="1185"/>
      <c r="AAJ119" s="1185"/>
      <c r="AAK119" s="1185"/>
      <c r="AAL119" s="1185"/>
      <c r="AAM119" s="1185"/>
      <c r="AAN119" s="1185"/>
      <c r="AAO119" s="1185"/>
      <c r="AAP119" s="1185"/>
      <c r="AAQ119" s="1185"/>
      <c r="AAR119" s="1185"/>
      <c r="AAS119" s="1185"/>
      <c r="AAT119" s="1185"/>
      <c r="AAU119" s="1185"/>
      <c r="AAV119" s="1185"/>
      <c r="AAW119" s="1185"/>
      <c r="AAX119" s="1185"/>
      <c r="AAY119" s="1185"/>
      <c r="AAZ119" s="1185"/>
      <c r="ABA119" s="1185"/>
      <c r="ABB119" s="1185"/>
      <c r="ABC119" s="1185"/>
      <c r="ABD119" s="1185"/>
      <c r="ABE119" s="1185"/>
      <c r="ABF119" s="1185"/>
      <c r="ABG119" s="1185"/>
      <c r="ABH119" s="1185"/>
      <c r="ABI119" s="1185"/>
      <c r="ABJ119" s="1185"/>
      <c r="ABK119" s="1185"/>
      <c r="ABL119" s="1185"/>
      <c r="ABM119" s="1185"/>
      <c r="ABN119" s="1185"/>
      <c r="ABO119" s="1185"/>
      <c r="ABP119" s="1185"/>
      <c r="ABQ119" s="1185"/>
      <c r="ABR119" s="1185"/>
      <c r="ABS119" s="1185"/>
      <c r="ABT119" s="1185"/>
      <c r="ABU119" s="1185"/>
      <c r="ABV119" s="1185"/>
      <c r="ABW119" s="1185"/>
      <c r="ABX119" s="1185"/>
      <c r="ABY119" s="1185"/>
      <c r="ABZ119" s="1185"/>
      <c r="ACA119" s="1185"/>
      <c r="ACB119" s="1185"/>
      <c r="ACC119" s="1185"/>
      <c r="ACD119" s="1185"/>
      <c r="ACE119" s="1185"/>
      <c r="ACF119" s="1185"/>
      <c r="ACG119" s="1185"/>
      <c r="ACH119" s="1185"/>
      <c r="ACI119" s="1185"/>
      <c r="ACJ119" s="1185"/>
      <c r="ACK119" s="1185"/>
      <c r="ACL119" s="1185"/>
      <c r="ACM119" s="1185"/>
      <c r="ACN119" s="1185"/>
      <c r="ACO119" s="1185"/>
      <c r="ACP119" s="1185"/>
      <c r="ACQ119" s="1185"/>
      <c r="ACR119" s="1185"/>
      <c r="ACS119" s="1185"/>
      <c r="ACT119" s="1185"/>
      <c r="ACU119" s="1185"/>
      <c r="ACV119" s="1185"/>
      <c r="ACW119" s="1185"/>
      <c r="ACX119" s="1185"/>
      <c r="ACY119" s="1185"/>
      <c r="ACZ119" s="1185"/>
      <c r="ADA119" s="1185"/>
      <c r="ADB119" s="1185"/>
      <c r="ADC119" s="1185"/>
      <c r="ADD119" s="1185"/>
      <c r="ADE119" s="1185"/>
      <c r="ADF119" s="1185"/>
      <c r="ADG119" s="1185"/>
      <c r="ADH119" s="1185"/>
      <c r="ADI119" s="1185"/>
      <c r="ADJ119" s="1185"/>
      <c r="ADK119" s="1185"/>
      <c r="ADL119" s="1185"/>
      <c r="ADM119" s="1185"/>
      <c r="ADN119" s="1185"/>
      <c r="ADO119" s="1185"/>
      <c r="ADP119" s="1185"/>
      <c r="ADQ119" s="1185"/>
      <c r="ADR119" s="1185"/>
      <c r="ADS119" s="1185"/>
      <c r="ADT119" s="1185"/>
      <c r="ADU119" s="1185"/>
      <c r="ADV119" s="1185"/>
      <c r="ADW119" s="1185"/>
      <c r="ADX119" s="1185"/>
      <c r="ADY119" s="1185"/>
      <c r="ADZ119" s="1185"/>
      <c r="AEA119" s="1185"/>
      <c r="AEB119" s="1185"/>
      <c r="AEC119" s="1185"/>
      <c r="AED119" s="1185"/>
      <c r="AEE119" s="1185"/>
      <c r="AEF119" s="1185"/>
      <c r="AEG119" s="1185"/>
      <c r="AEH119" s="1185"/>
      <c r="AEI119" s="1185"/>
      <c r="AEJ119" s="1185"/>
      <c r="AEK119" s="1185"/>
      <c r="AEL119" s="1185"/>
      <c r="AEM119" s="1185"/>
      <c r="AEN119" s="1185"/>
      <c r="AEO119" s="1185"/>
      <c r="AEP119" s="1185"/>
      <c r="AEQ119" s="1185"/>
      <c r="AER119" s="1185"/>
      <c r="AES119" s="1185"/>
      <c r="AET119" s="1185"/>
      <c r="AEU119" s="1185"/>
      <c r="AEV119" s="1185"/>
      <c r="AEW119" s="1185"/>
      <c r="AEX119" s="1185"/>
      <c r="AEY119" s="1185"/>
      <c r="AEZ119" s="1185"/>
      <c r="AFA119" s="1185"/>
      <c r="AFB119" s="1185"/>
      <c r="AFC119" s="1185"/>
      <c r="AFD119" s="1185"/>
      <c r="AFE119" s="1185"/>
      <c r="AFF119" s="1185"/>
      <c r="AFG119" s="1185"/>
      <c r="AFH119" s="1185"/>
      <c r="AFI119" s="1185"/>
      <c r="AFJ119" s="1185"/>
      <c r="AFK119" s="1185"/>
      <c r="AFL119" s="1185"/>
      <c r="AFM119" s="1185"/>
      <c r="AFN119" s="1185"/>
      <c r="AFO119" s="1185"/>
      <c r="AFP119" s="1185"/>
      <c r="AFQ119" s="1185"/>
      <c r="AFR119" s="1185"/>
      <c r="AFS119" s="1185"/>
      <c r="AFT119" s="1185"/>
      <c r="AFU119" s="1185"/>
      <c r="AFV119" s="1185"/>
      <c r="AFW119" s="1185"/>
      <c r="AFX119" s="1185"/>
      <c r="AFY119" s="1185"/>
      <c r="AFZ119" s="1185"/>
      <c r="AGA119" s="1185"/>
      <c r="AGB119" s="1185"/>
      <c r="AGC119" s="1185"/>
      <c r="AGD119" s="1185"/>
      <c r="AGE119" s="1185"/>
      <c r="AGF119" s="1185"/>
      <c r="AGG119" s="1185"/>
      <c r="AGH119" s="1185"/>
      <c r="AGI119" s="1185"/>
      <c r="AGJ119" s="1185"/>
      <c r="AGK119" s="1185"/>
      <c r="AGL119" s="1185"/>
      <c r="AGM119" s="1185"/>
      <c r="AGN119" s="1185"/>
      <c r="AGO119" s="1185"/>
      <c r="AGP119" s="1185"/>
      <c r="AGQ119" s="1185"/>
      <c r="AGR119" s="1185"/>
      <c r="AGS119" s="1185"/>
      <c r="AGT119" s="1185"/>
      <c r="AGU119" s="1185"/>
      <c r="AGV119" s="1185"/>
      <c r="AGW119" s="1185"/>
      <c r="AGX119" s="1185"/>
      <c r="AGY119" s="1185"/>
      <c r="AGZ119" s="1185"/>
      <c r="AHA119" s="1185"/>
      <c r="AHB119" s="1185"/>
      <c r="AHC119" s="1185"/>
      <c r="AHD119" s="1185"/>
      <c r="AHE119" s="1185"/>
      <c r="AHF119" s="1185"/>
      <c r="AHG119" s="1185"/>
      <c r="AHH119" s="1185"/>
      <c r="AHI119" s="1185"/>
      <c r="AHJ119" s="1185"/>
      <c r="AHK119" s="1185"/>
      <c r="AHL119" s="1185"/>
      <c r="AHM119" s="1185"/>
      <c r="AHN119" s="1185"/>
      <c r="AHO119" s="1185"/>
      <c r="AHP119" s="1185"/>
      <c r="AHQ119" s="1185"/>
      <c r="AHR119" s="1185"/>
      <c r="AHS119" s="1185"/>
      <c r="AHT119" s="1185"/>
      <c r="AHU119" s="1185"/>
      <c r="AHV119" s="1185"/>
      <c r="AHW119" s="1185"/>
      <c r="AHX119" s="1185"/>
      <c r="AHY119" s="1185"/>
      <c r="AHZ119" s="1185"/>
      <c r="AIA119" s="1185"/>
      <c r="AIB119" s="1185"/>
      <c r="AIC119" s="1185"/>
      <c r="AID119" s="1185"/>
      <c r="AIE119" s="1185"/>
      <c r="AIF119" s="1185"/>
      <c r="AIG119" s="1185"/>
      <c r="AIH119" s="1185"/>
      <c r="AII119" s="1185"/>
      <c r="AIJ119" s="1185"/>
      <c r="AIK119" s="1185"/>
      <c r="AIL119" s="1185"/>
      <c r="AIM119" s="1185"/>
      <c r="AIN119" s="1185"/>
      <c r="AIO119" s="1185"/>
      <c r="AIP119" s="1185"/>
      <c r="AIQ119" s="1185"/>
      <c r="AIR119" s="1185"/>
      <c r="AIS119" s="1185"/>
      <c r="AIT119" s="1185"/>
      <c r="AIU119" s="1185"/>
      <c r="AIV119" s="1185"/>
      <c r="AIW119" s="1185"/>
      <c r="AIX119" s="1185"/>
      <c r="AIY119" s="1185"/>
      <c r="AIZ119" s="1185"/>
      <c r="AJA119" s="1185"/>
      <c r="AJB119" s="1185"/>
      <c r="AJC119" s="1185"/>
      <c r="AJD119" s="1185"/>
      <c r="AJE119" s="1185"/>
      <c r="AJF119" s="1185"/>
      <c r="AJG119" s="1185"/>
      <c r="AJH119" s="1185"/>
      <c r="AJI119" s="1185"/>
      <c r="AJJ119" s="1185"/>
      <c r="AJK119" s="1185"/>
      <c r="AJL119" s="1185"/>
      <c r="AJM119" s="1185"/>
      <c r="AJN119" s="1185"/>
      <c r="AJO119" s="1185"/>
      <c r="AJP119" s="1185"/>
      <c r="AJQ119" s="1185"/>
      <c r="AJR119" s="1185"/>
      <c r="AJS119" s="1185"/>
      <c r="AJT119" s="1185"/>
      <c r="AJU119" s="1185"/>
      <c r="AJV119" s="1185"/>
      <c r="AJW119" s="1185"/>
      <c r="AJX119" s="1185"/>
      <c r="AJY119" s="1185"/>
      <c r="AJZ119" s="1185"/>
      <c r="AKA119" s="1185"/>
      <c r="AKB119" s="1185"/>
      <c r="AKC119" s="1185"/>
      <c r="AKD119" s="1185"/>
      <c r="AKE119" s="1185"/>
      <c r="AKF119" s="1185"/>
      <c r="AKG119" s="1185"/>
      <c r="AKH119" s="1185"/>
      <c r="AKI119" s="1185"/>
      <c r="AKJ119" s="1185"/>
      <c r="AKK119" s="1185"/>
      <c r="AKL119" s="1185"/>
      <c r="AKM119" s="1185"/>
      <c r="AKN119" s="1185"/>
      <c r="AKO119" s="1185"/>
      <c r="AKP119" s="1185"/>
      <c r="AKQ119" s="1185"/>
      <c r="AKR119" s="1185"/>
      <c r="AKS119" s="1185"/>
      <c r="AKT119" s="1185"/>
      <c r="AKU119" s="1185"/>
      <c r="AKV119" s="1185"/>
      <c r="AKW119" s="1185"/>
      <c r="AKX119" s="1185"/>
      <c r="AKY119" s="1185"/>
      <c r="AKZ119" s="1185"/>
      <c r="ALA119" s="1185"/>
      <c r="ALB119" s="1185"/>
      <c r="ALC119" s="1185"/>
      <c r="ALD119" s="1185"/>
      <c r="ALE119" s="1185"/>
      <c r="ALF119" s="1185"/>
      <c r="ALG119" s="1185"/>
      <c r="ALH119" s="1185"/>
      <c r="ALI119" s="1185"/>
      <c r="ALJ119" s="1185"/>
      <c r="ALK119" s="1185"/>
      <c r="ALL119" s="1185"/>
      <c r="ALM119" s="1185"/>
      <c r="ALN119" s="1185"/>
      <c r="ALO119" s="1185"/>
      <c r="ALP119" s="1185"/>
      <c r="ALQ119" s="1185"/>
      <c r="ALR119" s="1185"/>
      <c r="ALS119" s="1185"/>
      <c r="ALT119" s="1185"/>
      <c r="ALU119" s="1185"/>
      <c r="ALV119" s="1185"/>
      <c r="ALW119" s="1185"/>
      <c r="ALX119" s="1185"/>
      <c r="ALY119" s="1185"/>
      <c r="ALZ119" s="1185"/>
      <c r="AMA119" s="1185"/>
      <c r="AMB119" s="1185"/>
      <c r="AMC119" s="1185"/>
      <c r="AMD119" s="1185"/>
      <c r="AME119" s="1185"/>
      <c r="AMF119" s="1185"/>
      <c r="AMG119" s="1185"/>
      <c r="AMH119" s="1185"/>
      <c r="AMI119" s="1185"/>
      <c r="AMJ119" s="1185"/>
      <c r="AMK119" s="1185"/>
    </row>
    <row r="120" spans="1:1025">
      <c r="A120" s="1594"/>
      <c r="B120" s="1594"/>
      <c r="C120" s="1594"/>
      <c r="D120" s="1594"/>
      <c r="E120" s="1594"/>
      <c r="F120" s="1595"/>
      <c r="G120" s="1594"/>
      <c r="H120" s="1594"/>
      <c r="K120" s="1185"/>
      <c r="L120" s="1185"/>
      <c r="M120" s="1185"/>
      <c r="N120" s="1185"/>
      <c r="O120" s="1185"/>
      <c r="P120" s="1185"/>
      <c r="Q120" s="1185"/>
      <c r="R120" s="1185"/>
      <c r="S120" s="1185"/>
      <c r="T120" s="1185"/>
      <c r="U120" s="1185"/>
      <c r="V120" s="1185"/>
      <c r="W120" s="1185"/>
      <c r="X120" s="1185"/>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185"/>
      <c r="AS120" s="1185"/>
      <c r="AT120" s="1185"/>
      <c r="AU120" s="1185"/>
      <c r="AV120" s="1185"/>
      <c r="AW120" s="1185"/>
      <c r="AX120" s="1185"/>
      <c r="AY120" s="1185"/>
      <c r="AZ120" s="1185"/>
      <c r="BA120" s="1185"/>
      <c r="BB120" s="1185"/>
      <c r="BC120" s="1185"/>
      <c r="BD120" s="1185"/>
      <c r="BE120" s="1185"/>
      <c r="BF120" s="1185"/>
      <c r="BG120" s="1185"/>
      <c r="BH120" s="1185"/>
      <c r="BI120" s="1185"/>
      <c r="BJ120" s="1185"/>
      <c r="BK120" s="1185"/>
      <c r="BL120" s="1185"/>
      <c r="BM120" s="1185"/>
      <c r="BN120" s="1185"/>
      <c r="BO120" s="1185"/>
      <c r="BP120" s="1185"/>
      <c r="BQ120" s="1185"/>
      <c r="BR120" s="1185"/>
      <c r="BS120" s="1185"/>
      <c r="BT120" s="1185"/>
      <c r="BU120" s="1185"/>
      <c r="BV120" s="1185"/>
      <c r="BW120" s="1185"/>
      <c r="BX120" s="1185"/>
      <c r="BY120" s="1185"/>
      <c r="BZ120" s="1185"/>
      <c r="CA120" s="1185"/>
      <c r="CB120" s="1185"/>
      <c r="CC120" s="1185"/>
      <c r="CD120" s="1185"/>
      <c r="CE120" s="1185"/>
      <c r="CF120" s="1185"/>
      <c r="CG120" s="1185"/>
      <c r="CH120" s="1185"/>
      <c r="CI120" s="1185"/>
      <c r="CJ120" s="1185"/>
      <c r="CK120" s="1185"/>
      <c r="CL120" s="1185"/>
      <c r="CM120" s="1185"/>
      <c r="CN120" s="1185"/>
      <c r="CO120" s="1185"/>
      <c r="CP120" s="1185"/>
      <c r="CQ120" s="1185"/>
      <c r="CR120" s="1185"/>
      <c r="CS120" s="1185"/>
      <c r="CT120" s="1185"/>
      <c r="CU120" s="1185"/>
      <c r="CV120" s="1185"/>
      <c r="CW120" s="1185"/>
      <c r="CX120" s="1185"/>
      <c r="CY120" s="1185"/>
      <c r="CZ120" s="1185"/>
      <c r="DA120" s="1185"/>
      <c r="DB120" s="1185"/>
      <c r="DC120" s="1185"/>
      <c r="DD120" s="1185"/>
      <c r="DE120" s="1185"/>
      <c r="DF120" s="1185"/>
      <c r="DG120" s="1185"/>
      <c r="DH120" s="1185"/>
      <c r="DI120" s="1185"/>
      <c r="DJ120" s="1185"/>
      <c r="DK120" s="1185"/>
      <c r="DL120" s="1185"/>
      <c r="DM120" s="1185"/>
      <c r="DN120" s="1185"/>
      <c r="DO120" s="1185"/>
      <c r="DP120" s="1185"/>
      <c r="DQ120" s="1185"/>
      <c r="DR120" s="1185"/>
      <c r="DS120" s="1185"/>
      <c r="DT120" s="1185"/>
      <c r="DU120" s="1185"/>
      <c r="DV120" s="1185"/>
      <c r="DW120" s="1185"/>
      <c r="DX120" s="1185"/>
      <c r="DY120" s="1185"/>
      <c r="DZ120" s="1185"/>
      <c r="EA120" s="1185"/>
      <c r="EB120" s="1185"/>
      <c r="EC120" s="1185"/>
      <c r="ED120" s="1185"/>
      <c r="EE120" s="1185"/>
      <c r="EF120" s="1185"/>
      <c r="EG120" s="1185"/>
      <c r="EH120" s="1185"/>
      <c r="EI120" s="1185"/>
      <c r="EJ120" s="1185"/>
      <c r="EK120" s="1185"/>
      <c r="EL120" s="1185"/>
      <c r="EM120" s="1185"/>
      <c r="EN120" s="1185"/>
      <c r="EO120" s="1185"/>
      <c r="EP120" s="1185"/>
      <c r="EQ120" s="1185"/>
      <c r="ER120" s="1185"/>
      <c r="ES120" s="1185"/>
      <c r="ET120" s="1185"/>
      <c r="EU120" s="1185"/>
      <c r="EV120" s="1185"/>
      <c r="EW120" s="1185"/>
      <c r="EX120" s="1185"/>
      <c r="EY120" s="1185"/>
      <c r="EZ120" s="1185"/>
      <c r="FA120" s="1185"/>
      <c r="FB120" s="1185"/>
      <c r="FC120" s="1185"/>
      <c r="FD120" s="1185"/>
      <c r="FE120" s="1185"/>
      <c r="FF120" s="1185"/>
      <c r="FG120" s="1185"/>
      <c r="FH120" s="1185"/>
      <c r="FI120" s="1185"/>
      <c r="FJ120" s="1185"/>
      <c r="FK120" s="1185"/>
      <c r="FL120" s="1185"/>
      <c r="FM120" s="1185"/>
      <c r="FN120" s="1185"/>
      <c r="FO120" s="1185"/>
      <c r="FP120" s="1185"/>
      <c r="FQ120" s="1185"/>
      <c r="FR120" s="1185"/>
      <c r="FS120" s="1185"/>
      <c r="FT120" s="1185"/>
      <c r="FU120" s="1185"/>
      <c r="FV120" s="1185"/>
      <c r="FW120" s="1185"/>
      <c r="FX120" s="1185"/>
      <c r="FY120" s="1185"/>
      <c r="FZ120" s="1185"/>
      <c r="GA120" s="1185"/>
      <c r="GB120" s="1185"/>
      <c r="GC120" s="1185"/>
      <c r="GD120" s="1185"/>
      <c r="GE120" s="1185"/>
      <c r="GF120" s="1185"/>
      <c r="GG120" s="1185"/>
      <c r="GH120" s="1185"/>
      <c r="GI120" s="1185"/>
      <c r="GJ120" s="1185"/>
      <c r="GK120" s="1185"/>
      <c r="GL120" s="1185"/>
      <c r="GM120" s="1185"/>
      <c r="GN120" s="1185"/>
      <c r="GO120" s="1185"/>
      <c r="GP120" s="1185"/>
      <c r="GQ120" s="1185"/>
      <c r="GR120" s="1185"/>
      <c r="GS120" s="1185"/>
      <c r="GT120" s="1185"/>
      <c r="GU120" s="1185"/>
      <c r="GV120" s="1185"/>
      <c r="GW120" s="1185"/>
      <c r="GX120" s="1185"/>
      <c r="GY120" s="1185"/>
      <c r="GZ120" s="1185"/>
      <c r="HA120" s="1185"/>
      <c r="HB120" s="1185"/>
      <c r="HC120" s="1185"/>
      <c r="HD120" s="1185"/>
      <c r="HE120" s="1185"/>
      <c r="HF120" s="1185"/>
      <c r="HG120" s="1185"/>
      <c r="HH120" s="1185"/>
      <c r="HI120" s="1185"/>
      <c r="HJ120" s="1185"/>
      <c r="HK120" s="1185"/>
      <c r="HL120" s="1185"/>
      <c r="HM120" s="1185"/>
      <c r="HN120" s="1185"/>
      <c r="HO120" s="1185"/>
      <c r="HP120" s="1185"/>
      <c r="HQ120" s="1185"/>
      <c r="HR120" s="1185"/>
      <c r="HS120" s="1185"/>
      <c r="HT120" s="1185"/>
      <c r="HU120" s="1185"/>
      <c r="HV120" s="1185"/>
      <c r="HW120" s="1185"/>
      <c r="HX120" s="1185"/>
      <c r="HY120" s="1185"/>
      <c r="HZ120" s="1185"/>
      <c r="IA120" s="1185"/>
      <c r="IB120" s="1185"/>
      <c r="IC120" s="1185"/>
      <c r="ID120" s="1185"/>
      <c r="IE120" s="1185"/>
      <c r="IF120" s="1185"/>
      <c r="IG120" s="1185"/>
      <c r="IH120" s="1185"/>
      <c r="II120" s="1185"/>
      <c r="IJ120" s="1185"/>
      <c r="IK120" s="1185"/>
      <c r="IL120" s="1185"/>
      <c r="IM120" s="1185"/>
      <c r="IN120" s="1185"/>
      <c r="IO120" s="1185"/>
      <c r="IP120" s="1185"/>
      <c r="IQ120" s="1185"/>
      <c r="IR120" s="1185"/>
      <c r="IS120" s="1185"/>
      <c r="IT120" s="1185"/>
      <c r="IU120" s="1185"/>
      <c r="IV120" s="1185"/>
      <c r="IW120" s="1185"/>
      <c r="IX120" s="1185"/>
      <c r="IY120" s="1185"/>
      <c r="IZ120" s="1185"/>
      <c r="JA120" s="1185"/>
      <c r="JB120" s="1185"/>
      <c r="JC120" s="1185"/>
      <c r="JD120" s="1185"/>
      <c r="JE120" s="1185"/>
      <c r="JF120" s="1185"/>
      <c r="JG120" s="1185"/>
      <c r="JH120" s="1185"/>
      <c r="JI120" s="1185"/>
      <c r="JJ120" s="1185"/>
      <c r="JK120" s="1185"/>
      <c r="JL120" s="1185"/>
      <c r="JM120" s="1185"/>
      <c r="JN120" s="1185"/>
      <c r="JO120" s="1185"/>
      <c r="JP120" s="1185"/>
      <c r="JQ120" s="1185"/>
      <c r="JR120" s="1185"/>
      <c r="JS120" s="1185"/>
      <c r="JT120" s="1185"/>
      <c r="JU120" s="1185"/>
      <c r="JV120" s="1185"/>
      <c r="JW120" s="1185"/>
      <c r="JX120" s="1185"/>
      <c r="JY120" s="1185"/>
      <c r="JZ120" s="1185"/>
      <c r="KA120" s="1185"/>
      <c r="KB120" s="1185"/>
      <c r="KC120" s="1185"/>
      <c r="KD120" s="1185"/>
      <c r="KE120" s="1185"/>
      <c r="KF120" s="1185"/>
      <c r="KG120" s="1185"/>
      <c r="KH120" s="1185"/>
      <c r="KI120" s="1185"/>
      <c r="KJ120" s="1185"/>
      <c r="KK120" s="1185"/>
      <c r="KL120" s="1185"/>
      <c r="KM120" s="1185"/>
      <c r="KN120" s="1185"/>
      <c r="KO120" s="1185"/>
      <c r="KP120" s="1185"/>
      <c r="KQ120" s="1185"/>
      <c r="KR120" s="1185"/>
      <c r="KS120" s="1185"/>
      <c r="KT120" s="1185"/>
      <c r="KU120" s="1185"/>
      <c r="KV120" s="1185"/>
      <c r="KW120" s="1185"/>
      <c r="KX120" s="1185"/>
      <c r="KY120" s="1185"/>
      <c r="KZ120" s="1185"/>
      <c r="LA120" s="1185"/>
      <c r="LB120" s="1185"/>
      <c r="LC120" s="1185"/>
      <c r="LD120" s="1185"/>
      <c r="LE120" s="1185"/>
      <c r="LF120" s="1185"/>
      <c r="LG120" s="1185"/>
      <c r="LH120" s="1185"/>
      <c r="LI120" s="1185"/>
      <c r="LJ120" s="1185"/>
      <c r="LK120" s="1185"/>
      <c r="LL120" s="1185"/>
      <c r="LM120" s="1185"/>
      <c r="LN120" s="1185"/>
      <c r="LO120" s="1185"/>
      <c r="LP120" s="1185"/>
      <c r="LQ120" s="1185"/>
      <c r="LR120" s="1185"/>
      <c r="LS120" s="1185"/>
      <c r="LT120" s="1185"/>
      <c r="LU120" s="1185"/>
      <c r="LV120" s="1185"/>
      <c r="LW120" s="1185"/>
      <c r="LX120" s="1185"/>
      <c r="LY120" s="1185"/>
      <c r="LZ120" s="1185"/>
      <c r="MA120" s="1185"/>
      <c r="MB120" s="1185"/>
      <c r="MC120" s="1185"/>
      <c r="MD120" s="1185"/>
      <c r="ME120" s="1185"/>
      <c r="MF120" s="1185"/>
      <c r="MG120" s="1185"/>
      <c r="MH120" s="1185"/>
      <c r="MI120" s="1185"/>
      <c r="MJ120" s="1185"/>
      <c r="MK120" s="1185"/>
      <c r="ML120" s="1185"/>
      <c r="MM120" s="1185"/>
      <c r="MN120" s="1185"/>
      <c r="MO120" s="1185"/>
      <c r="MP120" s="1185"/>
      <c r="MQ120" s="1185"/>
      <c r="MR120" s="1185"/>
      <c r="MS120" s="1185"/>
      <c r="MT120" s="1185"/>
      <c r="MU120" s="1185"/>
      <c r="MV120" s="1185"/>
      <c r="MW120" s="1185"/>
      <c r="MX120" s="1185"/>
      <c r="MY120" s="1185"/>
      <c r="MZ120" s="1185"/>
      <c r="NA120" s="1185"/>
      <c r="NB120" s="1185"/>
      <c r="NC120" s="1185"/>
      <c r="ND120" s="1185"/>
      <c r="NE120" s="1185"/>
      <c r="NF120" s="1185"/>
      <c r="NG120" s="1185"/>
      <c r="NH120" s="1185"/>
      <c r="NI120" s="1185"/>
      <c r="NJ120" s="1185"/>
      <c r="NK120" s="1185"/>
      <c r="NL120" s="1185"/>
      <c r="NM120" s="1185"/>
      <c r="NN120" s="1185"/>
      <c r="NO120" s="1185"/>
      <c r="NP120" s="1185"/>
      <c r="NQ120" s="1185"/>
      <c r="NR120" s="1185"/>
      <c r="NS120" s="1185"/>
      <c r="NT120" s="1185"/>
      <c r="NU120" s="1185"/>
      <c r="NV120" s="1185"/>
      <c r="NW120" s="1185"/>
      <c r="NX120" s="1185"/>
      <c r="NY120" s="1185"/>
      <c r="NZ120" s="1185"/>
      <c r="OA120" s="1185"/>
      <c r="OB120" s="1185"/>
      <c r="OC120" s="1185"/>
      <c r="OD120" s="1185"/>
      <c r="OE120" s="1185"/>
      <c r="OF120" s="1185"/>
      <c r="OG120" s="1185"/>
      <c r="OH120" s="1185"/>
      <c r="OI120" s="1185"/>
      <c r="OJ120" s="1185"/>
      <c r="OK120" s="1185"/>
      <c r="OL120" s="1185"/>
      <c r="OM120" s="1185"/>
      <c r="ON120" s="1185"/>
      <c r="OO120" s="1185"/>
      <c r="OP120" s="1185"/>
      <c r="OQ120" s="1185"/>
      <c r="OR120" s="1185"/>
      <c r="OS120" s="1185"/>
      <c r="OT120" s="1185"/>
      <c r="OU120" s="1185"/>
      <c r="OV120" s="1185"/>
      <c r="OW120" s="1185"/>
      <c r="OX120" s="1185"/>
      <c r="OY120" s="1185"/>
      <c r="OZ120" s="1185"/>
      <c r="PA120" s="1185"/>
      <c r="PB120" s="1185"/>
      <c r="PC120" s="1185"/>
      <c r="PD120" s="1185"/>
      <c r="PE120" s="1185"/>
      <c r="PF120" s="1185"/>
      <c r="PG120" s="1185"/>
      <c r="PH120" s="1185"/>
      <c r="PI120" s="1185"/>
      <c r="PJ120" s="1185"/>
      <c r="PK120" s="1185"/>
      <c r="PL120" s="1185"/>
      <c r="PM120" s="1185"/>
      <c r="PN120" s="1185"/>
      <c r="PO120" s="1185"/>
      <c r="PP120" s="1185"/>
      <c r="PQ120" s="1185"/>
      <c r="PR120" s="1185"/>
      <c r="PS120" s="1185"/>
      <c r="PT120" s="1185"/>
      <c r="PU120" s="1185"/>
      <c r="PV120" s="1185"/>
      <c r="PW120" s="1185"/>
      <c r="PX120" s="1185"/>
      <c r="PY120" s="1185"/>
      <c r="PZ120" s="1185"/>
      <c r="QA120" s="1185"/>
      <c r="QB120" s="1185"/>
      <c r="QC120" s="1185"/>
      <c r="QD120" s="1185"/>
      <c r="QE120" s="1185"/>
      <c r="QF120" s="1185"/>
      <c r="QG120" s="1185"/>
      <c r="QH120" s="1185"/>
      <c r="QI120" s="1185"/>
      <c r="QJ120" s="1185"/>
      <c r="QK120" s="1185"/>
      <c r="QL120" s="1185"/>
      <c r="QM120" s="1185"/>
      <c r="QN120" s="1185"/>
      <c r="QO120" s="1185"/>
      <c r="QP120" s="1185"/>
      <c r="QQ120" s="1185"/>
      <c r="QR120" s="1185"/>
      <c r="QS120" s="1185"/>
      <c r="QT120" s="1185"/>
      <c r="QU120" s="1185"/>
      <c r="QV120" s="1185"/>
      <c r="QW120" s="1185"/>
      <c r="QX120" s="1185"/>
      <c r="QY120" s="1185"/>
      <c r="QZ120" s="1185"/>
      <c r="RA120" s="1185"/>
      <c r="RB120" s="1185"/>
      <c r="RC120" s="1185"/>
      <c r="RD120" s="1185"/>
      <c r="RE120" s="1185"/>
      <c r="RF120" s="1185"/>
      <c r="RG120" s="1185"/>
      <c r="RH120" s="1185"/>
      <c r="RI120" s="1185"/>
      <c r="RJ120" s="1185"/>
      <c r="RK120" s="1185"/>
      <c r="RL120" s="1185"/>
      <c r="RM120" s="1185"/>
      <c r="RN120" s="1185"/>
      <c r="RO120" s="1185"/>
      <c r="RP120" s="1185"/>
      <c r="RQ120" s="1185"/>
      <c r="RR120" s="1185"/>
      <c r="RS120" s="1185"/>
      <c r="RT120" s="1185"/>
      <c r="RU120" s="1185"/>
      <c r="RV120" s="1185"/>
      <c r="RW120" s="1185"/>
      <c r="RX120" s="1185"/>
      <c r="RY120" s="1185"/>
      <c r="RZ120" s="1185"/>
      <c r="SA120" s="1185"/>
      <c r="SB120" s="1185"/>
      <c r="SC120" s="1185"/>
      <c r="SD120" s="1185"/>
      <c r="SE120" s="1185"/>
      <c r="SF120" s="1185"/>
      <c r="SG120" s="1185"/>
      <c r="SH120" s="1185"/>
      <c r="SI120" s="1185"/>
      <c r="SJ120" s="1185"/>
      <c r="SK120" s="1185"/>
      <c r="SL120" s="1185"/>
      <c r="SM120" s="1185"/>
      <c r="SN120" s="1185"/>
      <c r="SO120" s="1185"/>
      <c r="SP120" s="1185"/>
      <c r="SQ120" s="1185"/>
      <c r="SR120" s="1185"/>
      <c r="SS120" s="1185"/>
      <c r="ST120" s="1185"/>
      <c r="SU120" s="1185"/>
      <c r="SV120" s="1185"/>
      <c r="SW120" s="1185"/>
      <c r="SX120" s="1185"/>
      <c r="SY120" s="1185"/>
      <c r="SZ120" s="1185"/>
      <c r="TA120" s="1185"/>
      <c r="TB120" s="1185"/>
      <c r="TC120" s="1185"/>
      <c r="TD120" s="1185"/>
      <c r="TE120" s="1185"/>
      <c r="TF120" s="1185"/>
      <c r="TG120" s="1185"/>
      <c r="TH120" s="1185"/>
      <c r="TI120" s="1185"/>
      <c r="TJ120" s="1185"/>
      <c r="TK120" s="1185"/>
      <c r="TL120" s="1185"/>
      <c r="TM120" s="1185"/>
      <c r="TN120" s="1185"/>
      <c r="TO120" s="1185"/>
      <c r="TP120" s="1185"/>
      <c r="TQ120" s="1185"/>
      <c r="TR120" s="1185"/>
      <c r="TS120" s="1185"/>
      <c r="TT120" s="1185"/>
      <c r="TU120" s="1185"/>
      <c r="TV120" s="1185"/>
      <c r="TW120" s="1185"/>
      <c r="TX120" s="1185"/>
      <c r="TY120" s="1185"/>
      <c r="TZ120" s="1185"/>
      <c r="UA120" s="1185"/>
      <c r="UB120" s="1185"/>
      <c r="UC120" s="1185"/>
      <c r="UD120" s="1185"/>
      <c r="UE120" s="1185"/>
      <c r="UF120" s="1185"/>
      <c r="UG120" s="1185"/>
      <c r="UH120" s="1185"/>
      <c r="UI120" s="1185"/>
      <c r="UJ120" s="1185"/>
      <c r="UK120" s="1185"/>
      <c r="UL120" s="1185"/>
      <c r="UM120" s="1185"/>
      <c r="UN120" s="1185"/>
      <c r="UO120" s="1185"/>
      <c r="UP120" s="1185"/>
      <c r="UQ120" s="1185"/>
      <c r="UR120" s="1185"/>
      <c r="US120" s="1185"/>
      <c r="UT120" s="1185"/>
      <c r="UU120" s="1185"/>
      <c r="UV120" s="1185"/>
      <c r="UW120" s="1185"/>
      <c r="UX120" s="1185"/>
      <c r="UY120" s="1185"/>
      <c r="UZ120" s="1185"/>
      <c r="VA120" s="1185"/>
      <c r="VB120" s="1185"/>
      <c r="VC120" s="1185"/>
      <c r="VD120" s="1185"/>
      <c r="VE120" s="1185"/>
      <c r="VF120" s="1185"/>
      <c r="VG120" s="1185"/>
      <c r="VH120" s="1185"/>
      <c r="VI120" s="1185"/>
      <c r="VJ120" s="1185"/>
      <c r="VK120" s="1185"/>
      <c r="VL120" s="1185"/>
      <c r="VM120" s="1185"/>
      <c r="VN120" s="1185"/>
      <c r="VO120" s="1185"/>
      <c r="VP120" s="1185"/>
      <c r="VQ120" s="1185"/>
      <c r="VR120" s="1185"/>
      <c r="VS120" s="1185"/>
      <c r="VT120" s="1185"/>
      <c r="VU120" s="1185"/>
      <c r="VV120" s="1185"/>
      <c r="VW120" s="1185"/>
      <c r="VX120" s="1185"/>
      <c r="VY120" s="1185"/>
      <c r="VZ120" s="1185"/>
      <c r="WA120" s="1185"/>
      <c r="WB120" s="1185"/>
      <c r="WC120" s="1185"/>
      <c r="WD120" s="1185"/>
      <c r="WE120" s="1185"/>
      <c r="WF120" s="1185"/>
      <c r="WG120" s="1185"/>
      <c r="WH120" s="1185"/>
      <c r="WI120" s="1185"/>
      <c r="WJ120" s="1185"/>
      <c r="WK120" s="1185"/>
      <c r="WL120" s="1185"/>
      <c r="WM120" s="1185"/>
      <c r="WN120" s="1185"/>
      <c r="WO120" s="1185"/>
      <c r="WP120" s="1185"/>
      <c r="WQ120" s="1185"/>
      <c r="WR120" s="1185"/>
      <c r="WS120" s="1185"/>
      <c r="WT120" s="1185"/>
      <c r="WU120" s="1185"/>
      <c r="WV120" s="1185"/>
      <c r="WW120" s="1185"/>
      <c r="WX120" s="1185"/>
      <c r="WY120" s="1185"/>
      <c r="WZ120" s="1185"/>
      <c r="XA120" s="1185"/>
      <c r="XB120" s="1185"/>
      <c r="XC120" s="1185"/>
      <c r="XD120" s="1185"/>
      <c r="XE120" s="1185"/>
      <c r="XF120" s="1185"/>
      <c r="XG120" s="1185"/>
      <c r="XH120" s="1185"/>
      <c r="XI120" s="1185"/>
      <c r="XJ120" s="1185"/>
      <c r="XK120" s="1185"/>
      <c r="XL120" s="1185"/>
      <c r="XM120" s="1185"/>
      <c r="XN120" s="1185"/>
      <c r="XO120" s="1185"/>
      <c r="XP120" s="1185"/>
      <c r="XQ120" s="1185"/>
      <c r="XR120" s="1185"/>
      <c r="XS120" s="1185"/>
      <c r="XT120" s="1185"/>
      <c r="XU120" s="1185"/>
      <c r="XV120" s="1185"/>
      <c r="XW120" s="1185"/>
      <c r="XX120" s="1185"/>
      <c r="XY120" s="1185"/>
      <c r="XZ120" s="1185"/>
      <c r="YA120" s="1185"/>
      <c r="YB120" s="1185"/>
      <c r="YC120" s="1185"/>
      <c r="YD120" s="1185"/>
      <c r="YE120" s="1185"/>
      <c r="YF120" s="1185"/>
      <c r="YG120" s="1185"/>
      <c r="YH120" s="1185"/>
      <c r="YI120" s="1185"/>
      <c r="YJ120" s="1185"/>
      <c r="YK120" s="1185"/>
      <c r="YL120" s="1185"/>
      <c r="YM120" s="1185"/>
      <c r="YN120" s="1185"/>
      <c r="YO120" s="1185"/>
      <c r="YP120" s="1185"/>
      <c r="YQ120" s="1185"/>
      <c r="YR120" s="1185"/>
      <c r="YS120" s="1185"/>
      <c r="YT120" s="1185"/>
      <c r="YU120" s="1185"/>
      <c r="YV120" s="1185"/>
      <c r="YW120" s="1185"/>
      <c r="YX120" s="1185"/>
      <c r="YY120" s="1185"/>
      <c r="YZ120" s="1185"/>
      <c r="ZA120" s="1185"/>
      <c r="ZB120" s="1185"/>
      <c r="ZC120" s="1185"/>
      <c r="ZD120" s="1185"/>
      <c r="ZE120" s="1185"/>
      <c r="ZF120" s="1185"/>
      <c r="ZG120" s="1185"/>
      <c r="ZH120" s="1185"/>
      <c r="ZI120" s="1185"/>
      <c r="ZJ120" s="1185"/>
      <c r="ZK120" s="1185"/>
      <c r="ZL120" s="1185"/>
      <c r="ZM120" s="1185"/>
      <c r="ZN120" s="1185"/>
      <c r="ZO120" s="1185"/>
      <c r="ZP120" s="1185"/>
      <c r="ZQ120" s="1185"/>
      <c r="ZR120" s="1185"/>
      <c r="ZS120" s="1185"/>
      <c r="ZT120" s="1185"/>
      <c r="ZU120" s="1185"/>
      <c r="ZV120" s="1185"/>
      <c r="ZW120" s="1185"/>
      <c r="ZX120" s="1185"/>
      <c r="ZY120" s="1185"/>
      <c r="ZZ120" s="1185"/>
      <c r="AAA120" s="1185"/>
      <c r="AAB120" s="1185"/>
      <c r="AAC120" s="1185"/>
      <c r="AAD120" s="1185"/>
      <c r="AAE120" s="1185"/>
      <c r="AAF120" s="1185"/>
      <c r="AAG120" s="1185"/>
      <c r="AAH120" s="1185"/>
      <c r="AAI120" s="1185"/>
      <c r="AAJ120" s="1185"/>
      <c r="AAK120" s="1185"/>
      <c r="AAL120" s="1185"/>
      <c r="AAM120" s="1185"/>
      <c r="AAN120" s="1185"/>
      <c r="AAO120" s="1185"/>
      <c r="AAP120" s="1185"/>
      <c r="AAQ120" s="1185"/>
      <c r="AAR120" s="1185"/>
      <c r="AAS120" s="1185"/>
      <c r="AAT120" s="1185"/>
      <c r="AAU120" s="1185"/>
      <c r="AAV120" s="1185"/>
      <c r="AAW120" s="1185"/>
      <c r="AAX120" s="1185"/>
      <c r="AAY120" s="1185"/>
      <c r="AAZ120" s="1185"/>
      <c r="ABA120" s="1185"/>
      <c r="ABB120" s="1185"/>
      <c r="ABC120" s="1185"/>
      <c r="ABD120" s="1185"/>
      <c r="ABE120" s="1185"/>
      <c r="ABF120" s="1185"/>
      <c r="ABG120" s="1185"/>
      <c r="ABH120" s="1185"/>
      <c r="ABI120" s="1185"/>
      <c r="ABJ120" s="1185"/>
      <c r="ABK120" s="1185"/>
      <c r="ABL120" s="1185"/>
      <c r="ABM120" s="1185"/>
      <c r="ABN120" s="1185"/>
      <c r="ABO120" s="1185"/>
      <c r="ABP120" s="1185"/>
      <c r="ABQ120" s="1185"/>
      <c r="ABR120" s="1185"/>
      <c r="ABS120" s="1185"/>
      <c r="ABT120" s="1185"/>
      <c r="ABU120" s="1185"/>
      <c r="ABV120" s="1185"/>
      <c r="ABW120" s="1185"/>
      <c r="ABX120" s="1185"/>
      <c r="ABY120" s="1185"/>
      <c r="ABZ120" s="1185"/>
      <c r="ACA120" s="1185"/>
      <c r="ACB120" s="1185"/>
      <c r="ACC120" s="1185"/>
      <c r="ACD120" s="1185"/>
      <c r="ACE120" s="1185"/>
      <c r="ACF120" s="1185"/>
      <c r="ACG120" s="1185"/>
      <c r="ACH120" s="1185"/>
      <c r="ACI120" s="1185"/>
      <c r="ACJ120" s="1185"/>
      <c r="ACK120" s="1185"/>
      <c r="ACL120" s="1185"/>
      <c r="ACM120" s="1185"/>
      <c r="ACN120" s="1185"/>
      <c r="ACO120" s="1185"/>
      <c r="ACP120" s="1185"/>
      <c r="ACQ120" s="1185"/>
      <c r="ACR120" s="1185"/>
      <c r="ACS120" s="1185"/>
      <c r="ACT120" s="1185"/>
      <c r="ACU120" s="1185"/>
      <c r="ACV120" s="1185"/>
      <c r="ACW120" s="1185"/>
      <c r="ACX120" s="1185"/>
      <c r="ACY120" s="1185"/>
      <c r="ACZ120" s="1185"/>
      <c r="ADA120" s="1185"/>
      <c r="ADB120" s="1185"/>
      <c r="ADC120" s="1185"/>
      <c r="ADD120" s="1185"/>
      <c r="ADE120" s="1185"/>
      <c r="ADF120" s="1185"/>
      <c r="ADG120" s="1185"/>
      <c r="ADH120" s="1185"/>
      <c r="ADI120" s="1185"/>
      <c r="ADJ120" s="1185"/>
      <c r="ADK120" s="1185"/>
      <c r="ADL120" s="1185"/>
      <c r="ADM120" s="1185"/>
      <c r="ADN120" s="1185"/>
      <c r="ADO120" s="1185"/>
      <c r="ADP120" s="1185"/>
      <c r="ADQ120" s="1185"/>
      <c r="ADR120" s="1185"/>
      <c r="ADS120" s="1185"/>
      <c r="ADT120" s="1185"/>
      <c r="ADU120" s="1185"/>
      <c r="ADV120" s="1185"/>
      <c r="ADW120" s="1185"/>
      <c r="ADX120" s="1185"/>
      <c r="ADY120" s="1185"/>
      <c r="ADZ120" s="1185"/>
      <c r="AEA120" s="1185"/>
      <c r="AEB120" s="1185"/>
      <c r="AEC120" s="1185"/>
      <c r="AED120" s="1185"/>
      <c r="AEE120" s="1185"/>
      <c r="AEF120" s="1185"/>
      <c r="AEG120" s="1185"/>
      <c r="AEH120" s="1185"/>
      <c r="AEI120" s="1185"/>
      <c r="AEJ120" s="1185"/>
      <c r="AEK120" s="1185"/>
      <c r="AEL120" s="1185"/>
      <c r="AEM120" s="1185"/>
      <c r="AEN120" s="1185"/>
      <c r="AEO120" s="1185"/>
      <c r="AEP120" s="1185"/>
      <c r="AEQ120" s="1185"/>
      <c r="AER120" s="1185"/>
      <c r="AES120" s="1185"/>
      <c r="AET120" s="1185"/>
      <c r="AEU120" s="1185"/>
      <c r="AEV120" s="1185"/>
      <c r="AEW120" s="1185"/>
      <c r="AEX120" s="1185"/>
      <c r="AEY120" s="1185"/>
      <c r="AEZ120" s="1185"/>
      <c r="AFA120" s="1185"/>
      <c r="AFB120" s="1185"/>
      <c r="AFC120" s="1185"/>
      <c r="AFD120" s="1185"/>
      <c r="AFE120" s="1185"/>
      <c r="AFF120" s="1185"/>
      <c r="AFG120" s="1185"/>
      <c r="AFH120" s="1185"/>
      <c r="AFI120" s="1185"/>
      <c r="AFJ120" s="1185"/>
      <c r="AFK120" s="1185"/>
      <c r="AFL120" s="1185"/>
      <c r="AFM120" s="1185"/>
      <c r="AFN120" s="1185"/>
      <c r="AFO120" s="1185"/>
      <c r="AFP120" s="1185"/>
      <c r="AFQ120" s="1185"/>
      <c r="AFR120" s="1185"/>
      <c r="AFS120" s="1185"/>
      <c r="AFT120" s="1185"/>
      <c r="AFU120" s="1185"/>
      <c r="AFV120" s="1185"/>
      <c r="AFW120" s="1185"/>
      <c r="AFX120" s="1185"/>
      <c r="AFY120" s="1185"/>
      <c r="AFZ120" s="1185"/>
      <c r="AGA120" s="1185"/>
      <c r="AGB120" s="1185"/>
      <c r="AGC120" s="1185"/>
      <c r="AGD120" s="1185"/>
      <c r="AGE120" s="1185"/>
      <c r="AGF120" s="1185"/>
      <c r="AGG120" s="1185"/>
      <c r="AGH120" s="1185"/>
      <c r="AGI120" s="1185"/>
      <c r="AGJ120" s="1185"/>
      <c r="AGK120" s="1185"/>
      <c r="AGL120" s="1185"/>
      <c r="AGM120" s="1185"/>
      <c r="AGN120" s="1185"/>
      <c r="AGO120" s="1185"/>
      <c r="AGP120" s="1185"/>
      <c r="AGQ120" s="1185"/>
      <c r="AGR120" s="1185"/>
      <c r="AGS120" s="1185"/>
      <c r="AGT120" s="1185"/>
      <c r="AGU120" s="1185"/>
      <c r="AGV120" s="1185"/>
      <c r="AGW120" s="1185"/>
      <c r="AGX120" s="1185"/>
      <c r="AGY120" s="1185"/>
      <c r="AGZ120" s="1185"/>
      <c r="AHA120" s="1185"/>
      <c r="AHB120" s="1185"/>
      <c r="AHC120" s="1185"/>
      <c r="AHD120" s="1185"/>
      <c r="AHE120" s="1185"/>
      <c r="AHF120" s="1185"/>
      <c r="AHG120" s="1185"/>
      <c r="AHH120" s="1185"/>
      <c r="AHI120" s="1185"/>
      <c r="AHJ120" s="1185"/>
      <c r="AHK120" s="1185"/>
      <c r="AHL120" s="1185"/>
      <c r="AHM120" s="1185"/>
      <c r="AHN120" s="1185"/>
      <c r="AHO120" s="1185"/>
      <c r="AHP120" s="1185"/>
      <c r="AHQ120" s="1185"/>
      <c r="AHR120" s="1185"/>
      <c r="AHS120" s="1185"/>
      <c r="AHT120" s="1185"/>
      <c r="AHU120" s="1185"/>
      <c r="AHV120" s="1185"/>
      <c r="AHW120" s="1185"/>
      <c r="AHX120" s="1185"/>
      <c r="AHY120" s="1185"/>
      <c r="AHZ120" s="1185"/>
      <c r="AIA120" s="1185"/>
      <c r="AIB120" s="1185"/>
      <c r="AIC120" s="1185"/>
      <c r="AID120" s="1185"/>
      <c r="AIE120" s="1185"/>
      <c r="AIF120" s="1185"/>
      <c r="AIG120" s="1185"/>
      <c r="AIH120" s="1185"/>
      <c r="AII120" s="1185"/>
      <c r="AIJ120" s="1185"/>
      <c r="AIK120" s="1185"/>
      <c r="AIL120" s="1185"/>
      <c r="AIM120" s="1185"/>
      <c r="AIN120" s="1185"/>
      <c r="AIO120" s="1185"/>
      <c r="AIP120" s="1185"/>
      <c r="AIQ120" s="1185"/>
      <c r="AIR120" s="1185"/>
      <c r="AIS120" s="1185"/>
      <c r="AIT120" s="1185"/>
      <c r="AIU120" s="1185"/>
      <c r="AIV120" s="1185"/>
      <c r="AIW120" s="1185"/>
      <c r="AIX120" s="1185"/>
      <c r="AIY120" s="1185"/>
      <c r="AIZ120" s="1185"/>
      <c r="AJA120" s="1185"/>
      <c r="AJB120" s="1185"/>
      <c r="AJC120" s="1185"/>
      <c r="AJD120" s="1185"/>
      <c r="AJE120" s="1185"/>
      <c r="AJF120" s="1185"/>
      <c r="AJG120" s="1185"/>
      <c r="AJH120" s="1185"/>
      <c r="AJI120" s="1185"/>
      <c r="AJJ120" s="1185"/>
      <c r="AJK120" s="1185"/>
      <c r="AJL120" s="1185"/>
      <c r="AJM120" s="1185"/>
      <c r="AJN120" s="1185"/>
      <c r="AJO120" s="1185"/>
      <c r="AJP120" s="1185"/>
      <c r="AJQ120" s="1185"/>
      <c r="AJR120" s="1185"/>
      <c r="AJS120" s="1185"/>
      <c r="AJT120" s="1185"/>
      <c r="AJU120" s="1185"/>
      <c r="AJV120" s="1185"/>
      <c r="AJW120" s="1185"/>
      <c r="AJX120" s="1185"/>
      <c r="AJY120" s="1185"/>
      <c r="AJZ120" s="1185"/>
      <c r="AKA120" s="1185"/>
      <c r="AKB120" s="1185"/>
      <c r="AKC120" s="1185"/>
      <c r="AKD120" s="1185"/>
      <c r="AKE120" s="1185"/>
      <c r="AKF120" s="1185"/>
      <c r="AKG120" s="1185"/>
      <c r="AKH120" s="1185"/>
      <c r="AKI120" s="1185"/>
      <c r="AKJ120" s="1185"/>
      <c r="AKK120" s="1185"/>
      <c r="AKL120" s="1185"/>
      <c r="AKM120" s="1185"/>
      <c r="AKN120" s="1185"/>
      <c r="AKO120" s="1185"/>
      <c r="AKP120" s="1185"/>
      <c r="AKQ120" s="1185"/>
      <c r="AKR120" s="1185"/>
      <c r="AKS120" s="1185"/>
      <c r="AKT120" s="1185"/>
      <c r="AKU120" s="1185"/>
      <c r="AKV120" s="1185"/>
      <c r="AKW120" s="1185"/>
      <c r="AKX120" s="1185"/>
      <c r="AKY120" s="1185"/>
      <c r="AKZ120" s="1185"/>
      <c r="ALA120" s="1185"/>
      <c r="ALB120" s="1185"/>
      <c r="ALC120" s="1185"/>
      <c r="ALD120" s="1185"/>
      <c r="ALE120" s="1185"/>
      <c r="ALF120" s="1185"/>
      <c r="ALG120" s="1185"/>
      <c r="ALH120" s="1185"/>
      <c r="ALI120" s="1185"/>
      <c r="ALJ120" s="1185"/>
      <c r="ALK120" s="1185"/>
      <c r="ALL120" s="1185"/>
      <c r="ALM120" s="1185"/>
      <c r="ALN120" s="1185"/>
      <c r="ALO120" s="1185"/>
      <c r="ALP120" s="1185"/>
      <c r="ALQ120" s="1185"/>
      <c r="ALR120" s="1185"/>
      <c r="ALS120" s="1185"/>
      <c r="ALT120" s="1185"/>
      <c r="ALU120" s="1185"/>
      <c r="ALV120" s="1185"/>
      <c r="ALW120" s="1185"/>
      <c r="ALX120" s="1185"/>
      <c r="ALY120" s="1185"/>
      <c r="ALZ120" s="1185"/>
      <c r="AMA120" s="1185"/>
      <c r="AMB120" s="1185"/>
      <c r="AMC120" s="1185"/>
      <c r="AMD120" s="1185"/>
      <c r="AME120" s="1185"/>
      <c r="AMF120" s="1185"/>
      <c r="AMG120" s="1185"/>
      <c r="AMH120" s="1185"/>
      <c r="AMI120" s="1185"/>
      <c r="AMJ120" s="1185"/>
      <c r="AMK120" s="1185"/>
    </row>
    <row r="121" spans="1:1025">
      <c r="A121" s="1795" t="s">
        <v>3832</v>
      </c>
      <c r="B121" s="1795"/>
      <c r="C121" s="1795"/>
      <c r="D121" s="1795"/>
      <c r="E121" s="1795"/>
      <c r="F121" s="1795"/>
      <c r="G121" s="1795"/>
      <c r="H121" s="1795"/>
      <c r="I121" s="656"/>
      <c r="J121" s="653"/>
      <c r="AMK121" s="199"/>
    </row>
    <row r="122" spans="1:1025">
      <c r="A122" s="1795" t="s">
        <v>3834</v>
      </c>
      <c r="B122" s="1795"/>
      <c r="C122" s="1795"/>
      <c r="D122" s="1795"/>
      <c r="E122" s="1795"/>
      <c r="F122" s="1795"/>
      <c r="G122" s="1795"/>
      <c r="H122" s="1795"/>
      <c r="I122" s="656"/>
      <c r="J122" s="653"/>
      <c r="AMK122" s="199"/>
    </row>
    <row r="123" spans="1:1025">
      <c r="A123" s="1795" t="s">
        <v>3892</v>
      </c>
      <c r="B123" s="1795"/>
      <c r="C123" s="1795"/>
      <c r="D123" s="1795"/>
      <c r="E123" s="1795"/>
      <c r="F123" s="1795"/>
      <c r="G123" s="1795"/>
      <c r="H123" s="1795"/>
      <c r="I123" s="656"/>
      <c r="J123" s="653"/>
      <c r="AMK123" s="199"/>
    </row>
    <row r="124" spans="1:1025">
      <c r="A124" s="1797" t="s">
        <v>3</v>
      </c>
      <c r="B124" s="1797"/>
      <c r="C124" s="1797"/>
      <c r="D124" s="1797"/>
      <c r="E124" s="1797"/>
      <c r="F124" s="1797"/>
      <c r="G124" s="1797"/>
      <c r="H124" s="1797"/>
      <c r="I124" s="656"/>
      <c r="J124" s="653"/>
      <c r="AMK124" s="199"/>
    </row>
    <row r="125" spans="1:1025">
      <c r="A125" s="1596"/>
      <c r="B125" s="1596"/>
      <c r="C125" s="1596"/>
      <c r="D125" s="1594"/>
      <c r="E125" s="1594"/>
      <c r="F125" s="1595"/>
      <c r="G125" s="1594"/>
      <c r="H125" s="1594"/>
      <c r="I125" s="656"/>
      <c r="J125" s="653"/>
      <c r="AMK125" s="199"/>
    </row>
    <row r="126" spans="1:1025">
      <c r="A126" s="1215" t="s">
        <v>8511</v>
      </c>
      <c r="B126" s="1216"/>
      <c r="C126" s="1216"/>
      <c r="D126" s="1216"/>
      <c r="E126" s="1218"/>
      <c r="F126" s="1219"/>
      <c r="G126" s="1217" t="s">
        <v>8485</v>
      </c>
      <c r="H126" s="1217" t="s">
        <v>4344</v>
      </c>
      <c r="I126" s="656"/>
      <c r="J126" s="653"/>
      <c r="AMK126" s="199"/>
    </row>
    <row r="127" spans="1:1025">
      <c r="A127" s="1599" t="s">
        <v>8828</v>
      </c>
      <c r="B127" s="1594"/>
      <c r="C127" s="1594"/>
      <c r="D127" s="1594"/>
      <c r="E127" s="1220" t="s">
        <v>3144</v>
      </c>
      <c r="F127" s="1595"/>
      <c r="G127" s="1600">
        <v>22050885464.220001</v>
      </c>
      <c r="H127" s="1600">
        <v>0</v>
      </c>
      <c r="I127" s="656"/>
      <c r="J127" s="653"/>
      <c r="AMK127" s="199"/>
    </row>
    <row r="128" spans="1:1025">
      <c r="A128" s="1599" t="s">
        <v>8829</v>
      </c>
      <c r="B128" s="1594"/>
      <c r="C128" s="1594"/>
      <c r="D128" s="1594"/>
      <c r="E128" s="1220" t="s">
        <v>283</v>
      </c>
      <c r="F128" s="1595"/>
      <c r="G128" s="1600">
        <v>17365466090.150002</v>
      </c>
      <c r="H128" s="1600">
        <v>17365466090.150002</v>
      </c>
      <c r="I128" s="656"/>
      <c r="J128" s="653"/>
      <c r="AMK128" s="199"/>
    </row>
    <row r="129" spans="1:1025">
      <c r="A129" s="1599" t="s">
        <v>3543</v>
      </c>
      <c r="B129" s="1594"/>
      <c r="C129" s="1594"/>
      <c r="D129" s="1594"/>
      <c r="E129" s="1220" t="s">
        <v>3144</v>
      </c>
      <c r="F129" s="1595"/>
      <c r="G129" s="1600">
        <v>8348331216.5</v>
      </c>
      <c r="H129" s="1600">
        <v>0</v>
      </c>
      <c r="I129" s="656"/>
      <c r="J129" s="653"/>
      <c r="AMK129" s="199"/>
    </row>
    <row r="130" spans="1:1025">
      <c r="A130" s="1599" t="s">
        <v>3542</v>
      </c>
      <c r="B130" s="1594"/>
      <c r="C130" s="1594"/>
      <c r="D130" s="1594"/>
      <c r="E130" s="1220" t="s">
        <v>3144</v>
      </c>
      <c r="F130" s="1595"/>
      <c r="G130" s="1600">
        <v>7518588390.6199999</v>
      </c>
      <c r="H130" s="1600">
        <v>0</v>
      </c>
      <c r="I130" s="656"/>
      <c r="J130" s="653"/>
      <c r="AMK130" s="199"/>
    </row>
    <row r="131" spans="1:1025">
      <c r="A131" s="1599" t="s">
        <v>3544</v>
      </c>
      <c r="B131" s="1594"/>
      <c r="C131" s="1594"/>
      <c r="D131" s="1594"/>
      <c r="E131" s="1220" t="s">
        <v>3144</v>
      </c>
      <c r="F131" s="1595"/>
      <c r="G131" s="1600">
        <v>4509828664.6599998</v>
      </c>
      <c r="H131" s="1600">
        <v>0</v>
      </c>
      <c r="I131" s="656"/>
      <c r="J131" s="653"/>
      <c r="AMK131" s="199"/>
    </row>
    <row r="132" spans="1:1025">
      <c r="A132" s="1599" t="s">
        <v>8830</v>
      </c>
      <c r="B132" s="1594"/>
      <c r="C132" s="1594"/>
      <c r="D132" s="1594"/>
      <c r="E132" s="1220" t="s">
        <v>3144</v>
      </c>
      <c r="F132" s="1595"/>
      <c r="G132" s="1600">
        <v>4464574088.5600004</v>
      </c>
      <c r="H132" s="1600">
        <v>0</v>
      </c>
      <c r="I132" s="656"/>
      <c r="J132" s="653"/>
      <c r="AMK132" s="199"/>
    </row>
    <row r="133" spans="1:1025">
      <c r="A133" s="1599" t="s">
        <v>3536</v>
      </c>
      <c r="B133" s="1594"/>
      <c r="C133" s="1594"/>
      <c r="D133" s="1594"/>
      <c r="E133" s="1220" t="s">
        <v>3144</v>
      </c>
      <c r="F133" s="1595"/>
      <c r="G133" s="1600">
        <v>3527764744.6100001</v>
      </c>
      <c r="H133" s="1600">
        <v>3861014744.6100001</v>
      </c>
      <c r="I133" s="656"/>
      <c r="J133" s="653"/>
      <c r="AMK133" s="199"/>
    </row>
    <row r="134" spans="1:1025">
      <c r="A134" s="1599" t="s">
        <v>3394</v>
      </c>
      <c r="B134" s="1594"/>
      <c r="C134" s="1594"/>
      <c r="D134" s="1594"/>
      <c r="E134" s="1594"/>
      <c r="F134" s="1595"/>
      <c r="G134" s="1600">
        <v>2800000000</v>
      </c>
      <c r="H134" s="1600">
        <v>2800000000</v>
      </c>
      <c r="I134" s="656"/>
      <c r="J134" s="653"/>
      <c r="AMK134" s="199"/>
    </row>
    <row r="135" spans="1:1025">
      <c r="A135" s="1599" t="s">
        <v>4018</v>
      </c>
      <c r="B135" s="1594"/>
      <c r="C135" s="1594"/>
      <c r="D135" s="1594"/>
      <c r="E135" s="1220" t="s">
        <v>3144</v>
      </c>
      <c r="F135" s="1595"/>
      <c r="G135" s="1600">
        <v>2516509935</v>
      </c>
      <c r="H135" s="1600">
        <v>0</v>
      </c>
      <c r="I135" s="656"/>
      <c r="J135" s="653"/>
      <c r="AMK135" s="199"/>
    </row>
    <row r="136" spans="1:1025">
      <c r="A136" s="1599" t="s">
        <v>8831</v>
      </c>
      <c r="B136" s="1594"/>
      <c r="C136" s="1594"/>
      <c r="D136" s="1594"/>
      <c r="E136" s="1220" t="s">
        <v>283</v>
      </c>
      <c r="F136" s="1595"/>
      <c r="G136" s="1600">
        <v>2425482855.6500001</v>
      </c>
      <c r="H136" s="1600">
        <v>2425482855.6500001</v>
      </c>
      <c r="I136" s="656"/>
      <c r="J136" s="653"/>
      <c r="AMK136" s="199"/>
    </row>
    <row r="137" spans="1:1025" ht="14.25">
      <c r="A137" s="1615" t="s">
        <v>3541</v>
      </c>
      <c r="B137" s="1616"/>
      <c r="C137" s="1616"/>
      <c r="D137" s="1616"/>
      <c r="E137" s="1616"/>
      <c r="F137" s="1595"/>
      <c r="G137" s="1617">
        <v>2052338108.75</v>
      </c>
      <c r="H137" s="1617">
        <v>0</v>
      </c>
      <c r="I137" s="656"/>
      <c r="J137" s="653"/>
      <c r="AMK137" s="199"/>
    </row>
    <row r="138" spans="1:1025">
      <c r="A138" s="1605" t="s">
        <v>3397</v>
      </c>
      <c r="B138" s="1606"/>
      <c r="C138" s="1606"/>
      <c r="D138" s="1606"/>
      <c r="E138" s="1606"/>
      <c r="F138" s="1607"/>
      <c r="G138" s="1600">
        <v>1982679250.8599999</v>
      </c>
      <c r="H138" s="1600">
        <v>1982679250.8599999</v>
      </c>
      <c r="I138" s="656"/>
      <c r="J138" s="653"/>
      <c r="AMK138" s="199"/>
    </row>
    <row r="139" spans="1:1025">
      <c r="A139" s="1599" t="s">
        <v>3532</v>
      </c>
      <c r="B139" s="1594"/>
      <c r="C139" s="1594"/>
      <c r="D139" s="1594"/>
      <c r="E139" s="1220" t="s">
        <v>283</v>
      </c>
      <c r="F139" s="1595"/>
      <c r="G139" s="1600">
        <v>1840361007.3099999</v>
      </c>
      <c r="H139" s="1600">
        <v>1840361007.3099999</v>
      </c>
      <c r="I139" s="656"/>
      <c r="J139" s="653"/>
      <c r="AMK139" s="199"/>
    </row>
    <row r="140" spans="1:1025">
      <c r="A140" s="1599" t="s">
        <v>3375</v>
      </c>
      <c r="B140" s="1594"/>
      <c r="C140" s="1594"/>
      <c r="D140" s="1594"/>
      <c r="E140" s="1594"/>
      <c r="F140" s="1595"/>
      <c r="G140" s="1600">
        <v>1413855673.25</v>
      </c>
      <c r="H140" s="1600">
        <v>1413855673.25</v>
      </c>
      <c r="I140" s="656"/>
      <c r="J140" s="653"/>
      <c r="AMK140" s="199"/>
    </row>
    <row r="141" spans="1:1025">
      <c r="A141" s="1599" t="s">
        <v>3390</v>
      </c>
      <c r="B141" s="1594"/>
      <c r="C141" s="1594"/>
      <c r="D141" s="1594"/>
      <c r="E141" s="1594"/>
      <c r="F141" s="1595"/>
      <c r="G141" s="1600">
        <v>1227932953.3499999</v>
      </c>
      <c r="H141" s="1600">
        <v>1227932953.3499999</v>
      </c>
      <c r="I141" s="656"/>
      <c r="J141" s="653"/>
      <c r="AMK141" s="199"/>
    </row>
    <row r="142" spans="1:1025">
      <c r="A142" s="1599" t="s">
        <v>8832</v>
      </c>
      <c r="B142" s="1594"/>
      <c r="C142" s="1594"/>
      <c r="D142" s="1594"/>
      <c r="E142" s="1220" t="s">
        <v>3147</v>
      </c>
      <c r="F142" s="1595"/>
      <c r="G142" s="1600">
        <v>1156021351.72</v>
      </c>
      <c r="H142" s="1600">
        <v>1128349036.22</v>
      </c>
      <c r="I142" s="656"/>
      <c r="J142" s="653"/>
      <c r="AMK142" s="199"/>
    </row>
    <row r="143" spans="1:1025">
      <c r="A143" s="1596"/>
      <c r="B143" s="1596"/>
      <c r="C143" s="1596"/>
      <c r="D143" s="1594"/>
      <c r="E143" s="1594"/>
      <c r="F143" s="1595"/>
      <c r="G143" s="1594"/>
      <c r="H143" s="1594"/>
      <c r="I143" s="656"/>
      <c r="J143" s="1185"/>
      <c r="K143" s="1185"/>
      <c r="L143" s="1185"/>
      <c r="M143" s="1185"/>
      <c r="N143" s="1185"/>
      <c r="O143" s="1185"/>
      <c r="P143" s="1185"/>
      <c r="Q143" s="1185"/>
      <c r="R143" s="1185"/>
      <c r="S143" s="1185"/>
      <c r="T143" s="1185"/>
      <c r="U143" s="1185"/>
      <c r="V143" s="1185"/>
      <c r="W143" s="1185"/>
      <c r="X143" s="1185"/>
      <c r="Y143" s="1185"/>
      <c r="Z143" s="1185"/>
      <c r="AA143" s="1185"/>
      <c r="AB143" s="1185"/>
      <c r="AC143" s="1185"/>
      <c r="AD143" s="1185"/>
      <c r="AE143" s="1185"/>
      <c r="AF143" s="1185"/>
      <c r="AG143" s="1185"/>
      <c r="AH143" s="1185"/>
      <c r="AI143" s="1185"/>
      <c r="AJ143" s="1185"/>
      <c r="AK143" s="1185"/>
      <c r="AL143" s="1185"/>
      <c r="AM143" s="1185"/>
      <c r="AN143" s="1185"/>
      <c r="AO143" s="1185"/>
      <c r="AP143" s="1185"/>
      <c r="AQ143" s="1185"/>
      <c r="AR143" s="1185"/>
      <c r="AS143" s="1185"/>
      <c r="AT143" s="1185"/>
      <c r="AU143" s="1185"/>
      <c r="AV143" s="1185"/>
      <c r="AW143" s="1185"/>
      <c r="AX143" s="1185"/>
      <c r="AY143" s="1185"/>
      <c r="AZ143" s="1185"/>
      <c r="BA143" s="1185"/>
      <c r="BB143" s="1185"/>
      <c r="BC143" s="1185"/>
      <c r="BD143" s="1185"/>
      <c r="BE143" s="1185"/>
      <c r="BF143" s="1185"/>
      <c r="BG143" s="1185"/>
      <c r="BH143" s="1185"/>
      <c r="BI143" s="1185"/>
      <c r="BJ143" s="1185"/>
      <c r="BK143" s="1185"/>
      <c r="BL143" s="1185"/>
      <c r="BM143" s="1185"/>
      <c r="BN143" s="1185"/>
      <c r="BO143" s="1185"/>
      <c r="BP143" s="1185"/>
      <c r="BQ143" s="1185"/>
      <c r="BR143" s="1185"/>
      <c r="BS143" s="1185"/>
      <c r="BT143" s="1185"/>
      <c r="BU143" s="1185"/>
      <c r="BV143" s="1185"/>
      <c r="BW143" s="1185"/>
      <c r="BX143" s="1185"/>
      <c r="BY143" s="1185"/>
      <c r="BZ143" s="1185"/>
      <c r="CA143" s="1185"/>
      <c r="CB143" s="1185"/>
      <c r="CC143" s="1185"/>
      <c r="CD143" s="1185"/>
      <c r="CE143" s="1185"/>
      <c r="CF143" s="1185"/>
      <c r="CG143" s="1185"/>
      <c r="CH143" s="1185"/>
      <c r="CI143" s="1185"/>
      <c r="CJ143" s="1185"/>
      <c r="CK143" s="1185"/>
      <c r="CL143" s="1185"/>
      <c r="CM143" s="1185"/>
      <c r="CN143" s="1185"/>
      <c r="CO143" s="1185"/>
      <c r="CP143" s="1185"/>
      <c r="CQ143" s="1185"/>
      <c r="CR143" s="1185"/>
      <c r="CS143" s="1185"/>
      <c r="CT143" s="1185"/>
      <c r="CU143" s="1185"/>
      <c r="CV143" s="1185"/>
      <c r="CW143" s="1185"/>
      <c r="CX143" s="1185"/>
      <c r="CY143" s="1185"/>
      <c r="CZ143" s="1185"/>
      <c r="DA143" s="1185"/>
      <c r="DB143" s="1185"/>
      <c r="DC143" s="1185"/>
      <c r="DD143" s="1185"/>
      <c r="DE143" s="1185"/>
      <c r="DF143" s="1185"/>
      <c r="DG143" s="1185"/>
      <c r="DH143" s="1185"/>
      <c r="DI143" s="1185"/>
      <c r="DJ143" s="1185"/>
      <c r="DK143" s="1185"/>
      <c r="DL143" s="1185"/>
      <c r="DM143" s="1185"/>
      <c r="DN143" s="1185"/>
      <c r="DO143" s="1185"/>
      <c r="DP143" s="1185"/>
      <c r="DQ143" s="1185"/>
      <c r="DR143" s="1185"/>
      <c r="DS143" s="1185"/>
      <c r="DT143" s="1185"/>
      <c r="DU143" s="1185"/>
      <c r="DV143" s="1185"/>
      <c r="DW143" s="1185"/>
      <c r="DX143" s="1185"/>
      <c r="DY143" s="1185"/>
      <c r="DZ143" s="1185"/>
      <c r="EA143" s="1185"/>
      <c r="EB143" s="1185"/>
      <c r="EC143" s="1185"/>
      <c r="ED143" s="1185"/>
      <c r="EE143" s="1185"/>
      <c r="EF143" s="1185"/>
      <c r="EG143" s="1185"/>
      <c r="EH143" s="1185"/>
      <c r="EI143" s="1185"/>
      <c r="EJ143" s="1185"/>
      <c r="EK143" s="1185"/>
      <c r="EL143" s="1185"/>
      <c r="EM143" s="1185"/>
      <c r="EN143" s="1185"/>
      <c r="EO143" s="1185"/>
      <c r="EP143" s="1185"/>
      <c r="EQ143" s="1185"/>
      <c r="ER143" s="1185"/>
      <c r="ES143" s="1185"/>
      <c r="ET143" s="1185"/>
      <c r="EU143" s="1185"/>
      <c r="EV143" s="1185"/>
      <c r="EW143" s="1185"/>
      <c r="EX143" s="1185"/>
      <c r="EY143" s="1185"/>
      <c r="EZ143" s="1185"/>
      <c r="FA143" s="1185"/>
      <c r="FB143" s="1185"/>
      <c r="FC143" s="1185"/>
      <c r="FD143" s="1185"/>
      <c r="FE143" s="1185"/>
      <c r="FF143" s="1185"/>
      <c r="FG143" s="1185"/>
      <c r="FH143" s="1185"/>
      <c r="FI143" s="1185"/>
      <c r="FJ143" s="1185"/>
      <c r="FK143" s="1185"/>
      <c r="FL143" s="1185"/>
      <c r="FM143" s="1185"/>
      <c r="FN143" s="1185"/>
      <c r="FO143" s="1185"/>
      <c r="FP143" s="1185"/>
      <c r="FQ143" s="1185"/>
      <c r="FR143" s="1185"/>
      <c r="FS143" s="1185"/>
      <c r="FT143" s="1185"/>
      <c r="FU143" s="1185"/>
      <c r="FV143" s="1185"/>
      <c r="FW143" s="1185"/>
      <c r="FX143" s="1185"/>
      <c r="FY143" s="1185"/>
      <c r="FZ143" s="1185"/>
      <c r="GA143" s="1185"/>
      <c r="GB143" s="1185"/>
      <c r="GC143" s="1185"/>
      <c r="GD143" s="1185"/>
      <c r="GE143" s="1185"/>
      <c r="GF143" s="1185"/>
      <c r="GG143" s="1185"/>
      <c r="GH143" s="1185"/>
      <c r="GI143" s="1185"/>
      <c r="GJ143" s="1185"/>
      <c r="GK143" s="1185"/>
      <c r="GL143" s="1185"/>
      <c r="GM143" s="1185"/>
      <c r="GN143" s="1185"/>
      <c r="GO143" s="1185"/>
      <c r="GP143" s="1185"/>
      <c r="GQ143" s="1185"/>
      <c r="GR143" s="1185"/>
      <c r="GS143" s="1185"/>
      <c r="GT143" s="1185"/>
      <c r="GU143" s="1185"/>
      <c r="GV143" s="1185"/>
      <c r="GW143" s="1185"/>
      <c r="GX143" s="1185"/>
      <c r="GY143" s="1185"/>
      <c r="GZ143" s="1185"/>
      <c r="HA143" s="1185"/>
      <c r="HB143" s="1185"/>
      <c r="HC143" s="1185"/>
      <c r="HD143" s="1185"/>
      <c r="HE143" s="1185"/>
      <c r="HF143" s="1185"/>
      <c r="HG143" s="1185"/>
      <c r="HH143" s="1185"/>
      <c r="HI143" s="1185"/>
      <c r="HJ143" s="1185"/>
      <c r="HK143" s="1185"/>
      <c r="HL143" s="1185"/>
      <c r="HM143" s="1185"/>
      <c r="HN143" s="1185"/>
      <c r="HO143" s="1185"/>
      <c r="HP143" s="1185"/>
      <c r="HQ143" s="1185"/>
      <c r="HR143" s="1185"/>
      <c r="HS143" s="1185"/>
      <c r="HT143" s="1185"/>
      <c r="HU143" s="1185"/>
      <c r="HV143" s="1185"/>
      <c r="HW143" s="1185"/>
      <c r="HX143" s="1185"/>
      <c r="HY143" s="1185"/>
      <c r="HZ143" s="1185"/>
      <c r="IA143" s="1185"/>
      <c r="IB143" s="1185"/>
      <c r="IC143" s="1185"/>
      <c r="ID143" s="1185"/>
      <c r="IE143" s="1185"/>
      <c r="IF143" s="1185"/>
      <c r="IG143" s="1185"/>
      <c r="IH143" s="1185"/>
      <c r="II143" s="1185"/>
      <c r="IJ143" s="1185"/>
      <c r="IK143" s="1185"/>
      <c r="IL143" s="1185"/>
      <c r="IM143" s="1185"/>
      <c r="IN143" s="1185"/>
      <c r="IO143" s="1185"/>
      <c r="IP143" s="1185"/>
      <c r="IQ143" s="1185"/>
      <c r="IR143" s="1185"/>
      <c r="IS143" s="1185"/>
      <c r="IT143" s="1185"/>
      <c r="IU143" s="1185"/>
      <c r="IV143" s="1185"/>
      <c r="IW143" s="1185"/>
      <c r="IX143" s="1185"/>
      <c r="IY143" s="1185"/>
      <c r="IZ143" s="1185"/>
      <c r="JA143" s="1185"/>
      <c r="JB143" s="1185"/>
      <c r="JC143" s="1185"/>
      <c r="JD143" s="1185"/>
      <c r="JE143" s="1185"/>
      <c r="JF143" s="1185"/>
      <c r="JG143" s="1185"/>
      <c r="JH143" s="1185"/>
      <c r="JI143" s="1185"/>
      <c r="JJ143" s="1185"/>
      <c r="JK143" s="1185"/>
      <c r="JL143" s="1185"/>
      <c r="JM143" s="1185"/>
      <c r="JN143" s="1185"/>
      <c r="JO143" s="1185"/>
      <c r="JP143" s="1185"/>
      <c r="JQ143" s="1185"/>
      <c r="JR143" s="1185"/>
      <c r="JS143" s="1185"/>
      <c r="JT143" s="1185"/>
      <c r="JU143" s="1185"/>
      <c r="JV143" s="1185"/>
      <c r="JW143" s="1185"/>
      <c r="JX143" s="1185"/>
      <c r="JY143" s="1185"/>
      <c r="JZ143" s="1185"/>
      <c r="KA143" s="1185"/>
      <c r="KB143" s="1185"/>
      <c r="KC143" s="1185"/>
      <c r="KD143" s="1185"/>
      <c r="KE143" s="1185"/>
      <c r="KF143" s="1185"/>
      <c r="KG143" s="1185"/>
      <c r="KH143" s="1185"/>
      <c r="KI143" s="1185"/>
      <c r="KJ143" s="1185"/>
      <c r="KK143" s="1185"/>
      <c r="KL143" s="1185"/>
      <c r="KM143" s="1185"/>
      <c r="KN143" s="1185"/>
      <c r="KO143" s="1185"/>
      <c r="KP143" s="1185"/>
      <c r="KQ143" s="1185"/>
      <c r="KR143" s="1185"/>
      <c r="KS143" s="1185"/>
      <c r="KT143" s="1185"/>
      <c r="KU143" s="1185"/>
      <c r="KV143" s="1185"/>
      <c r="KW143" s="1185"/>
      <c r="KX143" s="1185"/>
      <c r="KY143" s="1185"/>
      <c r="KZ143" s="1185"/>
      <c r="LA143" s="1185"/>
      <c r="LB143" s="1185"/>
      <c r="LC143" s="1185"/>
      <c r="LD143" s="1185"/>
      <c r="LE143" s="1185"/>
      <c r="LF143" s="1185"/>
      <c r="LG143" s="1185"/>
      <c r="LH143" s="1185"/>
      <c r="LI143" s="1185"/>
      <c r="LJ143" s="1185"/>
      <c r="LK143" s="1185"/>
      <c r="LL143" s="1185"/>
      <c r="LM143" s="1185"/>
      <c r="LN143" s="1185"/>
      <c r="LO143" s="1185"/>
      <c r="LP143" s="1185"/>
      <c r="LQ143" s="1185"/>
      <c r="LR143" s="1185"/>
      <c r="LS143" s="1185"/>
      <c r="LT143" s="1185"/>
      <c r="LU143" s="1185"/>
      <c r="LV143" s="1185"/>
      <c r="LW143" s="1185"/>
      <c r="LX143" s="1185"/>
      <c r="LY143" s="1185"/>
      <c r="LZ143" s="1185"/>
      <c r="MA143" s="1185"/>
      <c r="MB143" s="1185"/>
      <c r="MC143" s="1185"/>
      <c r="MD143" s="1185"/>
      <c r="ME143" s="1185"/>
      <c r="MF143" s="1185"/>
      <c r="MG143" s="1185"/>
      <c r="MH143" s="1185"/>
      <c r="MI143" s="1185"/>
      <c r="MJ143" s="1185"/>
      <c r="MK143" s="1185"/>
      <c r="ML143" s="1185"/>
      <c r="MM143" s="1185"/>
      <c r="MN143" s="1185"/>
      <c r="MO143" s="1185"/>
      <c r="MP143" s="1185"/>
      <c r="MQ143" s="1185"/>
      <c r="MR143" s="1185"/>
      <c r="MS143" s="1185"/>
      <c r="MT143" s="1185"/>
      <c r="MU143" s="1185"/>
      <c r="MV143" s="1185"/>
      <c r="MW143" s="1185"/>
      <c r="MX143" s="1185"/>
      <c r="MY143" s="1185"/>
      <c r="MZ143" s="1185"/>
      <c r="NA143" s="1185"/>
      <c r="NB143" s="1185"/>
      <c r="NC143" s="1185"/>
      <c r="ND143" s="1185"/>
      <c r="NE143" s="1185"/>
      <c r="NF143" s="1185"/>
      <c r="NG143" s="1185"/>
      <c r="NH143" s="1185"/>
      <c r="NI143" s="1185"/>
      <c r="NJ143" s="1185"/>
      <c r="NK143" s="1185"/>
      <c r="NL143" s="1185"/>
      <c r="NM143" s="1185"/>
      <c r="NN143" s="1185"/>
      <c r="NO143" s="1185"/>
      <c r="NP143" s="1185"/>
      <c r="NQ143" s="1185"/>
      <c r="NR143" s="1185"/>
      <c r="NS143" s="1185"/>
      <c r="NT143" s="1185"/>
      <c r="NU143" s="1185"/>
      <c r="NV143" s="1185"/>
      <c r="NW143" s="1185"/>
      <c r="NX143" s="1185"/>
      <c r="NY143" s="1185"/>
      <c r="NZ143" s="1185"/>
      <c r="OA143" s="1185"/>
      <c r="OB143" s="1185"/>
      <c r="OC143" s="1185"/>
      <c r="OD143" s="1185"/>
      <c r="OE143" s="1185"/>
      <c r="OF143" s="1185"/>
      <c r="OG143" s="1185"/>
      <c r="OH143" s="1185"/>
      <c r="OI143" s="1185"/>
      <c r="OJ143" s="1185"/>
      <c r="OK143" s="1185"/>
      <c r="OL143" s="1185"/>
      <c r="OM143" s="1185"/>
      <c r="ON143" s="1185"/>
      <c r="OO143" s="1185"/>
      <c r="OP143" s="1185"/>
      <c r="OQ143" s="1185"/>
      <c r="OR143" s="1185"/>
      <c r="OS143" s="1185"/>
      <c r="OT143" s="1185"/>
      <c r="OU143" s="1185"/>
      <c r="OV143" s="1185"/>
      <c r="OW143" s="1185"/>
      <c r="OX143" s="1185"/>
      <c r="OY143" s="1185"/>
      <c r="OZ143" s="1185"/>
      <c r="PA143" s="1185"/>
      <c r="PB143" s="1185"/>
      <c r="PC143" s="1185"/>
      <c r="PD143" s="1185"/>
      <c r="PE143" s="1185"/>
      <c r="PF143" s="1185"/>
      <c r="PG143" s="1185"/>
      <c r="PH143" s="1185"/>
      <c r="PI143" s="1185"/>
      <c r="PJ143" s="1185"/>
      <c r="PK143" s="1185"/>
      <c r="PL143" s="1185"/>
      <c r="PM143" s="1185"/>
      <c r="PN143" s="1185"/>
      <c r="PO143" s="1185"/>
      <c r="PP143" s="1185"/>
      <c r="PQ143" s="1185"/>
      <c r="PR143" s="1185"/>
      <c r="PS143" s="1185"/>
      <c r="PT143" s="1185"/>
      <c r="PU143" s="1185"/>
      <c r="PV143" s="1185"/>
      <c r="PW143" s="1185"/>
      <c r="PX143" s="1185"/>
      <c r="PY143" s="1185"/>
      <c r="PZ143" s="1185"/>
      <c r="QA143" s="1185"/>
      <c r="QB143" s="1185"/>
      <c r="QC143" s="1185"/>
      <c r="QD143" s="1185"/>
      <c r="QE143" s="1185"/>
      <c r="QF143" s="1185"/>
      <c r="QG143" s="1185"/>
      <c r="QH143" s="1185"/>
      <c r="QI143" s="1185"/>
      <c r="QJ143" s="1185"/>
      <c r="QK143" s="1185"/>
      <c r="QL143" s="1185"/>
      <c r="QM143" s="1185"/>
      <c r="QN143" s="1185"/>
      <c r="QO143" s="1185"/>
      <c r="QP143" s="1185"/>
      <c r="QQ143" s="1185"/>
      <c r="QR143" s="1185"/>
      <c r="QS143" s="1185"/>
      <c r="QT143" s="1185"/>
      <c r="QU143" s="1185"/>
      <c r="QV143" s="1185"/>
      <c r="QW143" s="1185"/>
      <c r="QX143" s="1185"/>
      <c r="QY143" s="1185"/>
      <c r="QZ143" s="1185"/>
      <c r="RA143" s="1185"/>
      <c r="RB143" s="1185"/>
      <c r="RC143" s="1185"/>
      <c r="RD143" s="1185"/>
      <c r="RE143" s="1185"/>
      <c r="RF143" s="1185"/>
      <c r="RG143" s="1185"/>
      <c r="RH143" s="1185"/>
      <c r="RI143" s="1185"/>
      <c r="RJ143" s="1185"/>
      <c r="RK143" s="1185"/>
      <c r="RL143" s="1185"/>
      <c r="RM143" s="1185"/>
      <c r="RN143" s="1185"/>
      <c r="RO143" s="1185"/>
      <c r="RP143" s="1185"/>
      <c r="RQ143" s="1185"/>
      <c r="RR143" s="1185"/>
      <c r="RS143" s="1185"/>
      <c r="RT143" s="1185"/>
      <c r="RU143" s="1185"/>
      <c r="RV143" s="1185"/>
      <c r="RW143" s="1185"/>
      <c r="RX143" s="1185"/>
      <c r="RY143" s="1185"/>
      <c r="RZ143" s="1185"/>
      <c r="SA143" s="1185"/>
      <c r="SB143" s="1185"/>
      <c r="SC143" s="1185"/>
      <c r="SD143" s="1185"/>
      <c r="SE143" s="1185"/>
      <c r="SF143" s="1185"/>
      <c r="SG143" s="1185"/>
      <c r="SH143" s="1185"/>
      <c r="SI143" s="1185"/>
      <c r="SJ143" s="1185"/>
      <c r="SK143" s="1185"/>
      <c r="SL143" s="1185"/>
      <c r="SM143" s="1185"/>
      <c r="SN143" s="1185"/>
      <c r="SO143" s="1185"/>
      <c r="SP143" s="1185"/>
      <c r="SQ143" s="1185"/>
      <c r="SR143" s="1185"/>
      <c r="SS143" s="1185"/>
      <c r="ST143" s="1185"/>
      <c r="SU143" s="1185"/>
      <c r="SV143" s="1185"/>
      <c r="SW143" s="1185"/>
      <c r="SX143" s="1185"/>
      <c r="SY143" s="1185"/>
      <c r="SZ143" s="1185"/>
      <c r="TA143" s="1185"/>
      <c r="TB143" s="1185"/>
      <c r="TC143" s="1185"/>
      <c r="TD143" s="1185"/>
      <c r="TE143" s="1185"/>
      <c r="TF143" s="1185"/>
      <c r="TG143" s="1185"/>
      <c r="TH143" s="1185"/>
      <c r="TI143" s="1185"/>
      <c r="TJ143" s="1185"/>
      <c r="TK143" s="1185"/>
      <c r="TL143" s="1185"/>
      <c r="TM143" s="1185"/>
      <c r="TN143" s="1185"/>
      <c r="TO143" s="1185"/>
      <c r="TP143" s="1185"/>
      <c r="TQ143" s="1185"/>
      <c r="TR143" s="1185"/>
      <c r="TS143" s="1185"/>
      <c r="TT143" s="1185"/>
      <c r="TU143" s="1185"/>
      <c r="TV143" s="1185"/>
      <c r="TW143" s="1185"/>
      <c r="TX143" s="1185"/>
      <c r="TY143" s="1185"/>
      <c r="TZ143" s="1185"/>
      <c r="UA143" s="1185"/>
      <c r="UB143" s="1185"/>
      <c r="UC143" s="1185"/>
      <c r="UD143" s="1185"/>
      <c r="UE143" s="1185"/>
      <c r="UF143" s="1185"/>
      <c r="UG143" s="1185"/>
      <c r="UH143" s="1185"/>
      <c r="UI143" s="1185"/>
      <c r="UJ143" s="1185"/>
      <c r="UK143" s="1185"/>
      <c r="UL143" s="1185"/>
      <c r="UM143" s="1185"/>
      <c r="UN143" s="1185"/>
      <c r="UO143" s="1185"/>
      <c r="UP143" s="1185"/>
      <c r="UQ143" s="1185"/>
      <c r="UR143" s="1185"/>
      <c r="US143" s="1185"/>
      <c r="UT143" s="1185"/>
      <c r="UU143" s="1185"/>
      <c r="UV143" s="1185"/>
      <c r="UW143" s="1185"/>
      <c r="UX143" s="1185"/>
      <c r="UY143" s="1185"/>
      <c r="UZ143" s="1185"/>
      <c r="VA143" s="1185"/>
      <c r="VB143" s="1185"/>
      <c r="VC143" s="1185"/>
      <c r="VD143" s="1185"/>
      <c r="VE143" s="1185"/>
      <c r="VF143" s="1185"/>
      <c r="VG143" s="1185"/>
      <c r="VH143" s="1185"/>
      <c r="VI143" s="1185"/>
      <c r="VJ143" s="1185"/>
      <c r="VK143" s="1185"/>
      <c r="VL143" s="1185"/>
      <c r="VM143" s="1185"/>
      <c r="VN143" s="1185"/>
      <c r="VO143" s="1185"/>
      <c r="VP143" s="1185"/>
      <c r="VQ143" s="1185"/>
      <c r="VR143" s="1185"/>
      <c r="VS143" s="1185"/>
      <c r="VT143" s="1185"/>
      <c r="VU143" s="1185"/>
      <c r="VV143" s="1185"/>
      <c r="VW143" s="1185"/>
      <c r="VX143" s="1185"/>
      <c r="VY143" s="1185"/>
      <c r="VZ143" s="1185"/>
      <c r="WA143" s="1185"/>
      <c r="WB143" s="1185"/>
      <c r="WC143" s="1185"/>
      <c r="WD143" s="1185"/>
      <c r="WE143" s="1185"/>
      <c r="WF143" s="1185"/>
      <c r="WG143" s="1185"/>
      <c r="WH143" s="1185"/>
      <c r="WI143" s="1185"/>
      <c r="WJ143" s="1185"/>
      <c r="WK143" s="1185"/>
      <c r="WL143" s="1185"/>
      <c r="WM143" s="1185"/>
      <c r="WN143" s="1185"/>
      <c r="WO143" s="1185"/>
      <c r="WP143" s="1185"/>
      <c r="WQ143" s="1185"/>
      <c r="WR143" s="1185"/>
      <c r="WS143" s="1185"/>
      <c r="WT143" s="1185"/>
      <c r="WU143" s="1185"/>
      <c r="WV143" s="1185"/>
      <c r="WW143" s="1185"/>
      <c r="WX143" s="1185"/>
      <c r="WY143" s="1185"/>
      <c r="WZ143" s="1185"/>
      <c r="XA143" s="1185"/>
      <c r="XB143" s="1185"/>
      <c r="XC143" s="1185"/>
      <c r="XD143" s="1185"/>
      <c r="XE143" s="1185"/>
      <c r="XF143" s="1185"/>
      <c r="XG143" s="1185"/>
      <c r="XH143" s="1185"/>
      <c r="XI143" s="1185"/>
      <c r="XJ143" s="1185"/>
      <c r="XK143" s="1185"/>
      <c r="XL143" s="1185"/>
      <c r="XM143" s="1185"/>
      <c r="XN143" s="1185"/>
      <c r="XO143" s="1185"/>
      <c r="XP143" s="1185"/>
      <c r="XQ143" s="1185"/>
      <c r="XR143" s="1185"/>
      <c r="XS143" s="1185"/>
      <c r="XT143" s="1185"/>
      <c r="XU143" s="1185"/>
      <c r="XV143" s="1185"/>
      <c r="XW143" s="1185"/>
      <c r="XX143" s="1185"/>
      <c r="XY143" s="1185"/>
      <c r="XZ143" s="1185"/>
      <c r="YA143" s="1185"/>
      <c r="YB143" s="1185"/>
      <c r="YC143" s="1185"/>
      <c r="YD143" s="1185"/>
      <c r="YE143" s="1185"/>
      <c r="YF143" s="1185"/>
      <c r="YG143" s="1185"/>
      <c r="YH143" s="1185"/>
      <c r="YI143" s="1185"/>
      <c r="YJ143" s="1185"/>
      <c r="YK143" s="1185"/>
      <c r="YL143" s="1185"/>
      <c r="YM143" s="1185"/>
      <c r="YN143" s="1185"/>
      <c r="YO143" s="1185"/>
      <c r="YP143" s="1185"/>
      <c r="YQ143" s="1185"/>
      <c r="YR143" s="1185"/>
      <c r="YS143" s="1185"/>
      <c r="YT143" s="1185"/>
      <c r="YU143" s="1185"/>
      <c r="YV143" s="1185"/>
      <c r="YW143" s="1185"/>
      <c r="YX143" s="1185"/>
      <c r="YY143" s="1185"/>
      <c r="YZ143" s="1185"/>
      <c r="ZA143" s="1185"/>
      <c r="ZB143" s="1185"/>
      <c r="ZC143" s="1185"/>
      <c r="ZD143" s="1185"/>
      <c r="ZE143" s="1185"/>
      <c r="ZF143" s="1185"/>
      <c r="ZG143" s="1185"/>
      <c r="ZH143" s="1185"/>
      <c r="ZI143" s="1185"/>
      <c r="ZJ143" s="1185"/>
      <c r="ZK143" s="1185"/>
      <c r="ZL143" s="1185"/>
      <c r="ZM143" s="1185"/>
      <c r="ZN143" s="1185"/>
      <c r="ZO143" s="1185"/>
      <c r="ZP143" s="1185"/>
      <c r="ZQ143" s="1185"/>
      <c r="ZR143" s="1185"/>
      <c r="ZS143" s="1185"/>
      <c r="ZT143" s="1185"/>
      <c r="ZU143" s="1185"/>
      <c r="ZV143" s="1185"/>
      <c r="ZW143" s="1185"/>
      <c r="ZX143" s="1185"/>
      <c r="ZY143" s="1185"/>
      <c r="ZZ143" s="1185"/>
      <c r="AAA143" s="1185"/>
      <c r="AAB143" s="1185"/>
      <c r="AAC143" s="1185"/>
      <c r="AAD143" s="1185"/>
      <c r="AAE143" s="1185"/>
      <c r="AAF143" s="1185"/>
      <c r="AAG143" s="1185"/>
      <c r="AAH143" s="1185"/>
      <c r="AAI143" s="1185"/>
      <c r="AAJ143" s="1185"/>
      <c r="AAK143" s="1185"/>
      <c r="AAL143" s="1185"/>
      <c r="AAM143" s="1185"/>
      <c r="AAN143" s="1185"/>
      <c r="AAO143" s="1185"/>
      <c r="AAP143" s="1185"/>
      <c r="AAQ143" s="1185"/>
      <c r="AAR143" s="1185"/>
      <c r="AAS143" s="1185"/>
      <c r="AAT143" s="1185"/>
      <c r="AAU143" s="1185"/>
      <c r="AAV143" s="1185"/>
      <c r="AAW143" s="1185"/>
      <c r="AAX143" s="1185"/>
      <c r="AAY143" s="1185"/>
      <c r="AAZ143" s="1185"/>
      <c r="ABA143" s="1185"/>
      <c r="ABB143" s="1185"/>
      <c r="ABC143" s="1185"/>
      <c r="ABD143" s="1185"/>
      <c r="ABE143" s="1185"/>
      <c r="ABF143" s="1185"/>
      <c r="ABG143" s="1185"/>
      <c r="ABH143" s="1185"/>
      <c r="ABI143" s="1185"/>
      <c r="ABJ143" s="1185"/>
      <c r="ABK143" s="1185"/>
      <c r="ABL143" s="1185"/>
      <c r="ABM143" s="1185"/>
      <c r="ABN143" s="1185"/>
      <c r="ABO143" s="1185"/>
      <c r="ABP143" s="1185"/>
      <c r="ABQ143" s="1185"/>
      <c r="ABR143" s="1185"/>
      <c r="ABS143" s="1185"/>
      <c r="ABT143" s="1185"/>
      <c r="ABU143" s="1185"/>
      <c r="ABV143" s="1185"/>
      <c r="ABW143" s="1185"/>
      <c r="ABX143" s="1185"/>
      <c r="ABY143" s="1185"/>
      <c r="ABZ143" s="1185"/>
      <c r="ACA143" s="1185"/>
      <c r="ACB143" s="1185"/>
      <c r="ACC143" s="1185"/>
      <c r="ACD143" s="1185"/>
      <c r="ACE143" s="1185"/>
      <c r="ACF143" s="1185"/>
      <c r="ACG143" s="1185"/>
      <c r="ACH143" s="1185"/>
      <c r="ACI143" s="1185"/>
      <c r="ACJ143" s="1185"/>
      <c r="ACK143" s="1185"/>
      <c r="ACL143" s="1185"/>
      <c r="ACM143" s="1185"/>
      <c r="ACN143" s="1185"/>
      <c r="ACO143" s="1185"/>
      <c r="ACP143" s="1185"/>
      <c r="ACQ143" s="1185"/>
      <c r="ACR143" s="1185"/>
      <c r="ACS143" s="1185"/>
      <c r="ACT143" s="1185"/>
      <c r="ACU143" s="1185"/>
      <c r="ACV143" s="1185"/>
      <c r="ACW143" s="1185"/>
      <c r="ACX143" s="1185"/>
      <c r="ACY143" s="1185"/>
      <c r="ACZ143" s="1185"/>
      <c r="ADA143" s="1185"/>
      <c r="ADB143" s="1185"/>
      <c r="ADC143" s="1185"/>
      <c r="ADD143" s="1185"/>
      <c r="ADE143" s="1185"/>
      <c r="ADF143" s="1185"/>
      <c r="ADG143" s="1185"/>
      <c r="ADH143" s="1185"/>
      <c r="ADI143" s="1185"/>
      <c r="ADJ143" s="1185"/>
      <c r="ADK143" s="1185"/>
      <c r="ADL143" s="1185"/>
      <c r="ADM143" s="1185"/>
      <c r="ADN143" s="1185"/>
      <c r="ADO143" s="1185"/>
      <c r="ADP143" s="1185"/>
      <c r="ADQ143" s="1185"/>
      <c r="ADR143" s="1185"/>
      <c r="ADS143" s="1185"/>
      <c r="ADT143" s="1185"/>
      <c r="ADU143" s="1185"/>
      <c r="ADV143" s="1185"/>
      <c r="ADW143" s="1185"/>
      <c r="ADX143" s="1185"/>
      <c r="ADY143" s="1185"/>
      <c r="ADZ143" s="1185"/>
      <c r="AEA143" s="1185"/>
      <c r="AEB143" s="1185"/>
      <c r="AEC143" s="1185"/>
      <c r="AED143" s="1185"/>
      <c r="AEE143" s="1185"/>
      <c r="AEF143" s="1185"/>
      <c r="AEG143" s="1185"/>
      <c r="AEH143" s="1185"/>
      <c r="AEI143" s="1185"/>
      <c r="AEJ143" s="1185"/>
      <c r="AEK143" s="1185"/>
      <c r="AEL143" s="1185"/>
      <c r="AEM143" s="1185"/>
      <c r="AEN143" s="1185"/>
      <c r="AEO143" s="1185"/>
      <c r="AEP143" s="1185"/>
      <c r="AEQ143" s="1185"/>
      <c r="AER143" s="1185"/>
      <c r="AES143" s="1185"/>
      <c r="AET143" s="1185"/>
      <c r="AEU143" s="1185"/>
      <c r="AEV143" s="1185"/>
      <c r="AEW143" s="1185"/>
      <c r="AEX143" s="1185"/>
      <c r="AEY143" s="1185"/>
      <c r="AEZ143" s="1185"/>
      <c r="AFA143" s="1185"/>
      <c r="AFB143" s="1185"/>
      <c r="AFC143" s="1185"/>
      <c r="AFD143" s="1185"/>
      <c r="AFE143" s="1185"/>
      <c r="AFF143" s="1185"/>
      <c r="AFG143" s="1185"/>
      <c r="AFH143" s="1185"/>
      <c r="AFI143" s="1185"/>
      <c r="AFJ143" s="1185"/>
      <c r="AFK143" s="1185"/>
      <c r="AFL143" s="1185"/>
      <c r="AFM143" s="1185"/>
      <c r="AFN143" s="1185"/>
      <c r="AFO143" s="1185"/>
      <c r="AFP143" s="1185"/>
      <c r="AFQ143" s="1185"/>
      <c r="AFR143" s="1185"/>
      <c r="AFS143" s="1185"/>
      <c r="AFT143" s="1185"/>
      <c r="AFU143" s="1185"/>
      <c r="AFV143" s="1185"/>
      <c r="AFW143" s="1185"/>
      <c r="AFX143" s="1185"/>
      <c r="AFY143" s="1185"/>
      <c r="AFZ143" s="1185"/>
      <c r="AGA143" s="1185"/>
      <c r="AGB143" s="1185"/>
      <c r="AGC143" s="1185"/>
      <c r="AGD143" s="1185"/>
      <c r="AGE143" s="1185"/>
      <c r="AGF143" s="1185"/>
      <c r="AGG143" s="1185"/>
      <c r="AGH143" s="1185"/>
      <c r="AGI143" s="1185"/>
      <c r="AGJ143" s="1185"/>
      <c r="AGK143" s="1185"/>
      <c r="AGL143" s="1185"/>
      <c r="AGM143" s="1185"/>
      <c r="AGN143" s="1185"/>
      <c r="AGO143" s="1185"/>
      <c r="AGP143" s="1185"/>
      <c r="AGQ143" s="1185"/>
      <c r="AGR143" s="1185"/>
      <c r="AGS143" s="1185"/>
      <c r="AGT143" s="1185"/>
      <c r="AGU143" s="1185"/>
      <c r="AGV143" s="1185"/>
      <c r="AGW143" s="1185"/>
      <c r="AGX143" s="1185"/>
      <c r="AGY143" s="1185"/>
      <c r="AGZ143" s="1185"/>
      <c r="AHA143" s="1185"/>
      <c r="AHB143" s="1185"/>
      <c r="AHC143" s="1185"/>
      <c r="AHD143" s="1185"/>
      <c r="AHE143" s="1185"/>
      <c r="AHF143" s="1185"/>
      <c r="AHG143" s="1185"/>
      <c r="AHH143" s="1185"/>
      <c r="AHI143" s="1185"/>
      <c r="AHJ143" s="1185"/>
      <c r="AHK143" s="1185"/>
      <c r="AHL143" s="1185"/>
      <c r="AHM143" s="1185"/>
      <c r="AHN143" s="1185"/>
      <c r="AHO143" s="1185"/>
      <c r="AHP143" s="1185"/>
      <c r="AHQ143" s="1185"/>
      <c r="AHR143" s="1185"/>
      <c r="AHS143" s="1185"/>
      <c r="AHT143" s="1185"/>
      <c r="AHU143" s="1185"/>
      <c r="AHV143" s="1185"/>
      <c r="AHW143" s="1185"/>
      <c r="AHX143" s="1185"/>
      <c r="AHY143" s="1185"/>
      <c r="AHZ143" s="1185"/>
      <c r="AIA143" s="1185"/>
      <c r="AIB143" s="1185"/>
      <c r="AIC143" s="1185"/>
      <c r="AID143" s="1185"/>
      <c r="AIE143" s="1185"/>
      <c r="AIF143" s="1185"/>
      <c r="AIG143" s="1185"/>
      <c r="AIH143" s="1185"/>
      <c r="AII143" s="1185"/>
      <c r="AIJ143" s="1185"/>
      <c r="AIK143" s="1185"/>
      <c r="AIL143" s="1185"/>
      <c r="AIM143" s="1185"/>
      <c r="AIN143" s="1185"/>
      <c r="AIO143" s="1185"/>
      <c r="AIP143" s="1185"/>
      <c r="AIQ143" s="1185"/>
      <c r="AIR143" s="1185"/>
      <c r="AIS143" s="1185"/>
      <c r="AIT143" s="1185"/>
      <c r="AIU143" s="1185"/>
      <c r="AIV143" s="1185"/>
      <c r="AIW143" s="1185"/>
      <c r="AIX143" s="1185"/>
      <c r="AIY143" s="1185"/>
      <c r="AIZ143" s="1185"/>
      <c r="AJA143" s="1185"/>
      <c r="AJB143" s="1185"/>
      <c r="AJC143" s="1185"/>
      <c r="AJD143" s="1185"/>
      <c r="AJE143" s="1185"/>
      <c r="AJF143" s="1185"/>
      <c r="AJG143" s="1185"/>
      <c r="AJH143" s="1185"/>
      <c r="AJI143" s="1185"/>
      <c r="AJJ143" s="1185"/>
      <c r="AJK143" s="1185"/>
      <c r="AJL143" s="1185"/>
      <c r="AJM143" s="1185"/>
      <c r="AJN143" s="1185"/>
      <c r="AJO143" s="1185"/>
      <c r="AJP143" s="1185"/>
      <c r="AJQ143" s="1185"/>
      <c r="AJR143" s="1185"/>
      <c r="AJS143" s="1185"/>
      <c r="AJT143" s="1185"/>
      <c r="AJU143" s="1185"/>
      <c r="AJV143" s="1185"/>
      <c r="AJW143" s="1185"/>
      <c r="AJX143" s="1185"/>
      <c r="AJY143" s="1185"/>
      <c r="AJZ143" s="1185"/>
      <c r="AKA143" s="1185"/>
      <c r="AKB143" s="1185"/>
      <c r="AKC143" s="1185"/>
      <c r="AKD143" s="1185"/>
      <c r="AKE143" s="1185"/>
      <c r="AKF143" s="1185"/>
      <c r="AKG143" s="1185"/>
      <c r="AKH143" s="1185"/>
      <c r="AKI143" s="1185"/>
      <c r="AKJ143" s="1185"/>
      <c r="AKK143" s="1185"/>
      <c r="AKL143" s="1185"/>
      <c r="AKM143" s="1185"/>
      <c r="AKN143" s="1185"/>
      <c r="AKO143" s="1185"/>
      <c r="AKP143" s="1185"/>
      <c r="AKQ143" s="1185"/>
      <c r="AKR143" s="1185"/>
      <c r="AKS143" s="1185"/>
      <c r="AKT143" s="1185"/>
      <c r="AKU143" s="1185"/>
      <c r="AKV143" s="1185"/>
      <c r="AKW143" s="1185"/>
      <c r="AKX143" s="1185"/>
      <c r="AKY143" s="1185"/>
      <c r="AKZ143" s="1185"/>
      <c r="ALA143" s="1185"/>
      <c r="ALB143" s="1185"/>
      <c r="ALC143" s="1185"/>
      <c r="ALD143" s="1185"/>
      <c r="ALE143" s="1185"/>
      <c r="ALF143" s="1185"/>
      <c r="ALG143" s="1185"/>
      <c r="ALH143" s="1185"/>
      <c r="ALI143" s="1185"/>
      <c r="ALJ143" s="1185"/>
      <c r="ALK143" s="1185"/>
      <c r="ALL143" s="1185"/>
      <c r="ALM143" s="1185"/>
      <c r="ALN143" s="1185"/>
      <c r="ALO143" s="1185"/>
      <c r="ALP143" s="1185"/>
      <c r="ALQ143" s="1185"/>
      <c r="ALR143" s="1185"/>
      <c r="ALS143" s="1185"/>
      <c r="ALT143" s="1185"/>
      <c r="ALU143" s="1185"/>
      <c r="ALV143" s="1185"/>
      <c r="ALW143" s="1185"/>
      <c r="ALX143" s="1185"/>
      <c r="ALY143" s="1185"/>
      <c r="ALZ143" s="1185"/>
      <c r="AMA143" s="1185"/>
      <c r="AMB143" s="1185"/>
      <c r="AMC143" s="1185"/>
      <c r="AMD143" s="1185"/>
      <c r="AME143" s="1185"/>
      <c r="AMF143" s="1185"/>
      <c r="AMG143" s="1185"/>
      <c r="AMH143" s="1185"/>
      <c r="AMI143" s="1185"/>
      <c r="AMJ143" s="1185"/>
      <c r="AMK143" s="199"/>
    </row>
    <row r="144" spans="1:1025">
      <c r="A144" s="1215" t="s">
        <v>8511</v>
      </c>
      <c r="B144" s="1216"/>
      <c r="C144" s="1216"/>
      <c r="D144" s="1216"/>
      <c r="E144" s="1218"/>
      <c r="F144" s="1219"/>
      <c r="G144" s="1217" t="s">
        <v>8485</v>
      </c>
      <c r="H144" s="1217" t="s">
        <v>4344</v>
      </c>
      <c r="I144" s="656"/>
      <c r="J144" s="1185"/>
      <c r="K144" s="1185"/>
      <c r="L144" s="1185"/>
      <c r="M144" s="1185"/>
      <c r="N144" s="1185"/>
      <c r="O144" s="1185"/>
      <c r="P144" s="1185"/>
      <c r="Q144" s="1185"/>
      <c r="R144" s="1185"/>
      <c r="S144" s="1185"/>
      <c r="T144" s="1185"/>
      <c r="U144" s="1185"/>
      <c r="V144" s="1185"/>
      <c r="W144" s="1185"/>
      <c r="X144" s="1185"/>
      <c r="Y144" s="1185"/>
      <c r="Z144" s="1185"/>
      <c r="AA144" s="1185"/>
      <c r="AB144" s="1185"/>
      <c r="AC144" s="1185"/>
      <c r="AD144" s="1185"/>
      <c r="AE144" s="1185"/>
      <c r="AF144" s="1185"/>
      <c r="AG144" s="1185"/>
      <c r="AH144" s="1185"/>
      <c r="AI144" s="1185"/>
      <c r="AJ144" s="1185"/>
      <c r="AK144" s="1185"/>
      <c r="AL144" s="1185"/>
      <c r="AM144" s="1185"/>
      <c r="AN144" s="1185"/>
      <c r="AO144" s="1185"/>
      <c r="AP144" s="1185"/>
      <c r="AQ144" s="1185"/>
      <c r="AR144" s="1185"/>
      <c r="AS144" s="1185"/>
      <c r="AT144" s="1185"/>
      <c r="AU144" s="1185"/>
      <c r="AV144" s="1185"/>
      <c r="AW144" s="1185"/>
      <c r="AX144" s="1185"/>
      <c r="AY144" s="1185"/>
      <c r="AZ144" s="1185"/>
      <c r="BA144" s="1185"/>
      <c r="BB144" s="1185"/>
      <c r="BC144" s="1185"/>
      <c r="BD144" s="1185"/>
      <c r="BE144" s="1185"/>
      <c r="BF144" s="1185"/>
      <c r="BG144" s="1185"/>
      <c r="BH144" s="1185"/>
      <c r="BI144" s="1185"/>
      <c r="BJ144" s="1185"/>
      <c r="BK144" s="1185"/>
      <c r="BL144" s="1185"/>
      <c r="BM144" s="1185"/>
      <c r="BN144" s="1185"/>
      <c r="BO144" s="1185"/>
      <c r="BP144" s="1185"/>
      <c r="BQ144" s="1185"/>
      <c r="BR144" s="1185"/>
      <c r="BS144" s="1185"/>
      <c r="BT144" s="1185"/>
      <c r="BU144" s="1185"/>
      <c r="BV144" s="1185"/>
      <c r="BW144" s="1185"/>
      <c r="BX144" s="1185"/>
      <c r="BY144" s="1185"/>
      <c r="BZ144" s="1185"/>
      <c r="CA144" s="1185"/>
      <c r="CB144" s="1185"/>
      <c r="CC144" s="1185"/>
      <c r="CD144" s="1185"/>
      <c r="CE144" s="1185"/>
      <c r="CF144" s="1185"/>
      <c r="CG144" s="1185"/>
      <c r="CH144" s="1185"/>
      <c r="CI144" s="1185"/>
      <c r="CJ144" s="1185"/>
      <c r="CK144" s="1185"/>
      <c r="CL144" s="1185"/>
      <c r="CM144" s="1185"/>
      <c r="CN144" s="1185"/>
      <c r="CO144" s="1185"/>
      <c r="CP144" s="1185"/>
      <c r="CQ144" s="1185"/>
      <c r="CR144" s="1185"/>
      <c r="CS144" s="1185"/>
      <c r="CT144" s="1185"/>
      <c r="CU144" s="1185"/>
      <c r="CV144" s="1185"/>
      <c r="CW144" s="1185"/>
      <c r="CX144" s="1185"/>
      <c r="CY144" s="1185"/>
      <c r="CZ144" s="1185"/>
      <c r="DA144" s="1185"/>
      <c r="DB144" s="1185"/>
      <c r="DC144" s="1185"/>
      <c r="DD144" s="1185"/>
      <c r="DE144" s="1185"/>
      <c r="DF144" s="1185"/>
      <c r="DG144" s="1185"/>
      <c r="DH144" s="1185"/>
      <c r="DI144" s="1185"/>
      <c r="DJ144" s="1185"/>
      <c r="DK144" s="1185"/>
      <c r="DL144" s="1185"/>
      <c r="DM144" s="1185"/>
      <c r="DN144" s="1185"/>
      <c r="DO144" s="1185"/>
      <c r="DP144" s="1185"/>
      <c r="DQ144" s="1185"/>
      <c r="DR144" s="1185"/>
      <c r="DS144" s="1185"/>
      <c r="DT144" s="1185"/>
      <c r="DU144" s="1185"/>
      <c r="DV144" s="1185"/>
      <c r="DW144" s="1185"/>
      <c r="DX144" s="1185"/>
      <c r="DY144" s="1185"/>
      <c r="DZ144" s="1185"/>
      <c r="EA144" s="1185"/>
      <c r="EB144" s="1185"/>
      <c r="EC144" s="1185"/>
      <c r="ED144" s="1185"/>
      <c r="EE144" s="1185"/>
      <c r="EF144" s="1185"/>
      <c r="EG144" s="1185"/>
      <c r="EH144" s="1185"/>
      <c r="EI144" s="1185"/>
      <c r="EJ144" s="1185"/>
      <c r="EK144" s="1185"/>
      <c r="EL144" s="1185"/>
      <c r="EM144" s="1185"/>
      <c r="EN144" s="1185"/>
      <c r="EO144" s="1185"/>
      <c r="EP144" s="1185"/>
      <c r="EQ144" s="1185"/>
      <c r="ER144" s="1185"/>
      <c r="ES144" s="1185"/>
      <c r="ET144" s="1185"/>
      <c r="EU144" s="1185"/>
      <c r="EV144" s="1185"/>
      <c r="EW144" s="1185"/>
      <c r="EX144" s="1185"/>
      <c r="EY144" s="1185"/>
      <c r="EZ144" s="1185"/>
      <c r="FA144" s="1185"/>
      <c r="FB144" s="1185"/>
      <c r="FC144" s="1185"/>
      <c r="FD144" s="1185"/>
      <c r="FE144" s="1185"/>
      <c r="FF144" s="1185"/>
      <c r="FG144" s="1185"/>
      <c r="FH144" s="1185"/>
      <c r="FI144" s="1185"/>
      <c r="FJ144" s="1185"/>
      <c r="FK144" s="1185"/>
      <c r="FL144" s="1185"/>
      <c r="FM144" s="1185"/>
      <c r="FN144" s="1185"/>
      <c r="FO144" s="1185"/>
      <c r="FP144" s="1185"/>
      <c r="FQ144" s="1185"/>
      <c r="FR144" s="1185"/>
      <c r="FS144" s="1185"/>
      <c r="FT144" s="1185"/>
      <c r="FU144" s="1185"/>
      <c r="FV144" s="1185"/>
      <c r="FW144" s="1185"/>
      <c r="FX144" s="1185"/>
      <c r="FY144" s="1185"/>
      <c r="FZ144" s="1185"/>
      <c r="GA144" s="1185"/>
      <c r="GB144" s="1185"/>
      <c r="GC144" s="1185"/>
      <c r="GD144" s="1185"/>
      <c r="GE144" s="1185"/>
      <c r="GF144" s="1185"/>
      <c r="GG144" s="1185"/>
      <c r="GH144" s="1185"/>
      <c r="GI144" s="1185"/>
      <c r="GJ144" s="1185"/>
      <c r="GK144" s="1185"/>
      <c r="GL144" s="1185"/>
      <c r="GM144" s="1185"/>
      <c r="GN144" s="1185"/>
      <c r="GO144" s="1185"/>
      <c r="GP144" s="1185"/>
      <c r="GQ144" s="1185"/>
      <c r="GR144" s="1185"/>
      <c r="GS144" s="1185"/>
      <c r="GT144" s="1185"/>
      <c r="GU144" s="1185"/>
      <c r="GV144" s="1185"/>
      <c r="GW144" s="1185"/>
      <c r="GX144" s="1185"/>
      <c r="GY144" s="1185"/>
      <c r="GZ144" s="1185"/>
      <c r="HA144" s="1185"/>
      <c r="HB144" s="1185"/>
      <c r="HC144" s="1185"/>
      <c r="HD144" s="1185"/>
      <c r="HE144" s="1185"/>
      <c r="HF144" s="1185"/>
      <c r="HG144" s="1185"/>
      <c r="HH144" s="1185"/>
      <c r="HI144" s="1185"/>
      <c r="HJ144" s="1185"/>
      <c r="HK144" s="1185"/>
      <c r="HL144" s="1185"/>
      <c r="HM144" s="1185"/>
      <c r="HN144" s="1185"/>
      <c r="HO144" s="1185"/>
      <c r="HP144" s="1185"/>
      <c r="HQ144" s="1185"/>
      <c r="HR144" s="1185"/>
      <c r="HS144" s="1185"/>
      <c r="HT144" s="1185"/>
      <c r="HU144" s="1185"/>
      <c r="HV144" s="1185"/>
      <c r="HW144" s="1185"/>
      <c r="HX144" s="1185"/>
      <c r="HY144" s="1185"/>
      <c r="HZ144" s="1185"/>
      <c r="IA144" s="1185"/>
      <c r="IB144" s="1185"/>
      <c r="IC144" s="1185"/>
      <c r="ID144" s="1185"/>
      <c r="IE144" s="1185"/>
      <c r="IF144" s="1185"/>
      <c r="IG144" s="1185"/>
      <c r="IH144" s="1185"/>
      <c r="II144" s="1185"/>
      <c r="IJ144" s="1185"/>
      <c r="IK144" s="1185"/>
      <c r="IL144" s="1185"/>
      <c r="IM144" s="1185"/>
      <c r="IN144" s="1185"/>
      <c r="IO144" s="1185"/>
      <c r="IP144" s="1185"/>
      <c r="IQ144" s="1185"/>
      <c r="IR144" s="1185"/>
      <c r="IS144" s="1185"/>
      <c r="IT144" s="1185"/>
      <c r="IU144" s="1185"/>
      <c r="IV144" s="1185"/>
      <c r="IW144" s="1185"/>
      <c r="IX144" s="1185"/>
      <c r="IY144" s="1185"/>
      <c r="IZ144" s="1185"/>
      <c r="JA144" s="1185"/>
      <c r="JB144" s="1185"/>
      <c r="JC144" s="1185"/>
      <c r="JD144" s="1185"/>
      <c r="JE144" s="1185"/>
      <c r="JF144" s="1185"/>
      <c r="JG144" s="1185"/>
      <c r="JH144" s="1185"/>
      <c r="JI144" s="1185"/>
      <c r="JJ144" s="1185"/>
      <c r="JK144" s="1185"/>
      <c r="JL144" s="1185"/>
      <c r="JM144" s="1185"/>
      <c r="JN144" s="1185"/>
      <c r="JO144" s="1185"/>
      <c r="JP144" s="1185"/>
      <c r="JQ144" s="1185"/>
      <c r="JR144" s="1185"/>
      <c r="JS144" s="1185"/>
      <c r="JT144" s="1185"/>
      <c r="JU144" s="1185"/>
      <c r="JV144" s="1185"/>
      <c r="JW144" s="1185"/>
      <c r="JX144" s="1185"/>
      <c r="JY144" s="1185"/>
      <c r="JZ144" s="1185"/>
      <c r="KA144" s="1185"/>
      <c r="KB144" s="1185"/>
      <c r="KC144" s="1185"/>
      <c r="KD144" s="1185"/>
      <c r="KE144" s="1185"/>
      <c r="KF144" s="1185"/>
      <c r="KG144" s="1185"/>
      <c r="KH144" s="1185"/>
      <c r="KI144" s="1185"/>
      <c r="KJ144" s="1185"/>
      <c r="KK144" s="1185"/>
      <c r="KL144" s="1185"/>
      <c r="KM144" s="1185"/>
      <c r="KN144" s="1185"/>
      <c r="KO144" s="1185"/>
      <c r="KP144" s="1185"/>
      <c r="KQ144" s="1185"/>
      <c r="KR144" s="1185"/>
      <c r="KS144" s="1185"/>
      <c r="KT144" s="1185"/>
      <c r="KU144" s="1185"/>
      <c r="KV144" s="1185"/>
      <c r="KW144" s="1185"/>
      <c r="KX144" s="1185"/>
      <c r="KY144" s="1185"/>
      <c r="KZ144" s="1185"/>
      <c r="LA144" s="1185"/>
      <c r="LB144" s="1185"/>
      <c r="LC144" s="1185"/>
      <c r="LD144" s="1185"/>
      <c r="LE144" s="1185"/>
      <c r="LF144" s="1185"/>
      <c r="LG144" s="1185"/>
      <c r="LH144" s="1185"/>
      <c r="LI144" s="1185"/>
      <c r="LJ144" s="1185"/>
      <c r="LK144" s="1185"/>
      <c r="LL144" s="1185"/>
      <c r="LM144" s="1185"/>
      <c r="LN144" s="1185"/>
      <c r="LO144" s="1185"/>
      <c r="LP144" s="1185"/>
      <c r="LQ144" s="1185"/>
      <c r="LR144" s="1185"/>
      <c r="LS144" s="1185"/>
      <c r="LT144" s="1185"/>
      <c r="LU144" s="1185"/>
      <c r="LV144" s="1185"/>
      <c r="LW144" s="1185"/>
      <c r="LX144" s="1185"/>
      <c r="LY144" s="1185"/>
      <c r="LZ144" s="1185"/>
      <c r="MA144" s="1185"/>
      <c r="MB144" s="1185"/>
      <c r="MC144" s="1185"/>
      <c r="MD144" s="1185"/>
      <c r="ME144" s="1185"/>
      <c r="MF144" s="1185"/>
      <c r="MG144" s="1185"/>
      <c r="MH144" s="1185"/>
      <c r="MI144" s="1185"/>
      <c r="MJ144" s="1185"/>
      <c r="MK144" s="1185"/>
      <c r="ML144" s="1185"/>
      <c r="MM144" s="1185"/>
      <c r="MN144" s="1185"/>
      <c r="MO144" s="1185"/>
      <c r="MP144" s="1185"/>
      <c r="MQ144" s="1185"/>
      <c r="MR144" s="1185"/>
      <c r="MS144" s="1185"/>
      <c r="MT144" s="1185"/>
      <c r="MU144" s="1185"/>
      <c r="MV144" s="1185"/>
      <c r="MW144" s="1185"/>
      <c r="MX144" s="1185"/>
      <c r="MY144" s="1185"/>
      <c r="MZ144" s="1185"/>
      <c r="NA144" s="1185"/>
      <c r="NB144" s="1185"/>
      <c r="NC144" s="1185"/>
      <c r="ND144" s="1185"/>
      <c r="NE144" s="1185"/>
      <c r="NF144" s="1185"/>
      <c r="NG144" s="1185"/>
      <c r="NH144" s="1185"/>
      <c r="NI144" s="1185"/>
      <c r="NJ144" s="1185"/>
      <c r="NK144" s="1185"/>
      <c r="NL144" s="1185"/>
      <c r="NM144" s="1185"/>
      <c r="NN144" s="1185"/>
      <c r="NO144" s="1185"/>
      <c r="NP144" s="1185"/>
      <c r="NQ144" s="1185"/>
      <c r="NR144" s="1185"/>
      <c r="NS144" s="1185"/>
      <c r="NT144" s="1185"/>
      <c r="NU144" s="1185"/>
      <c r="NV144" s="1185"/>
      <c r="NW144" s="1185"/>
      <c r="NX144" s="1185"/>
      <c r="NY144" s="1185"/>
      <c r="NZ144" s="1185"/>
      <c r="OA144" s="1185"/>
      <c r="OB144" s="1185"/>
      <c r="OC144" s="1185"/>
      <c r="OD144" s="1185"/>
      <c r="OE144" s="1185"/>
      <c r="OF144" s="1185"/>
      <c r="OG144" s="1185"/>
      <c r="OH144" s="1185"/>
      <c r="OI144" s="1185"/>
      <c r="OJ144" s="1185"/>
      <c r="OK144" s="1185"/>
      <c r="OL144" s="1185"/>
      <c r="OM144" s="1185"/>
      <c r="ON144" s="1185"/>
      <c r="OO144" s="1185"/>
      <c r="OP144" s="1185"/>
      <c r="OQ144" s="1185"/>
      <c r="OR144" s="1185"/>
      <c r="OS144" s="1185"/>
      <c r="OT144" s="1185"/>
      <c r="OU144" s="1185"/>
      <c r="OV144" s="1185"/>
      <c r="OW144" s="1185"/>
      <c r="OX144" s="1185"/>
      <c r="OY144" s="1185"/>
      <c r="OZ144" s="1185"/>
      <c r="PA144" s="1185"/>
      <c r="PB144" s="1185"/>
      <c r="PC144" s="1185"/>
      <c r="PD144" s="1185"/>
      <c r="PE144" s="1185"/>
      <c r="PF144" s="1185"/>
      <c r="PG144" s="1185"/>
      <c r="PH144" s="1185"/>
      <c r="PI144" s="1185"/>
      <c r="PJ144" s="1185"/>
      <c r="PK144" s="1185"/>
      <c r="PL144" s="1185"/>
      <c r="PM144" s="1185"/>
      <c r="PN144" s="1185"/>
      <c r="PO144" s="1185"/>
      <c r="PP144" s="1185"/>
      <c r="PQ144" s="1185"/>
      <c r="PR144" s="1185"/>
      <c r="PS144" s="1185"/>
      <c r="PT144" s="1185"/>
      <c r="PU144" s="1185"/>
      <c r="PV144" s="1185"/>
      <c r="PW144" s="1185"/>
      <c r="PX144" s="1185"/>
      <c r="PY144" s="1185"/>
      <c r="PZ144" s="1185"/>
      <c r="QA144" s="1185"/>
      <c r="QB144" s="1185"/>
      <c r="QC144" s="1185"/>
      <c r="QD144" s="1185"/>
      <c r="QE144" s="1185"/>
      <c r="QF144" s="1185"/>
      <c r="QG144" s="1185"/>
      <c r="QH144" s="1185"/>
      <c r="QI144" s="1185"/>
      <c r="QJ144" s="1185"/>
      <c r="QK144" s="1185"/>
      <c r="QL144" s="1185"/>
      <c r="QM144" s="1185"/>
      <c r="QN144" s="1185"/>
      <c r="QO144" s="1185"/>
      <c r="QP144" s="1185"/>
      <c r="QQ144" s="1185"/>
      <c r="QR144" s="1185"/>
      <c r="QS144" s="1185"/>
      <c r="QT144" s="1185"/>
      <c r="QU144" s="1185"/>
      <c r="QV144" s="1185"/>
      <c r="QW144" s="1185"/>
      <c r="QX144" s="1185"/>
      <c r="QY144" s="1185"/>
      <c r="QZ144" s="1185"/>
      <c r="RA144" s="1185"/>
      <c r="RB144" s="1185"/>
      <c r="RC144" s="1185"/>
      <c r="RD144" s="1185"/>
      <c r="RE144" s="1185"/>
      <c r="RF144" s="1185"/>
      <c r="RG144" s="1185"/>
      <c r="RH144" s="1185"/>
      <c r="RI144" s="1185"/>
      <c r="RJ144" s="1185"/>
      <c r="RK144" s="1185"/>
      <c r="RL144" s="1185"/>
      <c r="RM144" s="1185"/>
      <c r="RN144" s="1185"/>
      <c r="RO144" s="1185"/>
      <c r="RP144" s="1185"/>
      <c r="RQ144" s="1185"/>
      <c r="RR144" s="1185"/>
      <c r="RS144" s="1185"/>
      <c r="RT144" s="1185"/>
      <c r="RU144" s="1185"/>
      <c r="RV144" s="1185"/>
      <c r="RW144" s="1185"/>
      <c r="RX144" s="1185"/>
      <c r="RY144" s="1185"/>
      <c r="RZ144" s="1185"/>
      <c r="SA144" s="1185"/>
      <c r="SB144" s="1185"/>
      <c r="SC144" s="1185"/>
      <c r="SD144" s="1185"/>
      <c r="SE144" s="1185"/>
      <c r="SF144" s="1185"/>
      <c r="SG144" s="1185"/>
      <c r="SH144" s="1185"/>
      <c r="SI144" s="1185"/>
      <c r="SJ144" s="1185"/>
      <c r="SK144" s="1185"/>
      <c r="SL144" s="1185"/>
      <c r="SM144" s="1185"/>
      <c r="SN144" s="1185"/>
      <c r="SO144" s="1185"/>
      <c r="SP144" s="1185"/>
      <c r="SQ144" s="1185"/>
      <c r="SR144" s="1185"/>
      <c r="SS144" s="1185"/>
      <c r="ST144" s="1185"/>
      <c r="SU144" s="1185"/>
      <c r="SV144" s="1185"/>
      <c r="SW144" s="1185"/>
      <c r="SX144" s="1185"/>
      <c r="SY144" s="1185"/>
      <c r="SZ144" s="1185"/>
      <c r="TA144" s="1185"/>
      <c r="TB144" s="1185"/>
      <c r="TC144" s="1185"/>
      <c r="TD144" s="1185"/>
      <c r="TE144" s="1185"/>
      <c r="TF144" s="1185"/>
      <c r="TG144" s="1185"/>
      <c r="TH144" s="1185"/>
      <c r="TI144" s="1185"/>
      <c r="TJ144" s="1185"/>
      <c r="TK144" s="1185"/>
      <c r="TL144" s="1185"/>
      <c r="TM144" s="1185"/>
      <c r="TN144" s="1185"/>
      <c r="TO144" s="1185"/>
      <c r="TP144" s="1185"/>
      <c r="TQ144" s="1185"/>
      <c r="TR144" s="1185"/>
      <c r="TS144" s="1185"/>
      <c r="TT144" s="1185"/>
      <c r="TU144" s="1185"/>
      <c r="TV144" s="1185"/>
      <c r="TW144" s="1185"/>
      <c r="TX144" s="1185"/>
      <c r="TY144" s="1185"/>
      <c r="TZ144" s="1185"/>
      <c r="UA144" s="1185"/>
      <c r="UB144" s="1185"/>
      <c r="UC144" s="1185"/>
      <c r="UD144" s="1185"/>
      <c r="UE144" s="1185"/>
      <c r="UF144" s="1185"/>
      <c r="UG144" s="1185"/>
      <c r="UH144" s="1185"/>
      <c r="UI144" s="1185"/>
      <c r="UJ144" s="1185"/>
      <c r="UK144" s="1185"/>
      <c r="UL144" s="1185"/>
      <c r="UM144" s="1185"/>
      <c r="UN144" s="1185"/>
      <c r="UO144" s="1185"/>
      <c r="UP144" s="1185"/>
      <c r="UQ144" s="1185"/>
      <c r="UR144" s="1185"/>
      <c r="US144" s="1185"/>
      <c r="UT144" s="1185"/>
      <c r="UU144" s="1185"/>
      <c r="UV144" s="1185"/>
      <c r="UW144" s="1185"/>
      <c r="UX144" s="1185"/>
      <c r="UY144" s="1185"/>
      <c r="UZ144" s="1185"/>
      <c r="VA144" s="1185"/>
      <c r="VB144" s="1185"/>
      <c r="VC144" s="1185"/>
      <c r="VD144" s="1185"/>
      <c r="VE144" s="1185"/>
      <c r="VF144" s="1185"/>
      <c r="VG144" s="1185"/>
      <c r="VH144" s="1185"/>
      <c r="VI144" s="1185"/>
      <c r="VJ144" s="1185"/>
      <c r="VK144" s="1185"/>
      <c r="VL144" s="1185"/>
      <c r="VM144" s="1185"/>
      <c r="VN144" s="1185"/>
      <c r="VO144" s="1185"/>
      <c r="VP144" s="1185"/>
      <c r="VQ144" s="1185"/>
      <c r="VR144" s="1185"/>
      <c r="VS144" s="1185"/>
      <c r="VT144" s="1185"/>
      <c r="VU144" s="1185"/>
      <c r="VV144" s="1185"/>
      <c r="VW144" s="1185"/>
      <c r="VX144" s="1185"/>
      <c r="VY144" s="1185"/>
      <c r="VZ144" s="1185"/>
      <c r="WA144" s="1185"/>
      <c r="WB144" s="1185"/>
      <c r="WC144" s="1185"/>
      <c r="WD144" s="1185"/>
      <c r="WE144" s="1185"/>
      <c r="WF144" s="1185"/>
      <c r="WG144" s="1185"/>
      <c r="WH144" s="1185"/>
      <c r="WI144" s="1185"/>
      <c r="WJ144" s="1185"/>
      <c r="WK144" s="1185"/>
      <c r="WL144" s="1185"/>
      <c r="WM144" s="1185"/>
      <c r="WN144" s="1185"/>
      <c r="WO144" s="1185"/>
      <c r="WP144" s="1185"/>
      <c r="WQ144" s="1185"/>
      <c r="WR144" s="1185"/>
      <c r="WS144" s="1185"/>
      <c r="WT144" s="1185"/>
      <c r="WU144" s="1185"/>
      <c r="WV144" s="1185"/>
      <c r="WW144" s="1185"/>
      <c r="WX144" s="1185"/>
      <c r="WY144" s="1185"/>
      <c r="WZ144" s="1185"/>
      <c r="XA144" s="1185"/>
      <c r="XB144" s="1185"/>
      <c r="XC144" s="1185"/>
      <c r="XD144" s="1185"/>
      <c r="XE144" s="1185"/>
      <c r="XF144" s="1185"/>
      <c r="XG144" s="1185"/>
      <c r="XH144" s="1185"/>
      <c r="XI144" s="1185"/>
      <c r="XJ144" s="1185"/>
      <c r="XK144" s="1185"/>
      <c r="XL144" s="1185"/>
      <c r="XM144" s="1185"/>
      <c r="XN144" s="1185"/>
      <c r="XO144" s="1185"/>
      <c r="XP144" s="1185"/>
      <c r="XQ144" s="1185"/>
      <c r="XR144" s="1185"/>
      <c r="XS144" s="1185"/>
      <c r="XT144" s="1185"/>
      <c r="XU144" s="1185"/>
      <c r="XV144" s="1185"/>
      <c r="XW144" s="1185"/>
      <c r="XX144" s="1185"/>
      <c r="XY144" s="1185"/>
      <c r="XZ144" s="1185"/>
      <c r="YA144" s="1185"/>
      <c r="YB144" s="1185"/>
      <c r="YC144" s="1185"/>
      <c r="YD144" s="1185"/>
      <c r="YE144" s="1185"/>
      <c r="YF144" s="1185"/>
      <c r="YG144" s="1185"/>
      <c r="YH144" s="1185"/>
      <c r="YI144" s="1185"/>
      <c r="YJ144" s="1185"/>
      <c r="YK144" s="1185"/>
      <c r="YL144" s="1185"/>
      <c r="YM144" s="1185"/>
      <c r="YN144" s="1185"/>
      <c r="YO144" s="1185"/>
      <c r="YP144" s="1185"/>
      <c r="YQ144" s="1185"/>
      <c r="YR144" s="1185"/>
      <c r="YS144" s="1185"/>
      <c r="YT144" s="1185"/>
      <c r="YU144" s="1185"/>
      <c r="YV144" s="1185"/>
      <c r="YW144" s="1185"/>
      <c r="YX144" s="1185"/>
      <c r="YY144" s="1185"/>
      <c r="YZ144" s="1185"/>
      <c r="ZA144" s="1185"/>
      <c r="ZB144" s="1185"/>
      <c r="ZC144" s="1185"/>
      <c r="ZD144" s="1185"/>
      <c r="ZE144" s="1185"/>
      <c r="ZF144" s="1185"/>
      <c r="ZG144" s="1185"/>
      <c r="ZH144" s="1185"/>
      <c r="ZI144" s="1185"/>
      <c r="ZJ144" s="1185"/>
      <c r="ZK144" s="1185"/>
      <c r="ZL144" s="1185"/>
      <c r="ZM144" s="1185"/>
      <c r="ZN144" s="1185"/>
      <c r="ZO144" s="1185"/>
      <c r="ZP144" s="1185"/>
      <c r="ZQ144" s="1185"/>
      <c r="ZR144" s="1185"/>
      <c r="ZS144" s="1185"/>
      <c r="ZT144" s="1185"/>
      <c r="ZU144" s="1185"/>
      <c r="ZV144" s="1185"/>
      <c r="ZW144" s="1185"/>
      <c r="ZX144" s="1185"/>
      <c r="ZY144" s="1185"/>
      <c r="ZZ144" s="1185"/>
      <c r="AAA144" s="1185"/>
      <c r="AAB144" s="1185"/>
      <c r="AAC144" s="1185"/>
      <c r="AAD144" s="1185"/>
      <c r="AAE144" s="1185"/>
      <c r="AAF144" s="1185"/>
      <c r="AAG144" s="1185"/>
      <c r="AAH144" s="1185"/>
      <c r="AAI144" s="1185"/>
      <c r="AAJ144" s="1185"/>
      <c r="AAK144" s="1185"/>
      <c r="AAL144" s="1185"/>
      <c r="AAM144" s="1185"/>
      <c r="AAN144" s="1185"/>
      <c r="AAO144" s="1185"/>
      <c r="AAP144" s="1185"/>
      <c r="AAQ144" s="1185"/>
      <c r="AAR144" s="1185"/>
      <c r="AAS144" s="1185"/>
      <c r="AAT144" s="1185"/>
      <c r="AAU144" s="1185"/>
      <c r="AAV144" s="1185"/>
      <c r="AAW144" s="1185"/>
      <c r="AAX144" s="1185"/>
      <c r="AAY144" s="1185"/>
      <c r="AAZ144" s="1185"/>
      <c r="ABA144" s="1185"/>
      <c r="ABB144" s="1185"/>
      <c r="ABC144" s="1185"/>
      <c r="ABD144" s="1185"/>
      <c r="ABE144" s="1185"/>
      <c r="ABF144" s="1185"/>
      <c r="ABG144" s="1185"/>
      <c r="ABH144" s="1185"/>
      <c r="ABI144" s="1185"/>
      <c r="ABJ144" s="1185"/>
      <c r="ABK144" s="1185"/>
      <c r="ABL144" s="1185"/>
      <c r="ABM144" s="1185"/>
      <c r="ABN144" s="1185"/>
      <c r="ABO144" s="1185"/>
      <c r="ABP144" s="1185"/>
      <c r="ABQ144" s="1185"/>
      <c r="ABR144" s="1185"/>
      <c r="ABS144" s="1185"/>
      <c r="ABT144" s="1185"/>
      <c r="ABU144" s="1185"/>
      <c r="ABV144" s="1185"/>
      <c r="ABW144" s="1185"/>
      <c r="ABX144" s="1185"/>
      <c r="ABY144" s="1185"/>
      <c r="ABZ144" s="1185"/>
      <c r="ACA144" s="1185"/>
      <c r="ACB144" s="1185"/>
      <c r="ACC144" s="1185"/>
      <c r="ACD144" s="1185"/>
      <c r="ACE144" s="1185"/>
      <c r="ACF144" s="1185"/>
      <c r="ACG144" s="1185"/>
      <c r="ACH144" s="1185"/>
      <c r="ACI144" s="1185"/>
      <c r="ACJ144" s="1185"/>
      <c r="ACK144" s="1185"/>
      <c r="ACL144" s="1185"/>
      <c r="ACM144" s="1185"/>
      <c r="ACN144" s="1185"/>
      <c r="ACO144" s="1185"/>
      <c r="ACP144" s="1185"/>
      <c r="ACQ144" s="1185"/>
      <c r="ACR144" s="1185"/>
      <c r="ACS144" s="1185"/>
      <c r="ACT144" s="1185"/>
      <c r="ACU144" s="1185"/>
      <c r="ACV144" s="1185"/>
      <c r="ACW144" s="1185"/>
      <c r="ACX144" s="1185"/>
      <c r="ACY144" s="1185"/>
      <c r="ACZ144" s="1185"/>
      <c r="ADA144" s="1185"/>
      <c r="ADB144" s="1185"/>
      <c r="ADC144" s="1185"/>
      <c r="ADD144" s="1185"/>
      <c r="ADE144" s="1185"/>
      <c r="ADF144" s="1185"/>
      <c r="ADG144" s="1185"/>
      <c r="ADH144" s="1185"/>
      <c r="ADI144" s="1185"/>
      <c r="ADJ144" s="1185"/>
      <c r="ADK144" s="1185"/>
      <c r="ADL144" s="1185"/>
      <c r="ADM144" s="1185"/>
      <c r="ADN144" s="1185"/>
      <c r="ADO144" s="1185"/>
      <c r="ADP144" s="1185"/>
      <c r="ADQ144" s="1185"/>
      <c r="ADR144" s="1185"/>
      <c r="ADS144" s="1185"/>
      <c r="ADT144" s="1185"/>
      <c r="ADU144" s="1185"/>
      <c r="ADV144" s="1185"/>
      <c r="ADW144" s="1185"/>
      <c r="ADX144" s="1185"/>
      <c r="ADY144" s="1185"/>
      <c r="ADZ144" s="1185"/>
      <c r="AEA144" s="1185"/>
      <c r="AEB144" s="1185"/>
      <c r="AEC144" s="1185"/>
      <c r="AED144" s="1185"/>
      <c r="AEE144" s="1185"/>
      <c r="AEF144" s="1185"/>
      <c r="AEG144" s="1185"/>
      <c r="AEH144" s="1185"/>
      <c r="AEI144" s="1185"/>
      <c r="AEJ144" s="1185"/>
      <c r="AEK144" s="1185"/>
      <c r="AEL144" s="1185"/>
      <c r="AEM144" s="1185"/>
      <c r="AEN144" s="1185"/>
      <c r="AEO144" s="1185"/>
      <c r="AEP144" s="1185"/>
      <c r="AEQ144" s="1185"/>
      <c r="AER144" s="1185"/>
      <c r="AES144" s="1185"/>
      <c r="AET144" s="1185"/>
      <c r="AEU144" s="1185"/>
      <c r="AEV144" s="1185"/>
      <c r="AEW144" s="1185"/>
      <c r="AEX144" s="1185"/>
      <c r="AEY144" s="1185"/>
      <c r="AEZ144" s="1185"/>
      <c r="AFA144" s="1185"/>
      <c r="AFB144" s="1185"/>
      <c r="AFC144" s="1185"/>
      <c r="AFD144" s="1185"/>
      <c r="AFE144" s="1185"/>
      <c r="AFF144" s="1185"/>
      <c r="AFG144" s="1185"/>
      <c r="AFH144" s="1185"/>
      <c r="AFI144" s="1185"/>
      <c r="AFJ144" s="1185"/>
      <c r="AFK144" s="1185"/>
      <c r="AFL144" s="1185"/>
      <c r="AFM144" s="1185"/>
      <c r="AFN144" s="1185"/>
      <c r="AFO144" s="1185"/>
      <c r="AFP144" s="1185"/>
      <c r="AFQ144" s="1185"/>
      <c r="AFR144" s="1185"/>
      <c r="AFS144" s="1185"/>
      <c r="AFT144" s="1185"/>
      <c r="AFU144" s="1185"/>
      <c r="AFV144" s="1185"/>
      <c r="AFW144" s="1185"/>
      <c r="AFX144" s="1185"/>
      <c r="AFY144" s="1185"/>
      <c r="AFZ144" s="1185"/>
      <c r="AGA144" s="1185"/>
      <c r="AGB144" s="1185"/>
      <c r="AGC144" s="1185"/>
      <c r="AGD144" s="1185"/>
      <c r="AGE144" s="1185"/>
      <c r="AGF144" s="1185"/>
      <c r="AGG144" s="1185"/>
      <c r="AGH144" s="1185"/>
      <c r="AGI144" s="1185"/>
      <c r="AGJ144" s="1185"/>
      <c r="AGK144" s="1185"/>
      <c r="AGL144" s="1185"/>
      <c r="AGM144" s="1185"/>
      <c r="AGN144" s="1185"/>
      <c r="AGO144" s="1185"/>
      <c r="AGP144" s="1185"/>
      <c r="AGQ144" s="1185"/>
      <c r="AGR144" s="1185"/>
      <c r="AGS144" s="1185"/>
      <c r="AGT144" s="1185"/>
      <c r="AGU144" s="1185"/>
      <c r="AGV144" s="1185"/>
      <c r="AGW144" s="1185"/>
      <c r="AGX144" s="1185"/>
      <c r="AGY144" s="1185"/>
      <c r="AGZ144" s="1185"/>
      <c r="AHA144" s="1185"/>
      <c r="AHB144" s="1185"/>
      <c r="AHC144" s="1185"/>
      <c r="AHD144" s="1185"/>
      <c r="AHE144" s="1185"/>
      <c r="AHF144" s="1185"/>
      <c r="AHG144" s="1185"/>
      <c r="AHH144" s="1185"/>
      <c r="AHI144" s="1185"/>
      <c r="AHJ144" s="1185"/>
      <c r="AHK144" s="1185"/>
      <c r="AHL144" s="1185"/>
      <c r="AHM144" s="1185"/>
      <c r="AHN144" s="1185"/>
      <c r="AHO144" s="1185"/>
      <c r="AHP144" s="1185"/>
      <c r="AHQ144" s="1185"/>
      <c r="AHR144" s="1185"/>
      <c r="AHS144" s="1185"/>
      <c r="AHT144" s="1185"/>
      <c r="AHU144" s="1185"/>
      <c r="AHV144" s="1185"/>
      <c r="AHW144" s="1185"/>
      <c r="AHX144" s="1185"/>
      <c r="AHY144" s="1185"/>
      <c r="AHZ144" s="1185"/>
      <c r="AIA144" s="1185"/>
      <c r="AIB144" s="1185"/>
      <c r="AIC144" s="1185"/>
      <c r="AID144" s="1185"/>
      <c r="AIE144" s="1185"/>
      <c r="AIF144" s="1185"/>
      <c r="AIG144" s="1185"/>
      <c r="AIH144" s="1185"/>
      <c r="AII144" s="1185"/>
      <c r="AIJ144" s="1185"/>
      <c r="AIK144" s="1185"/>
      <c r="AIL144" s="1185"/>
      <c r="AIM144" s="1185"/>
      <c r="AIN144" s="1185"/>
      <c r="AIO144" s="1185"/>
      <c r="AIP144" s="1185"/>
      <c r="AIQ144" s="1185"/>
      <c r="AIR144" s="1185"/>
      <c r="AIS144" s="1185"/>
      <c r="AIT144" s="1185"/>
      <c r="AIU144" s="1185"/>
      <c r="AIV144" s="1185"/>
      <c r="AIW144" s="1185"/>
      <c r="AIX144" s="1185"/>
      <c r="AIY144" s="1185"/>
      <c r="AIZ144" s="1185"/>
      <c r="AJA144" s="1185"/>
      <c r="AJB144" s="1185"/>
      <c r="AJC144" s="1185"/>
      <c r="AJD144" s="1185"/>
      <c r="AJE144" s="1185"/>
      <c r="AJF144" s="1185"/>
      <c r="AJG144" s="1185"/>
      <c r="AJH144" s="1185"/>
      <c r="AJI144" s="1185"/>
      <c r="AJJ144" s="1185"/>
      <c r="AJK144" s="1185"/>
      <c r="AJL144" s="1185"/>
      <c r="AJM144" s="1185"/>
      <c r="AJN144" s="1185"/>
      <c r="AJO144" s="1185"/>
      <c r="AJP144" s="1185"/>
      <c r="AJQ144" s="1185"/>
      <c r="AJR144" s="1185"/>
      <c r="AJS144" s="1185"/>
      <c r="AJT144" s="1185"/>
      <c r="AJU144" s="1185"/>
      <c r="AJV144" s="1185"/>
      <c r="AJW144" s="1185"/>
      <c r="AJX144" s="1185"/>
      <c r="AJY144" s="1185"/>
      <c r="AJZ144" s="1185"/>
      <c r="AKA144" s="1185"/>
      <c r="AKB144" s="1185"/>
      <c r="AKC144" s="1185"/>
      <c r="AKD144" s="1185"/>
      <c r="AKE144" s="1185"/>
      <c r="AKF144" s="1185"/>
      <c r="AKG144" s="1185"/>
      <c r="AKH144" s="1185"/>
      <c r="AKI144" s="1185"/>
      <c r="AKJ144" s="1185"/>
      <c r="AKK144" s="1185"/>
      <c r="AKL144" s="1185"/>
      <c r="AKM144" s="1185"/>
      <c r="AKN144" s="1185"/>
      <c r="AKO144" s="1185"/>
      <c r="AKP144" s="1185"/>
      <c r="AKQ144" s="1185"/>
      <c r="AKR144" s="1185"/>
      <c r="AKS144" s="1185"/>
      <c r="AKT144" s="1185"/>
      <c r="AKU144" s="1185"/>
      <c r="AKV144" s="1185"/>
      <c r="AKW144" s="1185"/>
      <c r="AKX144" s="1185"/>
      <c r="AKY144" s="1185"/>
      <c r="AKZ144" s="1185"/>
      <c r="ALA144" s="1185"/>
      <c r="ALB144" s="1185"/>
      <c r="ALC144" s="1185"/>
      <c r="ALD144" s="1185"/>
      <c r="ALE144" s="1185"/>
      <c r="ALF144" s="1185"/>
      <c r="ALG144" s="1185"/>
      <c r="ALH144" s="1185"/>
      <c r="ALI144" s="1185"/>
      <c r="ALJ144" s="1185"/>
      <c r="ALK144" s="1185"/>
      <c r="ALL144" s="1185"/>
      <c r="ALM144" s="1185"/>
      <c r="ALN144" s="1185"/>
      <c r="ALO144" s="1185"/>
      <c r="ALP144" s="1185"/>
      <c r="ALQ144" s="1185"/>
      <c r="ALR144" s="1185"/>
      <c r="ALS144" s="1185"/>
      <c r="ALT144" s="1185"/>
      <c r="ALU144" s="1185"/>
      <c r="ALV144" s="1185"/>
      <c r="ALW144" s="1185"/>
      <c r="ALX144" s="1185"/>
      <c r="ALY144" s="1185"/>
      <c r="ALZ144" s="1185"/>
      <c r="AMA144" s="1185"/>
      <c r="AMB144" s="1185"/>
      <c r="AMC144" s="1185"/>
      <c r="AMD144" s="1185"/>
      <c r="AME144" s="1185"/>
      <c r="AMF144" s="1185"/>
      <c r="AMG144" s="1185"/>
      <c r="AMH144" s="1185"/>
      <c r="AMI144" s="1185"/>
      <c r="AMJ144" s="1185"/>
      <c r="AMK144" s="199"/>
    </row>
    <row r="145" spans="1:10 1025:1025">
      <c r="A145" s="1599" t="s">
        <v>4019</v>
      </c>
      <c r="B145" s="1594"/>
      <c r="C145" s="1594"/>
      <c r="D145" s="1594"/>
      <c r="E145" s="1220" t="s">
        <v>3156</v>
      </c>
      <c r="F145" s="1595"/>
      <c r="G145" s="1600">
        <v>1092071297.6500001</v>
      </c>
      <c r="H145" s="1600">
        <v>0</v>
      </c>
      <c r="I145" s="656"/>
      <c r="J145" s="653"/>
      <c r="AMK145" s="199"/>
    </row>
    <row r="146" spans="1:10 1025:1025">
      <c r="A146" s="1599" t="s">
        <v>3380</v>
      </c>
      <c r="B146" s="1594"/>
      <c r="C146" s="1594"/>
      <c r="D146" s="1594"/>
      <c r="E146" s="1594"/>
      <c r="F146" s="1595"/>
      <c r="G146" s="1600">
        <v>1017311450.05</v>
      </c>
      <c r="H146" s="1600">
        <v>1017311450.05</v>
      </c>
      <c r="I146" s="656"/>
      <c r="J146" s="653"/>
      <c r="AMK146" s="199"/>
    </row>
    <row r="147" spans="1:10 1025:1025">
      <c r="A147" s="1599" t="s">
        <v>3400</v>
      </c>
      <c r="B147" s="1594"/>
      <c r="C147" s="1594"/>
      <c r="D147" s="1594"/>
      <c r="E147" s="1594"/>
      <c r="F147" s="1595"/>
      <c r="G147" s="1600">
        <v>787157594.83000004</v>
      </c>
      <c r="H147" s="1600">
        <v>787157594.83000004</v>
      </c>
      <c r="I147" s="656"/>
      <c r="J147" s="653"/>
      <c r="AMK147" s="199"/>
    </row>
    <row r="148" spans="1:10 1025:1025">
      <c r="A148" s="1599" t="s">
        <v>3405</v>
      </c>
      <c r="B148" s="1594"/>
      <c r="C148" s="1594"/>
      <c r="D148" s="1594"/>
      <c r="E148" s="1594"/>
      <c r="F148" s="1595"/>
      <c r="G148" s="1600">
        <v>778576340.5</v>
      </c>
      <c r="H148" s="1600">
        <v>778576340.5</v>
      </c>
      <c r="I148" s="656"/>
      <c r="J148" s="653"/>
      <c r="AMK148" s="199"/>
    </row>
    <row r="149" spans="1:10 1025:1025">
      <c r="A149" s="1599" t="s">
        <v>8833</v>
      </c>
      <c r="B149" s="1594"/>
      <c r="C149" s="1594"/>
      <c r="D149" s="1594"/>
      <c r="E149" s="1594"/>
      <c r="F149" s="1595"/>
      <c r="G149" s="1600">
        <v>778039062.32000005</v>
      </c>
      <c r="H149" s="1600">
        <v>778039062.32000005</v>
      </c>
      <c r="I149" s="656"/>
      <c r="J149" s="653"/>
      <c r="AMK149" s="199"/>
    </row>
    <row r="150" spans="1:10 1025:1025">
      <c r="A150" s="1599" t="s">
        <v>8858</v>
      </c>
      <c r="B150" s="1594"/>
      <c r="C150" s="1594"/>
      <c r="D150" s="1594"/>
      <c r="E150" s="1594"/>
      <c r="F150" s="1595"/>
      <c r="G150" s="1600">
        <v>685019216.89999998</v>
      </c>
      <c r="H150" s="1600">
        <v>685019216.89999998</v>
      </c>
      <c r="I150" s="656"/>
      <c r="J150" s="653"/>
      <c r="AMK150" s="199"/>
    </row>
    <row r="151" spans="1:10 1025:1025">
      <c r="A151" s="1599" t="s">
        <v>3537</v>
      </c>
      <c r="B151" s="1594"/>
      <c r="C151" s="1594"/>
      <c r="D151" s="1594"/>
      <c r="E151" s="1594"/>
      <c r="F151" s="1595"/>
      <c r="G151" s="1600">
        <v>684177628.20000005</v>
      </c>
      <c r="H151" s="1600">
        <v>684177628.20000005</v>
      </c>
      <c r="I151" s="656"/>
      <c r="J151" s="653"/>
      <c r="AMK151" s="199"/>
    </row>
    <row r="152" spans="1:10 1025:1025">
      <c r="A152" s="1599" t="s">
        <v>3311</v>
      </c>
      <c r="B152" s="1594"/>
      <c r="C152" s="1594"/>
      <c r="D152" s="1594"/>
      <c r="E152" s="1594"/>
      <c r="F152" s="1595"/>
      <c r="G152" s="1600">
        <v>673360239.14999998</v>
      </c>
      <c r="H152" s="1600">
        <v>673360239.14999998</v>
      </c>
      <c r="I152" s="656"/>
      <c r="J152" s="653"/>
      <c r="AMK152" s="199"/>
    </row>
    <row r="153" spans="1:10 1025:1025">
      <c r="A153" s="1599" t="s">
        <v>3291</v>
      </c>
      <c r="B153" s="1594"/>
      <c r="C153" s="1594"/>
      <c r="D153" s="1594"/>
      <c r="E153" s="1594"/>
      <c r="F153" s="1595"/>
      <c r="G153" s="1600">
        <v>658785975.26999998</v>
      </c>
      <c r="H153" s="1600">
        <v>658785975.26999998</v>
      </c>
      <c r="I153" s="656"/>
      <c r="J153" s="653"/>
      <c r="AMK153" s="199"/>
    </row>
    <row r="154" spans="1:10 1025:1025">
      <c r="A154" s="1599" t="s">
        <v>3310</v>
      </c>
      <c r="B154" s="1594"/>
      <c r="C154" s="1594"/>
      <c r="D154" s="1594"/>
      <c r="E154" s="1594"/>
      <c r="F154" s="1595"/>
      <c r="G154" s="1600">
        <v>641919561.39999998</v>
      </c>
      <c r="H154" s="1600">
        <v>641919561.39999998</v>
      </c>
      <c r="I154" s="656"/>
      <c r="J154" s="653"/>
      <c r="AMK154" s="199"/>
    </row>
    <row r="155" spans="1:10 1025:1025">
      <c r="A155" s="1599" t="s">
        <v>3404</v>
      </c>
      <c r="B155" s="1594"/>
      <c r="C155" s="1594"/>
      <c r="D155" s="1594"/>
      <c r="E155" s="1594"/>
      <c r="F155" s="1595"/>
      <c r="G155" s="1600">
        <v>609746256.25</v>
      </c>
      <c r="H155" s="1600">
        <v>609746256.25</v>
      </c>
      <c r="I155" s="656"/>
      <c r="J155" s="653"/>
      <c r="AMK155" s="199"/>
    </row>
    <row r="156" spans="1:10 1025:1025">
      <c r="A156" s="1599" t="s">
        <v>4020</v>
      </c>
      <c r="B156" s="1594"/>
      <c r="C156" s="1594"/>
      <c r="D156" s="1594"/>
      <c r="E156" s="1220" t="s">
        <v>3156</v>
      </c>
      <c r="F156" s="1595"/>
      <c r="G156" s="1600">
        <v>607023025.63</v>
      </c>
      <c r="H156" s="1600">
        <v>591799609.88</v>
      </c>
      <c r="I156" s="656"/>
      <c r="J156" s="653"/>
      <c r="AMK156" s="199"/>
    </row>
    <row r="157" spans="1:10 1025:1025">
      <c r="A157" s="1599" t="s">
        <v>3539</v>
      </c>
      <c r="B157" s="1594"/>
      <c r="C157" s="1594"/>
      <c r="D157" s="1594"/>
      <c r="E157" s="1594"/>
      <c r="F157" s="1595"/>
      <c r="G157" s="1600">
        <v>541385642.12</v>
      </c>
      <c r="H157" s="1600">
        <v>541385642.12</v>
      </c>
      <c r="I157" s="656"/>
      <c r="J157" s="653"/>
      <c r="AMK157" s="199"/>
    </row>
    <row r="158" spans="1:10 1025:1025">
      <c r="A158" s="1599" t="s">
        <v>3286</v>
      </c>
      <c r="B158" s="1594"/>
      <c r="C158" s="1594"/>
      <c r="D158" s="1594"/>
      <c r="E158" s="1594"/>
      <c r="F158" s="1595"/>
      <c r="G158" s="1600">
        <v>459683645.19999999</v>
      </c>
      <c r="H158" s="1600">
        <v>459683645.19999999</v>
      </c>
      <c r="I158" s="656"/>
      <c r="J158" s="653"/>
      <c r="AMK158" s="199"/>
    </row>
    <row r="159" spans="1:10 1025:1025">
      <c r="A159" s="1599" t="s">
        <v>8859</v>
      </c>
      <c r="B159" s="1594"/>
      <c r="C159" s="1594"/>
      <c r="D159" s="1594"/>
      <c r="E159" s="1594"/>
      <c r="F159" s="1595"/>
      <c r="G159" s="1600">
        <v>451422469.60000002</v>
      </c>
      <c r="H159" s="1600">
        <v>451422469.60000002</v>
      </c>
      <c r="I159" s="656"/>
      <c r="J159" s="653"/>
      <c r="AMK159" s="199"/>
    </row>
    <row r="160" spans="1:10 1025:1025">
      <c r="A160" s="1604" t="s">
        <v>3538</v>
      </c>
      <c r="B160" s="1594"/>
      <c r="C160" s="1594"/>
      <c r="D160" s="1594"/>
      <c r="E160" s="1594"/>
      <c r="F160" s="1595"/>
      <c r="G160" s="1603">
        <v>450488956.85000002</v>
      </c>
      <c r="H160" s="1603">
        <v>450488956.85000002</v>
      </c>
      <c r="I160" s="656"/>
      <c r="J160" s="653"/>
      <c r="AMK160" s="199"/>
    </row>
    <row r="161" spans="1:10 1025:1025">
      <c r="A161" s="1599" t="s">
        <v>3535</v>
      </c>
      <c r="B161" s="1594"/>
      <c r="C161" s="1594"/>
      <c r="D161" s="1594"/>
      <c r="E161" s="1220" t="s">
        <v>3147</v>
      </c>
      <c r="F161" s="1595"/>
      <c r="G161" s="1600">
        <v>380150653.39999998</v>
      </c>
      <c r="H161" s="1600">
        <v>304180687.35000002</v>
      </c>
      <c r="I161" s="656"/>
      <c r="J161" s="653"/>
      <c r="AMK161" s="199"/>
    </row>
    <row r="162" spans="1:10 1025:1025">
      <c r="A162" s="1599" t="s">
        <v>3396</v>
      </c>
      <c r="B162" s="1594"/>
      <c r="C162" s="1594"/>
      <c r="D162" s="1594"/>
      <c r="E162" s="1594"/>
      <c r="F162" s="1595"/>
      <c r="G162" s="1600">
        <v>379800876</v>
      </c>
      <c r="H162" s="1600">
        <v>379800876</v>
      </c>
      <c r="I162" s="656"/>
      <c r="J162" s="653"/>
      <c r="AMK162" s="199"/>
    </row>
    <row r="163" spans="1:10 1025:1025">
      <c r="A163" s="1599" t="s">
        <v>3190</v>
      </c>
      <c r="B163" s="1594"/>
      <c r="C163" s="1594"/>
      <c r="D163" s="1594"/>
      <c r="E163" s="1594"/>
      <c r="F163" s="1595"/>
      <c r="G163" s="1600">
        <v>364019674.19999999</v>
      </c>
      <c r="H163" s="1600">
        <v>364019674.19999999</v>
      </c>
      <c r="I163" s="656"/>
      <c r="J163" s="653"/>
      <c r="AMK163" s="199"/>
    </row>
    <row r="164" spans="1:10 1025:1025">
      <c r="A164" s="1599" t="s">
        <v>3274</v>
      </c>
      <c r="B164" s="1594"/>
      <c r="C164" s="1594"/>
      <c r="D164" s="1594"/>
      <c r="E164" s="1594"/>
      <c r="F164" s="1595"/>
      <c r="G164" s="1600">
        <v>340373923.55000001</v>
      </c>
      <c r="H164" s="1600">
        <v>340373923.55000001</v>
      </c>
      <c r="I164" s="656"/>
      <c r="J164" s="653"/>
      <c r="AMK164" s="199"/>
    </row>
    <row r="165" spans="1:10 1025:1025">
      <c r="A165" s="1599" t="s">
        <v>3529</v>
      </c>
      <c r="B165" s="1594"/>
      <c r="C165" s="1594"/>
      <c r="D165" s="1594"/>
      <c r="E165" s="1220" t="s">
        <v>3147</v>
      </c>
      <c r="F165" s="1595"/>
      <c r="G165" s="1600">
        <v>336751371.25</v>
      </c>
      <c r="H165" s="1600">
        <v>333974996.69999999</v>
      </c>
      <c r="I165" s="656"/>
      <c r="J165" s="653"/>
      <c r="AMK165" s="199"/>
    </row>
    <row r="166" spans="1:10 1025:1025">
      <c r="A166" s="1599" t="s">
        <v>3277</v>
      </c>
      <c r="B166" s="1594"/>
      <c r="C166" s="1594"/>
      <c r="D166" s="1594"/>
      <c r="E166" s="1594"/>
      <c r="F166" s="1595"/>
      <c r="G166" s="1600">
        <v>304137851.23000002</v>
      </c>
      <c r="H166" s="1600">
        <v>304137851.23000002</v>
      </c>
      <c r="I166" s="656"/>
      <c r="J166" s="653"/>
      <c r="AMK166" s="199"/>
    </row>
    <row r="167" spans="1:10 1025:1025">
      <c r="A167" s="1599" t="s">
        <v>3402</v>
      </c>
      <c r="B167" s="1594"/>
      <c r="C167" s="1594"/>
      <c r="D167" s="1594"/>
      <c r="E167" s="1594"/>
      <c r="F167" s="1595"/>
      <c r="G167" s="1600">
        <v>302590163.10000002</v>
      </c>
      <c r="H167" s="1600">
        <v>302590163.10000002</v>
      </c>
      <c r="I167" s="656"/>
      <c r="J167" s="653"/>
      <c r="AMK167" s="199"/>
    </row>
    <row r="168" spans="1:10 1025:1025">
      <c r="A168" s="1599" t="s">
        <v>3354</v>
      </c>
      <c r="B168" s="1594"/>
      <c r="C168" s="1594"/>
      <c r="D168" s="1594"/>
      <c r="E168" s="1594"/>
      <c r="F168" s="1595"/>
      <c r="G168" s="1600">
        <v>294756867.72000003</v>
      </c>
      <c r="H168" s="1600">
        <v>294756867.72000003</v>
      </c>
      <c r="I168" s="656"/>
      <c r="J168" s="653"/>
      <c r="AMK168" s="199"/>
    </row>
    <row r="169" spans="1:10 1025:1025">
      <c r="A169" s="1599" t="s">
        <v>3401</v>
      </c>
      <c r="B169" s="1594"/>
      <c r="C169" s="1594"/>
      <c r="D169" s="1594"/>
      <c r="E169" s="1594"/>
      <c r="F169" s="1595"/>
      <c r="G169" s="1600">
        <v>275341008.75</v>
      </c>
      <c r="H169" s="1600">
        <v>275341008.75</v>
      </c>
      <c r="I169" s="656"/>
      <c r="J169" s="653"/>
      <c r="AMK169" s="199"/>
    </row>
    <row r="170" spans="1:10 1025:1025">
      <c r="A170" s="1599" t="s">
        <v>3366</v>
      </c>
      <c r="B170" s="1594"/>
      <c r="C170" s="1594"/>
      <c r="D170" s="1594"/>
      <c r="E170" s="1594"/>
      <c r="F170" s="1595"/>
      <c r="G170" s="1600">
        <v>261215000.75</v>
      </c>
      <c r="H170" s="1600">
        <v>261215000.75</v>
      </c>
      <c r="I170" s="656"/>
      <c r="J170" s="653"/>
      <c r="AMK170" s="199"/>
    </row>
    <row r="171" spans="1:10 1025:1025">
      <c r="A171" s="1604" t="s">
        <v>3362</v>
      </c>
      <c r="B171" s="1594"/>
      <c r="C171" s="1594"/>
      <c r="D171" s="1594"/>
      <c r="E171" s="1594"/>
      <c r="F171" s="1595"/>
      <c r="G171" s="1603">
        <v>259520418.59999999</v>
      </c>
      <c r="H171" s="1603">
        <v>259520418.59999999</v>
      </c>
      <c r="I171" s="656"/>
      <c r="J171" s="653"/>
      <c r="AMK171" s="199"/>
    </row>
    <row r="172" spans="1:10 1025:1025">
      <c r="A172" s="1599" t="s">
        <v>3276</v>
      </c>
      <c r="B172" s="1594"/>
      <c r="C172" s="1594"/>
      <c r="D172" s="1594"/>
      <c r="E172" s="1594"/>
      <c r="F172" s="1595"/>
      <c r="G172" s="1600">
        <v>253464137.99000001</v>
      </c>
      <c r="H172" s="1600">
        <v>253464137.99000001</v>
      </c>
      <c r="I172" s="656"/>
      <c r="J172" s="653"/>
      <c r="AMK172" s="199"/>
    </row>
    <row r="173" spans="1:10 1025:1025">
      <c r="A173" s="1599" t="s">
        <v>3359</v>
      </c>
      <c r="B173" s="1594"/>
      <c r="C173" s="1594"/>
      <c r="D173" s="1594"/>
      <c r="E173" s="1594"/>
      <c r="F173" s="1595"/>
      <c r="G173" s="1600">
        <v>241893746.19999999</v>
      </c>
      <c r="H173" s="1600">
        <v>241893746.19999999</v>
      </c>
      <c r="I173" s="656"/>
      <c r="J173" s="653"/>
      <c r="AMK173" s="199"/>
    </row>
    <row r="174" spans="1:10 1025:1025">
      <c r="A174" s="1599" t="s">
        <v>3326</v>
      </c>
      <c r="B174" s="1594"/>
      <c r="C174" s="1594"/>
      <c r="D174" s="1594"/>
      <c r="E174" s="1594"/>
      <c r="F174" s="1595"/>
      <c r="G174" s="1600">
        <v>238638384.09999999</v>
      </c>
      <c r="H174" s="1600">
        <v>238638384.09999999</v>
      </c>
      <c r="I174" s="656"/>
      <c r="J174" s="653"/>
      <c r="AMK174" s="199"/>
    </row>
    <row r="175" spans="1:10 1025:1025">
      <c r="A175" s="1599" t="s">
        <v>3361</v>
      </c>
      <c r="B175" s="1594"/>
      <c r="C175" s="1594"/>
      <c r="D175" s="1594"/>
      <c r="E175" s="1594"/>
      <c r="F175" s="1595"/>
      <c r="G175" s="1600">
        <v>232719780.40000001</v>
      </c>
      <c r="H175" s="1600">
        <v>232719780.40000001</v>
      </c>
      <c r="I175" s="656"/>
      <c r="J175" s="653"/>
      <c r="AMK175" s="199"/>
    </row>
    <row r="176" spans="1:10 1025:1025">
      <c r="A176" s="1599" t="s">
        <v>3353</v>
      </c>
      <c r="B176" s="1594"/>
      <c r="C176" s="1594"/>
      <c r="D176" s="1594"/>
      <c r="E176" s="1594"/>
      <c r="F176" s="1595"/>
      <c r="G176" s="1600">
        <v>224726238.15000001</v>
      </c>
      <c r="H176" s="1600">
        <v>224726238.15000001</v>
      </c>
      <c r="I176" s="656"/>
      <c r="J176" s="653"/>
      <c r="AMK176" s="199"/>
    </row>
    <row r="177" spans="1:10 1025:1025">
      <c r="A177" s="1599" t="s">
        <v>3295</v>
      </c>
      <c r="B177" s="1594"/>
      <c r="C177" s="1594"/>
      <c r="D177" s="1594"/>
      <c r="E177" s="1594"/>
      <c r="F177" s="1595"/>
      <c r="G177" s="1600">
        <v>220360745.44999999</v>
      </c>
      <c r="H177" s="1600">
        <v>220360745.44999999</v>
      </c>
      <c r="I177" s="656"/>
      <c r="J177" s="653"/>
      <c r="AMK177" s="199"/>
    </row>
    <row r="178" spans="1:10 1025:1025">
      <c r="A178" s="1599" t="s">
        <v>3379</v>
      </c>
      <c r="B178" s="1594"/>
      <c r="C178" s="1594"/>
      <c r="D178" s="1594"/>
      <c r="E178" s="1594"/>
      <c r="F178" s="1595"/>
      <c r="G178" s="1600">
        <v>217432429</v>
      </c>
      <c r="H178" s="1600">
        <v>217432429</v>
      </c>
      <c r="I178" s="656"/>
      <c r="J178" s="653"/>
      <c r="AMK178" s="199"/>
    </row>
    <row r="179" spans="1:10 1025:1025">
      <c r="A179" s="1599" t="s">
        <v>3358</v>
      </c>
      <c r="B179" s="1594"/>
      <c r="C179" s="1594"/>
      <c r="D179" s="1594"/>
      <c r="E179" s="1594"/>
      <c r="F179" s="1595"/>
      <c r="G179" s="1600">
        <v>207894447.5</v>
      </c>
      <c r="H179" s="1600">
        <v>207894447.5</v>
      </c>
      <c r="I179" s="656"/>
      <c r="J179" s="653"/>
      <c r="AMK179" s="199"/>
    </row>
    <row r="180" spans="1:10 1025:1025">
      <c r="A180" s="1599" t="s">
        <v>3363</v>
      </c>
      <c r="B180" s="1594"/>
      <c r="C180" s="1594"/>
      <c r="D180" s="1594"/>
      <c r="E180" s="1594"/>
      <c r="F180" s="1595"/>
      <c r="G180" s="1600">
        <v>207265206.55000001</v>
      </c>
      <c r="H180" s="1600">
        <v>207265206.55000001</v>
      </c>
      <c r="I180" s="656"/>
      <c r="J180" s="653"/>
      <c r="AMK180" s="199"/>
    </row>
    <row r="181" spans="1:10 1025:1025">
      <c r="A181" s="1599" t="s">
        <v>3393</v>
      </c>
      <c r="B181" s="1594"/>
      <c r="C181" s="1594"/>
      <c r="D181" s="1594"/>
      <c r="E181" s="1594"/>
      <c r="F181" s="1595"/>
      <c r="G181" s="1600">
        <v>199879158.05000001</v>
      </c>
      <c r="H181" s="1600">
        <v>199879158.05000001</v>
      </c>
      <c r="I181" s="656"/>
      <c r="J181" s="653"/>
      <c r="AMK181" s="199"/>
    </row>
    <row r="182" spans="1:10 1025:1025">
      <c r="A182" s="1599" t="s">
        <v>3337</v>
      </c>
      <c r="B182" s="1594"/>
      <c r="C182" s="1594"/>
      <c r="D182" s="1594"/>
      <c r="E182" s="1594"/>
      <c r="F182" s="1595"/>
      <c r="G182" s="1600">
        <v>198784885.84999999</v>
      </c>
      <c r="H182" s="1600">
        <v>198784885.84999999</v>
      </c>
      <c r="I182" s="656"/>
      <c r="J182" s="653"/>
      <c r="AMK182" s="199"/>
    </row>
    <row r="183" spans="1:10 1025:1025">
      <c r="A183" s="1599" t="s">
        <v>3317</v>
      </c>
      <c r="B183" s="1594"/>
      <c r="C183" s="1594"/>
      <c r="D183" s="1594"/>
      <c r="E183" s="1594"/>
      <c r="F183" s="1595"/>
      <c r="G183" s="1600">
        <v>197548419.55000001</v>
      </c>
      <c r="H183" s="1600">
        <v>197548419.55000001</v>
      </c>
      <c r="I183" s="656"/>
      <c r="J183" s="653"/>
      <c r="AMK183" s="199"/>
    </row>
    <row r="184" spans="1:10 1025:1025">
      <c r="A184" s="1599" t="s">
        <v>3332</v>
      </c>
      <c r="B184" s="1594"/>
      <c r="C184" s="1594"/>
      <c r="D184" s="1594"/>
      <c r="E184" s="1594"/>
      <c r="F184" s="1595"/>
      <c r="G184" s="1600">
        <v>180679831</v>
      </c>
      <c r="H184" s="1600">
        <v>180679831</v>
      </c>
      <c r="I184" s="656"/>
      <c r="J184" s="653"/>
      <c r="AMK184" s="199"/>
    </row>
    <row r="185" spans="1:10 1025:1025">
      <c r="A185" s="1599" t="s">
        <v>3325</v>
      </c>
      <c r="B185" s="1594"/>
      <c r="C185" s="1594"/>
      <c r="D185" s="1594"/>
      <c r="E185" s="1594"/>
      <c r="F185" s="1595"/>
      <c r="G185" s="1600">
        <v>174887771.5</v>
      </c>
      <c r="H185" s="1600">
        <v>174887771.5</v>
      </c>
      <c r="I185" s="656"/>
      <c r="J185" s="653"/>
      <c r="AMK185" s="199"/>
    </row>
    <row r="186" spans="1:10 1025:1025">
      <c r="A186" s="1605" t="s">
        <v>3398</v>
      </c>
      <c r="B186" s="1606"/>
      <c r="C186" s="1606"/>
      <c r="D186" s="1606"/>
      <c r="E186" s="1606"/>
      <c r="F186" s="1607"/>
      <c r="G186" s="1603">
        <v>172526034.25</v>
      </c>
      <c r="H186" s="1603">
        <v>172526034.25</v>
      </c>
      <c r="I186" s="656"/>
      <c r="J186" s="653"/>
      <c r="AMK186" s="199"/>
    </row>
    <row r="187" spans="1:10 1025:1025">
      <c r="A187" s="1599" t="s">
        <v>3313</v>
      </c>
      <c r="B187" s="1594"/>
      <c r="C187" s="1594"/>
      <c r="D187" s="1594"/>
      <c r="E187" s="1594"/>
      <c r="F187" s="1595"/>
      <c r="G187" s="1600">
        <v>172114919.94999999</v>
      </c>
      <c r="H187" s="1600">
        <v>172114919.94999999</v>
      </c>
      <c r="I187" s="656"/>
      <c r="J187" s="653"/>
      <c r="AMK187" s="199"/>
    </row>
    <row r="188" spans="1:10 1025:1025">
      <c r="A188" s="1599" t="s">
        <v>8834</v>
      </c>
      <c r="B188" s="1594"/>
      <c r="C188" s="1594"/>
      <c r="D188" s="1594"/>
      <c r="E188" s="1594"/>
      <c r="F188" s="1595"/>
      <c r="G188" s="1600">
        <v>170344007.65000001</v>
      </c>
      <c r="H188" s="1600">
        <v>0</v>
      </c>
      <c r="I188" s="656"/>
      <c r="J188" s="653"/>
      <c r="AMK188" s="199"/>
    </row>
    <row r="189" spans="1:10 1025:1025">
      <c r="A189" s="1599" t="s">
        <v>3392</v>
      </c>
      <c r="B189" s="1594"/>
      <c r="C189" s="1594"/>
      <c r="D189" s="1594"/>
      <c r="E189" s="1594"/>
      <c r="F189" s="1595"/>
      <c r="G189" s="1600">
        <v>165693997.59999999</v>
      </c>
      <c r="H189" s="1600">
        <v>165693997.59999999</v>
      </c>
      <c r="I189" s="656"/>
      <c r="J189" s="653"/>
      <c r="AMK189" s="199"/>
    </row>
    <row r="190" spans="1:10 1025:1025">
      <c r="A190" s="1599" t="s">
        <v>3360</v>
      </c>
      <c r="B190" s="1594"/>
      <c r="C190" s="1594"/>
      <c r="D190" s="1594"/>
      <c r="E190" s="1594"/>
      <c r="F190" s="1595"/>
      <c r="G190" s="1600">
        <v>162458561.65000001</v>
      </c>
      <c r="H190" s="1600">
        <v>162458561.65000001</v>
      </c>
      <c r="I190" s="656"/>
      <c r="J190" s="653"/>
      <c r="AMK190" s="199"/>
    </row>
    <row r="191" spans="1:10 1025:1025">
      <c r="A191" s="1599" t="s">
        <v>8835</v>
      </c>
      <c r="B191" s="1594"/>
      <c r="C191" s="1594"/>
      <c r="D191" s="1594"/>
      <c r="E191" s="1594"/>
      <c r="F191" s="1595"/>
      <c r="G191" s="1600">
        <v>161805364.84999999</v>
      </c>
      <c r="H191" s="1600">
        <v>0</v>
      </c>
      <c r="I191" s="656"/>
      <c r="J191" s="653"/>
      <c r="AMK191" s="199"/>
    </row>
    <row r="192" spans="1:10 1025:1025">
      <c r="A192" s="1599" t="s">
        <v>3327</v>
      </c>
      <c r="B192" s="1594"/>
      <c r="C192" s="1594"/>
      <c r="D192" s="1594"/>
      <c r="E192" s="1594"/>
      <c r="F192" s="1595"/>
      <c r="G192" s="1600">
        <v>160715066.15000001</v>
      </c>
      <c r="H192" s="1600">
        <v>160715066.15000001</v>
      </c>
      <c r="I192" s="656"/>
      <c r="J192" s="653"/>
      <c r="AMK192" s="199"/>
    </row>
    <row r="193" spans="1:10 1025:1025">
      <c r="A193" s="1599" t="s">
        <v>3382</v>
      </c>
      <c r="B193" s="1594"/>
      <c r="C193" s="1594"/>
      <c r="D193" s="1594"/>
      <c r="E193" s="1594"/>
      <c r="F193" s="1595"/>
      <c r="G193" s="1600">
        <v>147064155.44999999</v>
      </c>
      <c r="H193" s="1600">
        <v>147064155.44999999</v>
      </c>
      <c r="I193" s="656"/>
      <c r="J193" s="653"/>
      <c r="AMK193" s="199"/>
    </row>
    <row r="194" spans="1:10 1025:1025">
      <c r="A194" s="1599" t="s">
        <v>3281</v>
      </c>
      <c r="B194" s="1594"/>
      <c r="C194" s="1594"/>
      <c r="D194" s="1594"/>
      <c r="E194" s="1594"/>
      <c r="F194" s="1595"/>
      <c r="G194" s="1600">
        <v>142577758.86000001</v>
      </c>
      <c r="H194" s="1600">
        <v>142577758.86000001</v>
      </c>
      <c r="I194" s="656"/>
      <c r="J194" s="653"/>
      <c r="AMK194" s="199"/>
    </row>
    <row r="195" spans="1:10 1025:1025">
      <c r="A195" s="1599" t="s">
        <v>3387</v>
      </c>
      <c r="B195" s="1594"/>
      <c r="C195" s="1594"/>
      <c r="D195" s="1594"/>
      <c r="E195" s="1594"/>
      <c r="F195" s="1595"/>
      <c r="G195" s="1600">
        <v>135781284.15000001</v>
      </c>
      <c r="H195" s="1600">
        <v>135781284.15000001</v>
      </c>
      <c r="I195" s="656"/>
      <c r="J195" s="653"/>
      <c r="AMK195" s="199"/>
    </row>
    <row r="196" spans="1:10 1025:1025">
      <c r="A196" s="1599" t="s">
        <v>3216</v>
      </c>
      <c r="B196" s="1594"/>
      <c r="C196" s="1594"/>
      <c r="D196" s="1594"/>
      <c r="E196" s="1594"/>
      <c r="F196" s="1595"/>
      <c r="G196" s="1600">
        <v>124037375.14</v>
      </c>
      <c r="H196" s="1600">
        <v>124037375.14</v>
      </c>
      <c r="I196" s="656"/>
      <c r="J196" s="653"/>
      <c r="AMK196" s="199"/>
    </row>
    <row r="197" spans="1:10 1025:1025">
      <c r="A197" s="1604" t="s">
        <v>3289</v>
      </c>
      <c r="B197" s="1594"/>
      <c r="C197" s="1594"/>
      <c r="D197" s="1594"/>
      <c r="E197" s="1594"/>
      <c r="F197" s="1595"/>
      <c r="G197" s="1603">
        <v>121203017.48999999</v>
      </c>
      <c r="H197" s="1603">
        <v>121203017.48999999</v>
      </c>
      <c r="I197" s="656"/>
      <c r="J197" s="653"/>
      <c r="AMK197" s="199"/>
    </row>
    <row r="198" spans="1:10 1025:1025">
      <c r="A198" s="1599" t="s">
        <v>3316</v>
      </c>
      <c r="B198" s="1594"/>
      <c r="C198" s="1594"/>
      <c r="D198" s="1594"/>
      <c r="E198" s="1594"/>
      <c r="F198" s="1595"/>
      <c r="G198" s="1600">
        <v>120146330</v>
      </c>
      <c r="H198" s="1600">
        <v>120146330</v>
      </c>
      <c r="I198" s="656"/>
      <c r="J198" s="653"/>
      <c r="AMK198" s="199"/>
    </row>
    <row r="199" spans="1:10 1025:1025">
      <c r="A199" s="1599" t="s">
        <v>3367</v>
      </c>
      <c r="B199" s="1594"/>
      <c r="C199" s="1594"/>
      <c r="D199" s="1594"/>
      <c r="E199" s="1594"/>
      <c r="F199" s="1595"/>
      <c r="G199" s="1600">
        <v>114847120</v>
      </c>
      <c r="H199" s="1600">
        <v>114847120</v>
      </c>
      <c r="I199" s="656"/>
      <c r="J199" s="653"/>
      <c r="AMK199" s="199"/>
    </row>
    <row r="200" spans="1:10 1025:1025">
      <c r="A200" s="1599" t="s">
        <v>3357</v>
      </c>
      <c r="B200" s="1594"/>
      <c r="C200" s="1594"/>
      <c r="D200" s="1594"/>
      <c r="E200" s="1594"/>
      <c r="F200" s="1595"/>
      <c r="G200" s="1600">
        <v>113666988.09999999</v>
      </c>
      <c r="H200" s="1600">
        <v>113666988.09999999</v>
      </c>
      <c r="I200" s="656"/>
      <c r="J200" s="653"/>
      <c r="AMK200" s="199"/>
    </row>
    <row r="201" spans="1:10 1025:1025">
      <c r="A201" s="1599" t="s">
        <v>3319</v>
      </c>
      <c r="B201" s="1594"/>
      <c r="C201" s="1594"/>
      <c r="D201" s="1594"/>
      <c r="E201" s="1594"/>
      <c r="F201" s="1595"/>
      <c r="G201" s="1600">
        <v>108732609.95</v>
      </c>
      <c r="H201" s="1600">
        <v>108732609.95</v>
      </c>
      <c r="I201" s="656"/>
      <c r="J201" s="653"/>
      <c r="AMK201" s="199"/>
    </row>
    <row r="202" spans="1:10 1025:1025">
      <c r="A202" s="1599" t="s">
        <v>3371</v>
      </c>
      <c r="B202" s="1594"/>
      <c r="C202" s="1594"/>
      <c r="D202" s="1594"/>
      <c r="E202" s="1594"/>
      <c r="F202" s="1595"/>
      <c r="G202" s="1600">
        <v>108612111</v>
      </c>
      <c r="H202" s="1600">
        <v>108612111</v>
      </c>
      <c r="I202" s="656"/>
      <c r="J202" s="653"/>
      <c r="AMK202" s="199"/>
    </row>
    <row r="203" spans="1:10 1025:1025">
      <c r="A203" s="1599" t="s">
        <v>3365</v>
      </c>
      <c r="B203" s="1594"/>
      <c r="C203" s="1594"/>
      <c r="D203" s="1594"/>
      <c r="E203" s="1594"/>
      <c r="F203" s="1595"/>
      <c r="G203" s="1600">
        <v>107900087.3</v>
      </c>
      <c r="H203" s="1600">
        <v>107900087.3</v>
      </c>
      <c r="I203" s="656"/>
      <c r="J203" s="653"/>
      <c r="AMK203" s="199"/>
    </row>
    <row r="204" spans="1:10 1025:1025">
      <c r="A204" s="1599" t="s">
        <v>3374</v>
      </c>
      <c r="B204" s="1594"/>
      <c r="C204" s="1594"/>
      <c r="D204" s="1594"/>
      <c r="E204" s="1594"/>
      <c r="F204" s="1595"/>
      <c r="G204" s="1600">
        <v>107783698.59999999</v>
      </c>
      <c r="H204" s="1600">
        <v>107783698.59999999</v>
      </c>
      <c r="I204" s="656"/>
      <c r="J204" s="653"/>
      <c r="AMK204" s="199"/>
    </row>
    <row r="205" spans="1:10 1025:1025">
      <c r="A205" s="1605" t="s">
        <v>3399</v>
      </c>
      <c r="B205" s="1606"/>
      <c r="C205" s="1606"/>
      <c r="D205" s="1606"/>
      <c r="E205" s="1606"/>
      <c r="F205" s="1607"/>
      <c r="G205" s="1600">
        <v>106331272.40000001</v>
      </c>
      <c r="H205" s="1600">
        <v>106331272.40000001</v>
      </c>
      <c r="I205" s="656"/>
      <c r="J205" s="653"/>
      <c r="AMK205" s="199"/>
    </row>
    <row r="206" spans="1:10 1025:1025">
      <c r="A206" s="1599" t="s">
        <v>3384</v>
      </c>
      <c r="B206" s="1594"/>
      <c r="C206" s="1594"/>
      <c r="D206" s="1594"/>
      <c r="E206" s="1594"/>
      <c r="F206" s="1595"/>
      <c r="G206" s="1600">
        <v>98094814.950000003</v>
      </c>
      <c r="H206" s="1600">
        <v>98094814.950000003</v>
      </c>
      <c r="I206" s="656"/>
      <c r="J206" s="653"/>
      <c r="AMK206" s="199"/>
    </row>
    <row r="207" spans="1:10 1025:1025">
      <c r="A207" s="1599" t="s">
        <v>3267</v>
      </c>
      <c r="B207" s="1594"/>
      <c r="C207" s="1594"/>
      <c r="D207" s="1594"/>
      <c r="E207" s="1594"/>
      <c r="F207" s="1595"/>
      <c r="G207" s="1600">
        <v>98003380.280000001</v>
      </c>
      <c r="H207" s="1600">
        <v>98003380.280000001</v>
      </c>
      <c r="I207" s="656"/>
      <c r="J207" s="653"/>
      <c r="AMK207" s="199"/>
    </row>
    <row r="208" spans="1:10 1025:1025">
      <c r="A208" s="1599" t="s">
        <v>3192</v>
      </c>
      <c r="B208" s="1594"/>
      <c r="C208" s="1594"/>
      <c r="D208" s="1594"/>
      <c r="E208" s="1594"/>
      <c r="F208" s="1595"/>
      <c r="G208" s="1600">
        <v>91242546.260000005</v>
      </c>
      <c r="H208" s="1600">
        <v>91242546.260000005</v>
      </c>
      <c r="I208" s="656"/>
      <c r="J208" s="653"/>
      <c r="AMK208" s="199"/>
    </row>
    <row r="209" spans="1:1025">
      <c r="A209" s="1599" t="s">
        <v>8860</v>
      </c>
      <c r="B209" s="1594"/>
      <c r="C209" s="1594"/>
      <c r="D209" s="1594"/>
      <c r="E209" s="1594"/>
      <c r="F209" s="1595"/>
      <c r="G209" s="1600">
        <v>88536376.579999998</v>
      </c>
      <c r="H209" s="1600">
        <v>88536376.579999998</v>
      </c>
      <c r="I209" s="656"/>
      <c r="J209" s="653"/>
      <c r="AMK209" s="199"/>
    </row>
    <row r="210" spans="1:1025">
      <c r="A210" s="1599" t="s">
        <v>3386</v>
      </c>
      <c r="B210" s="1594"/>
      <c r="C210" s="1594"/>
      <c r="D210" s="1594"/>
      <c r="E210" s="1594"/>
      <c r="F210" s="1595"/>
      <c r="G210" s="1600">
        <v>83829409.900000006</v>
      </c>
      <c r="H210" s="1600">
        <v>83829409.900000006</v>
      </c>
      <c r="I210" s="656"/>
      <c r="J210" s="653"/>
      <c r="AMK210" s="199"/>
    </row>
    <row r="211" spans="1:1025">
      <c r="A211" s="1599" t="s">
        <v>3333</v>
      </c>
      <c r="B211" s="1594"/>
      <c r="C211" s="1594"/>
      <c r="D211" s="1594"/>
      <c r="E211" s="1594"/>
      <c r="F211" s="1595"/>
      <c r="G211" s="1600">
        <v>83462520.549999997</v>
      </c>
      <c r="H211" s="1600">
        <v>83462520.549999997</v>
      </c>
      <c r="I211" s="656"/>
      <c r="J211" s="653"/>
      <c r="AMK211" s="199"/>
    </row>
    <row r="212" spans="1:1025">
      <c r="A212" s="1599" t="s">
        <v>3270</v>
      </c>
      <c r="B212" s="1594"/>
      <c r="C212" s="1594"/>
      <c r="D212" s="1594"/>
      <c r="E212" s="1594"/>
      <c r="F212" s="1595"/>
      <c r="G212" s="1600">
        <v>81847050.430000007</v>
      </c>
      <c r="H212" s="1600">
        <v>81847050.430000007</v>
      </c>
      <c r="I212" s="656"/>
      <c r="J212" s="653"/>
      <c r="AMK212" s="199"/>
    </row>
    <row r="213" spans="1:1025">
      <c r="A213" s="1599" t="s">
        <v>3378</v>
      </c>
      <c r="B213" s="1594"/>
      <c r="C213" s="1594"/>
      <c r="D213" s="1594"/>
      <c r="E213" s="1594"/>
      <c r="F213" s="1595"/>
      <c r="G213" s="1600">
        <v>81489739.599999994</v>
      </c>
      <c r="H213" s="1600">
        <v>81489739.599999994</v>
      </c>
      <c r="I213" s="656"/>
      <c r="J213" s="653"/>
      <c r="AMK213" s="199"/>
    </row>
    <row r="214" spans="1:1025">
      <c r="A214" s="1599" t="s">
        <v>3305</v>
      </c>
      <c r="B214" s="1594"/>
      <c r="C214" s="1594"/>
      <c r="D214" s="1594"/>
      <c r="E214" s="1594"/>
      <c r="F214" s="1595"/>
      <c r="G214" s="1600">
        <v>76754413.890000001</v>
      </c>
      <c r="H214" s="1600">
        <v>76754413.890000001</v>
      </c>
      <c r="I214" s="656"/>
      <c r="J214" s="653"/>
      <c r="AMK214" s="199"/>
    </row>
    <row r="215" spans="1:1025">
      <c r="A215" s="1599" t="s">
        <v>3370</v>
      </c>
      <c r="B215" s="1594"/>
      <c r="C215" s="1594"/>
      <c r="D215" s="1594"/>
      <c r="E215" s="1594"/>
      <c r="F215" s="1595"/>
      <c r="G215" s="1600">
        <v>75432257.400000006</v>
      </c>
      <c r="H215" s="1600">
        <v>75432257.400000006</v>
      </c>
      <c r="I215" s="656"/>
      <c r="J215" s="653"/>
      <c r="AMK215" s="199"/>
    </row>
    <row r="216" spans="1:1025">
      <c r="A216" s="1599"/>
      <c r="B216" s="1594"/>
      <c r="C216" s="1594"/>
      <c r="D216" s="1594"/>
      <c r="E216" s="1594"/>
      <c r="F216" s="1595"/>
      <c r="G216" s="1600"/>
      <c r="H216" s="1600"/>
      <c r="I216" s="656"/>
      <c r="J216" s="1127"/>
      <c r="K216" s="1127"/>
      <c r="L216" s="1127"/>
      <c r="M216" s="1127"/>
      <c r="N216" s="1127"/>
      <c r="O216" s="1127"/>
      <c r="P216" s="1127"/>
      <c r="Q216" s="1127"/>
      <c r="R216" s="1127"/>
      <c r="S216" s="1127"/>
      <c r="T216" s="1127"/>
      <c r="U216" s="1127"/>
      <c r="V216" s="1127"/>
      <c r="W216" s="1127"/>
      <c r="X216" s="1127"/>
      <c r="Y216" s="1127"/>
      <c r="Z216" s="1127"/>
      <c r="AA216" s="1127"/>
      <c r="AB216" s="1127"/>
      <c r="AC216" s="1127"/>
      <c r="AD216" s="1127"/>
      <c r="AE216" s="1127"/>
      <c r="AF216" s="1127"/>
      <c r="AG216" s="1127"/>
      <c r="AH216" s="1127"/>
      <c r="AI216" s="1127"/>
      <c r="AJ216" s="1127"/>
      <c r="AK216" s="1127"/>
      <c r="AL216" s="1127"/>
      <c r="AM216" s="1127"/>
      <c r="AN216" s="1127"/>
      <c r="AO216" s="1127"/>
      <c r="AP216" s="1127"/>
      <c r="AQ216" s="1127"/>
      <c r="AR216" s="1127"/>
      <c r="AS216" s="1127"/>
      <c r="AT216" s="1127"/>
      <c r="AU216" s="1127"/>
      <c r="AV216" s="1127"/>
      <c r="AW216" s="1127"/>
      <c r="AX216" s="1127"/>
      <c r="AY216" s="1127"/>
      <c r="AZ216" s="1127"/>
      <c r="BA216" s="1127"/>
      <c r="BB216" s="1127"/>
      <c r="BC216" s="1127"/>
      <c r="BD216" s="1127"/>
      <c r="BE216" s="1127"/>
      <c r="BF216" s="1127"/>
      <c r="BG216" s="1127"/>
      <c r="BH216" s="1127"/>
      <c r="BI216" s="1127"/>
      <c r="BJ216" s="1127"/>
      <c r="BK216" s="1127"/>
      <c r="BL216" s="1127"/>
      <c r="BM216" s="1127"/>
      <c r="BN216" s="1127"/>
      <c r="BO216" s="1127"/>
      <c r="BP216" s="1127"/>
      <c r="BQ216" s="1127"/>
      <c r="BR216" s="1127"/>
      <c r="BS216" s="1127"/>
      <c r="BT216" s="1127"/>
      <c r="BU216" s="1127"/>
      <c r="BV216" s="1127"/>
      <c r="BW216" s="1127"/>
      <c r="BX216" s="1127"/>
      <c r="BY216" s="1127"/>
      <c r="BZ216" s="1127"/>
      <c r="CA216" s="1127"/>
      <c r="CB216" s="1127"/>
      <c r="CC216" s="1127"/>
      <c r="CD216" s="1127"/>
      <c r="CE216" s="1127"/>
      <c r="CF216" s="1127"/>
      <c r="CG216" s="1127"/>
      <c r="CH216" s="1127"/>
      <c r="CI216" s="1127"/>
      <c r="CJ216" s="1127"/>
      <c r="CK216" s="1127"/>
      <c r="CL216" s="1127"/>
      <c r="CM216" s="1127"/>
      <c r="CN216" s="1127"/>
      <c r="CO216" s="1127"/>
      <c r="CP216" s="1127"/>
      <c r="CQ216" s="1127"/>
      <c r="CR216" s="1127"/>
      <c r="CS216" s="1127"/>
      <c r="CT216" s="1127"/>
      <c r="CU216" s="1127"/>
      <c r="CV216" s="1127"/>
      <c r="CW216" s="1127"/>
      <c r="CX216" s="1127"/>
      <c r="CY216" s="1127"/>
      <c r="CZ216" s="1127"/>
      <c r="DA216" s="1127"/>
      <c r="DB216" s="1127"/>
      <c r="DC216" s="1127"/>
      <c r="DD216" s="1127"/>
      <c r="DE216" s="1127"/>
      <c r="DF216" s="1127"/>
      <c r="DG216" s="1127"/>
      <c r="DH216" s="1127"/>
      <c r="DI216" s="1127"/>
      <c r="DJ216" s="1127"/>
      <c r="DK216" s="1127"/>
      <c r="DL216" s="1127"/>
      <c r="DM216" s="1127"/>
      <c r="DN216" s="1127"/>
      <c r="DO216" s="1127"/>
      <c r="DP216" s="1127"/>
      <c r="DQ216" s="1127"/>
      <c r="DR216" s="1127"/>
      <c r="DS216" s="1127"/>
      <c r="DT216" s="1127"/>
      <c r="DU216" s="1127"/>
      <c r="DV216" s="1127"/>
      <c r="DW216" s="1127"/>
      <c r="DX216" s="1127"/>
      <c r="DY216" s="1127"/>
      <c r="DZ216" s="1127"/>
      <c r="EA216" s="1127"/>
      <c r="EB216" s="1127"/>
      <c r="EC216" s="1127"/>
      <c r="ED216" s="1127"/>
      <c r="EE216" s="1127"/>
      <c r="EF216" s="1127"/>
      <c r="EG216" s="1127"/>
      <c r="EH216" s="1127"/>
      <c r="EI216" s="1127"/>
      <c r="EJ216" s="1127"/>
      <c r="EK216" s="1127"/>
      <c r="EL216" s="1127"/>
      <c r="EM216" s="1127"/>
      <c r="EN216" s="1127"/>
      <c r="EO216" s="1127"/>
      <c r="EP216" s="1127"/>
      <c r="EQ216" s="1127"/>
      <c r="ER216" s="1127"/>
      <c r="ES216" s="1127"/>
      <c r="ET216" s="1127"/>
      <c r="EU216" s="1127"/>
      <c r="EV216" s="1127"/>
      <c r="EW216" s="1127"/>
      <c r="EX216" s="1127"/>
      <c r="EY216" s="1127"/>
      <c r="EZ216" s="1127"/>
      <c r="FA216" s="1127"/>
      <c r="FB216" s="1127"/>
      <c r="FC216" s="1127"/>
      <c r="FD216" s="1127"/>
      <c r="FE216" s="1127"/>
      <c r="FF216" s="1127"/>
      <c r="FG216" s="1127"/>
      <c r="FH216" s="1127"/>
      <c r="FI216" s="1127"/>
      <c r="FJ216" s="1127"/>
      <c r="FK216" s="1127"/>
      <c r="FL216" s="1127"/>
      <c r="FM216" s="1127"/>
      <c r="FN216" s="1127"/>
      <c r="FO216" s="1127"/>
      <c r="FP216" s="1127"/>
      <c r="FQ216" s="1127"/>
      <c r="FR216" s="1127"/>
      <c r="FS216" s="1127"/>
      <c r="FT216" s="1127"/>
      <c r="FU216" s="1127"/>
      <c r="FV216" s="1127"/>
      <c r="FW216" s="1127"/>
      <c r="FX216" s="1127"/>
      <c r="FY216" s="1127"/>
      <c r="FZ216" s="1127"/>
      <c r="GA216" s="1127"/>
      <c r="GB216" s="1127"/>
      <c r="GC216" s="1127"/>
      <c r="GD216" s="1127"/>
      <c r="GE216" s="1127"/>
      <c r="GF216" s="1127"/>
      <c r="GG216" s="1127"/>
      <c r="GH216" s="1127"/>
      <c r="GI216" s="1127"/>
      <c r="GJ216" s="1127"/>
      <c r="GK216" s="1127"/>
      <c r="GL216" s="1127"/>
      <c r="GM216" s="1127"/>
      <c r="GN216" s="1127"/>
      <c r="GO216" s="1127"/>
      <c r="GP216" s="1127"/>
      <c r="GQ216" s="1127"/>
      <c r="GR216" s="1127"/>
      <c r="GS216" s="1127"/>
      <c r="GT216" s="1127"/>
      <c r="GU216" s="1127"/>
      <c r="GV216" s="1127"/>
      <c r="GW216" s="1127"/>
      <c r="GX216" s="1127"/>
      <c r="GY216" s="1127"/>
      <c r="GZ216" s="1127"/>
      <c r="HA216" s="1127"/>
      <c r="HB216" s="1127"/>
      <c r="HC216" s="1127"/>
      <c r="HD216" s="1127"/>
      <c r="HE216" s="1127"/>
      <c r="HF216" s="1127"/>
      <c r="HG216" s="1127"/>
      <c r="HH216" s="1127"/>
      <c r="HI216" s="1127"/>
      <c r="HJ216" s="1127"/>
      <c r="HK216" s="1127"/>
      <c r="HL216" s="1127"/>
      <c r="HM216" s="1127"/>
      <c r="HN216" s="1127"/>
      <c r="HO216" s="1127"/>
      <c r="HP216" s="1127"/>
      <c r="HQ216" s="1127"/>
      <c r="HR216" s="1127"/>
      <c r="HS216" s="1127"/>
      <c r="HT216" s="1127"/>
      <c r="HU216" s="1127"/>
      <c r="HV216" s="1127"/>
      <c r="HW216" s="1127"/>
      <c r="HX216" s="1127"/>
      <c r="HY216" s="1127"/>
      <c r="HZ216" s="1127"/>
      <c r="IA216" s="1127"/>
      <c r="IB216" s="1127"/>
      <c r="IC216" s="1127"/>
      <c r="ID216" s="1127"/>
      <c r="IE216" s="1127"/>
      <c r="IF216" s="1127"/>
      <c r="IG216" s="1127"/>
      <c r="IH216" s="1127"/>
      <c r="II216" s="1127"/>
      <c r="IJ216" s="1127"/>
      <c r="IK216" s="1127"/>
      <c r="IL216" s="1127"/>
      <c r="IM216" s="1127"/>
      <c r="IN216" s="1127"/>
      <c r="IO216" s="1127"/>
      <c r="IP216" s="1127"/>
      <c r="IQ216" s="1127"/>
      <c r="IR216" s="1127"/>
      <c r="IS216" s="1127"/>
      <c r="IT216" s="1127"/>
      <c r="IU216" s="1127"/>
      <c r="IV216" s="1127"/>
      <c r="IW216" s="1127"/>
      <c r="IX216" s="1127"/>
      <c r="IY216" s="1127"/>
      <c r="IZ216" s="1127"/>
      <c r="JA216" s="1127"/>
      <c r="JB216" s="1127"/>
      <c r="JC216" s="1127"/>
      <c r="JD216" s="1127"/>
      <c r="JE216" s="1127"/>
      <c r="JF216" s="1127"/>
      <c r="JG216" s="1127"/>
      <c r="JH216" s="1127"/>
      <c r="JI216" s="1127"/>
      <c r="JJ216" s="1127"/>
      <c r="JK216" s="1127"/>
      <c r="JL216" s="1127"/>
      <c r="JM216" s="1127"/>
      <c r="JN216" s="1127"/>
      <c r="JO216" s="1127"/>
      <c r="JP216" s="1127"/>
      <c r="JQ216" s="1127"/>
      <c r="JR216" s="1127"/>
      <c r="JS216" s="1127"/>
      <c r="JT216" s="1127"/>
      <c r="JU216" s="1127"/>
      <c r="JV216" s="1127"/>
      <c r="JW216" s="1127"/>
      <c r="JX216" s="1127"/>
      <c r="JY216" s="1127"/>
      <c r="JZ216" s="1127"/>
      <c r="KA216" s="1127"/>
      <c r="KB216" s="1127"/>
      <c r="KC216" s="1127"/>
      <c r="KD216" s="1127"/>
      <c r="KE216" s="1127"/>
      <c r="KF216" s="1127"/>
      <c r="KG216" s="1127"/>
      <c r="KH216" s="1127"/>
      <c r="KI216" s="1127"/>
      <c r="KJ216" s="1127"/>
      <c r="KK216" s="1127"/>
      <c r="KL216" s="1127"/>
      <c r="KM216" s="1127"/>
      <c r="KN216" s="1127"/>
      <c r="KO216" s="1127"/>
      <c r="KP216" s="1127"/>
      <c r="KQ216" s="1127"/>
      <c r="KR216" s="1127"/>
      <c r="KS216" s="1127"/>
      <c r="KT216" s="1127"/>
      <c r="KU216" s="1127"/>
      <c r="KV216" s="1127"/>
      <c r="KW216" s="1127"/>
      <c r="KX216" s="1127"/>
      <c r="KY216" s="1127"/>
      <c r="KZ216" s="1127"/>
      <c r="LA216" s="1127"/>
      <c r="LB216" s="1127"/>
      <c r="LC216" s="1127"/>
      <c r="LD216" s="1127"/>
      <c r="LE216" s="1127"/>
      <c r="LF216" s="1127"/>
      <c r="LG216" s="1127"/>
      <c r="LH216" s="1127"/>
      <c r="LI216" s="1127"/>
      <c r="LJ216" s="1127"/>
      <c r="LK216" s="1127"/>
      <c r="LL216" s="1127"/>
      <c r="LM216" s="1127"/>
      <c r="LN216" s="1127"/>
      <c r="LO216" s="1127"/>
      <c r="LP216" s="1127"/>
      <c r="LQ216" s="1127"/>
      <c r="LR216" s="1127"/>
      <c r="LS216" s="1127"/>
      <c r="LT216" s="1127"/>
      <c r="LU216" s="1127"/>
      <c r="LV216" s="1127"/>
      <c r="LW216" s="1127"/>
      <c r="LX216" s="1127"/>
      <c r="LY216" s="1127"/>
      <c r="LZ216" s="1127"/>
      <c r="MA216" s="1127"/>
      <c r="MB216" s="1127"/>
      <c r="MC216" s="1127"/>
      <c r="MD216" s="1127"/>
      <c r="ME216" s="1127"/>
      <c r="MF216" s="1127"/>
      <c r="MG216" s="1127"/>
      <c r="MH216" s="1127"/>
      <c r="MI216" s="1127"/>
      <c r="MJ216" s="1127"/>
      <c r="MK216" s="1127"/>
      <c r="ML216" s="1127"/>
      <c r="MM216" s="1127"/>
      <c r="MN216" s="1127"/>
      <c r="MO216" s="1127"/>
      <c r="MP216" s="1127"/>
      <c r="MQ216" s="1127"/>
      <c r="MR216" s="1127"/>
      <c r="MS216" s="1127"/>
      <c r="MT216" s="1127"/>
      <c r="MU216" s="1127"/>
      <c r="MV216" s="1127"/>
      <c r="MW216" s="1127"/>
      <c r="MX216" s="1127"/>
      <c r="MY216" s="1127"/>
      <c r="MZ216" s="1127"/>
      <c r="NA216" s="1127"/>
      <c r="NB216" s="1127"/>
      <c r="NC216" s="1127"/>
      <c r="ND216" s="1127"/>
      <c r="NE216" s="1127"/>
      <c r="NF216" s="1127"/>
      <c r="NG216" s="1127"/>
      <c r="NH216" s="1127"/>
      <c r="NI216" s="1127"/>
      <c r="NJ216" s="1127"/>
      <c r="NK216" s="1127"/>
      <c r="NL216" s="1127"/>
      <c r="NM216" s="1127"/>
      <c r="NN216" s="1127"/>
      <c r="NO216" s="1127"/>
      <c r="NP216" s="1127"/>
      <c r="NQ216" s="1127"/>
      <c r="NR216" s="1127"/>
      <c r="NS216" s="1127"/>
      <c r="NT216" s="1127"/>
      <c r="NU216" s="1127"/>
      <c r="NV216" s="1127"/>
      <c r="NW216" s="1127"/>
      <c r="NX216" s="1127"/>
      <c r="NY216" s="1127"/>
      <c r="NZ216" s="1127"/>
      <c r="OA216" s="1127"/>
      <c r="OB216" s="1127"/>
      <c r="OC216" s="1127"/>
      <c r="OD216" s="1127"/>
      <c r="OE216" s="1127"/>
      <c r="OF216" s="1127"/>
      <c r="OG216" s="1127"/>
      <c r="OH216" s="1127"/>
      <c r="OI216" s="1127"/>
      <c r="OJ216" s="1127"/>
      <c r="OK216" s="1127"/>
      <c r="OL216" s="1127"/>
      <c r="OM216" s="1127"/>
      <c r="ON216" s="1127"/>
      <c r="OO216" s="1127"/>
      <c r="OP216" s="1127"/>
      <c r="OQ216" s="1127"/>
      <c r="OR216" s="1127"/>
      <c r="OS216" s="1127"/>
      <c r="OT216" s="1127"/>
      <c r="OU216" s="1127"/>
      <c r="OV216" s="1127"/>
      <c r="OW216" s="1127"/>
      <c r="OX216" s="1127"/>
      <c r="OY216" s="1127"/>
      <c r="OZ216" s="1127"/>
      <c r="PA216" s="1127"/>
      <c r="PB216" s="1127"/>
      <c r="PC216" s="1127"/>
      <c r="PD216" s="1127"/>
      <c r="PE216" s="1127"/>
      <c r="PF216" s="1127"/>
      <c r="PG216" s="1127"/>
      <c r="PH216" s="1127"/>
      <c r="PI216" s="1127"/>
      <c r="PJ216" s="1127"/>
      <c r="PK216" s="1127"/>
      <c r="PL216" s="1127"/>
      <c r="PM216" s="1127"/>
      <c r="PN216" s="1127"/>
      <c r="PO216" s="1127"/>
      <c r="PP216" s="1127"/>
      <c r="PQ216" s="1127"/>
      <c r="PR216" s="1127"/>
      <c r="PS216" s="1127"/>
      <c r="PT216" s="1127"/>
      <c r="PU216" s="1127"/>
      <c r="PV216" s="1127"/>
      <c r="PW216" s="1127"/>
      <c r="PX216" s="1127"/>
      <c r="PY216" s="1127"/>
      <c r="PZ216" s="1127"/>
      <c r="QA216" s="1127"/>
      <c r="QB216" s="1127"/>
      <c r="QC216" s="1127"/>
      <c r="QD216" s="1127"/>
      <c r="QE216" s="1127"/>
      <c r="QF216" s="1127"/>
      <c r="QG216" s="1127"/>
      <c r="QH216" s="1127"/>
      <c r="QI216" s="1127"/>
      <c r="QJ216" s="1127"/>
      <c r="QK216" s="1127"/>
      <c r="QL216" s="1127"/>
      <c r="QM216" s="1127"/>
      <c r="QN216" s="1127"/>
      <c r="QO216" s="1127"/>
      <c r="QP216" s="1127"/>
      <c r="QQ216" s="1127"/>
      <c r="QR216" s="1127"/>
      <c r="QS216" s="1127"/>
      <c r="QT216" s="1127"/>
      <c r="QU216" s="1127"/>
      <c r="QV216" s="1127"/>
      <c r="QW216" s="1127"/>
      <c r="QX216" s="1127"/>
      <c r="QY216" s="1127"/>
      <c r="QZ216" s="1127"/>
      <c r="RA216" s="1127"/>
      <c r="RB216" s="1127"/>
      <c r="RC216" s="1127"/>
      <c r="RD216" s="1127"/>
      <c r="RE216" s="1127"/>
      <c r="RF216" s="1127"/>
      <c r="RG216" s="1127"/>
      <c r="RH216" s="1127"/>
      <c r="RI216" s="1127"/>
      <c r="RJ216" s="1127"/>
      <c r="RK216" s="1127"/>
      <c r="RL216" s="1127"/>
      <c r="RM216" s="1127"/>
      <c r="RN216" s="1127"/>
      <c r="RO216" s="1127"/>
      <c r="RP216" s="1127"/>
      <c r="RQ216" s="1127"/>
      <c r="RR216" s="1127"/>
      <c r="RS216" s="1127"/>
      <c r="RT216" s="1127"/>
      <c r="RU216" s="1127"/>
      <c r="RV216" s="1127"/>
      <c r="RW216" s="1127"/>
      <c r="RX216" s="1127"/>
      <c r="RY216" s="1127"/>
      <c r="RZ216" s="1127"/>
      <c r="SA216" s="1127"/>
      <c r="SB216" s="1127"/>
      <c r="SC216" s="1127"/>
      <c r="SD216" s="1127"/>
      <c r="SE216" s="1127"/>
      <c r="SF216" s="1127"/>
      <c r="SG216" s="1127"/>
      <c r="SH216" s="1127"/>
      <c r="SI216" s="1127"/>
      <c r="SJ216" s="1127"/>
      <c r="SK216" s="1127"/>
      <c r="SL216" s="1127"/>
      <c r="SM216" s="1127"/>
      <c r="SN216" s="1127"/>
      <c r="SO216" s="1127"/>
      <c r="SP216" s="1127"/>
      <c r="SQ216" s="1127"/>
      <c r="SR216" s="1127"/>
      <c r="SS216" s="1127"/>
      <c r="ST216" s="1127"/>
      <c r="SU216" s="1127"/>
      <c r="SV216" s="1127"/>
      <c r="SW216" s="1127"/>
      <c r="SX216" s="1127"/>
      <c r="SY216" s="1127"/>
      <c r="SZ216" s="1127"/>
      <c r="TA216" s="1127"/>
      <c r="TB216" s="1127"/>
      <c r="TC216" s="1127"/>
      <c r="TD216" s="1127"/>
      <c r="TE216" s="1127"/>
      <c r="TF216" s="1127"/>
      <c r="TG216" s="1127"/>
      <c r="TH216" s="1127"/>
      <c r="TI216" s="1127"/>
      <c r="TJ216" s="1127"/>
      <c r="TK216" s="1127"/>
      <c r="TL216" s="1127"/>
      <c r="TM216" s="1127"/>
      <c r="TN216" s="1127"/>
      <c r="TO216" s="1127"/>
      <c r="TP216" s="1127"/>
      <c r="TQ216" s="1127"/>
      <c r="TR216" s="1127"/>
      <c r="TS216" s="1127"/>
      <c r="TT216" s="1127"/>
      <c r="TU216" s="1127"/>
      <c r="TV216" s="1127"/>
      <c r="TW216" s="1127"/>
      <c r="TX216" s="1127"/>
      <c r="TY216" s="1127"/>
      <c r="TZ216" s="1127"/>
      <c r="UA216" s="1127"/>
      <c r="UB216" s="1127"/>
      <c r="UC216" s="1127"/>
      <c r="UD216" s="1127"/>
      <c r="UE216" s="1127"/>
      <c r="UF216" s="1127"/>
      <c r="UG216" s="1127"/>
      <c r="UH216" s="1127"/>
      <c r="UI216" s="1127"/>
      <c r="UJ216" s="1127"/>
      <c r="UK216" s="1127"/>
      <c r="UL216" s="1127"/>
      <c r="UM216" s="1127"/>
      <c r="UN216" s="1127"/>
      <c r="UO216" s="1127"/>
      <c r="UP216" s="1127"/>
      <c r="UQ216" s="1127"/>
      <c r="UR216" s="1127"/>
      <c r="US216" s="1127"/>
      <c r="UT216" s="1127"/>
      <c r="UU216" s="1127"/>
      <c r="UV216" s="1127"/>
      <c r="UW216" s="1127"/>
      <c r="UX216" s="1127"/>
      <c r="UY216" s="1127"/>
      <c r="UZ216" s="1127"/>
      <c r="VA216" s="1127"/>
      <c r="VB216" s="1127"/>
      <c r="VC216" s="1127"/>
      <c r="VD216" s="1127"/>
      <c r="VE216" s="1127"/>
      <c r="VF216" s="1127"/>
      <c r="VG216" s="1127"/>
      <c r="VH216" s="1127"/>
      <c r="VI216" s="1127"/>
      <c r="VJ216" s="1127"/>
      <c r="VK216" s="1127"/>
      <c r="VL216" s="1127"/>
      <c r="VM216" s="1127"/>
      <c r="VN216" s="1127"/>
      <c r="VO216" s="1127"/>
      <c r="VP216" s="1127"/>
      <c r="VQ216" s="1127"/>
      <c r="VR216" s="1127"/>
      <c r="VS216" s="1127"/>
      <c r="VT216" s="1127"/>
      <c r="VU216" s="1127"/>
      <c r="VV216" s="1127"/>
      <c r="VW216" s="1127"/>
      <c r="VX216" s="1127"/>
      <c r="VY216" s="1127"/>
      <c r="VZ216" s="1127"/>
      <c r="WA216" s="1127"/>
      <c r="WB216" s="1127"/>
      <c r="WC216" s="1127"/>
      <c r="WD216" s="1127"/>
      <c r="WE216" s="1127"/>
      <c r="WF216" s="1127"/>
      <c r="WG216" s="1127"/>
      <c r="WH216" s="1127"/>
      <c r="WI216" s="1127"/>
      <c r="WJ216" s="1127"/>
      <c r="WK216" s="1127"/>
      <c r="WL216" s="1127"/>
      <c r="WM216" s="1127"/>
      <c r="WN216" s="1127"/>
      <c r="WO216" s="1127"/>
      <c r="WP216" s="1127"/>
      <c r="WQ216" s="1127"/>
      <c r="WR216" s="1127"/>
      <c r="WS216" s="1127"/>
      <c r="WT216" s="1127"/>
      <c r="WU216" s="1127"/>
      <c r="WV216" s="1127"/>
      <c r="WW216" s="1127"/>
      <c r="WX216" s="1127"/>
      <c r="WY216" s="1127"/>
      <c r="WZ216" s="1127"/>
      <c r="XA216" s="1127"/>
      <c r="XB216" s="1127"/>
      <c r="XC216" s="1127"/>
      <c r="XD216" s="1127"/>
      <c r="XE216" s="1127"/>
      <c r="XF216" s="1127"/>
      <c r="XG216" s="1127"/>
      <c r="XH216" s="1127"/>
      <c r="XI216" s="1127"/>
      <c r="XJ216" s="1127"/>
      <c r="XK216" s="1127"/>
      <c r="XL216" s="1127"/>
      <c r="XM216" s="1127"/>
      <c r="XN216" s="1127"/>
      <c r="XO216" s="1127"/>
      <c r="XP216" s="1127"/>
      <c r="XQ216" s="1127"/>
      <c r="XR216" s="1127"/>
      <c r="XS216" s="1127"/>
      <c r="XT216" s="1127"/>
      <c r="XU216" s="1127"/>
      <c r="XV216" s="1127"/>
      <c r="XW216" s="1127"/>
      <c r="XX216" s="1127"/>
      <c r="XY216" s="1127"/>
      <c r="XZ216" s="1127"/>
      <c r="YA216" s="1127"/>
      <c r="YB216" s="1127"/>
      <c r="YC216" s="1127"/>
      <c r="YD216" s="1127"/>
      <c r="YE216" s="1127"/>
      <c r="YF216" s="1127"/>
      <c r="YG216" s="1127"/>
      <c r="YH216" s="1127"/>
      <c r="YI216" s="1127"/>
      <c r="YJ216" s="1127"/>
      <c r="YK216" s="1127"/>
      <c r="YL216" s="1127"/>
      <c r="YM216" s="1127"/>
      <c r="YN216" s="1127"/>
      <c r="YO216" s="1127"/>
      <c r="YP216" s="1127"/>
      <c r="YQ216" s="1127"/>
      <c r="YR216" s="1127"/>
      <c r="YS216" s="1127"/>
      <c r="YT216" s="1127"/>
      <c r="YU216" s="1127"/>
      <c r="YV216" s="1127"/>
      <c r="YW216" s="1127"/>
      <c r="YX216" s="1127"/>
      <c r="YY216" s="1127"/>
      <c r="YZ216" s="1127"/>
      <c r="ZA216" s="1127"/>
      <c r="ZB216" s="1127"/>
      <c r="ZC216" s="1127"/>
      <c r="ZD216" s="1127"/>
      <c r="ZE216" s="1127"/>
      <c r="ZF216" s="1127"/>
      <c r="ZG216" s="1127"/>
      <c r="ZH216" s="1127"/>
      <c r="ZI216" s="1127"/>
      <c r="ZJ216" s="1127"/>
      <c r="ZK216" s="1127"/>
      <c r="ZL216" s="1127"/>
      <c r="ZM216" s="1127"/>
      <c r="ZN216" s="1127"/>
      <c r="ZO216" s="1127"/>
      <c r="ZP216" s="1127"/>
      <c r="ZQ216" s="1127"/>
      <c r="ZR216" s="1127"/>
      <c r="ZS216" s="1127"/>
      <c r="ZT216" s="1127"/>
      <c r="ZU216" s="1127"/>
      <c r="ZV216" s="1127"/>
      <c r="ZW216" s="1127"/>
      <c r="ZX216" s="1127"/>
      <c r="ZY216" s="1127"/>
      <c r="ZZ216" s="1127"/>
      <c r="AAA216" s="1127"/>
      <c r="AAB216" s="1127"/>
      <c r="AAC216" s="1127"/>
      <c r="AAD216" s="1127"/>
      <c r="AAE216" s="1127"/>
      <c r="AAF216" s="1127"/>
      <c r="AAG216" s="1127"/>
      <c r="AAH216" s="1127"/>
      <c r="AAI216" s="1127"/>
      <c r="AAJ216" s="1127"/>
      <c r="AAK216" s="1127"/>
      <c r="AAL216" s="1127"/>
      <c r="AAM216" s="1127"/>
      <c r="AAN216" s="1127"/>
      <c r="AAO216" s="1127"/>
      <c r="AAP216" s="1127"/>
      <c r="AAQ216" s="1127"/>
      <c r="AAR216" s="1127"/>
      <c r="AAS216" s="1127"/>
      <c r="AAT216" s="1127"/>
      <c r="AAU216" s="1127"/>
      <c r="AAV216" s="1127"/>
      <c r="AAW216" s="1127"/>
      <c r="AAX216" s="1127"/>
      <c r="AAY216" s="1127"/>
      <c r="AAZ216" s="1127"/>
      <c r="ABA216" s="1127"/>
      <c r="ABB216" s="1127"/>
      <c r="ABC216" s="1127"/>
      <c r="ABD216" s="1127"/>
      <c r="ABE216" s="1127"/>
      <c r="ABF216" s="1127"/>
      <c r="ABG216" s="1127"/>
      <c r="ABH216" s="1127"/>
      <c r="ABI216" s="1127"/>
      <c r="ABJ216" s="1127"/>
      <c r="ABK216" s="1127"/>
      <c r="ABL216" s="1127"/>
      <c r="ABM216" s="1127"/>
      <c r="ABN216" s="1127"/>
      <c r="ABO216" s="1127"/>
      <c r="ABP216" s="1127"/>
      <c r="ABQ216" s="1127"/>
      <c r="ABR216" s="1127"/>
      <c r="ABS216" s="1127"/>
      <c r="ABT216" s="1127"/>
      <c r="ABU216" s="1127"/>
      <c r="ABV216" s="1127"/>
      <c r="ABW216" s="1127"/>
      <c r="ABX216" s="1127"/>
      <c r="ABY216" s="1127"/>
      <c r="ABZ216" s="1127"/>
      <c r="ACA216" s="1127"/>
      <c r="ACB216" s="1127"/>
      <c r="ACC216" s="1127"/>
      <c r="ACD216" s="1127"/>
      <c r="ACE216" s="1127"/>
      <c r="ACF216" s="1127"/>
      <c r="ACG216" s="1127"/>
      <c r="ACH216" s="1127"/>
      <c r="ACI216" s="1127"/>
      <c r="ACJ216" s="1127"/>
      <c r="ACK216" s="1127"/>
      <c r="ACL216" s="1127"/>
      <c r="ACM216" s="1127"/>
      <c r="ACN216" s="1127"/>
      <c r="ACO216" s="1127"/>
      <c r="ACP216" s="1127"/>
      <c r="ACQ216" s="1127"/>
      <c r="ACR216" s="1127"/>
      <c r="ACS216" s="1127"/>
      <c r="ACT216" s="1127"/>
      <c r="ACU216" s="1127"/>
      <c r="ACV216" s="1127"/>
      <c r="ACW216" s="1127"/>
      <c r="ACX216" s="1127"/>
      <c r="ACY216" s="1127"/>
      <c r="ACZ216" s="1127"/>
      <c r="ADA216" s="1127"/>
      <c r="ADB216" s="1127"/>
      <c r="ADC216" s="1127"/>
      <c r="ADD216" s="1127"/>
      <c r="ADE216" s="1127"/>
      <c r="ADF216" s="1127"/>
      <c r="ADG216" s="1127"/>
      <c r="ADH216" s="1127"/>
      <c r="ADI216" s="1127"/>
      <c r="ADJ216" s="1127"/>
      <c r="ADK216" s="1127"/>
      <c r="ADL216" s="1127"/>
      <c r="ADM216" s="1127"/>
      <c r="ADN216" s="1127"/>
      <c r="ADO216" s="1127"/>
      <c r="ADP216" s="1127"/>
      <c r="ADQ216" s="1127"/>
      <c r="ADR216" s="1127"/>
      <c r="ADS216" s="1127"/>
      <c r="ADT216" s="1127"/>
      <c r="ADU216" s="1127"/>
      <c r="ADV216" s="1127"/>
      <c r="ADW216" s="1127"/>
      <c r="ADX216" s="1127"/>
      <c r="ADY216" s="1127"/>
      <c r="ADZ216" s="1127"/>
      <c r="AEA216" s="1127"/>
      <c r="AEB216" s="1127"/>
      <c r="AEC216" s="1127"/>
      <c r="AED216" s="1127"/>
      <c r="AEE216" s="1127"/>
      <c r="AEF216" s="1127"/>
      <c r="AEG216" s="1127"/>
      <c r="AEH216" s="1127"/>
      <c r="AEI216" s="1127"/>
      <c r="AEJ216" s="1127"/>
      <c r="AEK216" s="1127"/>
      <c r="AEL216" s="1127"/>
      <c r="AEM216" s="1127"/>
      <c r="AEN216" s="1127"/>
      <c r="AEO216" s="1127"/>
      <c r="AEP216" s="1127"/>
      <c r="AEQ216" s="1127"/>
      <c r="AER216" s="1127"/>
      <c r="AES216" s="1127"/>
      <c r="AET216" s="1127"/>
      <c r="AEU216" s="1127"/>
      <c r="AEV216" s="1127"/>
      <c r="AEW216" s="1127"/>
      <c r="AEX216" s="1127"/>
      <c r="AEY216" s="1127"/>
      <c r="AEZ216" s="1127"/>
      <c r="AFA216" s="1127"/>
      <c r="AFB216" s="1127"/>
      <c r="AFC216" s="1127"/>
      <c r="AFD216" s="1127"/>
      <c r="AFE216" s="1127"/>
      <c r="AFF216" s="1127"/>
      <c r="AFG216" s="1127"/>
      <c r="AFH216" s="1127"/>
      <c r="AFI216" s="1127"/>
      <c r="AFJ216" s="1127"/>
      <c r="AFK216" s="1127"/>
      <c r="AFL216" s="1127"/>
      <c r="AFM216" s="1127"/>
      <c r="AFN216" s="1127"/>
      <c r="AFO216" s="1127"/>
      <c r="AFP216" s="1127"/>
      <c r="AFQ216" s="1127"/>
      <c r="AFR216" s="1127"/>
      <c r="AFS216" s="1127"/>
      <c r="AFT216" s="1127"/>
      <c r="AFU216" s="1127"/>
      <c r="AFV216" s="1127"/>
      <c r="AFW216" s="1127"/>
      <c r="AFX216" s="1127"/>
      <c r="AFY216" s="1127"/>
      <c r="AFZ216" s="1127"/>
      <c r="AGA216" s="1127"/>
      <c r="AGB216" s="1127"/>
      <c r="AGC216" s="1127"/>
      <c r="AGD216" s="1127"/>
      <c r="AGE216" s="1127"/>
      <c r="AGF216" s="1127"/>
      <c r="AGG216" s="1127"/>
      <c r="AGH216" s="1127"/>
      <c r="AGI216" s="1127"/>
      <c r="AGJ216" s="1127"/>
      <c r="AGK216" s="1127"/>
      <c r="AGL216" s="1127"/>
      <c r="AGM216" s="1127"/>
      <c r="AGN216" s="1127"/>
      <c r="AGO216" s="1127"/>
      <c r="AGP216" s="1127"/>
      <c r="AGQ216" s="1127"/>
      <c r="AGR216" s="1127"/>
      <c r="AGS216" s="1127"/>
      <c r="AGT216" s="1127"/>
      <c r="AGU216" s="1127"/>
      <c r="AGV216" s="1127"/>
      <c r="AGW216" s="1127"/>
      <c r="AGX216" s="1127"/>
      <c r="AGY216" s="1127"/>
      <c r="AGZ216" s="1127"/>
      <c r="AHA216" s="1127"/>
      <c r="AHB216" s="1127"/>
      <c r="AHC216" s="1127"/>
      <c r="AHD216" s="1127"/>
      <c r="AHE216" s="1127"/>
      <c r="AHF216" s="1127"/>
      <c r="AHG216" s="1127"/>
      <c r="AHH216" s="1127"/>
      <c r="AHI216" s="1127"/>
      <c r="AHJ216" s="1127"/>
      <c r="AHK216" s="1127"/>
      <c r="AHL216" s="1127"/>
      <c r="AHM216" s="1127"/>
      <c r="AHN216" s="1127"/>
      <c r="AHO216" s="1127"/>
      <c r="AHP216" s="1127"/>
      <c r="AHQ216" s="1127"/>
      <c r="AHR216" s="1127"/>
      <c r="AHS216" s="1127"/>
      <c r="AHT216" s="1127"/>
      <c r="AHU216" s="1127"/>
      <c r="AHV216" s="1127"/>
      <c r="AHW216" s="1127"/>
      <c r="AHX216" s="1127"/>
      <c r="AHY216" s="1127"/>
      <c r="AHZ216" s="1127"/>
      <c r="AIA216" s="1127"/>
      <c r="AIB216" s="1127"/>
      <c r="AIC216" s="1127"/>
      <c r="AID216" s="1127"/>
      <c r="AIE216" s="1127"/>
      <c r="AIF216" s="1127"/>
      <c r="AIG216" s="1127"/>
      <c r="AIH216" s="1127"/>
      <c r="AII216" s="1127"/>
      <c r="AIJ216" s="1127"/>
      <c r="AIK216" s="1127"/>
      <c r="AIL216" s="1127"/>
      <c r="AIM216" s="1127"/>
      <c r="AIN216" s="1127"/>
      <c r="AIO216" s="1127"/>
      <c r="AIP216" s="1127"/>
      <c r="AIQ216" s="1127"/>
      <c r="AIR216" s="1127"/>
      <c r="AIS216" s="1127"/>
      <c r="AIT216" s="1127"/>
      <c r="AIU216" s="1127"/>
      <c r="AIV216" s="1127"/>
      <c r="AIW216" s="1127"/>
      <c r="AIX216" s="1127"/>
      <c r="AIY216" s="1127"/>
      <c r="AIZ216" s="1127"/>
      <c r="AJA216" s="1127"/>
      <c r="AJB216" s="1127"/>
      <c r="AJC216" s="1127"/>
      <c r="AJD216" s="1127"/>
      <c r="AJE216" s="1127"/>
      <c r="AJF216" s="1127"/>
      <c r="AJG216" s="1127"/>
      <c r="AJH216" s="1127"/>
      <c r="AJI216" s="1127"/>
      <c r="AJJ216" s="1127"/>
      <c r="AJK216" s="1127"/>
      <c r="AJL216" s="1127"/>
      <c r="AJM216" s="1127"/>
      <c r="AJN216" s="1127"/>
      <c r="AJO216" s="1127"/>
      <c r="AJP216" s="1127"/>
      <c r="AJQ216" s="1127"/>
      <c r="AJR216" s="1127"/>
      <c r="AJS216" s="1127"/>
      <c r="AJT216" s="1127"/>
      <c r="AJU216" s="1127"/>
      <c r="AJV216" s="1127"/>
      <c r="AJW216" s="1127"/>
      <c r="AJX216" s="1127"/>
      <c r="AJY216" s="1127"/>
      <c r="AJZ216" s="1127"/>
      <c r="AKA216" s="1127"/>
      <c r="AKB216" s="1127"/>
      <c r="AKC216" s="1127"/>
      <c r="AKD216" s="1127"/>
      <c r="AKE216" s="1127"/>
      <c r="AKF216" s="1127"/>
      <c r="AKG216" s="1127"/>
      <c r="AKH216" s="1127"/>
      <c r="AKI216" s="1127"/>
      <c r="AKJ216" s="1127"/>
      <c r="AKK216" s="1127"/>
      <c r="AKL216" s="1127"/>
      <c r="AKM216" s="1127"/>
      <c r="AKN216" s="1127"/>
      <c r="AKO216" s="1127"/>
      <c r="AKP216" s="1127"/>
      <c r="AKQ216" s="1127"/>
      <c r="AKR216" s="1127"/>
      <c r="AKS216" s="1127"/>
      <c r="AKT216" s="1127"/>
      <c r="AKU216" s="1127"/>
      <c r="AKV216" s="1127"/>
      <c r="AKW216" s="1127"/>
      <c r="AKX216" s="1127"/>
      <c r="AKY216" s="1127"/>
      <c r="AKZ216" s="1127"/>
      <c r="ALA216" s="1127"/>
      <c r="ALB216" s="1127"/>
      <c r="ALC216" s="1127"/>
      <c r="ALD216" s="1127"/>
      <c r="ALE216" s="1127"/>
      <c r="ALF216" s="1127"/>
      <c r="ALG216" s="1127"/>
      <c r="ALH216" s="1127"/>
      <c r="ALI216" s="1127"/>
      <c r="ALJ216" s="1127"/>
      <c r="ALK216" s="1127"/>
      <c r="ALL216" s="1127"/>
      <c r="ALM216" s="1127"/>
      <c r="ALN216" s="1127"/>
      <c r="ALO216" s="1127"/>
      <c r="ALP216" s="1127"/>
      <c r="ALQ216" s="1127"/>
      <c r="ALR216" s="1127"/>
      <c r="ALS216" s="1127"/>
      <c r="ALT216" s="1127"/>
      <c r="ALU216" s="1127"/>
      <c r="ALV216" s="1127"/>
      <c r="ALW216" s="1127"/>
      <c r="ALX216" s="1127"/>
      <c r="ALY216" s="1127"/>
      <c r="ALZ216" s="1127"/>
      <c r="AMA216" s="1127"/>
      <c r="AMB216" s="1127"/>
      <c r="AMC216" s="1127"/>
      <c r="AMD216" s="1127"/>
      <c r="AME216" s="1127"/>
      <c r="AMF216" s="1127"/>
      <c r="AMG216" s="1127"/>
      <c r="AMH216" s="1127"/>
      <c r="AMI216" s="1127"/>
      <c r="AMJ216" s="1127"/>
      <c r="AMK216" s="199"/>
    </row>
    <row r="217" spans="1:1025">
      <c r="A217" s="1215" t="s">
        <v>8511</v>
      </c>
      <c r="B217" s="1216"/>
      <c r="C217" s="1216"/>
      <c r="D217" s="1216"/>
      <c r="E217" s="1218"/>
      <c r="F217" s="1219"/>
      <c r="G217" s="1217" t="s">
        <v>8485</v>
      </c>
      <c r="H217" s="1217" t="s">
        <v>4344</v>
      </c>
      <c r="I217" s="656"/>
      <c r="J217" s="1127"/>
      <c r="K217" s="1127"/>
      <c r="L217" s="1127"/>
      <c r="M217" s="1127"/>
      <c r="N217" s="1127"/>
      <c r="O217" s="1127"/>
      <c r="P217" s="1127"/>
      <c r="Q217" s="1127"/>
      <c r="R217" s="1127"/>
      <c r="S217" s="1127"/>
      <c r="T217" s="1127"/>
      <c r="U217" s="1127"/>
      <c r="V217" s="1127"/>
      <c r="W217" s="1127"/>
      <c r="X217" s="1127"/>
      <c r="Y217" s="1127"/>
      <c r="Z217" s="1127"/>
      <c r="AA217" s="1127"/>
      <c r="AB217" s="1127"/>
      <c r="AC217" s="1127"/>
      <c r="AD217" s="1127"/>
      <c r="AE217" s="1127"/>
      <c r="AF217" s="1127"/>
      <c r="AG217" s="1127"/>
      <c r="AH217" s="1127"/>
      <c r="AI217" s="1127"/>
      <c r="AJ217" s="1127"/>
      <c r="AK217" s="1127"/>
      <c r="AL217" s="1127"/>
      <c r="AM217" s="1127"/>
      <c r="AN217" s="1127"/>
      <c r="AO217" s="1127"/>
      <c r="AP217" s="1127"/>
      <c r="AQ217" s="1127"/>
      <c r="AR217" s="1127"/>
      <c r="AS217" s="1127"/>
      <c r="AT217" s="1127"/>
      <c r="AU217" s="1127"/>
      <c r="AV217" s="1127"/>
      <c r="AW217" s="1127"/>
      <c r="AX217" s="1127"/>
      <c r="AY217" s="1127"/>
      <c r="AZ217" s="1127"/>
      <c r="BA217" s="1127"/>
      <c r="BB217" s="1127"/>
      <c r="BC217" s="1127"/>
      <c r="BD217" s="1127"/>
      <c r="BE217" s="1127"/>
      <c r="BF217" s="1127"/>
      <c r="BG217" s="1127"/>
      <c r="BH217" s="1127"/>
      <c r="BI217" s="1127"/>
      <c r="BJ217" s="1127"/>
      <c r="BK217" s="1127"/>
      <c r="BL217" s="1127"/>
      <c r="BM217" s="1127"/>
      <c r="BN217" s="1127"/>
      <c r="BO217" s="1127"/>
      <c r="BP217" s="1127"/>
      <c r="BQ217" s="1127"/>
      <c r="BR217" s="1127"/>
      <c r="BS217" s="1127"/>
      <c r="BT217" s="1127"/>
      <c r="BU217" s="1127"/>
      <c r="BV217" s="1127"/>
      <c r="BW217" s="1127"/>
      <c r="BX217" s="1127"/>
      <c r="BY217" s="1127"/>
      <c r="BZ217" s="1127"/>
      <c r="CA217" s="1127"/>
      <c r="CB217" s="1127"/>
      <c r="CC217" s="1127"/>
      <c r="CD217" s="1127"/>
      <c r="CE217" s="1127"/>
      <c r="CF217" s="1127"/>
      <c r="CG217" s="1127"/>
      <c r="CH217" s="1127"/>
      <c r="CI217" s="1127"/>
      <c r="CJ217" s="1127"/>
      <c r="CK217" s="1127"/>
      <c r="CL217" s="1127"/>
      <c r="CM217" s="1127"/>
      <c r="CN217" s="1127"/>
      <c r="CO217" s="1127"/>
      <c r="CP217" s="1127"/>
      <c r="CQ217" s="1127"/>
      <c r="CR217" s="1127"/>
      <c r="CS217" s="1127"/>
      <c r="CT217" s="1127"/>
      <c r="CU217" s="1127"/>
      <c r="CV217" s="1127"/>
      <c r="CW217" s="1127"/>
      <c r="CX217" s="1127"/>
      <c r="CY217" s="1127"/>
      <c r="CZ217" s="1127"/>
      <c r="DA217" s="1127"/>
      <c r="DB217" s="1127"/>
      <c r="DC217" s="1127"/>
      <c r="DD217" s="1127"/>
      <c r="DE217" s="1127"/>
      <c r="DF217" s="1127"/>
      <c r="DG217" s="1127"/>
      <c r="DH217" s="1127"/>
      <c r="DI217" s="1127"/>
      <c r="DJ217" s="1127"/>
      <c r="DK217" s="1127"/>
      <c r="DL217" s="1127"/>
      <c r="DM217" s="1127"/>
      <c r="DN217" s="1127"/>
      <c r="DO217" s="1127"/>
      <c r="DP217" s="1127"/>
      <c r="DQ217" s="1127"/>
      <c r="DR217" s="1127"/>
      <c r="DS217" s="1127"/>
      <c r="DT217" s="1127"/>
      <c r="DU217" s="1127"/>
      <c r="DV217" s="1127"/>
      <c r="DW217" s="1127"/>
      <c r="DX217" s="1127"/>
      <c r="DY217" s="1127"/>
      <c r="DZ217" s="1127"/>
      <c r="EA217" s="1127"/>
      <c r="EB217" s="1127"/>
      <c r="EC217" s="1127"/>
      <c r="ED217" s="1127"/>
      <c r="EE217" s="1127"/>
      <c r="EF217" s="1127"/>
      <c r="EG217" s="1127"/>
      <c r="EH217" s="1127"/>
      <c r="EI217" s="1127"/>
      <c r="EJ217" s="1127"/>
      <c r="EK217" s="1127"/>
      <c r="EL217" s="1127"/>
      <c r="EM217" s="1127"/>
      <c r="EN217" s="1127"/>
      <c r="EO217" s="1127"/>
      <c r="EP217" s="1127"/>
      <c r="EQ217" s="1127"/>
      <c r="ER217" s="1127"/>
      <c r="ES217" s="1127"/>
      <c r="ET217" s="1127"/>
      <c r="EU217" s="1127"/>
      <c r="EV217" s="1127"/>
      <c r="EW217" s="1127"/>
      <c r="EX217" s="1127"/>
      <c r="EY217" s="1127"/>
      <c r="EZ217" s="1127"/>
      <c r="FA217" s="1127"/>
      <c r="FB217" s="1127"/>
      <c r="FC217" s="1127"/>
      <c r="FD217" s="1127"/>
      <c r="FE217" s="1127"/>
      <c r="FF217" s="1127"/>
      <c r="FG217" s="1127"/>
      <c r="FH217" s="1127"/>
      <c r="FI217" s="1127"/>
      <c r="FJ217" s="1127"/>
      <c r="FK217" s="1127"/>
      <c r="FL217" s="1127"/>
      <c r="FM217" s="1127"/>
      <c r="FN217" s="1127"/>
      <c r="FO217" s="1127"/>
      <c r="FP217" s="1127"/>
      <c r="FQ217" s="1127"/>
      <c r="FR217" s="1127"/>
      <c r="FS217" s="1127"/>
      <c r="FT217" s="1127"/>
      <c r="FU217" s="1127"/>
      <c r="FV217" s="1127"/>
      <c r="FW217" s="1127"/>
      <c r="FX217" s="1127"/>
      <c r="FY217" s="1127"/>
      <c r="FZ217" s="1127"/>
      <c r="GA217" s="1127"/>
      <c r="GB217" s="1127"/>
      <c r="GC217" s="1127"/>
      <c r="GD217" s="1127"/>
      <c r="GE217" s="1127"/>
      <c r="GF217" s="1127"/>
      <c r="GG217" s="1127"/>
      <c r="GH217" s="1127"/>
      <c r="GI217" s="1127"/>
      <c r="GJ217" s="1127"/>
      <c r="GK217" s="1127"/>
      <c r="GL217" s="1127"/>
      <c r="GM217" s="1127"/>
      <c r="GN217" s="1127"/>
      <c r="GO217" s="1127"/>
      <c r="GP217" s="1127"/>
      <c r="GQ217" s="1127"/>
      <c r="GR217" s="1127"/>
      <c r="GS217" s="1127"/>
      <c r="GT217" s="1127"/>
      <c r="GU217" s="1127"/>
      <c r="GV217" s="1127"/>
      <c r="GW217" s="1127"/>
      <c r="GX217" s="1127"/>
      <c r="GY217" s="1127"/>
      <c r="GZ217" s="1127"/>
      <c r="HA217" s="1127"/>
      <c r="HB217" s="1127"/>
      <c r="HC217" s="1127"/>
      <c r="HD217" s="1127"/>
      <c r="HE217" s="1127"/>
      <c r="HF217" s="1127"/>
      <c r="HG217" s="1127"/>
      <c r="HH217" s="1127"/>
      <c r="HI217" s="1127"/>
      <c r="HJ217" s="1127"/>
      <c r="HK217" s="1127"/>
      <c r="HL217" s="1127"/>
      <c r="HM217" s="1127"/>
      <c r="HN217" s="1127"/>
      <c r="HO217" s="1127"/>
      <c r="HP217" s="1127"/>
      <c r="HQ217" s="1127"/>
      <c r="HR217" s="1127"/>
      <c r="HS217" s="1127"/>
      <c r="HT217" s="1127"/>
      <c r="HU217" s="1127"/>
      <c r="HV217" s="1127"/>
      <c r="HW217" s="1127"/>
      <c r="HX217" s="1127"/>
      <c r="HY217" s="1127"/>
      <c r="HZ217" s="1127"/>
      <c r="IA217" s="1127"/>
      <c r="IB217" s="1127"/>
      <c r="IC217" s="1127"/>
      <c r="ID217" s="1127"/>
      <c r="IE217" s="1127"/>
      <c r="IF217" s="1127"/>
      <c r="IG217" s="1127"/>
      <c r="IH217" s="1127"/>
      <c r="II217" s="1127"/>
      <c r="IJ217" s="1127"/>
      <c r="IK217" s="1127"/>
      <c r="IL217" s="1127"/>
      <c r="IM217" s="1127"/>
      <c r="IN217" s="1127"/>
      <c r="IO217" s="1127"/>
      <c r="IP217" s="1127"/>
      <c r="IQ217" s="1127"/>
      <c r="IR217" s="1127"/>
      <c r="IS217" s="1127"/>
      <c r="IT217" s="1127"/>
      <c r="IU217" s="1127"/>
      <c r="IV217" s="1127"/>
      <c r="IW217" s="1127"/>
      <c r="IX217" s="1127"/>
      <c r="IY217" s="1127"/>
      <c r="IZ217" s="1127"/>
      <c r="JA217" s="1127"/>
      <c r="JB217" s="1127"/>
      <c r="JC217" s="1127"/>
      <c r="JD217" s="1127"/>
      <c r="JE217" s="1127"/>
      <c r="JF217" s="1127"/>
      <c r="JG217" s="1127"/>
      <c r="JH217" s="1127"/>
      <c r="JI217" s="1127"/>
      <c r="JJ217" s="1127"/>
      <c r="JK217" s="1127"/>
      <c r="JL217" s="1127"/>
      <c r="JM217" s="1127"/>
      <c r="JN217" s="1127"/>
      <c r="JO217" s="1127"/>
      <c r="JP217" s="1127"/>
      <c r="JQ217" s="1127"/>
      <c r="JR217" s="1127"/>
      <c r="JS217" s="1127"/>
      <c r="JT217" s="1127"/>
      <c r="JU217" s="1127"/>
      <c r="JV217" s="1127"/>
      <c r="JW217" s="1127"/>
      <c r="JX217" s="1127"/>
      <c r="JY217" s="1127"/>
      <c r="JZ217" s="1127"/>
      <c r="KA217" s="1127"/>
      <c r="KB217" s="1127"/>
      <c r="KC217" s="1127"/>
      <c r="KD217" s="1127"/>
      <c r="KE217" s="1127"/>
      <c r="KF217" s="1127"/>
      <c r="KG217" s="1127"/>
      <c r="KH217" s="1127"/>
      <c r="KI217" s="1127"/>
      <c r="KJ217" s="1127"/>
      <c r="KK217" s="1127"/>
      <c r="KL217" s="1127"/>
      <c r="KM217" s="1127"/>
      <c r="KN217" s="1127"/>
      <c r="KO217" s="1127"/>
      <c r="KP217" s="1127"/>
      <c r="KQ217" s="1127"/>
      <c r="KR217" s="1127"/>
      <c r="KS217" s="1127"/>
      <c r="KT217" s="1127"/>
      <c r="KU217" s="1127"/>
      <c r="KV217" s="1127"/>
      <c r="KW217" s="1127"/>
      <c r="KX217" s="1127"/>
      <c r="KY217" s="1127"/>
      <c r="KZ217" s="1127"/>
      <c r="LA217" s="1127"/>
      <c r="LB217" s="1127"/>
      <c r="LC217" s="1127"/>
      <c r="LD217" s="1127"/>
      <c r="LE217" s="1127"/>
      <c r="LF217" s="1127"/>
      <c r="LG217" s="1127"/>
      <c r="LH217" s="1127"/>
      <c r="LI217" s="1127"/>
      <c r="LJ217" s="1127"/>
      <c r="LK217" s="1127"/>
      <c r="LL217" s="1127"/>
      <c r="LM217" s="1127"/>
      <c r="LN217" s="1127"/>
      <c r="LO217" s="1127"/>
      <c r="LP217" s="1127"/>
      <c r="LQ217" s="1127"/>
      <c r="LR217" s="1127"/>
      <c r="LS217" s="1127"/>
      <c r="LT217" s="1127"/>
      <c r="LU217" s="1127"/>
      <c r="LV217" s="1127"/>
      <c r="LW217" s="1127"/>
      <c r="LX217" s="1127"/>
      <c r="LY217" s="1127"/>
      <c r="LZ217" s="1127"/>
      <c r="MA217" s="1127"/>
      <c r="MB217" s="1127"/>
      <c r="MC217" s="1127"/>
      <c r="MD217" s="1127"/>
      <c r="ME217" s="1127"/>
      <c r="MF217" s="1127"/>
      <c r="MG217" s="1127"/>
      <c r="MH217" s="1127"/>
      <c r="MI217" s="1127"/>
      <c r="MJ217" s="1127"/>
      <c r="MK217" s="1127"/>
      <c r="ML217" s="1127"/>
      <c r="MM217" s="1127"/>
      <c r="MN217" s="1127"/>
      <c r="MO217" s="1127"/>
      <c r="MP217" s="1127"/>
      <c r="MQ217" s="1127"/>
      <c r="MR217" s="1127"/>
      <c r="MS217" s="1127"/>
      <c r="MT217" s="1127"/>
      <c r="MU217" s="1127"/>
      <c r="MV217" s="1127"/>
      <c r="MW217" s="1127"/>
      <c r="MX217" s="1127"/>
      <c r="MY217" s="1127"/>
      <c r="MZ217" s="1127"/>
      <c r="NA217" s="1127"/>
      <c r="NB217" s="1127"/>
      <c r="NC217" s="1127"/>
      <c r="ND217" s="1127"/>
      <c r="NE217" s="1127"/>
      <c r="NF217" s="1127"/>
      <c r="NG217" s="1127"/>
      <c r="NH217" s="1127"/>
      <c r="NI217" s="1127"/>
      <c r="NJ217" s="1127"/>
      <c r="NK217" s="1127"/>
      <c r="NL217" s="1127"/>
      <c r="NM217" s="1127"/>
      <c r="NN217" s="1127"/>
      <c r="NO217" s="1127"/>
      <c r="NP217" s="1127"/>
      <c r="NQ217" s="1127"/>
      <c r="NR217" s="1127"/>
      <c r="NS217" s="1127"/>
      <c r="NT217" s="1127"/>
      <c r="NU217" s="1127"/>
      <c r="NV217" s="1127"/>
      <c r="NW217" s="1127"/>
      <c r="NX217" s="1127"/>
      <c r="NY217" s="1127"/>
      <c r="NZ217" s="1127"/>
      <c r="OA217" s="1127"/>
      <c r="OB217" s="1127"/>
      <c r="OC217" s="1127"/>
      <c r="OD217" s="1127"/>
      <c r="OE217" s="1127"/>
      <c r="OF217" s="1127"/>
      <c r="OG217" s="1127"/>
      <c r="OH217" s="1127"/>
      <c r="OI217" s="1127"/>
      <c r="OJ217" s="1127"/>
      <c r="OK217" s="1127"/>
      <c r="OL217" s="1127"/>
      <c r="OM217" s="1127"/>
      <c r="ON217" s="1127"/>
      <c r="OO217" s="1127"/>
      <c r="OP217" s="1127"/>
      <c r="OQ217" s="1127"/>
      <c r="OR217" s="1127"/>
      <c r="OS217" s="1127"/>
      <c r="OT217" s="1127"/>
      <c r="OU217" s="1127"/>
      <c r="OV217" s="1127"/>
      <c r="OW217" s="1127"/>
      <c r="OX217" s="1127"/>
      <c r="OY217" s="1127"/>
      <c r="OZ217" s="1127"/>
      <c r="PA217" s="1127"/>
      <c r="PB217" s="1127"/>
      <c r="PC217" s="1127"/>
      <c r="PD217" s="1127"/>
      <c r="PE217" s="1127"/>
      <c r="PF217" s="1127"/>
      <c r="PG217" s="1127"/>
      <c r="PH217" s="1127"/>
      <c r="PI217" s="1127"/>
      <c r="PJ217" s="1127"/>
      <c r="PK217" s="1127"/>
      <c r="PL217" s="1127"/>
      <c r="PM217" s="1127"/>
      <c r="PN217" s="1127"/>
      <c r="PO217" s="1127"/>
      <c r="PP217" s="1127"/>
      <c r="PQ217" s="1127"/>
      <c r="PR217" s="1127"/>
      <c r="PS217" s="1127"/>
      <c r="PT217" s="1127"/>
      <c r="PU217" s="1127"/>
      <c r="PV217" s="1127"/>
      <c r="PW217" s="1127"/>
      <c r="PX217" s="1127"/>
      <c r="PY217" s="1127"/>
      <c r="PZ217" s="1127"/>
      <c r="QA217" s="1127"/>
      <c r="QB217" s="1127"/>
      <c r="QC217" s="1127"/>
      <c r="QD217" s="1127"/>
      <c r="QE217" s="1127"/>
      <c r="QF217" s="1127"/>
      <c r="QG217" s="1127"/>
      <c r="QH217" s="1127"/>
      <c r="QI217" s="1127"/>
      <c r="QJ217" s="1127"/>
      <c r="QK217" s="1127"/>
      <c r="QL217" s="1127"/>
      <c r="QM217" s="1127"/>
      <c r="QN217" s="1127"/>
      <c r="QO217" s="1127"/>
      <c r="QP217" s="1127"/>
      <c r="QQ217" s="1127"/>
      <c r="QR217" s="1127"/>
      <c r="QS217" s="1127"/>
      <c r="QT217" s="1127"/>
      <c r="QU217" s="1127"/>
      <c r="QV217" s="1127"/>
      <c r="QW217" s="1127"/>
      <c r="QX217" s="1127"/>
      <c r="QY217" s="1127"/>
      <c r="QZ217" s="1127"/>
      <c r="RA217" s="1127"/>
      <c r="RB217" s="1127"/>
      <c r="RC217" s="1127"/>
      <c r="RD217" s="1127"/>
      <c r="RE217" s="1127"/>
      <c r="RF217" s="1127"/>
      <c r="RG217" s="1127"/>
      <c r="RH217" s="1127"/>
      <c r="RI217" s="1127"/>
      <c r="RJ217" s="1127"/>
      <c r="RK217" s="1127"/>
      <c r="RL217" s="1127"/>
      <c r="RM217" s="1127"/>
      <c r="RN217" s="1127"/>
      <c r="RO217" s="1127"/>
      <c r="RP217" s="1127"/>
      <c r="RQ217" s="1127"/>
      <c r="RR217" s="1127"/>
      <c r="RS217" s="1127"/>
      <c r="RT217" s="1127"/>
      <c r="RU217" s="1127"/>
      <c r="RV217" s="1127"/>
      <c r="RW217" s="1127"/>
      <c r="RX217" s="1127"/>
      <c r="RY217" s="1127"/>
      <c r="RZ217" s="1127"/>
      <c r="SA217" s="1127"/>
      <c r="SB217" s="1127"/>
      <c r="SC217" s="1127"/>
      <c r="SD217" s="1127"/>
      <c r="SE217" s="1127"/>
      <c r="SF217" s="1127"/>
      <c r="SG217" s="1127"/>
      <c r="SH217" s="1127"/>
      <c r="SI217" s="1127"/>
      <c r="SJ217" s="1127"/>
      <c r="SK217" s="1127"/>
      <c r="SL217" s="1127"/>
      <c r="SM217" s="1127"/>
      <c r="SN217" s="1127"/>
      <c r="SO217" s="1127"/>
      <c r="SP217" s="1127"/>
      <c r="SQ217" s="1127"/>
      <c r="SR217" s="1127"/>
      <c r="SS217" s="1127"/>
      <c r="ST217" s="1127"/>
      <c r="SU217" s="1127"/>
      <c r="SV217" s="1127"/>
      <c r="SW217" s="1127"/>
      <c r="SX217" s="1127"/>
      <c r="SY217" s="1127"/>
      <c r="SZ217" s="1127"/>
      <c r="TA217" s="1127"/>
      <c r="TB217" s="1127"/>
      <c r="TC217" s="1127"/>
      <c r="TD217" s="1127"/>
      <c r="TE217" s="1127"/>
      <c r="TF217" s="1127"/>
      <c r="TG217" s="1127"/>
      <c r="TH217" s="1127"/>
      <c r="TI217" s="1127"/>
      <c r="TJ217" s="1127"/>
      <c r="TK217" s="1127"/>
      <c r="TL217" s="1127"/>
      <c r="TM217" s="1127"/>
      <c r="TN217" s="1127"/>
      <c r="TO217" s="1127"/>
      <c r="TP217" s="1127"/>
      <c r="TQ217" s="1127"/>
      <c r="TR217" s="1127"/>
      <c r="TS217" s="1127"/>
      <c r="TT217" s="1127"/>
      <c r="TU217" s="1127"/>
      <c r="TV217" s="1127"/>
      <c r="TW217" s="1127"/>
      <c r="TX217" s="1127"/>
      <c r="TY217" s="1127"/>
      <c r="TZ217" s="1127"/>
      <c r="UA217" s="1127"/>
      <c r="UB217" s="1127"/>
      <c r="UC217" s="1127"/>
      <c r="UD217" s="1127"/>
      <c r="UE217" s="1127"/>
      <c r="UF217" s="1127"/>
      <c r="UG217" s="1127"/>
      <c r="UH217" s="1127"/>
      <c r="UI217" s="1127"/>
      <c r="UJ217" s="1127"/>
      <c r="UK217" s="1127"/>
      <c r="UL217" s="1127"/>
      <c r="UM217" s="1127"/>
      <c r="UN217" s="1127"/>
      <c r="UO217" s="1127"/>
      <c r="UP217" s="1127"/>
      <c r="UQ217" s="1127"/>
      <c r="UR217" s="1127"/>
      <c r="US217" s="1127"/>
      <c r="UT217" s="1127"/>
      <c r="UU217" s="1127"/>
      <c r="UV217" s="1127"/>
      <c r="UW217" s="1127"/>
      <c r="UX217" s="1127"/>
      <c r="UY217" s="1127"/>
      <c r="UZ217" s="1127"/>
      <c r="VA217" s="1127"/>
      <c r="VB217" s="1127"/>
      <c r="VC217" s="1127"/>
      <c r="VD217" s="1127"/>
      <c r="VE217" s="1127"/>
      <c r="VF217" s="1127"/>
      <c r="VG217" s="1127"/>
      <c r="VH217" s="1127"/>
      <c r="VI217" s="1127"/>
      <c r="VJ217" s="1127"/>
      <c r="VK217" s="1127"/>
      <c r="VL217" s="1127"/>
      <c r="VM217" s="1127"/>
      <c r="VN217" s="1127"/>
      <c r="VO217" s="1127"/>
      <c r="VP217" s="1127"/>
      <c r="VQ217" s="1127"/>
      <c r="VR217" s="1127"/>
      <c r="VS217" s="1127"/>
      <c r="VT217" s="1127"/>
      <c r="VU217" s="1127"/>
      <c r="VV217" s="1127"/>
      <c r="VW217" s="1127"/>
      <c r="VX217" s="1127"/>
      <c r="VY217" s="1127"/>
      <c r="VZ217" s="1127"/>
      <c r="WA217" s="1127"/>
      <c r="WB217" s="1127"/>
      <c r="WC217" s="1127"/>
      <c r="WD217" s="1127"/>
      <c r="WE217" s="1127"/>
      <c r="WF217" s="1127"/>
      <c r="WG217" s="1127"/>
      <c r="WH217" s="1127"/>
      <c r="WI217" s="1127"/>
      <c r="WJ217" s="1127"/>
      <c r="WK217" s="1127"/>
      <c r="WL217" s="1127"/>
      <c r="WM217" s="1127"/>
      <c r="WN217" s="1127"/>
      <c r="WO217" s="1127"/>
      <c r="WP217" s="1127"/>
      <c r="WQ217" s="1127"/>
      <c r="WR217" s="1127"/>
      <c r="WS217" s="1127"/>
      <c r="WT217" s="1127"/>
      <c r="WU217" s="1127"/>
      <c r="WV217" s="1127"/>
      <c r="WW217" s="1127"/>
      <c r="WX217" s="1127"/>
      <c r="WY217" s="1127"/>
      <c r="WZ217" s="1127"/>
      <c r="XA217" s="1127"/>
      <c r="XB217" s="1127"/>
      <c r="XC217" s="1127"/>
      <c r="XD217" s="1127"/>
      <c r="XE217" s="1127"/>
      <c r="XF217" s="1127"/>
      <c r="XG217" s="1127"/>
      <c r="XH217" s="1127"/>
      <c r="XI217" s="1127"/>
      <c r="XJ217" s="1127"/>
      <c r="XK217" s="1127"/>
      <c r="XL217" s="1127"/>
      <c r="XM217" s="1127"/>
      <c r="XN217" s="1127"/>
      <c r="XO217" s="1127"/>
      <c r="XP217" s="1127"/>
      <c r="XQ217" s="1127"/>
      <c r="XR217" s="1127"/>
      <c r="XS217" s="1127"/>
      <c r="XT217" s="1127"/>
      <c r="XU217" s="1127"/>
      <c r="XV217" s="1127"/>
      <c r="XW217" s="1127"/>
      <c r="XX217" s="1127"/>
      <c r="XY217" s="1127"/>
      <c r="XZ217" s="1127"/>
      <c r="YA217" s="1127"/>
      <c r="YB217" s="1127"/>
      <c r="YC217" s="1127"/>
      <c r="YD217" s="1127"/>
      <c r="YE217" s="1127"/>
      <c r="YF217" s="1127"/>
      <c r="YG217" s="1127"/>
      <c r="YH217" s="1127"/>
      <c r="YI217" s="1127"/>
      <c r="YJ217" s="1127"/>
      <c r="YK217" s="1127"/>
      <c r="YL217" s="1127"/>
      <c r="YM217" s="1127"/>
      <c r="YN217" s="1127"/>
      <c r="YO217" s="1127"/>
      <c r="YP217" s="1127"/>
      <c r="YQ217" s="1127"/>
      <c r="YR217" s="1127"/>
      <c r="YS217" s="1127"/>
      <c r="YT217" s="1127"/>
      <c r="YU217" s="1127"/>
      <c r="YV217" s="1127"/>
      <c r="YW217" s="1127"/>
      <c r="YX217" s="1127"/>
      <c r="YY217" s="1127"/>
      <c r="YZ217" s="1127"/>
      <c r="ZA217" s="1127"/>
      <c r="ZB217" s="1127"/>
      <c r="ZC217" s="1127"/>
      <c r="ZD217" s="1127"/>
      <c r="ZE217" s="1127"/>
      <c r="ZF217" s="1127"/>
      <c r="ZG217" s="1127"/>
      <c r="ZH217" s="1127"/>
      <c r="ZI217" s="1127"/>
      <c r="ZJ217" s="1127"/>
      <c r="ZK217" s="1127"/>
      <c r="ZL217" s="1127"/>
      <c r="ZM217" s="1127"/>
      <c r="ZN217" s="1127"/>
      <c r="ZO217" s="1127"/>
      <c r="ZP217" s="1127"/>
      <c r="ZQ217" s="1127"/>
      <c r="ZR217" s="1127"/>
      <c r="ZS217" s="1127"/>
      <c r="ZT217" s="1127"/>
      <c r="ZU217" s="1127"/>
      <c r="ZV217" s="1127"/>
      <c r="ZW217" s="1127"/>
      <c r="ZX217" s="1127"/>
      <c r="ZY217" s="1127"/>
      <c r="ZZ217" s="1127"/>
      <c r="AAA217" s="1127"/>
      <c r="AAB217" s="1127"/>
      <c r="AAC217" s="1127"/>
      <c r="AAD217" s="1127"/>
      <c r="AAE217" s="1127"/>
      <c r="AAF217" s="1127"/>
      <c r="AAG217" s="1127"/>
      <c r="AAH217" s="1127"/>
      <c r="AAI217" s="1127"/>
      <c r="AAJ217" s="1127"/>
      <c r="AAK217" s="1127"/>
      <c r="AAL217" s="1127"/>
      <c r="AAM217" s="1127"/>
      <c r="AAN217" s="1127"/>
      <c r="AAO217" s="1127"/>
      <c r="AAP217" s="1127"/>
      <c r="AAQ217" s="1127"/>
      <c r="AAR217" s="1127"/>
      <c r="AAS217" s="1127"/>
      <c r="AAT217" s="1127"/>
      <c r="AAU217" s="1127"/>
      <c r="AAV217" s="1127"/>
      <c r="AAW217" s="1127"/>
      <c r="AAX217" s="1127"/>
      <c r="AAY217" s="1127"/>
      <c r="AAZ217" s="1127"/>
      <c r="ABA217" s="1127"/>
      <c r="ABB217" s="1127"/>
      <c r="ABC217" s="1127"/>
      <c r="ABD217" s="1127"/>
      <c r="ABE217" s="1127"/>
      <c r="ABF217" s="1127"/>
      <c r="ABG217" s="1127"/>
      <c r="ABH217" s="1127"/>
      <c r="ABI217" s="1127"/>
      <c r="ABJ217" s="1127"/>
      <c r="ABK217" s="1127"/>
      <c r="ABL217" s="1127"/>
      <c r="ABM217" s="1127"/>
      <c r="ABN217" s="1127"/>
      <c r="ABO217" s="1127"/>
      <c r="ABP217" s="1127"/>
      <c r="ABQ217" s="1127"/>
      <c r="ABR217" s="1127"/>
      <c r="ABS217" s="1127"/>
      <c r="ABT217" s="1127"/>
      <c r="ABU217" s="1127"/>
      <c r="ABV217" s="1127"/>
      <c r="ABW217" s="1127"/>
      <c r="ABX217" s="1127"/>
      <c r="ABY217" s="1127"/>
      <c r="ABZ217" s="1127"/>
      <c r="ACA217" s="1127"/>
      <c r="ACB217" s="1127"/>
      <c r="ACC217" s="1127"/>
      <c r="ACD217" s="1127"/>
      <c r="ACE217" s="1127"/>
      <c r="ACF217" s="1127"/>
      <c r="ACG217" s="1127"/>
      <c r="ACH217" s="1127"/>
      <c r="ACI217" s="1127"/>
      <c r="ACJ217" s="1127"/>
      <c r="ACK217" s="1127"/>
      <c r="ACL217" s="1127"/>
      <c r="ACM217" s="1127"/>
      <c r="ACN217" s="1127"/>
      <c r="ACO217" s="1127"/>
      <c r="ACP217" s="1127"/>
      <c r="ACQ217" s="1127"/>
      <c r="ACR217" s="1127"/>
      <c r="ACS217" s="1127"/>
      <c r="ACT217" s="1127"/>
      <c r="ACU217" s="1127"/>
      <c r="ACV217" s="1127"/>
      <c r="ACW217" s="1127"/>
      <c r="ACX217" s="1127"/>
      <c r="ACY217" s="1127"/>
      <c r="ACZ217" s="1127"/>
      <c r="ADA217" s="1127"/>
      <c r="ADB217" s="1127"/>
      <c r="ADC217" s="1127"/>
      <c r="ADD217" s="1127"/>
      <c r="ADE217" s="1127"/>
      <c r="ADF217" s="1127"/>
      <c r="ADG217" s="1127"/>
      <c r="ADH217" s="1127"/>
      <c r="ADI217" s="1127"/>
      <c r="ADJ217" s="1127"/>
      <c r="ADK217" s="1127"/>
      <c r="ADL217" s="1127"/>
      <c r="ADM217" s="1127"/>
      <c r="ADN217" s="1127"/>
      <c r="ADO217" s="1127"/>
      <c r="ADP217" s="1127"/>
      <c r="ADQ217" s="1127"/>
      <c r="ADR217" s="1127"/>
      <c r="ADS217" s="1127"/>
      <c r="ADT217" s="1127"/>
      <c r="ADU217" s="1127"/>
      <c r="ADV217" s="1127"/>
      <c r="ADW217" s="1127"/>
      <c r="ADX217" s="1127"/>
      <c r="ADY217" s="1127"/>
      <c r="ADZ217" s="1127"/>
      <c r="AEA217" s="1127"/>
      <c r="AEB217" s="1127"/>
      <c r="AEC217" s="1127"/>
      <c r="AED217" s="1127"/>
      <c r="AEE217" s="1127"/>
      <c r="AEF217" s="1127"/>
      <c r="AEG217" s="1127"/>
      <c r="AEH217" s="1127"/>
      <c r="AEI217" s="1127"/>
      <c r="AEJ217" s="1127"/>
      <c r="AEK217" s="1127"/>
      <c r="AEL217" s="1127"/>
      <c r="AEM217" s="1127"/>
      <c r="AEN217" s="1127"/>
      <c r="AEO217" s="1127"/>
      <c r="AEP217" s="1127"/>
      <c r="AEQ217" s="1127"/>
      <c r="AER217" s="1127"/>
      <c r="AES217" s="1127"/>
      <c r="AET217" s="1127"/>
      <c r="AEU217" s="1127"/>
      <c r="AEV217" s="1127"/>
      <c r="AEW217" s="1127"/>
      <c r="AEX217" s="1127"/>
      <c r="AEY217" s="1127"/>
      <c r="AEZ217" s="1127"/>
      <c r="AFA217" s="1127"/>
      <c r="AFB217" s="1127"/>
      <c r="AFC217" s="1127"/>
      <c r="AFD217" s="1127"/>
      <c r="AFE217" s="1127"/>
      <c r="AFF217" s="1127"/>
      <c r="AFG217" s="1127"/>
      <c r="AFH217" s="1127"/>
      <c r="AFI217" s="1127"/>
      <c r="AFJ217" s="1127"/>
      <c r="AFK217" s="1127"/>
      <c r="AFL217" s="1127"/>
      <c r="AFM217" s="1127"/>
      <c r="AFN217" s="1127"/>
      <c r="AFO217" s="1127"/>
      <c r="AFP217" s="1127"/>
      <c r="AFQ217" s="1127"/>
      <c r="AFR217" s="1127"/>
      <c r="AFS217" s="1127"/>
      <c r="AFT217" s="1127"/>
      <c r="AFU217" s="1127"/>
      <c r="AFV217" s="1127"/>
      <c r="AFW217" s="1127"/>
      <c r="AFX217" s="1127"/>
      <c r="AFY217" s="1127"/>
      <c r="AFZ217" s="1127"/>
      <c r="AGA217" s="1127"/>
      <c r="AGB217" s="1127"/>
      <c r="AGC217" s="1127"/>
      <c r="AGD217" s="1127"/>
      <c r="AGE217" s="1127"/>
      <c r="AGF217" s="1127"/>
      <c r="AGG217" s="1127"/>
      <c r="AGH217" s="1127"/>
      <c r="AGI217" s="1127"/>
      <c r="AGJ217" s="1127"/>
      <c r="AGK217" s="1127"/>
      <c r="AGL217" s="1127"/>
      <c r="AGM217" s="1127"/>
      <c r="AGN217" s="1127"/>
      <c r="AGO217" s="1127"/>
      <c r="AGP217" s="1127"/>
      <c r="AGQ217" s="1127"/>
      <c r="AGR217" s="1127"/>
      <c r="AGS217" s="1127"/>
      <c r="AGT217" s="1127"/>
      <c r="AGU217" s="1127"/>
      <c r="AGV217" s="1127"/>
      <c r="AGW217" s="1127"/>
      <c r="AGX217" s="1127"/>
      <c r="AGY217" s="1127"/>
      <c r="AGZ217" s="1127"/>
      <c r="AHA217" s="1127"/>
      <c r="AHB217" s="1127"/>
      <c r="AHC217" s="1127"/>
      <c r="AHD217" s="1127"/>
      <c r="AHE217" s="1127"/>
      <c r="AHF217" s="1127"/>
      <c r="AHG217" s="1127"/>
      <c r="AHH217" s="1127"/>
      <c r="AHI217" s="1127"/>
      <c r="AHJ217" s="1127"/>
      <c r="AHK217" s="1127"/>
      <c r="AHL217" s="1127"/>
      <c r="AHM217" s="1127"/>
      <c r="AHN217" s="1127"/>
      <c r="AHO217" s="1127"/>
      <c r="AHP217" s="1127"/>
      <c r="AHQ217" s="1127"/>
      <c r="AHR217" s="1127"/>
      <c r="AHS217" s="1127"/>
      <c r="AHT217" s="1127"/>
      <c r="AHU217" s="1127"/>
      <c r="AHV217" s="1127"/>
      <c r="AHW217" s="1127"/>
      <c r="AHX217" s="1127"/>
      <c r="AHY217" s="1127"/>
      <c r="AHZ217" s="1127"/>
      <c r="AIA217" s="1127"/>
      <c r="AIB217" s="1127"/>
      <c r="AIC217" s="1127"/>
      <c r="AID217" s="1127"/>
      <c r="AIE217" s="1127"/>
      <c r="AIF217" s="1127"/>
      <c r="AIG217" s="1127"/>
      <c r="AIH217" s="1127"/>
      <c r="AII217" s="1127"/>
      <c r="AIJ217" s="1127"/>
      <c r="AIK217" s="1127"/>
      <c r="AIL217" s="1127"/>
      <c r="AIM217" s="1127"/>
      <c r="AIN217" s="1127"/>
      <c r="AIO217" s="1127"/>
      <c r="AIP217" s="1127"/>
      <c r="AIQ217" s="1127"/>
      <c r="AIR217" s="1127"/>
      <c r="AIS217" s="1127"/>
      <c r="AIT217" s="1127"/>
      <c r="AIU217" s="1127"/>
      <c r="AIV217" s="1127"/>
      <c r="AIW217" s="1127"/>
      <c r="AIX217" s="1127"/>
      <c r="AIY217" s="1127"/>
      <c r="AIZ217" s="1127"/>
      <c r="AJA217" s="1127"/>
      <c r="AJB217" s="1127"/>
      <c r="AJC217" s="1127"/>
      <c r="AJD217" s="1127"/>
      <c r="AJE217" s="1127"/>
      <c r="AJF217" s="1127"/>
      <c r="AJG217" s="1127"/>
      <c r="AJH217" s="1127"/>
      <c r="AJI217" s="1127"/>
      <c r="AJJ217" s="1127"/>
      <c r="AJK217" s="1127"/>
      <c r="AJL217" s="1127"/>
      <c r="AJM217" s="1127"/>
      <c r="AJN217" s="1127"/>
      <c r="AJO217" s="1127"/>
      <c r="AJP217" s="1127"/>
      <c r="AJQ217" s="1127"/>
      <c r="AJR217" s="1127"/>
      <c r="AJS217" s="1127"/>
      <c r="AJT217" s="1127"/>
      <c r="AJU217" s="1127"/>
      <c r="AJV217" s="1127"/>
      <c r="AJW217" s="1127"/>
      <c r="AJX217" s="1127"/>
      <c r="AJY217" s="1127"/>
      <c r="AJZ217" s="1127"/>
      <c r="AKA217" s="1127"/>
      <c r="AKB217" s="1127"/>
      <c r="AKC217" s="1127"/>
      <c r="AKD217" s="1127"/>
      <c r="AKE217" s="1127"/>
      <c r="AKF217" s="1127"/>
      <c r="AKG217" s="1127"/>
      <c r="AKH217" s="1127"/>
      <c r="AKI217" s="1127"/>
      <c r="AKJ217" s="1127"/>
      <c r="AKK217" s="1127"/>
      <c r="AKL217" s="1127"/>
      <c r="AKM217" s="1127"/>
      <c r="AKN217" s="1127"/>
      <c r="AKO217" s="1127"/>
      <c r="AKP217" s="1127"/>
      <c r="AKQ217" s="1127"/>
      <c r="AKR217" s="1127"/>
      <c r="AKS217" s="1127"/>
      <c r="AKT217" s="1127"/>
      <c r="AKU217" s="1127"/>
      <c r="AKV217" s="1127"/>
      <c r="AKW217" s="1127"/>
      <c r="AKX217" s="1127"/>
      <c r="AKY217" s="1127"/>
      <c r="AKZ217" s="1127"/>
      <c r="ALA217" s="1127"/>
      <c r="ALB217" s="1127"/>
      <c r="ALC217" s="1127"/>
      <c r="ALD217" s="1127"/>
      <c r="ALE217" s="1127"/>
      <c r="ALF217" s="1127"/>
      <c r="ALG217" s="1127"/>
      <c r="ALH217" s="1127"/>
      <c r="ALI217" s="1127"/>
      <c r="ALJ217" s="1127"/>
      <c r="ALK217" s="1127"/>
      <c r="ALL217" s="1127"/>
      <c r="ALM217" s="1127"/>
      <c r="ALN217" s="1127"/>
      <c r="ALO217" s="1127"/>
      <c r="ALP217" s="1127"/>
      <c r="ALQ217" s="1127"/>
      <c r="ALR217" s="1127"/>
      <c r="ALS217" s="1127"/>
      <c r="ALT217" s="1127"/>
      <c r="ALU217" s="1127"/>
      <c r="ALV217" s="1127"/>
      <c r="ALW217" s="1127"/>
      <c r="ALX217" s="1127"/>
      <c r="ALY217" s="1127"/>
      <c r="ALZ217" s="1127"/>
      <c r="AMA217" s="1127"/>
      <c r="AMB217" s="1127"/>
      <c r="AMC217" s="1127"/>
      <c r="AMD217" s="1127"/>
      <c r="AME217" s="1127"/>
      <c r="AMF217" s="1127"/>
      <c r="AMG217" s="1127"/>
      <c r="AMH217" s="1127"/>
      <c r="AMI217" s="1127"/>
      <c r="AMJ217" s="1127"/>
      <c r="AMK217" s="199"/>
    </row>
    <row r="218" spans="1:1025">
      <c r="A218" s="1599" t="s">
        <v>3312</v>
      </c>
      <c r="B218" s="1594"/>
      <c r="C218" s="1594"/>
      <c r="D218" s="1594"/>
      <c r="E218" s="1594"/>
      <c r="F218" s="1595"/>
      <c r="G218" s="1600">
        <v>75275049.269999996</v>
      </c>
      <c r="H218" s="1600">
        <v>75275049.269999996</v>
      </c>
      <c r="I218" s="656"/>
      <c r="J218" s="653"/>
      <c r="AMK218" s="199"/>
    </row>
    <row r="219" spans="1:1025">
      <c r="A219" s="1599" t="s">
        <v>3403</v>
      </c>
      <c r="B219" s="1594"/>
      <c r="C219" s="1594"/>
      <c r="D219" s="1594"/>
      <c r="E219" s="1594"/>
      <c r="F219" s="1595"/>
      <c r="G219" s="1600">
        <v>73846766.269999996</v>
      </c>
      <c r="H219" s="1600">
        <v>73846766.269999996</v>
      </c>
      <c r="I219" s="656"/>
      <c r="J219" s="653"/>
      <c r="AMK219" s="199"/>
    </row>
    <row r="220" spans="1:1025">
      <c r="A220" s="1599" t="s">
        <v>3283</v>
      </c>
      <c r="B220" s="1594"/>
      <c r="C220" s="1594"/>
      <c r="D220" s="1594"/>
      <c r="E220" s="1594"/>
      <c r="F220" s="1595"/>
      <c r="G220" s="1600">
        <v>73713017.590000004</v>
      </c>
      <c r="H220" s="1600">
        <v>73713017.590000004</v>
      </c>
      <c r="I220" s="656"/>
      <c r="J220" s="653"/>
      <c r="AMK220" s="199"/>
    </row>
    <row r="221" spans="1:1025">
      <c r="A221" s="1599" t="s">
        <v>3308</v>
      </c>
      <c r="B221" s="1594"/>
      <c r="C221" s="1594"/>
      <c r="D221" s="1594"/>
      <c r="E221" s="1594"/>
      <c r="F221" s="1595"/>
      <c r="G221" s="1600">
        <v>72037264.400000006</v>
      </c>
      <c r="H221" s="1600">
        <v>72037264.400000006</v>
      </c>
      <c r="I221" s="656"/>
      <c r="J221" s="653"/>
      <c r="AMK221" s="199"/>
    </row>
    <row r="222" spans="1:1025">
      <c r="A222" s="1599" t="s">
        <v>3356</v>
      </c>
      <c r="B222" s="1594"/>
      <c r="C222" s="1594"/>
      <c r="D222" s="1594"/>
      <c r="E222" s="1594"/>
      <c r="F222" s="1595"/>
      <c r="G222" s="1600">
        <v>69649379</v>
      </c>
      <c r="H222" s="1600">
        <v>69649379</v>
      </c>
      <c r="I222" s="656"/>
      <c r="J222" s="653"/>
      <c r="AMK222" s="199"/>
    </row>
    <row r="223" spans="1:1025">
      <c r="A223" s="1599" t="s">
        <v>3282</v>
      </c>
      <c r="B223" s="1594"/>
      <c r="C223" s="1594"/>
      <c r="D223" s="1594"/>
      <c r="E223" s="1594"/>
      <c r="F223" s="1595"/>
      <c r="G223" s="1600">
        <v>65355406.960000001</v>
      </c>
      <c r="H223" s="1600">
        <v>65355406.960000001</v>
      </c>
      <c r="I223" s="656"/>
      <c r="J223" s="653"/>
      <c r="AMK223" s="199"/>
    </row>
    <row r="224" spans="1:1025">
      <c r="A224" s="1599" t="s">
        <v>3296</v>
      </c>
      <c r="B224" s="1594"/>
      <c r="C224" s="1594"/>
      <c r="D224" s="1594"/>
      <c r="E224" s="1594"/>
      <c r="F224" s="1595"/>
      <c r="G224" s="1600">
        <v>62568109.770000003</v>
      </c>
      <c r="H224" s="1600">
        <v>62568109.770000003</v>
      </c>
      <c r="I224" s="656"/>
      <c r="J224" s="653"/>
      <c r="AMK224" s="199"/>
    </row>
    <row r="225" spans="1:10 1025:1025">
      <c r="A225" s="1599" t="s">
        <v>3271</v>
      </c>
      <c r="B225" s="1594"/>
      <c r="C225" s="1594"/>
      <c r="D225" s="1594"/>
      <c r="E225" s="1594"/>
      <c r="F225" s="1595"/>
      <c r="G225" s="1600">
        <v>59389017.259999998</v>
      </c>
      <c r="H225" s="1600">
        <v>59389017.259999998</v>
      </c>
      <c r="I225" s="656"/>
      <c r="J225" s="653"/>
      <c r="AMK225" s="199"/>
    </row>
    <row r="226" spans="1:10 1025:1025">
      <c r="A226" s="1599" t="s">
        <v>3300</v>
      </c>
      <c r="B226" s="1594"/>
      <c r="C226" s="1594"/>
      <c r="D226" s="1594"/>
      <c r="E226" s="1594"/>
      <c r="F226" s="1595"/>
      <c r="G226" s="1600">
        <v>54498513.950000003</v>
      </c>
      <c r="H226" s="1600">
        <v>54498513.950000003</v>
      </c>
      <c r="I226" s="656"/>
      <c r="J226" s="653"/>
      <c r="AMK226" s="199"/>
    </row>
    <row r="227" spans="1:10 1025:1025">
      <c r="A227" s="1604" t="s">
        <v>8861</v>
      </c>
      <c r="B227" s="1594"/>
      <c r="C227" s="1594"/>
      <c r="D227" s="1594"/>
      <c r="E227" s="1594"/>
      <c r="F227" s="1595"/>
      <c r="G227" s="1603">
        <v>53028006.75</v>
      </c>
      <c r="H227" s="1603">
        <v>53028006.75</v>
      </c>
      <c r="I227" s="656"/>
      <c r="J227" s="653"/>
      <c r="AMK227" s="199"/>
    </row>
    <row r="228" spans="1:10 1025:1025">
      <c r="A228" s="1599" t="s">
        <v>3389</v>
      </c>
      <c r="B228" s="1594"/>
      <c r="C228" s="1594"/>
      <c r="D228" s="1594"/>
      <c r="E228" s="1594"/>
      <c r="F228" s="1595"/>
      <c r="G228" s="1600">
        <v>49159967.200000003</v>
      </c>
      <c r="H228" s="1600">
        <v>49159967.200000003</v>
      </c>
      <c r="I228" s="656"/>
      <c r="J228" s="653"/>
      <c r="AMK228" s="199"/>
    </row>
    <row r="229" spans="1:10 1025:1025">
      <c r="A229" s="1599" t="s">
        <v>3383</v>
      </c>
      <c r="B229" s="1594"/>
      <c r="C229" s="1594"/>
      <c r="D229" s="1594"/>
      <c r="E229" s="1594"/>
      <c r="F229" s="1595"/>
      <c r="G229" s="1600">
        <v>47517600</v>
      </c>
      <c r="H229" s="1600">
        <v>47517600</v>
      </c>
      <c r="I229" s="656"/>
      <c r="J229" s="653"/>
      <c r="AMK229" s="199"/>
    </row>
    <row r="230" spans="1:10 1025:1025">
      <c r="A230" s="1599" t="s">
        <v>3391</v>
      </c>
      <c r="B230" s="1594"/>
      <c r="C230" s="1594"/>
      <c r="D230" s="1594"/>
      <c r="E230" s="1594"/>
      <c r="F230" s="1595"/>
      <c r="G230" s="1600">
        <v>46761609.590000004</v>
      </c>
      <c r="H230" s="1600">
        <v>46761609.590000004</v>
      </c>
      <c r="I230" s="656"/>
      <c r="J230" s="653"/>
      <c r="AMK230" s="199"/>
    </row>
    <row r="231" spans="1:10 1025:1025">
      <c r="A231" s="1599" t="s">
        <v>3373</v>
      </c>
      <c r="B231" s="1594"/>
      <c r="C231" s="1594"/>
      <c r="D231" s="1594"/>
      <c r="E231" s="1594"/>
      <c r="F231" s="1595"/>
      <c r="G231" s="1600">
        <v>45097915.649999999</v>
      </c>
      <c r="H231" s="1600">
        <v>45097915.649999999</v>
      </c>
      <c r="I231" s="656"/>
      <c r="J231" s="653"/>
      <c r="AMK231" s="199"/>
    </row>
    <row r="232" spans="1:10 1025:1025">
      <c r="A232" s="1599" t="s">
        <v>3315</v>
      </c>
      <c r="B232" s="1594"/>
      <c r="C232" s="1594"/>
      <c r="D232" s="1594"/>
      <c r="E232" s="1594"/>
      <c r="F232" s="1595"/>
      <c r="G232" s="1600">
        <v>43502273.5</v>
      </c>
      <c r="H232" s="1600">
        <v>43502273.5</v>
      </c>
      <c r="I232" s="656"/>
      <c r="J232" s="653"/>
      <c r="AMK232" s="199"/>
    </row>
    <row r="233" spans="1:10 1025:1025">
      <c r="A233" s="1599" t="s">
        <v>3329</v>
      </c>
      <c r="B233" s="1594"/>
      <c r="C233" s="1594"/>
      <c r="D233" s="1594"/>
      <c r="E233" s="1594"/>
      <c r="F233" s="1595"/>
      <c r="G233" s="1600">
        <v>43387146.509999998</v>
      </c>
      <c r="H233" s="1600">
        <v>43387146.509999998</v>
      </c>
      <c r="I233" s="656"/>
      <c r="J233" s="653"/>
      <c r="AMK233" s="199"/>
    </row>
    <row r="234" spans="1:10 1025:1025">
      <c r="A234" s="1599" t="s">
        <v>3364</v>
      </c>
      <c r="B234" s="1594"/>
      <c r="C234" s="1594"/>
      <c r="D234" s="1594"/>
      <c r="E234" s="1594"/>
      <c r="F234" s="1595"/>
      <c r="G234" s="1600">
        <v>41250462</v>
      </c>
      <c r="H234" s="1600">
        <v>41250462</v>
      </c>
      <c r="I234" s="656"/>
      <c r="J234" s="653"/>
      <c r="AMK234" s="199"/>
    </row>
    <row r="235" spans="1:10 1025:1025">
      <c r="A235" s="1599" t="s">
        <v>3368</v>
      </c>
      <c r="B235" s="1594"/>
      <c r="C235" s="1594"/>
      <c r="D235" s="1594"/>
      <c r="E235" s="1594"/>
      <c r="F235" s="1595"/>
      <c r="G235" s="1600">
        <v>41154297.600000001</v>
      </c>
      <c r="H235" s="1600">
        <v>41154297.600000001</v>
      </c>
      <c r="I235" s="656"/>
      <c r="J235" s="653"/>
      <c r="AMK235" s="199"/>
    </row>
    <row r="236" spans="1:10 1025:1025">
      <c r="A236" s="1599" t="s">
        <v>3272</v>
      </c>
      <c r="B236" s="1594"/>
      <c r="C236" s="1594"/>
      <c r="D236" s="1594"/>
      <c r="E236" s="1594"/>
      <c r="F236" s="1595"/>
      <c r="G236" s="1600">
        <v>41132900.090000004</v>
      </c>
      <c r="H236" s="1600">
        <v>41132900.090000004</v>
      </c>
      <c r="I236" s="656"/>
      <c r="J236" s="653"/>
      <c r="AMK236" s="199"/>
    </row>
    <row r="237" spans="1:10 1025:1025">
      <c r="A237" s="1599" t="s">
        <v>3369</v>
      </c>
      <c r="B237" s="1594"/>
      <c r="C237" s="1594"/>
      <c r="D237" s="1594"/>
      <c r="E237" s="1594"/>
      <c r="F237" s="1595"/>
      <c r="G237" s="1600">
        <v>40535858.700000003</v>
      </c>
      <c r="H237" s="1600">
        <v>40535858.700000003</v>
      </c>
      <c r="I237" s="656"/>
      <c r="J237" s="653"/>
      <c r="AMK237" s="199"/>
    </row>
    <row r="238" spans="1:10 1025:1025">
      <c r="A238" s="1599" t="s">
        <v>3292</v>
      </c>
      <c r="B238" s="1594"/>
      <c r="C238" s="1594"/>
      <c r="D238" s="1594"/>
      <c r="E238" s="1594"/>
      <c r="F238" s="1595"/>
      <c r="G238" s="1600">
        <v>40327938.369999997</v>
      </c>
      <c r="H238" s="1600">
        <v>40327938.369999997</v>
      </c>
      <c r="I238" s="656"/>
      <c r="J238" s="653"/>
      <c r="AMK238" s="199"/>
    </row>
    <row r="239" spans="1:10 1025:1025">
      <c r="A239" s="1599" t="s">
        <v>3297</v>
      </c>
      <c r="B239" s="1594"/>
      <c r="C239" s="1594"/>
      <c r="D239" s="1594"/>
      <c r="E239" s="1594"/>
      <c r="F239" s="1595"/>
      <c r="G239" s="1600">
        <v>40302811.950000003</v>
      </c>
      <c r="H239" s="1600">
        <v>40302811.950000003</v>
      </c>
      <c r="I239" s="656"/>
      <c r="J239" s="653"/>
      <c r="AMK239" s="199"/>
    </row>
    <row r="240" spans="1:10 1025:1025">
      <c r="A240" s="1599" t="s">
        <v>3278</v>
      </c>
      <c r="B240" s="1594"/>
      <c r="C240" s="1594"/>
      <c r="D240" s="1594"/>
      <c r="E240" s="1594"/>
      <c r="F240" s="1595"/>
      <c r="G240" s="1600">
        <v>39366331</v>
      </c>
      <c r="H240" s="1600">
        <v>39366331</v>
      </c>
      <c r="I240" s="656"/>
      <c r="J240" s="653"/>
      <c r="AMK240" s="199"/>
    </row>
    <row r="241" spans="1:10 1025:1025">
      <c r="A241" s="1604" t="s">
        <v>3328</v>
      </c>
      <c r="B241" s="1594"/>
      <c r="C241" s="1594"/>
      <c r="D241" s="1594"/>
      <c r="E241" s="1594"/>
      <c r="F241" s="1595"/>
      <c r="G241" s="1603">
        <v>36758888.450000003</v>
      </c>
      <c r="H241" s="1603">
        <v>36758888.450000003</v>
      </c>
      <c r="I241" s="656"/>
      <c r="J241" s="653"/>
      <c r="AMK241" s="199"/>
    </row>
    <row r="242" spans="1:10 1025:1025">
      <c r="A242" s="1599" t="s">
        <v>3324</v>
      </c>
      <c r="B242" s="1594"/>
      <c r="C242" s="1594"/>
      <c r="D242" s="1594"/>
      <c r="E242" s="1594"/>
      <c r="F242" s="1595"/>
      <c r="G242" s="1600">
        <v>35977480</v>
      </c>
      <c r="H242" s="1600">
        <v>35977480</v>
      </c>
      <c r="I242" s="656"/>
      <c r="J242" s="653"/>
      <c r="AMK242" s="199"/>
    </row>
    <row r="243" spans="1:10 1025:1025">
      <c r="A243" s="1599" t="s">
        <v>3330</v>
      </c>
      <c r="B243" s="1594"/>
      <c r="C243" s="1594"/>
      <c r="D243" s="1594"/>
      <c r="E243" s="1594"/>
      <c r="F243" s="1595"/>
      <c r="G243" s="1600">
        <v>34839388.600000001</v>
      </c>
      <c r="H243" s="1600">
        <v>34839388.600000001</v>
      </c>
      <c r="I243" s="656"/>
      <c r="J243" s="653"/>
      <c r="AMK243" s="199"/>
    </row>
    <row r="244" spans="1:10 1025:1025">
      <c r="A244" s="1599" t="s">
        <v>3372</v>
      </c>
      <c r="B244" s="1594"/>
      <c r="C244" s="1594"/>
      <c r="D244" s="1594"/>
      <c r="E244" s="1594"/>
      <c r="F244" s="1595"/>
      <c r="G244" s="1600">
        <v>34738764.200000003</v>
      </c>
      <c r="H244" s="1600">
        <v>34738764.200000003</v>
      </c>
      <c r="I244" s="656"/>
      <c r="J244" s="653"/>
      <c r="AMK244" s="199"/>
    </row>
    <row r="245" spans="1:10 1025:1025">
      <c r="A245" s="1599" t="s">
        <v>3352</v>
      </c>
      <c r="B245" s="1594"/>
      <c r="C245" s="1594"/>
      <c r="D245" s="1594"/>
      <c r="E245" s="1594"/>
      <c r="F245" s="1595"/>
      <c r="G245" s="1600">
        <v>34343626.649999999</v>
      </c>
      <c r="H245" s="1600">
        <v>34343626.649999999</v>
      </c>
      <c r="I245" s="656"/>
      <c r="J245" s="653"/>
      <c r="AMK245" s="199"/>
    </row>
    <row r="246" spans="1:10 1025:1025">
      <c r="A246" s="1599" t="s">
        <v>3334</v>
      </c>
      <c r="B246" s="1594"/>
      <c r="C246" s="1594"/>
      <c r="D246" s="1594"/>
      <c r="E246" s="1594"/>
      <c r="F246" s="1595"/>
      <c r="G246" s="1600">
        <v>34055203.899999999</v>
      </c>
      <c r="H246" s="1600">
        <v>34055203.899999999</v>
      </c>
      <c r="I246" s="656"/>
      <c r="J246" s="653"/>
      <c r="AMK246" s="199"/>
    </row>
    <row r="247" spans="1:10 1025:1025">
      <c r="A247" s="1599" t="s">
        <v>3299</v>
      </c>
      <c r="B247" s="1594"/>
      <c r="C247" s="1594"/>
      <c r="D247" s="1594"/>
      <c r="E247" s="1594"/>
      <c r="F247" s="1595"/>
      <c r="G247" s="1600">
        <v>33163532.350000001</v>
      </c>
      <c r="H247" s="1600">
        <v>33163532.350000001</v>
      </c>
      <c r="I247" s="656"/>
      <c r="J247" s="653"/>
      <c r="AMK247" s="199"/>
    </row>
    <row r="248" spans="1:10 1025:1025">
      <c r="A248" s="1599" t="s">
        <v>3335</v>
      </c>
      <c r="B248" s="1594"/>
      <c r="C248" s="1594"/>
      <c r="D248" s="1594"/>
      <c r="E248" s="1594"/>
      <c r="F248" s="1595"/>
      <c r="G248" s="1600">
        <v>30585524.600000001</v>
      </c>
      <c r="H248" s="1600">
        <v>30585524.600000001</v>
      </c>
      <c r="I248" s="656"/>
      <c r="J248" s="653"/>
      <c r="AMK248" s="199"/>
    </row>
    <row r="249" spans="1:10 1025:1025">
      <c r="A249" s="1599" t="s">
        <v>3318</v>
      </c>
      <c r="B249" s="1594"/>
      <c r="C249" s="1594"/>
      <c r="D249" s="1594"/>
      <c r="E249" s="1594"/>
      <c r="F249" s="1595"/>
      <c r="G249" s="1600">
        <v>28713683.75</v>
      </c>
      <c r="H249" s="1600">
        <v>28713683.75</v>
      </c>
      <c r="I249" s="656"/>
      <c r="J249" s="653"/>
      <c r="AMK249" s="199"/>
    </row>
    <row r="250" spans="1:10 1025:1025">
      <c r="A250" s="1599" t="s">
        <v>3275</v>
      </c>
      <c r="B250" s="1594"/>
      <c r="C250" s="1594"/>
      <c r="D250" s="1594"/>
      <c r="E250" s="1594"/>
      <c r="F250" s="1595"/>
      <c r="G250" s="1600">
        <v>28673981.989999998</v>
      </c>
      <c r="H250" s="1600">
        <v>28673981.989999998</v>
      </c>
      <c r="I250" s="656"/>
      <c r="J250" s="653"/>
      <c r="AMK250" s="199"/>
    </row>
    <row r="251" spans="1:10 1025:1025">
      <c r="A251" s="1599" t="s">
        <v>3320</v>
      </c>
      <c r="B251" s="1594"/>
      <c r="C251" s="1594"/>
      <c r="D251" s="1594"/>
      <c r="E251" s="1594"/>
      <c r="F251" s="1595"/>
      <c r="G251" s="1600">
        <v>27692104.850000001</v>
      </c>
      <c r="H251" s="1600">
        <v>27692104.850000001</v>
      </c>
      <c r="I251" s="656"/>
      <c r="J251" s="653"/>
      <c r="AMK251" s="199"/>
    </row>
    <row r="252" spans="1:10 1025:1025">
      <c r="A252" s="1599" t="s">
        <v>3314</v>
      </c>
      <c r="B252" s="1594"/>
      <c r="C252" s="1594"/>
      <c r="D252" s="1594"/>
      <c r="E252" s="1594"/>
      <c r="F252" s="1595"/>
      <c r="G252" s="1600">
        <v>25437441.91</v>
      </c>
      <c r="H252" s="1600">
        <v>25437441.91</v>
      </c>
      <c r="I252" s="656"/>
      <c r="J252" s="653"/>
      <c r="AMK252" s="199"/>
    </row>
    <row r="253" spans="1:10 1025:1025">
      <c r="A253" s="1599" t="s">
        <v>3349</v>
      </c>
      <c r="B253" s="1594"/>
      <c r="C253" s="1594"/>
      <c r="D253" s="1594"/>
      <c r="E253" s="1594"/>
      <c r="F253" s="1595"/>
      <c r="G253" s="1600">
        <v>25094093.449999999</v>
      </c>
      <c r="H253" s="1600">
        <v>25094093.449999999</v>
      </c>
      <c r="I253" s="656"/>
      <c r="J253" s="653"/>
      <c r="AMK253" s="199"/>
    </row>
    <row r="254" spans="1:10 1025:1025">
      <c r="A254" s="1599" t="s">
        <v>3268</v>
      </c>
      <c r="B254" s="1594"/>
      <c r="C254" s="1594"/>
      <c r="D254" s="1594"/>
      <c r="E254" s="1594"/>
      <c r="F254" s="1595"/>
      <c r="G254" s="1600">
        <v>25025578.030000001</v>
      </c>
      <c r="H254" s="1600">
        <v>25025578.030000001</v>
      </c>
      <c r="I254" s="656"/>
      <c r="J254" s="653"/>
      <c r="AMK254" s="199"/>
    </row>
    <row r="255" spans="1:10 1025:1025">
      <c r="A255" s="1599" t="s">
        <v>3395</v>
      </c>
      <c r="B255" s="1594"/>
      <c r="C255" s="1594"/>
      <c r="D255" s="1594"/>
      <c r="E255" s="1594"/>
      <c r="F255" s="1595"/>
      <c r="G255" s="1600">
        <v>24320000</v>
      </c>
      <c r="H255" s="1600">
        <v>24320000</v>
      </c>
      <c r="I255" s="656"/>
      <c r="J255" s="653"/>
      <c r="AMK255" s="199"/>
    </row>
    <row r="256" spans="1:10 1025:1025">
      <c r="A256" s="1599" t="s">
        <v>3338</v>
      </c>
      <c r="B256" s="1594"/>
      <c r="C256" s="1594"/>
      <c r="D256" s="1594"/>
      <c r="E256" s="1594"/>
      <c r="F256" s="1595"/>
      <c r="G256" s="1600">
        <v>23781365.100000001</v>
      </c>
      <c r="H256" s="1600">
        <v>23781365.100000001</v>
      </c>
      <c r="I256" s="656"/>
      <c r="J256" s="653"/>
      <c r="AMK256" s="199"/>
    </row>
    <row r="257" spans="1:10 1025:1025">
      <c r="A257" s="1599" t="s">
        <v>3298</v>
      </c>
      <c r="B257" s="1594"/>
      <c r="C257" s="1594"/>
      <c r="D257" s="1594"/>
      <c r="E257" s="1594"/>
      <c r="F257" s="1595"/>
      <c r="G257" s="1600">
        <v>23569839.600000001</v>
      </c>
      <c r="H257" s="1600">
        <v>23569839.600000001</v>
      </c>
      <c r="I257" s="656"/>
      <c r="J257" s="653"/>
      <c r="AMK257" s="199"/>
    </row>
    <row r="258" spans="1:10 1025:1025">
      <c r="A258" s="1599" t="s">
        <v>3322</v>
      </c>
      <c r="B258" s="1594"/>
      <c r="C258" s="1594"/>
      <c r="D258" s="1594"/>
      <c r="E258" s="1594"/>
      <c r="F258" s="1595"/>
      <c r="G258" s="1600">
        <v>23458063.5</v>
      </c>
      <c r="H258" s="1600">
        <v>23458063.5</v>
      </c>
      <c r="I258" s="656"/>
      <c r="J258" s="653"/>
      <c r="AMK258" s="199"/>
    </row>
    <row r="259" spans="1:10 1025:1025">
      <c r="A259" s="1605" t="s">
        <v>3343</v>
      </c>
      <c r="B259" s="1597"/>
      <c r="C259" s="1597"/>
      <c r="D259" s="1597"/>
      <c r="E259" s="1597"/>
      <c r="F259" s="1598"/>
      <c r="G259" s="1618">
        <v>21409700.25</v>
      </c>
      <c r="H259" s="1618">
        <v>21409700.25</v>
      </c>
      <c r="I259" s="656"/>
      <c r="J259" s="653"/>
      <c r="AMK259" s="199"/>
    </row>
    <row r="260" spans="1:10 1025:1025">
      <c r="A260" s="1599" t="s">
        <v>3187</v>
      </c>
      <c r="B260" s="1594"/>
      <c r="C260" s="1594"/>
      <c r="D260" s="1594"/>
      <c r="E260" s="1594"/>
      <c r="F260" s="1595"/>
      <c r="G260" s="1600">
        <v>21150922.800000001</v>
      </c>
      <c r="H260" s="1600">
        <v>21150922.800000001</v>
      </c>
      <c r="I260" s="656"/>
      <c r="J260" s="653"/>
      <c r="AMK260" s="199"/>
    </row>
    <row r="261" spans="1:10 1025:1025">
      <c r="A261" s="1599" t="s">
        <v>3377</v>
      </c>
      <c r="B261" s="1594"/>
      <c r="C261" s="1594"/>
      <c r="D261" s="1594"/>
      <c r="E261" s="1594"/>
      <c r="F261" s="1595"/>
      <c r="G261" s="1600">
        <v>20205000</v>
      </c>
      <c r="H261" s="1600">
        <v>20205000</v>
      </c>
      <c r="I261" s="656"/>
      <c r="J261" s="653"/>
      <c r="AMK261" s="199"/>
    </row>
    <row r="262" spans="1:10 1025:1025">
      <c r="A262" s="1599" t="s">
        <v>3279</v>
      </c>
      <c r="B262" s="1594"/>
      <c r="C262" s="1594"/>
      <c r="D262" s="1594"/>
      <c r="E262" s="1594"/>
      <c r="F262" s="1595"/>
      <c r="G262" s="1600">
        <v>19733414.449999999</v>
      </c>
      <c r="H262" s="1600">
        <v>19733414.449999999</v>
      </c>
      <c r="I262" s="656"/>
      <c r="J262" s="653"/>
      <c r="AMK262" s="199"/>
    </row>
    <row r="263" spans="1:10 1025:1025">
      <c r="A263" s="1599" t="s">
        <v>3381</v>
      </c>
      <c r="B263" s="1594"/>
      <c r="C263" s="1594"/>
      <c r="D263" s="1594"/>
      <c r="E263" s="1594"/>
      <c r="F263" s="1595"/>
      <c r="G263" s="1600">
        <v>19389386</v>
      </c>
      <c r="H263" s="1600">
        <v>19389386</v>
      </c>
      <c r="I263" s="656"/>
      <c r="J263" s="653"/>
      <c r="AMK263" s="199"/>
    </row>
    <row r="264" spans="1:10 1025:1025">
      <c r="A264" s="1599" t="s">
        <v>3355</v>
      </c>
      <c r="B264" s="1594"/>
      <c r="C264" s="1594"/>
      <c r="D264" s="1594"/>
      <c r="E264" s="1594"/>
      <c r="F264" s="1595"/>
      <c r="G264" s="1600">
        <v>18725087.100000001</v>
      </c>
      <c r="H264" s="1600">
        <v>18725087.100000001</v>
      </c>
      <c r="I264" s="656"/>
      <c r="J264" s="653"/>
      <c r="AMK264" s="199"/>
    </row>
    <row r="265" spans="1:10 1025:1025">
      <c r="A265" s="1599" t="s">
        <v>3331</v>
      </c>
      <c r="B265" s="1594"/>
      <c r="C265" s="1594"/>
      <c r="D265" s="1594"/>
      <c r="E265" s="1594"/>
      <c r="F265" s="1595"/>
      <c r="G265" s="1600">
        <v>18236358.300000001</v>
      </c>
      <c r="H265" s="1600">
        <v>18236358.300000001</v>
      </c>
      <c r="I265" s="656"/>
      <c r="J265" s="653"/>
      <c r="AMK265" s="199"/>
    </row>
    <row r="266" spans="1:10 1025:1025">
      <c r="A266" s="1599" t="s">
        <v>3341</v>
      </c>
      <c r="B266" s="1594"/>
      <c r="C266" s="1594"/>
      <c r="D266" s="1594"/>
      <c r="E266" s="1594"/>
      <c r="F266" s="1595"/>
      <c r="G266" s="1600">
        <v>18163857.699999999</v>
      </c>
      <c r="H266" s="1600">
        <v>18163857.699999999</v>
      </c>
      <c r="I266" s="656"/>
      <c r="J266" s="653"/>
      <c r="AMK266" s="199"/>
    </row>
    <row r="267" spans="1:10 1025:1025">
      <c r="A267" s="1599" t="s">
        <v>3336</v>
      </c>
      <c r="B267" s="1594"/>
      <c r="C267" s="1594"/>
      <c r="D267" s="1594"/>
      <c r="E267" s="1594"/>
      <c r="F267" s="1595"/>
      <c r="G267" s="1600">
        <v>18036751.350000001</v>
      </c>
      <c r="H267" s="1600">
        <v>18036751.350000001</v>
      </c>
      <c r="I267" s="656"/>
      <c r="J267" s="653"/>
      <c r="AMK267" s="199"/>
    </row>
    <row r="268" spans="1:10 1025:1025">
      <c r="A268" s="1599" t="s">
        <v>3346</v>
      </c>
      <c r="B268" s="1594"/>
      <c r="C268" s="1594"/>
      <c r="D268" s="1594"/>
      <c r="E268" s="1594"/>
      <c r="F268" s="1595"/>
      <c r="G268" s="1600">
        <v>17552248.25</v>
      </c>
      <c r="H268" s="1600">
        <v>17552248.25</v>
      </c>
      <c r="I268" s="656"/>
      <c r="J268" s="653"/>
      <c r="AMK268" s="199"/>
    </row>
    <row r="269" spans="1:10 1025:1025">
      <c r="A269" s="1599" t="s">
        <v>3388</v>
      </c>
      <c r="B269" s="1594"/>
      <c r="C269" s="1594"/>
      <c r="D269" s="1594"/>
      <c r="E269" s="1594"/>
      <c r="F269" s="1595"/>
      <c r="G269" s="1600">
        <v>17470000</v>
      </c>
      <c r="H269" s="1600">
        <v>17470000</v>
      </c>
      <c r="I269" s="656"/>
      <c r="J269" s="653"/>
      <c r="AMK269" s="199"/>
    </row>
    <row r="270" spans="1:10 1025:1025">
      <c r="A270" s="1599" t="s">
        <v>3351</v>
      </c>
      <c r="B270" s="1594"/>
      <c r="C270" s="1594"/>
      <c r="D270" s="1594"/>
      <c r="E270" s="1594"/>
      <c r="F270" s="1595"/>
      <c r="G270" s="1600">
        <v>16574615.800000001</v>
      </c>
      <c r="H270" s="1600">
        <v>16574615.800000001</v>
      </c>
      <c r="I270" s="656"/>
      <c r="J270" s="653"/>
      <c r="AMK270" s="199"/>
    </row>
    <row r="271" spans="1:10 1025:1025">
      <c r="A271" s="1599" t="s">
        <v>3345</v>
      </c>
      <c r="B271" s="1594"/>
      <c r="C271" s="1594"/>
      <c r="D271" s="1594"/>
      <c r="E271" s="1594"/>
      <c r="F271" s="1595"/>
      <c r="G271" s="1600">
        <v>15995963.050000001</v>
      </c>
      <c r="H271" s="1600">
        <v>15995963.050000001</v>
      </c>
      <c r="I271" s="656"/>
      <c r="J271" s="653"/>
      <c r="AMK271" s="199"/>
    </row>
    <row r="272" spans="1:10 1025:1025">
      <c r="A272" s="1599" t="s">
        <v>3376</v>
      </c>
      <c r="B272" s="1594"/>
      <c r="C272" s="1594"/>
      <c r="D272" s="1594"/>
      <c r="E272" s="1594"/>
      <c r="F272" s="1595"/>
      <c r="G272" s="1600">
        <v>15657440</v>
      </c>
      <c r="H272" s="1600">
        <v>15657440</v>
      </c>
      <c r="I272" s="656"/>
      <c r="J272" s="653"/>
      <c r="AMK272" s="199"/>
    </row>
    <row r="273" spans="1:1025">
      <c r="A273" s="1599" t="s">
        <v>3347</v>
      </c>
      <c r="B273" s="1594"/>
      <c r="C273" s="1594"/>
      <c r="D273" s="1594"/>
      <c r="E273" s="1594"/>
      <c r="F273" s="1595"/>
      <c r="G273" s="1600">
        <v>15172325.300000001</v>
      </c>
      <c r="H273" s="1600">
        <v>15172325.300000001</v>
      </c>
      <c r="I273" s="656"/>
      <c r="J273" s="653"/>
      <c r="AMK273" s="199"/>
    </row>
    <row r="274" spans="1:1025">
      <c r="A274" s="1599" t="s">
        <v>3385</v>
      </c>
      <c r="B274" s="1594"/>
      <c r="C274" s="1594"/>
      <c r="D274" s="1594"/>
      <c r="E274" s="1594"/>
      <c r="F274" s="1595"/>
      <c r="G274" s="1600">
        <v>15016903.800000001</v>
      </c>
      <c r="H274" s="1600">
        <v>15016903.800000001</v>
      </c>
      <c r="I274" s="656"/>
      <c r="J274" s="653"/>
      <c r="AMK274" s="199"/>
    </row>
    <row r="275" spans="1:1025">
      <c r="A275" s="1599" t="s">
        <v>3350</v>
      </c>
      <c r="B275" s="1594"/>
      <c r="C275" s="1594"/>
      <c r="D275" s="1594"/>
      <c r="E275" s="1594"/>
      <c r="F275" s="1595"/>
      <c r="G275" s="1600">
        <v>14956186</v>
      </c>
      <c r="H275" s="1600">
        <v>14956186</v>
      </c>
      <c r="I275" s="656"/>
      <c r="J275" s="653"/>
      <c r="AMK275" s="199"/>
    </row>
    <row r="276" spans="1:1025">
      <c r="A276" s="1599" t="s">
        <v>3269</v>
      </c>
      <c r="B276" s="1594"/>
      <c r="C276" s="1594"/>
      <c r="D276" s="1594"/>
      <c r="E276" s="1594"/>
      <c r="F276" s="1595"/>
      <c r="G276" s="1600">
        <v>13005244.59</v>
      </c>
      <c r="H276" s="1600">
        <v>13005244.59</v>
      </c>
      <c r="I276" s="656"/>
      <c r="J276" s="653"/>
      <c r="AMK276" s="199"/>
    </row>
    <row r="277" spans="1:1025">
      <c r="A277" s="1599" t="s">
        <v>3306</v>
      </c>
      <c r="B277" s="1594"/>
      <c r="C277" s="1594"/>
      <c r="D277" s="1594"/>
      <c r="E277" s="1594"/>
      <c r="F277" s="1595"/>
      <c r="G277" s="1600">
        <v>12828338.539999999</v>
      </c>
      <c r="H277" s="1600">
        <v>12828338.539999999</v>
      </c>
      <c r="I277" s="656"/>
      <c r="J277" s="653"/>
      <c r="AMK277" s="199"/>
    </row>
    <row r="278" spans="1:1025">
      <c r="A278" s="1599" t="s">
        <v>3348</v>
      </c>
      <c r="B278" s="1594"/>
      <c r="C278" s="1594"/>
      <c r="D278" s="1594"/>
      <c r="E278" s="1594"/>
      <c r="F278" s="1595"/>
      <c r="G278" s="1600">
        <v>11815185</v>
      </c>
      <c r="H278" s="1600">
        <v>11815185</v>
      </c>
      <c r="I278" s="656"/>
      <c r="J278" s="653"/>
      <c r="AMK278" s="199"/>
    </row>
    <row r="279" spans="1:1025">
      <c r="A279" s="1599" t="s">
        <v>3342</v>
      </c>
      <c r="B279" s="1594"/>
      <c r="C279" s="1594"/>
      <c r="D279" s="1594"/>
      <c r="E279" s="1594"/>
      <c r="F279" s="1595"/>
      <c r="G279" s="1600">
        <v>11579275</v>
      </c>
      <c r="H279" s="1600">
        <v>11579275</v>
      </c>
      <c r="I279" s="656"/>
      <c r="J279" s="653"/>
      <c r="AMK279" s="199"/>
    </row>
    <row r="280" spans="1:1025">
      <c r="A280" s="1599" t="s">
        <v>3344</v>
      </c>
      <c r="B280" s="1594"/>
      <c r="C280" s="1594"/>
      <c r="D280" s="1594"/>
      <c r="E280" s="1594"/>
      <c r="F280" s="1595"/>
      <c r="G280" s="1600">
        <v>11447559.300000001</v>
      </c>
      <c r="H280" s="1600">
        <v>11447559.300000001</v>
      </c>
      <c r="I280" s="656"/>
      <c r="J280" s="653"/>
      <c r="AMK280" s="199"/>
    </row>
    <row r="281" spans="1:1025">
      <c r="A281" s="1599" t="s">
        <v>3287</v>
      </c>
      <c r="B281" s="1594"/>
      <c r="C281" s="1594"/>
      <c r="D281" s="1594"/>
      <c r="E281" s="1594"/>
      <c r="F281" s="1595"/>
      <c r="G281" s="1600">
        <v>11368320</v>
      </c>
      <c r="H281" s="1600">
        <v>11368320</v>
      </c>
      <c r="I281" s="656"/>
      <c r="J281" s="653"/>
      <c r="AMK281" s="199"/>
    </row>
    <row r="282" spans="1:1025">
      <c r="A282" s="1599" t="s">
        <v>3340</v>
      </c>
      <c r="B282" s="1594"/>
      <c r="C282" s="1594"/>
      <c r="D282" s="1594"/>
      <c r="E282" s="1594"/>
      <c r="F282" s="1595"/>
      <c r="G282" s="1600">
        <v>9027325</v>
      </c>
      <c r="H282" s="1600">
        <v>9027325</v>
      </c>
      <c r="I282" s="656"/>
      <c r="J282" s="653"/>
      <c r="AMK282" s="199"/>
    </row>
    <row r="283" spans="1:1025">
      <c r="A283" s="1599" t="s">
        <v>3273</v>
      </c>
      <c r="B283" s="1594"/>
      <c r="C283" s="1594"/>
      <c r="D283" s="1594"/>
      <c r="E283" s="1594"/>
      <c r="F283" s="1595"/>
      <c r="G283" s="1600">
        <v>7661805.4500000002</v>
      </c>
      <c r="H283" s="1600">
        <v>7661805.4500000002</v>
      </c>
      <c r="I283" s="656"/>
      <c r="J283" s="653"/>
      <c r="AMK283" s="199"/>
    </row>
    <row r="284" spans="1:1025">
      <c r="A284" s="1599" t="s">
        <v>3339</v>
      </c>
      <c r="B284" s="1594"/>
      <c r="C284" s="1594"/>
      <c r="D284" s="1594"/>
      <c r="E284" s="1594"/>
      <c r="F284" s="1595"/>
      <c r="G284" s="1600">
        <v>7644000</v>
      </c>
      <c r="H284" s="1600">
        <v>7644000</v>
      </c>
      <c r="I284" s="656"/>
      <c r="J284" s="653"/>
      <c r="AMK284" s="199"/>
    </row>
    <row r="285" spans="1:1025">
      <c r="A285" s="1599" t="s">
        <v>3321</v>
      </c>
      <c r="B285" s="1594"/>
      <c r="C285" s="1594"/>
      <c r="D285" s="1594"/>
      <c r="E285" s="1594"/>
      <c r="F285" s="1595"/>
      <c r="G285" s="1600">
        <v>7438694.5999999996</v>
      </c>
      <c r="H285" s="1600">
        <v>7438694.5999999996</v>
      </c>
      <c r="I285" s="656"/>
      <c r="J285" s="653"/>
      <c r="AMK285" s="199"/>
    </row>
    <row r="286" spans="1:1025">
      <c r="A286" s="1599" t="s">
        <v>3302</v>
      </c>
      <c r="B286" s="1594"/>
      <c r="C286" s="1594"/>
      <c r="D286" s="1594"/>
      <c r="E286" s="1594"/>
      <c r="F286" s="1595"/>
      <c r="G286" s="1600">
        <v>7385655.3899999997</v>
      </c>
      <c r="H286" s="1600">
        <v>7385655.3899999997</v>
      </c>
      <c r="I286" s="656"/>
      <c r="J286" s="653"/>
      <c r="AMK286" s="199"/>
    </row>
    <row r="287" spans="1:1025">
      <c r="A287" s="1599"/>
      <c r="B287" s="1594"/>
      <c r="C287" s="1594"/>
      <c r="D287" s="1594"/>
      <c r="E287" s="1594"/>
      <c r="F287" s="1595"/>
      <c r="G287" s="1600"/>
      <c r="H287" s="1600"/>
      <c r="I287" s="656"/>
      <c r="J287" s="1127"/>
      <c r="K287" s="1127"/>
      <c r="L287" s="1127"/>
      <c r="M287" s="1127"/>
      <c r="N287" s="1127"/>
      <c r="O287" s="1127"/>
      <c r="P287" s="1127"/>
      <c r="Q287" s="1127"/>
      <c r="R287" s="1127"/>
      <c r="S287" s="1127"/>
      <c r="T287" s="1127"/>
      <c r="U287" s="1127"/>
      <c r="V287" s="1127"/>
      <c r="W287" s="1127"/>
      <c r="X287" s="1127"/>
      <c r="Y287" s="1127"/>
      <c r="Z287" s="1127"/>
      <c r="AA287" s="1127"/>
      <c r="AB287" s="1127"/>
      <c r="AC287" s="1127"/>
      <c r="AD287" s="1127"/>
      <c r="AE287" s="1127"/>
      <c r="AF287" s="1127"/>
      <c r="AG287" s="1127"/>
      <c r="AH287" s="1127"/>
      <c r="AI287" s="1127"/>
      <c r="AJ287" s="1127"/>
      <c r="AK287" s="1127"/>
      <c r="AL287" s="1127"/>
      <c r="AM287" s="1127"/>
      <c r="AN287" s="1127"/>
      <c r="AO287" s="1127"/>
      <c r="AP287" s="1127"/>
      <c r="AQ287" s="1127"/>
      <c r="AR287" s="1127"/>
      <c r="AS287" s="1127"/>
      <c r="AT287" s="1127"/>
      <c r="AU287" s="1127"/>
      <c r="AV287" s="1127"/>
      <c r="AW287" s="1127"/>
      <c r="AX287" s="1127"/>
      <c r="AY287" s="1127"/>
      <c r="AZ287" s="1127"/>
      <c r="BA287" s="1127"/>
      <c r="BB287" s="1127"/>
      <c r="BC287" s="1127"/>
      <c r="BD287" s="1127"/>
      <c r="BE287" s="1127"/>
      <c r="BF287" s="1127"/>
      <c r="BG287" s="1127"/>
      <c r="BH287" s="1127"/>
      <c r="BI287" s="1127"/>
      <c r="BJ287" s="1127"/>
      <c r="BK287" s="1127"/>
      <c r="BL287" s="1127"/>
      <c r="BM287" s="1127"/>
      <c r="BN287" s="1127"/>
      <c r="BO287" s="1127"/>
      <c r="BP287" s="1127"/>
      <c r="BQ287" s="1127"/>
      <c r="BR287" s="1127"/>
      <c r="BS287" s="1127"/>
      <c r="BT287" s="1127"/>
      <c r="BU287" s="1127"/>
      <c r="BV287" s="1127"/>
      <c r="BW287" s="1127"/>
      <c r="BX287" s="1127"/>
      <c r="BY287" s="1127"/>
      <c r="BZ287" s="1127"/>
      <c r="CA287" s="1127"/>
      <c r="CB287" s="1127"/>
      <c r="CC287" s="1127"/>
      <c r="CD287" s="1127"/>
      <c r="CE287" s="1127"/>
      <c r="CF287" s="1127"/>
      <c r="CG287" s="1127"/>
      <c r="CH287" s="1127"/>
      <c r="CI287" s="1127"/>
      <c r="CJ287" s="1127"/>
      <c r="CK287" s="1127"/>
      <c r="CL287" s="1127"/>
      <c r="CM287" s="1127"/>
      <c r="CN287" s="1127"/>
      <c r="CO287" s="1127"/>
      <c r="CP287" s="1127"/>
      <c r="CQ287" s="1127"/>
      <c r="CR287" s="1127"/>
      <c r="CS287" s="1127"/>
      <c r="CT287" s="1127"/>
      <c r="CU287" s="1127"/>
      <c r="CV287" s="1127"/>
      <c r="CW287" s="1127"/>
      <c r="CX287" s="1127"/>
      <c r="CY287" s="1127"/>
      <c r="CZ287" s="1127"/>
      <c r="DA287" s="1127"/>
      <c r="DB287" s="1127"/>
      <c r="DC287" s="1127"/>
      <c r="DD287" s="1127"/>
      <c r="DE287" s="1127"/>
      <c r="DF287" s="1127"/>
      <c r="DG287" s="1127"/>
      <c r="DH287" s="1127"/>
      <c r="DI287" s="1127"/>
      <c r="DJ287" s="1127"/>
      <c r="DK287" s="1127"/>
      <c r="DL287" s="1127"/>
      <c r="DM287" s="1127"/>
      <c r="DN287" s="1127"/>
      <c r="DO287" s="1127"/>
      <c r="DP287" s="1127"/>
      <c r="DQ287" s="1127"/>
      <c r="DR287" s="1127"/>
      <c r="DS287" s="1127"/>
      <c r="DT287" s="1127"/>
      <c r="DU287" s="1127"/>
      <c r="DV287" s="1127"/>
      <c r="DW287" s="1127"/>
      <c r="DX287" s="1127"/>
      <c r="DY287" s="1127"/>
      <c r="DZ287" s="1127"/>
      <c r="EA287" s="1127"/>
      <c r="EB287" s="1127"/>
      <c r="EC287" s="1127"/>
      <c r="ED287" s="1127"/>
      <c r="EE287" s="1127"/>
      <c r="EF287" s="1127"/>
      <c r="EG287" s="1127"/>
      <c r="EH287" s="1127"/>
      <c r="EI287" s="1127"/>
      <c r="EJ287" s="1127"/>
      <c r="EK287" s="1127"/>
      <c r="EL287" s="1127"/>
      <c r="EM287" s="1127"/>
      <c r="EN287" s="1127"/>
      <c r="EO287" s="1127"/>
      <c r="EP287" s="1127"/>
      <c r="EQ287" s="1127"/>
      <c r="ER287" s="1127"/>
      <c r="ES287" s="1127"/>
      <c r="ET287" s="1127"/>
      <c r="EU287" s="1127"/>
      <c r="EV287" s="1127"/>
      <c r="EW287" s="1127"/>
      <c r="EX287" s="1127"/>
      <c r="EY287" s="1127"/>
      <c r="EZ287" s="1127"/>
      <c r="FA287" s="1127"/>
      <c r="FB287" s="1127"/>
      <c r="FC287" s="1127"/>
      <c r="FD287" s="1127"/>
      <c r="FE287" s="1127"/>
      <c r="FF287" s="1127"/>
      <c r="FG287" s="1127"/>
      <c r="FH287" s="1127"/>
      <c r="FI287" s="1127"/>
      <c r="FJ287" s="1127"/>
      <c r="FK287" s="1127"/>
      <c r="FL287" s="1127"/>
      <c r="FM287" s="1127"/>
      <c r="FN287" s="1127"/>
      <c r="FO287" s="1127"/>
      <c r="FP287" s="1127"/>
      <c r="FQ287" s="1127"/>
      <c r="FR287" s="1127"/>
      <c r="FS287" s="1127"/>
      <c r="FT287" s="1127"/>
      <c r="FU287" s="1127"/>
      <c r="FV287" s="1127"/>
      <c r="FW287" s="1127"/>
      <c r="FX287" s="1127"/>
      <c r="FY287" s="1127"/>
      <c r="FZ287" s="1127"/>
      <c r="GA287" s="1127"/>
      <c r="GB287" s="1127"/>
      <c r="GC287" s="1127"/>
      <c r="GD287" s="1127"/>
      <c r="GE287" s="1127"/>
      <c r="GF287" s="1127"/>
      <c r="GG287" s="1127"/>
      <c r="GH287" s="1127"/>
      <c r="GI287" s="1127"/>
      <c r="GJ287" s="1127"/>
      <c r="GK287" s="1127"/>
      <c r="GL287" s="1127"/>
      <c r="GM287" s="1127"/>
      <c r="GN287" s="1127"/>
      <c r="GO287" s="1127"/>
      <c r="GP287" s="1127"/>
      <c r="GQ287" s="1127"/>
      <c r="GR287" s="1127"/>
      <c r="GS287" s="1127"/>
      <c r="GT287" s="1127"/>
      <c r="GU287" s="1127"/>
      <c r="GV287" s="1127"/>
      <c r="GW287" s="1127"/>
      <c r="GX287" s="1127"/>
      <c r="GY287" s="1127"/>
      <c r="GZ287" s="1127"/>
      <c r="HA287" s="1127"/>
      <c r="HB287" s="1127"/>
      <c r="HC287" s="1127"/>
      <c r="HD287" s="1127"/>
      <c r="HE287" s="1127"/>
      <c r="HF287" s="1127"/>
      <c r="HG287" s="1127"/>
      <c r="HH287" s="1127"/>
      <c r="HI287" s="1127"/>
      <c r="HJ287" s="1127"/>
      <c r="HK287" s="1127"/>
      <c r="HL287" s="1127"/>
      <c r="HM287" s="1127"/>
      <c r="HN287" s="1127"/>
      <c r="HO287" s="1127"/>
      <c r="HP287" s="1127"/>
      <c r="HQ287" s="1127"/>
      <c r="HR287" s="1127"/>
      <c r="HS287" s="1127"/>
      <c r="HT287" s="1127"/>
      <c r="HU287" s="1127"/>
      <c r="HV287" s="1127"/>
      <c r="HW287" s="1127"/>
      <c r="HX287" s="1127"/>
      <c r="HY287" s="1127"/>
      <c r="HZ287" s="1127"/>
      <c r="IA287" s="1127"/>
      <c r="IB287" s="1127"/>
      <c r="IC287" s="1127"/>
      <c r="ID287" s="1127"/>
      <c r="IE287" s="1127"/>
      <c r="IF287" s="1127"/>
      <c r="IG287" s="1127"/>
      <c r="IH287" s="1127"/>
      <c r="II287" s="1127"/>
      <c r="IJ287" s="1127"/>
      <c r="IK287" s="1127"/>
      <c r="IL287" s="1127"/>
      <c r="IM287" s="1127"/>
      <c r="IN287" s="1127"/>
      <c r="IO287" s="1127"/>
      <c r="IP287" s="1127"/>
      <c r="IQ287" s="1127"/>
      <c r="IR287" s="1127"/>
      <c r="IS287" s="1127"/>
      <c r="IT287" s="1127"/>
      <c r="IU287" s="1127"/>
      <c r="IV287" s="1127"/>
      <c r="IW287" s="1127"/>
      <c r="IX287" s="1127"/>
      <c r="IY287" s="1127"/>
      <c r="IZ287" s="1127"/>
      <c r="JA287" s="1127"/>
      <c r="JB287" s="1127"/>
      <c r="JC287" s="1127"/>
      <c r="JD287" s="1127"/>
      <c r="JE287" s="1127"/>
      <c r="JF287" s="1127"/>
      <c r="JG287" s="1127"/>
      <c r="JH287" s="1127"/>
      <c r="JI287" s="1127"/>
      <c r="JJ287" s="1127"/>
      <c r="JK287" s="1127"/>
      <c r="JL287" s="1127"/>
      <c r="JM287" s="1127"/>
      <c r="JN287" s="1127"/>
      <c r="JO287" s="1127"/>
      <c r="JP287" s="1127"/>
      <c r="JQ287" s="1127"/>
      <c r="JR287" s="1127"/>
      <c r="JS287" s="1127"/>
      <c r="JT287" s="1127"/>
      <c r="JU287" s="1127"/>
      <c r="JV287" s="1127"/>
      <c r="JW287" s="1127"/>
      <c r="JX287" s="1127"/>
      <c r="JY287" s="1127"/>
      <c r="JZ287" s="1127"/>
      <c r="KA287" s="1127"/>
      <c r="KB287" s="1127"/>
      <c r="KC287" s="1127"/>
      <c r="KD287" s="1127"/>
      <c r="KE287" s="1127"/>
      <c r="KF287" s="1127"/>
      <c r="KG287" s="1127"/>
      <c r="KH287" s="1127"/>
      <c r="KI287" s="1127"/>
      <c r="KJ287" s="1127"/>
      <c r="KK287" s="1127"/>
      <c r="KL287" s="1127"/>
      <c r="KM287" s="1127"/>
      <c r="KN287" s="1127"/>
      <c r="KO287" s="1127"/>
      <c r="KP287" s="1127"/>
      <c r="KQ287" s="1127"/>
      <c r="KR287" s="1127"/>
      <c r="KS287" s="1127"/>
      <c r="KT287" s="1127"/>
      <c r="KU287" s="1127"/>
      <c r="KV287" s="1127"/>
      <c r="KW287" s="1127"/>
      <c r="KX287" s="1127"/>
      <c r="KY287" s="1127"/>
      <c r="KZ287" s="1127"/>
      <c r="LA287" s="1127"/>
      <c r="LB287" s="1127"/>
      <c r="LC287" s="1127"/>
      <c r="LD287" s="1127"/>
      <c r="LE287" s="1127"/>
      <c r="LF287" s="1127"/>
      <c r="LG287" s="1127"/>
      <c r="LH287" s="1127"/>
      <c r="LI287" s="1127"/>
      <c r="LJ287" s="1127"/>
      <c r="LK287" s="1127"/>
      <c r="LL287" s="1127"/>
      <c r="LM287" s="1127"/>
      <c r="LN287" s="1127"/>
      <c r="LO287" s="1127"/>
      <c r="LP287" s="1127"/>
      <c r="LQ287" s="1127"/>
      <c r="LR287" s="1127"/>
      <c r="LS287" s="1127"/>
      <c r="LT287" s="1127"/>
      <c r="LU287" s="1127"/>
      <c r="LV287" s="1127"/>
      <c r="LW287" s="1127"/>
      <c r="LX287" s="1127"/>
      <c r="LY287" s="1127"/>
      <c r="LZ287" s="1127"/>
      <c r="MA287" s="1127"/>
      <c r="MB287" s="1127"/>
      <c r="MC287" s="1127"/>
      <c r="MD287" s="1127"/>
      <c r="ME287" s="1127"/>
      <c r="MF287" s="1127"/>
      <c r="MG287" s="1127"/>
      <c r="MH287" s="1127"/>
      <c r="MI287" s="1127"/>
      <c r="MJ287" s="1127"/>
      <c r="MK287" s="1127"/>
      <c r="ML287" s="1127"/>
      <c r="MM287" s="1127"/>
      <c r="MN287" s="1127"/>
      <c r="MO287" s="1127"/>
      <c r="MP287" s="1127"/>
      <c r="MQ287" s="1127"/>
      <c r="MR287" s="1127"/>
      <c r="MS287" s="1127"/>
      <c r="MT287" s="1127"/>
      <c r="MU287" s="1127"/>
      <c r="MV287" s="1127"/>
      <c r="MW287" s="1127"/>
      <c r="MX287" s="1127"/>
      <c r="MY287" s="1127"/>
      <c r="MZ287" s="1127"/>
      <c r="NA287" s="1127"/>
      <c r="NB287" s="1127"/>
      <c r="NC287" s="1127"/>
      <c r="ND287" s="1127"/>
      <c r="NE287" s="1127"/>
      <c r="NF287" s="1127"/>
      <c r="NG287" s="1127"/>
      <c r="NH287" s="1127"/>
      <c r="NI287" s="1127"/>
      <c r="NJ287" s="1127"/>
      <c r="NK287" s="1127"/>
      <c r="NL287" s="1127"/>
      <c r="NM287" s="1127"/>
      <c r="NN287" s="1127"/>
      <c r="NO287" s="1127"/>
      <c r="NP287" s="1127"/>
      <c r="NQ287" s="1127"/>
      <c r="NR287" s="1127"/>
      <c r="NS287" s="1127"/>
      <c r="NT287" s="1127"/>
      <c r="NU287" s="1127"/>
      <c r="NV287" s="1127"/>
      <c r="NW287" s="1127"/>
      <c r="NX287" s="1127"/>
      <c r="NY287" s="1127"/>
      <c r="NZ287" s="1127"/>
      <c r="OA287" s="1127"/>
      <c r="OB287" s="1127"/>
      <c r="OC287" s="1127"/>
      <c r="OD287" s="1127"/>
      <c r="OE287" s="1127"/>
      <c r="OF287" s="1127"/>
      <c r="OG287" s="1127"/>
      <c r="OH287" s="1127"/>
      <c r="OI287" s="1127"/>
      <c r="OJ287" s="1127"/>
      <c r="OK287" s="1127"/>
      <c r="OL287" s="1127"/>
      <c r="OM287" s="1127"/>
      <c r="ON287" s="1127"/>
      <c r="OO287" s="1127"/>
      <c r="OP287" s="1127"/>
      <c r="OQ287" s="1127"/>
      <c r="OR287" s="1127"/>
      <c r="OS287" s="1127"/>
      <c r="OT287" s="1127"/>
      <c r="OU287" s="1127"/>
      <c r="OV287" s="1127"/>
      <c r="OW287" s="1127"/>
      <c r="OX287" s="1127"/>
      <c r="OY287" s="1127"/>
      <c r="OZ287" s="1127"/>
      <c r="PA287" s="1127"/>
      <c r="PB287" s="1127"/>
      <c r="PC287" s="1127"/>
      <c r="PD287" s="1127"/>
      <c r="PE287" s="1127"/>
      <c r="PF287" s="1127"/>
      <c r="PG287" s="1127"/>
      <c r="PH287" s="1127"/>
      <c r="PI287" s="1127"/>
      <c r="PJ287" s="1127"/>
      <c r="PK287" s="1127"/>
      <c r="PL287" s="1127"/>
      <c r="PM287" s="1127"/>
      <c r="PN287" s="1127"/>
      <c r="PO287" s="1127"/>
      <c r="PP287" s="1127"/>
      <c r="PQ287" s="1127"/>
      <c r="PR287" s="1127"/>
      <c r="PS287" s="1127"/>
      <c r="PT287" s="1127"/>
      <c r="PU287" s="1127"/>
      <c r="PV287" s="1127"/>
      <c r="PW287" s="1127"/>
      <c r="PX287" s="1127"/>
      <c r="PY287" s="1127"/>
      <c r="PZ287" s="1127"/>
      <c r="QA287" s="1127"/>
      <c r="QB287" s="1127"/>
      <c r="QC287" s="1127"/>
      <c r="QD287" s="1127"/>
      <c r="QE287" s="1127"/>
      <c r="QF287" s="1127"/>
      <c r="QG287" s="1127"/>
      <c r="QH287" s="1127"/>
      <c r="QI287" s="1127"/>
      <c r="QJ287" s="1127"/>
      <c r="QK287" s="1127"/>
      <c r="QL287" s="1127"/>
      <c r="QM287" s="1127"/>
      <c r="QN287" s="1127"/>
      <c r="QO287" s="1127"/>
      <c r="QP287" s="1127"/>
      <c r="QQ287" s="1127"/>
      <c r="QR287" s="1127"/>
      <c r="QS287" s="1127"/>
      <c r="QT287" s="1127"/>
      <c r="QU287" s="1127"/>
      <c r="QV287" s="1127"/>
      <c r="QW287" s="1127"/>
      <c r="QX287" s="1127"/>
      <c r="QY287" s="1127"/>
      <c r="QZ287" s="1127"/>
      <c r="RA287" s="1127"/>
      <c r="RB287" s="1127"/>
      <c r="RC287" s="1127"/>
      <c r="RD287" s="1127"/>
      <c r="RE287" s="1127"/>
      <c r="RF287" s="1127"/>
      <c r="RG287" s="1127"/>
      <c r="RH287" s="1127"/>
      <c r="RI287" s="1127"/>
      <c r="RJ287" s="1127"/>
      <c r="RK287" s="1127"/>
      <c r="RL287" s="1127"/>
      <c r="RM287" s="1127"/>
      <c r="RN287" s="1127"/>
      <c r="RO287" s="1127"/>
      <c r="RP287" s="1127"/>
      <c r="RQ287" s="1127"/>
      <c r="RR287" s="1127"/>
      <c r="RS287" s="1127"/>
      <c r="RT287" s="1127"/>
      <c r="RU287" s="1127"/>
      <c r="RV287" s="1127"/>
      <c r="RW287" s="1127"/>
      <c r="RX287" s="1127"/>
      <c r="RY287" s="1127"/>
      <c r="RZ287" s="1127"/>
      <c r="SA287" s="1127"/>
      <c r="SB287" s="1127"/>
      <c r="SC287" s="1127"/>
      <c r="SD287" s="1127"/>
      <c r="SE287" s="1127"/>
      <c r="SF287" s="1127"/>
      <c r="SG287" s="1127"/>
      <c r="SH287" s="1127"/>
      <c r="SI287" s="1127"/>
      <c r="SJ287" s="1127"/>
      <c r="SK287" s="1127"/>
      <c r="SL287" s="1127"/>
      <c r="SM287" s="1127"/>
      <c r="SN287" s="1127"/>
      <c r="SO287" s="1127"/>
      <c r="SP287" s="1127"/>
      <c r="SQ287" s="1127"/>
      <c r="SR287" s="1127"/>
      <c r="SS287" s="1127"/>
      <c r="ST287" s="1127"/>
      <c r="SU287" s="1127"/>
      <c r="SV287" s="1127"/>
      <c r="SW287" s="1127"/>
      <c r="SX287" s="1127"/>
      <c r="SY287" s="1127"/>
      <c r="SZ287" s="1127"/>
      <c r="TA287" s="1127"/>
      <c r="TB287" s="1127"/>
      <c r="TC287" s="1127"/>
      <c r="TD287" s="1127"/>
      <c r="TE287" s="1127"/>
      <c r="TF287" s="1127"/>
      <c r="TG287" s="1127"/>
      <c r="TH287" s="1127"/>
      <c r="TI287" s="1127"/>
      <c r="TJ287" s="1127"/>
      <c r="TK287" s="1127"/>
      <c r="TL287" s="1127"/>
      <c r="TM287" s="1127"/>
      <c r="TN287" s="1127"/>
      <c r="TO287" s="1127"/>
      <c r="TP287" s="1127"/>
      <c r="TQ287" s="1127"/>
      <c r="TR287" s="1127"/>
      <c r="TS287" s="1127"/>
      <c r="TT287" s="1127"/>
      <c r="TU287" s="1127"/>
      <c r="TV287" s="1127"/>
      <c r="TW287" s="1127"/>
      <c r="TX287" s="1127"/>
      <c r="TY287" s="1127"/>
      <c r="TZ287" s="1127"/>
      <c r="UA287" s="1127"/>
      <c r="UB287" s="1127"/>
      <c r="UC287" s="1127"/>
      <c r="UD287" s="1127"/>
      <c r="UE287" s="1127"/>
      <c r="UF287" s="1127"/>
      <c r="UG287" s="1127"/>
      <c r="UH287" s="1127"/>
      <c r="UI287" s="1127"/>
      <c r="UJ287" s="1127"/>
      <c r="UK287" s="1127"/>
      <c r="UL287" s="1127"/>
      <c r="UM287" s="1127"/>
      <c r="UN287" s="1127"/>
      <c r="UO287" s="1127"/>
      <c r="UP287" s="1127"/>
      <c r="UQ287" s="1127"/>
      <c r="UR287" s="1127"/>
      <c r="US287" s="1127"/>
      <c r="UT287" s="1127"/>
      <c r="UU287" s="1127"/>
      <c r="UV287" s="1127"/>
      <c r="UW287" s="1127"/>
      <c r="UX287" s="1127"/>
      <c r="UY287" s="1127"/>
      <c r="UZ287" s="1127"/>
      <c r="VA287" s="1127"/>
      <c r="VB287" s="1127"/>
      <c r="VC287" s="1127"/>
      <c r="VD287" s="1127"/>
      <c r="VE287" s="1127"/>
      <c r="VF287" s="1127"/>
      <c r="VG287" s="1127"/>
      <c r="VH287" s="1127"/>
      <c r="VI287" s="1127"/>
      <c r="VJ287" s="1127"/>
      <c r="VK287" s="1127"/>
      <c r="VL287" s="1127"/>
      <c r="VM287" s="1127"/>
      <c r="VN287" s="1127"/>
      <c r="VO287" s="1127"/>
      <c r="VP287" s="1127"/>
      <c r="VQ287" s="1127"/>
      <c r="VR287" s="1127"/>
      <c r="VS287" s="1127"/>
      <c r="VT287" s="1127"/>
      <c r="VU287" s="1127"/>
      <c r="VV287" s="1127"/>
      <c r="VW287" s="1127"/>
      <c r="VX287" s="1127"/>
      <c r="VY287" s="1127"/>
      <c r="VZ287" s="1127"/>
      <c r="WA287" s="1127"/>
      <c r="WB287" s="1127"/>
      <c r="WC287" s="1127"/>
      <c r="WD287" s="1127"/>
      <c r="WE287" s="1127"/>
      <c r="WF287" s="1127"/>
      <c r="WG287" s="1127"/>
      <c r="WH287" s="1127"/>
      <c r="WI287" s="1127"/>
      <c r="WJ287" s="1127"/>
      <c r="WK287" s="1127"/>
      <c r="WL287" s="1127"/>
      <c r="WM287" s="1127"/>
      <c r="WN287" s="1127"/>
      <c r="WO287" s="1127"/>
      <c r="WP287" s="1127"/>
      <c r="WQ287" s="1127"/>
      <c r="WR287" s="1127"/>
      <c r="WS287" s="1127"/>
      <c r="WT287" s="1127"/>
      <c r="WU287" s="1127"/>
      <c r="WV287" s="1127"/>
      <c r="WW287" s="1127"/>
      <c r="WX287" s="1127"/>
      <c r="WY287" s="1127"/>
      <c r="WZ287" s="1127"/>
      <c r="XA287" s="1127"/>
      <c r="XB287" s="1127"/>
      <c r="XC287" s="1127"/>
      <c r="XD287" s="1127"/>
      <c r="XE287" s="1127"/>
      <c r="XF287" s="1127"/>
      <c r="XG287" s="1127"/>
      <c r="XH287" s="1127"/>
      <c r="XI287" s="1127"/>
      <c r="XJ287" s="1127"/>
      <c r="XK287" s="1127"/>
      <c r="XL287" s="1127"/>
      <c r="XM287" s="1127"/>
      <c r="XN287" s="1127"/>
      <c r="XO287" s="1127"/>
      <c r="XP287" s="1127"/>
      <c r="XQ287" s="1127"/>
      <c r="XR287" s="1127"/>
      <c r="XS287" s="1127"/>
      <c r="XT287" s="1127"/>
      <c r="XU287" s="1127"/>
      <c r="XV287" s="1127"/>
      <c r="XW287" s="1127"/>
      <c r="XX287" s="1127"/>
      <c r="XY287" s="1127"/>
      <c r="XZ287" s="1127"/>
      <c r="YA287" s="1127"/>
      <c r="YB287" s="1127"/>
      <c r="YC287" s="1127"/>
      <c r="YD287" s="1127"/>
      <c r="YE287" s="1127"/>
      <c r="YF287" s="1127"/>
      <c r="YG287" s="1127"/>
      <c r="YH287" s="1127"/>
      <c r="YI287" s="1127"/>
      <c r="YJ287" s="1127"/>
      <c r="YK287" s="1127"/>
      <c r="YL287" s="1127"/>
      <c r="YM287" s="1127"/>
      <c r="YN287" s="1127"/>
      <c r="YO287" s="1127"/>
      <c r="YP287" s="1127"/>
      <c r="YQ287" s="1127"/>
      <c r="YR287" s="1127"/>
      <c r="YS287" s="1127"/>
      <c r="YT287" s="1127"/>
      <c r="YU287" s="1127"/>
      <c r="YV287" s="1127"/>
      <c r="YW287" s="1127"/>
      <c r="YX287" s="1127"/>
      <c r="YY287" s="1127"/>
      <c r="YZ287" s="1127"/>
      <c r="ZA287" s="1127"/>
      <c r="ZB287" s="1127"/>
      <c r="ZC287" s="1127"/>
      <c r="ZD287" s="1127"/>
      <c r="ZE287" s="1127"/>
      <c r="ZF287" s="1127"/>
      <c r="ZG287" s="1127"/>
      <c r="ZH287" s="1127"/>
      <c r="ZI287" s="1127"/>
      <c r="ZJ287" s="1127"/>
      <c r="ZK287" s="1127"/>
      <c r="ZL287" s="1127"/>
      <c r="ZM287" s="1127"/>
      <c r="ZN287" s="1127"/>
      <c r="ZO287" s="1127"/>
      <c r="ZP287" s="1127"/>
      <c r="ZQ287" s="1127"/>
      <c r="ZR287" s="1127"/>
      <c r="ZS287" s="1127"/>
      <c r="ZT287" s="1127"/>
      <c r="ZU287" s="1127"/>
      <c r="ZV287" s="1127"/>
      <c r="ZW287" s="1127"/>
      <c r="ZX287" s="1127"/>
      <c r="ZY287" s="1127"/>
      <c r="ZZ287" s="1127"/>
      <c r="AAA287" s="1127"/>
      <c r="AAB287" s="1127"/>
      <c r="AAC287" s="1127"/>
      <c r="AAD287" s="1127"/>
      <c r="AAE287" s="1127"/>
      <c r="AAF287" s="1127"/>
      <c r="AAG287" s="1127"/>
      <c r="AAH287" s="1127"/>
      <c r="AAI287" s="1127"/>
      <c r="AAJ287" s="1127"/>
      <c r="AAK287" s="1127"/>
      <c r="AAL287" s="1127"/>
      <c r="AAM287" s="1127"/>
      <c r="AAN287" s="1127"/>
      <c r="AAO287" s="1127"/>
      <c r="AAP287" s="1127"/>
      <c r="AAQ287" s="1127"/>
      <c r="AAR287" s="1127"/>
      <c r="AAS287" s="1127"/>
      <c r="AAT287" s="1127"/>
      <c r="AAU287" s="1127"/>
      <c r="AAV287" s="1127"/>
      <c r="AAW287" s="1127"/>
      <c r="AAX287" s="1127"/>
      <c r="AAY287" s="1127"/>
      <c r="AAZ287" s="1127"/>
      <c r="ABA287" s="1127"/>
      <c r="ABB287" s="1127"/>
      <c r="ABC287" s="1127"/>
      <c r="ABD287" s="1127"/>
      <c r="ABE287" s="1127"/>
      <c r="ABF287" s="1127"/>
      <c r="ABG287" s="1127"/>
      <c r="ABH287" s="1127"/>
      <c r="ABI287" s="1127"/>
      <c r="ABJ287" s="1127"/>
      <c r="ABK287" s="1127"/>
      <c r="ABL287" s="1127"/>
      <c r="ABM287" s="1127"/>
      <c r="ABN287" s="1127"/>
      <c r="ABO287" s="1127"/>
      <c r="ABP287" s="1127"/>
      <c r="ABQ287" s="1127"/>
      <c r="ABR287" s="1127"/>
      <c r="ABS287" s="1127"/>
      <c r="ABT287" s="1127"/>
      <c r="ABU287" s="1127"/>
      <c r="ABV287" s="1127"/>
      <c r="ABW287" s="1127"/>
      <c r="ABX287" s="1127"/>
      <c r="ABY287" s="1127"/>
      <c r="ABZ287" s="1127"/>
      <c r="ACA287" s="1127"/>
      <c r="ACB287" s="1127"/>
      <c r="ACC287" s="1127"/>
      <c r="ACD287" s="1127"/>
      <c r="ACE287" s="1127"/>
      <c r="ACF287" s="1127"/>
      <c r="ACG287" s="1127"/>
      <c r="ACH287" s="1127"/>
      <c r="ACI287" s="1127"/>
      <c r="ACJ287" s="1127"/>
      <c r="ACK287" s="1127"/>
      <c r="ACL287" s="1127"/>
      <c r="ACM287" s="1127"/>
      <c r="ACN287" s="1127"/>
      <c r="ACO287" s="1127"/>
      <c r="ACP287" s="1127"/>
      <c r="ACQ287" s="1127"/>
      <c r="ACR287" s="1127"/>
      <c r="ACS287" s="1127"/>
      <c r="ACT287" s="1127"/>
      <c r="ACU287" s="1127"/>
      <c r="ACV287" s="1127"/>
      <c r="ACW287" s="1127"/>
      <c r="ACX287" s="1127"/>
      <c r="ACY287" s="1127"/>
      <c r="ACZ287" s="1127"/>
      <c r="ADA287" s="1127"/>
      <c r="ADB287" s="1127"/>
      <c r="ADC287" s="1127"/>
      <c r="ADD287" s="1127"/>
      <c r="ADE287" s="1127"/>
      <c r="ADF287" s="1127"/>
      <c r="ADG287" s="1127"/>
      <c r="ADH287" s="1127"/>
      <c r="ADI287" s="1127"/>
      <c r="ADJ287" s="1127"/>
      <c r="ADK287" s="1127"/>
      <c r="ADL287" s="1127"/>
      <c r="ADM287" s="1127"/>
      <c r="ADN287" s="1127"/>
      <c r="ADO287" s="1127"/>
      <c r="ADP287" s="1127"/>
      <c r="ADQ287" s="1127"/>
      <c r="ADR287" s="1127"/>
      <c r="ADS287" s="1127"/>
      <c r="ADT287" s="1127"/>
      <c r="ADU287" s="1127"/>
      <c r="ADV287" s="1127"/>
      <c r="ADW287" s="1127"/>
      <c r="ADX287" s="1127"/>
      <c r="ADY287" s="1127"/>
      <c r="ADZ287" s="1127"/>
      <c r="AEA287" s="1127"/>
      <c r="AEB287" s="1127"/>
      <c r="AEC287" s="1127"/>
      <c r="AED287" s="1127"/>
      <c r="AEE287" s="1127"/>
      <c r="AEF287" s="1127"/>
      <c r="AEG287" s="1127"/>
      <c r="AEH287" s="1127"/>
      <c r="AEI287" s="1127"/>
      <c r="AEJ287" s="1127"/>
      <c r="AEK287" s="1127"/>
      <c r="AEL287" s="1127"/>
      <c r="AEM287" s="1127"/>
      <c r="AEN287" s="1127"/>
      <c r="AEO287" s="1127"/>
      <c r="AEP287" s="1127"/>
      <c r="AEQ287" s="1127"/>
      <c r="AER287" s="1127"/>
      <c r="AES287" s="1127"/>
      <c r="AET287" s="1127"/>
      <c r="AEU287" s="1127"/>
      <c r="AEV287" s="1127"/>
      <c r="AEW287" s="1127"/>
      <c r="AEX287" s="1127"/>
      <c r="AEY287" s="1127"/>
      <c r="AEZ287" s="1127"/>
      <c r="AFA287" s="1127"/>
      <c r="AFB287" s="1127"/>
      <c r="AFC287" s="1127"/>
      <c r="AFD287" s="1127"/>
      <c r="AFE287" s="1127"/>
      <c r="AFF287" s="1127"/>
      <c r="AFG287" s="1127"/>
      <c r="AFH287" s="1127"/>
      <c r="AFI287" s="1127"/>
      <c r="AFJ287" s="1127"/>
      <c r="AFK287" s="1127"/>
      <c r="AFL287" s="1127"/>
      <c r="AFM287" s="1127"/>
      <c r="AFN287" s="1127"/>
      <c r="AFO287" s="1127"/>
      <c r="AFP287" s="1127"/>
      <c r="AFQ287" s="1127"/>
      <c r="AFR287" s="1127"/>
      <c r="AFS287" s="1127"/>
      <c r="AFT287" s="1127"/>
      <c r="AFU287" s="1127"/>
      <c r="AFV287" s="1127"/>
      <c r="AFW287" s="1127"/>
      <c r="AFX287" s="1127"/>
      <c r="AFY287" s="1127"/>
      <c r="AFZ287" s="1127"/>
      <c r="AGA287" s="1127"/>
      <c r="AGB287" s="1127"/>
      <c r="AGC287" s="1127"/>
      <c r="AGD287" s="1127"/>
      <c r="AGE287" s="1127"/>
      <c r="AGF287" s="1127"/>
      <c r="AGG287" s="1127"/>
      <c r="AGH287" s="1127"/>
      <c r="AGI287" s="1127"/>
      <c r="AGJ287" s="1127"/>
      <c r="AGK287" s="1127"/>
      <c r="AGL287" s="1127"/>
      <c r="AGM287" s="1127"/>
      <c r="AGN287" s="1127"/>
      <c r="AGO287" s="1127"/>
      <c r="AGP287" s="1127"/>
      <c r="AGQ287" s="1127"/>
      <c r="AGR287" s="1127"/>
      <c r="AGS287" s="1127"/>
      <c r="AGT287" s="1127"/>
      <c r="AGU287" s="1127"/>
      <c r="AGV287" s="1127"/>
      <c r="AGW287" s="1127"/>
      <c r="AGX287" s="1127"/>
      <c r="AGY287" s="1127"/>
      <c r="AGZ287" s="1127"/>
      <c r="AHA287" s="1127"/>
      <c r="AHB287" s="1127"/>
      <c r="AHC287" s="1127"/>
      <c r="AHD287" s="1127"/>
      <c r="AHE287" s="1127"/>
      <c r="AHF287" s="1127"/>
      <c r="AHG287" s="1127"/>
      <c r="AHH287" s="1127"/>
      <c r="AHI287" s="1127"/>
      <c r="AHJ287" s="1127"/>
      <c r="AHK287" s="1127"/>
      <c r="AHL287" s="1127"/>
      <c r="AHM287" s="1127"/>
      <c r="AHN287" s="1127"/>
      <c r="AHO287" s="1127"/>
      <c r="AHP287" s="1127"/>
      <c r="AHQ287" s="1127"/>
      <c r="AHR287" s="1127"/>
      <c r="AHS287" s="1127"/>
      <c r="AHT287" s="1127"/>
      <c r="AHU287" s="1127"/>
      <c r="AHV287" s="1127"/>
      <c r="AHW287" s="1127"/>
      <c r="AHX287" s="1127"/>
      <c r="AHY287" s="1127"/>
      <c r="AHZ287" s="1127"/>
      <c r="AIA287" s="1127"/>
      <c r="AIB287" s="1127"/>
      <c r="AIC287" s="1127"/>
      <c r="AID287" s="1127"/>
      <c r="AIE287" s="1127"/>
      <c r="AIF287" s="1127"/>
      <c r="AIG287" s="1127"/>
      <c r="AIH287" s="1127"/>
      <c r="AII287" s="1127"/>
      <c r="AIJ287" s="1127"/>
      <c r="AIK287" s="1127"/>
      <c r="AIL287" s="1127"/>
      <c r="AIM287" s="1127"/>
      <c r="AIN287" s="1127"/>
      <c r="AIO287" s="1127"/>
      <c r="AIP287" s="1127"/>
      <c r="AIQ287" s="1127"/>
      <c r="AIR287" s="1127"/>
      <c r="AIS287" s="1127"/>
      <c r="AIT287" s="1127"/>
      <c r="AIU287" s="1127"/>
      <c r="AIV287" s="1127"/>
      <c r="AIW287" s="1127"/>
      <c r="AIX287" s="1127"/>
      <c r="AIY287" s="1127"/>
      <c r="AIZ287" s="1127"/>
      <c r="AJA287" s="1127"/>
      <c r="AJB287" s="1127"/>
      <c r="AJC287" s="1127"/>
      <c r="AJD287" s="1127"/>
      <c r="AJE287" s="1127"/>
      <c r="AJF287" s="1127"/>
      <c r="AJG287" s="1127"/>
      <c r="AJH287" s="1127"/>
      <c r="AJI287" s="1127"/>
      <c r="AJJ287" s="1127"/>
      <c r="AJK287" s="1127"/>
      <c r="AJL287" s="1127"/>
      <c r="AJM287" s="1127"/>
      <c r="AJN287" s="1127"/>
      <c r="AJO287" s="1127"/>
      <c r="AJP287" s="1127"/>
      <c r="AJQ287" s="1127"/>
      <c r="AJR287" s="1127"/>
      <c r="AJS287" s="1127"/>
      <c r="AJT287" s="1127"/>
      <c r="AJU287" s="1127"/>
      <c r="AJV287" s="1127"/>
      <c r="AJW287" s="1127"/>
      <c r="AJX287" s="1127"/>
      <c r="AJY287" s="1127"/>
      <c r="AJZ287" s="1127"/>
      <c r="AKA287" s="1127"/>
      <c r="AKB287" s="1127"/>
      <c r="AKC287" s="1127"/>
      <c r="AKD287" s="1127"/>
      <c r="AKE287" s="1127"/>
      <c r="AKF287" s="1127"/>
      <c r="AKG287" s="1127"/>
      <c r="AKH287" s="1127"/>
      <c r="AKI287" s="1127"/>
      <c r="AKJ287" s="1127"/>
      <c r="AKK287" s="1127"/>
      <c r="AKL287" s="1127"/>
      <c r="AKM287" s="1127"/>
      <c r="AKN287" s="1127"/>
      <c r="AKO287" s="1127"/>
      <c r="AKP287" s="1127"/>
      <c r="AKQ287" s="1127"/>
      <c r="AKR287" s="1127"/>
      <c r="AKS287" s="1127"/>
      <c r="AKT287" s="1127"/>
      <c r="AKU287" s="1127"/>
      <c r="AKV287" s="1127"/>
      <c r="AKW287" s="1127"/>
      <c r="AKX287" s="1127"/>
      <c r="AKY287" s="1127"/>
      <c r="AKZ287" s="1127"/>
      <c r="ALA287" s="1127"/>
      <c r="ALB287" s="1127"/>
      <c r="ALC287" s="1127"/>
      <c r="ALD287" s="1127"/>
      <c r="ALE287" s="1127"/>
      <c r="ALF287" s="1127"/>
      <c r="ALG287" s="1127"/>
      <c r="ALH287" s="1127"/>
      <c r="ALI287" s="1127"/>
      <c r="ALJ287" s="1127"/>
      <c r="ALK287" s="1127"/>
      <c r="ALL287" s="1127"/>
      <c r="ALM287" s="1127"/>
      <c r="ALN287" s="1127"/>
      <c r="ALO287" s="1127"/>
      <c r="ALP287" s="1127"/>
      <c r="ALQ287" s="1127"/>
      <c r="ALR287" s="1127"/>
      <c r="ALS287" s="1127"/>
      <c r="ALT287" s="1127"/>
      <c r="ALU287" s="1127"/>
      <c r="ALV287" s="1127"/>
      <c r="ALW287" s="1127"/>
      <c r="ALX287" s="1127"/>
      <c r="ALY287" s="1127"/>
      <c r="ALZ287" s="1127"/>
      <c r="AMA287" s="1127"/>
      <c r="AMB287" s="1127"/>
      <c r="AMC287" s="1127"/>
      <c r="AMD287" s="1127"/>
      <c r="AME287" s="1127"/>
      <c r="AMF287" s="1127"/>
      <c r="AMG287" s="1127"/>
      <c r="AMH287" s="1127"/>
      <c r="AMI287" s="1127"/>
      <c r="AMJ287" s="1127"/>
      <c r="AMK287" s="199"/>
    </row>
    <row r="288" spans="1:1025">
      <c r="A288" s="1215" t="s">
        <v>8511</v>
      </c>
      <c r="B288" s="1216"/>
      <c r="C288" s="1216"/>
      <c r="D288" s="1216"/>
      <c r="E288" s="1218"/>
      <c r="F288" s="1219"/>
      <c r="G288" s="1217" t="s">
        <v>8485</v>
      </c>
      <c r="H288" s="1217" t="s">
        <v>4344</v>
      </c>
      <c r="I288" s="656"/>
      <c r="J288" s="1127"/>
      <c r="K288" s="1127"/>
      <c r="L288" s="1127"/>
      <c r="M288" s="1127"/>
      <c r="N288" s="1127"/>
      <c r="O288" s="1127"/>
      <c r="P288" s="1127"/>
      <c r="Q288" s="1127"/>
      <c r="R288" s="1127"/>
      <c r="S288" s="1127"/>
      <c r="T288" s="1127"/>
      <c r="U288" s="1127"/>
      <c r="V288" s="1127"/>
      <c r="W288" s="1127"/>
      <c r="X288" s="1127"/>
      <c r="Y288" s="1127"/>
      <c r="Z288" s="1127"/>
      <c r="AA288" s="1127"/>
      <c r="AB288" s="1127"/>
      <c r="AC288" s="1127"/>
      <c r="AD288" s="1127"/>
      <c r="AE288" s="1127"/>
      <c r="AF288" s="1127"/>
      <c r="AG288" s="1127"/>
      <c r="AH288" s="1127"/>
      <c r="AI288" s="1127"/>
      <c r="AJ288" s="1127"/>
      <c r="AK288" s="1127"/>
      <c r="AL288" s="1127"/>
      <c r="AM288" s="1127"/>
      <c r="AN288" s="1127"/>
      <c r="AO288" s="1127"/>
      <c r="AP288" s="1127"/>
      <c r="AQ288" s="1127"/>
      <c r="AR288" s="1127"/>
      <c r="AS288" s="1127"/>
      <c r="AT288" s="1127"/>
      <c r="AU288" s="1127"/>
      <c r="AV288" s="1127"/>
      <c r="AW288" s="1127"/>
      <c r="AX288" s="1127"/>
      <c r="AY288" s="1127"/>
      <c r="AZ288" s="1127"/>
      <c r="BA288" s="1127"/>
      <c r="BB288" s="1127"/>
      <c r="BC288" s="1127"/>
      <c r="BD288" s="1127"/>
      <c r="BE288" s="1127"/>
      <c r="BF288" s="1127"/>
      <c r="BG288" s="1127"/>
      <c r="BH288" s="1127"/>
      <c r="BI288" s="1127"/>
      <c r="BJ288" s="1127"/>
      <c r="BK288" s="1127"/>
      <c r="BL288" s="1127"/>
      <c r="BM288" s="1127"/>
      <c r="BN288" s="1127"/>
      <c r="BO288" s="1127"/>
      <c r="BP288" s="1127"/>
      <c r="BQ288" s="1127"/>
      <c r="BR288" s="1127"/>
      <c r="BS288" s="1127"/>
      <c r="BT288" s="1127"/>
      <c r="BU288" s="1127"/>
      <c r="BV288" s="1127"/>
      <c r="BW288" s="1127"/>
      <c r="BX288" s="1127"/>
      <c r="BY288" s="1127"/>
      <c r="BZ288" s="1127"/>
      <c r="CA288" s="1127"/>
      <c r="CB288" s="1127"/>
      <c r="CC288" s="1127"/>
      <c r="CD288" s="1127"/>
      <c r="CE288" s="1127"/>
      <c r="CF288" s="1127"/>
      <c r="CG288" s="1127"/>
      <c r="CH288" s="1127"/>
      <c r="CI288" s="1127"/>
      <c r="CJ288" s="1127"/>
      <c r="CK288" s="1127"/>
      <c r="CL288" s="1127"/>
      <c r="CM288" s="1127"/>
      <c r="CN288" s="1127"/>
      <c r="CO288" s="1127"/>
      <c r="CP288" s="1127"/>
      <c r="CQ288" s="1127"/>
      <c r="CR288" s="1127"/>
      <c r="CS288" s="1127"/>
      <c r="CT288" s="1127"/>
      <c r="CU288" s="1127"/>
      <c r="CV288" s="1127"/>
      <c r="CW288" s="1127"/>
      <c r="CX288" s="1127"/>
      <c r="CY288" s="1127"/>
      <c r="CZ288" s="1127"/>
      <c r="DA288" s="1127"/>
      <c r="DB288" s="1127"/>
      <c r="DC288" s="1127"/>
      <c r="DD288" s="1127"/>
      <c r="DE288" s="1127"/>
      <c r="DF288" s="1127"/>
      <c r="DG288" s="1127"/>
      <c r="DH288" s="1127"/>
      <c r="DI288" s="1127"/>
      <c r="DJ288" s="1127"/>
      <c r="DK288" s="1127"/>
      <c r="DL288" s="1127"/>
      <c r="DM288" s="1127"/>
      <c r="DN288" s="1127"/>
      <c r="DO288" s="1127"/>
      <c r="DP288" s="1127"/>
      <c r="DQ288" s="1127"/>
      <c r="DR288" s="1127"/>
      <c r="DS288" s="1127"/>
      <c r="DT288" s="1127"/>
      <c r="DU288" s="1127"/>
      <c r="DV288" s="1127"/>
      <c r="DW288" s="1127"/>
      <c r="DX288" s="1127"/>
      <c r="DY288" s="1127"/>
      <c r="DZ288" s="1127"/>
      <c r="EA288" s="1127"/>
      <c r="EB288" s="1127"/>
      <c r="EC288" s="1127"/>
      <c r="ED288" s="1127"/>
      <c r="EE288" s="1127"/>
      <c r="EF288" s="1127"/>
      <c r="EG288" s="1127"/>
      <c r="EH288" s="1127"/>
      <c r="EI288" s="1127"/>
      <c r="EJ288" s="1127"/>
      <c r="EK288" s="1127"/>
      <c r="EL288" s="1127"/>
      <c r="EM288" s="1127"/>
      <c r="EN288" s="1127"/>
      <c r="EO288" s="1127"/>
      <c r="EP288" s="1127"/>
      <c r="EQ288" s="1127"/>
      <c r="ER288" s="1127"/>
      <c r="ES288" s="1127"/>
      <c r="ET288" s="1127"/>
      <c r="EU288" s="1127"/>
      <c r="EV288" s="1127"/>
      <c r="EW288" s="1127"/>
      <c r="EX288" s="1127"/>
      <c r="EY288" s="1127"/>
      <c r="EZ288" s="1127"/>
      <c r="FA288" s="1127"/>
      <c r="FB288" s="1127"/>
      <c r="FC288" s="1127"/>
      <c r="FD288" s="1127"/>
      <c r="FE288" s="1127"/>
      <c r="FF288" s="1127"/>
      <c r="FG288" s="1127"/>
      <c r="FH288" s="1127"/>
      <c r="FI288" s="1127"/>
      <c r="FJ288" s="1127"/>
      <c r="FK288" s="1127"/>
      <c r="FL288" s="1127"/>
      <c r="FM288" s="1127"/>
      <c r="FN288" s="1127"/>
      <c r="FO288" s="1127"/>
      <c r="FP288" s="1127"/>
      <c r="FQ288" s="1127"/>
      <c r="FR288" s="1127"/>
      <c r="FS288" s="1127"/>
      <c r="FT288" s="1127"/>
      <c r="FU288" s="1127"/>
      <c r="FV288" s="1127"/>
      <c r="FW288" s="1127"/>
      <c r="FX288" s="1127"/>
      <c r="FY288" s="1127"/>
      <c r="FZ288" s="1127"/>
      <c r="GA288" s="1127"/>
      <c r="GB288" s="1127"/>
      <c r="GC288" s="1127"/>
      <c r="GD288" s="1127"/>
      <c r="GE288" s="1127"/>
      <c r="GF288" s="1127"/>
      <c r="GG288" s="1127"/>
      <c r="GH288" s="1127"/>
      <c r="GI288" s="1127"/>
      <c r="GJ288" s="1127"/>
      <c r="GK288" s="1127"/>
      <c r="GL288" s="1127"/>
      <c r="GM288" s="1127"/>
      <c r="GN288" s="1127"/>
      <c r="GO288" s="1127"/>
      <c r="GP288" s="1127"/>
      <c r="GQ288" s="1127"/>
      <c r="GR288" s="1127"/>
      <c r="GS288" s="1127"/>
      <c r="GT288" s="1127"/>
      <c r="GU288" s="1127"/>
      <c r="GV288" s="1127"/>
      <c r="GW288" s="1127"/>
      <c r="GX288" s="1127"/>
      <c r="GY288" s="1127"/>
      <c r="GZ288" s="1127"/>
      <c r="HA288" s="1127"/>
      <c r="HB288" s="1127"/>
      <c r="HC288" s="1127"/>
      <c r="HD288" s="1127"/>
      <c r="HE288" s="1127"/>
      <c r="HF288" s="1127"/>
      <c r="HG288" s="1127"/>
      <c r="HH288" s="1127"/>
      <c r="HI288" s="1127"/>
      <c r="HJ288" s="1127"/>
      <c r="HK288" s="1127"/>
      <c r="HL288" s="1127"/>
      <c r="HM288" s="1127"/>
      <c r="HN288" s="1127"/>
      <c r="HO288" s="1127"/>
      <c r="HP288" s="1127"/>
      <c r="HQ288" s="1127"/>
      <c r="HR288" s="1127"/>
      <c r="HS288" s="1127"/>
      <c r="HT288" s="1127"/>
      <c r="HU288" s="1127"/>
      <c r="HV288" s="1127"/>
      <c r="HW288" s="1127"/>
      <c r="HX288" s="1127"/>
      <c r="HY288" s="1127"/>
      <c r="HZ288" s="1127"/>
      <c r="IA288" s="1127"/>
      <c r="IB288" s="1127"/>
      <c r="IC288" s="1127"/>
      <c r="ID288" s="1127"/>
      <c r="IE288" s="1127"/>
      <c r="IF288" s="1127"/>
      <c r="IG288" s="1127"/>
      <c r="IH288" s="1127"/>
      <c r="II288" s="1127"/>
      <c r="IJ288" s="1127"/>
      <c r="IK288" s="1127"/>
      <c r="IL288" s="1127"/>
      <c r="IM288" s="1127"/>
      <c r="IN288" s="1127"/>
      <c r="IO288" s="1127"/>
      <c r="IP288" s="1127"/>
      <c r="IQ288" s="1127"/>
      <c r="IR288" s="1127"/>
      <c r="IS288" s="1127"/>
      <c r="IT288" s="1127"/>
      <c r="IU288" s="1127"/>
      <c r="IV288" s="1127"/>
      <c r="IW288" s="1127"/>
      <c r="IX288" s="1127"/>
      <c r="IY288" s="1127"/>
      <c r="IZ288" s="1127"/>
      <c r="JA288" s="1127"/>
      <c r="JB288" s="1127"/>
      <c r="JC288" s="1127"/>
      <c r="JD288" s="1127"/>
      <c r="JE288" s="1127"/>
      <c r="JF288" s="1127"/>
      <c r="JG288" s="1127"/>
      <c r="JH288" s="1127"/>
      <c r="JI288" s="1127"/>
      <c r="JJ288" s="1127"/>
      <c r="JK288" s="1127"/>
      <c r="JL288" s="1127"/>
      <c r="JM288" s="1127"/>
      <c r="JN288" s="1127"/>
      <c r="JO288" s="1127"/>
      <c r="JP288" s="1127"/>
      <c r="JQ288" s="1127"/>
      <c r="JR288" s="1127"/>
      <c r="JS288" s="1127"/>
      <c r="JT288" s="1127"/>
      <c r="JU288" s="1127"/>
      <c r="JV288" s="1127"/>
      <c r="JW288" s="1127"/>
      <c r="JX288" s="1127"/>
      <c r="JY288" s="1127"/>
      <c r="JZ288" s="1127"/>
      <c r="KA288" s="1127"/>
      <c r="KB288" s="1127"/>
      <c r="KC288" s="1127"/>
      <c r="KD288" s="1127"/>
      <c r="KE288" s="1127"/>
      <c r="KF288" s="1127"/>
      <c r="KG288" s="1127"/>
      <c r="KH288" s="1127"/>
      <c r="KI288" s="1127"/>
      <c r="KJ288" s="1127"/>
      <c r="KK288" s="1127"/>
      <c r="KL288" s="1127"/>
      <c r="KM288" s="1127"/>
      <c r="KN288" s="1127"/>
      <c r="KO288" s="1127"/>
      <c r="KP288" s="1127"/>
      <c r="KQ288" s="1127"/>
      <c r="KR288" s="1127"/>
      <c r="KS288" s="1127"/>
      <c r="KT288" s="1127"/>
      <c r="KU288" s="1127"/>
      <c r="KV288" s="1127"/>
      <c r="KW288" s="1127"/>
      <c r="KX288" s="1127"/>
      <c r="KY288" s="1127"/>
      <c r="KZ288" s="1127"/>
      <c r="LA288" s="1127"/>
      <c r="LB288" s="1127"/>
      <c r="LC288" s="1127"/>
      <c r="LD288" s="1127"/>
      <c r="LE288" s="1127"/>
      <c r="LF288" s="1127"/>
      <c r="LG288" s="1127"/>
      <c r="LH288" s="1127"/>
      <c r="LI288" s="1127"/>
      <c r="LJ288" s="1127"/>
      <c r="LK288" s="1127"/>
      <c r="LL288" s="1127"/>
      <c r="LM288" s="1127"/>
      <c r="LN288" s="1127"/>
      <c r="LO288" s="1127"/>
      <c r="LP288" s="1127"/>
      <c r="LQ288" s="1127"/>
      <c r="LR288" s="1127"/>
      <c r="LS288" s="1127"/>
      <c r="LT288" s="1127"/>
      <c r="LU288" s="1127"/>
      <c r="LV288" s="1127"/>
      <c r="LW288" s="1127"/>
      <c r="LX288" s="1127"/>
      <c r="LY288" s="1127"/>
      <c r="LZ288" s="1127"/>
      <c r="MA288" s="1127"/>
      <c r="MB288" s="1127"/>
      <c r="MC288" s="1127"/>
      <c r="MD288" s="1127"/>
      <c r="ME288" s="1127"/>
      <c r="MF288" s="1127"/>
      <c r="MG288" s="1127"/>
      <c r="MH288" s="1127"/>
      <c r="MI288" s="1127"/>
      <c r="MJ288" s="1127"/>
      <c r="MK288" s="1127"/>
      <c r="ML288" s="1127"/>
      <c r="MM288" s="1127"/>
      <c r="MN288" s="1127"/>
      <c r="MO288" s="1127"/>
      <c r="MP288" s="1127"/>
      <c r="MQ288" s="1127"/>
      <c r="MR288" s="1127"/>
      <c r="MS288" s="1127"/>
      <c r="MT288" s="1127"/>
      <c r="MU288" s="1127"/>
      <c r="MV288" s="1127"/>
      <c r="MW288" s="1127"/>
      <c r="MX288" s="1127"/>
      <c r="MY288" s="1127"/>
      <c r="MZ288" s="1127"/>
      <c r="NA288" s="1127"/>
      <c r="NB288" s="1127"/>
      <c r="NC288" s="1127"/>
      <c r="ND288" s="1127"/>
      <c r="NE288" s="1127"/>
      <c r="NF288" s="1127"/>
      <c r="NG288" s="1127"/>
      <c r="NH288" s="1127"/>
      <c r="NI288" s="1127"/>
      <c r="NJ288" s="1127"/>
      <c r="NK288" s="1127"/>
      <c r="NL288" s="1127"/>
      <c r="NM288" s="1127"/>
      <c r="NN288" s="1127"/>
      <c r="NO288" s="1127"/>
      <c r="NP288" s="1127"/>
      <c r="NQ288" s="1127"/>
      <c r="NR288" s="1127"/>
      <c r="NS288" s="1127"/>
      <c r="NT288" s="1127"/>
      <c r="NU288" s="1127"/>
      <c r="NV288" s="1127"/>
      <c r="NW288" s="1127"/>
      <c r="NX288" s="1127"/>
      <c r="NY288" s="1127"/>
      <c r="NZ288" s="1127"/>
      <c r="OA288" s="1127"/>
      <c r="OB288" s="1127"/>
      <c r="OC288" s="1127"/>
      <c r="OD288" s="1127"/>
      <c r="OE288" s="1127"/>
      <c r="OF288" s="1127"/>
      <c r="OG288" s="1127"/>
      <c r="OH288" s="1127"/>
      <c r="OI288" s="1127"/>
      <c r="OJ288" s="1127"/>
      <c r="OK288" s="1127"/>
      <c r="OL288" s="1127"/>
      <c r="OM288" s="1127"/>
      <c r="ON288" s="1127"/>
      <c r="OO288" s="1127"/>
      <c r="OP288" s="1127"/>
      <c r="OQ288" s="1127"/>
      <c r="OR288" s="1127"/>
      <c r="OS288" s="1127"/>
      <c r="OT288" s="1127"/>
      <c r="OU288" s="1127"/>
      <c r="OV288" s="1127"/>
      <c r="OW288" s="1127"/>
      <c r="OX288" s="1127"/>
      <c r="OY288" s="1127"/>
      <c r="OZ288" s="1127"/>
      <c r="PA288" s="1127"/>
      <c r="PB288" s="1127"/>
      <c r="PC288" s="1127"/>
      <c r="PD288" s="1127"/>
      <c r="PE288" s="1127"/>
      <c r="PF288" s="1127"/>
      <c r="PG288" s="1127"/>
      <c r="PH288" s="1127"/>
      <c r="PI288" s="1127"/>
      <c r="PJ288" s="1127"/>
      <c r="PK288" s="1127"/>
      <c r="PL288" s="1127"/>
      <c r="PM288" s="1127"/>
      <c r="PN288" s="1127"/>
      <c r="PO288" s="1127"/>
      <c r="PP288" s="1127"/>
      <c r="PQ288" s="1127"/>
      <c r="PR288" s="1127"/>
      <c r="PS288" s="1127"/>
      <c r="PT288" s="1127"/>
      <c r="PU288" s="1127"/>
      <c r="PV288" s="1127"/>
      <c r="PW288" s="1127"/>
      <c r="PX288" s="1127"/>
      <c r="PY288" s="1127"/>
      <c r="PZ288" s="1127"/>
      <c r="QA288" s="1127"/>
      <c r="QB288" s="1127"/>
      <c r="QC288" s="1127"/>
      <c r="QD288" s="1127"/>
      <c r="QE288" s="1127"/>
      <c r="QF288" s="1127"/>
      <c r="QG288" s="1127"/>
      <c r="QH288" s="1127"/>
      <c r="QI288" s="1127"/>
      <c r="QJ288" s="1127"/>
      <c r="QK288" s="1127"/>
      <c r="QL288" s="1127"/>
      <c r="QM288" s="1127"/>
      <c r="QN288" s="1127"/>
      <c r="QO288" s="1127"/>
      <c r="QP288" s="1127"/>
      <c r="QQ288" s="1127"/>
      <c r="QR288" s="1127"/>
      <c r="QS288" s="1127"/>
      <c r="QT288" s="1127"/>
      <c r="QU288" s="1127"/>
      <c r="QV288" s="1127"/>
      <c r="QW288" s="1127"/>
      <c r="QX288" s="1127"/>
      <c r="QY288" s="1127"/>
      <c r="QZ288" s="1127"/>
      <c r="RA288" s="1127"/>
      <c r="RB288" s="1127"/>
      <c r="RC288" s="1127"/>
      <c r="RD288" s="1127"/>
      <c r="RE288" s="1127"/>
      <c r="RF288" s="1127"/>
      <c r="RG288" s="1127"/>
      <c r="RH288" s="1127"/>
      <c r="RI288" s="1127"/>
      <c r="RJ288" s="1127"/>
      <c r="RK288" s="1127"/>
      <c r="RL288" s="1127"/>
      <c r="RM288" s="1127"/>
      <c r="RN288" s="1127"/>
      <c r="RO288" s="1127"/>
      <c r="RP288" s="1127"/>
      <c r="RQ288" s="1127"/>
      <c r="RR288" s="1127"/>
      <c r="RS288" s="1127"/>
      <c r="RT288" s="1127"/>
      <c r="RU288" s="1127"/>
      <c r="RV288" s="1127"/>
      <c r="RW288" s="1127"/>
      <c r="RX288" s="1127"/>
      <c r="RY288" s="1127"/>
      <c r="RZ288" s="1127"/>
      <c r="SA288" s="1127"/>
      <c r="SB288" s="1127"/>
      <c r="SC288" s="1127"/>
      <c r="SD288" s="1127"/>
      <c r="SE288" s="1127"/>
      <c r="SF288" s="1127"/>
      <c r="SG288" s="1127"/>
      <c r="SH288" s="1127"/>
      <c r="SI288" s="1127"/>
      <c r="SJ288" s="1127"/>
      <c r="SK288" s="1127"/>
      <c r="SL288" s="1127"/>
      <c r="SM288" s="1127"/>
      <c r="SN288" s="1127"/>
      <c r="SO288" s="1127"/>
      <c r="SP288" s="1127"/>
      <c r="SQ288" s="1127"/>
      <c r="SR288" s="1127"/>
      <c r="SS288" s="1127"/>
      <c r="ST288" s="1127"/>
      <c r="SU288" s="1127"/>
      <c r="SV288" s="1127"/>
      <c r="SW288" s="1127"/>
      <c r="SX288" s="1127"/>
      <c r="SY288" s="1127"/>
      <c r="SZ288" s="1127"/>
      <c r="TA288" s="1127"/>
      <c r="TB288" s="1127"/>
      <c r="TC288" s="1127"/>
      <c r="TD288" s="1127"/>
      <c r="TE288" s="1127"/>
      <c r="TF288" s="1127"/>
      <c r="TG288" s="1127"/>
      <c r="TH288" s="1127"/>
      <c r="TI288" s="1127"/>
      <c r="TJ288" s="1127"/>
      <c r="TK288" s="1127"/>
      <c r="TL288" s="1127"/>
      <c r="TM288" s="1127"/>
      <c r="TN288" s="1127"/>
      <c r="TO288" s="1127"/>
      <c r="TP288" s="1127"/>
      <c r="TQ288" s="1127"/>
      <c r="TR288" s="1127"/>
      <c r="TS288" s="1127"/>
      <c r="TT288" s="1127"/>
      <c r="TU288" s="1127"/>
      <c r="TV288" s="1127"/>
      <c r="TW288" s="1127"/>
      <c r="TX288" s="1127"/>
      <c r="TY288" s="1127"/>
      <c r="TZ288" s="1127"/>
      <c r="UA288" s="1127"/>
      <c r="UB288" s="1127"/>
      <c r="UC288" s="1127"/>
      <c r="UD288" s="1127"/>
      <c r="UE288" s="1127"/>
      <c r="UF288" s="1127"/>
      <c r="UG288" s="1127"/>
      <c r="UH288" s="1127"/>
      <c r="UI288" s="1127"/>
      <c r="UJ288" s="1127"/>
      <c r="UK288" s="1127"/>
      <c r="UL288" s="1127"/>
      <c r="UM288" s="1127"/>
      <c r="UN288" s="1127"/>
      <c r="UO288" s="1127"/>
      <c r="UP288" s="1127"/>
      <c r="UQ288" s="1127"/>
      <c r="UR288" s="1127"/>
      <c r="US288" s="1127"/>
      <c r="UT288" s="1127"/>
      <c r="UU288" s="1127"/>
      <c r="UV288" s="1127"/>
      <c r="UW288" s="1127"/>
      <c r="UX288" s="1127"/>
      <c r="UY288" s="1127"/>
      <c r="UZ288" s="1127"/>
      <c r="VA288" s="1127"/>
      <c r="VB288" s="1127"/>
      <c r="VC288" s="1127"/>
      <c r="VD288" s="1127"/>
      <c r="VE288" s="1127"/>
      <c r="VF288" s="1127"/>
      <c r="VG288" s="1127"/>
      <c r="VH288" s="1127"/>
      <c r="VI288" s="1127"/>
      <c r="VJ288" s="1127"/>
      <c r="VK288" s="1127"/>
      <c r="VL288" s="1127"/>
      <c r="VM288" s="1127"/>
      <c r="VN288" s="1127"/>
      <c r="VO288" s="1127"/>
      <c r="VP288" s="1127"/>
      <c r="VQ288" s="1127"/>
      <c r="VR288" s="1127"/>
      <c r="VS288" s="1127"/>
      <c r="VT288" s="1127"/>
      <c r="VU288" s="1127"/>
      <c r="VV288" s="1127"/>
      <c r="VW288" s="1127"/>
      <c r="VX288" s="1127"/>
      <c r="VY288" s="1127"/>
      <c r="VZ288" s="1127"/>
      <c r="WA288" s="1127"/>
      <c r="WB288" s="1127"/>
      <c r="WC288" s="1127"/>
      <c r="WD288" s="1127"/>
      <c r="WE288" s="1127"/>
      <c r="WF288" s="1127"/>
      <c r="WG288" s="1127"/>
      <c r="WH288" s="1127"/>
      <c r="WI288" s="1127"/>
      <c r="WJ288" s="1127"/>
      <c r="WK288" s="1127"/>
      <c r="WL288" s="1127"/>
      <c r="WM288" s="1127"/>
      <c r="WN288" s="1127"/>
      <c r="WO288" s="1127"/>
      <c r="WP288" s="1127"/>
      <c r="WQ288" s="1127"/>
      <c r="WR288" s="1127"/>
      <c r="WS288" s="1127"/>
      <c r="WT288" s="1127"/>
      <c r="WU288" s="1127"/>
      <c r="WV288" s="1127"/>
      <c r="WW288" s="1127"/>
      <c r="WX288" s="1127"/>
      <c r="WY288" s="1127"/>
      <c r="WZ288" s="1127"/>
      <c r="XA288" s="1127"/>
      <c r="XB288" s="1127"/>
      <c r="XC288" s="1127"/>
      <c r="XD288" s="1127"/>
      <c r="XE288" s="1127"/>
      <c r="XF288" s="1127"/>
      <c r="XG288" s="1127"/>
      <c r="XH288" s="1127"/>
      <c r="XI288" s="1127"/>
      <c r="XJ288" s="1127"/>
      <c r="XK288" s="1127"/>
      <c r="XL288" s="1127"/>
      <c r="XM288" s="1127"/>
      <c r="XN288" s="1127"/>
      <c r="XO288" s="1127"/>
      <c r="XP288" s="1127"/>
      <c r="XQ288" s="1127"/>
      <c r="XR288" s="1127"/>
      <c r="XS288" s="1127"/>
      <c r="XT288" s="1127"/>
      <c r="XU288" s="1127"/>
      <c r="XV288" s="1127"/>
      <c r="XW288" s="1127"/>
      <c r="XX288" s="1127"/>
      <c r="XY288" s="1127"/>
      <c r="XZ288" s="1127"/>
      <c r="YA288" s="1127"/>
      <c r="YB288" s="1127"/>
      <c r="YC288" s="1127"/>
      <c r="YD288" s="1127"/>
      <c r="YE288" s="1127"/>
      <c r="YF288" s="1127"/>
      <c r="YG288" s="1127"/>
      <c r="YH288" s="1127"/>
      <c r="YI288" s="1127"/>
      <c r="YJ288" s="1127"/>
      <c r="YK288" s="1127"/>
      <c r="YL288" s="1127"/>
      <c r="YM288" s="1127"/>
      <c r="YN288" s="1127"/>
      <c r="YO288" s="1127"/>
      <c r="YP288" s="1127"/>
      <c r="YQ288" s="1127"/>
      <c r="YR288" s="1127"/>
      <c r="YS288" s="1127"/>
      <c r="YT288" s="1127"/>
      <c r="YU288" s="1127"/>
      <c r="YV288" s="1127"/>
      <c r="YW288" s="1127"/>
      <c r="YX288" s="1127"/>
      <c r="YY288" s="1127"/>
      <c r="YZ288" s="1127"/>
      <c r="ZA288" s="1127"/>
      <c r="ZB288" s="1127"/>
      <c r="ZC288" s="1127"/>
      <c r="ZD288" s="1127"/>
      <c r="ZE288" s="1127"/>
      <c r="ZF288" s="1127"/>
      <c r="ZG288" s="1127"/>
      <c r="ZH288" s="1127"/>
      <c r="ZI288" s="1127"/>
      <c r="ZJ288" s="1127"/>
      <c r="ZK288" s="1127"/>
      <c r="ZL288" s="1127"/>
      <c r="ZM288" s="1127"/>
      <c r="ZN288" s="1127"/>
      <c r="ZO288" s="1127"/>
      <c r="ZP288" s="1127"/>
      <c r="ZQ288" s="1127"/>
      <c r="ZR288" s="1127"/>
      <c r="ZS288" s="1127"/>
      <c r="ZT288" s="1127"/>
      <c r="ZU288" s="1127"/>
      <c r="ZV288" s="1127"/>
      <c r="ZW288" s="1127"/>
      <c r="ZX288" s="1127"/>
      <c r="ZY288" s="1127"/>
      <c r="ZZ288" s="1127"/>
      <c r="AAA288" s="1127"/>
      <c r="AAB288" s="1127"/>
      <c r="AAC288" s="1127"/>
      <c r="AAD288" s="1127"/>
      <c r="AAE288" s="1127"/>
      <c r="AAF288" s="1127"/>
      <c r="AAG288" s="1127"/>
      <c r="AAH288" s="1127"/>
      <c r="AAI288" s="1127"/>
      <c r="AAJ288" s="1127"/>
      <c r="AAK288" s="1127"/>
      <c r="AAL288" s="1127"/>
      <c r="AAM288" s="1127"/>
      <c r="AAN288" s="1127"/>
      <c r="AAO288" s="1127"/>
      <c r="AAP288" s="1127"/>
      <c r="AAQ288" s="1127"/>
      <c r="AAR288" s="1127"/>
      <c r="AAS288" s="1127"/>
      <c r="AAT288" s="1127"/>
      <c r="AAU288" s="1127"/>
      <c r="AAV288" s="1127"/>
      <c r="AAW288" s="1127"/>
      <c r="AAX288" s="1127"/>
      <c r="AAY288" s="1127"/>
      <c r="AAZ288" s="1127"/>
      <c r="ABA288" s="1127"/>
      <c r="ABB288" s="1127"/>
      <c r="ABC288" s="1127"/>
      <c r="ABD288" s="1127"/>
      <c r="ABE288" s="1127"/>
      <c r="ABF288" s="1127"/>
      <c r="ABG288" s="1127"/>
      <c r="ABH288" s="1127"/>
      <c r="ABI288" s="1127"/>
      <c r="ABJ288" s="1127"/>
      <c r="ABK288" s="1127"/>
      <c r="ABL288" s="1127"/>
      <c r="ABM288" s="1127"/>
      <c r="ABN288" s="1127"/>
      <c r="ABO288" s="1127"/>
      <c r="ABP288" s="1127"/>
      <c r="ABQ288" s="1127"/>
      <c r="ABR288" s="1127"/>
      <c r="ABS288" s="1127"/>
      <c r="ABT288" s="1127"/>
      <c r="ABU288" s="1127"/>
      <c r="ABV288" s="1127"/>
      <c r="ABW288" s="1127"/>
      <c r="ABX288" s="1127"/>
      <c r="ABY288" s="1127"/>
      <c r="ABZ288" s="1127"/>
      <c r="ACA288" s="1127"/>
      <c r="ACB288" s="1127"/>
      <c r="ACC288" s="1127"/>
      <c r="ACD288" s="1127"/>
      <c r="ACE288" s="1127"/>
      <c r="ACF288" s="1127"/>
      <c r="ACG288" s="1127"/>
      <c r="ACH288" s="1127"/>
      <c r="ACI288" s="1127"/>
      <c r="ACJ288" s="1127"/>
      <c r="ACK288" s="1127"/>
      <c r="ACL288" s="1127"/>
      <c r="ACM288" s="1127"/>
      <c r="ACN288" s="1127"/>
      <c r="ACO288" s="1127"/>
      <c r="ACP288" s="1127"/>
      <c r="ACQ288" s="1127"/>
      <c r="ACR288" s="1127"/>
      <c r="ACS288" s="1127"/>
      <c r="ACT288" s="1127"/>
      <c r="ACU288" s="1127"/>
      <c r="ACV288" s="1127"/>
      <c r="ACW288" s="1127"/>
      <c r="ACX288" s="1127"/>
      <c r="ACY288" s="1127"/>
      <c r="ACZ288" s="1127"/>
      <c r="ADA288" s="1127"/>
      <c r="ADB288" s="1127"/>
      <c r="ADC288" s="1127"/>
      <c r="ADD288" s="1127"/>
      <c r="ADE288" s="1127"/>
      <c r="ADF288" s="1127"/>
      <c r="ADG288" s="1127"/>
      <c r="ADH288" s="1127"/>
      <c r="ADI288" s="1127"/>
      <c r="ADJ288" s="1127"/>
      <c r="ADK288" s="1127"/>
      <c r="ADL288" s="1127"/>
      <c r="ADM288" s="1127"/>
      <c r="ADN288" s="1127"/>
      <c r="ADO288" s="1127"/>
      <c r="ADP288" s="1127"/>
      <c r="ADQ288" s="1127"/>
      <c r="ADR288" s="1127"/>
      <c r="ADS288" s="1127"/>
      <c r="ADT288" s="1127"/>
      <c r="ADU288" s="1127"/>
      <c r="ADV288" s="1127"/>
      <c r="ADW288" s="1127"/>
      <c r="ADX288" s="1127"/>
      <c r="ADY288" s="1127"/>
      <c r="ADZ288" s="1127"/>
      <c r="AEA288" s="1127"/>
      <c r="AEB288" s="1127"/>
      <c r="AEC288" s="1127"/>
      <c r="AED288" s="1127"/>
      <c r="AEE288" s="1127"/>
      <c r="AEF288" s="1127"/>
      <c r="AEG288" s="1127"/>
      <c r="AEH288" s="1127"/>
      <c r="AEI288" s="1127"/>
      <c r="AEJ288" s="1127"/>
      <c r="AEK288" s="1127"/>
      <c r="AEL288" s="1127"/>
      <c r="AEM288" s="1127"/>
      <c r="AEN288" s="1127"/>
      <c r="AEO288" s="1127"/>
      <c r="AEP288" s="1127"/>
      <c r="AEQ288" s="1127"/>
      <c r="AER288" s="1127"/>
      <c r="AES288" s="1127"/>
      <c r="AET288" s="1127"/>
      <c r="AEU288" s="1127"/>
      <c r="AEV288" s="1127"/>
      <c r="AEW288" s="1127"/>
      <c r="AEX288" s="1127"/>
      <c r="AEY288" s="1127"/>
      <c r="AEZ288" s="1127"/>
      <c r="AFA288" s="1127"/>
      <c r="AFB288" s="1127"/>
      <c r="AFC288" s="1127"/>
      <c r="AFD288" s="1127"/>
      <c r="AFE288" s="1127"/>
      <c r="AFF288" s="1127"/>
      <c r="AFG288" s="1127"/>
      <c r="AFH288" s="1127"/>
      <c r="AFI288" s="1127"/>
      <c r="AFJ288" s="1127"/>
      <c r="AFK288" s="1127"/>
      <c r="AFL288" s="1127"/>
      <c r="AFM288" s="1127"/>
      <c r="AFN288" s="1127"/>
      <c r="AFO288" s="1127"/>
      <c r="AFP288" s="1127"/>
      <c r="AFQ288" s="1127"/>
      <c r="AFR288" s="1127"/>
      <c r="AFS288" s="1127"/>
      <c r="AFT288" s="1127"/>
      <c r="AFU288" s="1127"/>
      <c r="AFV288" s="1127"/>
      <c r="AFW288" s="1127"/>
      <c r="AFX288" s="1127"/>
      <c r="AFY288" s="1127"/>
      <c r="AFZ288" s="1127"/>
      <c r="AGA288" s="1127"/>
      <c r="AGB288" s="1127"/>
      <c r="AGC288" s="1127"/>
      <c r="AGD288" s="1127"/>
      <c r="AGE288" s="1127"/>
      <c r="AGF288" s="1127"/>
      <c r="AGG288" s="1127"/>
      <c r="AGH288" s="1127"/>
      <c r="AGI288" s="1127"/>
      <c r="AGJ288" s="1127"/>
      <c r="AGK288" s="1127"/>
      <c r="AGL288" s="1127"/>
      <c r="AGM288" s="1127"/>
      <c r="AGN288" s="1127"/>
      <c r="AGO288" s="1127"/>
      <c r="AGP288" s="1127"/>
      <c r="AGQ288" s="1127"/>
      <c r="AGR288" s="1127"/>
      <c r="AGS288" s="1127"/>
      <c r="AGT288" s="1127"/>
      <c r="AGU288" s="1127"/>
      <c r="AGV288" s="1127"/>
      <c r="AGW288" s="1127"/>
      <c r="AGX288" s="1127"/>
      <c r="AGY288" s="1127"/>
      <c r="AGZ288" s="1127"/>
      <c r="AHA288" s="1127"/>
      <c r="AHB288" s="1127"/>
      <c r="AHC288" s="1127"/>
      <c r="AHD288" s="1127"/>
      <c r="AHE288" s="1127"/>
      <c r="AHF288" s="1127"/>
      <c r="AHG288" s="1127"/>
      <c r="AHH288" s="1127"/>
      <c r="AHI288" s="1127"/>
      <c r="AHJ288" s="1127"/>
      <c r="AHK288" s="1127"/>
      <c r="AHL288" s="1127"/>
      <c r="AHM288" s="1127"/>
      <c r="AHN288" s="1127"/>
      <c r="AHO288" s="1127"/>
      <c r="AHP288" s="1127"/>
      <c r="AHQ288" s="1127"/>
      <c r="AHR288" s="1127"/>
      <c r="AHS288" s="1127"/>
      <c r="AHT288" s="1127"/>
      <c r="AHU288" s="1127"/>
      <c r="AHV288" s="1127"/>
      <c r="AHW288" s="1127"/>
      <c r="AHX288" s="1127"/>
      <c r="AHY288" s="1127"/>
      <c r="AHZ288" s="1127"/>
      <c r="AIA288" s="1127"/>
      <c r="AIB288" s="1127"/>
      <c r="AIC288" s="1127"/>
      <c r="AID288" s="1127"/>
      <c r="AIE288" s="1127"/>
      <c r="AIF288" s="1127"/>
      <c r="AIG288" s="1127"/>
      <c r="AIH288" s="1127"/>
      <c r="AII288" s="1127"/>
      <c r="AIJ288" s="1127"/>
      <c r="AIK288" s="1127"/>
      <c r="AIL288" s="1127"/>
      <c r="AIM288" s="1127"/>
      <c r="AIN288" s="1127"/>
      <c r="AIO288" s="1127"/>
      <c r="AIP288" s="1127"/>
      <c r="AIQ288" s="1127"/>
      <c r="AIR288" s="1127"/>
      <c r="AIS288" s="1127"/>
      <c r="AIT288" s="1127"/>
      <c r="AIU288" s="1127"/>
      <c r="AIV288" s="1127"/>
      <c r="AIW288" s="1127"/>
      <c r="AIX288" s="1127"/>
      <c r="AIY288" s="1127"/>
      <c r="AIZ288" s="1127"/>
      <c r="AJA288" s="1127"/>
      <c r="AJB288" s="1127"/>
      <c r="AJC288" s="1127"/>
      <c r="AJD288" s="1127"/>
      <c r="AJE288" s="1127"/>
      <c r="AJF288" s="1127"/>
      <c r="AJG288" s="1127"/>
      <c r="AJH288" s="1127"/>
      <c r="AJI288" s="1127"/>
      <c r="AJJ288" s="1127"/>
      <c r="AJK288" s="1127"/>
      <c r="AJL288" s="1127"/>
      <c r="AJM288" s="1127"/>
      <c r="AJN288" s="1127"/>
      <c r="AJO288" s="1127"/>
      <c r="AJP288" s="1127"/>
      <c r="AJQ288" s="1127"/>
      <c r="AJR288" s="1127"/>
      <c r="AJS288" s="1127"/>
      <c r="AJT288" s="1127"/>
      <c r="AJU288" s="1127"/>
      <c r="AJV288" s="1127"/>
      <c r="AJW288" s="1127"/>
      <c r="AJX288" s="1127"/>
      <c r="AJY288" s="1127"/>
      <c r="AJZ288" s="1127"/>
      <c r="AKA288" s="1127"/>
      <c r="AKB288" s="1127"/>
      <c r="AKC288" s="1127"/>
      <c r="AKD288" s="1127"/>
      <c r="AKE288" s="1127"/>
      <c r="AKF288" s="1127"/>
      <c r="AKG288" s="1127"/>
      <c r="AKH288" s="1127"/>
      <c r="AKI288" s="1127"/>
      <c r="AKJ288" s="1127"/>
      <c r="AKK288" s="1127"/>
      <c r="AKL288" s="1127"/>
      <c r="AKM288" s="1127"/>
      <c r="AKN288" s="1127"/>
      <c r="AKO288" s="1127"/>
      <c r="AKP288" s="1127"/>
      <c r="AKQ288" s="1127"/>
      <c r="AKR288" s="1127"/>
      <c r="AKS288" s="1127"/>
      <c r="AKT288" s="1127"/>
      <c r="AKU288" s="1127"/>
      <c r="AKV288" s="1127"/>
      <c r="AKW288" s="1127"/>
      <c r="AKX288" s="1127"/>
      <c r="AKY288" s="1127"/>
      <c r="AKZ288" s="1127"/>
      <c r="ALA288" s="1127"/>
      <c r="ALB288" s="1127"/>
      <c r="ALC288" s="1127"/>
      <c r="ALD288" s="1127"/>
      <c r="ALE288" s="1127"/>
      <c r="ALF288" s="1127"/>
      <c r="ALG288" s="1127"/>
      <c r="ALH288" s="1127"/>
      <c r="ALI288" s="1127"/>
      <c r="ALJ288" s="1127"/>
      <c r="ALK288" s="1127"/>
      <c r="ALL288" s="1127"/>
      <c r="ALM288" s="1127"/>
      <c r="ALN288" s="1127"/>
      <c r="ALO288" s="1127"/>
      <c r="ALP288" s="1127"/>
      <c r="ALQ288" s="1127"/>
      <c r="ALR288" s="1127"/>
      <c r="ALS288" s="1127"/>
      <c r="ALT288" s="1127"/>
      <c r="ALU288" s="1127"/>
      <c r="ALV288" s="1127"/>
      <c r="ALW288" s="1127"/>
      <c r="ALX288" s="1127"/>
      <c r="ALY288" s="1127"/>
      <c r="ALZ288" s="1127"/>
      <c r="AMA288" s="1127"/>
      <c r="AMB288" s="1127"/>
      <c r="AMC288" s="1127"/>
      <c r="AMD288" s="1127"/>
      <c r="AME288" s="1127"/>
      <c r="AMF288" s="1127"/>
      <c r="AMG288" s="1127"/>
      <c r="AMH288" s="1127"/>
      <c r="AMI288" s="1127"/>
      <c r="AMJ288" s="1127"/>
      <c r="AMK288" s="199"/>
    </row>
    <row r="289" spans="1:10 1025:1025">
      <c r="A289" s="1599" t="s">
        <v>3280</v>
      </c>
      <c r="B289" s="1594"/>
      <c r="C289" s="1594"/>
      <c r="D289" s="1594"/>
      <c r="E289" s="1594"/>
      <c r="F289" s="1595"/>
      <c r="G289" s="1600">
        <v>6476008.7800000003</v>
      </c>
      <c r="H289" s="1600">
        <v>6476008.7800000003</v>
      </c>
      <c r="I289" s="656"/>
      <c r="J289" s="653"/>
      <c r="AMK289" s="199"/>
    </row>
    <row r="290" spans="1:10 1025:1025">
      <c r="A290" s="1599" t="s">
        <v>4021</v>
      </c>
      <c r="B290" s="1594"/>
      <c r="C290" s="1594"/>
      <c r="D290" s="1594"/>
      <c r="E290" s="1594"/>
      <c r="F290" s="1595"/>
      <c r="G290" s="1600">
        <v>6454852.25</v>
      </c>
      <c r="H290" s="1600">
        <v>6454852.25</v>
      </c>
      <c r="I290" s="656"/>
      <c r="J290" s="653"/>
      <c r="AMK290" s="199"/>
    </row>
    <row r="291" spans="1:10 1025:1025">
      <c r="A291" s="1599" t="s">
        <v>3309</v>
      </c>
      <c r="B291" s="1594"/>
      <c r="C291" s="1594"/>
      <c r="D291" s="1594"/>
      <c r="E291" s="1594"/>
      <c r="F291" s="1595"/>
      <c r="G291" s="1600">
        <v>6370979.75</v>
      </c>
      <c r="H291" s="1600">
        <v>6370979.75</v>
      </c>
      <c r="I291" s="656"/>
      <c r="J291" s="653"/>
      <c r="AMK291" s="199"/>
    </row>
    <row r="292" spans="1:10 1025:1025">
      <c r="A292" s="1599" t="s">
        <v>3294</v>
      </c>
      <c r="B292" s="1594"/>
      <c r="C292" s="1594"/>
      <c r="D292" s="1594"/>
      <c r="E292" s="1594"/>
      <c r="F292" s="1595"/>
      <c r="G292" s="1600">
        <v>6115000</v>
      </c>
      <c r="H292" s="1600">
        <v>6115000</v>
      </c>
      <c r="I292" s="656"/>
      <c r="J292" s="653"/>
      <c r="AMK292" s="199"/>
    </row>
    <row r="293" spans="1:10 1025:1025">
      <c r="A293" s="1599" t="s">
        <v>3285</v>
      </c>
      <c r="B293" s="1594"/>
      <c r="C293" s="1594"/>
      <c r="D293" s="1594"/>
      <c r="E293" s="1594"/>
      <c r="F293" s="1595"/>
      <c r="G293" s="1600">
        <v>5678017.7400000002</v>
      </c>
      <c r="H293" s="1600">
        <v>5678017.7400000002</v>
      </c>
      <c r="I293" s="656"/>
      <c r="J293" s="653"/>
      <c r="AMK293" s="199"/>
    </row>
    <row r="294" spans="1:10 1025:1025">
      <c r="A294" s="1599" t="s">
        <v>3303</v>
      </c>
      <c r="B294" s="1594"/>
      <c r="C294" s="1594"/>
      <c r="D294" s="1594"/>
      <c r="E294" s="1594"/>
      <c r="F294" s="1595"/>
      <c r="G294" s="1600">
        <v>5552215.4299999997</v>
      </c>
      <c r="H294" s="1600">
        <v>5552215.4299999997</v>
      </c>
      <c r="I294" s="656"/>
      <c r="J294" s="653"/>
      <c r="AMK294" s="199"/>
    </row>
    <row r="295" spans="1:10 1025:1025">
      <c r="A295" s="1599" t="s">
        <v>8862</v>
      </c>
      <c r="B295" s="1594"/>
      <c r="C295" s="1594"/>
      <c r="D295" s="1594"/>
      <c r="E295" s="1594"/>
      <c r="F295" s="1595"/>
      <c r="G295" s="1600">
        <v>5385743.1399999997</v>
      </c>
      <c r="H295" s="1600">
        <v>5385743.1399999997</v>
      </c>
      <c r="I295" s="656"/>
      <c r="J295" s="653"/>
      <c r="AMK295" s="199"/>
    </row>
    <row r="296" spans="1:10 1025:1025">
      <c r="A296" s="1599" t="s">
        <v>3284</v>
      </c>
      <c r="B296" s="1594"/>
      <c r="C296" s="1594"/>
      <c r="D296" s="1594"/>
      <c r="E296" s="1594"/>
      <c r="F296" s="1595"/>
      <c r="G296" s="1600">
        <v>4698988.3499999996</v>
      </c>
      <c r="H296" s="1600">
        <v>4698988.3499999996</v>
      </c>
      <c r="I296" s="656"/>
      <c r="J296" s="653"/>
      <c r="AMK296" s="199"/>
    </row>
    <row r="297" spans="1:10 1025:1025">
      <c r="A297" s="1599" t="s">
        <v>3323</v>
      </c>
      <c r="B297" s="1594"/>
      <c r="C297" s="1594"/>
      <c r="D297" s="1594"/>
      <c r="E297" s="1594"/>
      <c r="F297" s="1595"/>
      <c r="G297" s="1600">
        <v>4292833.75</v>
      </c>
      <c r="H297" s="1600">
        <v>4292833.75</v>
      </c>
      <c r="I297" s="656"/>
      <c r="J297" s="653"/>
      <c r="AMK297" s="199"/>
    </row>
    <row r="298" spans="1:10 1025:1025">
      <c r="A298" s="1599" t="s">
        <v>3293</v>
      </c>
      <c r="B298" s="1594"/>
      <c r="C298" s="1594"/>
      <c r="D298" s="1594"/>
      <c r="E298" s="1594"/>
      <c r="F298" s="1595"/>
      <c r="G298" s="1600">
        <v>3891135.84</v>
      </c>
      <c r="H298" s="1600">
        <v>3891135.84</v>
      </c>
      <c r="I298" s="656"/>
      <c r="J298" s="653"/>
      <c r="AMK298" s="199"/>
    </row>
    <row r="299" spans="1:10 1025:1025">
      <c r="A299" s="1599" t="s">
        <v>3290</v>
      </c>
      <c r="B299" s="1594"/>
      <c r="C299" s="1594"/>
      <c r="D299" s="1594"/>
      <c r="E299" s="1594"/>
      <c r="F299" s="1595"/>
      <c r="G299" s="1600">
        <v>3806242.75</v>
      </c>
      <c r="H299" s="1600">
        <v>3806242.75</v>
      </c>
      <c r="I299" s="656"/>
      <c r="J299" s="653"/>
      <c r="AMK299" s="199"/>
    </row>
    <row r="300" spans="1:10 1025:1025">
      <c r="A300" s="1599" t="s">
        <v>3307</v>
      </c>
      <c r="B300" s="1594"/>
      <c r="C300" s="1594"/>
      <c r="D300" s="1594"/>
      <c r="E300" s="1594"/>
      <c r="F300" s="1595"/>
      <c r="G300" s="1600">
        <v>3677429.45</v>
      </c>
      <c r="H300" s="1600">
        <v>3677429.45</v>
      </c>
      <c r="I300" s="656"/>
      <c r="J300" s="653"/>
      <c r="AMK300" s="199"/>
    </row>
    <row r="301" spans="1:10 1025:1025">
      <c r="A301" s="1599" t="s">
        <v>3304</v>
      </c>
      <c r="B301" s="1594"/>
      <c r="C301" s="1594"/>
      <c r="D301" s="1594"/>
      <c r="E301" s="1594"/>
      <c r="F301" s="1595"/>
      <c r="G301" s="1600">
        <v>2307939.15</v>
      </c>
      <c r="H301" s="1600">
        <v>2307939.15</v>
      </c>
      <c r="I301" s="656"/>
      <c r="J301" s="653"/>
      <c r="AMK301" s="199"/>
    </row>
    <row r="302" spans="1:10 1025:1025">
      <c r="A302" s="1599" t="s">
        <v>3288</v>
      </c>
      <c r="B302" s="1594"/>
      <c r="C302" s="1594"/>
      <c r="D302" s="1594"/>
      <c r="E302" s="1594"/>
      <c r="F302" s="1595"/>
      <c r="G302" s="1600">
        <v>2059900.77</v>
      </c>
      <c r="H302" s="1600">
        <v>2059900.77</v>
      </c>
      <c r="I302" s="656"/>
      <c r="J302" s="653"/>
      <c r="AMK302" s="199"/>
    </row>
    <row r="303" spans="1:10 1025:1025" ht="12.75" customHeight="1">
      <c r="A303" s="1599" t="s">
        <v>3301</v>
      </c>
      <c r="B303" s="1594"/>
      <c r="C303" s="1594"/>
      <c r="D303" s="1594"/>
      <c r="E303" s="1594"/>
      <c r="F303" s="1595"/>
      <c r="G303" s="1600">
        <v>1248658.67</v>
      </c>
      <c r="H303" s="1600">
        <v>1248658.67</v>
      </c>
      <c r="I303" s="656"/>
      <c r="J303" s="653"/>
      <c r="AMK303" s="199"/>
    </row>
    <row r="304" spans="1:10 1025:1025">
      <c r="A304" s="1599" t="s">
        <v>3534</v>
      </c>
      <c r="B304" s="1594"/>
      <c r="C304" s="1594"/>
      <c r="D304" s="1594"/>
      <c r="E304" s="1220" t="s">
        <v>3148</v>
      </c>
      <c r="F304" s="1595"/>
      <c r="G304" s="1600">
        <v>0</v>
      </c>
      <c r="H304" s="1600">
        <v>2052338108.75</v>
      </c>
      <c r="I304" s="656"/>
      <c r="J304" s="653"/>
      <c r="AMK304" s="199"/>
    </row>
    <row r="305" spans="1:1025" ht="12.75" customHeight="1">
      <c r="A305" s="1599" t="s">
        <v>348</v>
      </c>
      <c r="B305" s="1594"/>
      <c r="C305" s="1594"/>
      <c r="D305" s="1594"/>
      <c r="E305" s="1220" t="s">
        <v>3148</v>
      </c>
      <c r="F305" s="1595"/>
      <c r="G305" s="1600">
        <v>0</v>
      </c>
      <c r="H305" s="1600">
        <v>37032358.009999998</v>
      </c>
      <c r="I305" s="656"/>
      <c r="J305" s="653"/>
      <c r="AMK305" s="199"/>
    </row>
    <row r="306" spans="1:1025" ht="12.75" customHeight="1">
      <c r="A306" s="1599" t="s">
        <v>4022</v>
      </c>
      <c r="B306" s="1594"/>
      <c r="C306" s="1594"/>
      <c r="D306" s="1594"/>
      <c r="E306" s="1220" t="s">
        <v>3148</v>
      </c>
      <c r="F306" s="1595"/>
      <c r="G306" s="1600">
        <v>0</v>
      </c>
      <c r="H306" s="1600">
        <v>161805364.84999999</v>
      </c>
      <c r="I306" s="656"/>
      <c r="J306" s="653"/>
      <c r="AMK306" s="199"/>
    </row>
    <row r="307" spans="1:1025">
      <c r="A307" s="1599" t="s">
        <v>4023</v>
      </c>
      <c r="B307" s="1594"/>
      <c r="C307" s="1594"/>
      <c r="D307" s="1594"/>
      <c r="E307" s="1220" t="s">
        <v>3148</v>
      </c>
      <c r="F307" s="1595"/>
      <c r="G307" s="1600">
        <v>0</v>
      </c>
      <c r="H307" s="1600">
        <v>170344007.65000001</v>
      </c>
      <c r="I307" s="656"/>
      <c r="J307" s="653"/>
      <c r="AMK307" s="199"/>
    </row>
    <row r="308" spans="1:1025">
      <c r="A308" s="1608" t="s">
        <v>3406</v>
      </c>
      <c r="B308" s="1594"/>
      <c r="C308" s="1594"/>
      <c r="D308" s="1594"/>
      <c r="E308" s="1594"/>
      <c r="F308" s="1595"/>
      <c r="G308" s="1609">
        <f>SUM(G127:G307)</f>
        <v>108426405130.5</v>
      </c>
      <c r="H308" s="1609">
        <f>SUM(H127:H307)</f>
        <v>58174256359.449944</v>
      </c>
      <c r="I308" s="656"/>
      <c r="J308" s="653"/>
      <c r="AMK308" s="199"/>
    </row>
    <row r="309" spans="1:1025" ht="15">
      <c r="A309" s="1608" t="s">
        <v>3545</v>
      </c>
      <c r="B309" s="1594"/>
      <c r="C309" s="1594"/>
      <c r="D309" s="1220"/>
      <c r="E309" s="1220" t="s">
        <v>3531</v>
      </c>
      <c r="F309" s="1595"/>
      <c r="G309" s="1609">
        <v>-9748303111.4500008</v>
      </c>
      <c r="H309" s="1609">
        <v>-8139516917.6099997</v>
      </c>
      <c r="I309" s="659"/>
      <c r="J309" s="653"/>
      <c r="AMK309" s="199"/>
    </row>
    <row r="310" spans="1:1025">
      <c r="A310" s="1608" t="s">
        <v>3407</v>
      </c>
      <c r="B310" s="1594"/>
      <c r="C310" s="1594"/>
      <c r="D310" s="1594"/>
      <c r="E310" s="1594"/>
      <c r="F310" s="1595"/>
      <c r="G310" s="1609">
        <f>+G308+G309</f>
        <v>98678102019.050003</v>
      </c>
      <c r="H310" s="1609">
        <f>+H308+H309</f>
        <v>50034739441.839943</v>
      </c>
      <c r="I310" s="660"/>
      <c r="J310" s="653"/>
      <c r="AMK310" s="199"/>
    </row>
    <row r="311" spans="1:1025">
      <c r="A311" s="1608"/>
      <c r="B311" s="1594"/>
      <c r="C311" s="1594"/>
      <c r="D311" s="1594"/>
      <c r="E311" s="1594"/>
      <c r="F311" s="1595"/>
      <c r="G311" s="1609"/>
      <c r="H311" s="1609"/>
    </row>
    <row r="312" spans="1:1025">
      <c r="A312" s="1608" t="s">
        <v>160</v>
      </c>
      <c r="B312" s="1594"/>
      <c r="C312" s="1594"/>
      <c r="D312" s="1594"/>
      <c r="E312" s="1594"/>
      <c r="F312" s="1595"/>
      <c r="G312" s="1609"/>
      <c r="H312" s="1609"/>
      <c r="K312" s="1185"/>
      <c r="L312" s="1185"/>
      <c r="M312" s="1185"/>
      <c r="N312" s="1185"/>
      <c r="O312" s="1185"/>
      <c r="P312" s="1185"/>
      <c r="Q312" s="1185"/>
      <c r="R312" s="1185"/>
      <c r="S312" s="1185"/>
      <c r="T312" s="1185"/>
      <c r="U312" s="1185"/>
      <c r="V312" s="1185"/>
      <c r="W312" s="1185"/>
      <c r="X312" s="1185"/>
      <c r="Y312" s="1185"/>
      <c r="Z312" s="1185"/>
      <c r="AA312" s="1185"/>
      <c r="AB312" s="1185"/>
      <c r="AC312" s="1185"/>
      <c r="AD312" s="1185"/>
      <c r="AE312" s="1185"/>
      <c r="AF312" s="1185"/>
      <c r="AG312" s="1185"/>
      <c r="AH312" s="1185"/>
      <c r="AI312" s="1185"/>
      <c r="AJ312" s="1185"/>
      <c r="AK312" s="1185"/>
      <c r="AL312" s="1185"/>
      <c r="AM312" s="1185"/>
      <c r="AN312" s="1185"/>
      <c r="AO312" s="1185"/>
      <c r="AP312" s="1185"/>
      <c r="AQ312" s="1185"/>
      <c r="AR312" s="1185"/>
      <c r="AS312" s="1185"/>
      <c r="AT312" s="1185"/>
      <c r="AU312" s="1185"/>
      <c r="AV312" s="1185"/>
      <c r="AW312" s="1185"/>
      <c r="AX312" s="1185"/>
      <c r="AY312" s="1185"/>
      <c r="AZ312" s="1185"/>
      <c r="BA312" s="1185"/>
      <c r="BB312" s="1185"/>
      <c r="BC312" s="1185"/>
      <c r="BD312" s="1185"/>
      <c r="BE312" s="1185"/>
      <c r="BF312" s="1185"/>
      <c r="BG312" s="1185"/>
      <c r="BH312" s="1185"/>
      <c r="BI312" s="1185"/>
      <c r="BJ312" s="1185"/>
      <c r="BK312" s="1185"/>
      <c r="BL312" s="1185"/>
      <c r="BM312" s="1185"/>
      <c r="BN312" s="1185"/>
      <c r="BO312" s="1185"/>
      <c r="BP312" s="1185"/>
      <c r="BQ312" s="1185"/>
      <c r="BR312" s="1185"/>
      <c r="BS312" s="1185"/>
      <c r="BT312" s="1185"/>
      <c r="BU312" s="1185"/>
      <c r="BV312" s="1185"/>
      <c r="BW312" s="1185"/>
      <c r="BX312" s="1185"/>
      <c r="BY312" s="1185"/>
      <c r="BZ312" s="1185"/>
      <c r="CA312" s="1185"/>
      <c r="CB312" s="1185"/>
      <c r="CC312" s="1185"/>
      <c r="CD312" s="1185"/>
      <c r="CE312" s="1185"/>
      <c r="CF312" s="1185"/>
      <c r="CG312" s="1185"/>
      <c r="CH312" s="1185"/>
      <c r="CI312" s="1185"/>
      <c r="CJ312" s="1185"/>
      <c r="CK312" s="1185"/>
      <c r="CL312" s="1185"/>
      <c r="CM312" s="1185"/>
      <c r="CN312" s="1185"/>
      <c r="CO312" s="1185"/>
      <c r="CP312" s="1185"/>
      <c r="CQ312" s="1185"/>
      <c r="CR312" s="1185"/>
      <c r="CS312" s="1185"/>
      <c r="CT312" s="1185"/>
      <c r="CU312" s="1185"/>
      <c r="CV312" s="1185"/>
      <c r="CW312" s="1185"/>
      <c r="CX312" s="1185"/>
      <c r="CY312" s="1185"/>
      <c r="CZ312" s="1185"/>
      <c r="DA312" s="1185"/>
      <c r="DB312" s="1185"/>
      <c r="DC312" s="1185"/>
      <c r="DD312" s="1185"/>
      <c r="DE312" s="1185"/>
      <c r="DF312" s="1185"/>
      <c r="DG312" s="1185"/>
      <c r="DH312" s="1185"/>
      <c r="DI312" s="1185"/>
      <c r="DJ312" s="1185"/>
      <c r="DK312" s="1185"/>
      <c r="DL312" s="1185"/>
      <c r="DM312" s="1185"/>
      <c r="DN312" s="1185"/>
      <c r="DO312" s="1185"/>
      <c r="DP312" s="1185"/>
      <c r="DQ312" s="1185"/>
      <c r="DR312" s="1185"/>
      <c r="DS312" s="1185"/>
      <c r="DT312" s="1185"/>
      <c r="DU312" s="1185"/>
      <c r="DV312" s="1185"/>
      <c r="DW312" s="1185"/>
      <c r="DX312" s="1185"/>
      <c r="DY312" s="1185"/>
      <c r="DZ312" s="1185"/>
      <c r="EA312" s="1185"/>
      <c r="EB312" s="1185"/>
      <c r="EC312" s="1185"/>
      <c r="ED312" s="1185"/>
      <c r="EE312" s="1185"/>
      <c r="EF312" s="1185"/>
      <c r="EG312" s="1185"/>
      <c r="EH312" s="1185"/>
      <c r="EI312" s="1185"/>
      <c r="EJ312" s="1185"/>
      <c r="EK312" s="1185"/>
      <c r="EL312" s="1185"/>
      <c r="EM312" s="1185"/>
      <c r="EN312" s="1185"/>
      <c r="EO312" s="1185"/>
      <c r="EP312" s="1185"/>
      <c r="EQ312" s="1185"/>
      <c r="ER312" s="1185"/>
      <c r="ES312" s="1185"/>
      <c r="ET312" s="1185"/>
      <c r="EU312" s="1185"/>
      <c r="EV312" s="1185"/>
      <c r="EW312" s="1185"/>
      <c r="EX312" s="1185"/>
      <c r="EY312" s="1185"/>
      <c r="EZ312" s="1185"/>
      <c r="FA312" s="1185"/>
      <c r="FB312" s="1185"/>
      <c r="FC312" s="1185"/>
      <c r="FD312" s="1185"/>
      <c r="FE312" s="1185"/>
      <c r="FF312" s="1185"/>
      <c r="FG312" s="1185"/>
      <c r="FH312" s="1185"/>
      <c r="FI312" s="1185"/>
      <c r="FJ312" s="1185"/>
      <c r="FK312" s="1185"/>
      <c r="FL312" s="1185"/>
      <c r="FM312" s="1185"/>
      <c r="FN312" s="1185"/>
      <c r="FO312" s="1185"/>
      <c r="FP312" s="1185"/>
      <c r="FQ312" s="1185"/>
      <c r="FR312" s="1185"/>
      <c r="FS312" s="1185"/>
      <c r="FT312" s="1185"/>
      <c r="FU312" s="1185"/>
      <c r="FV312" s="1185"/>
      <c r="FW312" s="1185"/>
      <c r="FX312" s="1185"/>
      <c r="FY312" s="1185"/>
      <c r="FZ312" s="1185"/>
      <c r="GA312" s="1185"/>
      <c r="GB312" s="1185"/>
      <c r="GC312" s="1185"/>
      <c r="GD312" s="1185"/>
      <c r="GE312" s="1185"/>
      <c r="GF312" s="1185"/>
      <c r="GG312" s="1185"/>
      <c r="GH312" s="1185"/>
      <c r="GI312" s="1185"/>
      <c r="GJ312" s="1185"/>
      <c r="GK312" s="1185"/>
      <c r="GL312" s="1185"/>
      <c r="GM312" s="1185"/>
      <c r="GN312" s="1185"/>
      <c r="GO312" s="1185"/>
      <c r="GP312" s="1185"/>
      <c r="GQ312" s="1185"/>
      <c r="GR312" s="1185"/>
      <c r="GS312" s="1185"/>
      <c r="GT312" s="1185"/>
      <c r="GU312" s="1185"/>
      <c r="GV312" s="1185"/>
      <c r="GW312" s="1185"/>
      <c r="GX312" s="1185"/>
      <c r="GY312" s="1185"/>
      <c r="GZ312" s="1185"/>
      <c r="HA312" s="1185"/>
      <c r="HB312" s="1185"/>
      <c r="HC312" s="1185"/>
      <c r="HD312" s="1185"/>
      <c r="HE312" s="1185"/>
      <c r="HF312" s="1185"/>
      <c r="HG312" s="1185"/>
      <c r="HH312" s="1185"/>
      <c r="HI312" s="1185"/>
      <c r="HJ312" s="1185"/>
      <c r="HK312" s="1185"/>
      <c r="HL312" s="1185"/>
      <c r="HM312" s="1185"/>
      <c r="HN312" s="1185"/>
      <c r="HO312" s="1185"/>
      <c r="HP312" s="1185"/>
      <c r="HQ312" s="1185"/>
      <c r="HR312" s="1185"/>
      <c r="HS312" s="1185"/>
      <c r="HT312" s="1185"/>
      <c r="HU312" s="1185"/>
      <c r="HV312" s="1185"/>
      <c r="HW312" s="1185"/>
      <c r="HX312" s="1185"/>
      <c r="HY312" s="1185"/>
      <c r="HZ312" s="1185"/>
      <c r="IA312" s="1185"/>
      <c r="IB312" s="1185"/>
      <c r="IC312" s="1185"/>
      <c r="ID312" s="1185"/>
      <c r="IE312" s="1185"/>
      <c r="IF312" s="1185"/>
      <c r="IG312" s="1185"/>
      <c r="IH312" s="1185"/>
      <c r="II312" s="1185"/>
      <c r="IJ312" s="1185"/>
      <c r="IK312" s="1185"/>
      <c r="IL312" s="1185"/>
      <c r="IM312" s="1185"/>
      <c r="IN312" s="1185"/>
      <c r="IO312" s="1185"/>
      <c r="IP312" s="1185"/>
      <c r="IQ312" s="1185"/>
      <c r="IR312" s="1185"/>
      <c r="IS312" s="1185"/>
      <c r="IT312" s="1185"/>
      <c r="IU312" s="1185"/>
      <c r="IV312" s="1185"/>
      <c r="IW312" s="1185"/>
      <c r="IX312" s="1185"/>
      <c r="IY312" s="1185"/>
      <c r="IZ312" s="1185"/>
      <c r="JA312" s="1185"/>
      <c r="JB312" s="1185"/>
      <c r="JC312" s="1185"/>
      <c r="JD312" s="1185"/>
      <c r="JE312" s="1185"/>
      <c r="JF312" s="1185"/>
      <c r="JG312" s="1185"/>
      <c r="JH312" s="1185"/>
      <c r="JI312" s="1185"/>
      <c r="JJ312" s="1185"/>
      <c r="JK312" s="1185"/>
      <c r="JL312" s="1185"/>
      <c r="JM312" s="1185"/>
      <c r="JN312" s="1185"/>
      <c r="JO312" s="1185"/>
      <c r="JP312" s="1185"/>
      <c r="JQ312" s="1185"/>
      <c r="JR312" s="1185"/>
      <c r="JS312" s="1185"/>
      <c r="JT312" s="1185"/>
      <c r="JU312" s="1185"/>
      <c r="JV312" s="1185"/>
      <c r="JW312" s="1185"/>
      <c r="JX312" s="1185"/>
      <c r="JY312" s="1185"/>
      <c r="JZ312" s="1185"/>
      <c r="KA312" s="1185"/>
      <c r="KB312" s="1185"/>
      <c r="KC312" s="1185"/>
      <c r="KD312" s="1185"/>
      <c r="KE312" s="1185"/>
      <c r="KF312" s="1185"/>
      <c r="KG312" s="1185"/>
      <c r="KH312" s="1185"/>
      <c r="KI312" s="1185"/>
      <c r="KJ312" s="1185"/>
      <c r="KK312" s="1185"/>
      <c r="KL312" s="1185"/>
      <c r="KM312" s="1185"/>
      <c r="KN312" s="1185"/>
      <c r="KO312" s="1185"/>
      <c r="KP312" s="1185"/>
      <c r="KQ312" s="1185"/>
      <c r="KR312" s="1185"/>
      <c r="KS312" s="1185"/>
      <c r="KT312" s="1185"/>
      <c r="KU312" s="1185"/>
      <c r="KV312" s="1185"/>
      <c r="KW312" s="1185"/>
      <c r="KX312" s="1185"/>
      <c r="KY312" s="1185"/>
      <c r="KZ312" s="1185"/>
      <c r="LA312" s="1185"/>
      <c r="LB312" s="1185"/>
      <c r="LC312" s="1185"/>
      <c r="LD312" s="1185"/>
      <c r="LE312" s="1185"/>
      <c r="LF312" s="1185"/>
      <c r="LG312" s="1185"/>
      <c r="LH312" s="1185"/>
      <c r="LI312" s="1185"/>
      <c r="LJ312" s="1185"/>
      <c r="LK312" s="1185"/>
      <c r="LL312" s="1185"/>
      <c r="LM312" s="1185"/>
      <c r="LN312" s="1185"/>
      <c r="LO312" s="1185"/>
      <c r="LP312" s="1185"/>
      <c r="LQ312" s="1185"/>
      <c r="LR312" s="1185"/>
      <c r="LS312" s="1185"/>
      <c r="LT312" s="1185"/>
      <c r="LU312" s="1185"/>
      <c r="LV312" s="1185"/>
      <c r="LW312" s="1185"/>
      <c r="LX312" s="1185"/>
      <c r="LY312" s="1185"/>
      <c r="LZ312" s="1185"/>
      <c r="MA312" s="1185"/>
      <c r="MB312" s="1185"/>
      <c r="MC312" s="1185"/>
      <c r="MD312" s="1185"/>
      <c r="ME312" s="1185"/>
      <c r="MF312" s="1185"/>
      <c r="MG312" s="1185"/>
      <c r="MH312" s="1185"/>
      <c r="MI312" s="1185"/>
      <c r="MJ312" s="1185"/>
      <c r="MK312" s="1185"/>
      <c r="ML312" s="1185"/>
      <c r="MM312" s="1185"/>
      <c r="MN312" s="1185"/>
      <c r="MO312" s="1185"/>
      <c r="MP312" s="1185"/>
      <c r="MQ312" s="1185"/>
      <c r="MR312" s="1185"/>
      <c r="MS312" s="1185"/>
      <c r="MT312" s="1185"/>
      <c r="MU312" s="1185"/>
      <c r="MV312" s="1185"/>
      <c r="MW312" s="1185"/>
      <c r="MX312" s="1185"/>
      <c r="MY312" s="1185"/>
      <c r="MZ312" s="1185"/>
      <c r="NA312" s="1185"/>
      <c r="NB312" s="1185"/>
      <c r="NC312" s="1185"/>
      <c r="ND312" s="1185"/>
      <c r="NE312" s="1185"/>
      <c r="NF312" s="1185"/>
      <c r="NG312" s="1185"/>
      <c r="NH312" s="1185"/>
      <c r="NI312" s="1185"/>
      <c r="NJ312" s="1185"/>
      <c r="NK312" s="1185"/>
      <c r="NL312" s="1185"/>
      <c r="NM312" s="1185"/>
      <c r="NN312" s="1185"/>
      <c r="NO312" s="1185"/>
      <c r="NP312" s="1185"/>
      <c r="NQ312" s="1185"/>
      <c r="NR312" s="1185"/>
      <c r="NS312" s="1185"/>
      <c r="NT312" s="1185"/>
      <c r="NU312" s="1185"/>
      <c r="NV312" s="1185"/>
      <c r="NW312" s="1185"/>
      <c r="NX312" s="1185"/>
      <c r="NY312" s="1185"/>
      <c r="NZ312" s="1185"/>
      <c r="OA312" s="1185"/>
      <c r="OB312" s="1185"/>
      <c r="OC312" s="1185"/>
      <c r="OD312" s="1185"/>
      <c r="OE312" s="1185"/>
      <c r="OF312" s="1185"/>
      <c r="OG312" s="1185"/>
      <c r="OH312" s="1185"/>
      <c r="OI312" s="1185"/>
      <c r="OJ312" s="1185"/>
      <c r="OK312" s="1185"/>
      <c r="OL312" s="1185"/>
      <c r="OM312" s="1185"/>
      <c r="ON312" s="1185"/>
      <c r="OO312" s="1185"/>
      <c r="OP312" s="1185"/>
      <c r="OQ312" s="1185"/>
      <c r="OR312" s="1185"/>
      <c r="OS312" s="1185"/>
      <c r="OT312" s="1185"/>
      <c r="OU312" s="1185"/>
      <c r="OV312" s="1185"/>
      <c r="OW312" s="1185"/>
      <c r="OX312" s="1185"/>
      <c r="OY312" s="1185"/>
      <c r="OZ312" s="1185"/>
      <c r="PA312" s="1185"/>
      <c r="PB312" s="1185"/>
      <c r="PC312" s="1185"/>
      <c r="PD312" s="1185"/>
      <c r="PE312" s="1185"/>
      <c r="PF312" s="1185"/>
      <c r="PG312" s="1185"/>
      <c r="PH312" s="1185"/>
      <c r="PI312" s="1185"/>
      <c r="PJ312" s="1185"/>
      <c r="PK312" s="1185"/>
      <c r="PL312" s="1185"/>
      <c r="PM312" s="1185"/>
      <c r="PN312" s="1185"/>
      <c r="PO312" s="1185"/>
      <c r="PP312" s="1185"/>
      <c r="PQ312" s="1185"/>
      <c r="PR312" s="1185"/>
      <c r="PS312" s="1185"/>
      <c r="PT312" s="1185"/>
      <c r="PU312" s="1185"/>
      <c r="PV312" s="1185"/>
      <c r="PW312" s="1185"/>
      <c r="PX312" s="1185"/>
      <c r="PY312" s="1185"/>
      <c r="PZ312" s="1185"/>
      <c r="QA312" s="1185"/>
      <c r="QB312" s="1185"/>
      <c r="QC312" s="1185"/>
      <c r="QD312" s="1185"/>
      <c r="QE312" s="1185"/>
      <c r="QF312" s="1185"/>
      <c r="QG312" s="1185"/>
      <c r="QH312" s="1185"/>
      <c r="QI312" s="1185"/>
      <c r="QJ312" s="1185"/>
      <c r="QK312" s="1185"/>
      <c r="QL312" s="1185"/>
      <c r="QM312" s="1185"/>
      <c r="QN312" s="1185"/>
      <c r="QO312" s="1185"/>
      <c r="QP312" s="1185"/>
      <c r="QQ312" s="1185"/>
      <c r="QR312" s="1185"/>
      <c r="QS312" s="1185"/>
      <c r="QT312" s="1185"/>
      <c r="QU312" s="1185"/>
      <c r="QV312" s="1185"/>
      <c r="QW312" s="1185"/>
      <c r="QX312" s="1185"/>
      <c r="QY312" s="1185"/>
      <c r="QZ312" s="1185"/>
      <c r="RA312" s="1185"/>
      <c r="RB312" s="1185"/>
      <c r="RC312" s="1185"/>
      <c r="RD312" s="1185"/>
      <c r="RE312" s="1185"/>
      <c r="RF312" s="1185"/>
      <c r="RG312" s="1185"/>
      <c r="RH312" s="1185"/>
      <c r="RI312" s="1185"/>
      <c r="RJ312" s="1185"/>
      <c r="RK312" s="1185"/>
      <c r="RL312" s="1185"/>
      <c r="RM312" s="1185"/>
      <c r="RN312" s="1185"/>
      <c r="RO312" s="1185"/>
      <c r="RP312" s="1185"/>
      <c r="RQ312" s="1185"/>
      <c r="RR312" s="1185"/>
      <c r="RS312" s="1185"/>
      <c r="RT312" s="1185"/>
      <c r="RU312" s="1185"/>
      <c r="RV312" s="1185"/>
      <c r="RW312" s="1185"/>
      <c r="RX312" s="1185"/>
      <c r="RY312" s="1185"/>
      <c r="RZ312" s="1185"/>
      <c r="SA312" s="1185"/>
      <c r="SB312" s="1185"/>
      <c r="SC312" s="1185"/>
      <c r="SD312" s="1185"/>
      <c r="SE312" s="1185"/>
      <c r="SF312" s="1185"/>
      <c r="SG312" s="1185"/>
      <c r="SH312" s="1185"/>
      <c r="SI312" s="1185"/>
      <c r="SJ312" s="1185"/>
      <c r="SK312" s="1185"/>
      <c r="SL312" s="1185"/>
      <c r="SM312" s="1185"/>
      <c r="SN312" s="1185"/>
      <c r="SO312" s="1185"/>
      <c r="SP312" s="1185"/>
      <c r="SQ312" s="1185"/>
      <c r="SR312" s="1185"/>
      <c r="SS312" s="1185"/>
      <c r="ST312" s="1185"/>
      <c r="SU312" s="1185"/>
      <c r="SV312" s="1185"/>
      <c r="SW312" s="1185"/>
      <c r="SX312" s="1185"/>
      <c r="SY312" s="1185"/>
      <c r="SZ312" s="1185"/>
      <c r="TA312" s="1185"/>
      <c r="TB312" s="1185"/>
      <c r="TC312" s="1185"/>
      <c r="TD312" s="1185"/>
      <c r="TE312" s="1185"/>
      <c r="TF312" s="1185"/>
      <c r="TG312" s="1185"/>
      <c r="TH312" s="1185"/>
      <c r="TI312" s="1185"/>
      <c r="TJ312" s="1185"/>
      <c r="TK312" s="1185"/>
      <c r="TL312" s="1185"/>
      <c r="TM312" s="1185"/>
      <c r="TN312" s="1185"/>
      <c r="TO312" s="1185"/>
      <c r="TP312" s="1185"/>
      <c r="TQ312" s="1185"/>
      <c r="TR312" s="1185"/>
      <c r="TS312" s="1185"/>
      <c r="TT312" s="1185"/>
      <c r="TU312" s="1185"/>
      <c r="TV312" s="1185"/>
      <c r="TW312" s="1185"/>
      <c r="TX312" s="1185"/>
      <c r="TY312" s="1185"/>
      <c r="TZ312" s="1185"/>
      <c r="UA312" s="1185"/>
      <c r="UB312" s="1185"/>
      <c r="UC312" s="1185"/>
      <c r="UD312" s="1185"/>
      <c r="UE312" s="1185"/>
      <c r="UF312" s="1185"/>
      <c r="UG312" s="1185"/>
      <c r="UH312" s="1185"/>
      <c r="UI312" s="1185"/>
      <c r="UJ312" s="1185"/>
      <c r="UK312" s="1185"/>
      <c r="UL312" s="1185"/>
      <c r="UM312" s="1185"/>
      <c r="UN312" s="1185"/>
      <c r="UO312" s="1185"/>
      <c r="UP312" s="1185"/>
      <c r="UQ312" s="1185"/>
      <c r="UR312" s="1185"/>
      <c r="US312" s="1185"/>
      <c r="UT312" s="1185"/>
      <c r="UU312" s="1185"/>
      <c r="UV312" s="1185"/>
      <c r="UW312" s="1185"/>
      <c r="UX312" s="1185"/>
      <c r="UY312" s="1185"/>
      <c r="UZ312" s="1185"/>
      <c r="VA312" s="1185"/>
      <c r="VB312" s="1185"/>
      <c r="VC312" s="1185"/>
      <c r="VD312" s="1185"/>
      <c r="VE312" s="1185"/>
      <c r="VF312" s="1185"/>
      <c r="VG312" s="1185"/>
      <c r="VH312" s="1185"/>
      <c r="VI312" s="1185"/>
      <c r="VJ312" s="1185"/>
      <c r="VK312" s="1185"/>
      <c r="VL312" s="1185"/>
      <c r="VM312" s="1185"/>
      <c r="VN312" s="1185"/>
      <c r="VO312" s="1185"/>
      <c r="VP312" s="1185"/>
      <c r="VQ312" s="1185"/>
      <c r="VR312" s="1185"/>
      <c r="VS312" s="1185"/>
      <c r="VT312" s="1185"/>
      <c r="VU312" s="1185"/>
      <c r="VV312" s="1185"/>
      <c r="VW312" s="1185"/>
      <c r="VX312" s="1185"/>
      <c r="VY312" s="1185"/>
      <c r="VZ312" s="1185"/>
      <c r="WA312" s="1185"/>
      <c r="WB312" s="1185"/>
      <c r="WC312" s="1185"/>
      <c r="WD312" s="1185"/>
      <c r="WE312" s="1185"/>
      <c r="WF312" s="1185"/>
      <c r="WG312" s="1185"/>
      <c r="WH312" s="1185"/>
      <c r="WI312" s="1185"/>
      <c r="WJ312" s="1185"/>
      <c r="WK312" s="1185"/>
      <c r="WL312" s="1185"/>
      <c r="WM312" s="1185"/>
      <c r="WN312" s="1185"/>
      <c r="WO312" s="1185"/>
      <c r="WP312" s="1185"/>
      <c r="WQ312" s="1185"/>
      <c r="WR312" s="1185"/>
      <c r="WS312" s="1185"/>
      <c r="WT312" s="1185"/>
      <c r="WU312" s="1185"/>
      <c r="WV312" s="1185"/>
      <c r="WW312" s="1185"/>
      <c r="WX312" s="1185"/>
      <c r="WY312" s="1185"/>
      <c r="WZ312" s="1185"/>
      <c r="XA312" s="1185"/>
      <c r="XB312" s="1185"/>
      <c r="XC312" s="1185"/>
      <c r="XD312" s="1185"/>
      <c r="XE312" s="1185"/>
      <c r="XF312" s="1185"/>
      <c r="XG312" s="1185"/>
      <c r="XH312" s="1185"/>
      <c r="XI312" s="1185"/>
      <c r="XJ312" s="1185"/>
      <c r="XK312" s="1185"/>
      <c r="XL312" s="1185"/>
      <c r="XM312" s="1185"/>
      <c r="XN312" s="1185"/>
      <c r="XO312" s="1185"/>
      <c r="XP312" s="1185"/>
      <c r="XQ312" s="1185"/>
      <c r="XR312" s="1185"/>
      <c r="XS312" s="1185"/>
      <c r="XT312" s="1185"/>
      <c r="XU312" s="1185"/>
      <c r="XV312" s="1185"/>
      <c r="XW312" s="1185"/>
      <c r="XX312" s="1185"/>
      <c r="XY312" s="1185"/>
      <c r="XZ312" s="1185"/>
      <c r="YA312" s="1185"/>
      <c r="YB312" s="1185"/>
      <c r="YC312" s="1185"/>
      <c r="YD312" s="1185"/>
      <c r="YE312" s="1185"/>
      <c r="YF312" s="1185"/>
      <c r="YG312" s="1185"/>
      <c r="YH312" s="1185"/>
      <c r="YI312" s="1185"/>
      <c r="YJ312" s="1185"/>
      <c r="YK312" s="1185"/>
      <c r="YL312" s="1185"/>
      <c r="YM312" s="1185"/>
      <c r="YN312" s="1185"/>
      <c r="YO312" s="1185"/>
      <c r="YP312" s="1185"/>
      <c r="YQ312" s="1185"/>
      <c r="YR312" s="1185"/>
      <c r="YS312" s="1185"/>
      <c r="YT312" s="1185"/>
      <c r="YU312" s="1185"/>
      <c r="YV312" s="1185"/>
      <c r="YW312" s="1185"/>
      <c r="YX312" s="1185"/>
      <c r="YY312" s="1185"/>
      <c r="YZ312" s="1185"/>
      <c r="ZA312" s="1185"/>
      <c r="ZB312" s="1185"/>
      <c r="ZC312" s="1185"/>
      <c r="ZD312" s="1185"/>
      <c r="ZE312" s="1185"/>
      <c r="ZF312" s="1185"/>
      <c r="ZG312" s="1185"/>
      <c r="ZH312" s="1185"/>
      <c r="ZI312" s="1185"/>
      <c r="ZJ312" s="1185"/>
      <c r="ZK312" s="1185"/>
      <c r="ZL312" s="1185"/>
      <c r="ZM312" s="1185"/>
      <c r="ZN312" s="1185"/>
      <c r="ZO312" s="1185"/>
      <c r="ZP312" s="1185"/>
      <c r="ZQ312" s="1185"/>
      <c r="ZR312" s="1185"/>
      <c r="ZS312" s="1185"/>
      <c r="ZT312" s="1185"/>
      <c r="ZU312" s="1185"/>
      <c r="ZV312" s="1185"/>
      <c r="ZW312" s="1185"/>
      <c r="ZX312" s="1185"/>
      <c r="ZY312" s="1185"/>
      <c r="ZZ312" s="1185"/>
      <c r="AAA312" s="1185"/>
      <c r="AAB312" s="1185"/>
      <c r="AAC312" s="1185"/>
      <c r="AAD312" s="1185"/>
      <c r="AAE312" s="1185"/>
      <c r="AAF312" s="1185"/>
      <c r="AAG312" s="1185"/>
      <c r="AAH312" s="1185"/>
      <c r="AAI312" s="1185"/>
      <c r="AAJ312" s="1185"/>
      <c r="AAK312" s="1185"/>
      <c r="AAL312" s="1185"/>
      <c r="AAM312" s="1185"/>
      <c r="AAN312" s="1185"/>
      <c r="AAO312" s="1185"/>
      <c r="AAP312" s="1185"/>
      <c r="AAQ312" s="1185"/>
      <c r="AAR312" s="1185"/>
      <c r="AAS312" s="1185"/>
      <c r="AAT312" s="1185"/>
      <c r="AAU312" s="1185"/>
      <c r="AAV312" s="1185"/>
      <c r="AAW312" s="1185"/>
      <c r="AAX312" s="1185"/>
      <c r="AAY312" s="1185"/>
      <c r="AAZ312" s="1185"/>
      <c r="ABA312" s="1185"/>
      <c r="ABB312" s="1185"/>
      <c r="ABC312" s="1185"/>
      <c r="ABD312" s="1185"/>
      <c r="ABE312" s="1185"/>
      <c r="ABF312" s="1185"/>
      <c r="ABG312" s="1185"/>
      <c r="ABH312" s="1185"/>
      <c r="ABI312" s="1185"/>
      <c r="ABJ312" s="1185"/>
      <c r="ABK312" s="1185"/>
      <c r="ABL312" s="1185"/>
      <c r="ABM312" s="1185"/>
      <c r="ABN312" s="1185"/>
      <c r="ABO312" s="1185"/>
      <c r="ABP312" s="1185"/>
      <c r="ABQ312" s="1185"/>
      <c r="ABR312" s="1185"/>
      <c r="ABS312" s="1185"/>
      <c r="ABT312" s="1185"/>
      <c r="ABU312" s="1185"/>
      <c r="ABV312" s="1185"/>
      <c r="ABW312" s="1185"/>
      <c r="ABX312" s="1185"/>
      <c r="ABY312" s="1185"/>
      <c r="ABZ312" s="1185"/>
      <c r="ACA312" s="1185"/>
      <c r="ACB312" s="1185"/>
      <c r="ACC312" s="1185"/>
      <c r="ACD312" s="1185"/>
      <c r="ACE312" s="1185"/>
      <c r="ACF312" s="1185"/>
      <c r="ACG312" s="1185"/>
      <c r="ACH312" s="1185"/>
      <c r="ACI312" s="1185"/>
      <c r="ACJ312" s="1185"/>
      <c r="ACK312" s="1185"/>
      <c r="ACL312" s="1185"/>
      <c r="ACM312" s="1185"/>
      <c r="ACN312" s="1185"/>
      <c r="ACO312" s="1185"/>
      <c r="ACP312" s="1185"/>
      <c r="ACQ312" s="1185"/>
      <c r="ACR312" s="1185"/>
      <c r="ACS312" s="1185"/>
      <c r="ACT312" s="1185"/>
      <c r="ACU312" s="1185"/>
      <c r="ACV312" s="1185"/>
      <c r="ACW312" s="1185"/>
      <c r="ACX312" s="1185"/>
      <c r="ACY312" s="1185"/>
      <c r="ACZ312" s="1185"/>
      <c r="ADA312" s="1185"/>
      <c r="ADB312" s="1185"/>
      <c r="ADC312" s="1185"/>
      <c r="ADD312" s="1185"/>
      <c r="ADE312" s="1185"/>
      <c r="ADF312" s="1185"/>
      <c r="ADG312" s="1185"/>
      <c r="ADH312" s="1185"/>
      <c r="ADI312" s="1185"/>
      <c r="ADJ312" s="1185"/>
      <c r="ADK312" s="1185"/>
      <c r="ADL312" s="1185"/>
      <c r="ADM312" s="1185"/>
      <c r="ADN312" s="1185"/>
      <c r="ADO312" s="1185"/>
      <c r="ADP312" s="1185"/>
      <c r="ADQ312" s="1185"/>
      <c r="ADR312" s="1185"/>
      <c r="ADS312" s="1185"/>
      <c r="ADT312" s="1185"/>
      <c r="ADU312" s="1185"/>
      <c r="ADV312" s="1185"/>
      <c r="ADW312" s="1185"/>
      <c r="ADX312" s="1185"/>
      <c r="ADY312" s="1185"/>
      <c r="ADZ312" s="1185"/>
      <c r="AEA312" s="1185"/>
      <c r="AEB312" s="1185"/>
      <c r="AEC312" s="1185"/>
      <c r="AED312" s="1185"/>
      <c r="AEE312" s="1185"/>
      <c r="AEF312" s="1185"/>
      <c r="AEG312" s="1185"/>
      <c r="AEH312" s="1185"/>
      <c r="AEI312" s="1185"/>
      <c r="AEJ312" s="1185"/>
      <c r="AEK312" s="1185"/>
      <c r="AEL312" s="1185"/>
      <c r="AEM312" s="1185"/>
      <c r="AEN312" s="1185"/>
      <c r="AEO312" s="1185"/>
      <c r="AEP312" s="1185"/>
      <c r="AEQ312" s="1185"/>
      <c r="AER312" s="1185"/>
      <c r="AES312" s="1185"/>
      <c r="AET312" s="1185"/>
      <c r="AEU312" s="1185"/>
      <c r="AEV312" s="1185"/>
      <c r="AEW312" s="1185"/>
      <c r="AEX312" s="1185"/>
      <c r="AEY312" s="1185"/>
      <c r="AEZ312" s="1185"/>
      <c r="AFA312" s="1185"/>
      <c r="AFB312" s="1185"/>
      <c r="AFC312" s="1185"/>
      <c r="AFD312" s="1185"/>
      <c r="AFE312" s="1185"/>
      <c r="AFF312" s="1185"/>
      <c r="AFG312" s="1185"/>
      <c r="AFH312" s="1185"/>
      <c r="AFI312" s="1185"/>
      <c r="AFJ312" s="1185"/>
      <c r="AFK312" s="1185"/>
      <c r="AFL312" s="1185"/>
      <c r="AFM312" s="1185"/>
      <c r="AFN312" s="1185"/>
      <c r="AFO312" s="1185"/>
      <c r="AFP312" s="1185"/>
      <c r="AFQ312" s="1185"/>
      <c r="AFR312" s="1185"/>
      <c r="AFS312" s="1185"/>
      <c r="AFT312" s="1185"/>
      <c r="AFU312" s="1185"/>
      <c r="AFV312" s="1185"/>
      <c r="AFW312" s="1185"/>
      <c r="AFX312" s="1185"/>
      <c r="AFY312" s="1185"/>
      <c r="AFZ312" s="1185"/>
      <c r="AGA312" s="1185"/>
      <c r="AGB312" s="1185"/>
      <c r="AGC312" s="1185"/>
      <c r="AGD312" s="1185"/>
      <c r="AGE312" s="1185"/>
      <c r="AGF312" s="1185"/>
      <c r="AGG312" s="1185"/>
      <c r="AGH312" s="1185"/>
      <c r="AGI312" s="1185"/>
      <c r="AGJ312" s="1185"/>
      <c r="AGK312" s="1185"/>
      <c r="AGL312" s="1185"/>
      <c r="AGM312" s="1185"/>
      <c r="AGN312" s="1185"/>
      <c r="AGO312" s="1185"/>
      <c r="AGP312" s="1185"/>
      <c r="AGQ312" s="1185"/>
      <c r="AGR312" s="1185"/>
      <c r="AGS312" s="1185"/>
      <c r="AGT312" s="1185"/>
      <c r="AGU312" s="1185"/>
      <c r="AGV312" s="1185"/>
      <c r="AGW312" s="1185"/>
      <c r="AGX312" s="1185"/>
      <c r="AGY312" s="1185"/>
      <c r="AGZ312" s="1185"/>
      <c r="AHA312" s="1185"/>
      <c r="AHB312" s="1185"/>
      <c r="AHC312" s="1185"/>
      <c r="AHD312" s="1185"/>
      <c r="AHE312" s="1185"/>
      <c r="AHF312" s="1185"/>
      <c r="AHG312" s="1185"/>
      <c r="AHH312" s="1185"/>
      <c r="AHI312" s="1185"/>
      <c r="AHJ312" s="1185"/>
      <c r="AHK312" s="1185"/>
      <c r="AHL312" s="1185"/>
      <c r="AHM312" s="1185"/>
      <c r="AHN312" s="1185"/>
      <c r="AHO312" s="1185"/>
      <c r="AHP312" s="1185"/>
      <c r="AHQ312" s="1185"/>
      <c r="AHR312" s="1185"/>
      <c r="AHS312" s="1185"/>
      <c r="AHT312" s="1185"/>
      <c r="AHU312" s="1185"/>
      <c r="AHV312" s="1185"/>
      <c r="AHW312" s="1185"/>
      <c r="AHX312" s="1185"/>
      <c r="AHY312" s="1185"/>
      <c r="AHZ312" s="1185"/>
      <c r="AIA312" s="1185"/>
      <c r="AIB312" s="1185"/>
      <c r="AIC312" s="1185"/>
      <c r="AID312" s="1185"/>
      <c r="AIE312" s="1185"/>
      <c r="AIF312" s="1185"/>
      <c r="AIG312" s="1185"/>
      <c r="AIH312" s="1185"/>
      <c r="AII312" s="1185"/>
      <c r="AIJ312" s="1185"/>
      <c r="AIK312" s="1185"/>
      <c r="AIL312" s="1185"/>
      <c r="AIM312" s="1185"/>
      <c r="AIN312" s="1185"/>
      <c r="AIO312" s="1185"/>
      <c r="AIP312" s="1185"/>
      <c r="AIQ312" s="1185"/>
      <c r="AIR312" s="1185"/>
      <c r="AIS312" s="1185"/>
      <c r="AIT312" s="1185"/>
      <c r="AIU312" s="1185"/>
      <c r="AIV312" s="1185"/>
      <c r="AIW312" s="1185"/>
      <c r="AIX312" s="1185"/>
      <c r="AIY312" s="1185"/>
      <c r="AIZ312" s="1185"/>
      <c r="AJA312" s="1185"/>
      <c r="AJB312" s="1185"/>
      <c r="AJC312" s="1185"/>
      <c r="AJD312" s="1185"/>
      <c r="AJE312" s="1185"/>
      <c r="AJF312" s="1185"/>
      <c r="AJG312" s="1185"/>
      <c r="AJH312" s="1185"/>
      <c r="AJI312" s="1185"/>
      <c r="AJJ312" s="1185"/>
      <c r="AJK312" s="1185"/>
      <c r="AJL312" s="1185"/>
      <c r="AJM312" s="1185"/>
      <c r="AJN312" s="1185"/>
      <c r="AJO312" s="1185"/>
      <c r="AJP312" s="1185"/>
      <c r="AJQ312" s="1185"/>
      <c r="AJR312" s="1185"/>
      <c r="AJS312" s="1185"/>
      <c r="AJT312" s="1185"/>
      <c r="AJU312" s="1185"/>
      <c r="AJV312" s="1185"/>
      <c r="AJW312" s="1185"/>
      <c r="AJX312" s="1185"/>
      <c r="AJY312" s="1185"/>
      <c r="AJZ312" s="1185"/>
      <c r="AKA312" s="1185"/>
      <c r="AKB312" s="1185"/>
      <c r="AKC312" s="1185"/>
      <c r="AKD312" s="1185"/>
      <c r="AKE312" s="1185"/>
      <c r="AKF312" s="1185"/>
      <c r="AKG312" s="1185"/>
      <c r="AKH312" s="1185"/>
      <c r="AKI312" s="1185"/>
      <c r="AKJ312" s="1185"/>
      <c r="AKK312" s="1185"/>
      <c r="AKL312" s="1185"/>
      <c r="AKM312" s="1185"/>
      <c r="AKN312" s="1185"/>
      <c r="AKO312" s="1185"/>
      <c r="AKP312" s="1185"/>
      <c r="AKQ312" s="1185"/>
      <c r="AKR312" s="1185"/>
      <c r="AKS312" s="1185"/>
      <c r="AKT312" s="1185"/>
      <c r="AKU312" s="1185"/>
      <c r="AKV312" s="1185"/>
      <c r="AKW312" s="1185"/>
      <c r="AKX312" s="1185"/>
      <c r="AKY312" s="1185"/>
      <c r="AKZ312" s="1185"/>
      <c r="ALA312" s="1185"/>
      <c r="ALB312" s="1185"/>
      <c r="ALC312" s="1185"/>
      <c r="ALD312" s="1185"/>
      <c r="ALE312" s="1185"/>
      <c r="ALF312" s="1185"/>
      <c r="ALG312" s="1185"/>
      <c r="ALH312" s="1185"/>
      <c r="ALI312" s="1185"/>
      <c r="ALJ312" s="1185"/>
      <c r="ALK312" s="1185"/>
      <c r="ALL312" s="1185"/>
      <c r="ALM312" s="1185"/>
      <c r="ALN312" s="1185"/>
      <c r="ALO312" s="1185"/>
      <c r="ALP312" s="1185"/>
      <c r="ALQ312" s="1185"/>
      <c r="ALR312" s="1185"/>
      <c r="ALS312" s="1185"/>
      <c r="ALT312" s="1185"/>
      <c r="ALU312" s="1185"/>
      <c r="ALV312" s="1185"/>
      <c r="ALW312" s="1185"/>
      <c r="ALX312" s="1185"/>
      <c r="ALY312" s="1185"/>
      <c r="ALZ312" s="1185"/>
      <c r="AMA312" s="1185"/>
      <c r="AMB312" s="1185"/>
      <c r="AMC312" s="1185"/>
      <c r="AMD312" s="1185"/>
      <c r="AME312" s="1185"/>
      <c r="AMF312" s="1185"/>
      <c r="AMG312" s="1185"/>
      <c r="AMH312" s="1185"/>
      <c r="AMI312" s="1185"/>
      <c r="AMJ312" s="1185"/>
      <c r="AMK312" s="1185"/>
    </row>
    <row r="313" spans="1:1025" ht="29.1" customHeight="1">
      <c r="A313" s="1792" t="s">
        <v>8513</v>
      </c>
      <c r="B313" s="1792"/>
      <c r="C313" s="1792"/>
      <c r="D313" s="1792"/>
      <c r="E313" s="1792"/>
      <c r="F313" s="1792"/>
      <c r="G313" s="1792"/>
      <c r="H313" s="1792"/>
    </row>
    <row r="314" spans="1:1025">
      <c r="A314" s="1619" t="s">
        <v>3449</v>
      </c>
      <c r="B314" s="1619"/>
      <c r="C314" s="1619"/>
      <c r="D314" s="1620"/>
      <c r="E314" s="1620"/>
      <c r="F314" s="1620"/>
      <c r="G314" s="1620"/>
      <c r="H314" s="1620"/>
    </row>
    <row r="315" spans="1:1025">
      <c r="A315" s="1619" t="s">
        <v>3450</v>
      </c>
      <c r="B315" s="1619"/>
      <c r="C315" s="1619"/>
      <c r="D315" s="1620"/>
      <c r="E315" s="1620"/>
      <c r="F315" s="1620"/>
      <c r="G315" s="1620"/>
      <c r="H315" s="1620"/>
    </row>
    <row r="316" spans="1:1025">
      <c r="A316" s="1619" t="s">
        <v>3451</v>
      </c>
      <c r="B316" s="1619"/>
      <c r="C316" s="1619"/>
      <c r="D316" s="1620"/>
      <c r="E316" s="1620"/>
      <c r="F316" s="1620"/>
      <c r="G316" s="1620"/>
      <c r="H316" s="1620"/>
    </row>
    <row r="317" spans="1:1025">
      <c r="A317" s="1619" t="s">
        <v>3452</v>
      </c>
      <c r="B317" s="1619"/>
      <c r="C317" s="1619"/>
      <c r="D317" s="1620"/>
      <c r="E317" s="1620"/>
      <c r="F317" s="1620"/>
      <c r="G317" s="1620"/>
      <c r="H317" s="1620"/>
    </row>
    <row r="318" spans="1:1025">
      <c r="A318" s="1619" t="s">
        <v>3453</v>
      </c>
      <c r="B318" s="1619"/>
      <c r="C318" s="1619"/>
      <c r="D318" s="1620"/>
      <c r="E318" s="1620"/>
      <c r="F318" s="1620"/>
      <c r="G318" s="1620"/>
      <c r="H318" s="1620"/>
    </row>
    <row r="319" spans="1:1025">
      <c r="A319" s="1800" t="s">
        <v>4080</v>
      </c>
      <c r="B319" s="1800"/>
      <c r="C319" s="1800"/>
      <c r="D319" s="1800"/>
      <c r="E319" s="1800"/>
      <c r="F319" s="1800"/>
      <c r="G319" s="1800"/>
      <c r="H319" s="1800"/>
    </row>
    <row r="320" spans="1:1025">
      <c r="A320" s="1620"/>
      <c r="B320" s="1620"/>
      <c r="C320" s="1620"/>
      <c r="D320" s="1620"/>
      <c r="E320" s="1620"/>
      <c r="F320" s="1620"/>
      <c r="G320" s="1620"/>
      <c r="H320" s="1620"/>
    </row>
    <row r="321" spans="1:1025" ht="12.75" customHeight="1">
      <c r="A321" s="1792" t="s">
        <v>4081</v>
      </c>
      <c r="B321" s="1792"/>
      <c r="C321" s="1792"/>
      <c r="D321" s="1792"/>
      <c r="E321" s="1792"/>
      <c r="F321" s="1792"/>
      <c r="G321" s="1792"/>
      <c r="H321" s="1792"/>
    </row>
    <row r="322" spans="1:1025" s="672" customFormat="1">
      <c r="A322" s="1792"/>
      <c r="B322" s="1792"/>
      <c r="C322" s="1792"/>
      <c r="D322" s="1792"/>
      <c r="E322" s="1792"/>
      <c r="F322" s="1792"/>
      <c r="G322" s="1792"/>
      <c r="H322" s="1792"/>
      <c r="I322" s="670"/>
      <c r="J322" s="671"/>
    </row>
    <row r="323" spans="1:1025" s="672" customFormat="1">
      <c r="A323" s="1621"/>
      <c r="B323" s="1621"/>
      <c r="C323" s="1621"/>
      <c r="D323" s="1621"/>
      <c r="E323" s="1621"/>
      <c r="F323" s="1621"/>
      <c r="G323" s="1621"/>
      <c r="H323" s="1621"/>
      <c r="I323" s="670"/>
      <c r="J323" s="671"/>
    </row>
    <row r="324" spans="1:1025" ht="12.75" customHeight="1">
      <c r="A324" s="1799" t="s">
        <v>8514</v>
      </c>
      <c r="B324" s="1799"/>
      <c r="C324" s="1799"/>
      <c r="D324" s="1799"/>
      <c r="E324" s="1799"/>
      <c r="F324" s="1799"/>
      <c r="G324" s="1799"/>
      <c r="H324" s="1799"/>
      <c r="K324" s="1185"/>
      <c r="L324" s="1185"/>
      <c r="M324" s="1185"/>
      <c r="N324" s="1185"/>
      <c r="O324" s="1185"/>
      <c r="P324" s="1185"/>
      <c r="Q324" s="1185"/>
      <c r="R324" s="1185"/>
      <c r="S324" s="1185"/>
      <c r="T324" s="1185"/>
      <c r="U324" s="1185"/>
      <c r="V324" s="1185"/>
      <c r="W324" s="1185"/>
      <c r="X324" s="1185"/>
      <c r="Y324" s="1185"/>
      <c r="Z324" s="1185"/>
      <c r="AA324" s="1185"/>
      <c r="AB324" s="1185"/>
      <c r="AC324" s="1185"/>
      <c r="AD324" s="1185"/>
      <c r="AE324" s="1185"/>
      <c r="AF324" s="1185"/>
      <c r="AG324" s="1185"/>
      <c r="AH324" s="1185"/>
      <c r="AI324" s="1185"/>
      <c r="AJ324" s="1185"/>
      <c r="AK324" s="1185"/>
      <c r="AL324" s="1185"/>
      <c r="AM324" s="1185"/>
      <c r="AN324" s="1185"/>
      <c r="AO324" s="1185"/>
      <c r="AP324" s="1185"/>
      <c r="AQ324" s="1185"/>
      <c r="AR324" s="1185"/>
      <c r="AS324" s="1185"/>
      <c r="AT324" s="1185"/>
      <c r="AU324" s="1185"/>
      <c r="AV324" s="1185"/>
      <c r="AW324" s="1185"/>
      <c r="AX324" s="1185"/>
      <c r="AY324" s="1185"/>
      <c r="AZ324" s="1185"/>
      <c r="BA324" s="1185"/>
      <c r="BB324" s="1185"/>
      <c r="BC324" s="1185"/>
      <c r="BD324" s="1185"/>
      <c r="BE324" s="1185"/>
      <c r="BF324" s="1185"/>
      <c r="BG324" s="1185"/>
      <c r="BH324" s="1185"/>
      <c r="BI324" s="1185"/>
      <c r="BJ324" s="1185"/>
      <c r="BK324" s="1185"/>
      <c r="BL324" s="1185"/>
      <c r="BM324" s="1185"/>
      <c r="BN324" s="1185"/>
      <c r="BO324" s="1185"/>
      <c r="BP324" s="1185"/>
      <c r="BQ324" s="1185"/>
      <c r="BR324" s="1185"/>
      <c r="BS324" s="1185"/>
      <c r="BT324" s="1185"/>
      <c r="BU324" s="1185"/>
      <c r="BV324" s="1185"/>
      <c r="BW324" s="1185"/>
      <c r="BX324" s="1185"/>
      <c r="BY324" s="1185"/>
      <c r="BZ324" s="1185"/>
      <c r="CA324" s="1185"/>
      <c r="CB324" s="1185"/>
      <c r="CC324" s="1185"/>
      <c r="CD324" s="1185"/>
      <c r="CE324" s="1185"/>
      <c r="CF324" s="1185"/>
      <c r="CG324" s="1185"/>
      <c r="CH324" s="1185"/>
      <c r="CI324" s="1185"/>
      <c r="CJ324" s="1185"/>
      <c r="CK324" s="1185"/>
      <c r="CL324" s="1185"/>
      <c r="CM324" s="1185"/>
      <c r="CN324" s="1185"/>
      <c r="CO324" s="1185"/>
      <c r="CP324" s="1185"/>
      <c r="CQ324" s="1185"/>
      <c r="CR324" s="1185"/>
      <c r="CS324" s="1185"/>
      <c r="CT324" s="1185"/>
      <c r="CU324" s="1185"/>
      <c r="CV324" s="1185"/>
      <c r="CW324" s="1185"/>
      <c r="CX324" s="1185"/>
      <c r="CY324" s="1185"/>
      <c r="CZ324" s="1185"/>
      <c r="DA324" s="1185"/>
      <c r="DB324" s="1185"/>
      <c r="DC324" s="1185"/>
      <c r="DD324" s="1185"/>
      <c r="DE324" s="1185"/>
      <c r="DF324" s="1185"/>
      <c r="DG324" s="1185"/>
      <c r="DH324" s="1185"/>
      <c r="DI324" s="1185"/>
      <c r="DJ324" s="1185"/>
      <c r="DK324" s="1185"/>
      <c r="DL324" s="1185"/>
      <c r="DM324" s="1185"/>
      <c r="DN324" s="1185"/>
      <c r="DO324" s="1185"/>
      <c r="DP324" s="1185"/>
      <c r="DQ324" s="1185"/>
      <c r="DR324" s="1185"/>
      <c r="DS324" s="1185"/>
      <c r="DT324" s="1185"/>
      <c r="DU324" s="1185"/>
      <c r="DV324" s="1185"/>
      <c r="DW324" s="1185"/>
      <c r="DX324" s="1185"/>
      <c r="DY324" s="1185"/>
      <c r="DZ324" s="1185"/>
      <c r="EA324" s="1185"/>
      <c r="EB324" s="1185"/>
      <c r="EC324" s="1185"/>
      <c r="ED324" s="1185"/>
      <c r="EE324" s="1185"/>
      <c r="EF324" s="1185"/>
      <c r="EG324" s="1185"/>
      <c r="EH324" s="1185"/>
      <c r="EI324" s="1185"/>
      <c r="EJ324" s="1185"/>
      <c r="EK324" s="1185"/>
      <c r="EL324" s="1185"/>
      <c r="EM324" s="1185"/>
      <c r="EN324" s="1185"/>
      <c r="EO324" s="1185"/>
      <c r="EP324" s="1185"/>
      <c r="EQ324" s="1185"/>
      <c r="ER324" s="1185"/>
      <c r="ES324" s="1185"/>
      <c r="ET324" s="1185"/>
      <c r="EU324" s="1185"/>
      <c r="EV324" s="1185"/>
      <c r="EW324" s="1185"/>
      <c r="EX324" s="1185"/>
      <c r="EY324" s="1185"/>
      <c r="EZ324" s="1185"/>
      <c r="FA324" s="1185"/>
      <c r="FB324" s="1185"/>
      <c r="FC324" s="1185"/>
      <c r="FD324" s="1185"/>
      <c r="FE324" s="1185"/>
      <c r="FF324" s="1185"/>
      <c r="FG324" s="1185"/>
      <c r="FH324" s="1185"/>
      <c r="FI324" s="1185"/>
      <c r="FJ324" s="1185"/>
      <c r="FK324" s="1185"/>
      <c r="FL324" s="1185"/>
      <c r="FM324" s="1185"/>
      <c r="FN324" s="1185"/>
      <c r="FO324" s="1185"/>
      <c r="FP324" s="1185"/>
      <c r="FQ324" s="1185"/>
      <c r="FR324" s="1185"/>
      <c r="FS324" s="1185"/>
      <c r="FT324" s="1185"/>
      <c r="FU324" s="1185"/>
      <c r="FV324" s="1185"/>
      <c r="FW324" s="1185"/>
      <c r="FX324" s="1185"/>
      <c r="FY324" s="1185"/>
      <c r="FZ324" s="1185"/>
      <c r="GA324" s="1185"/>
      <c r="GB324" s="1185"/>
      <c r="GC324" s="1185"/>
      <c r="GD324" s="1185"/>
      <c r="GE324" s="1185"/>
      <c r="GF324" s="1185"/>
      <c r="GG324" s="1185"/>
      <c r="GH324" s="1185"/>
      <c r="GI324" s="1185"/>
      <c r="GJ324" s="1185"/>
      <c r="GK324" s="1185"/>
      <c r="GL324" s="1185"/>
      <c r="GM324" s="1185"/>
      <c r="GN324" s="1185"/>
      <c r="GO324" s="1185"/>
      <c r="GP324" s="1185"/>
      <c r="GQ324" s="1185"/>
      <c r="GR324" s="1185"/>
      <c r="GS324" s="1185"/>
      <c r="GT324" s="1185"/>
      <c r="GU324" s="1185"/>
      <c r="GV324" s="1185"/>
      <c r="GW324" s="1185"/>
      <c r="GX324" s="1185"/>
      <c r="GY324" s="1185"/>
      <c r="GZ324" s="1185"/>
      <c r="HA324" s="1185"/>
      <c r="HB324" s="1185"/>
      <c r="HC324" s="1185"/>
      <c r="HD324" s="1185"/>
      <c r="HE324" s="1185"/>
      <c r="HF324" s="1185"/>
      <c r="HG324" s="1185"/>
      <c r="HH324" s="1185"/>
      <c r="HI324" s="1185"/>
      <c r="HJ324" s="1185"/>
      <c r="HK324" s="1185"/>
      <c r="HL324" s="1185"/>
      <c r="HM324" s="1185"/>
      <c r="HN324" s="1185"/>
      <c r="HO324" s="1185"/>
      <c r="HP324" s="1185"/>
      <c r="HQ324" s="1185"/>
      <c r="HR324" s="1185"/>
      <c r="HS324" s="1185"/>
      <c r="HT324" s="1185"/>
      <c r="HU324" s="1185"/>
      <c r="HV324" s="1185"/>
      <c r="HW324" s="1185"/>
      <c r="HX324" s="1185"/>
      <c r="HY324" s="1185"/>
      <c r="HZ324" s="1185"/>
      <c r="IA324" s="1185"/>
      <c r="IB324" s="1185"/>
      <c r="IC324" s="1185"/>
      <c r="ID324" s="1185"/>
      <c r="IE324" s="1185"/>
      <c r="IF324" s="1185"/>
      <c r="IG324" s="1185"/>
      <c r="IH324" s="1185"/>
      <c r="II324" s="1185"/>
      <c r="IJ324" s="1185"/>
      <c r="IK324" s="1185"/>
      <c r="IL324" s="1185"/>
      <c r="IM324" s="1185"/>
      <c r="IN324" s="1185"/>
      <c r="IO324" s="1185"/>
      <c r="IP324" s="1185"/>
      <c r="IQ324" s="1185"/>
      <c r="IR324" s="1185"/>
      <c r="IS324" s="1185"/>
      <c r="IT324" s="1185"/>
      <c r="IU324" s="1185"/>
      <c r="IV324" s="1185"/>
      <c r="IW324" s="1185"/>
      <c r="IX324" s="1185"/>
      <c r="IY324" s="1185"/>
      <c r="IZ324" s="1185"/>
      <c r="JA324" s="1185"/>
      <c r="JB324" s="1185"/>
      <c r="JC324" s="1185"/>
      <c r="JD324" s="1185"/>
      <c r="JE324" s="1185"/>
      <c r="JF324" s="1185"/>
      <c r="JG324" s="1185"/>
      <c r="JH324" s="1185"/>
      <c r="JI324" s="1185"/>
      <c r="JJ324" s="1185"/>
      <c r="JK324" s="1185"/>
      <c r="JL324" s="1185"/>
      <c r="JM324" s="1185"/>
      <c r="JN324" s="1185"/>
      <c r="JO324" s="1185"/>
      <c r="JP324" s="1185"/>
      <c r="JQ324" s="1185"/>
      <c r="JR324" s="1185"/>
      <c r="JS324" s="1185"/>
      <c r="JT324" s="1185"/>
      <c r="JU324" s="1185"/>
      <c r="JV324" s="1185"/>
      <c r="JW324" s="1185"/>
      <c r="JX324" s="1185"/>
      <c r="JY324" s="1185"/>
      <c r="JZ324" s="1185"/>
      <c r="KA324" s="1185"/>
      <c r="KB324" s="1185"/>
      <c r="KC324" s="1185"/>
      <c r="KD324" s="1185"/>
      <c r="KE324" s="1185"/>
      <c r="KF324" s="1185"/>
      <c r="KG324" s="1185"/>
      <c r="KH324" s="1185"/>
      <c r="KI324" s="1185"/>
      <c r="KJ324" s="1185"/>
      <c r="KK324" s="1185"/>
      <c r="KL324" s="1185"/>
      <c r="KM324" s="1185"/>
      <c r="KN324" s="1185"/>
      <c r="KO324" s="1185"/>
      <c r="KP324" s="1185"/>
      <c r="KQ324" s="1185"/>
      <c r="KR324" s="1185"/>
      <c r="KS324" s="1185"/>
      <c r="KT324" s="1185"/>
      <c r="KU324" s="1185"/>
      <c r="KV324" s="1185"/>
      <c r="KW324" s="1185"/>
      <c r="KX324" s="1185"/>
      <c r="KY324" s="1185"/>
      <c r="KZ324" s="1185"/>
      <c r="LA324" s="1185"/>
      <c r="LB324" s="1185"/>
      <c r="LC324" s="1185"/>
      <c r="LD324" s="1185"/>
      <c r="LE324" s="1185"/>
      <c r="LF324" s="1185"/>
      <c r="LG324" s="1185"/>
      <c r="LH324" s="1185"/>
      <c r="LI324" s="1185"/>
      <c r="LJ324" s="1185"/>
      <c r="LK324" s="1185"/>
      <c r="LL324" s="1185"/>
      <c r="LM324" s="1185"/>
      <c r="LN324" s="1185"/>
      <c r="LO324" s="1185"/>
      <c r="LP324" s="1185"/>
      <c r="LQ324" s="1185"/>
      <c r="LR324" s="1185"/>
      <c r="LS324" s="1185"/>
      <c r="LT324" s="1185"/>
      <c r="LU324" s="1185"/>
      <c r="LV324" s="1185"/>
      <c r="LW324" s="1185"/>
      <c r="LX324" s="1185"/>
      <c r="LY324" s="1185"/>
      <c r="LZ324" s="1185"/>
      <c r="MA324" s="1185"/>
      <c r="MB324" s="1185"/>
      <c r="MC324" s="1185"/>
      <c r="MD324" s="1185"/>
      <c r="ME324" s="1185"/>
      <c r="MF324" s="1185"/>
      <c r="MG324" s="1185"/>
      <c r="MH324" s="1185"/>
      <c r="MI324" s="1185"/>
      <c r="MJ324" s="1185"/>
      <c r="MK324" s="1185"/>
      <c r="ML324" s="1185"/>
      <c r="MM324" s="1185"/>
      <c r="MN324" s="1185"/>
      <c r="MO324" s="1185"/>
      <c r="MP324" s="1185"/>
      <c r="MQ324" s="1185"/>
      <c r="MR324" s="1185"/>
      <c r="MS324" s="1185"/>
      <c r="MT324" s="1185"/>
      <c r="MU324" s="1185"/>
      <c r="MV324" s="1185"/>
      <c r="MW324" s="1185"/>
      <c r="MX324" s="1185"/>
      <c r="MY324" s="1185"/>
      <c r="MZ324" s="1185"/>
      <c r="NA324" s="1185"/>
      <c r="NB324" s="1185"/>
      <c r="NC324" s="1185"/>
      <c r="ND324" s="1185"/>
      <c r="NE324" s="1185"/>
      <c r="NF324" s="1185"/>
      <c r="NG324" s="1185"/>
      <c r="NH324" s="1185"/>
      <c r="NI324" s="1185"/>
      <c r="NJ324" s="1185"/>
      <c r="NK324" s="1185"/>
      <c r="NL324" s="1185"/>
      <c r="NM324" s="1185"/>
      <c r="NN324" s="1185"/>
      <c r="NO324" s="1185"/>
      <c r="NP324" s="1185"/>
      <c r="NQ324" s="1185"/>
      <c r="NR324" s="1185"/>
      <c r="NS324" s="1185"/>
      <c r="NT324" s="1185"/>
      <c r="NU324" s="1185"/>
      <c r="NV324" s="1185"/>
      <c r="NW324" s="1185"/>
      <c r="NX324" s="1185"/>
      <c r="NY324" s="1185"/>
      <c r="NZ324" s="1185"/>
      <c r="OA324" s="1185"/>
      <c r="OB324" s="1185"/>
      <c r="OC324" s="1185"/>
      <c r="OD324" s="1185"/>
      <c r="OE324" s="1185"/>
      <c r="OF324" s="1185"/>
      <c r="OG324" s="1185"/>
      <c r="OH324" s="1185"/>
      <c r="OI324" s="1185"/>
      <c r="OJ324" s="1185"/>
      <c r="OK324" s="1185"/>
      <c r="OL324" s="1185"/>
      <c r="OM324" s="1185"/>
      <c r="ON324" s="1185"/>
      <c r="OO324" s="1185"/>
      <c r="OP324" s="1185"/>
      <c r="OQ324" s="1185"/>
      <c r="OR324" s="1185"/>
      <c r="OS324" s="1185"/>
      <c r="OT324" s="1185"/>
      <c r="OU324" s="1185"/>
      <c r="OV324" s="1185"/>
      <c r="OW324" s="1185"/>
      <c r="OX324" s="1185"/>
      <c r="OY324" s="1185"/>
      <c r="OZ324" s="1185"/>
      <c r="PA324" s="1185"/>
      <c r="PB324" s="1185"/>
      <c r="PC324" s="1185"/>
      <c r="PD324" s="1185"/>
      <c r="PE324" s="1185"/>
      <c r="PF324" s="1185"/>
      <c r="PG324" s="1185"/>
      <c r="PH324" s="1185"/>
      <c r="PI324" s="1185"/>
      <c r="PJ324" s="1185"/>
      <c r="PK324" s="1185"/>
      <c r="PL324" s="1185"/>
      <c r="PM324" s="1185"/>
      <c r="PN324" s="1185"/>
      <c r="PO324" s="1185"/>
      <c r="PP324" s="1185"/>
      <c r="PQ324" s="1185"/>
      <c r="PR324" s="1185"/>
      <c r="PS324" s="1185"/>
      <c r="PT324" s="1185"/>
      <c r="PU324" s="1185"/>
      <c r="PV324" s="1185"/>
      <c r="PW324" s="1185"/>
      <c r="PX324" s="1185"/>
      <c r="PY324" s="1185"/>
      <c r="PZ324" s="1185"/>
      <c r="QA324" s="1185"/>
      <c r="QB324" s="1185"/>
      <c r="QC324" s="1185"/>
      <c r="QD324" s="1185"/>
      <c r="QE324" s="1185"/>
      <c r="QF324" s="1185"/>
      <c r="QG324" s="1185"/>
      <c r="QH324" s="1185"/>
      <c r="QI324" s="1185"/>
      <c r="QJ324" s="1185"/>
      <c r="QK324" s="1185"/>
      <c r="QL324" s="1185"/>
      <c r="QM324" s="1185"/>
      <c r="QN324" s="1185"/>
      <c r="QO324" s="1185"/>
      <c r="QP324" s="1185"/>
      <c r="QQ324" s="1185"/>
      <c r="QR324" s="1185"/>
      <c r="QS324" s="1185"/>
      <c r="QT324" s="1185"/>
      <c r="QU324" s="1185"/>
      <c r="QV324" s="1185"/>
      <c r="QW324" s="1185"/>
      <c r="QX324" s="1185"/>
      <c r="QY324" s="1185"/>
      <c r="QZ324" s="1185"/>
      <c r="RA324" s="1185"/>
      <c r="RB324" s="1185"/>
      <c r="RC324" s="1185"/>
      <c r="RD324" s="1185"/>
      <c r="RE324" s="1185"/>
      <c r="RF324" s="1185"/>
      <c r="RG324" s="1185"/>
      <c r="RH324" s="1185"/>
      <c r="RI324" s="1185"/>
      <c r="RJ324" s="1185"/>
      <c r="RK324" s="1185"/>
      <c r="RL324" s="1185"/>
      <c r="RM324" s="1185"/>
      <c r="RN324" s="1185"/>
      <c r="RO324" s="1185"/>
      <c r="RP324" s="1185"/>
      <c r="RQ324" s="1185"/>
      <c r="RR324" s="1185"/>
      <c r="RS324" s="1185"/>
      <c r="RT324" s="1185"/>
      <c r="RU324" s="1185"/>
      <c r="RV324" s="1185"/>
      <c r="RW324" s="1185"/>
      <c r="RX324" s="1185"/>
      <c r="RY324" s="1185"/>
      <c r="RZ324" s="1185"/>
      <c r="SA324" s="1185"/>
      <c r="SB324" s="1185"/>
      <c r="SC324" s="1185"/>
      <c r="SD324" s="1185"/>
      <c r="SE324" s="1185"/>
      <c r="SF324" s="1185"/>
      <c r="SG324" s="1185"/>
      <c r="SH324" s="1185"/>
      <c r="SI324" s="1185"/>
      <c r="SJ324" s="1185"/>
      <c r="SK324" s="1185"/>
      <c r="SL324" s="1185"/>
      <c r="SM324" s="1185"/>
      <c r="SN324" s="1185"/>
      <c r="SO324" s="1185"/>
      <c r="SP324" s="1185"/>
      <c r="SQ324" s="1185"/>
      <c r="SR324" s="1185"/>
      <c r="SS324" s="1185"/>
      <c r="ST324" s="1185"/>
      <c r="SU324" s="1185"/>
      <c r="SV324" s="1185"/>
      <c r="SW324" s="1185"/>
      <c r="SX324" s="1185"/>
      <c r="SY324" s="1185"/>
      <c r="SZ324" s="1185"/>
      <c r="TA324" s="1185"/>
      <c r="TB324" s="1185"/>
      <c r="TC324" s="1185"/>
      <c r="TD324" s="1185"/>
      <c r="TE324" s="1185"/>
      <c r="TF324" s="1185"/>
      <c r="TG324" s="1185"/>
      <c r="TH324" s="1185"/>
      <c r="TI324" s="1185"/>
      <c r="TJ324" s="1185"/>
      <c r="TK324" s="1185"/>
      <c r="TL324" s="1185"/>
      <c r="TM324" s="1185"/>
      <c r="TN324" s="1185"/>
      <c r="TO324" s="1185"/>
      <c r="TP324" s="1185"/>
      <c r="TQ324" s="1185"/>
      <c r="TR324" s="1185"/>
      <c r="TS324" s="1185"/>
      <c r="TT324" s="1185"/>
      <c r="TU324" s="1185"/>
      <c r="TV324" s="1185"/>
      <c r="TW324" s="1185"/>
      <c r="TX324" s="1185"/>
      <c r="TY324" s="1185"/>
      <c r="TZ324" s="1185"/>
      <c r="UA324" s="1185"/>
      <c r="UB324" s="1185"/>
      <c r="UC324" s="1185"/>
      <c r="UD324" s="1185"/>
      <c r="UE324" s="1185"/>
      <c r="UF324" s="1185"/>
      <c r="UG324" s="1185"/>
      <c r="UH324" s="1185"/>
      <c r="UI324" s="1185"/>
      <c r="UJ324" s="1185"/>
      <c r="UK324" s="1185"/>
      <c r="UL324" s="1185"/>
      <c r="UM324" s="1185"/>
      <c r="UN324" s="1185"/>
      <c r="UO324" s="1185"/>
      <c r="UP324" s="1185"/>
      <c r="UQ324" s="1185"/>
      <c r="UR324" s="1185"/>
      <c r="US324" s="1185"/>
      <c r="UT324" s="1185"/>
      <c r="UU324" s="1185"/>
      <c r="UV324" s="1185"/>
      <c r="UW324" s="1185"/>
      <c r="UX324" s="1185"/>
      <c r="UY324" s="1185"/>
      <c r="UZ324" s="1185"/>
      <c r="VA324" s="1185"/>
      <c r="VB324" s="1185"/>
      <c r="VC324" s="1185"/>
      <c r="VD324" s="1185"/>
      <c r="VE324" s="1185"/>
      <c r="VF324" s="1185"/>
      <c r="VG324" s="1185"/>
      <c r="VH324" s="1185"/>
      <c r="VI324" s="1185"/>
      <c r="VJ324" s="1185"/>
      <c r="VK324" s="1185"/>
      <c r="VL324" s="1185"/>
      <c r="VM324" s="1185"/>
      <c r="VN324" s="1185"/>
      <c r="VO324" s="1185"/>
      <c r="VP324" s="1185"/>
      <c r="VQ324" s="1185"/>
      <c r="VR324" s="1185"/>
      <c r="VS324" s="1185"/>
      <c r="VT324" s="1185"/>
      <c r="VU324" s="1185"/>
      <c r="VV324" s="1185"/>
      <c r="VW324" s="1185"/>
      <c r="VX324" s="1185"/>
      <c r="VY324" s="1185"/>
      <c r="VZ324" s="1185"/>
      <c r="WA324" s="1185"/>
      <c r="WB324" s="1185"/>
      <c r="WC324" s="1185"/>
      <c r="WD324" s="1185"/>
      <c r="WE324" s="1185"/>
      <c r="WF324" s="1185"/>
      <c r="WG324" s="1185"/>
      <c r="WH324" s="1185"/>
      <c r="WI324" s="1185"/>
      <c r="WJ324" s="1185"/>
      <c r="WK324" s="1185"/>
      <c r="WL324" s="1185"/>
      <c r="WM324" s="1185"/>
      <c r="WN324" s="1185"/>
      <c r="WO324" s="1185"/>
      <c r="WP324" s="1185"/>
      <c r="WQ324" s="1185"/>
      <c r="WR324" s="1185"/>
      <c r="WS324" s="1185"/>
      <c r="WT324" s="1185"/>
      <c r="WU324" s="1185"/>
      <c r="WV324" s="1185"/>
      <c r="WW324" s="1185"/>
      <c r="WX324" s="1185"/>
      <c r="WY324" s="1185"/>
      <c r="WZ324" s="1185"/>
      <c r="XA324" s="1185"/>
      <c r="XB324" s="1185"/>
      <c r="XC324" s="1185"/>
      <c r="XD324" s="1185"/>
      <c r="XE324" s="1185"/>
      <c r="XF324" s="1185"/>
      <c r="XG324" s="1185"/>
      <c r="XH324" s="1185"/>
      <c r="XI324" s="1185"/>
      <c r="XJ324" s="1185"/>
      <c r="XK324" s="1185"/>
      <c r="XL324" s="1185"/>
      <c r="XM324" s="1185"/>
      <c r="XN324" s="1185"/>
      <c r="XO324" s="1185"/>
      <c r="XP324" s="1185"/>
      <c r="XQ324" s="1185"/>
      <c r="XR324" s="1185"/>
      <c r="XS324" s="1185"/>
      <c r="XT324" s="1185"/>
      <c r="XU324" s="1185"/>
      <c r="XV324" s="1185"/>
      <c r="XW324" s="1185"/>
      <c r="XX324" s="1185"/>
      <c r="XY324" s="1185"/>
      <c r="XZ324" s="1185"/>
      <c r="YA324" s="1185"/>
      <c r="YB324" s="1185"/>
      <c r="YC324" s="1185"/>
      <c r="YD324" s="1185"/>
      <c r="YE324" s="1185"/>
      <c r="YF324" s="1185"/>
      <c r="YG324" s="1185"/>
      <c r="YH324" s="1185"/>
      <c r="YI324" s="1185"/>
      <c r="YJ324" s="1185"/>
      <c r="YK324" s="1185"/>
      <c r="YL324" s="1185"/>
      <c r="YM324" s="1185"/>
      <c r="YN324" s="1185"/>
      <c r="YO324" s="1185"/>
      <c r="YP324" s="1185"/>
      <c r="YQ324" s="1185"/>
      <c r="YR324" s="1185"/>
      <c r="YS324" s="1185"/>
      <c r="YT324" s="1185"/>
      <c r="YU324" s="1185"/>
      <c r="YV324" s="1185"/>
      <c r="YW324" s="1185"/>
      <c r="YX324" s="1185"/>
      <c r="YY324" s="1185"/>
      <c r="YZ324" s="1185"/>
      <c r="ZA324" s="1185"/>
      <c r="ZB324" s="1185"/>
      <c r="ZC324" s="1185"/>
      <c r="ZD324" s="1185"/>
      <c r="ZE324" s="1185"/>
      <c r="ZF324" s="1185"/>
      <c r="ZG324" s="1185"/>
      <c r="ZH324" s="1185"/>
      <c r="ZI324" s="1185"/>
      <c r="ZJ324" s="1185"/>
      <c r="ZK324" s="1185"/>
      <c r="ZL324" s="1185"/>
      <c r="ZM324" s="1185"/>
      <c r="ZN324" s="1185"/>
      <c r="ZO324" s="1185"/>
      <c r="ZP324" s="1185"/>
      <c r="ZQ324" s="1185"/>
      <c r="ZR324" s="1185"/>
      <c r="ZS324" s="1185"/>
      <c r="ZT324" s="1185"/>
      <c r="ZU324" s="1185"/>
      <c r="ZV324" s="1185"/>
      <c r="ZW324" s="1185"/>
      <c r="ZX324" s="1185"/>
      <c r="ZY324" s="1185"/>
      <c r="ZZ324" s="1185"/>
      <c r="AAA324" s="1185"/>
      <c r="AAB324" s="1185"/>
      <c r="AAC324" s="1185"/>
      <c r="AAD324" s="1185"/>
      <c r="AAE324" s="1185"/>
      <c r="AAF324" s="1185"/>
      <c r="AAG324" s="1185"/>
      <c r="AAH324" s="1185"/>
      <c r="AAI324" s="1185"/>
      <c r="AAJ324" s="1185"/>
      <c r="AAK324" s="1185"/>
      <c r="AAL324" s="1185"/>
      <c r="AAM324" s="1185"/>
      <c r="AAN324" s="1185"/>
      <c r="AAO324" s="1185"/>
      <c r="AAP324" s="1185"/>
      <c r="AAQ324" s="1185"/>
      <c r="AAR324" s="1185"/>
      <c r="AAS324" s="1185"/>
      <c r="AAT324" s="1185"/>
      <c r="AAU324" s="1185"/>
      <c r="AAV324" s="1185"/>
      <c r="AAW324" s="1185"/>
      <c r="AAX324" s="1185"/>
      <c r="AAY324" s="1185"/>
      <c r="AAZ324" s="1185"/>
      <c r="ABA324" s="1185"/>
      <c r="ABB324" s="1185"/>
      <c r="ABC324" s="1185"/>
      <c r="ABD324" s="1185"/>
      <c r="ABE324" s="1185"/>
      <c r="ABF324" s="1185"/>
      <c r="ABG324" s="1185"/>
      <c r="ABH324" s="1185"/>
      <c r="ABI324" s="1185"/>
      <c r="ABJ324" s="1185"/>
      <c r="ABK324" s="1185"/>
      <c r="ABL324" s="1185"/>
      <c r="ABM324" s="1185"/>
      <c r="ABN324" s="1185"/>
      <c r="ABO324" s="1185"/>
      <c r="ABP324" s="1185"/>
      <c r="ABQ324" s="1185"/>
      <c r="ABR324" s="1185"/>
      <c r="ABS324" s="1185"/>
      <c r="ABT324" s="1185"/>
      <c r="ABU324" s="1185"/>
      <c r="ABV324" s="1185"/>
      <c r="ABW324" s="1185"/>
      <c r="ABX324" s="1185"/>
      <c r="ABY324" s="1185"/>
      <c r="ABZ324" s="1185"/>
      <c r="ACA324" s="1185"/>
      <c r="ACB324" s="1185"/>
      <c r="ACC324" s="1185"/>
      <c r="ACD324" s="1185"/>
      <c r="ACE324" s="1185"/>
      <c r="ACF324" s="1185"/>
      <c r="ACG324" s="1185"/>
      <c r="ACH324" s="1185"/>
      <c r="ACI324" s="1185"/>
      <c r="ACJ324" s="1185"/>
      <c r="ACK324" s="1185"/>
      <c r="ACL324" s="1185"/>
      <c r="ACM324" s="1185"/>
      <c r="ACN324" s="1185"/>
      <c r="ACO324" s="1185"/>
      <c r="ACP324" s="1185"/>
      <c r="ACQ324" s="1185"/>
      <c r="ACR324" s="1185"/>
      <c r="ACS324" s="1185"/>
      <c r="ACT324" s="1185"/>
      <c r="ACU324" s="1185"/>
      <c r="ACV324" s="1185"/>
      <c r="ACW324" s="1185"/>
      <c r="ACX324" s="1185"/>
      <c r="ACY324" s="1185"/>
      <c r="ACZ324" s="1185"/>
      <c r="ADA324" s="1185"/>
      <c r="ADB324" s="1185"/>
      <c r="ADC324" s="1185"/>
      <c r="ADD324" s="1185"/>
      <c r="ADE324" s="1185"/>
      <c r="ADF324" s="1185"/>
      <c r="ADG324" s="1185"/>
      <c r="ADH324" s="1185"/>
      <c r="ADI324" s="1185"/>
      <c r="ADJ324" s="1185"/>
      <c r="ADK324" s="1185"/>
      <c r="ADL324" s="1185"/>
      <c r="ADM324" s="1185"/>
      <c r="ADN324" s="1185"/>
      <c r="ADO324" s="1185"/>
      <c r="ADP324" s="1185"/>
      <c r="ADQ324" s="1185"/>
      <c r="ADR324" s="1185"/>
      <c r="ADS324" s="1185"/>
      <c r="ADT324" s="1185"/>
      <c r="ADU324" s="1185"/>
      <c r="ADV324" s="1185"/>
      <c r="ADW324" s="1185"/>
      <c r="ADX324" s="1185"/>
      <c r="ADY324" s="1185"/>
      <c r="ADZ324" s="1185"/>
      <c r="AEA324" s="1185"/>
      <c r="AEB324" s="1185"/>
      <c r="AEC324" s="1185"/>
      <c r="AED324" s="1185"/>
      <c r="AEE324" s="1185"/>
      <c r="AEF324" s="1185"/>
      <c r="AEG324" s="1185"/>
      <c r="AEH324" s="1185"/>
      <c r="AEI324" s="1185"/>
      <c r="AEJ324" s="1185"/>
      <c r="AEK324" s="1185"/>
      <c r="AEL324" s="1185"/>
      <c r="AEM324" s="1185"/>
      <c r="AEN324" s="1185"/>
      <c r="AEO324" s="1185"/>
      <c r="AEP324" s="1185"/>
      <c r="AEQ324" s="1185"/>
      <c r="AER324" s="1185"/>
      <c r="AES324" s="1185"/>
      <c r="AET324" s="1185"/>
      <c r="AEU324" s="1185"/>
      <c r="AEV324" s="1185"/>
      <c r="AEW324" s="1185"/>
      <c r="AEX324" s="1185"/>
      <c r="AEY324" s="1185"/>
      <c r="AEZ324" s="1185"/>
      <c r="AFA324" s="1185"/>
      <c r="AFB324" s="1185"/>
      <c r="AFC324" s="1185"/>
      <c r="AFD324" s="1185"/>
      <c r="AFE324" s="1185"/>
      <c r="AFF324" s="1185"/>
      <c r="AFG324" s="1185"/>
      <c r="AFH324" s="1185"/>
      <c r="AFI324" s="1185"/>
      <c r="AFJ324" s="1185"/>
      <c r="AFK324" s="1185"/>
      <c r="AFL324" s="1185"/>
      <c r="AFM324" s="1185"/>
      <c r="AFN324" s="1185"/>
      <c r="AFO324" s="1185"/>
      <c r="AFP324" s="1185"/>
      <c r="AFQ324" s="1185"/>
      <c r="AFR324" s="1185"/>
      <c r="AFS324" s="1185"/>
      <c r="AFT324" s="1185"/>
      <c r="AFU324" s="1185"/>
      <c r="AFV324" s="1185"/>
      <c r="AFW324" s="1185"/>
      <c r="AFX324" s="1185"/>
      <c r="AFY324" s="1185"/>
      <c r="AFZ324" s="1185"/>
      <c r="AGA324" s="1185"/>
      <c r="AGB324" s="1185"/>
      <c r="AGC324" s="1185"/>
      <c r="AGD324" s="1185"/>
      <c r="AGE324" s="1185"/>
      <c r="AGF324" s="1185"/>
      <c r="AGG324" s="1185"/>
      <c r="AGH324" s="1185"/>
      <c r="AGI324" s="1185"/>
      <c r="AGJ324" s="1185"/>
      <c r="AGK324" s="1185"/>
      <c r="AGL324" s="1185"/>
      <c r="AGM324" s="1185"/>
      <c r="AGN324" s="1185"/>
      <c r="AGO324" s="1185"/>
      <c r="AGP324" s="1185"/>
      <c r="AGQ324" s="1185"/>
      <c r="AGR324" s="1185"/>
      <c r="AGS324" s="1185"/>
      <c r="AGT324" s="1185"/>
      <c r="AGU324" s="1185"/>
      <c r="AGV324" s="1185"/>
      <c r="AGW324" s="1185"/>
      <c r="AGX324" s="1185"/>
      <c r="AGY324" s="1185"/>
      <c r="AGZ324" s="1185"/>
      <c r="AHA324" s="1185"/>
      <c r="AHB324" s="1185"/>
      <c r="AHC324" s="1185"/>
      <c r="AHD324" s="1185"/>
      <c r="AHE324" s="1185"/>
      <c r="AHF324" s="1185"/>
      <c r="AHG324" s="1185"/>
      <c r="AHH324" s="1185"/>
      <c r="AHI324" s="1185"/>
      <c r="AHJ324" s="1185"/>
      <c r="AHK324" s="1185"/>
      <c r="AHL324" s="1185"/>
      <c r="AHM324" s="1185"/>
      <c r="AHN324" s="1185"/>
      <c r="AHO324" s="1185"/>
      <c r="AHP324" s="1185"/>
      <c r="AHQ324" s="1185"/>
      <c r="AHR324" s="1185"/>
      <c r="AHS324" s="1185"/>
      <c r="AHT324" s="1185"/>
      <c r="AHU324" s="1185"/>
      <c r="AHV324" s="1185"/>
      <c r="AHW324" s="1185"/>
      <c r="AHX324" s="1185"/>
      <c r="AHY324" s="1185"/>
      <c r="AHZ324" s="1185"/>
      <c r="AIA324" s="1185"/>
      <c r="AIB324" s="1185"/>
      <c r="AIC324" s="1185"/>
      <c r="AID324" s="1185"/>
      <c r="AIE324" s="1185"/>
      <c r="AIF324" s="1185"/>
      <c r="AIG324" s="1185"/>
      <c r="AIH324" s="1185"/>
      <c r="AII324" s="1185"/>
      <c r="AIJ324" s="1185"/>
      <c r="AIK324" s="1185"/>
      <c r="AIL324" s="1185"/>
      <c r="AIM324" s="1185"/>
      <c r="AIN324" s="1185"/>
      <c r="AIO324" s="1185"/>
      <c r="AIP324" s="1185"/>
      <c r="AIQ324" s="1185"/>
      <c r="AIR324" s="1185"/>
      <c r="AIS324" s="1185"/>
      <c r="AIT324" s="1185"/>
      <c r="AIU324" s="1185"/>
      <c r="AIV324" s="1185"/>
      <c r="AIW324" s="1185"/>
      <c r="AIX324" s="1185"/>
      <c r="AIY324" s="1185"/>
      <c r="AIZ324" s="1185"/>
      <c r="AJA324" s="1185"/>
      <c r="AJB324" s="1185"/>
      <c r="AJC324" s="1185"/>
      <c r="AJD324" s="1185"/>
      <c r="AJE324" s="1185"/>
      <c r="AJF324" s="1185"/>
      <c r="AJG324" s="1185"/>
      <c r="AJH324" s="1185"/>
      <c r="AJI324" s="1185"/>
      <c r="AJJ324" s="1185"/>
      <c r="AJK324" s="1185"/>
      <c r="AJL324" s="1185"/>
      <c r="AJM324" s="1185"/>
      <c r="AJN324" s="1185"/>
      <c r="AJO324" s="1185"/>
      <c r="AJP324" s="1185"/>
      <c r="AJQ324" s="1185"/>
      <c r="AJR324" s="1185"/>
      <c r="AJS324" s="1185"/>
      <c r="AJT324" s="1185"/>
      <c r="AJU324" s="1185"/>
      <c r="AJV324" s="1185"/>
      <c r="AJW324" s="1185"/>
      <c r="AJX324" s="1185"/>
      <c r="AJY324" s="1185"/>
      <c r="AJZ324" s="1185"/>
      <c r="AKA324" s="1185"/>
      <c r="AKB324" s="1185"/>
      <c r="AKC324" s="1185"/>
      <c r="AKD324" s="1185"/>
      <c r="AKE324" s="1185"/>
      <c r="AKF324" s="1185"/>
      <c r="AKG324" s="1185"/>
      <c r="AKH324" s="1185"/>
      <c r="AKI324" s="1185"/>
      <c r="AKJ324" s="1185"/>
      <c r="AKK324" s="1185"/>
      <c r="AKL324" s="1185"/>
      <c r="AKM324" s="1185"/>
      <c r="AKN324" s="1185"/>
      <c r="AKO324" s="1185"/>
      <c r="AKP324" s="1185"/>
      <c r="AKQ324" s="1185"/>
      <c r="AKR324" s="1185"/>
      <c r="AKS324" s="1185"/>
      <c r="AKT324" s="1185"/>
      <c r="AKU324" s="1185"/>
      <c r="AKV324" s="1185"/>
      <c r="AKW324" s="1185"/>
      <c r="AKX324" s="1185"/>
      <c r="AKY324" s="1185"/>
      <c r="AKZ324" s="1185"/>
      <c r="ALA324" s="1185"/>
      <c r="ALB324" s="1185"/>
      <c r="ALC324" s="1185"/>
      <c r="ALD324" s="1185"/>
      <c r="ALE324" s="1185"/>
      <c r="ALF324" s="1185"/>
      <c r="ALG324" s="1185"/>
      <c r="ALH324" s="1185"/>
      <c r="ALI324" s="1185"/>
      <c r="ALJ324" s="1185"/>
      <c r="ALK324" s="1185"/>
      <c r="ALL324" s="1185"/>
      <c r="ALM324" s="1185"/>
      <c r="ALN324" s="1185"/>
      <c r="ALO324" s="1185"/>
      <c r="ALP324" s="1185"/>
      <c r="ALQ324" s="1185"/>
      <c r="ALR324" s="1185"/>
      <c r="ALS324" s="1185"/>
      <c r="ALT324" s="1185"/>
      <c r="ALU324" s="1185"/>
      <c r="ALV324" s="1185"/>
      <c r="ALW324" s="1185"/>
      <c r="ALX324" s="1185"/>
      <c r="ALY324" s="1185"/>
      <c r="ALZ324" s="1185"/>
      <c r="AMA324" s="1185"/>
      <c r="AMB324" s="1185"/>
      <c r="AMC324" s="1185"/>
      <c r="AMD324" s="1185"/>
      <c r="AME324" s="1185"/>
      <c r="AMF324" s="1185"/>
      <c r="AMG324" s="1185"/>
      <c r="AMH324" s="1185"/>
      <c r="AMI324" s="1185"/>
      <c r="AMJ324" s="1185"/>
      <c r="AMK324" s="1185"/>
    </row>
    <row r="325" spans="1:1025">
      <c r="A325" s="1799"/>
      <c r="B325" s="1799"/>
      <c r="C325" s="1799"/>
      <c r="D325" s="1799"/>
      <c r="E325" s="1799"/>
      <c r="F325" s="1799"/>
      <c r="G325" s="1799"/>
      <c r="H325" s="1799"/>
      <c r="K325" s="1185"/>
      <c r="L325" s="1185"/>
      <c r="M325" s="1185"/>
      <c r="N325" s="1185"/>
      <c r="O325" s="1185"/>
      <c r="P325" s="1185"/>
      <c r="Q325" s="1185"/>
      <c r="R325" s="1185"/>
      <c r="S325" s="1185"/>
      <c r="T325" s="1185"/>
      <c r="U325" s="1185"/>
      <c r="V325" s="1185"/>
      <c r="W325" s="1185"/>
      <c r="X325" s="1185"/>
      <c r="Y325" s="1185"/>
      <c r="Z325" s="1185"/>
      <c r="AA325" s="1185"/>
      <c r="AB325" s="1185"/>
      <c r="AC325" s="1185"/>
      <c r="AD325" s="1185"/>
      <c r="AE325" s="1185"/>
      <c r="AF325" s="1185"/>
      <c r="AG325" s="1185"/>
      <c r="AH325" s="1185"/>
      <c r="AI325" s="1185"/>
      <c r="AJ325" s="1185"/>
      <c r="AK325" s="1185"/>
      <c r="AL325" s="1185"/>
      <c r="AM325" s="1185"/>
      <c r="AN325" s="1185"/>
      <c r="AO325" s="1185"/>
      <c r="AP325" s="1185"/>
      <c r="AQ325" s="1185"/>
      <c r="AR325" s="1185"/>
      <c r="AS325" s="1185"/>
      <c r="AT325" s="1185"/>
      <c r="AU325" s="1185"/>
      <c r="AV325" s="1185"/>
      <c r="AW325" s="1185"/>
      <c r="AX325" s="1185"/>
      <c r="AY325" s="1185"/>
      <c r="AZ325" s="1185"/>
      <c r="BA325" s="1185"/>
      <c r="BB325" s="1185"/>
      <c r="BC325" s="1185"/>
      <c r="BD325" s="1185"/>
      <c r="BE325" s="1185"/>
      <c r="BF325" s="1185"/>
      <c r="BG325" s="1185"/>
      <c r="BH325" s="1185"/>
      <c r="BI325" s="1185"/>
      <c r="BJ325" s="1185"/>
      <c r="BK325" s="1185"/>
      <c r="BL325" s="1185"/>
      <c r="BM325" s="1185"/>
      <c r="BN325" s="1185"/>
      <c r="BO325" s="1185"/>
      <c r="BP325" s="1185"/>
      <c r="BQ325" s="1185"/>
      <c r="BR325" s="1185"/>
      <c r="BS325" s="1185"/>
      <c r="BT325" s="1185"/>
      <c r="BU325" s="1185"/>
      <c r="BV325" s="1185"/>
      <c r="BW325" s="1185"/>
      <c r="BX325" s="1185"/>
      <c r="BY325" s="1185"/>
      <c r="BZ325" s="1185"/>
      <c r="CA325" s="1185"/>
      <c r="CB325" s="1185"/>
      <c r="CC325" s="1185"/>
      <c r="CD325" s="1185"/>
      <c r="CE325" s="1185"/>
      <c r="CF325" s="1185"/>
      <c r="CG325" s="1185"/>
      <c r="CH325" s="1185"/>
      <c r="CI325" s="1185"/>
      <c r="CJ325" s="1185"/>
      <c r="CK325" s="1185"/>
      <c r="CL325" s="1185"/>
      <c r="CM325" s="1185"/>
      <c r="CN325" s="1185"/>
      <c r="CO325" s="1185"/>
      <c r="CP325" s="1185"/>
      <c r="CQ325" s="1185"/>
      <c r="CR325" s="1185"/>
      <c r="CS325" s="1185"/>
      <c r="CT325" s="1185"/>
      <c r="CU325" s="1185"/>
      <c r="CV325" s="1185"/>
      <c r="CW325" s="1185"/>
      <c r="CX325" s="1185"/>
      <c r="CY325" s="1185"/>
      <c r="CZ325" s="1185"/>
      <c r="DA325" s="1185"/>
      <c r="DB325" s="1185"/>
      <c r="DC325" s="1185"/>
      <c r="DD325" s="1185"/>
      <c r="DE325" s="1185"/>
      <c r="DF325" s="1185"/>
      <c r="DG325" s="1185"/>
      <c r="DH325" s="1185"/>
      <c r="DI325" s="1185"/>
      <c r="DJ325" s="1185"/>
      <c r="DK325" s="1185"/>
      <c r="DL325" s="1185"/>
      <c r="DM325" s="1185"/>
      <c r="DN325" s="1185"/>
      <c r="DO325" s="1185"/>
      <c r="DP325" s="1185"/>
      <c r="DQ325" s="1185"/>
      <c r="DR325" s="1185"/>
      <c r="DS325" s="1185"/>
      <c r="DT325" s="1185"/>
      <c r="DU325" s="1185"/>
      <c r="DV325" s="1185"/>
      <c r="DW325" s="1185"/>
      <c r="DX325" s="1185"/>
      <c r="DY325" s="1185"/>
      <c r="DZ325" s="1185"/>
      <c r="EA325" s="1185"/>
      <c r="EB325" s="1185"/>
      <c r="EC325" s="1185"/>
      <c r="ED325" s="1185"/>
      <c r="EE325" s="1185"/>
      <c r="EF325" s="1185"/>
      <c r="EG325" s="1185"/>
      <c r="EH325" s="1185"/>
      <c r="EI325" s="1185"/>
      <c r="EJ325" s="1185"/>
      <c r="EK325" s="1185"/>
      <c r="EL325" s="1185"/>
      <c r="EM325" s="1185"/>
      <c r="EN325" s="1185"/>
      <c r="EO325" s="1185"/>
      <c r="EP325" s="1185"/>
      <c r="EQ325" s="1185"/>
      <c r="ER325" s="1185"/>
      <c r="ES325" s="1185"/>
      <c r="ET325" s="1185"/>
      <c r="EU325" s="1185"/>
      <c r="EV325" s="1185"/>
      <c r="EW325" s="1185"/>
      <c r="EX325" s="1185"/>
      <c r="EY325" s="1185"/>
      <c r="EZ325" s="1185"/>
      <c r="FA325" s="1185"/>
      <c r="FB325" s="1185"/>
      <c r="FC325" s="1185"/>
      <c r="FD325" s="1185"/>
      <c r="FE325" s="1185"/>
      <c r="FF325" s="1185"/>
      <c r="FG325" s="1185"/>
      <c r="FH325" s="1185"/>
      <c r="FI325" s="1185"/>
      <c r="FJ325" s="1185"/>
      <c r="FK325" s="1185"/>
      <c r="FL325" s="1185"/>
      <c r="FM325" s="1185"/>
      <c r="FN325" s="1185"/>
      <c r="FO325" s="1185"/>
      <c r="FP325" s="1185"/>
      <c r="FQ325" s="1185"/>
      <c r="FR325" s="1185"/>
      <c r="FS325" s="1185"/>
      <c r="FT325" s="1185"/>
      <c r="FU325" s="1185"/>
      <c r="FV325" s="1185"/>
      <c r="FW325" s="1185"/>
      <c r="FX325" s="1185"/>
      <c r="FY325" s="1185"/>
      <c r="FZ325" s="1185"/>
      <c r="GA325" s="1185"/>
      <c r="GB325" s="1185"/>
      <c r="GC325" s="1185"/>
      <c r="GD325" s="1185"/>
      <c r="GE325" s="1185"/>
      <c r="GF325" s="1185"/>
      <c r="GG325" s="1185"/>
      <c r="GH325" s="1185"/>
      <c r="GI325" s="1185"/>
      <c r="GJ325" s="1185"/>
      <c r="GK325" s="1185"/>
      <c r="GL325" s="1185"/>
      <c r="GM325" s="1185"/>
      <c r="GN325" s="1185"/>
      <c r="GO325" s="1185"/>
      <c r="GP325" s="1185"/>
      <c r="GQ325" s="1185"/>
      <c r="GR325" s="1185"/>
      <c r="GS325" s="1185"/>
      <c r="GT325" s="1185"/>
      <c r="GU325" s="1185"/>
      <c r="GV325" s="1185"/>
      <c r="GW325" s="1185"/>
      <c r="GX325" s="1185"/>
      <c r="GY325" s="1185"/>
      <c r="GZ325" s="1185"/>
      <c r="HA325" s="1185"/>
      <c r="HB325" s="1185"/>
      <c r="HC325" s="1185"/>
      <c r="HD325" s="1185"/>
      <c r="HE325" s="1185"/>
      <c r="HF325" s="1185"/>
      <c r="HG325" s="1185"/>
      <c r="HH325" s="1185"/>
      <c r="HI325" s="1185"/>
      <c r="HJ325" s="1185"/>
      <c r="HK325" s="1185"/>
      <c r="HL325" s="1185"/>
      <c r="HM325" s="1185"/>
      <c r="HN325" s="1185"/>
      <c r="HO325" s="1185"/>
      <c r="HP325" s="1185"/>
      <c r="HQ325" s="1185"/>
      <c r="HR325" s="1185"/>
      <c r="HS325" s="1185"/>
      <c r="HT325" s="1185"/>
      <c r="HU325" s="1185"/>
      <c r="HV325" s="1185"/>
      <c r="HW325" s="1185"/>
      <c r="HX325" s="1185"/>
      <c r="HY325" s="1185"/>
      <c r="HZ325" s="1185"/>
      <c r="IA325" s="1185"/>
      <c r="IB325" s="1185"/>
      <c r="IC325" s="1185"/>
      <c r="ID325" s="1185"/>
      <c r="IE325" s="1185"/>
      <c r="IF325" s="1185"/>
      <c r="IG325" s="1185"/>
      <c r="IH325" s="1185"/>
      <c r="II325" s="1185"/>
      <c r="IJ325" s="1185"/>
      <c r="IK325" s="1185"/>
      <c r="IL325" s="1185"/>
      <c r="IM325" s="1185"/>
      <c r="IN325" s="1185"/>
      <c r="IO325" s="1185"/>
      <c r="IP325" s="1185"/>
      <c r="IQ325" s="1185"/>
      <c r="IR325" s="1185"/>
      <c r="IS325" s="1185"/>
      <c r="IT325" s="1185"/>
      <c r="IU325" s="1185"/>
      <c r="IV325" s="1185"/>
      <c r="IW325" s="1185"/>
      <c r="IX325" s="1185"/>
      <c r="IY325" s="1185"/>
      <c r="IZ325" s="1185"/>
      <c r="JA325" s="1185"/>
      <c r="JB325" s="1185"/>
      <c r="JC325" s="1185"/>
      <c r="JD325" s="1185"/>
      <c r="JE325" s="1185"/>
      <c r="JF325" s="1185"/>
      <c r="JG325" s="1185"/>
      <c r="JH325" s="1185"/>
      <c r="JI325" s="1185"/>
      <c r="JJ325" s="1185"/>
      <c r="JK325" s="1185"/>
      <c r="JL325" s="1185"/>
      <c r="JM325" s="1185"/>
      <c r="JN325" s="1185"/>
      <c r="JO325" s="1185"/>
      <c r="JP325" s="1185"/>
      <c r="JQ325" s="1185"/>
      <c r="JR325" s="1185"/>
      <c r="JS325" s="1185"/>
      <c r="JT325" s="1185"/>
      <c r="JU325" s="1185"/>
      <c r="JV325" s="1185"/>
      <c r="JW325" s="1185"/>
      <c r="JX325" s="1185"/>
      <c r="JY325" s="1185"/>
      <c r="JZ325" s="1185"/>
      <c r="KA325" s="1185"/>
      <c r="KB325" s="1185"/>
      <c r="KC325" s="1185"/>
      <c r="KD325" s="1185"/>
      <c r="KE325" s="1185"/>
      <c r="KF325" s="1185"/>
      <c r="KG325" s="1185"/>
      <c r="KH325" s="1185"/>
      <c r="KI325" s="1185"/>
      <c r="KJ325" s="1185"/>
      <c r="KK325" s="1185"/>
      <c r="KL325" s="1185"/>
      <c r="KM325" s="1185"/>
      <c r="KN325" s="1185"/>
      <c r="KO325" s="1185"/>
      <c r="KP325" s="1185"/>
      <c r="KQ325" s="1185"/>
      <c r="KR325" s="1185"/>
      <c r="KS325" s="1185"/>
      <c r="KT325" s="1185"/>
      <c r="KU325" s="1185"/>
      <c r="KV325" s="1185"/>
      <c r="KW325" s="1185"/>
      <c r="KX325" s="1185"/>
      <c r="KY325" s="1185"/>
      <c r="KZ325" s="1185"/>
      <c r="LA325" s="1185"/>
      <c r="LB325" s="1185"/>
      <c r="LC325" s="1185"/>
      <c r="LD325" s="1185"/>
      <c r="LE325" s="1185"/>
      <c r="LF325" s="1185"/>
      <c r="LG325" s="1185"/>
      <c r="LH325" s="1185"/>
      <c r="LI325" s="1185"/>
      <c r="LJ325" s="1185"/>
      <c r="LK325" s="1185"/>
      <c r="LL325" s="1185"/>
      <c r="LM325" s="1185"/>
      <c r="LN325" s="1185"/>
      <c r="LO325" s="1185"/>
      <c r="LP325" s="1185"/>
      <c r="LQ325" s="1185"/>
      <c r="LR325" s="1185"/>
      <c r="LS325" s="1185"/>
      <c r="LT325" s="1185"/>
      <c r="LU325" s="1185"/>
      <c r="LV325" s="1185"/>
      <c r="LW325" s="1185"/>
      <c r="LX325" s="1185"/>
      <c r="LY325" s="1185"/>
      <c r="LZ325" s="1185"/>
      <c r="MA325" s="1185"/>
      <c r="MB325" s="1185"/>
      <c r="MC325" s="1185"/>
      <c r="MD325" s="1185"/>
      <c r="ME325" s="1185"/>
      <c r="MF325" s="1185"/>
      <c r="MG325" s="1185"/>
      <c r="MH325" s="1185"/>
      <c r="MI325" s="1185"/>
      <c r="MJ325" s="1185"/>
      <c r="MK325" s="1185"/>
      <c r="ML325" s="1185"/>
      <c r="MM325" s="1185"/>
      <c r="MN325" s="1185"/>
      <c r="MO325" s="1185"/>
      <c r="MP325" s="1185"/>
      <c r="MQ325" s="1185"/>
      <c r="MR325" s="1185"/>
      <c r="MS325" s="1185"/>
      <c r="MT325" s="1185"/>
      <c r="MU325" s="1185"/>
      <c r="MV325" s="1185"/>
      <c r="MW325" s="1185"/>
      <c r="MX325" s="1185"/>
      <c r="MY325" s="1185"/>
      <c r="MZ325" s="1185"/>
      <c r="NA325" s="1185"/>
      <c r="NB325" s="1185"/>
      <c r="NC325" s="1185"/>
      <c r="ND325" s="1185"/>
      <c r="NE325" s="1185"/>
      <c r="NF325" s="1185"/>
      <c r="NG325" s="1185"/>
      <c r="NH325" s="1185"/>
      <c r="NI325" s="1185"/>
      <c r="NJ325" s="1185"/>
      <c r="NK325" s="1185"/>
      <c r="NL325" s="1185"/>
      <c r="NM325" s="1185"/>
      <c r="NN325" s="1185"/>
      <c r="NO325" s="1185"/>
      <c r="NP325" s="1185"/>
      <c r="NQ325" s="1185"/>
      <c r="NR325" s="1185"/>
      <c r="NS325" s="1185"/>
      <c r="NT325" s="1185"/>
      <c r="NU325" s="1185"/>
      <c r="NV325" s="1185"/>
      <c r="NW325" s="1185"/>
      <c r="NX325" s="1185"/>
      <c r="NY325" s="1185"/>
      <c r="NZ325" s="1185"/>
      <c r="OA325" s="1185"/>
      <c r="OB325" s="1185"/>
      <c r="OC325" s="1185"/>
      <c r="OD325" s="1185"/>
      <c r="OE325" s="1185"/>
      <c r="OF325" s="1185"/>
      <c r="OG325" s="1185"/>
      <c r="OH325" s="1185"/>
      <c r="OI325" s="1185"/>
      <c r="OJ325" s="1185"/>
      <c r="OK325" s="1185"/>
      <c r="OL325" s="1185"/>
      <c r="OM325" s="1185"/>
      <c r="ON325" s="1185"/>
      <c r="OO325" s="1185"/>
      <c r="OP325" s="1185"/>
      <c r="OQ325" s="1185"/>
      <c r="OR325" s="1185"/>
      <c r="OS325" s="1185"/>
      <c r="OT325" s="1185"/>
      <c r="OU325" s="1185"/>
      <c r="OV325" s="1185"/>
      <c r="OW325" s="1185"/>
      <c r="OX325" s="1185"/>
      <c r="OY325" s="1185"/>
      <c r="OZ325" s="1185"/>
      <c r="PA325" s="1185"/>
      <c r="PB325" s="1185"/>
      <c r="PC325" s="1185"/>
      <c r="PD325" s="1185"/>
      <c r="PE325" s="1185"/>
      <c r="PF325" s="1185"/>
      <c r="PG325" s="1185"/>
      <c r="PH325" s="1185"/>
      <c r="PI325" s="1185"/>
      <c r="PJ325" s="1185"/>
      <c r="PK325" s="1185"/>
      <c r="PL325" s="1185"/>
      <c r="PM325" s="1185"/>
      <c r="PN325" s="1185"/>
      <c r="PO325" s="1185"/>
      <c r="PP325" s="1185"/>
      <c r="PQ325" s="1185"/>
      <c r="PR325" s="1185"/>
      <c r="PS325" s="1185"/>
      <c r="PT325" s="1185"/>
      <c r="PU325" s="1185"/>
      <c r="PV325" s="1185"/>
      <c r="PW325" s="1185"/>
      <c r="PX325" s="1185"/>
      <c r="PY325" s="1185"/>
      <c r="PZ325" s="1185"/>
      <c r="QA325" s="1185"/>
      <c r="QB325" s="1185"/>
      <c r="QC325" s="1185"/>
      <c r="QD325" s="1185"/>
      <c r="QE325" s="1185"/>
      <c r="QF325" s="1185"/>
      <c r="QG325" s="1185"/>
      <c r="QH325" s="1185"/>
      <c r="QI325" s="1185"/>
      <c r="QJ325" s="1185"/>
      <c r="QK325" s="1185"/>
      <c r="QL325" s="1185"/>
      <c r="QM325" s="1185"/>
      <c r="QN325" s="1185"/>
      <c r="QO325" s="1185"/>
      <c r="QP325" s="1185"/>
      <c r="QQ325" s="1185"/>
      <c r="QR325" s="1185"/>
      <c r="QS325" s="1185"/>
      <c r="QT325" s="1185"/>
      <c r="QU325" s="1185"/>
      <c r="QV325" s="1185"/>
      <c r="QW325" s="1185"/>
      <c r="QX325" s="1185"/>
      <c r="QY325" s="1185"/>
      <c r="QZ325" s="1185"/>
      <c r="RA325" s="1185"/>
      <c r="RB325" s="1185"/>
      <c r="RC325" s="1185"/>
      <c r="RD325" s="1185"/>
      <c r="RE325" s="1185"/>
      <c r="RF325" s="1185"/>
      <c r="RG325" s="1185"/>
      <c r="RH325" s="1185"/>
      <c r="RI325" s="1185"/>
      <c r="RJ325" s="1185"/>
      <c r="RK325" s="1185"/>
      <c r="RL325" s="1185"/>
      <c r="RM325" s="1185"/>
      <c r="RN325" s="1185"/>
      <c r="RO325" s="1185"/>
      <c r="RP325" s="1185"/>
      <c r="RQ325" s="1185"/>
      <c r="RR325" s="1185"/>
      <c r="RS325" s="1185"/>
      <c r="RT325" s="1185"/>
      <c r="RU325" s="1185"/>
      <c r="RV325" s="1185"/>
      <c r="RW325" s="1185"/>
      <c r="RX325" s="1185"/>
      <c r="RY325" s="1185"/>
      <c r="RZ325" s="1185"/>
      <c r="SA325" s="1185"/>
      <c r="SB325" s="1185"/>
      <c r="SC325" s="1185"/>
      <c r="SD325" s="1185"/>
      <c r="SE325" s="1185"/>
      <c r="SF325" s="1185"/>
      <c r="SG325" s="1185"/>
      <c r="SH325" s="1185"/>
      <c r="SI325" s="1185"/>
      <c r="SJ325" s="1185"/>
      <c r="SK325" s="1185"/>
      <c r="SL325" s="1185"/>
      <c r="SM325" s="1185"/>
      <c r="SN325" s="1185"/>
      <c r="SO325" s="1185"/>
      <c r="SP325" s="1185"/>
      <c r="SQ325" s="1185"/>
      <c r="SR325" s="1185"/>
      <c r="SS325" s="1185"/>
      <c r="ST325" s="1185"/>
      <c r="SU325" s="1185"/>
      <c r="SV325" s="1185"/>
      <c r="SW325" s="1185"/>
      <c r="SX325" s="1185"/>
      <c r="SY325" s="1185"/>
      <c r="SZ325" s="1185"/>
      <c r="TA325" s="1185"/>
      <c r="TB325" s="1185"/>
      <c r="TC325" s="1185"/>
      <c r="TD325" s="1185"/>
      <c r="TE325" s="1185"/>
      <c r="TF325" s="1185"/>
      <c r="TG325" s="1185"/>
      <c r="TH325" s="1185"/>
      <c r="TI325" s="1185"/>
      <c r="TJ325" s="1185"/>
      <c r="TK325" s="1185"/>
      <c r="TL325" s="1185"/>
      <c r="TM325" s="1185"/>
      <c r="TN325" s="1185"/>
      <c r="TO325" s="1185"/>
      <c r="TP325" s="1185"/>
      <c r="TQ325" s="1185"/>
      <c r="TR325" s="1185"/>
      <c r="TS325" s="1185"/>
      <c r="TT325" s="1185"/>
      <c r="TU325" s="1185"/>
      <c r="TV325" s="1185"/>
      <c r="TW325" s="1185"/>
      <c r="TX325" s="1185"/>
      <c r="TY325" s="1185"/>
      <c r="TZ325" s="1185"/>
      <c r="UA325" s="1185"/>
      <c r="UB325" s="1185"/>
      <c r="UC325" s="1185"/>
      <c r="UD325" s="1185"/>
      <c r="UE325" s="1185"/>
      <c r="UF325" s="1185"/>
      <c r="UG325" s="1185"/>
      <c r="UH325" s="1185"/>
      <c r="UI325" s="1185"/>
      <c r="UJ325" s="1185"/>
      <c r="UK325" s="1185"/>
      <c r="UL325" s="1185"/>
      <c r="UM325" s="1185"/>
      <c r="UN325" s="1185"/>
      <c r="UO325" s="1185"/>
      <c r="UP325" s="1185"/>
      <c r="UQ325" s="1185"/>
      <c r="UR325" s="1185"/>
      <c r="US325" s="1185"/>
      <c r="UT325" s="1185"/>
      <c r="UU325" s="1185"/>
      <c r="UV325" s="1185"/>
      <c r="UW325" s="1185"/>
      <c r="UX325" s="1185"/>
      <c r="UY325" s="1185"/>
      <c r="UZ325" s="1185"/>
      <c r="VA325" s="1185"/>
      <c r="VB325" s="1185"/>
      <c r="VC325" s="1185"/>
      <c r="VD325" s="1185"/>
      <c r="VE325" s="1185"/>
      <c r="VF325" s="1185"/>
      <c r="VG325" s="1185"/>
      <c r="VH325" s="1185"/>
      <c r="VI325" s="1185"/>
      <c r="VJ325" s="1185"/>
      <c r="VK325" s="1185"/>
      <c r="VL325" s="1185"/>
      <c r="VM325" s="1185"/>
      <c r="VN325" s="1185"/>
      <c r="VO325" s="1185"/>
      <c r="VP325" s="1185"/>
      <c r="VQ325" s="1185"/>
      <c r="VR325" s="1185"/>
      <c r="VS325" s="1185"/>
      <c r="VT325" s="1185"/>
      <c r="VU325" s="1185"/>
      <c r="VV325" s="1185"/>
      <c r="VW325" s="1185"/>
      <c r="VX325" s="1185"/>
      <c r="VY325" s="1185"/>
      <c r="VZ325" s="1185"/>
      <c r="WA325" s="1185"/>
      <c r="WB325" s="1185"/>
      <c r="WC325" s="1185"/>
      <c r="WD325" s="1185"/>
      <c r="WE325" s="1185"/>
      <c r="WF325" s="1185"/>
      <c r="WG325" s="1185"/>
      <c r="WH325" s="1185"/>
      <c r="WI325" s="1185"/>
      <c r="WJ325" s="1185"/>
      <c r="WK325" s="1185"/>
      <c r="WL325" s="1185"/>
      <c r="WM325" s="1185"/>
      <c r="WN325" s="1185"/>
      <c r="WO325" s="1185"/>
      <c r="WP325" s="1185"/>
      <c r="WQ325" s="1185"/>
      <c r="WR325" s="1185"/>
      <c r="WS325" s="1185"/>
      <c r="WT325" s="1185"/>
      <c r="WU325" s="1185"/>
      <c r="WV325" s="1185"/>
      <c r="WW325" s="1185"/>
      <c r="WX325" s="1185"/>
      <c r="WY325" s="1185"/>
      <c r="WZ325" s="1185"/>
      <c r="XA325" s="1185"/>
      <c r="XB325" s="1185"/>
      <c r="XC325" s="1185"/>
      <c r="XD325" s="1185"/>
      <c r="XE325" s="1185"/>
      <c r="XF325" s="1185"/>
      <c r="XG325" s="1185"/>
      <c r="XH325" s="1185"/>
      <c r="XI325" s="1185"/>
      <c r="XJ325" s="1185"/>
      <c r="XK325" s="1185"/>
      <c r="XL325" s="1185"/>
      <c r="XM325" s="1185"/>
      <c r="XN325" s="1185"/>
      <c r="XO325" s="1185"/>
      <c r="XP325" s="1185"/>
      <c r="XQ325" s="1185"/>
      <c r="XR325" s="1185"/>
      <c r="XS325" s="1185"/>
      <c r="XT325" s="1185"/>
      <c r="XU325" s="1185"/>
      <c r="XV325" s="1185"/>
      <c r="XW325" s="1185"/>
      <c r="XX325" s="1185"/>
      <c r="XY325" s="1185"/>
      <c r="XZ325" s="1185"/>
      <c r="YA325" s="1185"/>
      <c r="YB325" s="1185"/>
      <c r="YC325" s="1185"/>
      <c r="YD325" s="1185"/>
      <c r="YE325" s="1185"/>
      <c r="YF325" s="1185"/>
      <c r="YG325" s="1185"/>
      <c r="YH325" s="1185"/>
      <c r="YI325" s="1185"/>
      <c r="YJ325" s="1185"/>
      <c r="YK325" s="1185"/>
      <c r="YL325" s="1185"/>
      <c r="YM325" s="1185"/>
      <c r="YN325" s="1185"/>
      <c r="YO325" s="1185"/>
      <c r="YP325" s="1185"/>
      <c r="YQ325" s="1185"/>
      <c r="YR325" s="1185"/>
      <c r="YS325" s="1185"/>
      <c r="YT325" s="1185"/>
      <c r="YU325" s="1185"/>
      <c r="YV325" s="1185"/>
      <c r="YW325" s="1185"/>
      <c r="YX325" s="1185"/>
      <c r="YY325" s="1185"/>
      <c r="YZ325" s="1185"/>
      <c r="ZA325" s="1185"/>
      <c r="ZB325" s="1185"/>
      <c r="ZC325" s="1185"/>
      <c r="ZD325" s="1185"/>
      <c r="ZE325" s="1185"/>
      <c r="ZF325" s="1185"/>
      <c r="ZG325" s="1185"/>
      <c r="ZH325" s="1185"/>
      <c r="ZI325" s="1185"/>
      <c r="ZJ325" s="1185"/>
      <c r="ZK325" s="1185"/>
      <c r="ZL325" s="1185"/>
      <c r="ZM325" s="1185"/>
      <c r="ZN325" s="1185"/>
      <c r="ZO325" s="1185"/>
      <c r="ZP325" s="1185"/>
      <c r="ZQ325" s="1185"/>
      <c r="ZR325" s="1185"/>
      <c r="ZS325" s="1185"/>
      <c r="ZT325" s="1185"/>
      <c r="ZU325" s="1185"/>
      <c r="ZV325" s="1185"/>
      <c r="ZW325" s="1185"/>
      <c r="ZX325" s="1185"/>
      <c r="ZY325" s="1185"/>
      <c r="ZZ325" s="1185"/>
      <c r="AAA325" s="1185"/>
      <c r="AAB325" s="1185"/>
      <c r="AAC325" s="1185"/>
      <c r="AAD325" s="1185"/>
      <c r="AAE325" s="1185"/>
      <c r="AAF325" s="1185"/>
      <c r="AAG325" s="1185"/>
      <c r="AAH325" s="1185"/>
      <c r="AAI325" s="1185"/>
      <c r="AAJ325" s="1185"/>
      <c r="AAK325" s="1185"/>
      <c r="AAL325" s="1185"/>
      <c r="AAM325" s="1185"/>
      <c r="AAN325" s="1185"/>
      <c r="AAO325" s="1185"/>
      <c r="AAP325" s="1185"/>
      <c r="AAQ325" s="1185"/>
      <c r="AAR325" s="1185"/>
      <c r="AAS325" s="1185"/>
      <c r="AAT325" s="1185"/>
      <c r="AAU325" s="1185"/>
      <c r="AAV325" s="1185"/>
      <c r="AAW325" s="1185"/>
      <c r="AAX325" s="1185"/>
      <c r="AAY325" s="1185"/>
      <c r="AAZ325" s="1185"/>
      <c r="ABA325" s="1185"/>
      <c r="ABB325" s="1185"/>
      <c r="ABC325" s="1185"/>
      <c r="ABD325" s="1185"/>
      <c r="ABE325" s="1185"/>
      <c r="ABF325" s="1185"/>
      <c r="ABG325" s="1185"/>
      <c r="ABH325" s="1185"/>
      <c r="ABI325" s="1185"/>
      <c r="ABJ325" s="1185"/>
      <c r="ABK325" s="1185"/>
      <c r="ABL325" s="1185"/>
      <c r="ABM325" s="1185"/>
      <c r="ABN325" s="1185"/>
      <c r="ABO325" s="1185"/>
      <c r="ABP325" s="1185"/>
      <c r="ABQ325" s="1185"/>
      <c r="ABR325" s="1185"/>
      <c r="ABS325" s="1185"/>
      <c r="ABT325" s="1185"/>
      <c r="ABU325" s="1185"/>
      <c r="ABV325" s="1185"/>
      <c r="ABW325" s="1185"/>
      <c r="ABX325" s="1185"/>
      <c r="ABY325" s="1185"/>
      <c r="ABZ325" s="1185"/>
      <c r="ACA325" s="1185"/>
      <c r="ACB325" s="1185"/>
      <c r="ACC325" s="1185"/>
      <c r="ACD325" s="1185"/>
      <c r="ACE325" s="1185"/>
      <c r="ACF325" s="1185"/>
      <c r="ACG325" s="1185"/>
      <c r="ACH325" s="1185"/>
      <c r="ACI325" s="1185"/>
      <c r="ACJ325" s="1185"/>
      <c r="ACK325" s="1185"/>
      <c r="ACL325" s="1185"/>
      <c r="ACM325" s="1185"/>
      <c r="ACN325" s="1185"/>
      <c r="ACO325" s="1185"/>
      <c r="ACP325" s="1185"/>
      <c r="ACQ325" s="1185"/>
      <c r="ACR325" s="1185"/>
      <c r="ACS325" s="1185"/>
      <c r="ACT325" s="1185"/>
      <c r="ACU325" s="1185"/>
      <c r="ACV325" s="1185"/>
      <c r="ACW325" s="1185"/>
      <c r="ACX325" s="1185"/>
      <c r="ACY325" s="1185"/>
      <c r="ACZ325" s="1185"/>
      <c r="ADA325" s="1185"/>
      <c r="ADB325" s="1185"/>
      <c r="ADC325" s="1185"/>
      <c r="ADD325" s="1185"/>
      <c r="ADE325" s="1185"/>
      <c r="ADF325" s="1185"/>
      <c r="ADG325" s="1185"/>
      <c r="ADH325" s="1185"/>
      <c r="ADI325" s="1185"/>
      <c r="ADJ325" s="1185"/>
      <c r="ADK325" s="1185"/>
      <c r="ADL325" s="1185"/>
      <c r="ADM325" s="1185"/>
      <c r="ADN325" s="1185"/>
      <c r="ADO325" s="1185"/>
      <c r="ADP325" s="1185"/>
      <c r="ADQ325" s="1185"/>
      <c r="ADR325" s="1185"/>
      <c r="ADS325" s="1185"/>
      <c r="ADT325" s="1185"/>
      <c r="ADU325" s="1185"/>
      <c r="ADV325" s="1185"/>
      <c r="ADW325" s="1185"/>
      <c r="ADX325" s="1185"/>
      <c r="ADY325" s="1185"/>
      <c r="ADZ325" s="1185"/>
      <c r="AEA325" s="1185"/>
      <c r="AEB325" s="1185"/>
      <c r="AEC325" s="1185"/>
      <c r="AED325" s="1185"/>
      <c r="AEE325" s="1185"/>
      <c r="AEF325" s="1185"/>
      <c r="AEG325" s="1185"/>
      <c r="AEH325" s="1185"/>
      <c r="AEI325" s="1185"/>
      <c r="AEJ325" s="1185"/>
      <c r="AEK325" s="1185"/>
      <c r="AEL325" s="1185"/>
      <c r="AEM325" s="1185"/>
      <c r="AEN325" s="1185"/>
      <c r="AEO325" s="1185"/>
      <c r="AEP325" s="1185"/>
      <c r="AEQ325" s="1185"/>
      <c r="AER325" s="1185"/>
      <c r="AES325" s="1185"/>
      <c r="AET325" s="1185"/>
      <c r="AEU325" s="1185"/>
      <c r="AEV325" s="1185"/>
      <c r="AEW325" s="1185"/>
      <c r="AEX325" s="1185"/>
      <c r="AEY325" s="1185"/>
      <c r="AEZ325" s="1185"/>
      <c r="AFA325" s="1185"/>
      <c r="AFB325" s="1185"/>
      <c r="AFC325" s="1185"/>
      <c r="AFD325" s="1185"/>
      <c r="AFE325" s="1185"/>
      <c r="AFF325" s="1185"/>
      <c r="AFG325" s="1185"/>
      <c r="AFH325" s="1185"/>
      <c r="AFI325" s="1185"/>
      <c r="AFJ325" s="1185"/>
      <c r="AFK325" s="1185"/>
      <c r="AFL325" s="1185"/>
      <c r="AFM325" s="1185"/>
      <c r="AFN325" s="1185"/>
      <c r="AFO325" s="1185"/>
      <c r="AFP325" s="1185"/>
      <c r="AFQ325" s="1185"/>
      <c r="AFR325" s="1185"/>
      <c r="AFS325" s="1185"/>
      <c r="AFT325" s="1185"/>
      <c r="AFU325" s="1185"/>
      <c r="AFV325" s="1185"/>
      <c r="AFW325" s="1185"/>
      <c r="AFX325" s="1185"/>
      <c r="AFY325" s="1185"/>
      <c r="AFZ325" s="1185"/>
      <c r="AGA325" s="1185"/>
      <c r="AGB325" s="1185"/>
      <c r="AGC325" s="1185"/>
      <c r="AGD325" s="1185"/>
      <c r="AGE325" s="1185"/>
      <c r="AGF325" s="1185"/>
      <c r="AGG325" s="1185"/>
      <c r="AGH325" s="1185"/>
      <c r="AGI325" s="1185"/>
      <c r="AGJ325" s="1185"/>
      <c r="AGK325" s="1185"/>
      <c r="AGL325" s="1185"/>
      <c r="AGM325" s="1185"/>
      <c r="AGN325" s="1185"/>
      <c r="AGO325" s="1185"/>
      <c r="AGP325" s="1185"/>
      <c r="AGQ325" s="1185"/>
      <c r="AGR325" s="1185"/>
      <c r="AGS325" s="1185"/>
      <c r="AGT325" s="1185"/>
      <c r="AGU325" s="1185"/>
      <c r="AGV325" s="1185"/>
      <c r="AGW325" s="1185"/>
      <c r="AGX325" s="1185"/>
      <c r="AGY325" s="1185"/>
      <c r="AGZ325" s="1185"/>
      <c r="AHA325" s="1185"/>
      <c r="AHB325" s="1185"/>
      <c r="AHC325" s="1185"/>
      <c r="AHD325" s="1185"/>
      <c r="AHE325" s="1185"/>
      <c r="AHF325" s="1185"/>
      <c r="AHG325" s="1185"/>
      <c r="AHH325" s="1185"/>
      <c r="AHI325" s="1185"/>
      <c r="AHJ325" s="1185"/>
      <c r="AHK325" s="1185"/>
      <c r="AHL325" s="1185"/>
      <c r="AHM325" s="1185"/>
      <c r="AHN325" s="1185"/>
      <c r="AHO325" s="1185"/>
      <c r="AHP325" s="1185"/>
      <c r="AHQ325" s="1185"/>
      <c r="AHR325" s="1185"/>
      <c r="AHS325" s="1185"/>
      <c r="AHT325" s="1185"/>
      <c r="AHU325" s="1185"/>
      <c r="AHV325" s="1185"/>
      <c r="AHW325" s="1185"/>
      <c r="AHX325" s="1185"/>
      <c r="AHY325" s="1185"/>
      <c r="AHZ325" s="1185"/>
      <c r="AIA325" s="1185"/>
      <c r="AIB325" s="1185"/>
      <c r="AIC325" s="1185"/>
      <c r="AID325" s="1185"/>
      <c r="AIE325" s="1185"/>
      <c r="AIF325" s="1185"/>
      <c r="AIG325" s="1185"/>
      <c r="AIH325" s="1185"/>
      <c r="AII325" s="1185"/>
      <c r="AIJ325" s="1185"/>
      <c r="AIK325" s="1185"/>
      <c r="AIL325" s="1185"/>
      <c r="AIM325" s="1185"/>
      <c r="AIN325" s="1185"/>
      <c r="AIO325" s="1185"/>
      <c r="AIP325" s="1185"/>
      <c r="AIQ325" s="1185"/>
      <c r="AIR325" s="1185"/>
      <c r="AIS325" s="1185"/>
      <c r="AIT325" s="1185"/>
      <c r="AIU325" s="1185"/>
      <c r="AIV325" s="1185"/>
      <c r="AIW325" s="1185"/>
      <c r="AIX325" s="1185"/>
      <c r="AIY325" s="1185"/>
      <c r="AIZ325" s="1185"/>
      <c r="AJA325" s="1185"/>
      <c r="AJB325" s="1185"/>
      <c r="AJC325" s="1185"/>
      <c r="AJD325" s="1185"/>
      <c r="AJE325" s="1185"/>
      <c r="AJF325" s="1185"/>
      <c r="AJG325" s="1185"/>
      <c r="AJH325" s="1185"/>
      <c r="AJI325" s="1185"/>
      <c r="AJJ325" s="1185"/>
      <c r="AJK325" s="1185"/>
      <c r="AJL325" s="1185"/>
      <c r="AJM325" s="1185"/>
      <c r="AJN325" s="1185"/>
      <c r="AJO325" s="1185"/>
      <c r="AJP325" s="1185"/>
      <c r="AJQ325" s="1185"/>
      <c r="AJR325" s="1185"/>
      <c r="AJS325" s="1185"/>
      <c r="AJT325" s="1185"/>
      <c r="AJU325" s="1185"/>
      <c r="AJV325" s="1185"/>
      <c r="AJW325" s="1185"/>
      <c r="AJX325" s="1185"/>
      <c r="AJY325" s="1185"/>
      <c r="AJZ325" s="1185"/>
      <c r="AKA325" s="1185"/>
      <c r="AKB325" s="1185"/>
      <c r="AKC325" s="1185"/>
      <c r="AKD325" s="1185"/>
      <c r="AKE325" s="1185"/>
      <c r="AKF325" s="1185"/>
      <c r="AKG325" s="1185"/>
      <c r="AKH325" s="1185"/>
      <c r="AKI325" s="1185"/>
      <c r="AKJ325" s="1185"/>
      <c r="AKK325" s="1185"/>
      <c r="AKL325" s="1185"/>
      <c r="AKM325" s="1185"/>
      <c r="AKN325" s="1185"/>
      <c r="AKO325" s="1185"/>
      <c r="AKP325" s="1185"/>
      <c r="AKQ325" s="1185"/>
      <c r="AKR325" s="1185"/>
      <c r="AKS325" s="1185"/>
      <c r="AKT325" s="1185"/>
      <c r="AKU325" s="1185"/>
      <c r="AKV325" s="1185"/>
      <c r="AKW325" s="1185"/>
      <c r="AKX325" s="1185"/>
      <c r="AKY325" s="1185"/>
      <c r="AKZ325" s="1185"/>
      <c r="ALA325" s="1185"/>
      <c r="ALB325" s="1185"/>
      <c r="ALC325" s="1185"/>
      <c r="ALD325" s="1185"/>
      <c r="ALE325" s="1185"/>
      <c r="ALF325" s="1185"/>
      <c r="ALG325" s="1185"/>
      <c r="ALH325" s="1185"/>
      <c r="ALI325" s="1185"/>
      <c r="ALJ325" s="1185"/>
      <c r="ALK325" s="1185"/>
      <c r="ALL325" s="1185"/>
      <c r="ALM325" s="1185"/>
      <c r="ALN325" s="1185"/>
      <c r="ALO325" s="1185"/>
      <c r="ALP325" s="1185"/>
      <c r="ALQ325" s="1185"/>
      <c r="ALR325" s="1185"/>
      <c r="ALS325" s="1185"/>
      <c r="ALT325" s="1185"/>
      <c r="ALU325" s="1185"/>
      <c r="ALV325" s="1185"/>
      <c r="ALW325" s="1185"/>
      <c r="ALX325" s="1185"/>
      <c r="ALY325" s="1185"/>
      <c r="ALZ325" s="1185"/>
      <c r="AMA325" s="1185"/>
      <c r="AMB325" s="1185"/>
      <c r="AMC325" s="1185"/>
      <c r="AMD325" s="1185"/>
      <c r="AME325" s="1185"/>
      <c r="AMF325" s="1185"/>
      <c r="AMG325" s="1185"/>
      <c r="AMH325" s="1185"/>
      <c r="AMI325" s="1185"/>
      <c r="AMJ325" s="1185"/>
      <c r="AMK325" s="1185"/>
    </row>
    <row r="326" spans="1:1025">
      <c r="A326" s="1799"/>
      <c r="B326" s="1799"/>
      <c r="C326" s="1799"/>
      <c r="D326" s="1799"/>
      <c r="E326" s="1799"/>
      <c r="F326" s="1799"/>
      <c r="G326" s="1799"/>
      <c r="H326" s="1799"/>
      <c r="K326" s="1185"/>
      <c r="L326" s="1185"/>
      <c r="M326" s="1185"/>
      <c r="N326" s="1185"/>
      <c r="O326" s="1185"/>
      <c r="P326" s="1185"/>
      <c r="Q326" s="1185"/>
      <c r="R326" s="1185"/>
      <c r="S326" s="1185"/>
      <c r="T326" s="1185"/>
      <c r="U326" s="1185"/>
      <c r="V326" s="1185"/>
      <c r="W326" s="1185"/>
      <c r="X326" s="1185"/>
      <c r="Y326" s="1185"/>
      <c r="Z326" s="1185"/>
      <c r="AA326" s="1185"/>
      <c r="AB326" s="1185"/>
      <c r="AC326" s="1185"/>
      <c r="AD326" s="1185"/>
      <c r="AE326" s="1185"/>
      <c r="AF326" s="1185"/>
      <c r="AG326" s="1185"/>
      <c r="AH326" s="1185"/>
      <c r="AI326" s="1185"/>
      <c r="AJ326" s="1185"/>
      <c r="AK326" s="1185"/>
      <c r="AL326" s="1185"/>
      <c r="AM326" s="1185"/>
      <c r="AN326" s="1185"/>
      <c r="AO326" s="1185"/>
      <c r="AP326" s="1185"/>
      <c r="AQ326" s="1185"/>
      <c r="AR326" s="1185"/>
      <c r="AS326" s="1185"/>
      <c r="AT326" s="1185"/>
      <c r="AU326" s="1185"/>
      <c r="AV326" s="1185"/>
      <c r="AW326" s="1185"/>
      <c r="AX326" s="1185"/>
      <c r="AY326" s="1185"/>
      <c r="AZ326" s="1185"/>
      <c r="BA326" s="1185"/>
      <c r="BB326" s="1185"/>
      <c r="BC326" s="1185"/>
      <c r="BD326" s="1185"/>
      <c r="BE326" s="1185"/>
      <c r="BF326" s="1185"/>
      <c r="BG326" s="1185"/>
      <c r="BH326" s="1185"/>
      <c r="BI326" s="1185"/>
      <c r="BJ326" s="1185"/>
      <c r="BK326" s="1185"/>
      <c r="BL326" s="1185"/>
      <c r="BM326" s="1185"/>
      <c r="BN326" s="1185"/>
      <c r="BO326" s="1185"/>
      <c r="BP326" s="1185"/>
      <c r="BQ326" s="1185"/>
      <c r="BR326" s="1185"/>
      <c r="BS326" s="1185"/>
      <c r="BT326" s="1185"/>
      <c r="BU326" s="1185"/>
      <c r="BV326" s="1185"/>
      <c r="BW326" s="1185"/>
      <c r="BX326" s="1185"/>
      <c r="BY326" s="1185"/>
      <c r="BZ326" s="1185"/>
      <c r="CA326" s="1185"/>
      <c r="CB326" s="1185"/>
      <c r="CC326" s="1185"/>
      <c r="CD326" s="1185"/>
      <c r="CE326" s="1185"/>
      <c r="CF326" s="1185"/>
      <c r="CG326" s="1185"/>
      <c r="CH326" s="1185"/>
      <c r="CI326" s="1185"/>
      <c r="CJ326" s="1185"/>
      <c r="CK326" s="1185"/>
      <c r="CL326" s="1185"/>
      <c r="CM326" s="1185"/>
      <c r="CN326" s="1185"/>
      <c r="CO326" s="1185"/>
      <c r="CP326" s="1185"/>
      <c r="CQ326" s="1185"/>
      <c r="CR326" s="1185"/>
      <c r="CS326" s="1185"/>
      <c r="CT326" s="1185"/>
      <c r="CU326" s="1185"/>
      <c r="CV326" s="1185"/>
      <c r="CW326" s="1185"/>
      <c r="CX326" s="1185"/>
      <c r="CY326" s="1185"/>
      <c r="CZ326" s="1185"/>
      <c r="DA326" s="1185"/>
      <c r="DB326" s="1185"/>
      <c r="DC326" s="1185"/>
      <c r="DD326" s="1185"/>
      <c r="DE326" s="1185"/>
      <c r="DF326" s="1185"/>
      <c r="DG326" s="1185"/>
      <c r="DH326" s="1185"/>
      <c r="DI326" s="1185"/>
      <c r="DJ326" s="1185"/>
      <c r="DK326" s="1185"/>
      <c r="DL326" s="1185"/>
      <c r="DM326" s="1185"/>
      <c r="DN326" s="1185"/>
      <c r="DO326" s="1185"/>
      <c r="DP326" s="1185"/>
      <c r="DQ326" s="1185"/>
      <c r="DR326" s="1185"/>
      <c r="DS326" s="1185"/>
      <c r="DT326" s="1185"/>
      <c r="DU326" s="1185"/>
      <c r="DV326" s="1185"/>
      <c r="DW326" s="1185"/>
      <c r="DX326" s="1185"/>
      <c r="DY326" s="1185"/>
      <c r="DZ326" s="1185"/>
      <c r="EA326" s="1185"/>
      <c r="EB326" s="1185"/>
      <c r="EC326" s="1185"/>
      <c r="ED326" s="1185"/>
      <c r="EE326" s="1185"/>
      <c r="EF326" s="1185"/>
      <c r="EG326" s="1185"/>
      <c r="EH326" s="1185"/>
      <c r="EI326" s="1185"/>
      <c r="EJ326" s="1185"/>
      <c r="EK326" s="1185"/>
      <c r="EL326" s="1185"/>
      <c r="EM326" s="1185"/>
      <c r="EN326" s="1185"/>
      <c r="EO326" s="1185"/>
      <c r="EP326" s="1185"/>
      <c r="EQ326" s="1185"/>
      <c r="ER326" s="1185"/>
      <c r="ES326" s="1185"/>
      <c r="ET326" s="1185"/>
      <c r="EU326" s="1185"/>
      <c r="EV326" s="1185"/>
      <c r="EW326" s="1185"/>
      <c r="EX326" s="1185"/>
      <c r="EY326" s="1185"/>
      <c r="EZ326" s="1185"/>
      <c r="FA326" s="1185"/>
      <c r="FB326" s="1185"/>
      <c r="FC326" s="1185"/>
      <c r="FD326" s="1185"/>
      <c r="FE326" s="1185"/>
      <c r="FF326" s="1185"/>
      <c r="FG326" s="1185"/>
      <c r="FH326" s="1185"/>
      <c r="FI326" s="1185"/>
      <c r="FJ326" s="1185"/>
      <c r="FK326" s="1185"/>
      <c r="FL326" s="1185"/>
      <c r="FM326" s="1185"/>
      <c r="FN326" s="1185"/>
      <c r="FO326" s="1185"/>
      <c r="FP326" s="1185"/>
      <c r="FQ326" s="1185"/>
      <c r="FR326" s="1185"/>
      <c r="FS326" s="1185"/>
      <c r="FT326" s="1185"/>
      <c r="FU326" s="1185"/>
      <c r="FV326" s="1185"/>
      <c r="FW326" s="1185"/>
      <c r="FX326" s="1185"/>
      <c r="FY326" s="1185"/>
      <c r="FZ326" s="1185"/>
      <c r="GA326" s="1185"/>
      <c r="GB326" s="1185"/>
      <c r="GC326" s="1185"/>
      <c r="GD326" s="1185"/>
      <c r="GE326" s="1185"/>
      <c r="GF326" s="1185"/>
      <c r="GG326" s="1185"/>
      <c r="GH326" s="1185"/>
      <c r="GI326" s="1185"/>
      <c r="GJ326" s="1185"/>
      <c r="GK326" s="1185"/>
      <c r="GL326" s="1185"/>
      <c r="GM326" s="1185"/>
      <c r="GN326" s="1185"/>
      <c r="GO326" s="1185"/>
      <c r="GP326" s="1185"/>
      <c r="GQ326" s="1185"/>
      <c r="GR326" s="1185"/>
      <c r="GS326" s="1185"/>
      <c r="GT326" s="1185"/>
      <c r="GU326" s="1185"/>
      <c r="GV326" s="1185"/>
      <c r="GW326" s="1185"/>
      <c r="GX326" s="1185"/>
      <c r="GY326" s="1185"/>
      <c r="GZ326" s="1185"/>
      <c r="HA326" s="1185"/>
      <c r="HB326" s="1185"/>
      <c r="HC326" s="1185"/>
      <c r="HD326" s="1185"/>
      <c r="HE326" s="1185"/>
      <c r="HF326" s="1185"/>
      <c r="HG326" s="1185"/>
      <c r="HH326" s="1185"/>
      <c r="HI326" s="1185"/>
      <c r="HJ326" s="1185"/>
      <c r="HK326" s="1185"/>
      <c r="HL326" s="1185"/>
      <c r="HM326" s="1185"/>
      <c r="HN326" s="1185"/>
      <c r="HO326" s="1185"/>
      <c r="HP326" s="1185"/>
      <c r="HQ326" s="1185"/>
      <c r="HR326" s="1185"/>
      <c r="HS326" s="1185"/>
      <c r="HT326" s="1185"/>
      <c r="HU326" s="1185"/>
      <c r="HV326" s="1185"/>
      <c r="HW326" s="1185"/>
      <c r="HX326" s="1185"/>
      <c r="HY326" s="1185"/>
      <c r="HZ326" s="1185"/>
      <c r="IA326" s="1185"/>
      <c r="IB326" s="1185"/>
      <c r="IC326" s="1185"/>
      <c r="ID326" s="1185"/>
      <c r="IE326" s="1185"/>
      <c r="IF326" s="1185"/>
      <c r="IG326" s="1185"/>
      <c r="IH326" s="1185"/>
      <c r="II326" s="1185"/>
      <c r="IJ326" s="1185"/>
      <c r="IK326" s="1185"/>
      <c r="IL326" s="1185"/>
      <c r="IM326" s="1185"/>
      <c r="IN326" s="1185"/>
      <c r="IO326" s="1185"/>
      <c r="IP326" s="1185"/>
      <c r="IQ326" s="1185"/>
      <c r="IR326" s="1185"/>
      <c r="IS326" s="1185"/>
      <c r="IT326" s="1185"/>
      <c r="IU326" s="1185"/>
      <c r="IV326" s="1185"/>
      <c r="IW326" s="1185"/>
      <c r="IX326" s="1185"/>
      <c r="IY326" s="1185"/>
      <c r="IZ326" s="1185"/>
      <c r="JA326" s="1185"/>
      <c r="JB326" s="1185"/>
      <c r="JC326" s="1185"/>
      <c r="JD326" s="1185"/>
      <c r="JE326" s="1185"/>
      <c r="JF326" s="1185"/>
      <c r="JG326" s="1185"/>
      <c r="JH326" s="1185"/>
      <c r="JI326" s="1185"/>
      <c r="JJ326" s="1185"/>
      <c r="JK326" s="1185"/>
      <c r="JL326" s="1185"/>
      <c r="JM326" s="1185"/>
      <c r="JN326" s="1185"/>
      <c r="JO326" s="1185"/>
      <c r="JP326" s="1185"/>
      <c r="JQ326" s="1185"/>
      <c r="JR326" s="1185"/>
      <c r="JS326" s="1185"/>
      <c r="JT326" s="1185"/>
      <c r="JU326" s="1185"/>
      <c r="JV326" s="1185"/>
      <c r="JW326" s="1185"/>
      <c r="JX326" s="1185"/>
      <c r="JY326" s="1185"/>
      <c r="JZ326" s="1185"/>
      <c r="KA326" s="1185"/>
      <c r="KB326" s="1185"/>
      <c r="KC326" s="1185"/>
      <c r="KD326" s="1185"/>
      <c r="KE326" s="1185"/>
      <c r="KF326" s="1185"/>
      <c r="KG326" s="1185"/>
      <c r="KH326" s="1185"/>
      <c r="KI326" s="1185"/>
      <c r="KJ326" s="1185"/>
      <c r="KK326" s="1185"/>
      <c r="KL326" s="1185"/>
      <c r="KM326" s="1185"/>
      <c r="KN326" s="1185"/>
      <c r="KO326" s="1185"/>
      <c r="KP326" s="1185"/>
      <c r="KQ326" s="1185"/>
      <c r="KR326" s="1185"/>
      <c r="KS326" s="1185"/>
      <c r="KT326" s="1185"/>
      <c r="KU326" s="1185"/>
      <c r="KV326" s="1185"/>
      <c r="KW326" s="1185"/>
      <c r="KX326" s="1185"/>
      <c r="KY326" s="1185"/>
      <c r="KZ326" s="1185"/>
      <c r="LA326" s="1185"/>
      <c r="LB326" s="1185"/>
      <c r="LC326" s="1185"/>
      <c r="LD326" s="1185"/>
      <c r="LE326" s="1185"/>
      <c r="LF326" s="1185"/>
      <c r="LG326" s="1185"/>
      <c r="LH326" s="1185"/>
      <c r="LI326" s="1185"/>
      <c r="LJ326" s="1185"/>
      <c r="LK326" s="1185"/>
      <c r="LL326" s="1185"/>
      <c r="LM326" s="1185"/>
      <c r="LN326" s="1185"/>
      <c r="LO326" s="1185"/>
      <c r="LP326" s="1185"/>
      <c r="LQ326" s="1185"/>
      <c r="LR326" s="1185"/>
      <c r="LS326" s="1185"/>
      <c r="LT326" s="1185"/>
      <c r="LU326" s="1185"/>
      <c r="LV326" s="1185"/>
      <c r="LW326" s="1185"/>
      <c r="LX326" s="1185"/>
      <c r="LY326" s="1185"/>
      <c r="LZ326" s="1185"/>
      <c r="MA326" s="1185"/>
      <c r="MB326" s="1185"/>
      <c r="MC326" s="1185"/>
      <c r="MD326" s="1185"/>
      <c r="ME326" s="1185"/>
      <c r="MF326" s="1185"/>
      <c r="MG326" s="1185"/>
      <c r="MH326" s="1185"/>
      <c r="MI326" s="1185"/>
      <c r="MJ326" s="1185"/>
      <c r="MK326" s="1185"/>
      <c r="ML326" s="1185"/>
      <c r="MM326" s="1185"/>
      <c r="MN326" s="1185"/>
      <c r="MO326" s="1185"/>
      <c r="MP326" s="1185"/>
      <c r="MQ326" s="1185"/>
      <c r="MR326" s="1185"/>
      <c r="MS326" s="1185"/>
      <c r="MT326" s="1185"/>
      <c r="MU326" s="1185"/>
      <c r="MV326" s="1185"/>
      <c r="MW326" s="1185"/>
      <c r="MX326" s="1185"/>
      <c r="MY326" s="1185"/>
      <c r="MZ326" s="1185"/>
      <c r="NA326" s="1185"/>
      <c r="NB326" s="1185"/>
      <c r="NC326" s="1185"/>
      <c r="ND326" s="1185"/>
      <c r="NE326" s="1185"/>
      <c r="NF326" s="1185"/>
      <c r="NG326" s="1185"/>
      <c r="NH326" s="1185"/>
      <c r="NI326" s="1185"/>
      <c r="NJ326" s="1185"/>
      <c r="NK326" s="1185"/>
      <c r="NL326" s="1185"/>
      <c r="NM326" s="1185"/>
      <c r="NN326" s="1185"/>
      <c r="NO326" s="1185"/>
      <c r="NP326" s="1185"/>
      <c r="NQ326" s="1185"/>
      <c r="NR326" s="1185"/>
      <c r="NS326" s="1185"/>
      <c r="NT326" s="1185"/>
      <c r="NU326" s="1185"/>
      <c r="NV326" s="1185"/>
      <c r="NW326" s="1185"/>
      <c r="NX326" s="1185"/>
      <c r="NY326" s="1185"/>
      <c r="NZ326" s="1185"/>
      <c r="OA326" s="1185"/>
      <c r="OB326" s="1185"/>
      <c r="OC326" s="1185"/>
      <c r="OD326" s="1185"/>
      <c r="OE326" s="1185"/>
      <c r="OF326" s="1185"/>
      <c r="OG326" s="1185"/>
      <c r="OH326" s="1185"/>
      <c r="OI326" s="1185"/>
      <c r="OJ326" s="1185"/>
      <c r="OK326" s="1185"/>
      <c r="OL326" s="1185"/>
      <c r="OM326" s="1185"/>
      <c r="ON326" s="1185"/>
      <c r="OO326" s="1185"/>
      <c r="OP326" s="1185"/>
      <c r="OQ326" s="1185"/>
      <c r="OR326" s="1185"/>
      <c r="OS326" s="1185"/>
      <c r="OT326" s="1185"/>
      <c r="OU326" s="1185"/>
      <c r="OV326" s="1185"/>
      <c r="OW326" s="1185"/>
      <c r="OX326" s="1185"/>
      <c r="OY326" s="1185"/>
      <c r="OZ326" s="1185"/>
      <c r="PA326" s="1185"/>
      <c r="PB326" s="1185"/>
      <c r="PC326" s="1185"/>
      <c r="PD326" s="1185"/>
      <c r="PE326" s="1185"/>
      <c r="PF326" s="1185"/>
      <c r="PG326" s="1185"/>
      <c r="PH326" s="1185"/>
      <c r="PI326" s="1185"/>
      <c r="PJ326" s="1185"/>
      <c r="PK326" s="1185"/>
      <c r="PL326" s="1185"/>
      <c r="PM326" s="1185"/>
      <c r="PN326" s="1185"/>
      <c r="PO326" s="1185"/>
      <c r="PP326" s="1185"/>
      <c r="PQ326" s="1185"/>
      <c r="PR326" s="1185"/>
      <c r="PS326" s="1185"/>
      <c r="PT326" s="1185"/>
      <c r="PU326" s="1185"/>
      <c r="PV326" s="1185"/>
      <c r="PW326" s="1185"/>
      <c r="PX326" s="1185"/>
      <c r="PY326" s="1185"/>
      <c r="PZ326" s="1185"/>
      <c r="QA326" s="1185"/>
      <c r="QB326" s="1185"/>
      <c r="QC326" s="1185"/>
      <c r="QD326" s="1185"/>
      <c r="QE326" s="1185"/>
      <c r="QF326" s="1185"/>
      <c r="QG326" s="1185"/>
      <c r="QH326" s="1185"/>
      <c r="QI326" s="1185"/>
      <c r="QJ326" s="1185"/>
      <c r="QK326" s="1185"/>
      <c r="QL326" s="1185"/>
      <c r="QM326" s="1185"/>
      <c r="QN326" s="1185"/>
      <c r="QO326" s="1185"/>
      <c r="QP326" s="1185"/>
      <c r="QQ326" s="1185"/>
      <c r="QR326" s="1185"/>
      <c r="QS326" s="1185"/>
      <c r="QT326" s="1185"/>
      <c r="QU326" s="1185"/>
      <c r="QV326" s="1185"/>
      <c r="QW326" s="1185"/>
      <c r="QX326" s="1185"/>
      <c r="QY326" s="1185"/>
      <c r="QZ326" s="1185"/>
      <c r="RA326" s="1185"/>
      <c r="RB326" s="1185"/>
      <c r="RC326" s="1185"/>
      <c r="RD326" s="1185"/>
      <c r="RE326" s="1185"/>
      <c r="RF326" s="1185"/>
      <c r="RG326" s="1185"/>
      <c r="RH326" s="1185"/>
      <c r="RI326" s="1185"/>
      <c r="RJ326" s="1185"/>
      <c r="RK326" s="1185"/>
      <c r="RL326" s="1185"/>
      <c r="RM326" s="1185"/>
      <c r="RN326" s="1185"/>
      <c r="RO326" s="1185"/>
      <c r="RP326" s="1185"/>
      <c r="RQ326" s="1185"/>
      <c r="RR326" s="1185"/>
      <c r="RS326" s="1185"/>
      <c r="RT326" s="1185"/>
      <c r="RU326" s="1185"/>
      <c r="RV326" s="1185"/>
      <c r="RW326" s="1185"/>
      <c r="RX326" s="1185"/>
      <c r="RY326" s="1185"/>
      <c r="RZ326" s="1185"/>
      <c r="SA326" s="1185"/>
      <c r="SB326" s="1185"/>
      <c r="SC326" s="1185"/>
      <c r="SD326" s="1185"/>
      <c r="SE326" s="1185"/>
      <c r="SF326" s="1185"/>
      <c r="SG326" s="1185"/>
      <c r="SH326" s="1185"/>
      <c r="SI326" s="1185"/>
      <c r="SJ326" s="1185"/>
      <c r="SK326" s="1185"/>
      <c r="SL326" s="1185"/>
      <c r="SM326" s="1185"/>
      <c r="SN326" s="1185"/>
      <c r="SO326" s="1185"/>
      <c r="SP326" s="1185"/>
      <c r="SQ326" s="1185"/>
      <c r="SR326" s="1185"/>
      <c r="SS326" s="1185"/>
      <c r="ST326" s="1185"/>
      <c r="SU326" s="1185"/>
      <c r="SV326" s="1185"/>
      <c r="SW326" s="1185"/>
      <c r="SX326" s="1185"/>
      <c r="SY326" s="1185"/>
      <c r="SZ326" s="1185"/>
      <c r="TA326" s="1185"/>
      <c r="TB326" s="1185"/>
      <c r="TC326" s="1185"/>
      <c r="TD326" s="1185"/>
      <c r="TE326" s="1185"/>
      <c r="TF326" s="1185"/>
      <c r="TG326" s="1185"/>
      <c r="TH326" s="1185"/>
      <c r="TI326" s="1185"/>
      <c r="TJ326" s="1185"/>
      <c r="TK326" s="1185"/>
      <c r="TL326" s="1185"/>
      <c r="TM326" s="1185"/>
      <c r="TN326" s="1185"/>
      <c r="TO326" s="1185"/>
      <c r="TP326" s="1185"/>
      <c r="TQ326" s="1185"/>
      <c r="TR326" s="1185"/>
      <c r="TS326" s="1185"/>
      <c r="TT326" s="1185"/>
      <c r="TU326" s="1185"/>
      <c r="TV326" s="1185"/>
      <c r="TW326" s="1185"/>
      <c r="TX326" s="1185"/>
      <c r="TY326" s="1185"/>
      <c r="TZ326" s="1185"/>
      <c r="UA326" s="1185"/>
      <c r="UB326" s="1185"/>
      <c r="UC326" s="1185"/>
      <c r="UD326" s="1185"/>
      <c r="UE326" s="1185"/>
      <c r="UF326" s="1185"/>
      <c r="UG326" s="1185"/>
      <c r="UH326" s="1185"/>
      <c r="UI326" s="1185"/>
      <c r="UJ326" s="1185"/>
      <c r="UK326" s="1185"/>
      <c r="UL326" s="1185"/>
      <c r="UM326" s="1185"/>
      <c r="UN326" s="1185"/>
      <c r="UO326" s="1185"/>
      <c r="UP326" s="1185"/>
      <c r="UQ326" s="1185"/>
      <c r="UR326" s="1185"/>
      <c r="US326" s="1185"/>
      <c r="UT326" s="1185"/>
      <c r="UU326" s="1185"/>
      <c r="UV326" s="1185"/>
      <c r="UW326" s="1185"/>
      <c r="UX326" s="1185"/>
      <c r="UY326" s="1185"/>
      <c r="UZ326" s="1185"/>
      <c r="VA326" s="1185"/>
      <c r="VB326" s="1185"/>
      <c r="VC326" s="1185"/>
      <c r="VD326" s="1185"/>
      <c r="VE326" s="1185"/>
      <c r="VF326" s="1185"/>
      <c r="VG326" s="1185"/>
      <c r="VH326" s="1185"/>
      <c r="VI326" s="1185"/>
      <c r="VJ326" s="1185"/>
      <c r="VK326" s="1185"/>
      <c r="VL326" s="1185"/>
      <c r="VM326" s="1185"/>
      <c r="VN326" s="1185"/>
      <c r="VO326" s="1185"/>
      <c r="VP326" s="1185"/>
      <c r="VQ326" s="1185"/>
      <c r="VR326" s="1185"/>
      <c r="VS326" s="1185"/>
      <c r="VT326" s="1185"/>
      <c r="VU326" s="1185"/>
      <c r="VV326" s="1185"/>
      <c r="VW326" s="1185"/>
      <c r="VX326" s="1185"/>
      <c r="VY326" s="1185"/>
      <c r="VZ326" s="1185"/>
      <c r="WA326" s="1185"/>
      <c r="WB326" s="1185"/>
      <c r="WC326" s="1185"/>
      <c r="WD326" s="1185"/>
      <c r="WE326" s="1185"/>
      <c r="WF326" s="1185"/>
      <c r="WG326" s="1185"/>
      <c r="WH326" s="1185"/>
      <c r="WI326" s="1185"/>
      <c r="WJ326" s="1185"/>
      <c r="WK326" s="1185"/>
      <c r="WL326" s="1185"/>
      <c r="WM326" s="1185"/>
      <c r="WN326" s="1185"/>
      <c r="WO326" s="1185"/>
      <c r="WP326" s="1185"/>
      <c r="WQ326" s="1185"/>
      <c r="WR326" s="1185"/>
      <c r="WS326" s="1185"/>
      <c r="WT326" s="1185"/>
      <c r="WU326" s="1185"/>
      <c r="WV326" s="1185"/>
      <c r="WW326" s="1185"/>
      <c r="WX326" s="1185"/>
      <c r="WY326" s="1185"/>
      <c r="WZ326" s="1185"/>
      <c r="XA326" s="1185"/>
      <c r="XB326" s="1185"/>
      <c r="XC326" s="1185"/>
      <c r="XD326" s="1185"/>
      <c r="XE326" s="1185"/>
      <c r="XF326" s="1185"/>
      <c r="XG326" s="1185"/>
      <c r="XH326" s="1185"/>
      <c r="XI326" s="1185"/>
      <c r="XJ326" s="1185"/>
      <c r="XK326" s="1185"/>
      <c r="XL326" s="1185"/>
      <c r="XM326" s="1185"/>
      <c r="XN326" s="1185"/>
      <c r="XO326" s="1185"/>
      <c r="XP326" s="1185"/>
      <c r="XQ326" s="1185"/>
      <c r="XR326" s="1185"/>
      <c r="XS326" s="1185"/>
      <c r="XT326" s="1185"/>
      <c r="XU326" s="1185"/>
      <c r="XV326" s="1185"/>
      <c r="XW326" s="1185"/>
      <c r="XX326" s="1185"/>
      <c r="XY326" s="1185"/>
      <c r="XZ326" s="1185"/>
      <c r="YA326" s="1185"/>
      <c r="YB326" s="1185"/>
      <c r="YC326" s="1185"/>
      <c r="YD326" s="1185"/>
      <c r="YE326" s="1185"/>
      <c r="YF326" s="1185"/>
      <c r="YG326" s="1185"/>
      <c r="YH326" s="1185"/>
      <c r="YI326" s="1185"/>
      <c r="YJ326" s="1185"/>
      <c r="YK326" s="1185"/>
      <c r="YL326" s="1185"/>
      <c r="YM326" s="1185"/>
      <c r="YN326" s="1185"/>
      <c r="YO326" s="1185"/>
      <c r="YP326" s="1185"/>
      <c r="YQ326" s="1185"/>
      <c r="YR326" s="1185"/>
      <c r="YS326" s="1185"/>
      <c r="YT326" s="1185"/>
      <c r="YU326" s="1185"/>
      <c r="YV326" s="1185"/>
      <c r="YW326" s="1185"/>
      <c r="YX326" s="1185"/>
      <c r="YY326" s="1185"/>
      <c r="YZ326" s="1185"/>
      <c r="ZA326" s="1185"/>
      <c r="ZB326" s="1185"/>
      <c r="ZC326" s="1185"/>
      <c r="ZD326" s="1185"/>
      <c r="ZE326" s="1185"/>
      <c r="ZF326" s="1185"/>
      <c r="ZG326" s="1185"/>
      <c r="ZH326" s="1185"/>
      <c r="ZI326" s="1185"/>
      <c r="ZJ326" s="1185"/>
      <c r="ZK326" s="1185"/>
      <c r="ZL326" s="1185"/>
      <c r="ZM326" s="1185"/>
      <c r="ZN326" s="1185"/>
      <c r="ZO326" s="1185"/>
      <c r="ZP326" s="1185"/>
      <c r="ZQ326" s="1185"/>
      <c r="ZR326" s="1185"/>
      <c r="ZS326" s="1185"/>
      <c r="ZT326" s="1185"/>
      <c r="ZU326" s="1185"/>
      <c r="ZV326" s="1185"/>
      <c r="ZW326" s="1185"/>
      <c r="ZX326" s="1185"/>
      <c r="ZY326" s="1185"/>
      <c r="ZZ326" s="1185"/>
      <c r="AAA326" s="1185"/>
      <c r="AAB326" s="1185"/>
      <c r="AAC326" s="1185"/>
      <c r="AAD326" s="1185"/>
      <c r="AAE326" s="1185"/>
      <c r="AAF326" s="1185"/>
      <c r="AAG326" s="1185"/>
      <c r="AAH326" s="1185"/>
      <c r="AAI326" s="1185"/>
      <c r="AAJ326" s="1185"/>
      <c r="AAK326" s="1185"/>
      <c r="AAL326" s="1185"/>
      <c r="AAM326" s="1185"/>
      <c r="AAN326" s="1185"/>
      <c r="AAO326" s="1185"/>
      <c r="AAP326" s="1185"/>
      <c r="AAQ326" s="1185"/>
      <c r="AAR326" s="1185"/>
      <c r="AAS326" s="1185"/>
      <c r="AAT326" s="1185"/>
      <c r="AAU326" s="1185"/>
      <c r="AAV326" s="1185"/>
      <c r="AAW326" s="1185"/>
      <c r="AAX326" s="1185"/>
      <c r="AAY326" s="1185"/>
      <c r="AAZ326" s="1185"/>
      <c r="ABA326" s="1185"/>
      <c r="ABB326" s="1185"/>
      <c r="ABC326" s="1185"/>
      <c r="ABD326" s="1185"/>
      <c r="ABE326" s="1185"/>
      <c r="ABF326" s="1185"/>
      <c r="ABG326" s="1185"/>
      <c r="ABH326" s="1185"/>
      <c r="ABI326" s="1185"/>
      <c r="ABJ326" s="1185"/>
      <c r="ABK326" s="1185"/>
      <c r="ABL326" s="1185"/>
      <c r="ABM326" s="1185"/>
      <c r="ABN326" s="1185"/>
      <c r="ABO326" s="1185"/>
      <c r="ABP326" s="1185"/>
      <c r="ABQ326" s="1185"/>
      <c r="ABR326" s="1185"/>
      <c r="ABS326" s="1185"/>
      <c r="ABT326" s="1185"/>
      <c r="ABU326" s="1185"/>
      <c r="ABV326" s="1185"/>
      <c r="ABW326" s="1185"/>
      <c r="ABX326" s="1185"/>
      <c r="ABY326" s="1185"/>
      <c r="ABZ326" s="1185"/>
      <c r="ACA326" s="1185"/>
      <c r="ACB326" s="1185"/>
      <c r="ACC326" s="1185"/>
      <c r="ACD326" s="1185"/>
      <c r="ACE326" s="1185"/>
      <c r="ACF326" s="1185"/>
      <c r="ACG326" s="1185"/>
      <c r="ACH326" s="1185"/>
      <c r="ACI326" s="1185"/>
      <c r="ACJ326" s="1185"/>
      <c r="ACK326" s="1185"/>
      <c r="ACL326" s="1185"/>
      <c r="ACM326" s="1185"/>
      <c r="ACN326" s="1185"/>
      <c r="ACO326" s="1185"/>
      <c r="ACP326" s="1185"/>
      <c r="ACQ326" s="1185"/>
      <c r="ACR326" s="1185"/>
      <c r="ACS326" s="1185"/>
      <c r="ACT326" s="1185"/>
      <c r="ACU326" s="1185"/>
      <c r="ACV326" s="1185"/>
      <c r="ACW326" s="1185"/>
      <c r="ACX326" s="1185"/>
      <c r="ACY326" s="1185"/>
      <c r="ACZ326" s="1185"/>
      <c r="ADA326" s="1185"/>
      <c r="ADB326" s="1185"/>
      <c r="ADC326" s="1185"/>
      <c r="ADD326" s="1185"/>
      <c r="ADE326" s="1185"/>
      <c r="ADF326" s="1185"/>
      <c r="ADG326" s="1185"/>
      <c r="ADH326" s="1185"/>
      <c r="ADI326" s="1185"/>
      <c r="ADJ326" s="1185"/>
      <c r="ADK326" s="1185"/>
      <c r="ADL326" s="1185"/>
      <c r="ADM326" s="1185"/>
      <c r="ADN326" s="1185"/>
      <c r="ADO326" s="1185"/>
      <c r="ADP326" s="1185"/>
      <c r="ADQ326" s="1185"/>
      <c r="ADR326" s="1185"/>
      <c r="ADS326" s="1185"/>
      <c r="ADT326" s="1185"/>
      <c r="ADU326" s="1185"/>
      <c r="ADV326" s="1185"/>
      <c r="ADW326" s="1185"/>
      <c r="ADX326" s="1185"/>
      <c r="ADY326" s="1185"/>
      <c r="ADZ326" s="1185"/>
      <c r="AEA326" s="1185"/>
      <c r="AEB326" s="1185"/>
      <c r="AEC326" s="1185"/>
      <c r="AED326" s="1185"/>
      <c r="AEE326" s="1185"/>
      <c r="AEF326" s="1185"/>
      <c r="AEG326" s="1185"/>
      <c r="AEH326" s="1185"/>
      <c r="AEI326" s="1185"/>
      <c r="AEJ326" s="1185"/>
      <c r="AEK326" s="1185"/>
      <c r="AEL326" s="1185"/>
      <c r="AEM326" s="1185"/>
      <c r="AEN326" s="1185"/>
      <c r="AEO326" s="1185"/>
      <c r="AEP326" s="1185"/>
      <c r="AEQ326" s="1185"/>
      <c r="AER326" s="1185"/>
      <c r="AES326" s="1185"/>
      <c r="AET326" s="1185"/>
      <c r="AEU326" s="1185"/>
      <c r="AEV326" s="1185"/>
      <c r="AEW326" s="1185"/>
      <c r="AEX326" s="1185"/>
      <c r="AEY326" s="1185"/>
      <c r="AEZ326" s="1185"/>
      <c r="AFA326" s="1185"/>
      <c r="AFB326" s="1185"/>
      <c r="AFC326" s="1185"/>
      <c r="AFD326" s="1185"/>
      <c r="AFE326" s="1185"/>
      <c r="AFF326" s="1185"/>
      <c r="AFG326" s="1185"/>
      <c r="AFH326" s="1185"/>
      <c r="AFI326" s="1185"/>
      <c r="AFJ326" s="1185"/>
      <c r="AFK326" s="1185"/>
      <c r="AFL326" s="1185"/>
      <c r="AFM326" s="1185"/>
      <c r="AFN326" s="1185"/>
      <c r="AFO326" s="1185"/>
      <c r="AFP326" s="1185"/>
      <c r="AFQ326" s="1185"/>
      <c r="AFR326" s="1185"/>
      <c r="AFS326" s="1185"/>
      <c r="AFT326" s="1185"/>
      <c r="AFU326" s="1185"/>
      <c r="AFV326" s="1185"/>
      <c r="AFW326" s="1185"/>
      <c r="AFX326" s="1185"/>
      <c r="AFY326" s="1185"/>
      <c r="AFZ326" s="1185"/>
      <c r="AGA326" s="1185"/>
      <c r="AGB326" s="1185"/>
      <c r="AGC326" s="1185"/>
      <c r="AGD326" s="1185"/>
      <c r="AGE326" s="1185"/>
      <c r="AGF326" s="1185"/>
      <c r="AGG326" s="1185"/>
      <c r="AGH326" s="1185"/>
      <c r="AGI326" s="1185"/>
      <c r="AGJ326" s="1185"/>
      <c r="AGK326" s="1185"/>
      <c r="AGL326" s="1185"/>
      <c r="AGM326" s="1185"/>
      <c r="AGN326" s="1185"/>
      <c r="AGO326" s="1185"/>
      <c r="AGP326" s="1185"/>
      <c r="AGQ326" s="1185"/>
      <c r="AGR326" s="1185"/>
      <c r="AGS326" s="1185"/>
      <c r="AGT326" s="1185"/>
      <c r="AGU326" s="1185"/>
      <c r="AGV326" s="1185"/>
      <c r="AGW326" s="1185"/>
      <c r="AGX326" s="1185"/>
      <c r="AGY326" s="1185"/>
      <c r="AGZ326" s="1185"/>
      <c r="AHA326" s="1185"/>
      <c r="AHB326" s="1185"/>
      <c r="AHC326" s="1185"/>
      <c r="AHD326" s="1185"/>
      <c r="AHE326" s="1185"/>
      <c r="AHF326" s="1185"/>
      <c r="AHG326" s="1185"/>
      <c r="AHH326" s="1185"/>
      <c r="AHI326" s="1185"/>
      <c r="AHJ326" s="1185"/>
      <c r="AHK326" s="1185"/>
      <c r="AHL326" s="1185"/>
      <c r="AHM326" s="1185"/>
      <c r="AHN326" s="1185"/>
      <c r="AHO326" s="1185"/>
      <c r="AHP326" s="1185"/>
      <c r="AHQ326" s="1185"/>
      <c r="AHR326" s="1185"/>
      <c r="AHS326" s="1185"/>
      <c r="AHT326" s="1185"/>
      <c r="AHU326" s="1185"/>
      <c r="AHV326" s="1185"/>
      <c r="AHW326" s="1185"/>
      <c r="AHX326" s="1185"/>
      <c r="AHY326" s="1185"/>
      <c r="AHZ326" s="1185"/>
      <c r="AIA326" s="1185"/>
      <c r="AIB326" s="1185"/>
      <c r="AIC326" s="1185"/>
      <c r="AID326" s="1185"/>
      <c r="AIE326" s="1185"/>
      <c r="AIF326" s="1185"/>
      <c r="AIG326" s="1185"/>
      <c r="AIH326" s="1185"/>
      <c r="AII326" s="1185"/>
      <c r="AIJ326" s="1185"/>
      <c r="AIK326" s="1185"/>
      <c r="AIL326" s="1185"/>
      <c r="AIM326" s="1185"/>
      <c r="AIN326" s="1185"/>
      <c r="AIO326" s="1185"/>
      <c r="AIP326" s="1185"/>
      <c r="AIQ326" s="1185"/>
      <c r="AIR326" s="1185"/>
      <c r="AIS326" s="1185"/>
      <c r="AIT326" s="1185"/>
      <c r="AIU326" s="1185"/>
      <c r="AIV326" s="1185"/>
      <c r="AIW326" s="1185"/>
      <c r="AIX326" s="1185"/>
      <c r="AIY326" s="1185"/>
      <c r="AIZ326" s="1185"/>
      <c r="AJA326" s="1185"/>
      <c r="AJB326" s="1185"/>
      <c r="AJC326" s="1185"/>
      <c r="AJD326" s="1185"/>
      <c r="AJE326" s="1185"/>
      <c r="AJF326" s="1185"/>
      <c r="AJG326" s="1185"/>
      <c r="AJH326" s="1185"/>
      <c r="AJI326" s="1185"/>
      <c r="AJJ326" s="1185"/>
      <c r="AJK326" s="1185"/>
      <c r="AJL326" s="1185"/>
      <c r="AJM326" s="1185"/>
      <c r="AJN326" s="1185"/>
      <c r="AJO326" s="1185"/>
      <c r="AJP326" s="1185"/>
      <c r="AJQ326" s="1185"/>
      <c r="AJR326" s="1185"/>
      <c r="AJS326" s="1185"/>
      <c r="AJT326" s="1185"/>
      <c r="AJU326" s="1185"/>
      <c r="AJV326" s="1185"/>
      <c r="AJW326" s="1185"/>
      <c r="AJX326" s="1185"/>
      <c r="AJY326" s="1185"/>
      <c r="AJZ326" s="1185"/>
      <c r="AKA326" s="1185"/>
      <c r="AKB326" s="1185"/>
      <c r="AKC326" s="1185"/>
      <c r="AKD326" s="1185"/>
      <c r="AKE326" s="1185"/>
      <c r="AKF326" s="1185"/>
      <c r="AKG326" s="1185"/>
      <c r="AKH326" s="1185"/>
      <c r="AKI326" s="1185"/>
      <c r="AKJ326" s="1185"/>
      <c r="AKK326" s="1185"/>
      <c r="AKL326" s="1185"/>
      <c r="AKM326" s="1185"/>
      <c r="AKN326" s="1185"/>
      <c r="AKO326" s="1185"/>
      <c r="AKP326" s="1185"/>
      <c r="AKQ326" s="1185"/>
      <c r="AKR326" s="1185"/>
      <c r="AKS326" s="1185"/>
      <c r="AKT326" s="1185"/>
      <c r="AKU326" s="1185"/>
      <c r="AKV326" s="1185"/>
      <c r="AKW326" s="1185"/>
      <c r="AKX326" s="1185"/>
      <c r="AKY326" s="1185"/>
      <c r="AKZ326" s="1185"/>
      <c r="ALA326" s="1185"/>
      <c r="ALB326" s="1185"/>
      <c r="ALC326" s="1185"/>
      <c r="ALD326" s="1185"/>
      <c r="ALE326" s="1185"/>
      <c r="ALF326" s="1185"/>
      <c r="ALG326" s="1185"/>
      <c r="ALH326" s="1185"/>
      <c r="ALI326" s="1185"/>
      <c r="ALJ326" s="1185"/>
      <c r="ALK326" s="1185"/>
      <c r="ALL326" s="1185"/>
      <c r="ALM326" s="1185"/>
      <c r="ALN326" s="1185"/>
      <c r="ALO326" s="1185"/>
      <c r="ALP326" s="1185"/>
      <c r="ALQ326" s="1185"/>
      <c r="ALR326" s="1185"/>
      <c r="ALS326" s="1185"/>
      <c r="ALT326" s="1185"/>
      <c r="ALU326" s="1185"/>
      <c r="ALV326" s="1185"/>
      <c r="ALW326" s="1185"/>
      <c r="ALX326" s="1185"/>
      <c r="ALY326" s="1185"/>
      <c r="ALZ326" s="1185"/>
      <c r="AMA326" s="1185"/>
      <c r="AMB326" s="1185"/>
      <c r="AMC326" s="1185"/>
      <c r="AMD326" s="1185"/>
      <c r="AME326" s="1185"/>
      <c r="AMF326" s="1185"/>
      <c r="AMG326" s="1185"/>
      <c r="AMH326" s="1185"/>
      <c r="AMI326" s="1185"/>
      <c r="AMJ326" s="1185"/>
      <c r="AMK326" s="1185"/>
    </row>
    <row r="327" spans="1:1025" ht="26.1" customHeight="1">
      <c r="A327" s="1799"/>
      <c r="B327" s="1799"/>
      <c r="C327" s="1799"/>
      <c r="D327" s="1799"/>
      <c r="E327" s="1799"/>
      <c r="F327" s="1799"/>
      <c r="G327" s="1799"/>
      <c r="H327" s="1799"/>
      <c r="K327" s="1185"/>
      <c r="L327" s="1185"/>
      <c r="M327" s="1185"/>
      <c r="N327" s="1185"/>
      <c r="O327" s="1185"/>
      <c r="P327" s="1185"/>
      <c r="Q327" s="1185"/>
      <c r="R327" s="1185"/>
      <c r="S327" s="1185"/>
      <c r="T327" s="1185"/>
      <c r="U327" s="1185"/>
      <c r="V327" s="1185"/>
      <c r="W327" s="1185"/>
      <c r="X327" s="1185"/>
      <c r="Y327" s="1185"/>
      <c r="Z327" s="1185"/>
      <c r="AA327" s="1185"/>
      <c r="AB327" s="1185"/>
      <c r="AC327" s="1185"/>
      <c r="AD327" s="1185"/>
      <c r="AE327" s="1185"/>
      <c r="AF327" s="1185"/>
      <c r="AG327" s="1185"/>
      <c r="AH327" s="1185"/>
      <c r="AI327" s="1185"/>
      <c r="AJ327" s="1185"/>
      <c r="AK327" s="1185"/>
      <c r="AL327" s="1185"/>
      <c r="AM327" s="1185"/>
      <c r="AN327" s="1185"/>
      <c r="AO327" s="1185"/>
      <c r="AP327" s="1185"/>
      <c r="AQ327" s="1185"/>
      <c r="AR327" s="1185"/>
      <c r="AS327" s="1185"/>
      <c r="AT327" s="1185"/>
      <c r="AU327" s="1185"/>
      <c r="AV327" s="1185"/>
      <c r="AW327" s="1185"/>
      <c r="AX327" s="1185"/>
      <c r="AY327" s="1185"/>
      <c r="AZ327" s="1185"/>
      <c r="BA327" s="1185"/>
      <c r="BB327" s="1185"/>
      <c r="BC327" s="1185"/>
      <c r="BD327" s="1185"/>
      <c r="BE327" s="1185"/>
      <c r="BF327" s="1185"/>
      <c r="BG327" s="1185"/>
      <c r="BH327" s="1185"/>
      <c r="BI327" s="1185"/>
      <c r="BJ327" s="1185"/>
      <c r="BK327" s="1185"/>
      <c r="BL327" s="1185"/>
      <c r="BM327" s="1185"/>
      <c r="BN327" s="1185"/>
      <c r="BO327" s="1185"/>
      <c r="BP327" s="1185"/>
      <c r="BQ327" s="1185"/>
      <c r="BR327" s="1185"/>
      <c r="BS327" s="1185"/>
      <c r="BT327" s="1185"/>
      <c r="BU327" s="1185"/>
      <c r="BV327" s="1185"/>
      <c r="BW327" s="1185"/>
      <c r="BX327" s="1185"/>
      <c r="BY327" s="1185"/>
      <c r="BZ327" s="1185"/>
      <c r="CA327" s="1185"/>
      <c r="CB327" s="1185"/>
      <c r="CC327" s="1185"/>
      <c r="CD327" s="1185"/>
      <c r="CE327" s="1185"/>
      <c r="CF327" s="1185"/>
      <c r="CG327" s="1185"/>
      <c r="CH327" s="1185"/>
      <c r="CI327" s="1185"/>
      <c r="CJ327" s="1185"/>
      <c r="CK327" s="1185"/>
      <c r="CL327" s="1185"/>
      <c r="CM327" s="1185"/>
      <c r="CN327" s="1185"/>
      <c r="CO327" s="1185"/>
      <c r="CP327" s="1185"/>
      <c r="CQ327" s="1185"/>
      <c r="CR327" s="1185"/>
      <c r="CS327" s="1185"/>
      <c r="CT327" s="1185"/>
      <c r="CU327" s="1185"/>
      <c r="CV327" s="1185"/>
      <c r="CW327" s="1185"/>
      <c r="CX327" s="1185"/>
      <c r="CY327" s="1185"/>
      <c r="CZ327" s="1185"/>
      <c r="DA327" s="1185"/>
      <c r="DB327" s="1185"/>
      <c r="DC327" s="1185"/>
      <c r="DD327" s="1185"/>
      <c r="DE327" s="1185"/>
      <c r="DF327" s="1185"/>
      <c r="DG327" s="1185"/>
      <c r="DH327" s="1185"/>
      <c r="DI327" s="1185"/>
      <c r="DJ327" s="1185"/>
      <c r="DK327" s="1185"/>
      <c r="DL327" s="1185"/>
      <c r="DM327" s="1185"/>
      <c r="DN327" s="1185"/>
      <c r="DO327" s="1185"/>
      <c r="DP327" s="1185"/>
      <c r="DQ327" s="1185"/>
      <c r="DR327" s="1185"/>
      <c r="DS327" s="1185"/>
      <c r="DT327" s="1185"/>
      <c r="DU327" s="1185"/>
      <c r="DV327" s="1185"/>
      <c r="DW327" s="1185"/>
      <c r="DX327" s="1185"/>
      <c r="DY327" s="1185"/>
      <c r="DZ327" s="1185"/>
      <c r="EA327" s="1185"/>
      <c r="EB327" s="1185"/>
      <c r="EC327" s="1185"/>
      <c r="ED327" s="1185"/>
      <c r="EE327" s="1185"/>
      <c r="EF327" s="1185"/>
      <c r="EG327" s="1185"/>
      <c r="EH327" s="1185"/>
      <c r="EI327" s="1185"/>
      <c r="EJ327" s="1185"/>
      <c r="EK327" s="1185"/>
      <c r="EL327" s="1185"/>
      <c r="EM327" s="1185"/>
      <c r="EN327" s="1185"/>
      <c r="EO327" s="1185"/>
      <c r="EP327" s="1185"/>
      <c r="EQ327" s="1185"/>
      <c r="ER327" s="1185"/>
      <c r="ES327" s="1185"/>
      <c r="ET327" s="1185"/>
      <c r="EU327" s="1185"/>
      <c r="EV327" s="1185"/>
      <c r="EW327" s="1185"/>
      <c r="EX327" s="1185"/>
      <c r="EY327" s="1185"/>
      <c r="EZ327" s="1185"/>
      <c r="FA327" s="1185"/>
      <c r="FB327" s="1185"/>
      <c r="FC327" s="1185"/>
      <c r="FD327" s="1185"/>
      <c r="FE327" s="1185"/>
      <c r="FF327" s="1185"/>
      <c r="FG327" s="1185"/>
      <c r="FH327" s="1185"/>
      <c r="FI327" s="1185"/>
      <c r="FJ327" s="1185"/>
      <c r="FK327" s="1185"/>
      <c r="FL327" s="1185"/>
      <c r="FM327" s="1185"/>
      <c r="FN327" s="1185"/>
      <c r="FO327" s="1185"/>
      <c r="FP327" s="1185"/>
      <c r="FQ327" s="1185"/>
      <c r="FR327" s="1185"/>
      <c r="FS327" s="1185"/>
      <c r="FT327" s="1185"/>
      <c r="FU327" s="1185"/>
      <c r="FV327" s="1185"/>
      <c r="FW327" s="1185"/>
      <c r="FX327" s="1185"/>
      <c r="FY327" s="1185"/>
      <c r="FZ327" s="1185"/>
      <c r="GA327" s="1185"/>
      <c r="GB327" s="1185"/>
      <c r="GC327" s="1185"/>
      <c r="GD327" s="1185"/>
      <c r="GE327" s="1185"/>
      <c r="GF327" s="1185"/>
      <c r="GG327" s="1185"/>
      <c r="GH327" s="1185"/>
      <c r="GI327" s="1185"/>
      <c r="GJ327" s="1185"/>
      <c r="GK327" s="1185"/>
      <c r="GL327" s="1185"/>
      <c r="GM327" s="1185"/>
      <c r="GN327" s="1185"/>
      <c r="GO327" s="1185"/>
      <c r="GP327" s="1185"/>
      <c r="GQ327" s="1185"/>
      <c r="GR327" s="1185"/>
      <c r="GS327" s="1185"/>
      <c r="GT327" s="1185"/>
      <c r="GU327" s="1185"/>
      <c r="GV327" s="1185"/>
      <c r="GW327" s="1185"/>
      <c r="GX327" s="1185"/>
      <c r="GY327" s="1185"/>
      <c r="GZ327" s="1185"/>
      <c r="HA327" s="1185"/>
      <c r="HB327" s="1185"/>
      <c r="HC327" s="1185"/>
      <c r="HD327" s="1185"/>
      <c r="HE327" s="1185"/>
      <c r="HF327" s="1185"/>
      <c r="HG327" s="1185"/>
      <c r="HH327" s="1185"/>
      <c r="HI327" s="1185"/>
      <c r="HJ327" s="1185"/>
      <c r="HK327" s="1185"/>
      <c r="HL327" s="1185"/>
      <c r="HM327" s="1185"/>
      <c r="HN327" s="1185"/>
      <c r="HO327" s="1185"/>
      <c r="HP327" s="1185"/>
      <c r="HQ327" s="1185"/>
      <c r="HR327" s="1185"/>
      <c r="HS327" s="1185"/>
      <c r="HT327" s="1185"/>
      <c r="HU327" s="1185"/>
      <c r="HV327" s="1185"/>
      <c r="HW327" s="1185"/>
      <c r="HX327" s="1185"/>
      <c r="HY327" s="1185"/>
      <c r="HZ327" s="1185"/>
      <c r="IA327" s="1185"/>
      <c r="IB327" s="1185"/>
      <c r="IC327" s="1185"/>
      <c r="ID327" s="1185"/>
      <c r="IE327" s="1185"/>
      <c r="IF327" s="1185"/>
      <c r="IG327" s="1185"/>
      <c r="IH327" s="1185"/>
      <c r="II327" s="1185"/>
      <c r="IJ327" s="1185"/>
      <c r="IK327" s="1185"/>
      <c r="IL327" s="1185"/>
      <c r="IM327" s="1185"/>
      <c r="IN327" s="1185"/>
      <c r="IO327" s="1185"/>
      <c r="IP327" s="1185"/>
      <c r="IQ327" s="1185"/>
      <c r="IR327" s="1185"/>
      <c r="IS327" s="1185"/>
      <c r="IT327" s="1185"/>
      <c r="IU327" s="1185"/>
      <c r="IV327" s="1185"/>
      <c r="IW327" s="1185"/>
      <c r="IX327" s="1185"/>
      <c r="IY327" s="1185"/>
      <c r="IZ327" s="1185"/>
      <c r="JA327" s="1185"/>
      <c r="JB327" s="1185"/>
      <c r="JC327" s="1185"/>
      <c r="JD327" s="1185"/>
      <c r="JE327" s="1185"/>
      <c r="JF327" s="1185"/>
      <c r="JG327" s="1185"/>
      <c r="JH327" s="1185"/>
      <c r="JI327" s="1185"/>
      <c r="JJ327" s="1185"/>
      <c r="JK327" s="1185"/>
      <c r="JL327" s="1185"/>
      <c r="JM327" s="1185"/>
      <c r="JN327" s="1185"/>
      <c r="JO327" s="1185"/>
      <c r="JP327" s="1185"/>
      <c r="JQ327" s="1185"/>
      <c r="JR327" s="1185"/>
      <c r="JS327" s="1185"/>
      <c r="JT327" s="1185"/>
      <c r="JU327" s="1185"/>
      <c r="JV327" s="1185"/>
      <c r="JW327" s="1185"/>
      <c r="JX327" s="1185"/>
      <c r="JY327" s="1185"/>
      <c r="JZ327" s="1185"/>
      <c r="KA327" s="1185"/>
      <c r="KB327" s="1185"/>
      <c r="KC327" s="1185"/>
      <c r="KD327" s="1185"/>
      <c r="KE327" s="1185"/>
      <c r="KF327" s="1185"/>
      <c r="KG327" s="1185"/>
      <c r="KH327" s="1185"/>
      <c r="KI327" s="1185"/>
      <c r="KJ327" s="1185"/>
      <c r="KK327" s="1185"/>
      <c r="KL327" s="1185"/>
      <c r="KM327" s="1185"/>
      <c r="KN327" s="1185"/>
      <c r="KO327" s="1185"/>
      <c r="KP327" s="1185"/>
      <c r="KQ327" s="1185"/>
      <c r="KR327" s="1185"/>
      <c r="KS327" s="1185"/>
      <c r="KT327" s="1185"/>
      <c r="KU327" s="1185"/>
      <c r="KV327" s="1185"/>
      <c r="KW327" s="1185"/>
      <c r="KX327" s="1185"/>
      <c r="KY327" s="1185"/>
      <c r="KZ327" s="1185"/>
      <c r="LA327" s="1185"/>
      <c r="LB327" s="1185"/>
      <c r="LC327" s="1185"/>
      <c r="LD327" s="1185"/>
      <c r="LE327" s="1185"/>
      <c r="LF327" s="1185"/>
      <c r="LG327" s="1185"/>
      <c r="LH327" s="1185"/>
      <c r="LI327" s="1185"/>
      <c r="LJ327" s="1185"/>
      <c r="LK327" s="1185"/>
      <c r="LL327" s="1185"/>
      <c r="LM327" s="1185"/>
      <c r="LN327" s="1185"/>
      <c r="LO327" s="1185"/>
      <c r="LP327" s="1185"/>
      <c r="LQ327" s="1185"/>
      <c r="LR327" s="1185"/>
      <c r="LS327" s="1185"/>
      <c r="LT327" s="1185"/>
      <c r="LU327" s="1185"/>
      <c r="LV327" s="1185"/>
      <c r="LW327" s="1185"/>
      <c r="LX327" s="1185"/>
      <c r="LY327" s="1185"/>
      <c r="LZ327" s="1185"/>
      <c r="MA327" s="1185"/>
      <c r="MB327" s="1185"/>
      <c r="MC327" s="1185"/>
      <c r="MD327" s="1185"/>
      <c r="ME327" s="1185"/>
      <c r="MF327" s="1185"/>
      <c r="MG327" s="1185"/>
      <c r="MH327" s="1185"/>
      <c r="MI327" s="1185"/>
      <c r="MJ327" s="1185"/>
      <c r="MK327" s="1185"/>
      <c r="ML327" s="1185"/>
      <c r="MM327" s="1185"/>
      <c r="MN327" s="1185"/>
      <c r="MO327" s="1185"/>
      <c r="MP327" s="1185"/>
      <c r="MQ327" s="1185"/>
      <c r="MR327" s="1185"/>
      <c r="MS327" s="1185"/>
      <c r="MT327" s="1185"/>
      <c r="MU327" s="1185"/>
      <c r="MV327" s="1185"/>
      <c r="MW327" s="1185"/>
      <c r="MX327" s="1185"/>
      <c r="MY327" s="1185"/>
      <c r="MZ327" s="1185"/>
      <c r="NA327" s="1185"/>
      <c r="NB327" s="1185"/>
      <c r="NC327" s="1185"/>
      <c r="ND327" s="1185"/>
      <c r="NE327" s="1185"/>
      <c r="NF327" s="1185"/>
      <c r="NG327" s="1185"/>
      <c r="NH327" s="1185"/>
      <c r="NI327" s="1185"/>
      <c r="NJ327" s="1185"/>
      <c r="NK327" s="1185"/>
      <c r="NL327" s="1185"/>
      <c r="NM327" s="1185"/>
      <c r="NN327" s="1185"/>
      <c r="NO327" s="1185"/>
      <c r="NP327" s="1185"/>
      <c r="NQ327" s="1185"/>
      <c r="NR327" s="1185"/>
      <c r="NS327" s="1185"/>
      <c r="NT327" s="1185"/>
      <c r="NU327" s="1185"/>
      <c r="NV327" s="1185"/>
      <c r="NW327" s="1185"/>
      <c r="NX327" s="1185"/>
      <c r="NY327" s="1185"/>
      <c r="NZ327" s="1185"/>
      <c r="OA327" s="1185"/>
      <c r="OB327" s="1185"/>
      <c r="OC327" s="1185"/>
      <c r="OD327" s="1185"/>
      <c r="OE327" s="1185"/>
      <c r="OF327" s="1185"/>
      <c r="OG327" s="1185"/>
      <c r="OH327" s="1185"/>
      <c r="OI327" s="1185"/>
      <c r="OJ327" s="1185"/>
      <c r="OK327" s="1185"/>
      <c r="OL327" s="1185"/>
      <c r="OM327" s="1185"/>
      <c r="ON327" s="1185"/>
      <c r="OO327" s="1185"/>
      <c r="OP327" s="1185"/>
      <c r="OQ327" s="1185"/>
      <c r="OR327" s="1185"/>
      <c r="OS327" s="1185"/>
      <c r="OT327" s="1185"/>
      <c r="OU327" s="1185"/>
      <c r="OV327" s="1185"/>
      <c r="OW327" s="1185"/>
      <c r="OX327" s="1185"/>
      <c r="OY327" s="1185"/>
      <c r="OZ327" s="1185"/>
      <c r="PA327" s="1185"/>
      <c r="PB327" s="1185"/>
      <c r="PC327" s="1185"/>
      <c r="PD327" s="1185"/>
      <c r="PE327" s="1185"/>
      <c r="PF327" s="1185"/>
      <c r="PG327" s="1185"/>
      <c r="PH327" s="1185"/>
      <c r="PI327" s="1185"/>
      <c r="PJ327" s="1185"/>
      <c r="PK327" s="1185"/>
      <c r="PL327" s="1185"/>
      <c r="PM327" s="1185"/>
      <c r="PN327" s="1185"/>
      <c r="PO327" s="1185"/>
      <c r="PP327" s="1185"/>
      <c r="PQ327" s="1185"/>
      <c r="PR327" s="1185"/>
      <c r="PS327" s="1185"/>
      <c r="PT327" s="1185"/>
      <c r="PU327" s="1185"/>
      <c r="PV327" s="1185"/>
      <c r="PW327" s="1185"/>
      <c r="PX327" s="1185"/>
      <c r="PY327" s="1185"/>
      <c r="PZ327" s="1185"/>
      <c r="QA327" s="1185"/>
      <c r="QB327" s="1185"/>
      <c r="QC327" s="1185"/>
      <c r="QD327" s="1185"/>
      <c r="QE327" s="1185"/>
      <c r="QF327" s="1185"/>
      <c r="QG327" s="1185"/>
      <c r="QH327" s="1185"/>
      <c r="QI327" s="1185"/>
      <c r="QJ327" s="1185"/>
      <c r="QK327" s="1185"/>
      <c r="QL327" s="1185"/>
      <c r="QM327" s="1185"/>
      <c r="QN327" s="1185"/>
      <c r="QO327" s="1185"/>
      <c r="QP327" s="1185"/>
      <c r="QQ327" s="1185"/>
      <c r="QR327" s="1185"/>
      <c r="QS327" s="1185"/>
      <c r="QT327" s="1185"/>
      <c r="QU327" s="1185"/>
      <c r="QV327" s="1185"/>
      <c r="QW327" s="1185"/>
      <c r="QX327" s="1185"/>
      <c r="QY327" s="1185"/>
      <c r="QZ327" s="1185"/>
      <c r="RA327" s="1185"/>
      <c r="RB327" s="1185"/>
      <c r="RC327" s="1185"/>
      <c r="RD327" s="1185"/>
      <c r="RE327" s="1185"/>
      <c r="RF327" s="1185"/>
      <c r="RG327" s="1185"/>
      <c r="RH327" s="1185"/>
      <c r="RI327" s="1185"/>
      <c r="RJ327" s="1185"/>
      <c r="RK327" s="1185"/>
      <c r="RL327" s="1185"/>
      <c r="RM327" s="1185"/>
      <c r="RN327" s="1185"/>
      <c r="RO327" s="1185"/>
      <c r="RP327" s="1185"/>
      <c r="RQ327" s="1185"/>
      <c r="RR327" s="1185"/>
      <c r="RS327" s="1185"/>
      <c r="RT327" s="1185"/>
      <c r="RU327" s="1185"/>
      <c r="RV327" s="1185"/>
      <c r="RW327" s="1185"/>
      <c r="RX327" s="1185"/>
      <c r="RY327" s="1185"/>
      <c r="RZ327" s="1185"/>
      <c r="SA327" s="1185"/>
      <c r="SB327" s="1185"/>
      <c r="SC327" s="1185"/>
      <c r="SD327" s="1185"/>
      <c r="SE327" s="1185"/>
      <c r="SF327" s="1185"/>
      <c r="SG327" s="1185"/>
      <c r="SH327" s="1185"/>
      <c r="SI327" s="1185"/>
      <c r="SJ327" s="1185"/>
      <c r="SK327" s="1185"/>
      <c r="SL327" s="1185"/>
      <c r="SM327" s="1185"/>
      <c r="SN327" s="1185"/>
      <c r="SO327" s="1185"/>
      <c r="SP327" s="1185"/>
      <c r="SQ327" s="1185"/>
      <c r="SR327" s="1185"/>
      <c r="SS327" s="1185"/>
      <c r="ST327" s="1185"/>
      <c r="SU327" s="1185"/>
      <c r="SV327" s="1185"/>
      <c r="SW327" s="1185"/>
      <c r="SX327" s="1185"/>
      <c r="SY327" s="1185"/>
      <c r="SZ327" s="1185"/>
      <c r="TA327" s="1185"/>
      <c r="TB327" s="1185"/>
      <c r="TC327" s="1185"/>
      <c r="TD327" s="1185"/>
      <c r="TE327" s="1185"/>
      <c r="TF327" s="1185"/>
      <c r="TG327" s="1185"/>
      <c r="TH327" s="1185"/>
      <c r="TI327" s="1185"/>
      <c r="TJ327" s="1185"/>
      <c r="TK327" s="1185"/>
      <c r="TL327" s="1185"/>
      <c r="TM327" s="1185"/>
      <c r="TN327" s="1185"/>
      <c r="TO327" s="1185"/>
      <c r="TP327" s="1185"/>
      <c r="TQ327" s="1185"/>
      <c r="TR327" s="1185"/>
      <c r="TS327" s="1185"/>
      <c r="TT327" s="1185"/>
      <c r="TU327" s="1185"/>
      <c r="TV327" s="1185"/>
      <c r="TW327" s="1185"/>
      <c r="TX327" s="1185"/>
      <c r="TY327" s="1185"/>
      <c r="TZ327" s="1185"/>
      <c r="UA327" s="1185"/>
      <c r="UB327" s="1185"/>
      <c r="UC327" s="1185"/>
      <c r="UD327" s="1185"/>
      <c r="UE327" s="1185"/>
      <c r="UF327" s="1185"/>
      <c r="UG327" s="1185"/>
      <c r="UH327" s="1185"/>
      <c r="UI327" s="1185"/>
      <c r="UJ327" s="1185"/>
      <c r="UK327" s="1185"/>
      <c r="UL327" s="1185"/>
      <c r="UM327" s="1185"/>
      <c r="UN327" s="1185"/>
      <c r="UO327" s="1185"/>
      <c r="UP327" s="1185"/>
      <c r="UQ327" s="1185"/>
      <c r="UR327" s="1185"/>
      <c r="US327" s="1185"/>
      <c r="UT327" s="1185"/>
      <c r="UU327" s="1185"/>
      <c r="UV327" s="1185"/>
      <c r="UW327" s="1185"/>
      <c r="UX327" s="1185"/>
      <c r="UY327" s="1185"/>
      <c r="UZ327" s="1185"/>
      <c r="VA327" s="1185"/>
      <c r="VB327" s="1185"/>
      <c r="VC327" s="1185"/>
      <c r="VD327" s="1185"/>
      <c r="VE327" s="1185"/>
      <c r="VF327" s="1185"/>
      <c r="VG327" s="1185"/>
      <c r="VH327" s="1185"/>
      <c r="VI327" s="1185"/>
      <c r="VJ327" s="1185"/>
      <c r="VK327" s="1185"/>
      <c r="VL327" s="1185"/>
      <c r="VM327" s="1185"/>
      <c r="VN327" s="1185"/>
      <c r="VO327" s="1185"/>
      <c r="VP327" s="1185"/>
      <c r="VQ327" s="1185"/>
      <c r="VR327" s="1185"/>
      <c r="VS327" s="1185"/>
      <c r="VT327" s="1185"/>
      <c r="VU327" s="1185"/>
      <c r="VV327" s="1185"/>
      <c r="VW327" s="1185"/>
      <c r="VX327" s="1185"/>
      <c r="VY327" s="1185"/>
      <c r="VZ327" s="1185"/>
      <c r="WA327" s="1185"/>
      <c r="WB327" s="1185"/>
      <c r="WC327" s="1185"/>
      <c r="WD327" s="1185"/>
      <c r="WE327" s="1185"/>
      <c r="WF327" s="1185"/>
      <c r="WG327" s="1185"/>
      <c r="WH327" s="1185"/>
      <c r="WI327" s="1185"/>
      <c r="WJ327" s="1185"/>
      <c r="WK327" s="1185"/>
      <c r="WL327" s="1185"/>
      <c r="WM327" s="1185"/>
      <c r="WN327" s="1185"/>
      <c r="WO327" s="1185"/>
      <c r="WP327" s="1185"/>
      <c r="WQ327" s="1185"/>
      <c r="WR327" s="1185"/>
      <c r="WS327" s="1185"/>
      <c r="WT327" s="1185"/>
      <c r="WU327" s="1185"/>
      <c r="WV327" s="1185"/>
      <c r="WW327" s="1185"/>
      <c r="WX327" s="1185"/>
      <c r="WY327" s="1185"/>
      <c r="WZ327" s="1185"/>
      <c r="XA327" s="1185"/>
      <c r="XB327" s="1185"/>
      <c r="XC327" s="1185"/>
      <c r="XD327" s="1185"/>
      <c r="XE327" s="1185"/>
      <c r="XF327" s="1185"/>
      <c r="XG327" s="1185"/>
      <c r="XH327" s="1185"/>
      <c r="XI327" s="1185"/>
      <c r="XJ327" s="1185"/>
      <c r="XK327" s="1185"/>
      <c r="XL327" s="1185"/>
      <c r="XM327" s="1185"/>
      <c r="XN327" s="1185"/>
      <c r="XO327" s="1185"/>
      <c r="XP327" s="1185"/>
      <c r="XQ327" s="1185"/>
      <c r="XR327" s="1185"/>
      <c r="XS327" s="1185"/>
      <c r="XT327" s="1185"/>
      <c r="XU327" s="1185"/>
      <c r="XV327" s="1185"/>
      <c r="XW327" s="1185"/>
      <c r="XX327" s="1185"/>
      <c r="XY327" s="1185"/>
      <c r="XZ327" s="1185"/>
      <c r="YA327" s="1185"/>
      <c r="YB327" s="1185"/>
      <c r="YC327" s="1185"/>
      <c r="YD327" s="1185"/>
      <c r="YE327" s="1185"/>
      <c r="YF327" s="1185"/>
      <c r="YG327" s="1185"/>
      <c r="YH327" s="1185"/>
      <c r="YI327" s="1185"/>
      <c r="YJ327" s="1185"/>
      <c r="YK327" s="1185"/>
      <c r="YL327" s="1185"/>
      <c r="YM327" s="1185"/>
      <c r="YN327" s="1185"/>
      <c r="YO327" s="1185"/>
      <c r="YP327" s="1185"/>
      <c r="YQ327" s="1185"/>
      <c r="YR327" s="1185"/>
      <c r="YS327" s="1185"/>
      <c r="YT327" s="1185"/>
      <c r="YU327" s="1185"/>
      <c r="YV327" s="1185"/>
      <c r="YW327" s="1185"/>
      <c r="YX327" s="1185"/>
      <c r="YY327" s="1185"/>
      <c r="YZ327" s="1185"/>
      <c r="ZA327" s="1185"/>
      <c r="ZB327" s="1185"/>
      <c r="ZC327" s="1185"/>
      <c r="ZD327" s="1185"/>
      <c r="ZE327" s="1185"/>
      <c r="ZF327" s="1185"/>
      <c r="ZG327" s="1185"/>
      <c r="ZH327" s="1185"/>
      <c r="ZI327" s="1185"/>
      <c r="ZJ327" s="1185"/>
      <c r="ZK327" s="1185"/>
      <c r="ZL327" s="1185"/>
      <c r="ZM327" s="1185"/>
      <c r="ZN327" s="1185"/>
      <c r="ZO327" s="1185"/>
      <c r="ZP327" s="1185"/>
      <c r="ZQ327" s="1185"/>
      <c r="ZR327" s="1185"/>
      <c r="ZS327" s="1185"/>
      <c r="ZT327" s="1185"/>
      <c r="ZU327" s="1185"/>
      <c r="ZV327" s="1185"/>
      <c r="ZW327" s="1185"/>
      <c r="ZX327" s="1185"/>
      <c r="ZY327" s="1185"/>
      <c r="ZZ327" s="1185"/>
      <c r="AAA327" s="1185"/>
      <c r="AAB327" s="1185"/>
      <c r="AAC327" s="1185"/>
      <c r="AAD327" s="1185"/>
      <c r="AAE327" s="1185"/>
      <c r="AAF327" s="1185"/>
      <c r="AAG327" s="1185"/>
      <c r="AAH327" s="1185"/>
      <c r="AAI327" s="1185"/>
      <c r="AAJ327" s="1185"/>
      <c r="AAK327" s="1185"/>
      <c r="AAL327" s="1185"/>
      <c r="AAM327" s="1185"/>
      <c r="AAN327" s="1185"/>
      <c r="AAO327" s="1185"/>
      <c r="AAP327" s="1185"/>
      <c r="AAQ327" s="1185"/>
      <c r="AAR327" s="1185"/>
      <c r="AAS327" s="1185"/>
      <c r="AAT327" s="1185"/>
      <c r="AAU327" s="1185"/>
      <c r="AAV327" s="1185"/>
      <c r="AAW327" s="1185"/>
      <c r="AAX327" s="1185"/>
      <c r="AAY327" s="1185"/>
      <c r="AAZ327" s="1185"/>
      <c r="ABA327" s="1185"/>
      <c r="ABB327" s="1185"/>
      <c r="ABC327" s="1185"/>
      <c r="ABD327" s="1185"/>
      <c r="ABE327" s="1185"/>
      <c r="ABF327" s="1185"/>
      <c r="ABG327" s="1185"/>
      <c r="ABH327" s="1185"/>
      <c r="ABI327" s="1185"/>
      <c r="ABJ327" s="1185"/>
      <c r="ABK327" s="1185"/>
      <c r="ABL327" s="1185"/>
      <c r="ABM327" s="1185"/>
      <c r="ABN327" s="1185"/>
      <c r="ABO327" s="1185"/>
      <c r="ABP327" s="1185"/>
      <c r="ABQ327" s="1185"/>
      <c r="ABR327" s="1185"/>
      <c r="ABS327" s="1185"/>
      <c r="ABT327" s="1185"/>
      <c r="ABU327" s="1185"/>
      <c r="ABV327" s="1185"/>
      <c r="ABW327" s="1185"/>
      <c r="ABX327" s="1185"/>
      <c r="ABY327" s="1185"/>
      <c r="ABZ327" s="1185"/>
      <c r="ACA327" s="1185"/>
      <c r="ACB327" s="1185"/>
      <c r="ACC327" s="1185"/>
      <c r="ACD327" s="1185"/>
      <c r="ACE327" s="1185"/>
      <c r="ACF327" s="1185"/>
      <c r="ACG327" s="1185"/>
      <c r="ACH327" s="1185"/>
      <c r="ACI327" s="1185"/>
      <c r="ACJ327" s="1185"/>
      <c r="ACK327" s="1185"/>
      <c r="ACL327" s="1185"/>
      <c r="ACM327" s="1185"/>
      <c r="ACN327" s="1185"/>
      <c r="ACO327" s="1185"/>
      <c r="ACP327" s="1185"/>
      <c r="ACQ327" s="1185"/>
      <c r="ACR327" s="1185"/>
      <c r="ACS327" s="1185"/>
      <c r="ACT327" s="1185"/>
      <c r="ACU327" s="1185"/>
      <c r="ACV327" s="1185"/>
      <c r="ACW327" s="1185"/>
      <c r="ACX327" s="1185"/>
      <c r="ACY327" s="1185"/>
      <c r="ACZ327" s="1185"/>
      <c r="ADA327" s="1185"/>
      <c r="ADB327" s="1185"/>
      <c r="ADC327" s="1185"/>
      <c r="ADD327" s="1185"/>
      <c r="ADE327" s="1185"/>
      <c r="ADF327" s="1185"/>
      <c r="ADG327" s="1185"/>
      <c r="ADH327" s="1185"/>
      <c r="ADI327" s="1185"/>
      <c r="ADJ327" s="1185"/>
      <c r="ADK327" s="1185"/>
      <c r="ADL327" s="1185"/>
      <c r="ADM327" s="1185"/>
      <c r="ADN327" s="1185"/>
      <c r="ADO327" s="1185"/>
      <c r="ADP327" s="1185"/>
      <c r="ADQ327" s="1185"/>
      <c r="ADR327" s="1185"/>
      <c r="ADS327" s="1185"/>
      <c r="ADT327" s="1185"/>
      <c r="ADU327" s="1185"/>
      <c r="ADV327" s="1185"/>
      <c r="ADW327" s="1185"/>
      <c r="ADX327" s="1185"/>
      <c r="ADY327" s="1185"/>
      <c r="ADZ327" s="1185"/>
      <c r="AEA327" s="1185"/>
      <c r="AEB327" s="1185"/>
      <c r="AEC327" s="1185"/>
      <c r="AED327" s="1185"/>
      <c r="AEE327" s="1185"/>
      <c r="AEF327" s="1185"/>
      <c r="AEG327" s="1185"/>
      <c r="AEH327" s="1185"/>
      <c r="AEI327" s="1185"/>
      <c r="AEJ327" s="1185"/>
      <c r="AEK327" s="1185"/>
      <c r="AEL327" s="1185"/>
      <c r="AEM327" s="1185"/>
      <c r="AEN327" s="1185"/>
      <c r="AEO327" s="1185"/>
      <c r="AEP327" s="1185"/>
      <c r="AEQ327" s="1185"/>
      <c r="AER327" s="1185"/>
      <c r="AES327" s="1185"/>
      <c r="AET327" s="1185"/>
      <c r="AEU327" s="1185"/>
      <c r="AEV327" s="1185"/>
      <c r="AEW327" s="1185"/>
      <c r="AEX327" s="1185"/>
      <c r="AEY327" s="1185"/>
      <c r="AEZ327" s="1185"/>
      <c r="AFA327" s="1185"/>
      <c r="AFB327" s="1185"/>
      <c r="AFC327" s="1185"/>
      <c r="AFD327" s="1185"/>
      <c r="AFE327" s="1185"/>
      <c r="AFF327" s="1185"/>
      <c r="AFG327" s="1185"/>
      <c r="AFH327" s="1185"/>
      <c r="AFI327" s="1185"/>
      <c r="AFJ327" s="1185"/>
      <c r="AFK327" s="1185"/>
      <c r="AFL327" s="1185"/>
      <c r="AFM327" s="1185"/>
      <c r="AFN327" s="1185"/>
      <c r="AFO327" s="1185"/>
      <c r="AFP327" s="1185"/>
      <c r="AFQ327" s="1185"/>
      <c r="AFR327" s="1185"/>
      <c r="AFS327" s="1185"/>
      <c r="AFT327" s="1185"/>
      <c r="AFU327" s="1185"/>
      <c r="AFV327" s="1185"/>
      <c r="AFW327" s="1185"/>
      <c r="AFX327" s="1185"/>
      <c r="AFY327" s="1185"/>
      <c r="AFZ327" s="1185"/>
      <c r="AGA327" s="1185"/>
      <c r="AGB327" s="1185"/>
      <c r="AGC327" s="1185"/>
      <c r="AGD327" s="1185"/>
      <c r="AGE327" s="1185"/>
      <c r="AGF327" s="1185"/>
      <c r="AGG327" s="1185"/>
      <c r="AGH327" s="1185"/>
      <c r="AGI327" s="1185"/>
      <c r="AGJ327" s="1185"/>
      <c r="AGK327" s="1185"/>
      <c r="AGL327" s="1185"/>
      <c r="AGM327" s="1185"/>
      <c r="AGN327" s="1185"/>
      <c r="AGO327" s="1185"/>
      <c r="AGP327" s="1185"/>
      <c r="AGQ327" s="1185"/>
      <c r="AGR327" s="1185"/>
      <c r="AGS327" s="1185"/>
      <c r="AGT327" s="1185"/>
      <c r="AGU327" s="1185"/>
      <c r="AGV327" s="1185"/>
      <c r="AGW327" s="1185"/>
      <c r="AGX327" s="1185"/>
      <c r="AGY327" s="1185"/>
      <c r="AGZ327" s="1185"/>
      <c r="AHA327" s="1185"/>
      <c r="AHB327" s="1185"/>
      <c r="AHC327" s="1185"/>
      <c r="AHD327" s="1185"/>
      <c r="AHE327" s="1185"/>
      <c r="AHF327" s="1185"/>
      <c r="AHG327" s="1185"/>
      <c r="AHH327" s="1185"/>
      <c r="AHI327" s="1185"/>
      <c r="AHJ327" s="1185"/>
      <c r="AHK327" s="1185"/>
      <c r="AHL327" s="1185"/>
      <c r="AHM327" s="1185"/>
      <c r="AHN327" s="1185"/>
      <c r="AHO327" s="1185"/>
      <c r="AHP327" s="1185"/>
      <c r="AHQ327" s="1185"/>
      <c r="AHR327" s="1185"/>
      <c r="AHS327" s="1185"/>
      <c r="AHT327" s="1185"/>
      <c r="AHU327" s="1185"/>
      <c r="AHV327" s="1185"/>
      <c r="AHW327" s="1185"/>
      <c r="AHX327" s="1185"/>
      <c r="AHY327" s="1185"/>
      <c r="AHZ327" s="1185"/>
      <c r="AIA327" s="1185"/>
      <c r="AIB327" s="1185"/>
      <c r="AIC327" s="1185"/>
      <c r="AID327" s="1185"/>
      <c r="AIE327" s="1185"/>
      <c r="AIF327" s="1185"/>
      <c r="AIG327" s="1185"/>
      <c r="AIH327" s="1185"/>
      <c r="AII327" s="1185"/>
      <c r="AIJ327" s="1185"/>
      <c r="AIK327" s="1185"/>
      <c r="AIL327" s="1185"/>
      <c r="AIM327" s="1185"/>
      <c r="AIN327" s="1185"/>
      <c r="AIO327" s="1185"/>
      <c r="AIP327" s="1185"/>
      <c r="AIQ327" s="1185"/>
      <c r="AIR327" s="1185"/>
      <c r="AIS327" s="1185"/>
      <c r="AIT327" s="1185"/>
      <c r="AIU327" s="1185"/>
      <c r="AIV327" s="1185"/>
      <c r="AIW327" s="1185"/>
      <c r="AIX327" s="1185"/>
      <c r="AIY327" s="1185"/>
      <c r="AIZ327" s="1185"/>
      <c r="AJA327" s="1185"/>
      <c r="AJB327" s="1185"/>
      <c r="AJC327" s="1185"/>
      <c r="AJD327" s="1185"/>
      <c r="AJE327" s="1185"/>
      <c r="AJF327" s="1185"/>
      <c r="AJG327" s="1185"/>
      <c r="AJH327" s="1185"/>
      <c r="AJI327" s="1185"/>
      <c r="AJJ327" s="1185"/>
      <c r="AJK327" s="1185"/>
      <c r="AJL327" s="1185"/>
      <c r="AJM327" s="1185"/>
      <c r="AJN327" s="1185"/>
      <c r="AJO327" s="1185"/>
      <c r="AJP327" s="1185"/>
      <c r="AJQ327" s="1185"/>
      <c r="AJR327" s="1185"/>
      <c r="AJS327" s="1185"/>
      <c r="AJT327" s="1185"/>
      <c r="AJU327" s="1185"/>
      <c r="AJV327" s="1185"/>
      <c r="AJW327" s="1185"/>
      <c r="AJX327" s="1185"/>
      <c r="AJY327" s="1185"/>
      <c r="AJZ327" s="1185"/>
      <c r="AKA327" s="1185"/>
      <c r="AKB327" s="1185"/>
      <c r="AKC327" s="1185"/>
      <c r="AKD327" s="1185"/>
      <c r="AKE327" s="1185"/>
      <c r="AKF327" s="1185"/>
      <c r="AKG327" s="1185"/>
      <c r="AKH327" s="1185"/>
      <c r="AKI327" s="1185"/>
      <c r="AKJ327" s="1185"/>
      <c r="AKK327" s="1185"/>
      <c r="AKL327" s="1185"/>
      <c r="AKM327" s="1185"/>
      <c r="AKN327" s="1185"/>
      <c r="AKO327" s="1185"/>
      <c r="AKP327" s="1185"/>
      <c r="AKQ327" s="1185"/>
      <c r="AKR327" s="1185"/>
      <c r="AKS327" s="1185"/>
      <c r="AKT327" s="1185"/>
      <c r="AKU327" s="1185"/>
      <c r="AKV327" s="1185"/>
      <c r="AKW327" s="1185"/>
      <c r="AKX327" s="1185"/>
      <c r="AKY327" s="1185"/>
      <c r="AKZ327" s="1185"/>
      <c r="ALA327" s="1185"/>
      <c r="ALB327" s="1185"/>
      <c r="ALC327" s="1185"/>
      <c r="ALD327" s="1185"/>
      <c r="ALE327" s="1185"/>
      <c r="ALF327" s="1185"/>
      <c r="ALG327" s="1185"/>
      <c r="ALH327" s="1185"/>
      <c r="ALI327" s="1185"/>
      <c r="ALJ327" s="1185"/>
      <c r="ALK327" s="1185"/>
      <c r="ALL327" s="1185"/>
      <c r="ALM327" s="1185"/>
      <c r="ALN327" s="1185"/>
      <c r="ALO327" s="1185"/>
      <c r="ALP327" s="1185"/>
      <c r="ALQ327" s="1185"/>
      <c r="ALR327" s="1185"/>
      <c r="ALS327" s="1185"/>
      <c r="ALT327" s="1185"/>
      <c r="ALU327" s="1185"/>
      <c r="ALV327" s="1185"/>
      <c r="ALW327" s="1185"/>
      <c r="ALX327" s="1185"/>
      <c r="ALY327" s="1185"/>
      <c r="ALZ327" s="1185"/>
      <c r="AMA327" s="1185"/>
      <c r="AMB327" s="1185"/>
      <c r="AMC327" s="1185"/>
      <c r="AMD327" s="1185"/>
      <c r="AME327" s="1185"/>
      <c r="AMF327" s="1185"/>
      <c r="AMG327" s="1185"/>
      <c r="AMH327" s="1185"/>
      <c r="AMI327" s="1185"/>
      <c r="AMJ327" s="1185"/>
      <c r="AMK327" s="1185"/>
    </row>
    <row r="328" spans="1:1025" ht="12.75" customHeight="1">
      <c r="A328" s="1792" t="s">
        <v>3556</v>
      </c>
      <c r="B328" s="1792"/>
      <c r="C328" s="1792"/>
      <c r="D328" s="1792"/>
      <c r="E328" s="1792"/>
      <c r="F328" s="1792"/>
      <c r="G328" s="1792"/>
      <c r="H328" s="1792"/>
    </row>
    <row r="329" spans="1:1025">
      <c r="A329" s="1792"/>
      <c r="B329" s="1792"/>
      <c r="C329" s="1792"/>
      <c r="D329" s="1792"/>
      <c r="E329" s="1792"/>
      <c r="F329" s="1792"/>
      <c r="G329" s="1792"/>
      <c r="H329" s="1792"/>
    </row>
    <row r="330" spans="1:1025">
      <c r="A330" s="1619"/>
      <c r="B330" s="1619"/>
      <c r="C330" s="1619"/>
      <c r="D330" s="1619"/>
      <c r="E330" s="1620"/>
      <c r="F330" s="1620"/>
      <c r="G330" s="1620"/>
      <c r="H330" s="1620"/>
    </row>
    <row r="331" spans="1:1025">
      <c r="A331" s="1800" t="s">
        <v>3457</v>
      </c>
      <c r="B331" s="1800"/>
      <c r="C331" s="1800"/>
      <c r="D331" s="1800"/>
      <c r="E331" s="1800"/>
      <c r="F331" s="1800"/>
      <c r="G331" s="1800"/>
      <c r="H331" s="1800"/>
    </row>
    <row r="332" spans="1:1025">
      <c r="A332" s="1800" t="s">
        <v>3842</v>
      </c>
      <c r="B332" s="1800"/>
      <c r="C332" s="1800"/>
      <c r="D332" s="1800"/>
      <c r="E332" s="1800"/>
      <c r="F332" s="1800"/>
      <c r="G332" s="1800"/>
      <c r="H332" s="1800"/>
    </row>
    <row r="333" spans="1:1025" ht="12.75" customHeight="1">
      <c r="A333" s="1792" t="s">
        <v>3841</v>
      </c>
      <c r="B333" s="1792"/>
      <c r="C333" s="1792"/>
      <c r="D333" s="1792"/>
      <c r="E333" s="1792"/>
      <c r="F333" s="1792"/>
      <c r="G333" s="1792"/>
      <c r="H333" s="1792"/>
    </row>
    <row r="334" spans="1:1025" ht="24" customHeight="1">
      <c r="A334" s="1792" t="s">
        <v>3840</v>
      </c>
      <c r="B334" s="1792"/>
      <c r="C334" s="1792"/>
      <c r="D334" s="1792"/>
      <c r="E334" s="1792"/>
      <c r="F334" s="1792"/>
      <c r="G334" s="1792"/>
      <c r="H334" s="1792"/>
    </row>
    <row r="335" spans="1:1025">
      <c r="A335" s="1619"/>
      <c r="B335" s="1619"/>
      <c r="C335" s="1619"/>
      <c r="D335" s="1619"/>
      <c r="E335" s="1620"/>
      <c r="F335" s="1620"/>
      <c r="G335" s="1620"/>
      <c r="H335" s="1620"/>
    </row>
    <row r="336" spans="1:1025">
      <c r="A336" s="1800" t="s">
        <v>3458</v>
      </c>
      <c r="B336" s="1800"/>
      <c r="C336" s="1800"/>
      <c r="D336" s="1800"/>
      <c r="E336" s="1800"/>
      <c r="F336" s="1800"/>
      <c r="G336" s="1800"/>
      <c r="H336" s="1800"/>
    </row>
    <row r="337" spans="1:1025" ht="12.75" customHeight="1">
      <c r="A337" s="1792" t="s">
        <v>3839</v>
      </c>
      <c r="B337" s="1792"/>
      <c r="C337" s="1792"/>
      <c r="D337" s="1792"/>
      <c r="E337" s="1792"/>
      <c r="F337" s="1792"/>
      <c r="G337" s="1792"/>
      <c r="H337" s="1792"/>
    </row>
    <row r="338" spans="1:1025">
      <c r="A338" s="1792"/>
      <c r="B338" s="1792"/>
      <c r="C338" s="1792"/>
      <c r="D338" s="1792"/>
      <c r="E338" s="1792"/>
      <c r="F338" s="1792"/>
      <c r="G338" s="1792"/>
      <c r="H338" s="1792"/>
    </row>
    <row r="339" spans="1:1025">
      <c r="A339" s="1800" t="s">
        <v>3838</v>
      </c>
      <c r="B339" s="1800"/>
      <c r="C339" s="1800"/>
      <c r="D339" s="1800"/>
      <c r="E339" s="1800"/>
      <c r="F339" s="1800"/>
      <c r="G339" s="1800"/>
      <c r="H339" s="1800"/>
    </row>
    <row r="340" spans="1:1025">
      <c r="A340" s="1619" t="s">
        <v>3837</v>
      </c>
      <c r="B340" s="1619"/>
      <c r="C340" s="1619"/>
      <c r="D340" s="1619"/>
      <c r="E340" s="1620"/>
      <c r="F340" s="1620"/>
      <c r="G340" s="1620"/>
      <c r="H340" s="1620"/>
    </row>
    <row r="341" spans="1:1025">
      <c r="A341" s="1620"/>
      <c r="B341" s="1619"/>
      <c r="C341" s="1619"/>
      <c r="D341" s="1619"/>
      <c r="E341" s="1620"/>
      <c r="F341" s="1620"/>
      <c r="G341" s="1620"/>
      <c r="H341" s="1620"/>
    </row>
    <row r="342" spans="1:1025">
      <c r="A342" s="1802" t="s">
        <v>3446</v>
      </c>
      <c r="B342" s="1802"/>
      <c r="C342" s="1802"/>
      <c r="D342" s="1802"/>
      <c r="E342" s="1802"/>
      <c r="F342" s="1802"/>
      <c r="G342" s="1802"/>
      <c r="H342" s="1802"/>
    </row>
    <row r="343" spans="1:1025" s="669" customFormat="1" ht="12.75" customHeight="1">
      <c r="A343" s="1804" t="s">
        <v>3447</v>
      </c>
      <c r="B343" s="1804"/>
      <c r="C343" s="1804"/>
      <c r="D343" s="1804"/>
      <c r="E343" s="1804"/>
      <c r="F343" s="1804"/>
      <c r="G343" s="1804"/>
      <c r="H343" s="1804"/>
      <c r="I343" s="667"/>
      <c r="J343" s="668"/>
      <c r="K343" s="392"/>
      <c r="L343" s="392"/>
      <c r="M343" s="392"/>
      <c r="N343" s="392"/>
      <c r="O343" s="392"/>
      <c r="P343" s="392"/>
      <c r="Q343" s="392"/>
      <c r="R343" s="392"/>
      <c r="S343" s="392"/>
      <c r="T343" s="392"/>
      <c r="U343" s="392"/>
      <c r="V343" s="392"/>
      <c r="W343" s="392"/>
      <c r="X343" s="392"/>
      <c r="Y343" s="392"/>
      <c r="Z343" s="392"/>
      <c r="AA343" s="392"/>
      <c r="AB343" s="392"/>
      <c r="AC343" s="392"/>
      <c r="AD343" s="392"/>
      <c r="AE343" s="392"/>
      <c r="AF343" s="392"/>
      <c r="AG343" s="392"/>
      <c r="AH343" s="392"/>
      <c r="AI343" s="392"/>
      <c r="AJ343" s="392"/>
      <c r="AK343" s="392"/>
      <c r="AL343" s="392"/>
      <c r="AM343" s="392"/>
      <c r="AN343" s="392"/>
      <c r="AO343" s="392"/>
      <c r="AP343" s="392"/>
      <c r="AQ343" s="392"/>
      <c r="AR343" s="392"/>
      <c r="AS343" s="392"/>
      <c r="AT343" s="392"/>
      <c r="AU343" s="392"/>
      <c r="AV343" s="392"/>
      <c r="AW343" s="392"/>
      <c r="AX343" s="392"/>
      <c r="AY343" s="392"/>
      <c r="AZ343" s="392"/>
      <c r="BA343" s="392"/>
      <c r="BB343" s="392"/>
      <c r="BC343" s="392"/>
      <c r="BD343" s="392"/>
      <c r="BE343" s="392"/>
      <c r="BF343" s="392"/>
      <c r="BG343" s="392"/>
      <c r="BH343" s="392"/>
      <c r="BI343" s="392"/>
      <c r="BJ343" s="392"/>
      <c r="BK343" s="392"/>
      <c r="BL343" s="392"/>
      <c r="BM343" s="392"/>
      <c r="BN343" s="392"/>
      <c r="BO343" s="392"/>
      <c r="BP343" s="392"/>
      <c r="BQ343" s="392"/>
      <c r="BR343" s="392"/>
      <c r="BS343" s="392"/>
      <c r="BT343" s="392"/>
      <c r="BU343" s="392"/>
      <c r="BV343" s="392"/>
      <c r="BW343" s="392"/>
      <c r="BX343" s="392"/>
      <c r="BY343" s="392"/>
      <c r="BZ343" s="392"/>
      <c r="CA343" s="392"/>
      <c r="CB343" s="392"/>
      <c r="CC343" s="392"/>
      <c r="CD343" s="392"/>
      <c r="CE343" s="392"/>
      <c r="CF343" s="392"/>
      <c r="CG343" s="392"/>
      <c r="CH343" s="392"/>
      <c r="CI343" s="392"/>
      <c r="CJ343" s="392"/>
      <c r="CK343" s="392"/>
      <c r="CL343" s="392"/>
      <c r="CM343" s="392"/>
      <c r="CN343" s="392"/>
      <c r="CO343" s="392"/>
      <c r="CP343" s="392"/>
      <c r="CQ343" s="392"/>
      <c r="CR343" s="392"/>
      <c r="CS343" s="392"/>
      <c r="CT343" s="392"/>
      <c r="CU343" s="392"/>
      <c r="CV343" s="392"/>
      <c r="CW343" s="392"/>
      <c r="CX343" s="392"/>
      <c r="CY343" s="392"/>
      <c r="CZ343" s="392"/>
      <c r="DA343" s="392"/>
      <c r="DB343" s="392"/>
      <c r="DC343" s="392"/>
      <c r="DD343" s="392"/>
      <c r="DE343" s="392"/>
      <c r="DF343" s="392"/>
      <c r="DG343" s="392"/>
      <c r="DH343" s="392"/>
      <c r="DI343" s="392"/>
      <c r="DJ343" s="392"/>
      <c r="DK343" s="392"/>
      <c r="DL343" s="392"/>
      <c r="DM343" s="392"/>
      <c r="DN343" s="392"/>
      <c r="DO343" s="392"/>
      <c r="DP343" s="392"/>
      <c r="DQ343" s="392"/>
      <c r="DR343" s="392"/>
      <c r="DS343" s="392"/>
      <c r="DT343" s="392"/>
      <c r="DU343" s="392"/>
      <c r="DV343" s="392"/>
      <c r="DW343" s="392"/>
      <c r="DX343" s="392"/>
      <c r="DY343" s="392"/>
      <c r="DZ343" s="392"/>
      <c r="EA343" s="392"/>
      <c r="EB343" s="392"/>
      <c r="EC343" s="392"/>
      <c r="ED343" s="392"/>
      <c r="EE343" s="392"/>
      <c r="EF343" s="392"/>
      <c r="EG343" s="392"/>
      <c r="EH343" s="392"/>
      <c r="EI343" s="392"/>
      <c r="EJ343" s="392"/>
      <c r="EK343" s="392"/>
      <c r="EL343" s="392"/>
      <c r="EM343" s="392"/>
      <c r="EN343" s="392"/>
      <c r="EO343" s="392"/>
      <c r="EP343" s="392"/>
      <c r="EQ343" s="392"/>
      <c r="ER343" s="392"/>
      <c r="ES343" s="392"/>
      <c r="ET343" s="392"/>
      <c r="EU343" s="392"/>
      <c r="EV343" s="392"/>
      <c r="EW343" s="392"/>
      <c r="EX343" s="392"/>
      <c r="EY343" s="392"/>
      <c r="EZ343" s="392"/>
      <c r="FA343" s="392"/>
      <c r="FB343" s="392"/>
      <c r="FC343" s="392"/>
      <c r="FD343" s="392"/>
      <c r="FE343" s="392"/>
      <c r="FF343" s="392"/>
      <c r="FG343" s="392"/>
      <c r="FH343" s="392"/>
      <c r="FI343" s="392"/>
      <c r="FJ343" s="392"/>
      <c r="FK343" s="392"/>
      <c r="FL343" s="392"/>
      <c r="FM343" s="392"/>
      <c r="FN343" s="392"/>
      <c r="FO343" s="392"/>
      <c r="FP343" s="392"/>
      <c r="FQ343" s="392"/>
      <c r="FR343" s="392"/>
      <c r="FS343" s="392"/>
      <c r="FT343" s="392"/>
      <c r="FU343" s="392"/>
      <c r="FV343" s="392"/>
      <c r="FW343" s="392"/>
      <c r="FX343" s="392"/>
      <c r="FY343" s="392"/>
      <c r="FZ343" s="392"/>
      <c r="GA343" s="392"/>
      <c r="GB343" s="392"/>
      <c r="GC343" s="392"/>
      <c r="GD343" s="392"/>
      <c r="GE343" s="392"/>
      <c r="GF343" s="392"/>
      <c r="GG343" s="392"/>
      <c r="GH343" s="392"/>
      <c r="GI343" s="392"/>
      <c r="GJ343" s="392"/>
      <c r="GK343" s="392"/>
      <c r="GL343" s="392"/>
      <c r="GM343" s="392"/>
      <c r="GN343" s="392"/>
      <c r="GO343" s="392"/>
      <c r="GP343" s="392"/>
      <c r="GQ343" s="392"/>
      <c r="GR343" s="392"/>
      <c r="GS343" s="392"/>
      <c r="GT343" s="392"/>
      <c r="GU343" s="392"/>
      <c r="GV343" s="392"/>
      <c r="GW343" s="392"/>
      <c r="GX343" s="392"/>
      <c r="GY343" s="392"/>
      <c r="GZ343" s="392"/>
      <c r="HA343" s="392"/>
      <c r="HB343" s="392"/>
      <c r="HC343" s="392"/>
      <c r="HD343" s="392"/>
      <c r="HE343" s="392"/>
      <c r="HF343" s="392"/>
      <c r="HG343" s="392"/>
      <c r="HH343" s="392"/>
      <c r="HI343" s="392"/>
      <c r="HJ343" s="392"/>
      <c r="HK343" s="392"/>
      <c r="HL343" s="392"/>
      <c r="HM343" s="392"/>
      <c r="HN343" s="392"/>
      <c r="HO343" s="392"/>
      <c r="HP343" s="392"/>
      <c r="HQ343" s="392"/>
      <c r="HR343" s="392"/>
      <c r="HS343" s="392"/>
      <c r="HT343" s="392"/>
      <c r="HU343" s="392"/>
      <c r="HV343" s="392"/>
      <c r="HW343" s="392"/>
      <c r="HX343" s="392"/>
      <c r="HY343" s="392"/>
      <c r="HZ343" s="392"/>
      <c r="IA343" s="392"/>
      <c r="IB343" s="392"/>
      <c r="IC343" s="392"/>
      <c r="ID343" s="392"/>
      <c r="IE343" s="392"/>
      <c r="IF343" s="392"/>
      <c r="IG343" s="392"/>
      <c r="IH343" s="392"/>
      <c r="II343" s="392"/>
      <c r="IJ343" s="392"/>
      <c r="IK343" s="392"/>
      <c r="IL343" s="392"/>
      <c r="IM343" s="392"/>
      <c r="IN343" s="392"/>
      <c r="IO343" s="392"/>
      <c r="IP343" s="392"/>
      <c r="IQ343" s="392"/>
      <c r="IR343" s="392"/>
      <c r="IS343" s="392"/>
      <c r="IT343" s="392"/>
      <c r="IU343" s="392"/>
      <c r="IV343" s="392"/>
      <c r="IW343" s="392"/>
      <c r="IX343" s="392"/>
      <c r="IY343" s="392"/>
      <c r="IZ343" s="392"/>
      <c r="JA343" s="392"/>
      <c r="JB343" s="392"/>
      <c r="JC343" s="392"/>
      <c r="JD343" s="392"/>
      <c r="JE343" s="392"/>
      <c r="JF343" s="392"/>
      <c r="JG343" s="392"/>
      <c r="JH343" s="392"/>
      <c r="JI343" s="392"/>
      <c r="JJ343" s="392"/>
      <c r="JK343" s="392"/>
      <c r="JL343" s="392"/>
      <c r="JM343" s="392"/>
      <c r="JN343" s="392"/>
      <c r="JO343" s="392"/>
      <c r="JP343" s="392"/>
      <c r="JQ343" s="392"/>
      <c r="JR343" s="392"/>
      <c r="JS343" s="392"/>
      <c r="JT343" s="392"/>
      <c r="JU343" s="392"/>
      <c r="JV343" s="392"/>
      <c r="JW343" s="392"/>
      <c r="JX343" s="392"/>
      <c r="JY343" s="392"/>
      <c r="JZ343" s="392"/>
      <c r="KA343" s="392"/>
      <c r="KB343" s="392"/>
      <c r="KC343" s="392"/>
      <c r="KD343" s="392"/>
      <c r="KE343" s="392"/>
      <c r="KF343" s="392"/>
      <c r="KG343" s="392"/>
      <c r="KH343" s="392"/>
      <c r="KI343" s="392"/>
      <c r="KJ343" s="392"/>
      <c r="KK343" s="392"/>
      <c r="KL343" s="392"/>
      <c r="KM343" s="392"/>
      <c r="KN343" s="392"/>
      <c r="KO343" s="392"/>
      <c r="KP343" s="392"/>
      <c r="KQ343" s="392"/>
      <c r="KR343" s="392"/>
      <c r="KS343" s="392"/>
      <c r="KT343" s="392"/>
      <c r="KU343" s="392"/>
      <c r="KV343" s="392"/>
      <c r="KW343" s="392"/>
      <c r="KX343" s="392"/>
      <c r="KY343" s="392"/>
      <c r="KZ343" s="392"/>
      <c r="LA343" s="392"/>
      <c r="LB343" s="392"/>
      <c r="LC343" s="392"/>
      <c r="LD343" s="392"/>
      <c r="LE343" s="392"/>
      <c r="LF343" s="392"/>
      <c r="LG343" s="392"/>
      <c r="LH343" s="392"/>
      <c r="LI343" s="392"/>
      <c r="LJ343" s="392"/>
      <c r="LK343" s="392"/>
      <c r="LL343" s="392"/>
      <c r="LM343" s="392"/>
      <c r="LN343" s="392"/>
      <c r="LO343" s="392"/>
      <c r="LP343" s="392"/>
      <c r="LQ343" s="392"/>
      <c r="LR343" s="392"/>
      <c r="LS343" s="392"/>
      <c r="LT343" s="392"/>
      <c r="LU343" s="392"/>
      <c r="LV343" s="392"/>
      <c r="LW343" s="392"/>
      <c r="LX343" s="392"/>
      <c r="LY343" s="392"/>
      <c r="LZ343" s="392"/>
      <c r="MA343" s="392"/>
      <c r="MB343" s="392"/>
      <c r="MC343" s="392"/>
      <c r="MD343" s="392"/>
      <c r="ME343" s="392"/>
      <c r="MF343" s="392"/>
      <c r="MG343" s="392"/>
      <c r="MH343" s="392"/>
      <c r="MI343" s="392"/>
      <c r="MJ343" s="392"/>
      <c r="MK343" s="392"/>
      <c r="ML343" s="392"/>
      <c r="MM343" s="392"/>
      <c r="MN343" s="392"/>
      <c r="MO343" s="392"/>
      <c r="MP343" s="392"/>
      <c r="MQ343" s="392"/>
      <c r="MR343" s="392"/>
      <c r="MS343" s="392"/>
      <c r="MT343" s="392"/>
      <c r="MU343" s="392"/>
      <c r="MV343" s="392"/>
      <c r="MW343" s="392"/>
      <c r="MX343" s="392"/>
      <c r="MY343" s="392"/>
      <c r="MZ343" s="392"/>
      <c r="NA343" s="392"/>
      <c r="NB343" s="392"/>
      <c r="NC343" s="392"/>
      <c r="ND343" s="392"/>
      <c r="NE343" s="392"/>
      <c r="NF343" s="392"/>
      <c r="NG343" s="392"/>
      <c r="NH343" s="392"/>
      <c r="NI343" s="392"/>
      <c r="NJ343" s="392"/>
      <c r="NK343" s="392"/>
      <c r="NL343" s="392"/>
      <c r="NM343" s="392"/>
      <c r="NN343" s="392"/>
      <c r="NO343" s="392"/>
      <c r="NP343" s="392"/>
      <c r="NQ343" s="392"/>
      <c r="NR343" s="392"/>
      <c r="NS343" s="392"/>
      <c r="NT343" s="392"/>
      <c r="NU343" s="392"/>
      <c r="NV343" s="392"/>
      <c r="NW343" s="392"/>
      <c r="NX343" s="392"/>
      <c r="NY343" s="392"/>
      <c r="NZ343" s="392"/>
      <c r="OA343" s="392"/>
      <c r="OB343" s="392"/>
      <c r="OC343" s="392"/>
      <c r="OD343" s="392"/>
      <c r="OE343" s="392"/>
      <c r="OF343" s="392"/>
      <c r="OG343" s="392"/>
      <c r="OH343" s="392"/>
      <c r="OI343" s="392"/>
      <c r="OJ343" s="392"/>
      <c r="OK343" s="392"/>
      <c r="OL343" s="392"/>
      <c r="OM343" s="392"/>
      <c r="ON343" s="392"/>
      <c r="OO343" s="392"/>
      <c r="OP343" s="392"/>
      <c r="OQ343" s="392"/>
      <c r="OR343" s="392"/>
      <c r="OS343" s="392"/>
      <c r="OT343" s="392"/>
      <c r="OU343" s="392"/>
      <c r="OV343" s="392"/>
      <c r="OW343" s="392"/>
      <c r="OX343" s="392"/>
      <c r="OY343" s="392"/>
      <c r="OZ343" s="392"/>
      <c r="PA343" s="392"/>
      <c r="PB343" s="392"/>
      <c r="PC343" s="392"/>
      <c r="PD343" s="392"/>
      <c r="PE343" s="392"/>
      <c r="PF343" s="392"/>
      <c r="PG343" s="392"/>
      <c r="PH343" s="392"/>
      <c r="PI343" s="392"/>
      <c r="PJ343" s="392"/>
      <c r="PK343" s="392"/>
      <c r="PL343" s="392"/>
      <c r="PM343" s="392"/>
      <c r="PN343" s="392"/>
      <c r="PO343" s="392"/>
      <c r="PP343" s="392"/>
      <c r="PQ343" s="392"/>
      <c r="PR343" s="392"/>
      <c r="PS343" s="392"/>
      <c r="PT343" s="392"/>
      <c r="PU343" s="392"/>
      <c r="PV343" s="392"/>
      <c r="PW343" s="392"/>
      <c r="PX343" s="392"/>
      <c r="PY343" s="392"/>
      <c r="PZ343" s="392"/>
      <c r="QA343" s="392"/>
      <c r="QB343" s="392"/>
      <c r="QC343" s="392"/>
      <c r="QD343" s="392"/>
      <c r="QE343" s="392"/>
      <c r="QF343" s="392"/>
      <c r="QG343" s="392"/>
      <c r="QH343" s="392"/>
      <c r="QI343" s="392"/>
      <c r="QJ343" s="392"/>
      <c r="QK343" s="392"/>
      <c r="QL343" s="392"/>
      <c r="QM343" s="392"/>
      <c r="QN343" s="392"/>
      <c r="QO343" s="392"/>
      <c r="QP343" s="392"/>
      <c r="QQ343" s="392"/>
      <c r="QR343" s="392"/>
      <c r="QS343" s="392"/>
      <c r="QT343" s="392"/>
      <c r="QU343" s="392"/>
      <c r="QV343" s="392"/>
      <c r="QW343" s="392"/>
      <c r="QX343" s="392"/>
      <c r="QY343" s="392"/>
      <c r="QZ343" s="392"/>
      <c r="RA343" s="392"/>
      <c r="RB343" s="392"/>
      <c r="RC343" s="392"/>
      <c r="RD343" s="392"/>
      <c r="RE343" s="392"/>
      <c r="RF343" s="392"/>
      <c r="RG343" s="392"/>
      <c r="RH343" s="392"/>
      <c r="RI343" s="392"/>
      <c r="RJ343" s="392"/>
      <c r="RK343" s="392"/>
      <c r="RL343" s="392"/>
      <c r="RM343" s="392"/>
      <c r="RN343" s="392"/>
      <c r="RO343" s="392"/>
      <c r="RP343" s="392"/>
      <c r="RQ343" s="392"/>
      <c r="RR343" s="392"/>
      <c r="RS343" s="392"/>
      <c r="RT343" s="392"/>
      <c r="RU343" s="392"/>
      <c r="RV343" s="392"/>
      <c r="RW343" s="392"/>
      <c r="RX343" s="392"/>
      <c r="RY343" s="392"/>
      <c r="RZ343" s="392"/>
      <c r="SA343" s="392"/>
      <c r="SB343" s="392"/>
      <c r="SC343" s="392"/>
      <c r="SD343" s="392"/>
      <c r="SE343" s="392"/>
      <c r="SF343" s="392"/>
      <c r="SG343" s="392"/>
      <c r="SH343" s="392"/>
      <c r="SI343" s="392"/>
      <c r="SJ343" s="392"/>
      <c r="SK343" s="392"/>
      <c r="SL343" s="392"/>
      <c r="SM343" s="392"/>
      <c r="SN343" s="392"/>
      <c r="SO343" s="392"/>
      <c r="SP343" s="392"/>
      <c r="SQ343" s="392"/>
      <c r="SR343" s="392"/>
      <c r="SS343" s="392"/>
      <c r="ST343" s="392"/>
      <c r="SU343" s="392"/>
      <c r="SV343" s="392"/>
      <c r="SW343" s="392"/>
      <c r="SX343" s="392"/>
      <c r="SY343" s="392"/>
      <c r="SZ343" s="392"/>
      <c r="TA343" s="392"/>
      <c r="TB343" s="392"/>
      <c r="TC343" s="392"/>
      <c r="TD343" s="392"/>
      <c r="TE343" s="392"/>
      <c r="TF343" s="392"/>
      <c r="TG343" s="392"/>
      <c r="TH343" s="392"/>
      <c r="TI343" s="392"/>
      <c r="TJ343" s="392"/>
      <c r="TK343" s="392"/>
      <c r="TL343" s="392"/>
      <c r="TM343" s="392"/>
      <c r="TN343" s="392"/>
      <c r="TO343" s="392"/>
      <c r="TP343" s="392"/>
      <c r="TQ343" s="392"/>
      <c r="TR343" s="392"/>
      <c r="TS343" s="392"/>
      <c r="TT343" s="392"/>
      <c r="TU343" s="392"/>
      <c r="TV343" s="392"/>
      <c r="TW343" s="392"/>
      <c r="TX343" s="392"/>
      <c r="TY343" s="392"/>
      <c r="TZ343" s="392"/>
      <c r="UA343" s="392"/>
      <c r="UB343" s="392"/>
      <c r="UC343" s="392"/>
      <c r="UD343" s="392"/>
      <c r="UE343" s="392"/>
      <c r="UF343" s="392"/>
      <c r="UG343" s="392"/>
      <c r="UH343" s="392"/>
      <c r="UI343" s="392"/>
      <c r="UJ343" s="392"/>
      <c r="UK343" s="392"/>
      <c r="UL343" s="392"/>
      <c r="UM343" s="392"/>
      <c r="UN343" s="392"/>
      <c r="UO343" s="392"/>
      <c r="UP343" s="392"/>
      <c r="UQ343" s="392"/>
      <c r="UR343" s="392"/>
      <c r="US343" s="392"/>
      <c r="UT343" s="392"/>
      <c r="UU343" s="392"/>
      <c r="UV343" s="392"/>
      <c r="UW343" s="392"/>
      <c r="UX343" s="392"/>
      <c r="UY343" s="392"/>
      <c r="UZ343" s="392"/>
      <c r="VA343" s="392"/>
      <c r="VB343" s="392"/>
      <c r="VC343" s="392"/>
      <c r="VD343" s="392"/>
      <c r="VE343" s="392"/>
      <c r="VF343" s="392"/>
      <c r="VG343" s="392"/>
      <c r="VH343" s="392"/>
      <c r="VI343" s="392"/>
      <c r="VJ343" s="392"/>
      <c r="VK343" s="392"/>
      <c r="VL343" s="392"/>
      <c r="VM343" s="392"/>
      <c r="VN343" s="392"/>
      <c r="VO343" s="392"/>
      <c r="VP343" s="392"/>
      <c r="VQ343" s="392"/>
      <c r="VR343" s="392"/>
      <c r="VS343" s="392"/>
      <c r="VT343" s="392"/>
      <c r="VU343" s="392"/>
      <c r="VV343" s="392"/>
      <c r="VW343" s="392"/>
      <c r="VX343" s="392"/>
      <c r="VY343" s="392"/>
      <c r="VZ343" s="392"/>
      <c r="WA343" s="392"/>
      <c r="WB343" s="392"/>
      <c r="WC343" s="392"/>
      <c r="WD343" s="392"/>
      <c r="WE343" s="392"/>
      <c r="WF343" s="392"/>
      <c r="WG343" s="392"/>
      <c r="WH343" s="392"/>
      <c r="WI343" s="392"/>
      <c r="WJ343" s="392"/>
      <c r="WK343" s="392"/>
      <c r="WL343" s="392"/>
      <c r="WM343" s="392"/>
      <c r="WN343" s="392"/>
      <c r="WO343" s="392"/>
      <c r="WP343" s="392"/>
      <c r="WQ343" s="392"/>
      <c r="WR343" s="392"/>
      <c r="WS343" s="392"/>
      <c r="WT343" s="392"/>
      <c r="WU343" s="392"/>
      <c r="WV343" s="392"/>
      <c r="WW343" s="392"/>
      <c r="WX343" s="392"/>
      <c r="WY343" s="392"/>
      <c r="WZ343" s="392"/>
      <c r="XA343" s="392"/>
      <c r="XB343" s="392"/>
      <c r="XC343" s="392"/>
      <c r="XD343" s="392"/>
      <c r="XE343" s="392"/>
      <c r="XF343" s="392"/>
      <c r="XG343" s="392"/>
      <c r="XH343" s="392"/>
      <c r="XI343" s="392"/>
      <c r="XJ343" s="392"/>
      <c r="XK343" s="392"/>
      <c r="XL343" s="392"/>
      <c r="XM343" s="392"/>
      <c r="XN343" s="392"/>
      <c r="XO343" s="392"/>
      <c r="XP343" s="392"/>
      <c r="XQ343" s="392"/>
      <c r="XR343" s="392"/>
      <c r="XS343" s="392"/>
      <c r="XT343" s="392"/>
      <c r="XU343" s="392"/>
      <c r="XV343" s="392"/>
      <c r="XW343" s="392"/>
      <c r="XX343" s="392"/>
      <c r="XY343" s="392"/>
      <c r="XZ343" s="392"/>
      <c r="YA343" s="392"/>
      <c r="YB343" s="392"/>
      <c r="YC343" s="392"/>
      <c r="YD343" s="392"/>
      <c r="YE343" s="392"/>
      <c r="YF343" s="392"/>
      <c r="YG343" s="392"/>
      <c r="YH343" s="392"/>
      <c r="YI343" s="392"/>
      <c r="YJ343" s="392"/>
      <c r="YK343" s="392"/>
      <c r="YL343" s="392"/>
      <c r="YM343" s="392"/>
      <c r="YN343" s="392"/>
      <c r="YO343" s="392"/>
      <c r="YP343" s="392"/>
      <c r="YQ343" s="392"/>
      <c r="YR343" s="392"/>
      <c r="YS343" s="392"/>
      <c r="YT343" s="392"/>
      <c r="YU343" s="392"/>
      <c r="YV343" s="392"/>
      <c r="YW343" s="392"/>
      <c r="YX343" s="392"/>
      <c r="YY343" s="392"/>
      <c r="YZ343" s="392"/>
      <c r="ZA343" s="392"/>
      <c r="ZB343" s="392"/>
      <c r="ZC343" s="392"/>
      <c r="ZD343" s="392"/>
      <c r="ZE343" s="392"/>
      <c r="ZF343" s="392"/>
      <c r="ZG343" s="392"/>
      <c r="ZH343" s="392"/>
      <c r="ZI343" s="392"/>
      <c r="ZJ343" s="392"/>
      <c r="ZK343" s="392"/>
      <c r="ZL343" s="392"/>
      <c r="ZM343" s="392"/>
      <c r="ZN343" s="392"/>
      <c r="ZO343" s="392"/>
      <c r="ZP343" s="392"/>
      <c r="ZQ343" s="392"/>
      <c r="ZR343" s="392"/>
      <c r="ZS343" s="392"/>
      <c r="ZT343" s="392"/>
      <c r="ZU343" s="392"/>
      <c r="ZV343" s="392"/>
      <c r="ZW343" s="392"/>
      <c r="ZX343" s="392"/>
      <c r="ZY343" s="392"/>
      <c r="ZZ343" s="392"/>
      <c r="AAA343" s="392"/>
      <c r="AAB343" s="392"/>
      <c r="AAC343" s="392"/>
      <c r="AAD343" s="392"/>
      <c r="AAE343" s="392"/>
      <c r="AAF343" s="392"/>
      <c r="AAG343" s="392"/>
      <c r="AAH343" s="392"/>
      <c r="AAI343" s="392"/>
      <c r="AAJ343" s="392"/>
      <c r="AAK343" s="392"/>
      <c r="AAL343" s="392"/>
      <c r="AAM343" s="392"/>
      <c r="AAN343" s="392"/>
      <c r="AAO343" s="392"/>
      <c r="AAP343" s="392"/>
      <c r="AAQ343" s="392"/>
      <c r="AAR343" s="392"/>
      <c r="AAS343" s="392"/>
      <c r="AAT343" s="392"/>
      <c r="AAU343" s="392"/>
      <c r="AAV343" s="392"/>
      <c r="AAW343" s="392"/>
      <c r="AAX343" s="392"/>
      <c r="AAY343" s="392"/>
      <c r="AAZ343" s="392"/>
      <c r="ABA343" s="392"/>
      <c r="ABB343" s="392"/>
      <c r="ABC343" s="392"/>
      <c r="ABD343" s="392"/>
      <c r="ABE343" s="392"/>
      <c r="ABF343" s="392"/>
      <c r="ABG343" s="392"/>
      <c r="ABH343" s="392"/>
      <c r="ABI343" s="392"/>
      <c r="ABJ343" s="392"/>
      <c r="ABK343" s="392"/>
      <c r="ABL343" s="392"/>
      <c r="ABM343" s="392"/>
      <c r="ABN343" s="392"/>
      <c r="ABO343" s="392"/>
      <c r="ABP343" s="392"/>
      <c r="ABQ343" s="392"/>
      <c r="ABR343" s="392"/>
      <c r="ABS343" s="392"/>
      <c r="ABT343" s="392"/>
      <c r="ABU343" s="392"/>
      <c r="ABV343" s="392"/>
      <c r="ABW343" s="392"/>
      <c r="ABX343" s="392"/>
      <c r="ABY343" s="392"/>
      <c r="ABZ343" s="392"/>
      <c r="ACA343" s="392"/>
      <c r="ACB343" s="392"/>
      <c r="ACC343" s="392"/>
      <c r="ACD343" s="392"/>
      <c r="ACE343" s="392"/>
      <c r="ACF343" s="392"/>
      <c r="ACG343" s="392"/>
      <c r="ACH343" s="392"/>
      <c r="ACI343" s="392"/>
      <c r="ACJ343" s="392"/>
      <c r="ACK343" s="392"/>
      <c r="ACL343" s="392"/>
      <c r="ACM343" s="392"/>
      <c r="ACN343" s="392"/>
      <c r="ACO343" s="392"/>
      <c r="ACP343" s="392"/>
      <c r="ACQ343" s="392"/>
      <c r="ACR343" s="392"/>
      <c r="ACS343" s="392"/>
      <c r="ACT343" s="392"/>
      <c r="ACU343" s="392"/>
      <c r="ACV343" s="392"/>
      <c r="ACW343" s="392"/>
      <c r="ACX343" s="392"/>
      <c r="ACY343" s="392"/>
      <c r="ACZ343" s="392"/>
      <c r="ADA343" s="392"/>
      <c r="ADB343" s="392"/>
      <c r="ADC343" s="392"/>
      <c r="ADD343" s="392"/>
      <c r="ADE343" s="392"/>
      <c r="ADF343" s="392"/>
      <c r="ADG343" s="392"/>
      <c r="ADH343" s="392"/>
      <c r="ADI343" s="392"/>
      <c r="ADJ343" s="392"/>
      <c r="ADK343" s="392"/>
      <c r="ADL343" s="392"/>
      <c r="ADM343" s="392"/>
      <c r="ADN343" s="392"/>
      <c r="ADO343" s="392"/>
      <c r="ADP343" s="392"/>
      <c r="ADQ343" s="392"/>
      <c r="ADR343" s="392"/>
      <c r="ADS343" s="392"/>
      <c r="ADT343" s="392"/>
      <c r="ADU343" s="392"/>
      <c r="ADV343" s="392"/>
      <c r="ADW343" s="392"/>
      <c r="ADX343" s="392"/>
      <c r="ADY343" s="392"/>
      <c r="ADZ343" s="392"/>
      <c r="AEA343" s="392"/>
      <c r="AEB343" s="392"/>
      <c r="AEC343" s="392"/>
      <c r="AED343" s="392"/>
      <c r="AEE343" s="392"/>
      <c r="AEF343" s="392"/>
      <c r="AEG343" s="392"/>
      <c r="AEH343" s="392"/>
      <c r="AEI343" s="392"/>
      <c r="AEJ343" s="392"/>
      <c r="AEK343" s="392"/>
      <c r="AEL343" s="392"/>
      <c r="AEM343" s="392"/>
      <c r="AEN343" s="392"/>
      <c r="AEO343" s="392"/>
      <c r="AEP343" s="392"/>
      <c r="AEQ343" s="392"/>
      <c r="AER343" s="392"/>
      <c r="AES343" s="392"/>
      <c r="AET343" s="392"/>
      <c r="AEU343" s="392"/>
      <c r="AEV343" s="392"/>
      <c r="AEW343" s="392"/>
      <c r="AEX343" s="392"/>
      <c r="AEY343" s="392"/>
      <c r="AEZ343" s="392"/>
      <c r="AFA343" s="392"/>
      <c r="AFB343" s="392"/>
      <c r="AFC343" s="392"/>
      <c r="AFD343" s="392"/>
      <c r="AFE343" s="392"/>
      <c r="AFF343" s="392"/>
      <c r="AFG343" s="392"/>
      <c r="AFH343" s="392"/>
      <c r="AFI343" s="392"/>
      <c r="AFJ343" s="392"/>
      <c r="AFK343" s="392"/>
      <c r="AFL343" s="392"/>
      <c r="AFM343" s="392"/>
      <c r="AFN343" s="392"/>
      <c r="AFO343" s="392"/>
      <c r="AFP343" s="392"/>
      <c r="AFQ343" s="392"/>
      <c r="AFR343" s="392"/>
      <c r="AFS343" s="392"/>
      <c r="AFT343" s="392"/>
      <c r="AFU343" s="392"/>
      <c r="AFV343" s="392"/>
      <c r="AFW343" s="392"/>
      <c r="AFX343" s="392"/>
      <c r="AFY343" s="392"/>
      <c r="AFZ343" s="392"/>
      <c r="AGA343" s="392"/>
      <c r="AGB343" s="392"/>
      <c r="AGC343" s="392"/>
      <c r="AGD343" s="392"/>
      <c r="AGE343" s="392"/>
      <c r="AGF343" s="392"/>
      <c r="AGG343" s="392"/>
      <c r="AGH343" s="392"/>
      <c r="AGI343" s="392"/>
      <c r="AGJ343" s="392"/>
      <c r="AGK343" s="392"/>
      <c r="AGL343" s="392"/>
      <c r="AGM343" s="392"/>
      <c r="AGN343" s="392"/>
      <c r="AGO343" s="392"/>
      <c r="AGP343" s="392"/>
      <c r="AGQ343" s="392"/>
      <c r="AGR343" s="392"/>
      <c r="AGS343" s="392"/>
      <c r="AGT343" s="392"/>
      <c r="AGU343" s="392"/>
      <c r="AGV343" s="392"/>
      <c r="AGW343" s="392"/>
      <c r="AGX343" s="392"/>
      <c r="AGY343" s="392"/>
      <c r="AGZ343" s="392"/>
      <c r="AHA343" s="392"/>
      <c r="AHB343" s="392"/>
      <c r="AHC343" s="392"/>
      <c r="AHD343" s="392"/>
      <c r="AHE343" s="392"/>
      <c r="AHF343" s="392"/>
      <c r="AHG343" s="392"/>
      <c r="AHH343" s="392"/>
      <c r="AHI343" s="392"/>
      <c r="AHJ343" s="392"/>
      <c r="AHK343" s="392"/>
      <c r="AHL343" s="392"/>
      <c r="AHM343" s="392"/>
      <c r="AHN343" s="392"/>
      <c r="AHO343" s="392"/>
      <c r="AHP343" s="392"/>
      <c r="AHQ343" s="392"/>
      <c r="AHR343" s="392"/>
      <c r="AHS343" s="392"/>
      <c r="AHT343" s="392"/>
      <c r="AHU343" s="392"/>
      <c r="AHV343" s="392"/>
      <c r="AHW343" s="392"/>
      <c r="AHX343" s="392"/>
      <c r="AHY343" s="392"/>
      <c r="AHZ343" s="392"/>
      <c r="AIA343" s="392"/>
      <c r="AIB343" s="392"/>
      <c r="AIC343" s="392"/>
      <c r="AID343" s="392"/>
      <c r="AIE343" s="392"/>
      <c r="AIF343" s="392"/>
      <c r="AIG343" s="392"/>
      <c r="AIH343" s="392"/>
      <c r="AII343" s="392"/>
      <c r="AIJ343" s="392"/>
      <c r="AIK343" s="392"/>
      <c r="AIL343" s="392"/>
      <c r="AIM343" s="392"/>
      <c r="AIN343" s="392"/>
      <c r="AIO343" s="392"/>
      <c r="AIP343" s="392"/>
      <c r="AIQ343" s="392"/>
      <c r="AIR343" s="392"/>
      <c r="AIS343" s="392"/>
      <c r="AIT343" s="392"/>
      <c r="AIU343" s="392"/>
      <c r="AIV343" s="392"/>
      <c r="AIW343" s="392"/>
      <c r="AIX343" s="392"/>
      <c r="AIY343" s="392"/>
      <c r="AIZ343" s="392"/>
      <c r="AJA343" s="392"/>
      <c r="AJB343" s="392"/>
      <c r="AJC343" s="392"/>
      <c r="AJD343" s="392"/>
      <c r="AJE343" s="392"/>
      <c r="AJF343" s="392"/>
      <c r="AJG343" s="392"/>
      <c r="AJH343" s="392"/>
      <c r="AJI343" s="392"/>
      <c r="AJJ343" s="392"/>
      <c r="AJK343" s="392"/>
      <c r="AJL343" s="392"/>
      <c r="AJM343" s="392"/>
      <c r="AJN343" s="392"/>
      <c r="AJO343" s="392"/>
      <c r="AJP343" s="392"/>
      <c r="AJQ343" s="392"/>
      <c r="AJR343" s="392"/>
      <c r="AJS343" s="392"/>
      <c r="AJT343" s="392"/>
      <c r="AJU343" s="392"/>
      <c r="AJV343" s="392"/>
      <c r="AJW343" s="392"/>
      <c r="AJX343" s="392"/>
      <c r="AJY343" s="392"/>
      <c r="AJZ343" s="392"/>
      <c r="AKA343" s="392"/>
      <c r="AKB343" s="392"/>
      <c r="AKC343" s="392"/>
      <c r="AKD343" s="392"/>
      <c r="AKE343" s="392"/>
      <c r="AKF343" s="392"/>
      <c r="AKG343" s="392"/>
      <c r="AKH343" s="392"/>
      <c r="AKI343" s="392"/>
      <c r="AKJ343" s="392"/>
      <c r="AKK343" s="392"/>
      <c r="AKL343" s="392"/>
      <c r="AKM343" s="392"/>
      <c r="AKN343" s="392"/>
      <c r="AKO343" s="392"/>
      <c r="AKP343" s="392"/>
      <c r="AKQ343" s="392"/>
      <c r="AKR343" s="392"/>
      <c r="AKS343" s="392"/>
      <c r="AKT343" s="392"/>
      <c r="AKU343" s="392"/>
      <c r="AKV343" s="392"/>
      <c r="AKW343" s="392"/>
      <c r="AKX343" s="392"/>
      <c r="AKY343" s="392"/>
      <c r="AKZ343" s="392"/>
      <c r="ALA343" s="392"/>
      <c r="ALB343" s="392"/>
      <c r="ALC343" s="392"/>
      <c r="ALD343" s="392"/>
      <c r="ALE343" s="392"/>
      <c r="ALF343" s="392"/>
      <c r="ALG343" s="392"/>
      <c r="ALH343" s="392"/>
      <c r="ALI343" s="392"/>
      <c r="ALJ343" s="392"/>
      <c r="ALK343" s="392"/>
      <c r="ALL343" s="392"/>
      <c r="ALM343" s="392"/>
      <c r="ALN343" s="392"/>
      <c r="ALO343" s="392"/>
      <c r="ALP343" s="392"/>
      <c r="ALQ343" s="392"/>
      <c r="ALR343" s="392"/>
      <c r="ALS343" s="392"/>
      <c r="ALT343" s="392"/>
      <c r="ALU343" s="392"/>
      <c r="ALV343" s="392"/>
      <c r="ALW343" s="392"/>
      <c r="ALX343" s="392"/>
      <c r="ALY343" s="392"/>
      <c r="ALZ343" s="392"/>
      <c r="AMA343" s="392"/>
      <c r="AMB343" s="392"/>
      <c r="AMC343" s="392"/>
      <c r="AMD343" s="392"/>
      <c r="AME343" s="392"/>
      <c r="AMF343" s="392"/>
      <c r="AMG343" s="392"/>
      <c r="AMH343" s="392"/>
      <c r="AMI343" s="392"/>
      <c r="AMJ343" s="392"/>
      <c r="AMK343" s="392"/>
    </row>
    <row r="344" spans="1:1025" s="669" customFormat="1">
      <c r="A344" s="1803" t="s">
        <v>3448</v>
      </c>
      <c r="B344" s="1803"/>
      <c r="C344" s="1803"/>
      <c r="D344" s="1803"/>
      <c r="E344" s="1803"/>
      <c r="F344" s="1803"/>
      <c r="G344" s="1803"/>
      <c r="H344" s="1803"/>
      <c r="I344" s="667"/>
      <c r="J344" s="668"/>
      <c r="K344" s="392"/>
      <c r="L344" s="392"/>
      <c r="M344" s="392"/>
      <c r="N344" s="392"/>
      <c r="O344" s="392"/>
      <c r="P344" s="392"/>
      <c r="Q344" s="392"/>
      <c r="R344" s="392"/>
      <c r="S344" s="392"/>
      <c r="T344" s="392"/>
      <c r="U344" s="392"/>
      <c r="V344" s="392"/>
      <c r="W344" s="392"/>
      <c r="X344" s="392"/>
      <c r="Y344" s="392"/>
      <c r="Z344" s="392"/>
      <c r="AA344" s="392"/>
      <c r="AB344" s="392"/>
      <c r="AC344" s="392"/>
      <c r="AD344" s="392"/>
      <c r="AE344" s="392"/>
      <c r="AF344" s="392"/>
      <c r="AG344" s="392"/>
      <c r="AH344" s="392"/>
      <c r="AI344" s="392"/>
      <c r="AJ344" s="392"/>
      <c r="AK344" s="392"/>
      <c r="AL344" s="392"/>
      <c r="AM344" s="392"/>
      <c r="AN344" s="392"/>
      <c r="AO344" s="392"/>
      <c r="AP344" s="392"/>
      <c r="AQ344" s="392"/>
      <c r="AR344" s="392"/>
      <c r="AS344" s="392"/>
      <c r="AT344" s="392"/>
      <c r="AU344" s="392"/>
      <c r="AV344" s="392"/>
      <c r="AW344" s="392"/>
      <c r="AX344" s="392"/>
      <c r="AY344" s="392"/>
      <c r="AZ344" s="392"/>
      <c r="BA344" s="392"/>
      <c r="BB344" s="392"/>
      <c r="BC344" s="392"/>
      <c r="BD344" s="392"/>
      <c r="BE344" s="392"/>
      <c r="BF344" s="392"/>
      <c r="BG344" s="392"/>
      <c r="BH344" s="392"/>
      <c r="BI344" s="392"/>
      <c r="BJ344" s="392"/>
      <c r="BK344" s="392"/>
      <c r="BL344" s="392"/>
      <c r="BM344" s="392"/>
      <c r="BN344" s="392"/>
      <c r="BO344" s="392"/>
      <c r="BP344" s="392"/>
      <c r="BQ344" s="392"/>
      <c r="BR344" s="392"/>
      <c r="BS344" s="392"/>
      <c r="BT344" s="392"/>
      <c r="BU344" s="392"/>
      <c r="BV344" s="392"/>
      <c r="BW344" s="392"/>
      <c r="BX344" s="392"/>
      <c r="BY344" s="392"/>
      <c r="BZ344" s="392"/>
      <c r="CA344" s="392"/>
      <c r="CB344" s="392"/>
      <c r="CC344" s="392"/>
      <c r="CD344" s="392"/>
      <c r="CE344" s="392"/>
      <c r="CF344" s="392"/>
      <c r="CG344" s="392"/>
      <c r="CH344" s="392"/>
      <c r="CI344" s="392"/>
      <c r="CJ344" s="392"/>
      <c r="CK344" s="392"/>
      <c r="CL344" s="392"/>
      <c r="CM344" s="392"/>
      <c r="CN344" s="392"/>
      <c r="CO344" s="392"/>
      <c r="CP344" s="392"/>
      <c r="CQ344" s="392"/>
      <c r="CR344" s="392"/>
      <c r="CS344" s="392"/>
      <c r="CT344" s="392"/>
      <c r="CU344" s="392"/>
      <c r="CV344" s="392"/>
      <c r="CW344" s="392"/>
      <c r="CX344" s="392"/>
      <c r="CY344" s="392"/>
      <c r="CZ344" s="392"/>
      <c r="DA344" s="392"/>
      <c r="DB344" s="392"/>
      <c r="DC344" s="392"/>
      <c r="DD344" s="392"/>
      <c r="DE344" s="392"/>
      <c r="DF344" s="392"/>
      <c r="DG344" s="392"/>
      <c r="DH344" s="392"/>
      <c r="DI344" s="392"/>
      <c r="DJ344" s="392"/>
      <c r="DK344" s="392"/>
      <c r="DL344" s="392"/>
      <c r="DM344" s="392"/>
      <c r="DN344" s="392"/>
      <c r="DO344" s="392"/>
      <c r="DP344" s="392"/>
      <c r="DQ344" s="392"/>
      <c r="DR344" s="392"/>
      <c r="DS344" s="392"/>
      <c r="DT344" s="392"/>
      <c r="DU344" s="392"/>
      <c r="DV344" s="392"/>
      <c r="DW344" s="392"/>
      <c r="DX344" s="392"/>
      <c r="DY344" s="392"/>
      <c r="DZ344" s="392"/>
      <c r="EA344" s="392"/>
      <c r="EB344" s="392"/>
      <c r="EC344" s="392"/>
      <c r="ED344" s="392"/>
      <c r="EE344" s="392"/>
      <c r="EF344" s="392"/>
      <c r="EG344" s="392"/>
      <c r="EH344" s="392"/>
      <c r="EI344" s="392"/>
      <c r="EJ344" s="392"/>
      <c r="EK344" s="392"/>
      <c r="EL344" s="392"/>
      <c r="EM344" s="392"/>
      <c r="EN344" s="392"/>
      <c r="EO344" s="392"/>
      <c r="EP344" s="392"/>
      <c r="EQ344" s="392"/>
      <c r="ER344" s="392"/>
      <c r="ES344" s="392"/>
      <c r="ET344" s="392"/>
      <c r="EU344" s="392"/>
      <c r="EV344" s="392"/>
      <c r="EW344" s="392"/>
      <c r="EX344" s="392"/>
      <c r="EY344" s="392"/>
      <c r="EZ344" s="392"/>
      <c r="FA344" s="392"/>
      <c r="FB344" s="392"/>
      <c r="FC344" s="392"/>
      <c r="FD344" s="392"/>
      <c r="FE344" s="392"/>
      <c r="FF344" s="392"/>
      <c r="FG344" s="392"/>
      <c r="FH344" s="392"/>
      <c r="FI344" s="392"/>
      <c r="FJ344" s="392"/>
      <c r="FK344" s="392"/>
      <c r="FL344" s="392"/>
      <c r="FM344" s="392"/>
      <c r="FN344" s="392"/>
      <c r="FO344" s="392"/>
      <c r="FP344" s="392"/>
      <c r="FQ344" s="392"/>
      <c r="FR344" s="392"/>
      <c r="FS344" s="392"/>
      <c r="FT344" s="392"/>
      <c r="FU344" s="392"/>
      <c r="FV344" s="392"/>
      <c r="FW344" s="392"/>
      <c r="FX344" s="392"/>
      <c r="FY344" s="392"/>
      <c r="FZ344" s="392"/>
      <c r="GA344" s="392"/>
      <c r="GB344" s="392"/>
      <c r="GC344" s="392"/>
      <c r="GD344" s="392"/>
      <c r="GE344" s="392"/>
      <c r="GF344" s="392"/>
      <c r="GG344" s="392"/>
      <c r="GH344" s="392"/>
      <c r="GI344" s="392"/>
      <c r="GJ344" s="392"/>
      <c r="GK344" s="392"/>
      <c r="GL344" s="392"/>
      <c r="GM344" s="392"/>
      <c r="GN344" s="392"/>
      <c r="GO344" s="392"/>
      <c r="GP344" s="392"/>
      <c r="GQ344" s="392"/>
      <c r="GR344" s="392"/>
      <c r="GS344" s="392"/>
      <c r="GT344" s="392"/>
      <c r="GU344" s="392"/>
      <c r="GV344" s="392"/>
      <c r="GW344" s="392"/>
      <c r="GX344" s="392"/>
      <c r="GY344" s="392"/>
      <c r="GZ344" s="392"/>
      <c r="HA344" s="392"/>
      <c r="HB344" s="392"/>
      <c r="HC344" s="392"/>
      <c r="HD344" s="392"/>
      <c r="HE344" s="392"/>
      <c r="HF344" s="392"/>
      <c r="HG344" s="392"/>
      <c r="HH344" s="392"/>
      <c r="HI344" s="392"/>
      <c r="HJ344" s="392"/>
      <c r="HK344" s="392"/>
      <c r="HL344" s="392"/>
      <c r="HM344" s="392"/>
      <c r="HN344" s="392"/>
      <c r="HO344" s="392"/>
      <c r="HP344" s="392"/>
      <c r="HQ344" s="392"/>
      <c r="HR344" s="392"/>
      <c r="HS344" s="392"/>
      <c r="HT344" s="392"/>
      <c r="HU344" s="392"/>
      <c r="HV344" s="392"/>
      <c r="HW344" s="392"/>
      <c r="HX344" s="392"/>
      <c r="HY344" s="392"/>
      <c r="HZ344" s="392"/>
      <c r="IA344" s="392"/>
      <c r="IB344" s="392"/>
      <c r="IC344" s="392"/>
      <c r="ID344" s="392"/>
      <c r="IE344" s="392"/>
      <c r="IF344" s="392"/>
      <c r="IG344" s="392"/>
      <c r="IH344" s="392"/>
      <c r="II344" s="392"/>
      <c r="IJ344" s="392"/>
      <c r="IK344" s="392"/>
      <c r="IL344" s="392"/>
      <c r="IM344" s="392"/>
      <c r="IN344" s="392"/>
      <c r="IO344" s="392"/>
      <c r="IP344" s="392"/>
      <c r="IQ344" s="392"/>
      <c r="IR344" s="392"/>
      <c r="IS344" s="392"/>
      <c r="IT344" s="392"/>
      <c r="IU344" s="392"/>
      <c r="IV344" s="392"/>
      <c r="IW344" s="392"/>
      <c r="IX344" s="392"/>
      <c r="IY344" s="392"/>
      <c r="IZ344" s="392"/>
      <c r="JA344" s="392"/>
      <c r="JB344" s="392"/>
      <c r="JC344" s="392"/>
      <c r="JD344" s="392"/>
      <c r="JE344" s="392"/>
      <c r="JF344" s="392"/>
      <c r="JG344" s="392"/>
      <c r="JH344" s="392"/>
      <c r="JI344" s="392"/>
      <c r="JJ344" s="392"/>
      <c r="JK344" s="392"/>
      <c r="JL344" s="392"/>
      <c r="JM344" s="392"/>
      <c r="JN344" s="392"/>
      <c r="JO344" s="392"/>
      <c r="JP344" s="392"/>
      <c r="JQ344" s="392"/>
      <c r="JR344" s="392"/>
      <c r="JS344" s="392"/>
      <c r="JT344" s="392"/>
      <c r="JU344" s="392"/>
      <c r="JV344" s="392"/>
      <c r="JW344" s="392"/>
      <c r="JX344" s="392"/>
      <c r="JY344" s="392"/>
      <c r="JZ344" s="392"/>
      <c r="KA344" s="392"/>
      <c r="KB344" s="392"/>
      <c r="KC344" s="392"/>
      <c r="KD344" s="392"/>
      <c r="KE344" s="392"/>
      <c r="KF344" s="392"/>
      <c r="KG344" s="392"/>
      <c r="KH344" s="392"/>
      <c r="KI344" s="392"/>
      <c r="KJ344" s="392"/>
      <c r="KK344" s="392"/>
      <c r="KL344" s="392"/>
      <c r="KM344" s="392"/>
      <c r="KN344" s="392"/>
      <c r="KO344" s="392"/>
      <c r="KP344" s="392"/>
      <c r="KQ344" s="392"/>
      <c r="KR344" s="392"/>
      <c r="KS344" s="392"/>
      <c r="KT344" s="392"/>
      <c r="KU344" s="392"/>
      <c r="KV344" s="392"/>
      <c r="KW344" s="392"/>
      <c r="KX344" s="392"/>
      <c r="KY344" s="392"/>
      <c r="KZ344" s="392"/>
      <c r="LA344" s="392"/>
      <c r="LB344" s="392"/>
      <c r="LC344" s="392"/>
      <c r="LD344" s="392"/>
      <c r="LE344" s="392"/>
      <c r="LF344" s="392"/>
      <c r="LG344" s="392"/>
      <c r="LH344" s="392"/>
      <c r="LI344" s="392"/>
      <c r="LJ344" s="392"/>
      <c r="LK344" s="392"/>
      <c r="LL344" s="392"/>
      <c r="LM344" s="392"/>
      <c r="LN344" s="392"/>
      <c r="LO344" s="392"/>
      <c r="LP344" s="392"/>
      <c r="LQ344" s="392"/>
      <c r="LR344" s="392"/>
      <c r="LS344" s="392"/>
      <c r="LT344" s="392"/>
      <c r="LU344" s="392"/>
      <c r="LV344" s="392"/>
      <c r="LW344" s="392"/>
      <c r="LX344" s="392"/>
      <c r="LY344" s="392"/>
      <c r="LZ344" s="392"/>
      <c r="MA344" s="392"/>
      <c r="MB344" s="392"/>
      <c r="MC344" s="392"/>
      <c r="MD344" s="392"/>
      <c r="ME344" s="392"/>
      <c r="MF344" s="392"/>
      <c r="MG344" s="392"/>
      <c r="MH344" s="392"/>
      <c r="MI344" s="392"/>
      <c r="MJ344" s="392"/>
      <c r="MK344" s="392"/>
      <c r="ML344" s="392"/>
      <c r="MM344" s="392"/>
      <c r="MN344" s="392"/>
      <c r="MO344" s="392"/>
      <c r="MP344" s="392"/>
      <c r="MQ344" s="392"/>
      <c r="MR344" s="392"/>
      <c r="MS344" s="392"/>
      <c r="MT344" s="392"/>
      <c r="MU344" s="392"/>
      <c r="MV344" s="392"/>
      <c r="MW344" s="392"/>
      <c r="MX344" s="392"/>
      <c r="MY344" s="392"/>
      <c r="MZ344" s="392"/>
      <c r="NA344" s="392"/>
      <c r="NB344" s="392"/>
      <c r="NC344" s="392"/>
      <c r="ND344" s="392"/>
      <c r="NE344" s="392"/>
      <c r="NF344" s="392"/>
      <c r="NG344" s="392"/>
      <c r="NH344" s="392"/>
      <c r="NI344" s="392"/>
      <c r="NJ344" s="392"/>
      <c r="NK344" s="392"/>
      <c r="NL344" s="392"/>
      <c r="NM344" s="392"/>
      <c r="NN344" s="392"/>
      <c r="NO344" s="392"/>
      <c r="NP344" s="392"/>
      <c r="NQ344" s="392"/>
      <c r="NR344" s="392"/>
      <c r="NS344" s="392"/>
      <c r="NT344" s="392"/>
      <c r="NU344" s="392"/>
      <c r="NV344" s="392"/>
      <c r="NW344" s="392"/>
      <c r="NX344" s="392"/>
      <c r="NY344" s="392"/>
      <c r="NZ344" s="392"/>
      <c r="OA344" s="392"/>
      <c r="OB344" s="392"/>
      <c r="OC344" s="392"/>
      <c r="OD344" s="392"/>
      <c r="OE344" s="392"/>
      <c r="OF344" s="392"/>
      <c r="OG344" s="392"/>
      <c r="OH344" s="392"/>
      <c r="OI344" s="392"/>
      <c r="OJ344" s="392"/>
      <c r="OK344" s="392"/>
      <c r="OL344" s="392"/>
      <c r="OM344" s="392"/>
      <c r="ON344" s="392"/>
      <c r="OO344" s="392"/>
      <c r="OP344" s="392"/>
      <c r="OQ344" s="392"/>
      <c r="OR344" s="392"/>
      <c r="OS344" s="392"/>
      <c r="OT344" s="392"/>
      <c r="OU344" s="392"/>
      <c r="OV344" s="392"/>
      <c r="OW344" s="392"/>
      <c r="OX344" s="392"/>
      <c r="OY344" s="392"/>
      <c r="OZ344" s="392"/>
      <c r="PA344" s="392"/>
      <c r="PB344" s="392"/>
      <c r="PC344" s="392"/>
      <c r="PD344" s="392"/>
      <c r="PE344" s="392"/>
      <c r="PF344" s="392"/>
      <c r="PG344" s="392"/>
      <c r="PH344" s="392"/>
      <c r="PI344" s="392"/>
      <c r="PJ344" s="392"/>
      <c r="PK344" s="392"/>
      <c r="PL344" s="392"/>
      <c r="PM344" s="392"/>
      <c r="PN344" s="392"/>
      <c r="PO344" s="392"/>
      <c r="PP344" s="392"/>
      <c r="PQ344" s="392"/>
      <c r="PR344" s="392"/>
      <c r="PS344" s="392"/>
      <c r="PT344" s="392"/>
      <c r="PU344" s="392"/>
      <c r="PV344" s="392"/>
      <c r="PW344" s="392"/>
      <c r="PX344" s="392"/>
      <c r="PY344" s="392"/>
      <c r="PZ344" s="392"/>
      <c r="QA344" s="392"/>
      <c r="QB344" s="392"/>
      <c r="QC344" s="392"/>
      <c r="QD344" s="392"/>
      <c r="QE344" s="392"/>
      <c r="QF344" s="392"/>
      <c r="QG344" s="392"/>
      <c r="QH344" s="392"/>
      <c r="QI344" s="392"/>
      <c r="QJ344" s="392"/>
      <c r="QK344" s="392"/>
      <c r="QL344" s="392"/>
      <c r="QM344" s="392"/>
      <c r="QN344" s="392"/>
      <c r="QO344" s="392"/>
      <c r="QP344" s="392"/>
      <c r="QQ344" s="392"/>
      <c r="QR344" s="392"/>
      <c r="QS344" s="392"/>
      <c r="QT344" s="392"/>
      <c r="QU344" s="392"/>
      <c r="QV344" s="392"/>
      <c r="QW344" s="392"/>
      <c r="QX344" s="392"/>
      <c r="QY344" s="392"/>
      <c r="QZ344" s="392"/>
      <c r="RA344" s="392"/>
      <c r="RB344" s="392"/>
      <c r="RC344" s="392"/>
      <c r="RD344" s="392"/>
      <c r="RE344" s="392"/>
      <c r="RF344" s="392"/>
      <c r="RG344" s="392"/>
      <c r="RH344" s="392"/>
      <c r="RI344" s="392"/>
      <c r="RJ344" s="392"/>
      <c r="RK344" s="392"/>
      <c r="RL344" s="392"/>
      <c r="RM344" s="392"/>
      <c r="RN344" s="392"/>
      <c r="RO344" s="392"/>
      <c r="RP344" s="392"/>
      <c r="RQ344" s="392"/>
      <c r="RR344" s="392"/>
      <c r="RS344" s="392"/>
      <c r="RT344" s="392"/>
      <c r="RU344" s="392"/>
      <c r="RV344" s="392"/>
      <c r="RW344" s="392"/>
      <c r="RX344" s="392"/>
      <c r="RY344" s="392"/>
      <c r="RZ344" s="392"/>
      <c r="SA344" s="392"/>
      <c r="SB344" s="392"/>
      <c r="SC344" s="392"/>
      <c r="SD344" s="392"/>
      <c r="SE344" s="392"/>
      <c r="SF344" s="392"/>
      <c r="SG344" s="392"/>
      <c r="SH344" s="392"/>
      <c r="SI344" s="392"/>
      <c r="SJ344" s="392"/>
      <c r="SK344" s="392"/>
      <c r="SL344" s="392"/>
      <c r="SM344" s="392"/>
      <c r="SN344" s="392"/>
      <c r="SO344" s="392"/>
      <c r="SP344" s="392"/>
      <c r="SQ344" s="392"/>
      <c r="SR344" s="392"/>
      <c r="SS344" s="392"/>
      <c r="ST344" s="392"/>
      <c r="SU344" s="392"/>
      <c r="SV344" s="392"/>
      <c r="SW344" s="392"/>
      <c r="SX344" s="392"/>
      <c r="SY344" s="392"/>
      <c r="SZ344" s="392"/>
      <c r="TA344" s="392"/>
      <c r="TB344" s="392"/>
      <c r="TC344" s="392"/>
      <c r="TD344" s="392"/>
      <c r="TE344" s="392"/>
      <c r="TF344" s="392"/>
      <c r="TG344" s="392"/>
      <c r="TH344" s="392"/>
      <c r="TI344" s="392"/>
      <c r="TJ344" s="392"/>
      <c r="TK344" s="392"/>
      <c r="TL344" s="392"/>
      <c r="TM344" s="392"/>
      <c r="TN344" s="392"/>
      <c r="TO344" s="392"/>
      <c r="TP344" s="392"/>
      <c r="TQ344" s="392"/>
      <c r="TR344" s="392"/>
      <c r="TS344" s="392"/>
      <c r="TT344" s="392"/>
      <c r="TU344" s="392"/>
      <c r="TV344" s="392"/>
      <c r="TW344" s="392"/>
      <c r="TX344" s="392"/>
      <c r="TY344" s="392"/>
      <c r="TZ344" s="392"/>
      <c r="UA344" s="392"/>
      <c r="UB344" s="392"/>
      <c r="UC344" s="392"/>
      <c r="UD344" s="392"/>
      <c r="UE344" s="392"/>
      <c r="UF344" s="392"/>
      <c r="UG344" s="392"/>
      <c r="UH344" s="392"/>
      <c r="UI344" s="392"/>
      <c r="UJ344" s="392"/>
      <c r="UK344" s="392"/>
      <c r="UL344" s="392"/>
      <c r="UM344" s="392"/>
      <c r="UN344" s="392"/>
      <c r="UO344" s="392"/>
      <c r="UP344" s="392"/>
      <c r="UQ344" s="392"/>
      <c r="UR344" s="392"/>
      <c r="US344" s="392"/>
      <c r="UT344" s="392"/>
      <c r="UU344" s="392"/>
      <c r="UV344" s="392"/>
      <c r="UW344" s="392"/>
      <c r="UX344" s="392"/>
      <c r="UY344" s="392"/>
      <c r="UZ344" s="392"/>
      <c r="VA344" s="392"/>
      <c r="VB344" s="392"/>
      <c r="VC344" s="392"/>
      <c r="VD344" s="392"/>
      <c r="VE344" s="392"/>
      <c r="VF344" s="392"/>
      <c r="VG344" s="392"/>
      <c r="VH344" s="392"/>
      <c r="VI344" s="392"/>
      <c r="VJ344" s="392"/>
      <c r="VK344" s="392"/>
      <c r="VL344" s="392"/>
      <c r="VM344" s="392"/>
      <c r="VN344" s="392"/>
      <c r="VO344" s="392"/>
      <c r="VP344" s="392"/>
      <c r="VQ344" s="392"/>
      <c r="VR344" s="392"/>
      <c r="VS344" s="392"/>
      <c r="VT344" s="392"/>
      <c r="VU344" s="392"/>
      <c r="VV344" s="392"/>
      <c r="VW344" s="392"/>
      <c r="VX344" s="392"/>
      <c r="VY344" s="392"/>
      <c r="VZ344" s="392"/>
      <c r="WA344" s="392"/>
      <c r="WB344" s="392"/>
      <c r="WC344" s="392"/>
      <c r="WD344" s="392"/>
      <c r="WE344" s="392"/>
      <c r="WF344" s="392"/>
      <c r="WG344" s="392"/>
      <c r="WH344" s="392"/>
      <c r="WI344" s="392"/>
      <c r="WJ344" s="392"/>
      <c r="WK344" s="392"/>
      <c r="WL344" s="392"/>
      <c r="WM344" s="392"/>
      <c r="WN344" s="392"/>
      <c r="WO344" s="392"/>
      <c r="WP344" s="392"/>
      <c r="WQ344" s="392"/>
      <c r="WR344" s="392"/>
      <c r="WS344" s="392"/>
      <c r="WT344" s="392"/>
      <c r="WU344" s="392"/>
      <c r="WV344" s="392"/>
      <c r="WW344" s="392"/>
      <c r="WX344" s="392"/>
      <c r="WY344" s="392"/>
      <c r="WZ344" s="392"/>
      <c r="XA344" s="392"/>
      <c r="XB344" s="392"/>
      <c r="XC344" s="392"/>
      <c r="XD344" s="392"/>
      <c r="XE344" s="392"/>
      <c r="XF344" s="392"/>
      <c r="XG344" s="392"/>
      <c r="XH344" s="392"/>
      <c r="XI344" s="392"/>
      <c r="XJ344" s="392"/>
      <c r="XK344" s="392"/>
      <c r="XL344" s="392"/>
      <c r="XM344" s="392"/>
      <c r="XN344" s="392"/>
      <c r="XO344" s="392"/>
      <c r="XP344" s="392"/>
      <c r="XQ344" s="392"/>
      <c r="XR344" s="392"/>
      <c r="XS344" s="392"/>
      <c r="XT344" s="392"/>
      <c r="XU344" s="392"/>
      <c r="XV344" s="392"/>
      <c r="XW344" s="392"/>
      <c r="XX344" s="392"/>
      <c r="XY344" s="392"/>
      <c r="XZ344" s="392"/>
      <c r="YA344" s="392"/>
      <c r="YB344" s="392"/>
      <c r="YC344" s="392"/>
      <c r="YD344" s="392"/>
      <c r="YE344" s="392"/>
      <c r="YF344" s="392"/>
      <c r="YG344" s="392"/>
      <c r="YH344" s="392"/>
      <c r="YI344" s="392"/>
      <c r="YJ344" s="392"/>
      <c r="YK344" s="392"/>
      <c r="YL344" s="392"/>
      <c r="YM344" s="392"/>
      <c r="YN344" s="392"/>
      <c r="YO344" s="392"/>
      <c r="YP344" s="392"/>
      <c r="YQ344" s="392"/>
      <c r="YR344" s="392"/>
      <c r="YS344" s="392"/>
      <c r="YT344" s="392"/>
      <c r="YU344" s="392"/>
      <c r="YV344" s="392"/>
      <c r="YW344" s="392"/>
      <c r="YX344" s="392"/>
      <c r="YY344" s="392"/>
      <c r="YZ344" s="392"/>
      <c r="ZA344" s="392"/>
      <c r="ZB344" s="392"/>
      <c r="ZC344" s="392"/>
      <c r="ZD344" s="392"/>
      <c r="ZE344" s="392"/>
      <c r="ZF344" s="392"/>
      <c r="ZG344" s="392"/>
      <c r="ZH344" s="392"/>
      <c r="ZI344" s="392"/>
      <c r="ZJ344" s="392"/>
      <c r="ZK344" s="392"/>
      <c r="ZL344" s="392"/>
      <c r="ZM344" s="392"/>
      <c r="ZN344" s="392"/>
      <c r="ZO344" s="392"/>
      <c r="ZP344" s="392"/>
      <c r="ZQ344" s="392"/>
      <c r="ZR344" s="392"/>
      <c r="ZS344" s="392"/>
      <c r="ZT344" s="392"/>
      <c r="ZU344" s="392"/>
      <c r="ZV344" s="392"/>
      <c r="ZW344" s="392"/>
      <c r="ZX344" s="392"/>
      <c r="ZY344" s="392"/>
      <c r="ZZ344" s="392"/>
      <c r="AAA344" s="392"/>
      <c r="AAB344" s="392"/>
      <c r="AAC344" s="392"/>
      <c r="AAD344" s="392"/>
      <c r="AAE344" s="392"/>
      <c r="AAF344" s="392"/>
      <c r="AAG344" s="392"/>
      <c r="AAH344" s="392"/>
      <c r="AAI344" s="392"/>
      <c r="AAJ344" s="392"/>
      <c r="AAK344" s="392"/>
      <c r="AAL344" s="392"/>
      <c r="AAM344" s="392"/>
      <c r="AAN344" s="392"/>
      <c r="AAO344" s="392"/>
      <c r="AAP344" s="392"/>
      <c r="AAQ344" s="392"/>
      <c r="AAR344" s="392"/>
      <c r="AAS344" s="392"/>
      <c r="AAT344" s="392"/>
      <c r="AAU344" s="392"/>
      <c r="AAV344" s="392"/>
      <c r="AAW344" s="392"/>
      <c r="AAX344" s="392"/>
      <c r="AAY344" s="392"/>
      <c r="AAZ344" s="392"/>
      <c r="ABA344" s="392"/>
      <c r="ABB344" s="392"/>
      <c r="ABC344" s="392"/>
      <c r="ABD344" s="392"/>
      <c r="ABE344" s="392"/>
      <c r="ABF344" s="392"/>
      <c r="ABG344" s="392"/>
      <c r="ABH344" s="392"/>
      <c r="ABI344" s="392"/>
      <c r="ABJ344" s="392"/>
      <c r="ABK344" s="392"/>
      <c r="ABL344" s="392"/>
      <c r="ABM344" s="392"/>
      <c r="ABN344" s="392"/>
      <c r="ABO344" s="392"/>
      <c r="ABP344" s="392"/>
      <c r="ABQ344" s="392"/>
      <c r="ABR344" s="392"/>
      <c r="ABS344" s="392"/>
      <c r="ABT344" s="392"/>
      <c r="ABU344" s="392"/>
      <c r="ABV344" s="392"/>
      <c r="ABW344" s="392"/>
      <c r="ABX344" s="392"/>
      <c r="ABY344" s="392"/>
      <c r="ABZ344" s="392"/>
      <c r="ACA344" s="392"/>
      <c r="ACB344" s="392"/>
      <c r="ACC344" s="392"/>
      <c r="ACD344" s="392"/>
      <c r="ACE344" s="392"/>
      <c r="ACF344" s="392"/>
      <c r="ACG344" s="392"/>
      <c r="ACH344" s="392"/>
      <c r="ACI344" s="392"/>
      <c r="ACJ344" s="392"/>
      <c r="ACK344" s="392"/>
      <c r="ACL344" s="392"/>
      <c r="ACM344" s="392"/>
      <c r="ACN344" s="392"/>
      <c r="ACO344" s="392"/>
      <c r="ACP344" s="392"/>
      <c r="ACQ344" s="392"/>
      <c r="ACR344" s="392"/>
      <c r="ACS344" s="392"/>
      <c r="ACT344" s="392"/>
      <c r="ACU344" s="392"/>
      <c r="ACV344" s="392"/>
      <c r="ACW344" s="392"/>
      <c r="ACX344" s="392"/>
      <c r="ACY344" s="392"/>
      <c r="ACZ344" s="392"/>
      <c r="ADA344" s="392"/>
      <c r="ADB344" s="392"/>
      <c r="ADC344" s="392"/>
      <c r="ADD344" s="392"/>
      <c r="ADE344" s="392"/>
      <c r="ADF344" s="392"/>
      <c r="ADG344" s="392"/>
      <c r="ADH344" s="392"/>
      <c r="ADI344" s="392"/>
      <c r="ADJ344" s="392"/>
      <c r="ADK344" s="392"/>
      <c r="ADL344" s="392"/>
      <c r="ADM344" s="392"/>
      <c r="ADN344" s="392"/>
      <c r="ADO344" s="392"/>
      <c r="ADP344" s="392"/>
      <c r="ADQ344" s="392"/>
      <c r="ADR344" s="392"/>
      <c r="ADS344" s="392"/>
      <c r="ADT344" s="392"/>
      <c r="ADU344" s="392"/>
      <c r="ADV344" s="392"/>
      <c r="ADW344" s="392"/>
      <c r="ADX344" s="392"/>
      <c r="ADY344" s="392"/>
      <c r="ADZ344" s="392"/>
      <c r="AEA344" s="392"/>
      <c r="AEB344" s="392"/>
      <c r="AEC344" s="392"/>
      <c r="AED344" s="392"/>
      <c r="AEE344" s="392"/>
      <c r="AEF344" s="392"/>
      <c r="AEG344" s="392"/>
      <c r="AEH344" s="392"/>
      <c r="AEI344" s="392"/>
      <c r="AEJ344" s="392"/>
      <c r="AEK344" s="392"/>
      <c r="AEL344" s="392"/>
      <c r="AEM344" s="392"/>
      <c r="AEN344" s="392"/>
      <c r="AEO344" s="392"/>
      <c r="AEP344" s="392"/>
      <c r="AEQ344" s="392"/>
      <c r="AER344" s="392"/>
      <c r="AES344" s="392"/>
      <c r="AET344" s="392"/>
      <c r="AEU344" s="392"/>
      <c r="AEV344" s="392"/>
      <c r="AEW344" s="392"/>
      <c r="AEX344" s="392"/>
      <c r="AEY344" s="392"/>
      <c r="AEZ344" s="392"/>
      <c r="AFA344" s="392"/>
      <c r="AFB344" s="392"/>
      <c r="AFC344" s="392"/>
      <c r="AFD344" s="392"/>
      <c r="AFE344" s="392"/>
      <c r="AFF344" s="392"/>
      <c r="AFG344" s="392"/>
      <c r="AFH344" s="392"/>
      <c r="AFI344" s="392"/>
      <c r="AFJ344" s="392"/>
      <c r="AFK344" s="392"/>
      <c r="AFL344" s="392"/>
      <c r="AFM344" s="392"/>
      <c r="AFN344" s="392"/>
      <c r="AFO344" s="392"/>
      <c r="AFP344" s="392"/>
      <c r="AFQ344" s="392"/>
      <c r="AFR344" s="392"/>
      <c r="AFS344" s="392"/>
      <c r="AFT344" s="392"/>
      <c r="AFU344" s="392"/>
      <c r="AFV344" s="392"/>
      <c r="AFW344" s="392"/>
      <c r="AFX344" s="392"/>
      <c r="AFY344" s="392"/>
      <c r="AFZ344" s="392"/>
      <c r="AGA344" s="392"/>
      <c r="AGB344" s="392"/>
      <c r="AGC344" s="392"/>
      <c r="AGD344" s="392"/>
      <c r="AGE344" s="392"/>
      <c r="AGF344" s="392"/>
      <c r="AGG344" s="392"/>
      <c r="AGH344" s="392"/>
      <c r="AGI344" s="392"/>
      <c r="AGJ344" s="392"/>
      <c r="AGK344" s="392"/>
      <c r="AGL344" s="392"/>
      <c r="AGM344" s="392"/>
      <c r="AGN344" s="392"/>
      <c r="AGO344" s="392"/>
      <c r="AGP344" s="392"/>
      <c r="AGQ344" s="392"/>
      <c r="AGR344" s="392"/>
      <c r="AGS344" s="392"/>
      <c r="AGT344" s="392"/>
      <c r="AGU344" s="392"/>
      <c r="AGV344" s="392"/>
      <c r="AGW344" s="392"/>
      <c r="AGX344" s="392"/>
      <c r="AGY344" s="392"/>
      <c r="AGZ344" s="392"/>
      <c r="AHA344" s="392"/>
      <c r="AHB344" s="392"/>
      <c r="AHC344" s="392"/>
      <c r="AHD344" s="392"/>
      <c r="AHE344" s="392"/>
      <c r="AHF344" s="392"/>
      <c r="AHG344" s="392"/>
      <c r="AHH344" s="392"/>
      <c r="AHI344" s="392"/>
      <c r="AHJ344" s="392"/>
      <c r="AHK344" s="392"/>
      <c r="AHL344" s="392"/>
      <c r="AHM344" s="392"/>
      <c r="AHN344" s="392"/>
      <c r="AHO344" s="392"/>
      <c r="AHP344" s="392"/>
      <c r="AHQ344" s="392"/>
      <c r="AHR344" s="392"/>
      <c r="AHS344" s="392"/>
      <c r="AHT344" s="392"/>
      <c r="AHU344" s="392"/>
      <c r="AHV344" s="392"/>
      <c r="AHW344" s="392"/>
      <c r="AHX344" s="392"/>
      <c r="AHY344" s="392"/>
      <c r="AHZ344" s="392"/>
      <c r="AIA344" s="392"/>
      <c r="AIB344" s="392"/>
      <c r="AIC344" s="392"/>
      <c r="AID344" s="392"/>
      <c r="AIE344" s="392"/>
      <c r="AIF344" s="392"/>
      <c r="AIG344" s="392"/>
      <c r="AIH344" s="392"/>
      <c r="AII344" s="392"/>
      <c r="AIJ344" s="392"/>
      <c r="AIK344" s="392"/>
      <c r="AIL344" s="392"/>
      <c r="AIM344" s="392"/>
      <c r="AIN344" s="392"/>
      <c r="AIO344" s="392"/>
      <c r="AIP344" s="392"/>
      <c r="AIQ344" s="392"/>
      <c r="AIR344" s="392"/>
      <c r="AIS344" s="392"/>
      <c r="AIT344" s="392"/>
      <c r="AIU344" s="392"/>
      <c r="AIV344" s="392"/>
      <c r="AIW344" s="392"/>
      <c r="AIX344" s="392"/>
      <c r="AIY344" s="392"/>
      <c r="AIZ344" s="392"/>
      <c r="AJA344" s="392"/>
      <c r="AJB344" s="392"/>
      <c r="AJC344" s="392"/>
      <c r="AJD344" s="392"/>
      <c r="AJE344" s="392"/>
      <c r="AJF344" s="392"/>
      <c r="AJG344" s="392"/>
      <c r="AJH344" s="392"/>
      <c r="AJI344" s="392"/>
      <c r="AJJ344" s="392"/>
      <c r="AJK344" s="392"/>
      <c r="AJL344" s="392"/>
      <c r="AJM344" s="392"/>
      <c r="AJN344" s="392"/>
      <c r="AJO344" s="392"/>
      <c r="AJP344" s="392"/>
      <c r="AJQ344" s="392"/>
      <c r="AJR344" s="392"/>
      <c r="AJS344" s="392"/>
      <c r="AJT344" s="392"/>
      <c r="AJU344" s="392"/>
      <c r="AJV344" s="392"/>
      <c r="AJW344" s="392"/>
      <c r="AJX344" s="392"/>
      <c r="AJY344" s="392"/>
      <c r="AJZ344" s="392"/>
      <c r="AKA344" s="392"/>
      <c r="AKB344" s="392"/>
      <c r="AKC344" s="392"/>
      <c r="AKD344" s="392"/>
      <c r="AKE344" s="392"/>
      <c r="AKF344" s="392"/>
      <c r="AKG344" s="392"/>
      <c r="AKH344" s="392"/>
      <c r="AKI344" s="392"/>
      <c r="AKJ344" s="392"/>
      <c r="AKK344" s="392"/>
      <c r="AKL344" s="392"/>
      <c r="AKM344" s="392"/>
      <c r="AKN344" s="392"/>
      <c r="AKO344" s="392"/>
      <c r="AKP344" s="392"/>
      <c r="AKQ344" s="392"/>
      <c r="AKR344" s="392"/>
      <c r="AKS344" s="392"/>
      <c r="AKT344" s="392"/>
      <c r="AKU344" s="392"/>
      <c r="AKV344" s="392"/>
      <c r="AKW344" s="392"/>
      <c r="AKX344" s="392"/>
      <c r="AKY344" s="392"/>
      <c r="AKZ344" s="392"/>
      <c r="ALA344" s="392"/>
      <c r="ALB344" s="392"/>
      <c r="ALC344" s="392"/>
      <c r="ALD344" s="392"/>
      <c r="ALE344" s="392"/>
      <c r="ALF344" s="392"/>
      <c r="ALG344" s="392"/>
      <c r="ALH344" s="392"/>
      <c r="ALI344" s="392"/>
      <c r="ALJ344" s="392"/>
      <c r="ALK344" s="392"/>
      <c r="ALL344" s="392"/>
      <c r="ALM344" s="392"/>
      <c r="ALN344" s="392"/>
      <c r="ALO344" s="392"/>
      <c r="ALP344" s="392"/>
      <c r="ALQ344" s="392"/>
      <c r="ALR344" s="392"/>
      <c r="ALS344" s="392"/>
      <c r="ALT344" s="392"/>
      <c r="ALU344" s="392"/>
      <c r="ALV344" s="392"/>
      <c r="ALW344" s="392"/>
      <c r="ALX344" s="392"/>
      <c r="ALY344" s="392"/>
      <c r="ALZ344" s="392"/>
      <c r="AMA344" s="392"/>
      <c r="AMB344" s="392"/>
      <c r="AMC344" s="392"/>
      <c r="AMD344" s="392"/>
      <c r="AME344" s="392"/>
      <c r="AMF344" s="392"/>
      <c r="AMG344" s="392"/>
      <c r="AMH344" s="392"/>
      <c r="AMI344" s="392"/>
      <c r="AMJ344" s="392"/>
      <c r="AMK344" s="392"/>
    </row>
    <row r="345" spans="1:1025" s="669" customFormat="1">
      <c r="A345" s="1622" t="s">
        <v>4075</v>
      </c>
      <c r="B345" s="1623"/>
      <c r="C345" s="1623"/>
      <c r="D345" s="1624"/>
      <c r="E345" s="1624"/>
      <c r="F345" s="1624"/>
      <c r="G345" s="1624"/>
      <c r="H345" s="1624"/>
      <c r="I345" s="667"/>
      <c r="J345" s="668"/>
      <c r="K345" s="392"/>
      <c r="L345" s="392"/>
      <c r="M345" s="392"/>
      <c r="N345" s="392"/>
      <c r="O345" s="392"/>
      <c r="P345" s="392"/>
      <c r="Q345" s="392"/>
      <c r="R345" s="392"/>
      <c r="S345" s="392"/>
      <c r="T345" s="392"/>
      <c r="U345" s="392"/>
      <c r="V345" s="392"/>
      <c r="W345" s="392"/>
      <c r="X345" s="392"/>
      <c r="Y345" s="392"/>
      <c r="Z345" s="392"/>
      <c r="AA345" s="392"/>
      <c r="AB345" s="392"/>
      <c r="AC345" s="392"/>
      <c r="AD345" s="392"/>
      <c r="AE345" s="392"/>
      <c r="AF345" s="392"/>
      <c r="AG345" s="392"/>
      <c r="AH345" s="392"/>
      <c r="AI345" s="392"/>
      <c r="AJ345" s="392"/>
      <c r="AK345" s="392"/>
      <c r="AL345" s="392"/>
      <c r="AM345" s="392"/>
      <c r="AN345" s="392"/>
      <c r="AO345" s="392"/>
      <c r="AP345" s="392"/>
      <c r="AQ345" s="392"/>
      <c r="AR345" s="392"/>
      <c r="AS345" s="392"/>
      <c r="AT345" s="392"/>
      <c r="AU345" s="392"/>
      <c r="AV345" s="392"/>
      <c r="AW345" s="392"/>
      <c r="AX345" s="392"/>
      <c r="AY345" s="392"/>
      <c r="AZ345" s="392"/>
      <c r="BA345" s="392"/>
      <c r="BB345" s="392"/>
      <c r="BC345" s="392"/>
      <c r="BD345" s="392"/>
      <c r="BE345" s="392"/>
      <c r="BF345" s="392"/>
      <c r="BG345" s="392"/>
      <c r="BH345" s="392"/>
      <c r="BI345" s="392"/>
      <c r="BJ345" s="392"/>
      <c r="BK345" s="392"/>
      <c r="BL345" s="392"/>
      <c r="BM345" s="392"/>
      <c r="BN345" s="392"/>
      <c r="BO345" s="392"/>
      <c r="BP345" s="392"/>
      <c r="BQ345" s="392"/>
      <c r="BR345" s="392"/>
      <c r="BS345" s="392"/>
      <c r="BT345" s="392"/>
      <c r="BU345" s="392"/>
      <c r="BV345" s="392"/>
      <c r="BW345" s="392"/>
      <c r="BX345" s="392"/>
      <c r="BY345" s="392"/>
      <c r="BZ345" s="392"/>
      <c r="CA345" s="392"/>
      <c r="CB345" s="392"/>
      <c r="CC345" s="392"/>
      <c r="CD345" s="392"/>
      <c r="CE345" s="392"/>
      <c r="CF345" s="392"/>
      <c r="CG345" s="392"/>
      <c r="CH345" s="392"/>
      <c r="CI345" s="392"/>
      <c r="CJ345" s="392"/>
      <c r="CK345" s="392"/>
      <c r="CL345" s="392"/>
      <c r="CM345" s="392"/>
      <c r="CN345" s="392"/>
      <c r="CO345" s="392"/>
      <c r="CP345" s="392"/>
      <c r="CQ345" s="392"/>
      <c r="CR345" s="392"/>
      <c r="CS345" s="392"/>
      <c r="CT345" s="392"/>
      <c r="CU345" s="392"/>
      <c r="CV345" s="392"/>
      <c r="CW345" s="392"/>
      <c r="CX345" s="392"/>
      <c r="CY345" s="392"/>
      <c r="CZ345" s="392"/>
      <c r="DA345" s="392"/>
      <c r="DB345" s="392"/>
      <c r="DC345" s="392"/>
      <c r="DD345" s="392"/>
      <c r="DE345" s="392"/>
      <c r="DF345" s="392"/>
      <c r="DG345" s="392"/>
      <c r="DH345" s="392"/>
      <c r="DI345" s="392"/>
      <c r="DJ345" s="392"/>
      <c r="DK345" s="392"/>
      <c r="DL345" s="392"/>
      <c r="DM345" s="392"/>
      <c r="DN345" s="392"/>
      <c r="DO345" s="392"/>
      <c r="DP345" s="392"/>
      <c r="DQ345" s="392"/>
      <c r="DR345" s="392"/>
      <c r="DS345" s="392"/>
      <c r="DT345" s="392"/>
      <c r="DU345" s="392"/>
      <c r="DV345" s="392"/>
      <c r="DW345" s="392"/>
      <c r="DX345" s="392"/>
      <c r="DY345" s="392"/>
      <c r="DZ345" s="392"/>
      <c r="EA345" s="392"/>
      <c r="EB345" s="392"/>
      <c r="EC345" s="392"/>
      <c r="ED345" s="392"/>
      <c r="EE345" s="392"/>
      <c r="EF345" s="392"/>
      <c r="EG345" s="392"/>
      <c r="EH345" s="392"/>
      <c r="EI345" s="392"/>
      <c r="EJ345" s="392"/>
      <c r="EK345" s="392"/>
      <c r="EL345" s="392"/>
      <c r="EM345" s="392"/>
      <c r="EN345" s="392"/>
      <c r="EO345" s="392"/>
      <c r="EP345" s="392"/>
      <c r="EQ345" s="392"/>
      <c r="ER345" s="392"/>
      <c r="ES345" s="392"/>
      <c r="ET345" s="392"/>
      <c r="EU345" s="392"/>
      <c r="EV345" s="392"/>
      <c r="EW345" s="392"/>
      <c r="EX345" s="392"/>
      <c r="EY345" s="392"/>
      <c r="EZ345" s="392"/>
      <c r="FA345" s="392"/>
      <c r="FB345" s="392"/>
      <c r="FC345" s="392"/>
      <c r="FD345" s="392"/>
      <c r="FE345" s="392"/>
      <c r="FF345" s="392"/>
      <c r="FG345" s="392"/>
      <c r="FH345" s="392"/>
      <c r="FI345" s="392"/>
      <c r="FJ345" s="392"/>
      <c r="FK345" s="392"/>
      <c r="FL345" s="392"/>
      <c r="FM345" s="392"/>
      <c r="FN345" s="392"/>
      <c r="FO345" s="392"/>
      <c r="FP345" s="392"/>
      <c r="FQ345" s="392"/>
      <c r="FR345" s="392"/>
      <c r="FS345" s="392"/>
      <c r="FT345" s="392"/>
      <c r="FU345" s="392"/>
      <c r="FV345" s="392"/>
      <c r="FW345" s="392"/>
      <c r="FX345" s="392"/>
      <c r="FY345" s="392"/>
      <c r="FZ345" s="392"/>
      <c r="GA345" s="392"/>
      <c r="GB345" s="392"/>
      <c r="GC345" s="392"/>
      <c r="GD345" s="392"/>
      <c r="GE345" s="392"/>
      <c r="GF345" s="392"/>
      <c r="GG345" s="392"/>
      <c r="GH345" s="392"/>
      <c r="GI345" s="392"/>
      <c r="GJ345" s="392"/>
      <c r="GK345" s="392"/>
      <c r="GL345" s="392"/>
      <c r="GM345" s="392"/>
      <c r="GN345" s="392"/>
      <c r="GO345" s="392"/>
      <c r="GP345" s="392"/>
      <c r="GQ345" s="392"/>
      <c r="GR345" s="392"/>
      <c r="GS345" s="392"/>
      <c r="GT345" s="392"/>
      <c r="GU345" s="392"/>
      <c r="GV345" s="392"/>
      <c r="GW345" s="392"/>
      <c r="GX345" s="392"/>
      <c r="GY345" s="392"/>
      <c r="GZ345" s="392"/>
      <c r="HA345" s="392"/>
      <c r="HB345" s="392"/>
      <c r="HC345" s="392"/>
      <c r="HD345" s="392"/>
      <c r="HE345" s="392"/>
      <c r="HF345" s="392"/>
      <c r="HG345" s="392"/>
      <c r="HH345" s="392"/>
      <c r="HI345" s="392"/>
      <c r="HJ345" s="392"/>
      <c r="HK345" s="392"/>
      <c r="HL345" s="392"/>
      <c r="HM345" s="392"/>
      <c r="HN345" s="392"/>
      <c r="HO345" s="392"/>
      <c r="HP345" s="392"/>
      <c r="HQ345" s="392"/>
      <c r="HR345" s="392"/>
      <c r="HS345" s="392"/>
      <c r="HT345" s="392"/>
      <c r="HU345" s="392"/>
      <c r="HV345" s="392"/>
      <c r="HW345" s="392"/>
      <c r="HX345" s="392"/>
      <c r="HY345" s="392"/>
      <c r="HZ345" s="392"/>
      <c r="IA345" s="392"/>
      <c r="IB345" s="392"/>
      <c r="IC345" s="392"/>
      <c r="ID345" s="392"/>
      <c r="IE345" s="392"/>
      <c r="IF345" s="392"/>
      <c r="IG345" s="392"/>
      <c r="IH345" s="392"/>
      <c r="II345" s="392"/>
      <c r="IJ345" s="392"/>
      <c r="IK345" s="392"/>
      <c r="IL345" s="392"/>
      <c r="IM345" s="392"/>
      <c r="IN345" s="392"/>
      <c r="IO345" s="392"/>
      <c r="IP345" s="392"/>
      <c r="IQ345" s="392"/>
      <c r="IR345" s="392"/>
      <c r="IS345" s="392"/>
      <c r="IT345" s="392"/>
      <c r="IU345" s="392"/>
      <c r="IV345" s="392"/>
      <c r="IW345" s="392"/>
      <c r="IX345" s="392"/>
      <c r="IY345" s="392"/>
      <c r="IZ345" s="392"/>
      <c r="JA345" s="392"/>
      <c r="JB345" s="392"/>
      <c r="JC345" s="392"/>
      <c r="JD345" s="392"/>
      <c r="JE345" s="392"/>
      <c r="JF345" s="392"/>
      <c r="JG345" s="392"/>
      <c r="JH345" s="392"/>
      <c r="JI345" s="392"/>
      <c r="JJ345" s="392"/>
      <c r="JK345" s="392"/>
      <c r="JL345" s="392"/>
      <c r="JM345" s="392"/>
      <c r="JN345" s="392"/>
      <c r="JO345" s="392"/>
      <c r="JP345" s="392"/>
      <c r="JQ345" s="392"/>
      <c r="JR345" s="392"/>
      <c r="JS345" s="392"/>
      <c r="JT345" s="392"/>
      <c r="JU345" s="392"/>
      <c r="JV345" s="392"/>
      <c r="JW345" s="392"/>
      <c r="JX345" s="392"/>
      <c r="JY345" s="392"/>
      <c r="JZ345" s="392"/>
      <c r="KA345" s="392"/>
      <c r="KB345" s="392"/>
      <c r="KC345" s="392"/>
      <c r="KD345" s="392"/>
      <c r="KE345" s="392"/>
      <c r="KF345" s="392"/>
      <c r="KG345" s="392"/>
      <c r="KH345" s="392"/>
      <c r="KI345" s="392"/>
      <c r="KJ345" s="392"/>
      <c r="KK345" s="392"/>
      <c r="KL345" s="392"/>
      <c r="KM345" s="392"/>
      <c r="KN345" s="392"/>
      <c r="KO345" s="392"/>
      <c r="KP345" s="392"/>
      <c r="KQ345" s="392"/>
      <c r="KR345" s="392"/>
      <c r="KS345" s="392"/>
      <c r="KT345" s="392"/>
      <c r="KU345" s="392"/>
      <c r="KV345" s="392"/>
      <c r="KW345" s="392"/>
      <c r="KX345" s="392"/>
      <c r="KY345" s="392"/>
      <c r="KZ345" s="392"/>
      <c r="LA345" s="392"/>
      <c r="LB345" s="392"/>
      <c r="LC345" s="392"/>
      <c r="LD345" s="392"/>
      <c r="LE345" s="392"/>
      <c r="LF345" s="392"/>
      <c r="LG345" s="392"/>
      <c r="LH345" s="392"/>
      <c r="LI345" s="392"/>
      <c r="LJ345" s="392"/>
      <c r="LK345" s="392"/>
      <c r="LL345" s="392"/>
      <c r="LM345" s="392"/>
      <c r="LN345" s="392"/>
      <c r="LO345" s="392"/>
      <c r="LP345" s="392"/>
      <c r="LQ345" s="392"/>
      <c r="LR345" s="392"/>
      <c r="LS345" s="392"/>
      <c r="LT345" s="392"/>
      <c r="LU345" s="392"/>
      <c r="LV345" s="392"/>
      <c r="LW345" s="392"/>
      <c r="LX345" s="392"/>
      <c r="LY345" s="392"/>
      <c r="LZ345" s="392"/>
      <c r="MA345" s="392"/>
      <c r="MB345" s="392"/>
      <c r="MC345" s="392"/>
      <c r="MD345" s="392"/>
      <c r="ME345" s="392"/>
      <c r="MF345" s="392"/>
      <c r="MG345" s="392"/>
      <c r="MH345" s="392"/>
      <c r="MI345" s="392"/>
      <c r="MJ345" s="392"/>
      <c r="MK345" s="392"/>
      <c r="ML345" s="392"/>
      <c r="MM345" s="392"/>
      <c r="MN345" s="392"/>
      <c r="MO345" s="392"/>
      <c r="MP345" s="392"/>
      <c r="MQ345" s="392"/>
      <c r="MR345" s="392"/>
      <c r="MS345" s="392"/>
      <c r="MT345" s="392"/>
      <c r="MU345" s="392"/>
      <c r="MV345" s="392"/>
      <c r="MW345" s="392"/>
      <c r="MX345" s="392"/>
      <c r="MY345" s="392"/>
      <c r="MZ345" s="392"/>
      <c r="NA345" s="392"/>
      <c r="NB345" s="392"/>
      <c r="NC345" s="392"/>
      <c r="ND345" s="392"/>
      <c r="NE345" s="392"/>
      <c r="NF345" s="392"/>
      <c r="NG345" s="392"/>
      <c r="NH345" s="392"/>
      <c r="NI345" s="392"/>
      <c r="NJ345" s="392"/>
      <c r="NK345" s="392"/>
      <c r="NL345" s="392"/>
      <c r="NM345" s="392"/>
      <c r="NN345" s="392"/>
      <c r="NO345" s="392"/>
      <c r="NP345" s="392"/>
      <c r="NQ345" s="392"/>
      <c r="NR345" s="392"/>
      <c r="NS345" s="392"/>
      <c r="NT345" s="392"/>
      <c r="NU345" s="392"/>
      <c r="NV345" s="392"/>
      <c r="NW345" s="392"/>
      <c r="NX345" s="392"/>
      <c r="NY345" s="392"/>
      <c r="NZ345" s="392"/>
      <c r="OA345" s="392"/>
      <c r="OB345" s="392"/>
      <c r="OC345" s="392"/>
      <c r="OD345" s="392"/>
      <c r="OE345" s="392"/>
      <c r="OF345" s="392"/>
      <c r="OG345" s="392"/>
      <c r="OH345" s="392"/>
      <c r="OI345" s="392"/>
      <c r="OJ345" s="392"/>
      <c r="OK345" s="392"/>
      <c r="OL345" s="392"/>
      <c r="OM345" s="392"/>
      <c r="ON345" s="392"/>
      <c r="OO345" s="392"/>
      <c r="OP345" s="392"/>
      <c r="OQ345" s="392"/>
      <c r="OR345" s="392"/>
      <c r="OS345" s="392"/>
      <c r="OT345" s="392"/>
      <c r="OU345" s="392"/>
      <c r="OV345" s="392"/>
      <c r="OW345" s="392"/>
      <c r="OX345" s="392"/>
      <c r="OY345" s="392"/>
      <c r="OZ345" s="392"/>
      <c r="PA345" s="392"/>
      <c r="PB345" s="392"/>
      <c r="PC345" s="392"/>
      <c r="PD345" s="392"/>
      <c r="PE345" s="392"/>
      <c r="PF345" s="392"/>
      <c r="PG345" s="392"/>
      <c r="PH345" s="392"/>
      <c r="PI345" s="392"/>
      <c r="PJ345" s="392"/>
      <c r="PK345" s="392"/>
      <c r="PL345" s="392"/>
      <c r="PM345" s="392"/>
      <c r="PN345" s="392"/>
      <c r="PO345" s="392"/>
      <c r="PP345" s="392"/>
      <c r="PQ345" s="392"/>
      <c r="PR345" s="392"/>
      <c r="PS345" s="392"/>
      <c r="PT345" s="392"/>
      <c r="PU345" s="392"/>
      <c r="PV345" s="392"/>
      <c r="PW345" s="392"/>
      <c r="PX345" s="392"/>
      <c r="PY345" s="392"/>
      <c r="PZ345" s="392"/>
      <c r="QA345" s="392"/>
      <c r="QB345" s="392"/>
      <c r="QC345" s="392"/>
      <c r="QD345" s="392"/>
      <c r="QE345" s="392"/>
      <c r="QF345" s="392"/>
      <c r="QG345" s="392"/>
      <c r="QH345" s="392"/>
      <c r="QI345" s="392"/>
      <c r="QJ345" s="392"/>
      <c r="QK345" s="392"/>
      <c r="QL345" s="392"/>
      <c r="QM345" s="392"/>
      <c r="QN345" s="392"/>
      <c r="QO345" s="392"/>
      <c r="QP345" s="392"/>
      <c r="QQ345" s="392"/>
      <c r="QR345" s="392"/>
      <c r="QS345" s="392"/>
      <c r="QT345" s="392"/>
      <c r="QU345" s="392"/>
      <c r="QV345" s="392"/>
      <c r="QW345" s="392"/>
      <c r="QX345" s="392"/>
      <c r="QY345" s="392"/>
      <c r="QZ345" s="392"/>
      <c r="RA345" s="392"/>
      <c r="RB345" s="392"/>
      <c r="RC345" s="392"/>
      <c r="RD345" s="392"/>
      <c r="RE345" s="392"/>
      <c r="RF345" s="392"/>
      <c r="RG345" s="392"/>
      <c r="RH345" s="392"/>
      <c r="RI345" s="392"/>
      <c r="RJ345" s="392"/>
      <c r="RK345" s="392"/>
      <c r="RL345" s="392"/>
      <c r="RM345" s="392"/>
      <c r="RN345" s="392"/>
      <c r="RO345" s="392"/>
      <c r="RP345" s="392"/>
      <c r="RQ345" s="392"/>
      <c r="RR345" s="392"/>
      <c r="RS345" s="392"/>
      <c r="RT345" s="392"/>
      <c r="RU345" s="392"/>
      <c r="RV345" s="392"/>
      <c r="RW345" s="392"/>
      <c r="RX345" s="392"/>
      <c r="RY345" s="392"/>
      <c r="RZ345" s="392"/>
      <c r="SA345" s="392"/>
      <c r="SB345" s="392"/>
      <c r="SC345" s="392"/>
      <c r="SD345" s="392"/>
      <c r="SE345" s="392"/>
      <c r="SF345" s="392"/>
      <c r="SG345" s="392"/>
      <c r="SH345" s="392"/>
      <c r="SI345" s="392"/>
      <c r="SJ345" s="392"/>
      <c r="SK345" s="392"/>
      <c r="SL345" s="392"/>
      <c r="SM345" s="392"/>
      <c r="SN345" s="392"/>
      <c r="SO345" s="392"/>
      <c r="SP345" s="392"/>
      <c r="SQ345" s="392"/>
      <c r="SR345" s="392"/>
      <c r="SS345" s="392"/>
      <c r="ST345" s="392"/>
      <c r="SU345" s="392"/>
      <c r="SV345" s="392"/>
      <c r="SW345" s="392"/>
      <c r="SX345" s="392"/>
      <c r="SY345" s="392"/>
      <c r="SZ345" s="392"/>
      <c r="TA345" s="392"/>
      <c r="TB345" s="392"/>
      <c r="TC345" s="392"/>
      <c r="TD345" s="392"/>
      <c r="TE345" s="392"/>
      <c r="TF345" s="392"/>
      <c r="TG345" s="392"/>
      <c r="TH345" s="392"/>
      <c r="TI345" s="392"/>
      <c r="TJ345" s="392"/>
      <c r="TK345" s="392"/>
      <c r="TL345" s="392"/>
      <c r="TM345" s="392"/>
      <c r="TN345" s="392"/>
      <c r="TO345" s="392"/>
      <c r="TP345" s="392"/>
      <c r="TQ345" s="392"/>
      <c r="TR345" s="392"/>
      <c r="TS345" s="392"/>
      <c r="TT345" s="392"/>
      <c r="TU345" s="392"/>
      <c r="TV345" s="392"/>
      <c r="TW345" s="392"/>
      <c r="TX345" s="392"/>
      <c r="TY345" s="392"/>
      <c r="TZ345" s="392"/>
      <c r="UA345" s="392"/>
      <c r="UB345" s="392"/>
      <c r="UC345" s="392"/>
      <c r="UD345" s="392"/>
      <c r="UE345" s="392"/>
      <c r="UF345" s="392"/>
      <c r="UG345" s="392"/>
      <c r="UH345" s="392"/>
      <c r="UI345" s="392"/>
      <c r="UJ345" s="392"/>
      <c r="UK345" s="392"/>
      <c r="UL345" s="392"/>
      <c r="UM345" s="392"/>
      <c r="UN345" s="392"/>
      <c r="UO345" s="392"/>
      <c r="UP345" s="392"/>
      <c r="UQ345" s="392"/>
      <c r="UR345" s="392"/>
      <c r="US345" s="392"/>
      <c r="UT345" s="392"/>
      <c r="UU345" s="392"/>
      <c r="UV345" s="392"/>
      <c r="UW345" s="392"/>
      <c r="UX345" s="392"/>
      <c r="UY345" s="392"/>
      <c r="UZ345" s="392"/>
      <c r="VA345" s="392"/>
      <c r="VB345" s="392"/>
      <c r="VC345" s="392"/>
      <c r="VD345" s="392"/>
      <c r="VE345" s="392"/>
      <c r="VF345" s="392"/>
      <c r="VG345" s="392"/>
      <c r="VH345" s="392"/>
      <c r="VI345" s="392"/>
      <c r="VJ345" s="392"/>
      <c r="VK345" s="392"/>
      <c r="VL345" s="392"/>
      <c r="VM345" s="392"/>
      <c r="VN345" s="392"/>
      <c r="VO345" s="392"/>
      <c r="VP345" s="392"/>
      <c r="VQ345" s="392"/>
      <c r="VR345" s="392"/>
      <c r="VS345" s="392"/>
      <c r="VT345" s="392"/>
      <c r="VU345" s="392"/>
      <c r="VV345" s="392"/>
      <c r="VW345" s="392"/>
      <c r="VX345" s="392"/>
      <c r="VY345" s="392"/>
      <c r="VZ345" s="392"/>
      <c r="WA345" s="392"/>
      <c r="WB345" s="392"/>
      <c r="WC345" s="392"/>
      <c r="WD345" s="392"/>
      <c r="WE345" s="392"/>
      <c r="WF345" s="392"/>
      <c r="WG345" s="392"/>
      <c r="WH345" s="392"/>
      <c r="WI345" s="392"/>
      <c r="WJ345" s="392"/>
      <c r="WK345" s="392"/>
      <c r="WL345" s="392"/>
      <c r="WM345" s="392"/>
      <c r="WN345" s="392"/>
      <c r="WO345" s="392"/>
      <c r="WP345" s="392"/>
      <c r="WQ345" s="392"/>
      <c r="WR345" s="392"/>
      <c r="WS345" s="392"/>
      <c r="WT345" s="392"/>
      <c r="WU345" s="392"/>
      <c r="WV345" s="392"/>
      <c r="WW345" s="392"/>
      <c r="WX345" s="392"/>
      <c r="WY345" s="392"/>
      <c r="WZ345" s="392"/>
      <c r="XA345" s="392"/>
      <c r="XB345" s="392"/>
      <c r="XC345" s="392"/>
      <c r="XD345" s="392"/>
      <c r="XE345" s="392"/>
      <c r="XF345" s="392"/>
      <c r="XG345" s="392"/>
      <c r="XH345" s="392"/>
      <c r="XI345" s="392"/>
      <c r="XJ345" s="392"/>
      <c r="XK345" s="392"/>
      <c r="XL345" s="392"/>
      <c r="XM345" s="392"/>
      <c r="XN345" s="392"/>
      <c r="XO345" s="392"/>
      <c r="XP345" s="392"/>
      <c r="XQ345" s="392"/>
      <c r="XR345" s="392"/>
      <c r="XS345" s="392"/>
      <c r="XT345" s="392"/>
      <c r="XU345" s="392"/>
      <c r="XV345" s="392"/>
      <c r="XW345" s="392"/>
      <c r="XX345" s="392"/>
      <c r="XY345" s="392"/>
      <c r="XZ345" s="392"/>
      <c r="YA345" s="392"/>
      <c r="YB345" s="392"/>
      <c r="YC345" s="392"/>
      <c r="YD345" s="392"/>
      <c r="YE345" s="392"/>
      <c r="YF345" s="392"/>
      <c r="YG345" s="392"/>
      <c r="YH345" s="392"/>
      <c r="YI345" s="392"/>
      <c r="YJ345" s="392"/>
      <c r="YK345" s="392"/>
      <c r="YL345" s="392"/>
      <c r="YM345" s="392"/>
      <c r="YN345" s="392"/>
      <c r="YO345" s="392"/>
      <c r="YP345" s="392"/>
      <c r="YQ345" s="392"/>
      <c r="YR345" s="392"/>
      <c r="YS345" s="392"/>
      <c r="YT345" s="392"/>
      <c r="YU345" s="392"/>
      <c r="YV345" s="392"/>
      <c r="YW345" s="392"/>
      <c r="YX345" s="392"/>
      <c r="YY345" s="392"/>
      <c r="YZ345" s="392"/>
      <c r="ZA345" s="392"/>
      <c r="ZB345" s="392"/>
      <c r="ZC345" s="392"/>
      <c r="ZD345" s="392"/>
      <c r="ZE345" s="392"/>
      <c r="ZF345" s="392"/>
      <c r="ZG345" s="392"/>
      <c r="ZH345" s="392"/>
      <c r="ZI345" s="392"/>
      <c r="ZJ345" s="392"/>
      <c r="ZK345" s="392"/>
      <c r="ZL345" s="392"/>
      <c r="ZM345" s="392"/>
      <c r="ZN345" s="392"/>
      <c r="ZO345" s="392"/>
      <c r="ZP345" s="392"/>
      <c r="ZQ345" s="392"/>
      <c r="ZR345" s="392"/>
      <c r="ZS345" s="392"/>
      <c r="ZT345" s="392"/>
      <c r="ZU345" s="392"/>
      <c r="ZV345" s="392"/>
      <c r="ZW345" s="392"/>
      <c r="ZX345" s="392"/>
      <c r="ZY345" s="392"/>
      <c r="ZZ345" s="392"/>
      <c r="AAA345" s="392"/>
      <c r="AAB345" s="392"/>
      <c r="AAC345" s="392"/>
      <c r="AAD345" s="392"/>
      <c r="AAE345" s="392"/>
      <c r="AAF345" s="392"/>
      <c r="AAG345" s="392"/>
      <c r="AAH345" s="392"/>
      <c r="AAI345" s="392"/>
      <c r="AAJ345" s="392"/>
      <c r="AAK345" s="392"/>
      <c r="AAL345" s="392"/>
      <c r="AAM345" s="392"/>
      <c r="AAN345" s="392"/>
      <c r="AAO345" s="392"/>
      <c r="AAP345" s="392"/>
      <c r="AAQ345" s="392"/>
      <c r="AAR345" s="392"/>
      <c r="AAS345" s="392"/>
      <c r="AAT345" s="392"/>
      <c r="AAU345" s="392"/>
      <c r="AAV345" s="392"/>
      <c r="AAW345" s="392"/>
      <c r="AAX345" s="392"/>
      <c r="AAY345" s="392"/>
      <c r="AAZ345" s="392"/>
      <c r="ABA345" s="392"/>
      <c r="ABB345" s="392"/>
      <c r="ABC345" s="392"/>
      <c r="ABD345" s="392"/>
      <c r="ABE345" s="392"/>
      <c r="ABF345" s="392"/>
      <c r="ABG345" s="392"/>
      <c r="ABH345" s="392"/>
      <c r="ABI345" s="392"/>
      <c r="ABJ345" s="392"/>
      <c r="ABK345" s="392"/>
      <c r="ABL345" s="392"/>
      <c r="ABM345" s="392"/>
      <c r="ABN345" s="392"/>
      <c r="ABO345" s="392"/>
      <c r="ABP345" s="392"/>
      <c r="ABQ345" s="392"/>
      <c r="ABR345" s="392"/>
      <c r="ABS345" s="392"/>
      <c r="ABT345" s="392"/>
      <c r="ABU345" s="392"/>
      <c r="ABV345" s="392"/>
      <c r="ABW345" s="392"/>
      <c r="ABX345" s="392"/>
      <c r="ABY345" s="392"/>
      <c r="ABZ345" s="392"/>
      <c r="ACA345" s="392"/>
      <c r="ACB345" s="392"/>
      <c r="ACC345" s="392"/>
      <c r="ACD345" s="392"/>
      <c r="ACE345" s="392"/>
      <c r="ACF345" s="392"/>
      <c r="ACG345" s="392"/>
      <c r="ACH345" s="392"/>
      <c r="ACI345" s="392"/>
      <c r="ACJ345" s="392"/>
      <c r="ACK345" s="392"/>
      <c r="ACL345" s="392"/>
      <c r="ACM345" s="392"/>
      <c r="ACN345" s="392"/>
      <c r="ACO345" s="392"/>
      <c r="ACP345" s="392"/>
      <c r="ACQ345" s="392"/>
      <c r="ACR345" s="392"/>
      <c r="ACS345" s="392"/>
      <c r="ACT345" s="392"/>
      <c r="ACU345" s="392"/>
      <c r="ACV345" s="392"/>
      <c r="ACW345" s="392"/>
      <c r="ACX345" s="392"/>
      <c r="ACY345" s="392"/>
      <c r="ACZ345" s="392"/>
      <c r="ADA345" s="392"/>
      <c r="ADB345" s="392"/>
      <c r="ADC345" s="392"/>
      <c r="ADD345" s="392"/>
      <c r="ADE345" s="392"/>
      <c r="ADF345" s="392"/>
      <c r="ADG345" s="392"/>
      <c r="ADH345" s="392"/>
      <c r="ADI345" s="392"/>
      <c r="ADJ345" s="392"/>
      <c r="ADK345" s="392"/>
      <c r="ADL345" s="392"/>
      <c r="ADM345" s="392"/>
      <c r="ADN345" s="392"/>
      <c r="ADO345" s="392"/>
      <c r="ADP345" s="392"/>
      <c r="ADQ345" s="392"/>
      <c r="ADR345" s="392"/>
      <c r="ADS345" s="392"/>
      <c r="ADT345" s="392"/>
      <c r="ADU345" s="392"/>
      <c r="ADV345" s="392"/>
      <c r="ADW345" s="392"/>
      <c r="ADX345" s="392"/>
      <c r="ADY345" s="392"/>
      <c r="ADZ345" s="392"/>
      <c r="AEA345" s="392"/>
      <c r="AEB345" s="392"/>
      <c r="AEC345" s="392"/>
      <c r="AED345" s="392"/>
      <c r="AEE345" s="392"/>
      <c r="AEF345" s="392"/>
      <c r="AEG345" s="392"/>
      <c r="AEH345" s="392"/>
      <c r="AEI345" s="392"/>
      <c r="AEJ345" s="392"/>
      <c r="AEK345" s="392"/>
      <c r="AEL345" s="392"/>
      <c r="AEM345" s="392"/>
      <c r="AEN345" s="392"/>
      <c r="AEO345" s="392"/>
      <c r="AEP345" s="392"/>
      <c r="AEQ345" s="392"/>
      <c r="AER345" s="392"/>
      <c r="AES345" s="392"/>
      <c r="AET345" s="392"/>
      <c r="AEU345" s="392"/>
      <c r="AEV345" s="392"/>
      <c r="AEW345" s="392"/>
      <c r="AEX345" s="392"/>
      <c r="AEY345" s="392"/>
      <c r="AEZ345" s="392"/>
      <c r="AFA345" s="392"/>
      <c r="AFB345" s="392"/>
      <c r="AFC345" s="392"/>
      <c r="AFD345" s="392"/>
      <c r="AFE345" s="392"/>
      <c r="AFF345" s="392"/>
      <c r="AFG345" s="392"/>
      <c r="AFH345" s="392"/>
      <c r="AFI345" s="392"/>
      <c r="AFJ345" s="392"/>
      <c r="AFK345" s="392"/>
      <c r="AFL345" s="392"/>
      <c r="AFM345" s="392"/>
      <c r="AFN345" s="392"/>
      <c r="AFO345" s="392"/>
      <c r="AFP345" s="392"/>
      <c r="AFQ345" s="392"/>
      <c r="AFR345" s="392"/>
      <c r="AFS345" s="392"/>
      <c r="AFT345" s="392"/>
      <c r="AFU345" s="392"/>
      <c r="AFV345" s="392"/>
      <c r="AFW345" s="392"/>
      <c r="AFX345" s="392"/>
      <c r="AFY345" s="392"/>
      <c r="AFZ345" s="392"/>
      <c r="AGA345" s="392"/>
      <c r="AGB345" s="392"/>
      <c r="AGC345" s="392"/>
      <c r="AGD345" s="392"/>
      <c r="AGE345" s="392"/>
      <c r="AGF345" s="392"/>
      <c r="AGG345" s="392"/>
      <c r="AGH345" s="392"/>
      <c r="AGI345" s="392"/>
      <c r="AGJ345" s="392"/>
      <c r="AGK345" s="392"/>
      <c r="AGL345" s="392"/>
      <c r="AGM345" s="392"/>
      <c r="AGN345" s="392"/>
      <c r="AGO345" s="392"/>
      <c r="AGP345" s="392"/>
      <c r="AGQ345" s="392"/>
      <c r="AGR345" s="392"/>
      <c r="AGS345" s="392"/>
      <c r="AGT345" s="392"/>
      <c r="AGU345" s="392"/>
      <c r="AGV345" s="392"/>
      <c r="AGW345" s="392"/>
      <c r="AGX345" s="392"/>
      <c r="AGY345" s="392"/>
      <c r="AGZ345" s="392"/>
      <c r="AHA345" s="392"/>
      <c r="AHB345" s="392"/>
      <c r="AHC345" s="392"/>
      <c r="AHD345" s="392"/>
      <c r="AHE345" s="392"/>
      <c r="AHF345" s="392"/>
      <c r="AHG345" s="392"/>
      <c r="AHH345" s="392"/>
      <c r="AHI345" s="392"/>
      <c r="AHJ345" s="392"/>
      <c r="AHK345" s="392"/>
      <c r="AHL345" s="392"/>
      <c r="AHM345" s="392"/>
      <c r="AHN345" s="392"/>
      <c r="AHO345" s="392"/>
      <c r="AHP345" s="392"/>
      <c r="AHQ345" s="392"/>
      <c r="AHR345" s="392"/>
      <c r="AHS345" s="392"/>
      <c r="AHT345" s="392"/>
      <c r="AHU345" s="392"/>
      <c r="AHV345" s="392"/>
      <c r="AHW345" s="392"/>
      <c r="AHX345" s="392"/>
      <c r="AHY345" s="392"/>
      <c r="AHZ345" s="392"/>
      <c r="AIA345" s="392"/>
      <c r="AIB345" s="392"/>
      <c r="AIC345" s="392"/>
      <c r="AID345" s="392"/>
      <c r="AIE345" s="392"/>
      <c r="AIF345" s="392"/>
      <c r="AIG345" s="392"/>
      <c r="AIH345" s="392"/>
      <c r="AII345" s="392"/>
      <c r="AIJ345" s="392"/>
      <c r="AIK345" s="392"/>
      <c r="AIL345" s="392"/>
      <c r="AIM345" s="392"/>
      <c r="AIN345" s="392"/>
      <c r="AIO345" s="392"/>
      <c r="AIP345" s="392"/>
      <c r="AIQ345" s="392"/>
      <c r="AIR345" s="392"/>
      <c r="AIS345" s="392"/>
      <c r="AIT345" s="392"/>
      <c r="AIU345" s="392"/>
      <c r="AIV345" s="392"/>
      <c r="AIW345" s="392"/>
      <c r="AIX345" s="392"/>
      <c r="AIY345" s="392"/>
      <c r="AIZ345" s="392"/>
      <c r="AJA345" s="392"/>
      <c r="AJB345" s="392"/>
      <c r="AJC345" s="392"/>
      <c r="AJD345" s="392"/>
      <c r="AJE345" s="392"/>
      <c r="AJF345" s="392"/>
      <c r="AJG345" s="392"/>
      <c r="AJH345" s="392"/>
      <c r="AJI345" s="392"/>
      <c r="AJJ345" s="392"/>
      <c r="AJK345" s="392"/>
      <c r="AJL345" s="392"/>
      <c r="AJM345" s="392"/>
      <c r="AJN345" s="392"/>
      <c r="AJO345" s="392"/>
      <c r="AJP345" s="392"/>
      <c r="AJQ345" s="392"/>
      <c r="AJR345" s="392"/>
      <c r="AJS345" s="392"/>
      <c r="AJT345" s="392"/>
      <c r="AJU345" s="392"/>
      <c r="AJV345" s="392"/>
      <c r="AJW345" s="392"/>
      <c r="AJX345" s="392"/>
      <c r="AJY345" s="392"/>
      <c r="AJZ345" s="392"/>
      <c r="AKA345" s="392"/>
      <c r="AKB345" s="392"/>
      <c r="AKC345" s="392"/>
      <c r="AKD345" s="392"/>
      <c r="AKE345" s="392"/>
      <c r="AKF345" s="392"/>
      <c r="AKG345" s="392"/>
      <c r="AKH345" s="392"/>
      <c r="AKI345" s="392"/>
      <c r="AKJ345" s="392"/>
      <c r="AKK345" s="392"/>
      <c r="AKL345" s="392"/>
      <c r="AKM345" s="392"/>
      <c r="AKN345" s="392"/>
      <c r="AKO345" s="392"/>
      <c r="AKP345" s="392"/>
      <c r="AKQ345" s="392"/>
      <c r="AKR345" s="392"/>
      <c r="AKS345" s="392"/>
      <c r="AKT345" s="392"/>
      <c r="AKU345" s="392"/>
      <c r="AKV345" s="392"/>
      <c r="AKW345" s="392"/>
      <c r="AKX345" s="392"/>
      <c r="AKY345" s="392"/>
      <c r="AKZ345" s="392"/>
      <c r="ALA345" s="392"/>
      <c r="ALB345" s="392"/>
      <c r="ALC345" s="392"/>
      <c r="ALD345" s="392"/>
      <c r="ALE345" s="392"/>
      <c r="ALF345" s="392"/>
      <c r="ALG345" s="392"/>
      <c r="ALH345" s="392"/>
      <c r="ALI345" s="392"/>
      <c r="ALJ345" s="392"/>
      <c r="ALK345" s="392"/>
      <c r="ALL345" s="392"/>
      <c r="ALM345" s="392"/>
      <c r="ALN345" s="392"/>
      <c r="ALO345" s="392"/>
      <c r="ALP345" s="392"/>
      <c r="ALQ345" s="392"/>
      <c r="ALR345" s="392"/>
      <c r="ALS345" s="392"/>
      <c r="ALT345" s="392"/>
      <c r="ALU345" s="392"/>
      <c r="ALV345" s="392"/>
      <c r="ALW345" s="392"/>
      <c r="ALX345" s="392"/>
      <c r="ALY345" s="392"/>
      <c r="ALZ345" s="392"/>
      <c r="AMA345" s="392"/>
      <c r="AMB345" s="392"/>
      <c r="AMC345" s="392"/>
      <c r="AMD345" s="392"/>
      <c r="AME345" s="392"/>
      <c r="AMF345" s="392"/>
      <c r="AMG345" s="392"/>
      <c r="AMH345" s="392"/>
      <c r="AMI345" s="392"/>
      <c r="AMJ345" s="392"/>
      <c r="AMK345" s="392"/>
    </row>
    <row r="346" spans="1:1025" s="669" customFormat="1">
      <c r="A346" s="1792" t="s">
        <v>4076</v>
      </c>
      <c r="B346" s="1792"/>
      <c r="C346" s="1792"/>
      <c r="D346" s="1792"/>
      <c r="E346" s="1792"/>
      <c r="F346" s="1792"/>
      <c r="G346" s="1792"/>
      <c r="H346" s="1792"/>
      <c r="I346" s="667"/>
      <c r="J346" s="668"/>
      <c r="K346" s="392"/>
      <c r="L346" s="392"/>
      <c r="M346" s="392"/>
      <c r="N346" s="392"/>
      <c r="O346" s="392"/>
      <c r="P346" s="392"/>
      <c r="Q346" s="392"/>
      <c r="R346" s="392"/>
      <c r="S346" s="392"/>
      <c r="T346" s="392"/>
      <c r="U346" s="392"/>
      <c r="V346" s="392"/>
      <c r="W346" s="392"/>
      <c r="X346" s="392"/>
      <c r="Y346" s="392"/>
      <c r="Z346" s="392"/>
      <c r="AA346" s="392"/>
      <c r="AB346" s="392"/>
      <c r="AC346" s="392"/>
      <c r="AD346" s="392"/>
      <c r="AE346" s="392"/>
      <c r="AF346" s="392"/>
      <c r="AG346" s="392"/>
      <c r="AH346" s="392"/>
      <c r="AI346" s="392"/>
      <c r="AJ346" s="392"/>
      <c r="AK346" s="392"/>
      <c r="AL346" s="392"/>
      <c r="AM346" s="392"/>
      <c r="AN346" s="392"/>
      <c r="AO346" s="392"/>
      <c r="AP346" s="392"/>
      <c r="AQ346" s="392"/>
      <c r="AR346" s="392"/>
      <c r="AS346" s="392"/>
      <c r="AT346" s="392"/>
      <c r="AU346" s="392"/>
      <c r="AV346" s="392"/>
      <c r="AW346" s="392"/>
      <c r="AX346" s="392"/>
      <c r="AY346" s="392"/>
      <c r="AZ346" s="392"/>
      <c r="BA346" s="392"/>
      <c r="BB346" s="392"/>
      <c r="BC346" s="392"/>
      <c r="BD346" s="392"/>
      <c r="BE346" s="392"/>
      <c r="BF346" s="392"/>
      <c r="BG346" s="392"/>
      <c r="BH346" s="392"/>
      <c r="BI346" s="392"/>
      <c r="BJ346" s="392"/>
      <c r="BK346" s="392"/>
      <c r="BL346" s="392"/>
      <c r="BM346" s="392"/>
      <c r="BN346" s="392"/>
      <c r="BO346" s="392"/>
      <c r="BP346" s="392"/>
      <c r="BQ346" s="392"/>
      <c r="BR346" s="392"/>
      <c r="BS346" s="392"/>
      <c r="BT346" s="392"/>
      <c r="BU346" s="392"/>
      <c r="BV346" s="392"/>
      <c r="BW346" s="392"/>
      <c r="BX346" s="392"/>
      <c r="BY346" s="392"/>
      <c r="BZ346" s="392"/>
      <c r="CA346" s="392"/>
      <c r="CB346" s="392"/>
      <c r="CC346" s="392"/>
      <c r="CD346" s="392"/>
      <c r="CE346" s="392"/>
      <c r="CF346" s="392"/>
      <c r="CG346" s="392"/>
      <c r="CH346" s="392"/>
      <c r="CI346" s="392"/>
      <c r="CJ346" s="392"/>
      <c r="CK346" s="392"/>
      <c r="CL346" s="392"/>
      <c r="CM346" s="392"/>
      <c r="CN346" s="392"/>
      <c r="CO346" s="392"/>
      <c r="CP346" s="392"/>
      <c r="CQ346" s="392"/>
      <c r="CR346" s="392"/>
      <c r="CS346" s="392"/>
      <c r="CT346" s="392"/>
      <c r="CU346" s="392"/>
      <c r="CV346" s="392"/>
      <c r="CW346" s="392"/>
      <c r="CX346" s="392"/>
      <c r="CY346" s="392"/>
      <c r="CZ346" s="392"/>
      <c r="DA346" s="392"/>
      <c r="DB346" s="392"/>
      <c r="DC346" s="392"/>
      <c r="DD346" s="392"/>
      <c r="DE346" s="392"/>
      <c r="DF346" s="392"/>
      <c r="DG346" s="392"/>
      <c r="DH346" s="392"/>
      <c r="DI346" s="392"/>
      <c r="DJ346" s="392"/>
      <c r="DK346" s="392"/>
      <c r="DL346" s="392"/>
      <c r="DM346" s="392"/>
      <c r="DN346" s="392"/>
      <c r="DO346" s="392"/>
      <c r="DP346" s="392"/>
      <c r="DQ346" s="392"/>
      <c r="DR346" s="392"/>
      <c r="DS346" s="392"/>
      <c r="DT346" s="392"/>
      <c r="DU346" s="392"/>
      <c r="DV346" s="392"/>
      <c r="DW346" s="392"/>
      <c r="DX346" s="392"/>
      <c r="DY346" s="392"/>
      <c r="DZ346" s="392"/>
      <c r="EA346" s="392"/>
      <c r="EB346" s="392"/>
      <c r="EC346" s="392"/>
      <c r="ED346" s="392"/>
      <c r="EE346" s="392"/>
      <c r="EF346" s="392"/>
      <c r="EG346" s="392"/>
      <c r="EH346" s="392"/>
      <c r="EI346" s="392"/>
      <c r="EJ346" s="392"/>
      <c r="EK346" s="392"/>
      <c r="EL346" s="392"/>
      <c r="EM346" s="392"/>
      <c r="EN346" s="392"/>
      <c r="EO346" s="392"/>
      <c r="EP346" s="392"/>
      <c r="EQ346" s="392"/>
      <c r="ER346" s="392"/>
      <c r="ES346" s="392"/>
      <c r="ET346" s="392"/>
      <c r="EU346" s="392"/>
      <c r="EV346" s="392"/>
      <c r="EW346" s="392"/>
      <c r="EX346" s="392"/>
      <c r="EY346" s="392"/>
      <c r="EZ346" s="392"/>
      <c r="FA346" s="392"/>
      <c r="FB346" s="392"/>
      <c r="FC346" s="392"/>
      <c r="FD346" s="392"/>
      <c r="FE346" s="392"/>
      <c r="FF346" s="392"/>
      <c r="FG346" s="392"/>
      <c r="FH346" s="392"/>
      <c r="FI346" s="392"/>
      <c r="FJ346" s="392"/>
      <c r="FK346" s="392"/>
      <c r="FL346" s="392"/>
      <c r="FM346" s="392"/>
      <c r="FN346" s="392"/>
      <c r="FO346" s="392"/>
      <c r="FP346" s="392"/>
      <c r="FQ346" s="392"/>
      <c r="FR346" s="392"/>
      <c r="FS346" s="392"/>
      <c r="FT346" s="392"/>
      <c r="FU346" s="392"/>
      <c r="FV346" s="392"/>
      <c r="FW346" s="392"/>
      <c r="FX346" s="392"/>
      <c r="FY346" s="392"/>
      <c r="FZ346" s="392"/>
      <c r="GA346" s="392"/>
      <c r="GB346" s="392"/>
      <c r="GC346" s="392"/>
      <c r="GD346" s="392"/>
      <c r="GE346" s="392"/>
      <c r="GF346" s="392"/>
      <c r="GG346" s="392"/>
      <c r="GH346" s="392"/>
      <c r="GI346" s="392"/>
      <c r="GJ346" s="392"/>
      <c r="GK346" s="392"/>
      <c r="GL346" s="392"/>
      <c r="GM346" s="392"/>
      <c r="GN346" s="392"/>
      <c r="GO346" s="392"/>
      <c r="GP346" s="392"/>
      <c r="GQ346" s="392"/>
      <c r="GR346" s="392"/>
      <c r="GS346" s="392"/>
      <c r="GT346" s="392"/>
      <c r="GU346" s="392"/>
      <c r="GV346" s="392"/>
      <c r="GW346" s="392"/>
      <c r="GX346" s="392"/>
      <c r="GY346" s="392"/>
      <c r="GZ346" s="392"/>
      <c r="HA346" s="392"/>
      <c r="HB346" s="392"/>
      <c r="HC346" s="392"/>
      <c r="HD346" s="392"/>
      <c r="HE346" s="392"/>
      <c r="HF346" s="392"/>
      <c r="HG346" s="392"/>
      <c r="HH346" s="392"/>
      <c r="HI346" s="392"/>
      <c r="HJ346" s="392"/>
      <c r="HK346" s="392"/>
      <c r="HL346" s="392"/>
      <c r="HM346" s="392"/>
      <c r="HN346" s="392"/>
      <c r="HO346" s="392"/>
      <c r="HP346" s="392"/>
      <c r="HQ346" s="392"/>
      <c r="HR346" s="392"/>
      <c r="HS346" s="392"/>
      <c r="HT346" s="392"/>
      <c r="HU346" s="392"/>
      <c r="HV346" s="392"/>
      <c r="HW346" s="392"/>
      <c r="HX346" s="392"/>
      <c r="HY346" s="392"/>
      <c r="HZ346" s="392"/>
      <c r="IA346" s="392"/>
      <c r="IB346" s="392"/>
      <c r="IC346" s="392"/>
      <c r="ID346" s="392"/>
      <c r="IE346" s="392"/>
      <c r="IF346" s="392"/>
      <c r="IG346" s="392"/>
      <c r="IH346" s="392"/>
      <c r="II346" s="392"/>
      <c r="IJ346" s="392"/>
      <c r="IK346" s="392"/>
      <c r="IL346" s="392"/>
      <c r="IM346" s="392"/>
      <c r="IN346" s="392"/>
      <c r="IO346" s="392"/>
      <c r="IP346" s="392"/>
      <c r="IQ346" s="392"/>
      <c r="IR346" s="392"/>
      <c r="IS346" s="392"/>
      <c r="IT346" s="392"/>
      <c r="IU346" s="392"/>
      <c r="IV346" s="392"/>
      <c r="IW346" s="392"/>
      <c r="IX346" s="392"/>
      <c r="IY346" s="392"/>
      <c r="IZ346" s="392"/>
      <c r="JA346" s="392"/>
      <c r="JB346" s="392"/>
      <c r="JC346" s="392"/>
      <c r="JD346" s="392"/>
      <c r="JE346" s="392"/>
      <c r="JF346" s="392"/>
      <c r="JG346" s="392"/>
      <c r="JH346" s="392"/>
      <c r="JI346" s="392"/>
      <c r="JJ346" s="392"/>
      <c r="JK346" s="392"/>
      <c r="JL346" s="392"/>
      <c r="JM346" s="392"/>
      <c r="JN346" s="392"/>
      <c r="JO346" s="392"/>
      <c r="JP346" s="392"/>
      <c r="JQ346" s="392"/>
      <c r="JR346" s="392"/>
      <c r="JS346" s="392"/>
      <c r="JT346" s="392"/>
      <c r="JU346" s="392"/>
      <c r="JV346" s="392"/>
      <c r="JW346" s="392"/>
      <c r="JX346" s="392"/>
      <c r="JY346" s="392"/>
      <c r="JZ346" s="392"/>
      <c r="KA346" s="392"/>
      <c r="KB346" s="392"/>
      <c r="KC346" s="392"/>
      <c r="KD346" s="392"/>
      <c r="KE346" s="392"/>
      <c r="KF346" s="392"/>
      <c r="KG346" s="392"/>
      <c r="KH346" s="392"/>
      <c r="KI346" s="392"/>
      <c r="KJ346" s="392"/>
      <c r="KK346" s="392"/>
      <c r="KL346" s="392"/>
      <c r="KM346" s="392"/>
      <c r="KN346" s="392"/>
      <c r="KO346" s="392"/>
      <c r="KP346" s="392"/>
      <c r="KQ346" s="392"/>
      <c r="KR346" s="392"/>
      <c r="KS346" s="392"/>
      <c r="KT346" s="392"/>
      <c r="KU346" s="392"/>
      <c r="KV346" s="392"/>
      <c r="KW346" s="392"/>
      <c r="KX346" s="392"/>
      <c r="KY346" s="392"/>
      <c r="KZ346" s="392"/>
      <c r="LA346" s="392"/>
      <c r="LB346" s="392"/>
      <c r="LC346" s="392"/>
      <c r="LD346" s="392"/>
      <c r="LE346" s="392"/>
      <c r="LF346" s="392"/>
      <c r="LG346" s="392"/>
      <c r="LH346" s="392"/>
      <c r="LI346" s="392"/>
      <c r="LJ346" s="392"/>
      <c r="LK346" s="392"/>
      <c r="LL346" s="392"/>
      <c r="LM346" s="392"/>
      <c r="LN346" s="392"/>
      <c r="LO346" s="392"/>
      <c r="LP346" s="392"/>
      <c r="LQ346" s="392"/>
      <c r="LR346" s="392"/>
      <c r="LS346" s="392"/>
      <c r="LT346" s="392"/>
      <c r="LU346" s="392"/>
      <c r="LV346" s="392"/>
      <c r="LW346" s="392"/>
      <c r="LX346" s="392"/>
      <c r="LY346" s="392"/>
      <c r="LZ346" s="392"/>
      <c r="MA346" s="392"/>
      <c r="MB346" s="392"/>
      <c r="MC346" s="392"/>
      <c r="MD346" s="392"/>
      <c r="ME346" s="392"/>
      <c r="MF346" s="392"/>
      <c r="MG346" s="392"/>
      <c r="MH346" s="392"/>
      <c r="MI346" s="392"/>
      <c r="MJ346" s="392"/>
      <c r="MK346" s="392"/>
      <c r="ML346" s="392"/>
      <c r="MM346" s="392"/>
      <c r="MN346" s="392"/>
      <c r="MO346" s="392"/>
      <c r="MP346" s="392"/>
      <c r="MQ346" s="392"/>
      <c r="MR346" s="392"/>
      <c r="MS346" s="392"/>
      <c r="MT346" s="392"/>
      <c r="MU346" s="392"/>
      <c r="MV346" s="392"/>
      <c r="MW346" s="392"/>
      <c r="MX346" s="392"/>
      <c r="MY346" s="392"/>
      <c r="MZ346" s="392"/>
      <c r="NA346" s="392"/>
      <c r="NB346" s="392"/>
      <c r="NC346" s="392"/>
      <c r="ND346" s="392"/>
      <c r="NE346" s="392"/>
      <c r="NF346" s="392"/>
      <c r="NG346" s="392"/>
      <c r="NH346" s="392"/>
      <c r="NI346" s="392"/>
      <c r="NJ346" s="392"/>
      <c r="NK346" s="392"/>
      <c r="NL346" s="392"/>
      <c r="NM346" s="392"/>
      <c r="NN346" s="392"/>
      <c r="NO346" s="392"/>
      <c r="NP346" s="392"/>
      <c r="NQ346" s="392"/>
      <c r="NR346" s="392"/>
      <c r="NS346" s="392"/>
      <c r="NT346" s="392"/>
      <c r="NU346" s="392"/>
      <c r="NV346" s="392"/>
      <c r="NW346" s="392"/>
      <c r="NX346" s="392"/>
      <c r="NY346" s="392"/>
      <c r="NZ346" s="392"/>
      <c r="OA346" s="392"/>
      <c r="OB346" s="392"/>
      <c r="OC346" s="392"/>
      <c r="OD346" s="392"/>
      <c r="OE346" s="392"/>
      <c r="OF346" s="392"/>
      <c r="OG346" s="392"/>
      <c r="OH346" s="392"/>
      <c r="OI346" s="392"/>
      <c r="OJ346" s="392"/>
      <c r="OK346" s="392"/>
      <c r="OL346" s="392"/>
      <c r="OM346" s="392"/>
      <c r="ON346" s="392"/>
      <c r="OO346" s="392"/>
      <c r="OP346" s="392"/>
      <c r="OQ346" s="392"/>
      <c r="OR346" s="392"/>
      <c r="OS346" s="392"/>
      <c r="OT346" s="392"/>
      <c r="OU346" s="392"/>
      <c r="OV346" s="392"/>
      <c r="OW346" s="392"/>
      <c r="OX346" s="392"/>
      <c r="OY346" s="392"/>
      <c r="OZ346" s="392"/>
      <c r="PA346" s="392"/>
      <c r="PB346" s="392"/>
      <c r="PC346" s="392"/>
      <c r="PD346" s="392"/>
      <c r="PE346" s="392"/>
      <c r="PF346" s="392"/>
      <c r="PG346" s="392"/>
      <c r="PH346" s="392"/>
      <c r="PI346" s="392"/>
      <c r="PJ346" s="392"/>
      <c r="PK346" s="392"/>
      <c r="PL346" s="392"/>
      <c r="PM346" s="392"/>
      <c r="PN346" s="392"/>
      <c r="PO346" s="392"/>
      <c r="PP346" s="392"/>
      <c r="PQ346" s="392"/>
      <c r="PR346" s="392"/>
      <c r="PS346" s="392"/>
      <c r="PT346" s="392"/>
      <c r="PU346" s="392"/>
      <c r="PV346" s="392"/>
      <c r="PW346" s="392"/>
      <c r="PX346" s="392"/>
      <c r="PY346" s="392"/>
      <c r="PZ346" s="392"/>
      <c r="QA346" s="392"/>
      <c r="QB346" s="392"/>
      <c r="QC346" s="392"/>
      <c r="QD346" s="392"/>
      <c r="QE346" s="392"/>
      <c r="QF346" s="392"/>
      <c r="QG346" s="392"/>
      <c r="QH346" s="392"/>
      <c r="QI346" s="392"/>
      <c r="QJ346" s="392"/>
      <c r="QK346" s="392"/>
      <c r="QL346" s="392"/>
      <c r="QM346" s="392"/>
      <c r="QN346" s="392"/>
      <c r="QO346" s="392"/>
      <c r="QP346" s="392"/>
      <c r="QQ346" s="392"/>
      <c r="QR346" s="392"/>
      <c r="QS346" s="392"/>
      <c r="QT346" s="392"/>
      <c r="QU346" s="392"/>
      <c r="QV346" s="392"/>
      <c r="QW346" s="392"/>
      <c r="QX346" s="392"/>
      <c r="QY346" s="392"/>
      <c r="QZ346" s="392"/>
      <c r="RA346" s="392"/>
      <c r="RB346" s="392"/>
      <c r="RC346" s="392"/>
      <c r="RD346" s="392"/>
      <c r="RE346" s="392"/>
      <c r="RF346" s="392"/>
      <c r="RG346" s="392"/>
      <c r="RH346" s="392"/>
      <c r="RI346" s="392"/>
      <c r="RJ346" s="392"/>
      <c r="RK346" s="392"/>
      <c r="RL346" s="392"/>
      <c r="RM346" s="392"/>
      <c r="RN346" s="392"/>
      <c r="RO346" s="392"/>
      <c r="RP346" s="392"/>
      <c r="RQ346" s="392"/>
      <c r="RR346" s="392"/>
      <c r="RS346" s="392"/>
      <c r="RT346" s="392"/>
      <c r="RU346" s="392"/>
      <c r="RV346" s="392"/>
      <c r="RW346" s="392"/>
      <c r="RX346" s="392"/>
      <c r="RY346" s="392"/>
      <c r="RZ346" s="392"/>
      <c r="SA346" s="392"/>
      <c r="SB346" s="392"/>
      <c r="SC346" s="392"/>
      <c r="SD346" s="392"/>
      <c r="SE346" s="392"/>
      <c r="SF346" s="392"/>
      <c r="SG346" s="392"/>
      <c r="SH346" s="392"/>
      <c r="SI346" s="392"/>
      <c r="SJ346" s="392"/>
      <c r="SK346" s="392"/>
      <c r="SL346" s="392"/>
      <c r="SM346" s="392"/>
      <c r="SN346" s="392"/>
      <c r="SO346" s="392"/>
      <c r="SP346" s="392"/>
      <c r="SQ346" s="392"/>
      <c r="SR346" s="392"/>
      <c r="SS346" s="392"/>
      <c r="ST346" s="392"/>
      <c r="SU346" s="392"/>
      <c r="SV346" s="392"/>
      <c r="SW346" s="392"/>
      <c r="SX346" s="392"/>
      <c r="SY346" s="392"/>
      <c r="SZ346" s="392"/>
      <c r="TA346" s="392"/>
      <c r="TB346" s="392"/>
      <c r="TC346" s="392"/>
      <c r="TD346" s="392"/>
      <c r="TE346" s="392"/>
      <c r="TF346" s="392"/>
      <c r="TG346" s="392"/>
      <c r="TH346" s="392"/>
      <c r="TI346" s="392"/>
      <c r="TJ346" s="392"/>
      <c r="TK346" s="392"/>
      <c r="TL346" s="392"/>
      <c r="TM346" s="392"/>
      <c r="TN346" s="392"/>
      <c r="TO346" s="392"/>
      <c r="TP346" s="392"/>
      <c r="TQ346" s="392"/>
      <c r="TR346" s="392"/>
      <c r="TS346" s="392"/>
      <c r="TT346" s="392"/>
      <c r="TU346" s="392"/>
      <c r="TV346" s="392"/>
      <c r="TW346" s="392"/>
      <c r="TX346" s="392"/>
      <c r="TY346" s="392"/>
      <c r="TZ346" s="392"/>
      <c r="UA346" s="392"/>
      <c r="UB346" s="392"/>
      <c r="UC346" s="392"/>
      <c r="UD346" s="392"/>
      <c r="UE346" s="392"/>
      <c r="UF346" s="392"/>
      <c r="UG346" s="392"/>
      <c r="UH346" s="392"/>
      <c r="UI346" s="392"/>
      <c r="UJ346" s="392"/>
      <c r="UK346" s="392"/>
      <c r="UL346" s="392"/>
      <c r="UM346" s="392"/>
      <c r="UN346" s="392"/>
      <c r="UO346" s="392"/>
      <c r="UP346" s="392"/>
      <c r="UQ346" s="392"/>
      <c r="UR346" s="392"/>
      <c r="US346" s="392"/>
      <c r="UT346" s="392"/>
      <c r="UU346" s="392"/>
      <c r="UV346" s="392"/>
      <c r="UW346" s="392"/>
      <c r="UX346" s="392"/>
      <c r="UY346" s="392"/>
      <c r="UZ346" s="392"/>
      <c r="VA346" s="392"/>
      <c r="VB346" s="392"/>
      <c r="VC346" s="392"/>
      <c r="VD346" s="392"/>
      <c r="VE346" s="392"/>
      <c r="VF346" s="392"/>
      <c r="VG346" s="392"/>
      <c r="VH346" s="392"/>
      <c r="VI346" s="392"/>
      <c r="VJ346" s="392"/>
      <c r="VK346" s="392"/>
      <c r="VL346" s="392"/>
      <c r="VM346" s="392"/>
      <c r="VN346" s="392"/>
      <c r="VO346" s="392"/>
      <c r="VP346" s="392"/>
      <c r="VQ346" s="392"/>
      <c r="VR346" s="392"/>
      <c r="VS346" s="392"/>
      <c r="VT346" s="392"/>
      <c r="VU346" s="392"/>
      <c r="VV346" s="392"/>
      <c r="VW346" s="392"/>
      <c r="VX346" s="392"/>
      <c r="VY346" s="392"/>
      <c r="VZ346" s="392"/>
      <c r="WA346" s="392"/>
      <c r="WB346" s="392"/>
      <c r="WC346" s="392"/>
      <c r="WD346" s="392"/>
      <c r="WE346" s="392"/>
      <c r="WF346" s="392"/>
      <c r="WG346" s="392"/>
      <c r="WH346" s="392"/>
      <c r="WI346" s="392"/>
      <c r="WJ346" s="392"/>
      <c r="WK346" s="392"/>
      <c r="WL346" s="392"/>
      <c r="WM346" s="392"/>
      <c r="WN346" s="392"/>
      <c r="WO346" s="392"/>
      <c r="WP346" s="392"/>
      <c r="WQ346" s="392"/>
      <c r="WR346" s="392"/>
      <c r="WS346" s="392"/>
      <c r="WT346" s="392"/>
      <c r="WU346" s="392"/>
      <c r="WV346" s="392"/>
      <c r="WW346" s="392"/>
      <c r="WX346" s="392"/>
      <c r="WY346" s="392"/>
      <c r="WZ346" s="392"/>
      <c r="XA346" s="392"/>
      <c r="XB346" s="392"/>
      <c r="XC346" s="392"/>
      <c r="XD346" s="392"/>
      <c r="XE346" s="392"/>
      <c r="XF346" s="392"/>
      <c r="XG346" s="392"/>
      <c r="XH346" s="392"/>
      <c r="XI346" s="392"/>
      <c r="XJ346" s="392"/>
      <c r="XK346" s="392"/>
      <c r="XL346" s="392"/>
      <c r="XM346" s="392"/>
      <c r="XN346" s="392"/>
      <c r="XO346" s="392"/>
      <c r="XP346" s="392"/>
      <c r="XQ346" s="392"/>
      <c r="XR346" s="392"/>
      <c r="XS346" s="392"/>
      <c r="XT346" s="392"/>
      <c r="XU346" s="392"/>
      <c r="XV346" s="392"/>
      <c r="XW346" s="392"/>
      <c r="XX346" s="392"/>
      <c r="XY346" s="392"/>
      <c r="XZ346" s="392"/>
      <c r="YA346" s="392"/>
      <c r="YB346" s="392"/>
      <c r="YC346" s="392"/>
      <c r="YD346" s="392"/>
      <c r="YE346" s="392"/>
      <c r="YF346" s="392"/>
      <c r="YG346" s="392"/>
      <c r="YH346" s="392"/>
      <c r="YI346" s="392"/>
      <c r="YJ346" s="392"/>
      <c r="YK346" s="392"/>
      <c r="YL346" s="392"/>
      <c r="YM346" s="392"/>
      <c r="YN346" s="392"/>
      <c r="YO346" s="392"/>
      <c r="YP346" s="392"/>
      <c r="YQ346" s="392"/>
      <c r="YR346" s="392"/>
      <c r="YS346" s="392"/>
      <c r="YT346" s="392"/>
      <c r="YU346" s="392"/>
      <c r="YV346" s="392"/>
      <c r="YW346" s="392"/>
      <c r="YX346" s="392"/>
      <c r="YY346" s="392"/>
      <c r="YZ346" s="392"/>
      <c r="ZA346" s="392"/>
      <c r="ZB346" s="392"/>
      <c r="ZC346" s="392"/>
      <c r="ZD346" s="392"/>
      <c r="ZE346" s="392"/>
      <c r="ZF346" s="392"/>
      <c r="ZG346" s="392"/>
      <c r="ZH346" s="392"/>
      <c r="ZI346" s="392"/>
      <c r="ZJ346" s="392"/>
      <c r="ZK346" s="392"/>
      <c r="ZL346" s="392"/>
      <c r="ZM346" s="392"/>
      <c r="ZN346" s="392"/>
      <c r="ZO346" s="392"/>
      <c r="ZP346" s="392"/>
      <c r="ZQ346" s="392"/>
      <c r="ZR346" s="392"/>
      <c r="ZS346" s="392"/>
      <c r="ZT346" s="392"/>
      <c r="ZU346" s="392"/>
      <c r="ZV346" s="392"/>
      <c r="ZW346" s="392"/>
      <c r="ZX346" s="392"/>
      <c r="ZY346" s="392"/>
      <c r="ZZ346" s="392"/>
      <c r="AAA346" s="392"/>
      <c r="AAB346" s="392"/>
      <c r="AAC346" s="392"/>
      <c r="AAD346" s="392"/>
      <c r="AAE346" s="392"/>
      <c r="AAF346" s="392"/>
      <c r="AAG346" s="392"/>
      <c r="AAH346" s="392"/>
      <c r="AAI346" s="392"/>
      <c r="AAJ346" s="392"/>
      <c r="AAK346" s="392"/>
      <c r="AAL346" s="392"/>
      <c r="AAM346" s="392"/>
      <c r="AAN346" s="392"/>
      <c r="AAO346" s="392"/>
      <c r="AAP346" s="392"/>
      <c r="AAQ346" s="392"/>
      <c r="AAR346" s="392"/>
      <c r="AAS346" s="392"/>
      <c r="AAT346" s="392"/>
      <c r="AAU346" s="392"/>
      <c r="AAV346" s="392"/>
      <c r="AAW346" s="392"/>
      <c r="AAX346" s="392"/>
      <c r="AAY346" s="392"/>
      <c r="AAZ346" s="392"/>
      <c r="ABA346" s="392"/>
      <c r="ABB346" s="392"/>
      <c r="ABC346" s="392"/>
      <c r="ABD346" s="392"/>
      <c r="ABE346" s="392"/>
      <c r="ABF346" s="392"/>
      <c r="ABG346" s="392"/>
      <c r="ABH346" s="392"/>
      <c r="ABI346" s="392"/>
      <c r="ABJ346" s="392"/>
      <c r="ABK346" s="392"/>
      <c r="ABL346" s="392"/>
      <c r="ABM346" s="392"/>
      <c r="ABN346" s="392"/>
      <c r="ABO346" s="392"/>
      <c r="ABP346" s="392"/>
      <c r="ABQ346" s="392"/>
      <c r="ABR346" s="392"/>
      <c r="ABS346" s="392"/>
      <c r="ABT346" s="392"/>
      <c r="ABU346" s="392"/>
      <c r="ABV346" s="392"/>
      <c r="ABW346" s="392"/>
      <c r="ABX346" s="392"/>
      <c r="ABY346" s="392"/>
      <c r="ABZ346" s="392"/>
      <c r="ACA346" s="392"/>
      <c r="ACB346" s="392"/>
      <c r="ACC346" s="392"/>
      <c r="ACD346" s="392"/>
      <c r="ACE346" s="392"/>
      <c r="ACF346" s="392"/>
      <c r="ACG346" s="392"/>
      <c r="ACH346" s="392"/>
      <c r="ACI346" s="392"/>
      <c r="ACJ346" s="392"/>
      <c r="ACK346" s="392"/>
      <c r="ACL346" s="392"/>
      <c r="ACM346" s="392"/>
      <c r="ACN346" s="392"/>
      <c r="ACO346" s="392"/>
      <c r="ACP346" s="392"/>
      <c r="ACQ346" s="392"/>
      <c r="ACR346" s="392"/>
      <c r="ACS346" s="392"/>
      <c r="ACT346" s="392"/>
      <c r="ACU346" s="392"/>
      <c r="ACV346" s="392"/>
      <c r="ACW346" s="392"/>
      <c r="ACX346" s="392"/>
      <c r="ACY346" s="392"/>
      <c r="ACZ346" s="392"/>
      <c r="ADA346" s="392"/>
      <c r="ADB346" s="392"/>
      <c r="ADC346" s="392"/>
      <c r="ADD346" s="392"/>
      <c r="ADE346" s="392"/>
      <c r="ADF346" s="392"/>
      <c r="ADG346" s="392"/>
      <c r="ADH346" s="392"/>
      <c r="ADI346" s="392"/>
      <c r="ADJ346" s="392"/>
      <c r="ADK346" s="392"/>
      <c r="ADL346" s="392"/>
      <c r="ADM346" s="392"/>
      <c r="ADN346" s="392"/>
      <c r="ADO346" s="392"/>
      <c r="ADP346" s="392"/>
      <c r="ADQ346" s="392"/>
      <c r="ADR346" s="392"/>
      <c r="ADS346" s="392"/>
      <c r="ADT346" s="392"/>
      <c r="ADU346" s="392"/>
      <c r="ADV346" s="392"/>
      <c r="ADW346" s="392"/>
      <c r="ADX346" s="392"/>
      <c r="ADY346" s="392"/>
      <c r="ADZ346" s="392"/>
      <c r="AEA346" s="392"/>
      <c r="AEB346" s="392"/>
      <c r="AEC346" s="392"/>
      <c r="AED346" s="392"/>
      <c r="AEE346" s="392"/>
      <c r="AEF346" s="392"/>
      <c r="AEG346" s="392"/>
      <c r="AEH346" s="392"/>
      <c r="AEI346" s="392"/>
      <c r="AEJ346" s="392"/>
      <c r="AEK346" s="392"/>
      <c r="AEL346" s="392"/>
      <c r="AEM346" s="392"/>
      <c r="AEN346" s="392"/>
      <c r="AEO346" s="392"/>
      <c r="AEP346" s="392"/>
      <c r="AEQ346" s="392"/>
      <c r="AER346" s="392"/>
      <c r="AES346" s="392"/>
      <c r="AET346" s="392"/>
      <c r="AEU346" s="392"/>
      <c r="AEV346" s="392"/>
      <c r="AEW346" s="392"/>
      <c r="AEX346" s="392"/>
      <c r="AEY346" s="392"/>
      <c r="AEZ346" s="392"/>
      <c r="AFA346" s="392"/>
      <c r="AFB346" s="392"/>
      <c r="AFC346" s="392"/>
      <c r="AFD346" s="392"/>
      <c r="AFE346" s="392"/>
      <c r="AFF346" s="392"/>
      <c r="AFG346" s="392"/>
      <c r="AFH346" s="392"/>
      <c r="AFI346" s="392"/>
      <c r="AFJ346" s="392"/>
      <c r="AFK346" s="392"/>
      <c r="AFL346" s="392"/>
      <c r="AFM346" s="392"/>
      <c r="AFN346" s="392"/>
      <c r="AFO346" s="392"/>
      <c r="AFP346" s="392"/>
      <c r="AFQ346" s="392"/>
      <c r="AFR346" s="392"/>
      <c r="AFS346" s="392"/>
      <c r="AFT346" s="392"/>
      <c r="AFU346" s="392"/>
      <c r="AFV346" s="392"/>
      <c r="AFW346" s="392"/>
      <c r="AFX346" s="392"/>
      <c r="AFY346" s="392"/>
      <c r="AFZ346" s="392"/>
      <c r="AGA346" s="392"/>
      <c r="AGB346" s="392"/>
      <c r="AGC346" s="392"/>
      <c r="AGD346" s="392"/>
      <c r="AGE346" s="392"/>
      <c r="AGF346" s="392"/>
      <c r="AGG346" s="392"/>
      <c r="AGH346" s="392"/>
      <c r="AGI346" s="392"/>
      <c r="AGJ346" s="392"/>
      <c r="AGK346" s="392"/>
      <c r="AGL346" s="392"/>
      <c r="AGM346" s="392"/>
      <c r="AGN346" s="392"/>
      <c r="AGO346" s="392"/>
      <c r="AGP346" s="392"/>
      <c r="AGQ346" s="392"/>
      <c r="AGR346" s="392"/>
      <c r="AGS346" s="392"/>
      <c r="AGT346" s="392"/>
      <c r="AGU346" s="392"/>
      <c r="AGV346" s="392"/>
      <c r="AGW346" s="392"/>
      <c r="AGX346" s="392"/>
      <c r="AGY346" s="392"/>
      <c r="AGZ346" s="392"/>
      <c r="AHA346" s="392"/>
      <c r="AHB346" s="392"/>
      <c r="AHC346" s="392"/>
      <c r="AHD346" s="392"/>
      <c r="AHE346" s="392"/>
      <c r="AHF346" s="392"/>
      <c r="AHG346" s="392"/>
      <c r="AHH346" s="392"/>
      <c r="AHI346" s="392"/>
      <c r="AHJ346" s="392"/>
      <c r="AHK346" s="392"/>
      <c r="AHL346" s="392"/>
      <c r="AHM346" s="392"/>
      <c r="AHN346" s="392"/>
      <c r="AHO346" s="392"/>
      <c r="AHP346" s="392"/>
      <c r="AHQ346" s="392"/>
      <c r="AHR346" s="392"/>
      <c r="AHS346" s="392"/>
      <c r="AHT346" s="392"/>
      <c r="AHU346" s="392"/>
      <c r="AHV346" s="392"/>
      <c r="AHW346" s="392"/>
      <c r="AHX346" s="392"/>
      <c r="AHY346" s="392"/>
      <c r="AHZ346" s="392"/>
      <c r="AIA346" s="392"/>
      <c r="AIB346" s="392"/>
      <c r="AIC346" s="392"/>
      <c r="AID346" s="392"/>
      <c r="AIE346" s="392"/>
      <c r="AIF346" s="392"/>
      <c r="AIG346" s="392"/>
      <c r="AIH346" s="392"/>
      <c r="AII346" s="392"/>
      <c r="AIJ346" s="392"/>
      <c r="AIK346" s="392"/>
      <c r="AIL346" s="392"/>
      <c r="AIM346" s="392"/>
      <c r="AIN346" s="392"/>
      <c r="AIO346" s="392"/>
      <c r="AIP346" s="392"/>
      <c r="AIQ346" s="392"/>
      <c r="AIR346" s="392"/>
      <c r="AIS346" s="392"/>
      <c r="AIT346" s="392"/>
      <c r="AIU346" s="392"/>
      <c r="AIV346" s="392"/>
      <c r="AIW346" s="392"/>
      <c r="AIX346" s="392"/>
      <c r="AIY346" s="392"/>
      <c r="AIZ346" s="392"/>
      <c r="AJA346" s="392"/>
      <c r="AJB346" s="392"/>
      <c r="AJC346" s="392"/>
      <c r="AJD346" s="392"/>
      <c r="AJE346" s="392"/>
      <c r="AJF346" s="392"/>
      <c r="AJG346" s="392"/>
      <c r="AJH346" s="392"/>
      <c r="AJI346" s="392"/>
      <c r="AJJ346" s="392"/>
      <c r="AJK346" s="392"/>
      <c r="AJL346" s="392"/>
      <c r="AJM346" s="392"/>
      <c r="AJN346" s="392"/>
      <c r="AJO346" s="392"/>
      <c r="AJP346" s="392"/>
      <c r="AJQ346" s="392"/>
      <c r="AJR346" s="392"/>
      <c r="AJS346" s="392"/>
      <c r="AJT346" s="392"/>
      <c r="AJU346" s="392"/>
      <c r="AJV346" s="392"/>
      <c r="AJW346" s="392"/>
      <c r="AJX346" s="392"/>
      <c r="AJY346" s="392"/>
      <c r="AJZ346" s="392"/>
      <c r="AKA346" s="392"/>
      <c r="AKB346" s="392"/>
      <c r="AKC346" s="392"/>
      <c r="AKD346" s="392"/>
      <c r="AKE346" s="392"/>
      <c r="AKF346" s="392"/>
      <c r="AKG346" s="392"/>
      <c r="AKH346" s="392"/>
      <c r="AKI346" s="392"/>
      <c r="AKJ346" s="392"/>
      <c r="AKK346" s="392"/>
      <c r="AKL346" s="392"/>
      <c r="AKM346" s="392"/>
      <c r="AKN346" s="392"/>
      <c r="AKO346" s="392"/>
      <c r="AKP346" s="392"/>
      <c r="AKQ346" s="392"/>
      <c r="AKR346" s="392"/>
      <c r="AKS346" s="392"/>
      <c r="AKT346" s="392"/>
      <c r="AKU346" s="392"/>
      <c r="AKV346" s="392"/>
      <c r="AKW346" s="392"/>
      <c r="AKX346" s="392"/>
      <c r="AKY346" s="392"/>
      <c r="AKZ346" s="392"/>
      <c r="ALA346" s="392"/>
      <c r="ALB346" s="392"/>
      <c r="ALC346" s="392"/>
      <c r="ALD346" s="392"/>
      <c r="ALE346" s="392"/>
      <c r="ALF346" s="392"/>
      <c r="ALG346" s="392"/>
      <c r="ALH346" s="392"/>
      <c r="ALI346" s="392"/>
      <c r="ALJ346" s="392"/>
      <c r="ALK346" s="392"/>
      <c r="ALL346" s="392"/>
      <c r="ALM346" s="392"/>
      <c r="ALN346" s="392"/>
      <c r="ALO346" s="392"/>
      <c r="ALP346" s="392"/>
      <c r="ALQ346" s="392"/>
      <c r="ALR346" s="392"/>
      <c r="ALS346" s="392"/>
      <c r="ALT346" s="392"/>
      <c r="ALU346" s="392"/>
      <c r="ALV346" s="392"/>
      <c r="ALW346" s="392"/>
      <c r="ALX346" s="392"/>
      <c r="ALY346" s="392"/>
      <c r="ALZ346" s="392"/>
      <c r="AMA346" s="392"/>
      <c r="AMB346" s="392"/>
      <c r="AMC346" s="392"/>
      <c r="AMD346" s="392"/>
      <c r="AME346" s="392"/>
      <c r="AMF346" s="392"/>
      <c r="AMG346" s="392"/>
      <c r="AMH346" s="392"/>
      <c r="AMI346" s="392"/>
      <c r="AMJ346" s="392"/>
      <c r="AMK346" s="392"/>
    </row>
    <row r="347" spans="1:1025">
      <c r="A347" s="1792"/>
      <c r="B347" s="1792"/>
      <c r="C347" s="1792"/>
      <c r="D347" s="1792"/>
      <c r="E347" s="1792"/>
      <c r="F347" s="1792"/>
      <c r="G347" s="1792"/>
      <c r="H347" s="1792"/>
    </row>
    <row r="348" spans="1:1025" ht="12.75" customHeight="1">
      <c r="A348" s="1805" t="s">
        <v>8836</v>
      </c>
      <c r="B348" s="1805"/>
      <c r="C348" s="1805"/>
      <c r="D348" s="1805"/>
      <c r="E348" s="1805"/>
      <c r="F348" s="1805"/>
      <c r="G348" s="1805"/>
      <c r="H348" s="1805"/>
    </row>
    <row r="349" spans="1:1025" ht="12.75" customHeight="1">
      <c r="A349" s="1805" t="s">
        <v>4077</v>
      </c>
      <c r="B349" s="1805"/>
      <c r="C349" s="1805"/>
      <c r="D349" s="1805"/>
      <c r="E349" s="1805"/>
      <c r="F349" s="1805"/>
      <c r="G349" s="1805"/>
      <c r="H349" s="1805"/>
    </row>
    <row r="350" spans="1:1025" ht="12.75" customHeight="1">
      <c r="A350" s="1805" t="s">
        <v>4078</v>
      </c>
      <c r="B350" s="1805"/>
      <c r="C350" s="1805"/>
      <c r="D350" s="1805"/>
      <c r="E350" s="1805"/>
      <c r="F350" s="1805"/>
      <c r="G350" s="1805"/>
      <c r="H350" s="1805"/>
    </row>
    <row r="351" spans="1:1025" ht="12.75" customHeight="1">
      <c r="A351" s="1625"/>
      <c r="B351" s="1625"/>
      <c r="C351" s="1625"/>
      <c r="D351" s="1625"/>
      <c r="E351" s="1625"/>
      <c r="F351" s="1625"/>
      <c r="G351" s="1625"/>
      <c r="H351" s="1625"/>
    </row>
    <row r="352" spans="1:1025" ht="12.75" customHeight="1">
      <c r="A352" s="1667"/>
      <c r="B352" s="1667"/>
      <c r="C352" s="1667"/>
      <c r="D352" s="1667"/>
      <c r="E352" s="1667"/>
      <c r="F352" s="1667"/>
      <c r="G352" s="1667"/>
      <c r="H352" s="1667"/>
      <c r="K352" s="1476"/>
      <c r="L352" s="1476"/>
      <c r="M352" s="1476"/>
      <c r="N352" s="1476"/>
      <c r="O352" s="1476"/>
      <c r="P352" s="1476"/>
      <c r="Q352" s="1476"/>
      <c r="R352" s="1476"/>
      <c r="S352" s="1476"/>
      <c r="T352" s="1476"/>
      <c r="U352" s="1476"/>
      <c r="V352" s="1476"/>
      <c r="W352" s="1476"/>
      <c r="X352" s="1476"/>
      <c r="Y352" s="1476"/>
      <c r="Z352" s="1476"/>
      <c r="AA352" s="1476"/>
      <c r="AB352" s="1476"/>
      <c r="AC352" s="1476"/>
      <c r="AD352" s="1476"/>
      <c r="AE352" s="1476"/>
      <c r="AF352" s="1476"/>
      <c r="AG352" s="1476"/>
      <c r="AH352" s="1476"/>
      <c r="AI352" s="1476"/>
      <c r="AJ352" s="1476"/>
      <c r="AK352" s="1476"/>
      <c r="AL352" s="1476"/>
      <c r="AM352" s="1476"/>
      <c r="AN352" s="1476"/>
      <c r="AO352" s="1476"/>
      <c r="AP352" s="1476"/>
      <c r="AQ352" s="1476"/>
      <c r="AR352" s="1476"/>
      <c r="AS352" s="1476"/>
      <c r="AT352" s="1476"/>
      <c r="AU352" s="1476"/>
      <c r="AV352" s="1476"/>
      <c r="AW352" s="1476"/>
      <c r="AX352" s="1476"/>
      <c r="AY352" s="1476"/>
      <c r="AZ352" s="1476"/>
      <c r="BA352" s="1476"/>
      <c r="BB352" s="1476"/>
      <c r="BC352" s="1476"/>
      <c r="BD352" s="1476"/>
      <c r="BE352" s="1476"/>
      <c r="BF352" s="1476"/>
      <c r="BG352" s="1476"/>
      <c r="BH352" s="1476"/>
      <c r="BI352" s="1476"/>
      <c r="BJ352" s="1476"/>
      <c r="BK352" s="1476"/>
      <c r="BL352" s="1476"/>
      <c r="BM352" s="1476"/>
      <c r="BN352" s="1476"/>
      <c r="BO352" s="1476"/>
      <c r="BP352" s="1476"/>
      <c r="BQ352" s="1476"/>
      <c r="BR352" s="1476"/>
      <c r="BS352" s="1476"/>
      <c r="BT352" s="1476"/>
      <c r="BU352" s="1476"/>
      <c r="BV352" s="1476"/>
      <c r="BW352" s="1476"/>
      <c r="BX352" s="1476"/>
      <c r="BY352" s="1476"/>
      <c r="BZ352" s="1476"/>
      <c r="CA352" s="1476"/>
      <c r="CB352" s="1476"/>
      <c r="CC352" s="1476"/>
      <c r="CD352" s="1476"/>
      <c r="CE352" s="1476"/>
      <c r="CF352" s="1476"/>
      <c r="CG352" s="1476"/>
      <c r="CH352" s="1476"/>
      <c r="CI352" s="1476"/>
      <c r="CJ352" s="1476"/>
      <c r="CK352" s="1476"/>
      <c r="CL352" s="1476"/>
      <c r="CM352" s="1476"/>
      <c r="CN352" s="1476"/>
      <c r="CO352" s="1476"/>
      <c r="CP352" s="1476"/>
      <c r="CQ352" s="1476"/>
      <c r="CR352" s="1476"/>
      <c r="CS352" s="1476"/>
      <c r="CT352" s="1476"/>
      <c r="CU352" s="1476"/>
      <c r="CV352" s="1476"/>
      <c r="CW352" s="1476"/>
      <c r="CX352" s="1476"/>
      <c r="CY352" s="1476"/>
      <c r="CZ352" s="1476"/>
      <c r="DA352" s="1476"/>
      <c r="DB352" s="1476"/>
      <c r="DC352" s="1476"/>
      <c r="DD352" s="1476"/>
      <c r="DE352" s="1476"/>
      <c r="DF352" s="1476"/>
      <c r="DG352" s="1476"/>
      <c r="DH352" s="1476"/>
      <c r="DI352" s="1476"/>
      <c r="DJ352" s="1476"/>
      <c r="DK352" s="1476"/>
      <c r="DL352" s="1476"/>
      <c r="DM352" s="1476"/>
      <c r="DN352" s="1476"/>
      <c r="DO352" s="1476"/>
      <c r="DP352" s="1476"/>
      <c r="DQ352" s="1476"/>
      <c r="DR352" s="1476"/>
      <c r="DS352" s="1476"/>
      <c r="DT352" s="1476"/>
      <c r="DU352" s="1476"/>
      <c r="DV352" s="1476"/>
      <c r="DW352" s="1476"/>
      <c r="DX352" s="1476"/>
      <c r="DY352" s="1476"/>
      <c r="DZ352" s="1476"/>
      <c r="EA352" s="1476"/>
      <c r="EB352" s="1476"/>
      <c r="EC352" s="1476"/>
      <c r="ED352" s="1476"/>
      <c r="EE352" s="1476"/>
      <c r="EF352" s="1476"/>
      <c r="EG352" s="1476"/>
      <c r="EH352" s="1476"/>
      <c r="EI352" s="1476"/>
      <c r="EJ352" s="1476"/>
      <c r="EK352" s="1476"/>
      <c r="EL352" s="1476"/>
      <c r="EM352" s="1476"/>
      <c r="EN352" s="1476"/>
      <c r="EO352" s="1476"/>
      <c r="EP352" s="1476"/>
      <c r="EQ352" s="1476"/>
      <c r="ER352" s="1476"/>
      <c r="ES352" s="1476"/>
      <c r="ET352" s="1476"/>
      <c r="EU352" s="1476"/>
      <c r="EV352" s="1476"/>
      <c r="EW352" s="1476"/>
      <c r="EX352" s="1476"/>
      <c r="EY352" s="1476"/>
      <c r="EZ352" s="1476"/>
      <c r="FA352" s="1476"/>
      <c r="FB352" s="1476"/>
      <c r="FC352" s="1476"/>
      <c r="FD352" s="1476"/>
      <c r="FE352" s="1476"/>
      <c r="FF352" s="1476"/>
      <c r="FG352" s="1476"/>
      <c r="FH352" s="1476"/>
      <c r="FI352" s="1476"/>
      <c r="FJ352" s="1476"/>
      <c r="FK352" s="1476"/>
      <c r="FL352" s="1476"/>
      <c r="FM352" s="1476"/>
      <c r="FN352" s="1476"/>
      <c r="FO352" s="1476"/>
      <c r="FP352" s="1476"/>
      <c r="FQ352" s="1476"/>
      <c r="FR352" s="1476"/>
      <c r="FS352" s="1476"/>
      <c r="FT352" s="1476"/>
      <c r="FU352" s="1476"/>
      <c r="FV352" s="1476"/>
      <c r="FW352" s="1476"/>
      <c r="FX352" s="1476"/>
      <c r="FY352" s="1476"/>
      <c r="FZ352" s="1476"/>
      <c r="GA352" s="1476"/>
      <c r="GB352" s="1476"/>
      <c r="GC352" s="1476"/>
      <c r="GD352" s="1476"/>
      <c r="GE352" s="1476"/>
      <c r="GF352" s="1476"/>
      <c r="GG352" s="1476"/>
      <c r="GH352" s="1476"/>
      <c r="GI352" s="1476"/>
      <c r="GJ352" s="1476"/>
      <c r="GK352" s="1476"/>
      <c r="GL352" s="1476"/>
      <c r="GM352" s="1476"/>
      <c r="GN352" s="1476"/>
      <c r="GO352" s="1476"/>
      <c r="GP352" s="1476"/>
      <c r="GQ352" s="1476"/>
      <c r="GR352" s="1476"/>
      <c r="GS352" s="1476"/>
      <c r="GT352" s="1476"/>
      <c r="GU352" s="1476"/>
      <c r="GV352" s="1476"/>
      <c r="GW352" s="1476"/>
      <c r="GX352" s="1476"/>
      <c r="GY352" s="1476"/>
      <c r="GZ352" s="1476"/>
      <c r="HA352" s="1476"/>
      <c r="HB352" s="1476"/>
      <c r="HC352" s="1476"/>
      <c r="HD352" s="1476"/>
      <c r="HE352" s="1476"/>
      <c r="HF352" s="1476"/>
      <c r="HG352" s="1476"/>
      <c r="HH352" s="1476"/>
      <c r="HI352" s="1476"/>
      <c r="HJ352" s="1476"/>
      <c r="HK352" s="1476"/>
      <c r="HL352" s="1476"/>
      <c r="HM352" s="1476"/>
      <c r="HN352" s="1476"/>
      <c r="HO352" s="1476"/>
      <c r="HP352" s="1476"/>
      <c r="HQ352" s="1476"/>
      <c r="HR352" s="1476"/>
      <c r="HS352" s="1476"/>
      <c r="HT352" s="1476"/>
      <c r="HU352" s="1476"/>
      <c r="HV352" s="1476"/>
      <c r="HW352" s="1476"/>
      <c r="HX352" s="1476"/>
      <c r="HY352" s="1476"/>
      <c r="HZ352" s="1476"/>
      <c r="IA352" s="1476"/>
      <c r="IB352" s="1476"/>
      <c r="IC352" s="1476"/>
      <c r="ID352" s="1476"/>
      <c r="IE352" s="1476"/>
      <c r="IF352" s="1476"/>
      <c r="IG352" s="1476"/>
      <c r="IH352" s="1476"/>
      <c r="II352" s="1476"/>
      <c r="IJ352" s="1476"/>
      <c r="IK352" s="1476"/>
      <c r="IL352" s="1476"/>
      <c r="IM352" s="1476"/>
      <c r="IN352" s="1476"/>
      <c r="IO352" s="1476"/>
      <c r="IP352" s="1476"/>
      <c r="IQ352" s="1476"/>
      <c r="IR352" s="1476"/>
      <c r="IS352" s="1476"/>
      <c r="IT352" s="1476"/>
      <c r="IU352" s="1476"/>
      <c r="IV352" s="1476"/>
      <c r="IW352" s="1476"/>
      <c r="IX352" s="1476"/>
      <c r="IY352" s="1476"/>
      <c r="IZ352" s="1476"/>
      <c r="JA352" s="1476"/>
      <c r="JB352" s="1476"/>
      <c r="JC352" s="1476"/>
      <c r="JD352" s="1476"/>
      <c r="JE352" s="1476"/>
      <c r="JF352" s="1476"/>
      <c r="JG352" s="1476"/>
      <c r="JH352" s="1476"/>
      <c r="JI352" s="1476"/>
      <c r="JJ352" s="1476"/>
      <c r="JK352" s="1476"/>
      <c r="JL352" s="1476"/>
      <c r="JM352" s="1476"/>
      <c r="JN352" s="1476"/>
      <c r="JO352" s="1476"/>
      <c r="JP352" s="1476"/>
      <c r="JQ352" s="1476"/>
      <c r="JR352" s="1476"/>
      <c r="JS352" s="1476"/>
      <c r="JT352" s="1476"/>
      <c r="JU352" s="1476"/>
      <c r="JV352" s="1476"/>
      <c r="JW352" s="1476"/>
      <c r="JX352" s="1476"/>
      <c r="JY352" s="1476"/>
      <c r="JZ352" s="1476"/>
      <c r="KA352" s="1476"/>
      <c r="KB352" s="1476"/>
      <c r="KC352" s="1476"/>
      <c r="KD352" s="1476"/>
      <c r="KE352" s="1476"/>
      <c r="KF352" s="1476"/>
      <c r="KG352" s="1476"/>
      <c r="KH352" s="1476"/>
      <c r="KI352" s="1476"/>
      <c r="KJ352" s="1476"/>
      <c r="KK352" s="1476"/>
      <c r="KL352" s="1476"/>
      <c r="KM352" s="1476"/>
      <c r="KN352" s="1476"/>
      <c r="KO352" s="1476"/>
      <c r="KP352" s="1476"/>
      <c r="KQ352" s="1476"/>
      <c r="KR352" s="1476"/>
      <c r="KS352" s="1476"/>
      <c r="KT352" s="1476"/>
      <c r="KU352" s="1476"/>
      <c r="KV352" s="1476"/>
      <c r="KW352" s="1476"/>
      <c r="KX352" s="1476"/>
      <c r="KY352" s="1476"/>
      <c r="KZ352" s="1476"/>
      <c r="LA352" s="1476"/>
      <c r="LB352" s="1476"/>
      <c r="LC352" s="1476"/>
      <c r="LD352" s="1476"/>
      <c r="LE352" s="1476"/>
      <c r="LF352" s="1476"/>
      <c r="LG352" s="1476"/>
      <c r="LH352" s="1476"/>
      <c r="LI352" s="1476"/>
      <c r="LJ352" s="1476"/>
      <c r="LK352" s="1476"/>
      <c r="LL352" s="1476"/>
      <c r="LM352" s="1476"/>
      <c r="LN352" s="1476"/>
      <c r="LO352" s="1476"/>
      <c r="LP352" s="1476"/>
      <c r="LQ352" s="1476"/>
      <c r="LR352" s="1476"/>
      <c r="LS352" s="1476"/>
      <c r="LT352" s="1476"/>
      <c r="LU352" s="1476"/>
      <c r="LV352" s="1476"/>
      <c r="LW352" s="1476"/>
      <c r="LX352" s="1476"/>
      <c r="LY352" s="1476"/>
      <c r="LZ352" s="1476"/>
      <c r="MA352" s="1476"/>
      <c r="MB352" s="1476"/>
      <c r="MC352" s="1476"/>
      <c r="MD352" s="1476"/>
      <c r="ME352" s="1476"/>
      <c r="MF352" s="1476"/>
      <c r="MG352" s="1476"/>
      <c r="MH352" s="1476"/>
      <c r="MI352" s="1476"/>
      <c r="MJ352" s="1476"/>
      <c r="MK352" s="1476"/>
      <c r="ML352" s="1476"/>
      <c r="MM352" s="1476"/>
      <c r="MN352" s="1476"/>
      <c r="MO352" s="1476"/>
      <c r="MP352" s="1476"/>
      <c r="MQ352" s="1476"/>
      <c r="MR352" s="1476"/>
      <c r="MS352" s="1476"/>
      <c r="MT352" s="1476"/>
      <c r="MU352" s="1476"/>
      <c r="MV352" s="1476"/>
      <c r="MW352" s="1476"/>
      <c r="MX352" s="1476"/>
      <c r="MY352" s="1476"/>
      <c r="MZ352" s="1476"/>
      <c r="NA352" s="1476"/>
      <c r="NB352" s="1476"/>
      <c r="NC352" s="1476"/>
      <c r="ND352" s="1476"/>
      <c r="NE352" s="1476"/>
      <c r="NF352" s="1476"/>
      <c r="NG352" s="1476"/>
      <c r="NH352" s="1476"/>
      <c r="NI352" s="1476"/>
      <c r="NJ352" s="1476"/>
      <c r="NK352" s="1476"/>
      <c r="NL352" s="1476"/>
      <c r="NM352" s="1476"/>
      <c r="NN352" s="1476"/>
      <c r="NO352" s="1476"/>
      <c r="NP352" s="1476"/>
      <c r="NQ352" s="1476"/>
      <c r="NR352" s="1476"/>
      <c r="NS352" s="1476"/>
      <c r="NT352" s="1476"/>
      <c r="NU352" s="1476"/>
      <c r="NV352" s="1476"/>
      <c r="NW352" s="1476"/>
      <c r="NX352" s="1476"/>
      <c r="NY352" s="1476"/>
      <c r="NZ352" s="1476"/>
      <c r="OA352" s="1476"/>
      <c r="OB352" s="1476"/>
      <c r="OC352" s="1476"/>
      <c r="OD352" s="1476"/>
      <c r="OE352" s="1476"/>
      <c r="OF352" s="1476"/>
      <c r="OG352" s="1476"/>
      <c r="OH352" s="1476"/>
      <c r="OI352" s="1476"/>
      <c r="OJ352" s="1476"/>
      <c r="OK352" s="1476"/>
      <c r="OL352" s="1476"/>
      <c r="OM352" s="1476"/>
      <c r="ON352" s="1476"/>
      <c r="OO352" s="1476"/>
      <c r="OP352" s="1476"/>
      <c r="OQ352" s="1476"/>
      <c r="OR352" s="1476"/>
      <c r="OS352" s="1476"/>
      <c r="OT352" s="1476"/>
      <c r="OU352" s="1476"/>
      <c r="OV352" s="1476"/>
      <c r="OW352" s="1476"/>
      <c r="OX352" s="1476"/>
      <c r="OY352" s="1476"/>
      <c r="OZ352" s="1476"/>
      <c r="PA352" s="1476"/>
      <c r="PB352" s="1476"/>
      <c r="PC352" s="1476"/>
      <c r="PD352" s="1476"/>
      <c r="PE352" s="1476"/>
      <c r="PF352" s="1476"/>
      <c r="PG352" s="1476"/>
      <c r="PH352" s="1476"/>
      <c r="PI352" s="1476"/>
      <c r="PJ352" s="1476"/>
      <c r="PK352" s="1476"/>
      <c r="PL352" s="1476"/>
      <c r="PM352" s="1476"/>
      <c r="PN352" s="1476"/>
      <c r="PO352" s="1476"/>
      <c r="PP352" s="1476"/>
      <c r="PQ352" s="1476"/>
      <c r="PR352" s="1476"/>
      <c r="PS352" s="1476"/>
      <c r="PT352" s="1476"/>
      <c r="PU352" s="1476"/>
      <c r="PV352" s="1476"/>
      <c r="PW352" s="1476"/>
      <c r="PX352" s="1476"/>
      <c r="PY352" s="1476"/>
      <c r="PZ352" s="1476"/>
      <c r="QA352" s="1476"/>
      <c r="QB352" s="1476"/>
      <c r="QC352" s="1476"/>
      <c r="QD352" s="1476"/>
      <c r="QE352" s="1476"/>
      <c r="QF352" s="1476"/>
      <c r="QG352" s="1476"/>
      <c r="QH352" s="1476"/>
      <c r="QI352" s="1476"/>
      <c r="QJ352" s="1476"/>
      <c r="QK352" s="1476"/>
      <c r="QL352" s="1476"/>
      <c r="QM352" s="1476"/>
      <c r="QN352" s="1476"/>
      <c r="QO352" s="1476"/>
      <c r="QP352" s="1476"/>
      <c r="QQ352" s="1476"/>
      <c r="QR352" s="1476"/>
      <c r="QS352" s="1476"/>
      <c r="QT352" s="1476"/>
      <c r="QU352" s="1476"/>
      <c r="QV352" s="1476"/>
      <c r="QW352" s="1476"/>
      <c r="QX352" s="1476"/>
      <c r="QY352" s="1476"/>
      <c r="QZ352" s="1476"/>
      <c r="RA352" s="1476"/>
      <c r="RB352" s="1476"/>
      <c r="RC352" s="1476"/>
      <c r="RD352" s="1476"/>
      <c r="RE352" s="1476"/>
      <c r="RF352" s="1476"/>
      <c r="RG352" s="1476"/>
      <c r="RH352" s="1476"/>
      <c r="RI352" s="1476"/>
      <c r="RJ352" s="1476"/>
      <c r="RK352" s="1476"/>
      <c r="RL352" s="1476"/>
      <c r="RM352" s="1476"/>
      <c r="RN352" s="1476"/>
      <c r="RO352" s="1476"/>
      <c r="RP352" s="1476"/>
      <c r="RQ352" s="1476"/>
      <c r="RR352" s="1476"/>
      <c r="RS352" s="1476"/>
      <c r="RT352" s="1476"/>
      <c r="RU352" s="1476"/>
      <c r="RV352" s="1476"/>
      <c r="RW352" s="1476"/>
      <c r="RX352" s="1476"/>
      <c r="RY352" s="1476"/>
      <c r="RZ352" s="1476"/>
      <c r="SA352" s="1476"/>
      <c r="SB352" s="1476"/>
      <c r="SC352" s="1476"/>
      <c r="SD352" s="1476"/>
      <c r="SE352" s="1476"/>
      <c r="SF352" s="1476"/>
      <c r="SG352" s="1476"/>
      <c r="SH352" s="1476"/>
      <c r="SI352" s="1476"/>
      <c r="SJ352" s="1476"/>
      <c r="SK352" s="1476"/>
      <c r="SL352" s="1476"/>
      <c r="SM352" s="1476"/>
      <c r="SN352" s="1476"/>
      <c r="SO352" s="1476"/>
      <c r="SP352" s="1476"/>
      <c r="SQ352" s="1476"/>
      <c r="SR352" s="1476"/>
      <c r="SS352" s="1476"/>
      <c r="ST352" s="1476"/>
      <c r="SU352" s="1476"/>
      <c r="SV352" s="1476"/>
      <c r="SW352" s="1476"/>
      <c r="SX352" s="1476"/>
      <c r="SY352" s="1476"/>
      <c r="SZ352" s="1476"/>
      <c r="TA352" s="1476"/>
      <c r="TB352" s="1476"/>
      <c r="TC352" s="1476"/>
      <c r="TD352" s="1476"/>
      <c r="TE352" s="1476"/>
      <c r="TF352" s="1476"/>
      <c r="TG352" s="1476"/>
      <c r="TH352" s="1476"/>
      <c r="TI352" s="1476"/>
      <c r="TJ352" s="1476"/>
      <c r="TK352" s="1476"/>
      <c r="TL352" s="1476"/>
      <c r="TM352" s="1476"/>
      <c r="TN352" s="1476"/>
      <c r="TO352" s="1476"/>
      <c r="TP352" s="1476"/>
      <c r="TQ352" s="1476"/>
      <c r="TR352" s="1476"/>
      <c r="TS352" s="1476"/>
      <c r="TT352" s="1476"/>
      <c r="TU352" s="1476"/>
      <c r="TV352" s="1476"/>
      <c r="TW352" s="1476"/>
      <c r="TX352" s="1476"/>
      <c r="TY352" s="1476"/>
      <c r="TZ352" s="1476"/>
      <c r="UA352" s="1476"/>
      <c r="UB352" s="1476"/>
      <c r="UC352" s="1476"/>
      <c r="UD352" s="1476"/>
      <c r="UE352" s="1476"/>
      <c r="UF352" s="1476"/>
      <c r="UG352" s="1476"/>
      <c r="UH352" s="1476"/>
      <c r="UI352" s="1476"/>
      <c r="UJ352" s="1476"/>
      <c r="UK352" s="1476"/>
      <c r="UL352" s="1476"/>
      <c r="UM352" s="1476"/>
      <c r="UN352" s="1476"/>
      <c r="UO352" s="1476"/>
      <c r="UP352" s="1476"/>
      <c r="UQ352" s="1476"/>
      <c r="UR352" s="1476"/>
      <c r="US352" s="1476"/>
      <c r="UT352" s="1476"/>
      <c r="UU352" s="1476"/>
      <c r="UV352" s="1476"/>
      <c r="UW352" s="1476"/>
      <c r="UX352" s="1476"/>
      <c r="UY352" s="1476"/>
      <c r="UZ352" s="1476"/>
      <c r="VA352" s="1476"/>
      <c r="VB352" s="1476"/>
      <c r="VC352" s="1476"/>
      <c r="VD352" s="1476"/>
      <c r="VE352" s="1476"/>
      <c r="VF352" s="1476"/>
      <c r="VG352" s="1476"/>
      <c r="VH352" s="1476"/>
      <c r="VI352" s="1476"/>
      <c r="VJ352" s="1476"/>
      <c r="VK352" s="1476"/>
      <c r="VL352" s="1476"/>
      <c r="VM352" s="1476"/>
      <c r="VN352" s="1476"/>
      <c r="VO352" s="1476"/>
      <c r="VP352" s="1476"/>
      <c r="VQ352" s="1476"/>
      <c r="VR352" s="1476"/>
      <c r="VS352" s="1476"/>
      <c r="VT352" s="1476"/>
      <c r="VU352" s="1476"/>
      <c r="VV352" s="1476"/>
      <c r="VW352" s="1476"/>
      <c r="VX352" s="1476"/>
      <c r="VY352" s="1476"/>
      <c r="VZ352" s="1476"/>
      <c r="WA352" s="1476"/>
      <c r="WB352" s="1476"/>
      <c r="WC352" s="1476"/>
      <c r="WD352" s="1476"/>
      <c r="WE352" s="1476"/>
      <c r="WF352" s="1476"/>
      <c r="WG352" s="1476"/>
      <c r="WH352" s="1476"/>
      <c r="WI352" s="1476"/>
      <c r="WJ352" s="1476"/>
      <c r="WK352" s="1476"/>
      <c r="WL352" s="1476"/>
      <c r="WM352" s="1476"/>
      <c r="WN352" s="1476"/>
      <c r="WO352" s="1476"/>
      <c r="WP352" s="1476"/>
      <c r="WQ352" s="1476"/>
      <c r="WR352" s="1476"/>
      <c r="WS352" s="1476"/>
      <c r="WT352" s="1476"/>
      <c r="WU352" s="1476"/>
      <c r="WV352" s="1476"/>
      <c r="WW352" s="1476"/>
      <c r="WX352" s="1476"/>
      <c r="WY352" s="1476"/>
      <c r="WZ352" s="1476"/>
      <c r="XA352" s="1476"/>
      <c r="XB352" s="1476"/>
      <c r="XC352" s="1476"/>
      <c r="XD352" s="1476"/>
      <c r="XE352" s="1476"/>
      <c r="XF352" s="1476"/>
      <c r="XG352" s="1476"/>
      <c r="XH352" s="1476"/>
      <c r="XI352" s="1476"/>
      <c r="XJ352" s="1476"/>
      <c r="XK352" s="1476"/>
      <c r="XL352" s="1476"/>
      <c r="XM352" s="1476"/>
      <c r="XN352" s="1476"/>
      <c r="XO352" s="1476"/>
      <c r="XP352" s="1476"/>
      <c r="XQ352" s="1476"/>
      <c r="XR352" s="1476"/>
      <c r="XS352" s="1476"/>
      <c r="XT352" s="1476"/>
      <c r="XU352" s="1476"/>
      <c r="XV352" s="1476"/>
      <c r="XW352" s="1476"/>
      <c r="XX352" s="1476"/>
      <c r="XY352" s="1476"/>
      <c r="XZ352" s="1476"/>
      <c r="YA352" s="1476"/>
      <c r="YB352" s="1476"/>
      <c r="YC352" s="1476"/>
      <c r="YD352" s="1476"/>
      <c r="YE352" s="1476"/>
      <c r="YF352" s="1476"/>
      <c r="YG352" s="1476"/>
      <c r="YH352" s="1476"/>
      <c r="YI352" s="1476"/>
      <c r="YJ352" s="1476"/>
      <c r="YK352" s="1476"/>
      <c r="YL352" s="1476"/>
      <c r="YM352" s="1476"/>
      <c r="YN352" s="1476"/>
      <c r="YO352" s="1476"/>
      <c r="YP352" s="1476"/>
      <c r="YQ352" s="1476"/>
      <c r="YR352" s="1476"/>
      <c r="YS352" s="1476"/>
      <c r="YT352" s="1476"/>
      <c r="YU352" s="1476"/>
      <c r="YV352" s="1476"/>
      <c r="YW352" s="1476"/>
      <c r="YX352" s="1476"/>
      <c r="YY352" s="1476"/>
      <c r="YZ352" s="1476"/>
      <c r="ZA352" s="1476"/>
      <c r="ZB352" s="1476"/>
      <c r="ZC352" s="1476"/>
      <c r="ZD352" s="1476"/>
      <c r="ZE352" s="1476"/>
      <c r="ZF352" s="1476"/>
      <c r="ZG352" s="1476"/>
      <c r="ZH352" s="1476"/>
      <c r="ZI352" s="1476"/>
      <c r="ZJ352" s="1476"/>
      <c r="ZK352" s="1476"/>
      <c r="ZL352" s="1476"/>
      <c r="ZM352" s="1476"/>
      <c r="ZN352" s="1476"/>
      <c r="ZO352" s="1476"/>
      <c r="ZP352" s="1476"/>
      <c r="ZQ352" s="1476"/>
      <c r="ZR352" s="1476"/>
      <c r="ZS352" s="1476"/>
      <c r="ZT352" s="1476"/>
      <c r="ZU352" s="1476"/>
      <c r="ZV352" s="1476"/>
      <c r="ZW352" s="1476"/>
      <c r="ZX352" s="1476"/>
      <c r="ZY352" s="1476"/>
      <c r="ZZ352" s="1476"/>
      <c r="AAA352" s="1476"/>
      <c r="AAB352" s="1476"/>
      <c r="AAC352" s="1476"/>
      <c r="AAD352" s="1476"/>
      <c r="AAE352" s="1476"/>
      <c r="AAF352" s="1476"/>
      <c r="AAG352" s="1476"/>
      <c r="AAH352" s="1476"/>
      <c r="AAI352" s="1476"/>
      <c r="AAJ352" s="1476"/>
      <c r="AAK352" s="1476"/>
      <c r="AAL352" s="1476"/>
      <c r="AAM352" s="1476"/>
      <c r="AAN352" s="1476"/>
      <c r="AAO352" s="1476"/>
      <c r="AAP352" s="1476"/>
      <c r="AAQ352" s="1476"/>
      <c r="AAR352" s="1476"/>
      <c r="AAS352" s="1476"/>
      <c r="AAT352" s="1476"/>
      <c r="AAU352" s="1476"/>
      <c r="AAV352" s="1476"/>
      <c r="AAW352" s="1476"/>
      <c r="AAX352" s="1476"/>
      <c r="AAY352" s="1476"/>
      <c r="AAZ352" s="1476"/>
      <c r="ABA352" s="1476"/>
      <c r="ABB352" s="1476"/>
      <c r="ABC352" s="1476"/>
      <c r="ABD352" s="1476"/>
      <c r="ABE352" s="1476"/>
      <c r="ABF352" s="1476"/>
      <c r="ABG352" s="1476"/>
      <c r="ABH352" s="1476"/>
      <c r="ABI352" s="1476"/>
      <c r="ABJ352" s="1476"/>
      <c r="ABK352" s="1476"/>
      <c r="ABL352" s="1476"/>
      <c r="ABM352" s="1476"/>
      <c r="ABN352" s="1476"/>
      <c r="ABO352" s="1476"/>
      <c r="ABP352" s="1476"/>
      <c r="ABQ352" s="1476"/>
      <c r="ABR352" s="1476"/>
      <c r="ABS352" s="1476"/>
      <c r="ABT352" s="1476"/>
      <c r="ABU352" s="1476"/>
      <c r="ABV352" s="1476"/>
      <c r="ABW352" s="1476"/>
      <c r="ABX352" s="1476"/>
      <c r="ABY352" s="1476"/>
      <c r="ABZ352" s="1476"/>
      <c r="ACA352" s="1476"/>
      <c r="ACB352" s="1476"/>
      <c r="ACC352" s="1476"/>
      <c r="ACD352" s="1476"/>
      <c r="ACE352" s="1476"/>
      <c r="ACF352" s="1476"/>
      <c r="ACG352" s="1476"/>
      <c r="ACH352" s="1476"/>
      <c r="ACI352" s="1476"/>
      <c r="ACJ352" s="1476"/>
      <c r="ACK352" s="1476"/>
      <c r="ACL352" s="1476"/>
      <c r="ACM352" s="1476"/>
      <c r="ACN352" s="1476"/>
      <c r="ACO352" s="1476"/>
      <c r="ACP352" s="1476"/>
      <c r="ACQ352" s="1476"/>
      <c r="ACR352" s="1476"/>
      <c r="ACS352" s="1476"/>
      <c r="ACT352" s="1476"/>
      <c r="ACU352" s="1476"/>
      <c r="ACV352" s="1476"/>
      <c r="ACW352" s="1476"/>
      <c r="ACX352" s="1476"/>
      <c r="ACY352" s="1476"/>
      <c r="ACZ352" s="1476"/>
      <c r="ADA352" s="1476"/>
      <c r="ADB352" s="1476"/>
      <c r="ADC352" s="1476"/>
      <c r="ADD352" s="1476"/>
      <c r="ADE352" s="1476"/>
      <c r="ADF352" s="1476"/>
      <c r="ADG352" s="1476"/>
      <c r="ADH352" s="1476"/>
      <c r="ADI352" s="1476"/>
      <c r="ADJ352" s="1476"/>
      <c r="ADK352" s="1476"/>
      <c r="ADL352" s="1476"/>
      <c r="ADM352" s="1476"/>
      <c r="ADN352" s="1476"/>
      <c r="ADO352" s="1476"/>
      <c r="ADP352" s="1476"/>
      <c r="ADQ352" s="1476"/>
      <c r="ADR352" s="1476"/>
      <c r="ADS352" s="1476"/>
      <c r="ADT352" s="1476"/>
      <c r="ADU352" s="1476"/>
      <c r="ADV352" s="1476"/>
      <c r="ADW352" s="1476"/>
      <c r="ADX352" s="1476"/>
      <c r="ADY352" s="1476"/>
      <c r="ADZ352" s="1476"/>
      <c r="AEA352" s="1476"/>
      <c r="AEB352" s="1476"/>
      <c r="AEC352" s="1476"/>
      <c r="AED352" s="1476"/>
      <c r="AEE352" s="1476"/>
      <c r="AEF352" s="1476"/>
      <c r="AEG352" s="1476"/>
      <c r="AEH352" s="1476"/>
      <c r="AEI352" s="1476"/>
      <c r="AEJ352" s="1476"/>
      <c r="AEK352" s="1476"/>
      <c r="AEL352" s="1476"/>
      <c r="AEM352" s="1476"/>
      <c r="AEN352" s="1476"/>
      <c r="AEO352" s="1476"/>
      <c r="AEP352" s="1476"/>
      <c r="AEQ352" s="1476"/>
      <c r="AER352" s="1476"/>
      <c r="AES352" s="1476"/>
      <c r="AET352" s="1476"/>
      <c r="AEU352" s="1476"/>
      <c r="AEV352" s="1476"/>
      <c r="AEW352" s="1476"/>
      <c r="AEX352" s="1476"/>
      <c r="AEY352" s="1476"/>
      <c r="AEZ352" s="1476"/>
      <c r="AFA352" s="1476"/>
      <c r="AFB352" s="1476"/>
      <c r="AFC352" s="1476"/>
      <c r="AFD352" s="1476"/>
      <c r="AFE352" s="1476"/>
      <c r="AFF352" s="1476"/>
      <c r="AFG352" s="1476"/>
      <c r="AFH352" s="1476"/>
      <c r="AFI352" s="1476"/>
      <c r="AFJ352" s="1476"/>
      <c r="AFK352" s="1476"/>
      <c r="AFL352" s="1476"/>
      <c r="AFM352" s="1476"/>
      <c r="AFN352" s="1476"/>
      <c r="AFO352" s="1476"/>
      <c r="AFP352" s="1476"/>
      <c r="AFQ352" s="1476"/>
      <c r="AFR352" s="1476"/>
      <c r="AFS352" s="1476"/>
      <c r="AFT352" s="1476"/>
      <c r="AFU352" s="1476"/>
      <c r="AFV352" s="1476"/>
      <c r="AFW352" s="1476"/>
      <c r="AFX352" s="1476"/>
      <c r="AFY352" s="1476"/>
      <c r="AFZ352" s="1476"/>
      <c r="AGA352" s="1476"/>
      <c r="AGB352" s="1476"/>
      <c r="AGC352" s="1476"/>
      <c r="AGD352" s="1476"/>
      <c r="AGE352" s="1476"/>
      <c r="AGF352" s="1476"/>
      <c r="AGG352" s="1476"/>
      <c r="AGH352" s="1476"/>
      <c r="AGI352" s="1476"/>
      <c r="AGJ352" s="1476"/>
      <c r="AGK352" s="1476"/>
      <c r="AGL352" s="1476"/>
      <c r="AGM352" s="1476"/>
      <c r="AGN352" s="1476"/>
      <c r="AGO352" s="1476"/>
      <c r="AGP352" s="1476"/>
      <c r="AGQ352" s="1476"/>
      <c r="AGR352" s="1476"/>
      <c r="AGS352" s="1476"/>
      <c r="AGT352" s="1476"/>
      <c r="AGU352" s="1476"/>
      <c r="AGV352" s="1476"/>
      <c r="AGW352" s="1476"/>
      <c r="AGX352" s="1476"/>
      <c r="AGY352" s="1476"/>
      <c r="AGZ352" s="1476"/>
      <c r="AHA352" s="1476"/>
      <c r="AHB352" s="1476"/>
      <c r="AHC352" s="1476"/>
      <c r="AHD352" s="1476"/>
      <c r="AHE352" s="1476"/>
      <c r="AHF352" s="1476"/>
      <c r="AHG352" s="1476"/>
      <c r="AHH352" s="1476"/>
      <c r="AHI352" s="1476"/>
      <c r="AHJ352" s="1476"/>
      <c r="AHK352" s="1476"/>
      <c r="AHL352" s="1476"/>
      <c r="AHM352" s="1476"/>
      <c r="AHN352" s="1476"/>
      <c r="AHO352" s="1476"/>
      <c r="AHP352" s="1476"/>
      <c r="AHQ352" s="1476"/>
      <c r="AHR352" s="1476"/>
      <c r="AHS352" s="1476"/>
      <c r="AHT352" s="1476"/>
      <c r="AHU352" s="1476"/>
      <c r="AHV352" s="1476"/>
      <c r="AHW352" s="1476"/>
      <c r="AHX352" s="1476"/>
      <c r="AHY352" s="1476"/>
      <c r="AHZ352" s="1476"/>
      <c r="AIA352" s="1476"/>
      <c r="AIB352" s="1476"/>
      <c r="AIC352" s="1476"/>
      <c r="AID352" s="1476"/>
      <c r="AIE352" s="1476"/>
      <c r="AIF352" s="1476"/>
      <c r="AIG352" s="1476"/>
      <c r="AIH352" s="1476"/>
      <c r="AII352" s="1476"/>
      <c r="AIJ352" s="1476"/>
      <c r="AIK352" s="1476"/>
      <c r="AIL352" s="1476"/>
      <c r="AIM352" s="1476"/>
      <c r="AIN352" s="1476"/>
      <c r="AIO352" s="1476"/>
      <c r="AIP352" s="1476"/>
      <c r="AIQ352" s="1476"/>
      <c r="AIR352" s="1476"/>
      <c r="AIS352" s="1476"/>
      <c r="AIT352" s="1476"/>
      <c r="AIU352" s="1476"/>
      <c r="AIV352" s="1476"/>
      <c r="AIW352" s="1476"/>
      <c r="AIX352" s="1476"/>
      <c r="AIY352" s="1476"/>
      <c r="AIZ352" s="1476"/>
      <c r="AJA352" s="1476"/>
      <c r="AJB352" s="1476"/>
      <c r="AJC352" s="1476"/>
      <c r="AJD352" s="1476"/>
      <c r="AJE352" s="1476"/>
      <c r="AJF352" s="1476"/>
      <c r="AJG352" s="1476"/>
      <c r="AJH352" s="1476"/>
      <c r="AJI352" s="1476"/>
      <c r="AJJ352" s="1476"/>
      <c r="AJK352" s="1476"/>
      <c r="AJL352" s="1476"/>
      <c r="AJM352" s="1476"/>
      <c r="AJN352" s="1476"/>
      <c r="AJO352" s="1476"/>
      <c r="AJP352" s="1476"/>
      <c r="AJQ352" s="1476"/>
      <c r="AJR352" s="1476"/>
      <c r="AJS352" s="1476"/>
      <c r="AJT352" s="1476"/>
      <c r="AJU352" s="1476"/>
      <c r="AJV352" s="1476"/>
      <c r="AJW352" s="1476"/>
      <c r="AJX352" s="1476"/>
      <c r="AJY352" s="1476"/>
      <c r="AJZ352" s="1476"/>
      <c r="AKA352" s="1476"/>
      <c r="AKB352" s="1476"/>
      <c r="AKC352" s="1476"/>
      <c r="AKD352" s="1476"/>
      <c r="AKE352" s="1476"/>
      <c r="AKF352" s="1476"/>
      <c r="AKG352" s="1476"/>
      <c r="AKH352" s="1476"/>
      <c r="AKI352" s="1476"/>
      <c r="AKJ352" s="1476"/>
      <c r="AKK352" s="1476"/>
      <c r="AKL352" s="1476"/>
      <c r="AKM352" s="1476"/>
      <c r="AKN352" s="1476"/>
      <c r="AKO352" s="1476"/>
      <c r="AKP352" s="1476"/>
      <c r="AKQ352" s="1476"/>
      <c r="AKR352" s="1476"/>
      <c r="AKS352" s="1476"/>
      <c r="AKT352" s="1476"/>
      <c r="AKU352" s="1476"/>
      <c r="AKV352" s="1476"/>
      <c r="AKW352" s="1476"/>
      <c r="AKX352" s="1476"/>
      <c r="AKY352" s="1476"/>
      <c r="AKZ352" s="1476"/>
      <c r="ALA352" s="1476"/>
      <c r="ALB352" s="1476"/>
      <c r="ALC352" s="1476"/>
      <c r="ALD352" s="1476"/>
      <c r="ALE352" s="1476"/>
      <c r="ALF352" s="1476"/>
      <c r="ALG352" s="1476"/>
      <c r="ALH352" s="1476"/>
      <c r="ALI352" s="1476"/>
      <c r="ALJ352" s="1476"/>
      <c r="ALK352" s="1476"/>
      <c r="ALL352" s="1476"/>
      <c r="ALM352" s="1476"/>
      <c r="ALN352" s="1476"/>
      <c r="ALO352" s="1476"/>
      <c r="ALP352" s="1476"/>
      <c r="ALQ352" s="1476"/>
      <c r="ALR352" s="1476"/>
      <c r="ALS352" s="1476"/>
      <c r="ALT352" s="1476"/>
      <c r="ALU352" s="1476"/>
      <c r="ALV352" s="1476"/>
      <c r="ALW352" s="1476"/>
      <c r="ALX352" s="1476"/>
      <c r="ALY352" s="1476"/>
      <c r="ALZ352" s="1476"/>
      <c r="AMA352" s="1476"/>
      <c r="AMB352" s="1476"/>
      <c r="AMC352" s="1476"/>
      <c r="AMD352" s="1476"/>
      <c r="AME352" s="1476"/>
      <c r="AMF352" s="1476"/>
      <c r="AMG352" s="1476"/>
      <c r="AMH352" s="1476"/>
      <c r="AMI352" s="1476"/>
      <c r="AMJ352" s="1476"/>
      <c r="AMK352" s="1476"/>
    </row>
    <row r="353" spans="1:1025" ht="12.75" customHeight="1">
      <c r="A353" s="1667"/>
      <c r="B353" s="1667"/>
      <c r="C353" s="1667"/>
      <c r="D353" s="1667"/>
      <c r="E353" s="1667"/>
      <c r="F353" s="1667"/>
      <c r="G353" s="1667"/>
      <c r="H353" s="1667"/>
      <c r="K353" s="1476"/>
      <c r="L353" s="1476"/>
      <c r="M353" s="1476"/>
      <c r="N353" s="1476"/>
      <c r="O353" s="1476"/>
      <c r="P353" s="1476"/>
      <c r="Q353" s="1476"/>
      <c r="R353" s="1476"/>
      <c r="S353" s="1476"/>
      <c r="T353" s="1476"/>
      <c r="U353" s="1476"/>
      <c r="V353" s="1476"/>
      <c r="W353" s="1476"/>
      <c r="X353" s="1476"/>
      <c r="Y353" s="1476"/>
      <c r="Z353" s="1476"/>
      <c r="AA353" s="1476"/>
      <c r="AB353" s="1476"/>
      <c r="AC353" s="1476"/>
      <c r="AD353" s="1476"/>
      <c r="AE353" s="1476"/>
      <c r="AF353" s="1476"/>
      <c r="AG353" s="1476"/>
      <c r="AH353" s="1476"/>
      <c r="AI353" s="1476"/>
      <c r="AJ353" s="1476"/>
      <c r="AK353" s="1476"/>
      <c r="AL353" s="1476"/>
      <c r="AM353" s="1476"/>
      <c r="AN353" s="1476"/>
      <c r="AO353" s="1476"/>
      <c r="AP353" s="1476"/>
      <c r="AQ353" s="1476"/>
      <c r="AR353" s="1476"/>
      <c r="AS353" s="1476"/>
      <c r="AT353" s="1476"/>
      <c r="AU353" s="1476"/>
      <c r="AV353" s="1476"/>
      <c r="AW353" s="1476"/>
      <c r="AX353" s="1476"/>
      <c r="AY353" s="1476"/>
      <c r="AZ353" s="1476"/>
      <c r="BA353" s="1476"/>
      <c r="BB353" s="1476"/>
      <c r="BC353" s="1476"/>
      <c r="BD353" s="1476"/>
      <c r="BE353" s="1476"/>
      <c r="BF353" s="1476"/>
      <c r="BG353" s="1476"/>
      <c r="BH353" s="1476"/>
      <c r="BI353" s="1476"/>
      <c r="BJ353" s="1476"/>
      <c r="BK353" s="1476"/>
      <c r="BL353" s="1476"/>
      <c r="BM353" s="1476"/>
      <c r="BN353" s="1476"/>
      <c r="BO353" s="1476"/>
      <c r="BP353" s="1476"/>
      <c r="BQ353" s="1476"/>
      <c r="BR353" s="1476"/>
      <c r="BS353" s="1476"/>
      <c r="BT353" s="1476"/>
      <c r="BU353" s="1476"/>
      <c r="BV353" s="1476"/>
      <c r="BW353" s="1476"/>
      <c r="BX353" s="1476"/>
      <c r="BY353" s="1476"/>
      <c r="BZ353" s="1476"/>
      <c r="CA353" s="1476"/>
      <c r="CB353" s="1476"/>
      <c r="CC353" s="1476"/>
      <c r="CD353" s="1476"/>
      <c r="CE353" s="1476"/>
      <c r="CF353" s="1476"/>
      <c r="CG353" s="1476"/>
      <c r="CH353" s="1476"/>
      <c r="CI353" s="1476"/>
      <c r="CJ353" s="1476"/>
      <c r="CK353" s="1476"/>
      <c r="CL353" s="1476"/>
      <c r="CM353" s="1476"/>
      <c r="CN353" s="1476"/>
      <c r="CO353" s="1476"/>
      <c r="CP353" s="1476"/>
      <c r="CQ353" s="1476"/>
      <c r="CR353" s="1476"/>
      <c r="CS353" s="1476"/>
      <c r="CT353" s="1476"/>
      <c r="CU353" s="1476"/>
      <c r="CV353" s="1476"/>
      <c r="CW353" s="1476"/>
      <c r="CX353" s="1476"/>
      <c r="CY353" s="1476"/>
      <c r="CZ353" s="1476"/>
      <c r="DA353" s="1476"/>
      <c r="DB353" s="1476"/>
      <c r="DC353" s="1476"/>
      <c r="DD353" s="1476"/>
      <c r="DE353" s="1476"/>
      <c r="DF353" s="1476"/>
      <c r="DG353" s="1476"/>
      <c r="DH353" s="1476"/>
      <c r="DI353" s="1476"/>
      <c r="DJ353" s="1476"/>
      <c r="DK353" s="1476"/>
      <c r="DL353" s="1476"/>
      <c r="DM353" s="1476"/>
      <c r="DN353" s="1476"/>
      <c r="DO353" s="1476"/>
      <c r="DP353" s="1476"/>
      <c r="DQ353" s="1476"/>
      <c r="DR353" s="1476"/>
      <c r="DS353" s="1476"/>
      <c r="DT353" s="1476"/>
      <c r="DU353" s="1476"/>
      <c r="DV353" s="1476"/>
      <c r="DW353" s="1476"/>
      <c r="DX353" s="1476"/>
      <c r="DY353" s="1476"/>
      <c r="DZ353" s="1476"/>
      <c r="EA353" s="1476"/>
      <c r="EB353" s="1476"/>
      <c r="EC353" s="1476"/>
      <c r="ED353" s="1476"/>
      <c r="EE353" s="1476"/>
      <c r="EF353" s="1476"/>
      <c r="EG353" s="1476"/>
      <c r="EH353" s="1476"/>
      <c r="EI353" s="1476"/>
      <c r="EJ353" s="1476"/>
      <c r="EK353" s="1476"/>
      <c r="EL353" s="1476"/>
      <c r="EM353" s="1476"/>
      <c r="EN353" s="1476"/>
      <c r="EO353" s="1476"/>
      <c r="EP353" s="1476"/>
      <c r="EQ353" s="1476"/>
      <c r="ER353" s="1476"/>
      <c r="ES353" s="1476"/>
      <c r="ET353" s="1476"/>
      <c r="EU353" s="1476"/>
      <c r="EV353" s="1476"/>
      <c r="EW353" s="1476"/>
      <c r="EX353" s="1476"/>
      <c r="EY353" s="1476"/>
      <c r="EZ353" s="1476"/>
      <c r="FA353" s="1476"/>
      <c r="FB353" s="1476"/>
      <c r="FC353" s="1476"/>
      <c r="FD353" s="1476"/>
      <c r="FE353" s="1476"/>
      <c r="FF353" s="1476"/>
      <c r="FG353" s="1476"/>
      <c r="FH353" s="1476"/>
      <c r="FI353" s="1476"/>
      <c r="FJ353" s="1476"/>
      <c r="FK353" s="1476"/>
      <c r="FL353" s="1476"/>
      <c r="FM353" s="1476"/>
      <c r="FN353" s="1476"/>
      <c r="FO353" s="1476"/>
      <c r="FP353" s="1476"/>
      <c r="FQ353" s="1476"/>
      <c r="FR353" s="1476"/>
      <c r="FS353" s="1476"/>
      <c r="FT353" s="1476"/>
      <c r="FU353" s="1476"/>
      <c r="FV353" s="1476"/>
      <c r="FW353" s="1476"/>
      <c r="FX353" s="1476"/>
      <c r="FY353" s="1476"/>
      <c r="FZ353" s="1476"/>
      <c r="GA353" s="1476"/>
      <c r="GB353" s="1476"/>
      <c r="GC353" s="1476"/>
      <c r="GD353" s="1476"/>
      <c r="GE353" s="1476"/>
      <c r="GF353" s="1476"/>
      <c r="GG353" s="1476"/>
      <c r="GH353" s="1476"/>
      <c r="GI353" s="1476"/>
      <c r="GJ353" s="1476"/>
      <c r="GK353" s="1476"/>
      <c r="GL353" s="1476"/>
      <c r="GM353" s="1476"/>
      <c r="GN353" s="1476"/>
      <c r="GO353" s="1476"/>
      <c r="GP353" s="1476"/>
      <c r="GQ353" s="1476"/>
      <c r="GR353" s="1476"/>
      <c r="GS353" s="1476"/>
      <c r="GT353" s="1476"/>
      <c r="GU353" s="1476"/>
      <c r="GV353" s="1476"/>
      <c r="GW353" s="1476"/>
      <c r="GX353" s="1476"/>
      <c r="GY353" s="1476"/>
      <c r="GZ353" s="1476"/>
      <c r="HA353" s="1476"/>
      <c r="HB353" s="1476"/>
      <c r="HC353" s="1476"/>
      <c r="HD353" s="1476"/>
      <c r="HE353" s="1476"/>
      <c r="HF353" s="1476"/>
      <c r="HG353" s="1476"/>
      <c r="HH353" s="1476"/>
      <c r="HI353" s="1476"/>
      <c r="HJ353" s="1476"/>
      <c r="HK353" s="1476"/>
      <c r="HL353" s="1476"/>
      <c r="HM353" s="1476"/>
      <c r="HN353" s="1476"/>
      <c r="HO353" s="1476"/>
      <c r="HP353" s="1476"/>
      <c r="HQ353" s="1476"/>
      <c r="HR353" s="1476"/>
      <c r="HS353" s="1476"/>
      <c r="HT353" s="1476"/>
      <c r="HU353" s="1476"/>
      <c r="HV353" s="1476"/>
      <c r="HW353" s="1476"/>
      <c r="HX353" s="1476"/>
      <c r="HY353" s="1476"/>
      <c r="HZ353" s="1476"/>
      <c r="IA353" s="1476"/>
      <c r="IB353" s="1476"/>
      <c r="IC353" s="1476"/>
      <c r="ID353" s="1476"/>
      <c r="IE353" s="1476"/>
      <c r="IF353" s="1476"/>
      <c r="IG353" s="1476"/>
      <c r="IH353" s="1476"/>
      <c r="II353" s="1476"/>
      <c r="IJ353" s="1476"/>
      <c r="IK353" s="1476"/>
      <c r="IL353" s="1476"/>
      <c r="IM353" s="1476"/>
      <c r="IN353" s="1476"/>
      <c r="IO353" s="1476"/>
      <c r="IP353" s="1476"/>
      <c r="IQ353" s="1476"/>
      <c r="IR353" s="1476"/>
      <c r="IS353" s="1476"/>
      <c r="IT353" s="1476"/>
      <c r="IU353" s="1476"/>
      <c r="IV353" s="1476"/>
      <c r="IW353" s="1476"/>
      <c r="IX353" s="1476"/>
      <c r="IY353" s="1476"/>
      <c r="IZ353" s="1476"/>
      <c r="JA353" s="1476"/>
      <c r="JB353" s="1476"/>
      <c r="JC353" s="1476"/>
      <c r="JD353" s="1476"/>
      <c r="JE353" s="1476"/>
      <c r="JF353" s="1476"/>
      <c r="JG353" s="1476"/>
      <c r="JH353" s="1476"/>
      <c r="JI353" s="1476"/>
      <c r="JJ353" s="1476"/>
      <c r="JK353" s="1476"/>
      <c r="JL353" s="1476"/>
      <c r="JM353" s="1476"/>
      <c r="JN353" s="1476"/>
      <c r="JO353" s="1476"/>
      <c r="JP353" s="1476"/>
      <c r="JQ353" s="1476"/>
      <c r="JR353" s="1476"/>
      <c r="JS353" s="1476"/>
      <c r="JT353" s="1476"/>
      <c r="JU353" s="1476"/>
      <c r="JV353" s="1476"/>
      <c r="JW353" s="1476"/>
      <c r="JX353" s="1476"/>
      <c r="JY353" s="1476"/>
      <c r="JZ353" s="1476"/>
      <c r="KA353" s="1476"/>
      <c r="KB353" s="1476"/>
      <c r="KC353" s="1476"/>
      <c r="KD353" s="1476"/>
      <c r="KE353" s="1476"/>
      <c r="KF353" s="1476"/>
      <c r="KG353" s="1476"/>
      <c r="KH353" s="1476"/>
      <c r="KI353" s="1476"/>
      <c r="KJ353" s="1476"/>
      <c r="KK353" s="1476"/>
      <c r="KL353" s="1476"/>
      <c r="KM353" s="1476"/>
      <c r="KN353" s="1476"/>
      <c r="KO353" s="1476"/>
      <c r="KP353" s="1476"/>
      <c r="KQ353" s="1476"/>
      <c r="KR353" s="1476"/>
      <c r="KS353" s="1476"/>
      <c r="KT353" s="1476"/>
      <c r="KU353" s="1476"/>
      <c r="KV353" s="1476"/>
      <c r="KW353" s="1476"/>
      <c r="KX353" s="1476"/>
      <c r="KY353" s="1476"/>
      <c r="KZ353" s="1476"/>
      <c r="LA353" s="1476"/>
      <c r="LB353" s="1476"/>
      <c r="LC353" s="1476"/>
      <c r="LD353" s="1476"/>
      <c r="LE353" s="1476"/>
      <c r="LF353" s="1476"/>
      <c r="LG353" s="1476"/>
      <c r="LH353" s="1476"/>
      <c r="LI353" s="1476"/>
      <c r="LJ353" s="1476"/>
      <c r="LK353" s="1476"/>
      <c r="LL353" s="1476"/>
      <c r="LM353" s="1476"/>
      <c r="LN353" s="1476"/>
      <c r="LO353" s="1476"/>
      <c r="LP353" s="1476"/>
      <c r="LQ353" s="1476"/>
      <c r="LR353" s="1476"/>
      <c r="LS353" s="1476"/>
      <c r="LT353" s="1476"/>
      <c r="LU353" s="1476"/>
      <c r="LV353" s="1476"/>
      <c r="LW353" s="1476"/>
      <c r="LX353" s="1476"/>
      <c r="LY353" s="1476"/>
      <c r="LZ353" s="1476"/>
      <c r="MA353" s="1476"/>
      <c r="MB353" s="1476"/>
      <c r="MC353" s="1476"/>
      <c r="MD353" s="1476"/>
      <c r="ME353" s="1476"/>
      <c r="MF353" s="1476"/>
      <c r="MG353" s="1476"/>
      <c r="MH353" s="1476"/>
      <c r="MI353" s="1476"/>
      <c r="MJ353" s="1476"/>
      <c r="MK353" s="1476"/>
      <c r="ML353" s="1476"/>
      <c r="MM353" s="1476"/>
      <c r="MN353" s="1476"/>
      <c r="MO353" s="1476"/>
      <c r="MP353" s="1476"/>
      <c r="MQ353" s="1476"/>
      <c r="MR353" s="1476"/>
      <c r="MS353" s="1476"/>
      <c r="MT353" s="1476"/>
      <c r="MU353" s="1476"/>
      <c r="MV353" s="1476"/>
      <c r="MW353" s="1476"/>
      <c r="MX353" s="1476"/>
      <c r="MY353" s="1476"/>
      <c r="MZ353" s="1476"/>
      <c r="NA353" s="1476"/>
      <c r="NB353" s="1476"/>
      <c r="NC353" s="1476"/>
      <c r="ND353" s="1476"/>
      <c r="NE353" s="1476"/>
      <c r="NF353" s="1476"/>
      <c r="NG353" s="1476"/>
      <c r="NH353" s="1476"/>
      <c r="NI353" s="1476"/>
      <c r="NJ353" s="1476"/>
      <c r="NK353" s="1476"/>
      <c r="NL353" s="1476"/>
      <c r="NM353" s="1476"/>
      <c r="NN353" s="1476"/>
      <c r="NO353" s="1476"/>
      <c r="NP353" s="1476"/>
      <c r="NQ353" s="1476"/>
      <c r="NR353" s="1476"/>
      <c r="NS353" s="1476"/>
      <c r="NT353" s="1476"/>
      <c r="NU353" s="1476"/>
      <c r="NV353" s="1476"/>
      <c r="NW353" s="1476"/>
      <c r="NX353" s="1476"/>
      <c r="NY353" s="1476"/>
      <c r="NZ353" s="1476"/>
      <c r="OA353" s="1476"/>
      <c r="OB353" s="1476"/>
      <c r="OC353" s="1476"/>
      <c r="OD353" s="1476"/>
      <c r="OE353" s="1476"/>
      <c r="OF353" s="1476"/>
      <c r="OG353" s="1476"/>
      <c r="OH353" s="1476"/>
      <c r="OI353" s="1476"/>
      <c r="OJ353" s="1476"/>
      <c r="OK353" s="1476"/>
      <c r="OL353" s="1476"/>
      <c r="OM353" s="1476"/>
      <c r="ON353" s="1476"/>
      <c r="OO353" s="1476"/>
      <c r="OP353" s="1476"/>
      <c r="OQ353" s="1476"/>
      <c r="OR353" s="1476"/>
      <c r="OS353" s="1476"/>
      <c r="OT353" s="1476"/>
      <c r="OU353" s="1476"/>
      <c r="OV353" s="1476"/>
      <c r="OW353" s="1476"/>
      <c r="OX353" s="1476"/>
      <c r="OY353" s="1476"/>
      <c r="OZ353" s="1476"/>
      <c r="PA353" s="1476"/>
      <c r="PB353" s="1476"/>
      <c r="PC353" s="1476"/>
      <c r="PD353" s="1476"/>
      <c r="PE353" s="1476"/>
      <c r="PF353" s="1476"/>
      <c r="PG353" s="1476"/>
      <c r="PH353" s="1476"/>
      <c r="PI353" s="1476"/>
      <c r="PJ353" s="1476"/>
      <c r="PK353" s="1476"/>
      <c r="PL353" s="1476"/>
      <c r="PM353" s="1476"/>
      <c r="PN353" s="1476"/>
      <c r="PO353" s="1476"/>
      <c r="PP353" s="1476"/>
      <c r="PQ353" s="1476"/>
      <c r="PR353" s="1476"/>
      <c r="PS353" s="1476"/>
      <c r="PT353" s="1476"/>
      <c r="PU353" s="1476"/>
      <c r="PV353" s="1476"/>
      <c r="PW353" s="1476"/>
      <c r="PX353" s="1476"/>
      <c r="PY353" s="1476"/>
      <c r="PZ353" s="1476"/>
      <c r="QA353" s="1476"/>
      <c r="QB353" s="1476"/>
      <c r="QC353" s="1476"/>
      <c r="QD353" s="1476"/>
      <c r="QE353" s="1476"/>
      <c r="QF353" s="1476"/>
      <c r="QG353" s="1476"/>
      <c r="QH353" s="1476"/>
      <c r="QI353" s="1476"/>
      <c r="QJ353" s="1476"/>
      <c r="QK353" s="1476"/>
      <c r="QL353" s="1476"/>
      <c r="QM353" s="1476"/>
      <c r="QN353" s="1476"/>
      <c r="QO353" s="1476"/>
      <c r="QP353" s="1476"/>
      <c r="QQ353" s="1476"/>
      <c r="QR353" s="1476"/>
      <c r="QS353" s="1476"/>
      <c r="QT353" s="1476"/>
      <c r="QU353" s="1476"/>
      <c r="QV353" s="1476"/>
      <c r="QW353" s="1476"/>
      <c r="QX353" s="1476"/>
      <c r="QY353" s="1476"/>
      <c r="QZ353" s="1476"/>
      <c r="RA353" s="1476"/>
      <c r="RB353" s="1476"/>
      <c r="RC353" s="1476"/>
      <c r="RD353" s="1476"/>
      <c r="RE353" s="1476"/>
      <c r="RF353" s="1476"/>
      <c r="RG353" s="1476"/>
      <c r="RH353" s="1476"/>
      <c r="RI353" s="1476"/>
      <c r="RJ353" s="1476"/>
      <c r="RK353" s="1476"/>
      <c r="RL353" s="1476"/>
      <c r="RM353" s="1476"/>
      <c r="RN353" s="1476"/>
      <c r="RO353" s="1476"/>
      <c r="RP353" s="1476"/>
      <c r="RQ353" s="1476"/>
      <c r="RR353" s="1476"/>
      <c r="RS353" s="1476"/>
      <c r="RT353" s="1476"/>
      <c r="RU353" s="1476"/>
      <c r="RV353" s="1476"/>
      <c r="RW353" s="1476"/>
      <c r="RX353" s="1476"/>
      <c r="RY353" s="1476"/>
      <c r="RZ353" s="1476"/>
      <c r="SA353" s="1476"/>
      <c r="SB353" s="1476"/>
      <c r="SC353" s="1476"/>
      <c r="SD353" s="1476"/>
      <c r="SE353" s="1476"/>
      <c r="SF353" s="1476"/>
      <c r="SG353" s="1476"/>
      <c r="SH353" s="1476"/>
      <c r="SI353" s="1476"/>
      <c r="SJ353" s="1476"/>
      <c r="SK353" s="1476"/>
      <c r="SL353" s="1476"/>
      <c r="SM353" s="1476"/>
      <c r="SN353" s="1476"/>
      <c r="SO353" s="1476"/>
      <c r="SP353" s="1476"/>
      <c r="SQ353" s="1476"/>
      <c r="SR353" s="1476"/>
      <c r="SS353" s="1476"/>
      <c r="ST353" s="1476"/>
      <c r="SU353" s="1476"/>
      <c r="SV353" s="1476"/>
      <c r="SW353" s="1476"/>
      <c r="SX353" s="1476"/>
      <c r="SY353" s="1476"/>
      <c r="SZ353" s="1476"/>
      <c r="TA353" s="1476"/>
      <c r="TB353" s="1476"/>
      <c r="TC353" s="1476"/>
      <c r="TD353" s="1476"/>
      <c r="TE353" s="1476"/>
      <c r="TF353" s="1476"/>
      <c r="TG353" s="1476"/>
      <c r="TH353" s="1476"/>
      <c r="TI353" s="1476"/>
      <c r="TJ353" s="1476"/>
      <c r="TK353" s="1476"/>
      <c r="TL353" s="1476"/>
      <c r="TM353" s="1476"/>
      <c r="TN353" s="1476"/>
      <c r="TO353" s="1476"/>
      <c r="TP353" s="1476"/>
      <c r="TQ353" s="1476"/>
      <c r="TR353" s="1476"/>
      <c r="TS353" s="1476"/>
      <c r="TT353" s="1476"/>
      <c r="TU353" s="1476"/>
      <c r="TV353" s="1476"/>
      <c r="TW353" s="1476"/>
      <c r="TX353" s="1476"/>
      <c r="TY353" s="1476"/>
      <c r="TZ353" s="1476"/>
      <c r="UA353" s="1476"/>
      <c r="UB353" s="1476"/>
      <c r="UC353" s="1476"/>
      <c r="UD353" s="1476"/>
      <c r="UE353" s="1476"/>
      <c r="UF353" s="1476"/>
      <c r="UG353" s="1476"/>
      <c r="UH353" s="1476"/>
      <c r="UI353" s="1476"/>
      <c r="UJ353" s="1476"/>
      <c r="UK353" s="1476"/>
      <c r="UL353" s="1476"/>
      <c r="UM353" s="1476"/>
      <c r="UN353" s="1476"/>
      <c r="UO353" s="1476"/>
      <c r="UP353" s="1476"/>
      <c r="UQ353" s="1476"/>
      <c r="UR353" s="1476"/>
      <c r="US353" s="1476"/>
      <c r="UT353" s="1476"/>
      <c r="UU353" s="1476"/>
      <c r="UV353" s="1476"/>
      <c r="UW353" s="1476"/>
      <c r="UX353" s="1476"/>
      <c r="UY353" s="1476"/>
      <c r="UZ353" s="1476"/>
      <c r="VA353" s="1476"/>
      <c r="VB353" s="1476"/>
      <c r="VC353" s="1476"/>
      <c r="VD353" s="1476"/>
      <c r="VE353" s="1476"/>
      <c r="VF353" s="1476"/>
      <c r="VG353" s="1476"/>
      <c r="VH353" s="1476"/>
      <c r="VI353" s="1476"/>
      <c r="VJ353" s="1476"/>
      <c r="VK353" s="1476"/>
      <c r="VL353" s="1476"/>
      <c r="VM353" s="1476"/>
      <c r="VN353" s="1476"/>
      <c r="VO353" s="1476"/>
      <c r="VP353" s="1476"/>
      <c r="VQ353" s="1476"/>
      <c r="VR353" s="1476"/>
      <c r="VS353" s="1476"/>
      <c r="VT353" s="1476"/>
      <c r="VU353" s="1476"/>
      <c r="VV353" s="1476"/>
      <c r="VW353" s="1476"/>
      <c r="VX353" s="1476"/>
      <c r="VY353" s="1476"/>
      <c r="VZ353" s="1476"/>
      <c r="WA353" s="1476"/>
      <c r="WB353" s="1476"/>
      <c r="WC353" s="1476"/>
      <c r="WD353" s="1476"/>
      <c r="WE353" s="1476"/>
      <c r="WF353" s="1476"/>
      <c r="WG353" s="1476"/>
      <c r="WH353" s="1476"/>
      <c r="WI353" s="1476"/>
      <c r="WJ353" s="1476"/>
      <c r="WK353" s="1476"/>
      <c r="WL353" s="1476"/>
      <c r="WM353" s="1476"/>
      <c r="WN353" s="1476"/>
      <c r="WO353" s="1476"/>
      <c r="WP353" s="1476"/>
      <c r="WQ353" s="1476"/>
      <c r="WR353" s="1476"/>
      <c r="WS353" s="1476"/>
      <c r="WT353" s="1476"/>
      <c r="WU353" s="1476"/>
      <c r="WV353" s="1476"/>
      <c r="WW353" s="1476"/>
      <c r="WX353" s="1476"/>
      <c r="WY353" s="1476"/>
      <c r="WZ353" s="1476"/>
      <c r="XA353" s="1476"/>
      <c r="XB353" s="1476"/>
      <c r="XC353" s="1476"/>
      <c r="XD353" s="1476"/>
      <c r="XE353" s="1476"/>
      <c r="XF353" s="1476"/>
      <c r="XG353" s="1476"/>
      <c r="XH353" s="1476"/>
      <c r="XI353" s="1476"/>
      <c r="XJ353" s="1476"/>
      <c r="XK353" s="1476"/>
      <c r="XL353" s="1476"/>
      <c r="XM353" s="1476"/>
      <c r="XN353" s="1476"/>
      <c r="XO353" s="1476"/>
      <c r="XP353" s="1476"/>
      <c r="XQ353" s="1476"/>
      <c r="XR353" s="1476"/>
      <c r="XS353" s="1476"/>
      <c r="XT353" s="1476"/>
      <c r="XU353" s="1476"/>
      <c r="XV353" s="1476"/>
      <c r="XW353" s="1476"/>
      <c r="XX353" s="1476"/>
      <c r="XY353" s="1476"/>
      <c r="XZ353" s="1476"/>
      <c r="YA353" s="1476"/>
      <c r="YB353" s="1476"/>
      <c r="YC353" s="1476"/>
      <c r="YD353" s="1476"/>
      <c r="YE353" s="1476"/>
      <c r="YF353" s="1476"/>
      <c r="YG353" s="1476"/>
      <c r="YH353" s="1476"/>
      <c r="YI353" s="1476"/>
      <c r="YJ353" s="1476"/>
      <c r="YK353" s="1476"/>
      <c r="YL353" s="1476"/>
      <c r="YM353" s="1476"/>
      <c r="YN353" s="1476"/>
      <c r="YO353" s="1476"/>
      <c r="YP353" s="1476"/>
      <c r="YQ353" s="1476"/>
      <c r="YR353" s="1476"/>
      <c r="YS353" s="1476"/>
      <c r="YT353" s="1476"/>
      <c r="YU353" s="1476"/>
      <c r="YV353" s="1476"/>
      <c r="YW353" s="1476"/>
      <c r="YX353" s="1476"/>
      <c r="YY353" s="1476"/>
      <c r="YZ353" s="1476"/>
      <c r="ZA353" s="1476"/>
      <c r="ZB353" s="1476"/>
      <c r="ZC353" s="1476"/>
      <c r="ZD353" s="1476"/>
      <c r="ZE353" s="1476"/>
      <c r="ZF353" s="1476"/>
      <c r="ZG353" s="1476"/>
      <c r="ZH353" s="1476"/>
      <c r="ZI353" s="1476"/>
      <c r="ZJ353" s="1476"/>
      <c r="ZK353" s="1476"/>
      <c r="ZL353" s="1476"/>
      <c r="ZM353" s="1476"/>
      <c r="ZN353" s="1476"/>
      <c r="ZO353" s="1476"/>
      <c r="ZP353" s="1476"/>
      <c r="ZQ353" s="1476"/>
      <c r="ZR353" s="1476"/>
      <c r="ZS353" s="1476"/>
      <c r="ZT353" s="1476"/>
      <c r="ZU353" s="1476"/>
      <c r="ZV353" s="1476"/>
      <c r="ZW353" s="1476"/>
      <c r="ZX353" s="1476"/>
      <c r="ZY353" s="1476"/>
      <c r="ZZ353" s="1476"/>
      <c r="AAA353" s="1476"/>
      <c r="AAB353" s="1476"/>
      <c r="AAC353" s="1476"/>
      <c r="AAD353" s="1476"/>
      <c r="AAE353" s="1476"/>
      <c r="AAF353" s="1476"/>
      <c r="AAG353" s="1476"/>
      <c r="AAH353" s="1476"/>
      <c r="AAI353" s="1476"/>
      <c r="AAJ353" s="1476"/>
      <c r="AAK353" s="1476"/>
      <c r="AAL353" s="1476"/>
      <c r="AAM353" s="1476"/>
      <c r="AAN353" s="1476"/>
      <c r="AAO353" s="1476"/>
      <c r="AAP353" s="1476"/>
      <c r="AAQ353" s="1476"/>
      <c r="AAR353" s="1476"/>
      <c r="AAS353" s="1476"/>
      <c r="AAT353" s="1476"/>
      <c r="AAU353" s="1476"/>
      <c r="AAV353" s="1476"/>
      <c r="AAW353" s="1476"/>
      <c r="AAX353" s="1476"/>
      <c r="AAY353" s="1476"/>
      <c r="AAZ353" s="1476"/>
      <c r="ABA353" s="1476"/>
      <c r="ABB353" s="1476"/>
      <c r="ABC353" s="1476"/>
      <c r="ABD353" s="1476"/>
      <c r="ABE353" s="1476"/>
      <c r="ABF353" s="1476"/>
      <c r="ABG353" s="1476"/>
      <c r="ABH353" s="1476"/>
      <c r="ABI353" s="1476"/>
      <c r="ABJ353" s="1476"/>
      <c r="ABK353" s="1476"/>
      <c r="ABL353" s="1476"/>
      <c r="ABM353" s="1476"/>
      <c r="ABN353" s="1476"/>
      <c r="ABO353" s="1476"/>
      <c r="ABP353" s="1476"/>
      <c r="ABQ353" s="1476"/>
      <c r="ABR353" s="1476"/>
      <c r="ABS353" s="1476"/>
      <c r="ABT353" s="1476"/>
      <c r="ABU353" s="1476"/>
      <c r="ABV353" s="1476"/>
      <c r="ABW353" s="1476"/>
      <c r="ABX353" s="1476"/>
      <c r="ABY353" s="1476"/>
      <c r="ABZ353" s="1476"/>
      <c r="ACA353" s="1476"/>
      <c r="ACB353" s="1476"/>
      <c r="ACC353" s="1476"/>
      <c r="ACD353" s="1476"/>
      <c r="ACE353" s="1476"/>
      <c r="ACF353" s="1476"/>
      <c r="ACG353" s="1476"/>
      <c r="ACH353" s="1476"/>
      <c r="ACI353" s="1476"/>
      <c r="ACJ353" s="1476"/>
      <c r="ACK353" s="1476"/>
      <c r="ACL353" s="1476"/>
      <c r="ACM353" s="1476"/>
      <c r="ACN353" s="1476"/>
      <c r="ACO353" s="1476"/>
      <c r="ACP353" s="1476"/>
      <c r="ACQ353" s="1476"/>
      <c r="ACR353" s="1476"/>
      <c r="ACS353" s="1476"/>
      <c r="ACT353" s="1476"/>
      <c r="ACU353" s="1476"/>
      <c r="ACV353" s="1476"/>
      <c r="ACW353" s="1476"/>
      <c r="ACX353" s="1476"/>
      <c r="ACY353" s="1476"/>
      <c r="ACZ353" s="1476"/>
      <c r="ADA353" s="1476"/>
      <c r="ADB353" s="1476"/>
      <c r="ADC353" s="1476"/>
      <c r="ADD353" s="1476"/>
      <c r="ADE353" s="1476"/>
      <c r="ADF353" s="1476"/>
      <c r="ADG353" s="1476"/>
      <c r="ADH353" s="1476"/>
      <c r="ADI353" s="1476"/>
      <c r="ADJ353" s="1476"/>
      <c r="ADK353" s="1476"/>
      <c r="ADL353" s="1476"/>
      <c r="ADM353" s="1476"/>
      <c r="ADN353" s="1476"/>
      <c r="ADO353" s="1476"/>
      <c r="ADP353" s="1476"/>
      <c r="ADQ353" s="1476"/>
      <c r="ADR353" s="1476"/>
      <c r="ADS353" s="1476"/>
      <c r="ADT353" s="1476"/>
      <c r="ADU353" s="1476"/>
      <c r="ADV353" s="1476"/>
      <c r="ADW353" s="1476"/>
      <c r="ADX353" s="1476"/>
      <c r="ADY353" s="1476"/>
      <c r="ADZ353" s="1476"/>
      <c r="AEA353" s="1476"/>
      <c r="AEB353" s="1476"/>
      <c r="AEC353" s="1476"/>
      <c r="AED353" s="1476"/>
      <c r="AEE353" s="1476"/>
      <c r="AEF353" s="1476"/>
      <c r="AEG353" s="1476"/>
      <c r="AEH353" s="1476"/>
      <c r="AEI353" s="1476"/>
      <c r="AEJ353" s="1476"/>
      <c r="AEK353" s="1476"/>
      <c r="AEL353" s="1476"/>
      <c r="AEM353" s="1476"/>
      <c r="AEN353" s="1476"/>
      <c r="AEO353" s="1476"/>
      <c r="AEP353" s="1476"/>
      <c r="AEQ353" s="1476"/>
      <c r="AER353" s="1476"/>
      <c r="AES353" s="1476"/>
      <c r="AET353" s="1476"/>
      <c r="AEU353" s="1476"/>
      <c r="AEV353" s="1476"/>
      <c r="AEW353" s="1476"/>
      <c r="AEX353" s="1476"/>
      <c r="AEY353" s="1476"/>
      <c r="AEZ353" s="1476"/>
      <c r="AFA353" s="1476"/>
      <c r="AFB353" s="1476"/>
      <c r="AFC353" s="1476"/>
      <c r="AFD353" s="1476"/>
      <c r="AFE353" s="1476"/>
      <c r="AFF353" s="1476"/>
      <c r="AFG353" s="1476"/>
      <c r="AFH353" s="1476"/>
      <c r="AFI353" s="1476"/>
      <c r="AFJ353" s="1476"/>
      <c r="AFK353" s="1476"/>
      <c r="AFL353" s="1476"/>
      <c r="AFM353" s="1476"/>
      <c r="AFN353" s="1476"/>
      <c r="AFO353" s="1476"/>
      <c r="AFP353" s="1476"/>
      <c r="AFQ353" s="1476"/>
      <c r="AFR353" s="1476"/>
      <c r="AFS353" s="1476"/>
      <c r="AFT353" s="1476"/>
      <c r="AFU353" s="1476"/>
      <c r="AFV353" s="1476"/>
      <c r="AFW353" s="1476"/>
      <c r="AFX353" s="1476"/>
      <c r="AFY353" s="1476"/>
      <c r="AFZ353" s="1476"/>
      <c r="AGA353" s="1476"/>
      <c r="AGB353" s="1476"/>
      <c r="AGC353" s="1476"/>
      <c r="AGD353" s="1476"/>
      <c r="AGE353" s="1476"/>
      <c r="AGF353" s="1476"/>
      <c r="AGG353" s="1476"/>
      <c r="AGH353" s="1476"/>
      <c r="AGI353" s="1476"/>
      <c r="AGJ353" s="1476"/>
      <c r="AGK353" s="1476"/>
      <c r="AGL353" s="1476"/>
      <c r="AGM353" s="1476"/>
      <c r="AGN353" s="1476"/>
      <c r="AGO353" s="1476"/>
      <c r="AGP353" s="1476"/>
      <c r="AGQ353" s="1476"/>
      <c r="AGR353" s="1476"/>
      <c r="AGS353" s="1476"/>
      <c r="AGT353" s="1476"/>
      <c r="AGU353" s="1476"/>
      <c r="AGV353" s="1476"/>
      <c r="AGW353" s="1476"/>
      <c r="AGX353" s="1476"/>
      <c r="AGY353" s="1476"/>
      <c r="AGZ353" s="1476"/>
      <c r="AHA353" s="1476"/>
      <c r="AHB353" s="1476"/>
      <c r="AHC353" s="1476"/>
      <c r="AHD353" s="1476"/>
      <c r="AHE353" s="1476"/>
      <c r="AHF353" s="1476"/>
      <c r="AHG353" s="1476"/>
      <c r="AHH353" s="1476"/>
      <c r="AHI353" s="1476"/>
      <c r="AHJ353" s="1476"/>
      <c r="AHK353" s="1476"/>
      <c r="AHL353" s="1476"/>
      <c r="AHM353" s="1476"/>
      <c r="AHN353" s="1476"/>
      <c r="AHO353" s="1476"/>
      <c r="AHP353" s="1476"/>
      <c r="AHQ353" s="1476"/>
      <c r="AHR353" s="1476"/>
      <c r="AHS353" s="1476"/>
      <c r="AHT353" s="1476"/>
      <c r="AHU353" s="1476"/>
      <c r="AHV353" s="1476"/>
      <c r="AHW353" s="1476"/>
      <c r="AHX353" s="1476"/>
      <c r="AHY353" s="1476"/>
      <c r="AHZ353" s="1476"/>
      <c r="AIA353" s="1476"/>
      <c r="AIB353" s="1476"/>
      <c r="AIC353" s="1476"/>
      <c r="AID353" s="1476"/>
      <c r="AIE353" s="1476"/>
      <c r="AIF353" s="1476"/>
      <c r="AIG353" s="1476"/>
      <c r="AIH353" s="1476"/>
      <c r="AII353" s="1476"/>
      <c r="AIJ353" s="1476"/>
      <c r="AIK353" s="1476"/>
      <c r="AIL353" s="1476"/>
      <c r="AIM353" s="1476"/>
      <c r="AIN353" s="1476"/>
      <c r="AIO353" s="1476"/>
      <c r="AIP353" s="1476"/>
      <c r="AIQ353" s="1476"/>
      <c r="AIR353" s="1476"/>
      <c r="AIS353" s="1476"/>
      <c r="AIT353" s="1476"/>
      <c r="AIU353" s="1476"/>
      <c r="AIV353" s="1476"/>
      <c r="AIW353" s="1476"/>
      <c r="AIX353" s="1476"/>
      <c r="AIY353" s="1476"/>
      <c r="AIZ353" s="1476"/>
      <c r="AJA353" s="1476"/>
      <c r="AJB353" s="1476"/>
      <c r="AJC353" s="1476"/>
      <c r="AJD353" s="1476"/>
      <c r="AJE353" s="1476"/>
      <c r="AJF353" s="1476"/>
      <c r="AJG353" s="1476"/>
      <c r="AJH353" s="1476"/>
      <c r="AJI353" s="1476"/>
      <c r="AJJ353" s="1476"/>
      <c r="AJK353" s="1476"/>
      <c r="AJL353" s="1476"/>
      <c r="AJM353" s="1476"/>
      <c r="AJN353" s="1476"/>
      <c r="AJO353" s="1476"/>
      <c r="AJP353" s="1476"/>
      <c r="AJQ353" s="1476"/>
      <c r="AJR353" s="1476"/>
      <c r="AJS353" s="1476"/>
      <c r="AJT353" s="1476"/>
      <c r="AJU353" s="1476"/>
      <c r="AJV353" s="1476"/>
      <c r="AJW353" s="1476"/>
      <c r="AJX353" s="1476"/>
      <c r="AJY353" s="1476"/>
      <c r="AJZ353" s="1476"/>
      <c r="AKA353" s="1476"/>
      <c r="AKB353" s="1476"/>
      <c r="AKC353" s="1476"/>
      <c r="AKD353" s="1476"/>
      <c r="AKE353" s="1476"/>
      <c r="AKF353" s="1476"/>
      <c r="AKG353" s="1476"/>
      <c r="AKH353" s="1476"/>
      <c r="AKI353" s="1476"/>
      <c r="AKJ353" s="1476"/>
      <c r="AKK353" s="1476"/>
      <c r="AKL353" s="1476"/>
      <c r="AKM353" s="1476"/>
      <c r="AKN353" s="1476"/>
      <c r="AKO353" s="1476"/>
      <c r="AKP353" s="1476"/>
      <c r="AKQ353" s="1476"/>
      <c r="AKR353" s="1476"/>
      <c r="AKS353" s="1476"/>
      <c r="AKT353" s="1476"/>
      <c r="AKU353" s="1476"/>
      <c r="AKV353" s="1476"/>
      <c r="AKW353" s="1476"/>
      <c r="AKX353" s="1476"/>
      <c r="AKY353" s="1476"/>
      <c r="AKZ353" s="1476"/>
      <c r="ALA353" s="1476"/>
      <c r="ALB353" s="1476"/>
      <c r="ALC353" s="1476"/>
      <c r="ALD353" s="1476"/>
      <c r="ALE353" s="1476"/>
      <c r="ALF353" s="1476"/>
      <c r="ALG353" s="1476"/>
      <c r="ALH353" s="1476"/>
      <c r="ALI353" s="1476"/>
      <c r="ALJ353" s="1476"/>
      <c r="ALK353" s="1476"/>
      <c r="ALL353" s="1476"/>
      <c r="ALM353" s="1476"/>
      <c r="ALN353" s="1476"/>
      <c r="ALO353" s="1476"/>
      <c r="ALP353" s="1476"/>
      <c r="ALQ353" s="1476"/>
      <c r="ALR353" s="1476"/>
      <c r="ALS353" s="1476"/>
      <c r="ALT353" s="1476"/>
      <c r="ALU353" s="1476"/>
      <c r="ALV353" s="1476"/>
      <c r="ALW353" s="1476"/>
      <c r="ALX353" s="1476"/>
      <c r="ALY353" s="1476"/>
      <c r="ALZ353" s="1476"/>
      <c r="AMA353" s="1476"/>
      <c r="AMB353" s="1476"/>
      <c r="AMC353" s="1476"/>
      <c r="AMD353" s="1476"/>
      <c r="AME353" s="1476"/>
      <c r="AMF353" s="1476"/>
      <c r="AMG353" s="1476"/>
      <c r="AMH353" s="1476"/>
      <c r="AMI353" s="1476"/>
      <c r="AMJ353" s="1476"/>
      <c r="AMK353" s="1476"/>
    </row>
    <row r="354" spans="1:1025" ht="12.75" customHeight="1">
      <c r="A354" s="1667"/>
      <c r="B354" s="1667"/>
      <c r="C354" s="1667"/>
      <c r="D354" s="1667"/>
      <c r="E354" s="1667"/>
      <c r="F354" s="1667"/>
      <c r="G354" s="1667"/>
      <c r="H354" s="1667"/>
      <c r="K354" s="1476"/>
      <c r="L354" s="1476"/>
      <c r="M354" s="1476"/>
      <c r="N354" s="1476"/>
      <c r="O354" s="1476"/>
      <c r="P354" s="1476"/>
      <c r="Q354" s="1476"/>
      <c r="R354" s="1476"/>
      <c r="S354" s="1476"/>
      <c r="T354" s="1476"/>
      <c r="U354" s="1476"/>
      <c r="V354" s="1476"/>
      <c r="W354" s="1476"/>
      <c r="X354" s="1476"/>
      <c r="Y354" s="1476"/>
      <c r="Z354" s="1476"/>
      <c r="AA354" s="1476"/>
      <c r="AB354" s="1476"/>
      <c r="AC354" s="1476"/>
      <c r="AD354" s="1476"/>
      <c r="AE354" s="1476"/>
      <c r="AF354" s="1476"/>
      <c r="AG354" s="1476"/>
      <c r="AH354" s="1476"/>
      <c r="AI354" s="1476"/>
      <c r="AJ354" s="1476"/>
      <c r="AK354" s="1476"/>
      <c r="AL354" s="1476"/>
      <c r="AM354" s="1476"/>
      <c r="AN354" s="1476"/>
      <c r="AO354" s="1476"/>
      <c r="AP354" s="1476"/>
      <c r="AQ354" s="1476"/>
      <c r="AR354" s="1476"/>
      <c r="AS354" s="1476"/>
      <c r="AT354" s="1476"/>
      <c r="AU354" s="1476"/>
      <c r="AV354" s="1476"/>
      <c r="AW354" s="1476"/>
      <c r="AX354" s="1476"/>
      <c r="AY354" s="1476"/>
      <c r="AZ354" s="1476"/>
      <c r="BA354" s="1476"/>
      <c r="BB354" s="1476"/>
      <c r="BC354" s="1476"/>
      <c r="BD354" s="1476"/>
      <c r="BE354" s="1476"/>
      <c r="BF354" s="1476"/>
      <c r="BG354" s="1476"/>
      <c r="BH354" s="1476"/>
      <c r="BI354" s="1476"/>
      <c r="BJ354" s="1476"/>
      <c r="BK354" s="1476"/>
      <c r="BL354" s="1476"/>
      <c r="BM354" s="1476"/>
      <c r="BN354" s="1476"/>
      <c r="BO354" s="1476"/>
      <c r="BP354" s="1476"/>
      <c r="BQ354" s="1476"/>
      <c r="BR354" s="1476"/>
      <c r="BS354" s="1476"/>
      <c r="BT354" s="1476"/>
      <c r="BU354" s="1476"/>
      <c r="BV354" s="1476"/>
      <c r="BW354" s="1476"/>
      <c r="BX354" s="1476"/>
      <c r="BY354" s="1476"/>
      <c r="BZ354" s="1476"/>
      <c r="CA354" s="1476"/>
      <c r="CB354" s="1476"/>
      <c r="CC354" s="1476"/>
      <c r="CD354" s="1476"/>
      <c r="CE354" s="1476"/>
      <c r="CF354" s="1476"/>
      <c r="CG354" s="1476"/>
      <c r="CH354" s="1476"/>
      <c r="CI354" s="1476"/>
      <c r="CJ354" s="1476"/>
      <c r="CK354" s="1476"/>
      <c r="CL354" s="1476"/>
      <c r="CM354" s="1476"/>
      <c r="CN354" s="1476"/>
      <c r="CO354" s="1476"/>
      <c r="CP354" s="1476"/>
      <c r="CQ354" s="1476"/>
      <c r="CR354" s="1476"/>
      <c r="CS354" s="1476"/>
      <c r="CT354" s="1476"/>
      <c r="CU354" s="1476"/>
      <c r="CV354" s="1476"/>
      <c r="CW354" s="1476"/>
      <c r="CX354" s="1476"/>
      <c r="CY354" s="1476"/>
      <c r="CZ354" s="1476"/>
      <c r="DA354" s="1476"/>
      <c r="DB354" s="1476"/>
      <c r="DC354" s="1476"/>
      <c r="DD354" s="1476"/>
      <c r="DE354" s="1476"/>
      <c r="DF354" s="1476"/>
      <c r="DG354" s="1476"/>
      <c r="DH354" s="1476"/>
      <c r="DI354" s="1476"/>
      <c r="DJ354" s="1476"/>
      <c r="DK354" s="1476"/>
      <c r="DL354" s="1476"/>
      <c r="DM354" s="1476"/>
      <c r="DN354" s="1476"/>
      <c r="DO354" s="1476"/>
      <c r="DP354" s="1476"/>
      <c r="DQ354" s="1476"/>
      <c r="DR354" s="1476"/>
      <c r="DS354" s="1476"/>
      <c r="DT354" s="1476"/>
      <c r="DU354" s="1476"/>
      <c r="DV354" s="1476"/>
      <c r="DW354" s="1476"/>
      <c r="DX354" s="1476"/>
      <c r="DY354" s="1476"/>
      <c r="DZ354" s="1476"/>
      <c r="EA354" s="1476"/>
      <c r="EB354" s="1476"/>
      <c r="EC354" s="1476"/>
      <c r="ED354" s="1476"/>
      <c r="EE354" s="1476"/>
      <c r="EF354" s="1476"/>
      <c r="EG354" s="1476"/>
      <c r="EH354" s="1476"/>
      <c r="EI354" s="1476"/>
      <c r="EJ354" s="1476"/>
      <c r="EK354" s="1476"/>
      <c r="EL354" s="1476"/>
      <c r="EM354" s="1476"/>
      <c r="EN354" s="1476"/>
      <c r="EO354" s="1476"/>
      <c r="EP354" s="1476"/>
      <c r="EQ354" s="1476"/>
      <c r="ER354" s="1476"/>
      <c r="ES354" s="1476"/>
      <c r="ET354" s="1476"/>
      <c r="EU354" s="1476"/>
      <c r="EV354" s="1476"/>
      <c r="EW354" s="1476"/>
      <c r="EX354" s="1476"/>
      <c r="EY354" s="1476"/>
      <c r="EZ354" s="1476"/>
      <c r="FA354" s="1476"/>
      <c r="FB354" s="1476"/>
      <c r="FC354" s="1476"/>
      <c r="FD354" s="1476"/>
      <c r="FE354" s="1476"/>
      <c r="FF354" s="1476"/>
      <c r="FG354" s="1476"/>
      <c r="FH354" s="1476"/>
      <c r="FI354" s="1476"/>
      <c r="FJ354" s="1476"/>
      <c r="FK354" s="1476"/>
      <c r="FL354" s="1476"/>
      <c r="FM354" s="1476"/>
      <c r="FN354" s="1476"/>
      <c r="FO354" s="1476"/>
      <c r="FP354" s="1476"/>
      <c r="FQ354" s="1476"/>
      <c r="FR354" s="1476"/>
      <c r="FS354" s="1476"/>
      <c r="FT354" s="1476"/>
      <c r="FU354" s="1476"/>
      <c r="FV354" s="1476"/>
      <c r="FW354" s="1476"/>
      <c r="FX354" s="1476"/>
      <c r="FY354" s="1476"/>
      <c r="FZ354" s="1476"/>
      <c r="GA354" s="1476"/>
      <c r="GB354" s="1476"/>
      <c r="GC354" s="1476"/>
      <c r="GD354" s="1476"/>
      <c r="GE354" s="1476"/>
      <c r="GF354" s="1476"/>
      <c r="GG354" s="1476"/>
      <c r="GH354" s="1476"/>
      <c r="GI354" s="1476"/>
      <c r="GJ354" s="1476"/>
      <c r="GK354" s="1476"/>
      <c r="GL354" s="1476"/>
      <c r="GM354" s="1476"/>
      <c r="GN354" s="1476"/>
      <c r="GO354" s="1476"/>
      <c r="GP354" s="1476"/>
      <c r="GQ354" s="1476"/>
      <c r="GR354" s="1476"/>
      <c r="GS354" s="1476"/>
      <c r="GT354" s="1476"/>
      <c r="GU354" s="1476"/>
      <c r="GV354" s="1476"/>
      <c r="GW354" s="1476"/>
      <c r="GX354" s="1476"/>
      <c r="GY354" s="1476"/>
      <c r="GZ354" s="1476"/>
      <c r="HA354" s="1476"/>
      <c r="HB354" s="1476"/>
      <c r="HC354" s="1476"/>
      <c r="HD354" s="1476"/>
      <c r="HE354" s="1476"/>
      <c r="HF354" s="1476"/>
      <c r="HG354" s="1476"/>
      <c r="HH354" s="1476"/>
      <c r="HI354" s="1476"/>
      <c r="HJ354" s="1476"/>
      <c r="HK354" s="1476"/>
      <c r="HL354" s="1476"/>
      <c r="HM354" s="1476"/>
      <c r="HN354" s="1476"/>
      <c r="HO354" s="1476"/>
      <c r="HP354" s="1476"/>
      <c r="HQ354" s="1476"/>
      <c r="HR354" s="1476"/>
      <c r="HS354" s="1476"/>
      <c r="HT354" s="1476"/>
      <c r="HU354" s="1476"/>
      <c r="HV354" s="1476"/>
      <c r="HW354" s="1476"/>
      <c r="HX354" s="1476"/>
      <c r="HY354" s="1476"/>
      <c r="HZ354" s="1476"/>
      <c r="IA354" s="1476"/>
      <c r="IB354" s="1476"/>
      <c r="IC354" s="1476"/>
      <c r="ID354" s="1476"/>
      <c r="IE354" s="1476"/>
      <c r="IF354" s="1476"/>
      <c r="IG354" s="1476"/>
      <c r="IH354" s="1476"/>
      <c r="II354" s="1476"/>
      <c r="IJ354" s="1476"/>
      <c r="IK354" s="1476"/>
      <c r="IL354" s="1476"/>
      <c r="IM354" s="1476"/>
      <c r="IN354" s="1476"/>
      <c r="IO354" s="1476"/>
      <c r="IP354" s="1476"/>
      <c r="IQ354" s="1476"/>
      <c r="IR354" s="1476"/>
      <c r="IS354" s="1476"/>
      <c r="IT354" s="1476"/>
      <c r="IU354" s="1476"/>
      <c r="IV354" s="1476"/>
      <c r="IW354" s="1476"/>
      <c r="IX354" s="1476"/>
      <c r="IY354" s="1476"/>
      <c r="IZ354" s="1476"/>
      <c r="JA354" s="1476"/>
      <c r="JB354" s="1476"/>
      <c r="JC354" s="1476"/>
      <c r="JD354" s="1476"/>
      <c r="JE354" s="1476"/>
      <c r="JF354" s="1476"/>
      <c r="JG354" s="1476"/>
      <c r="JH354" s="1476"/>
      <c r="JI354" s="1476"/>
      <c r="JJ354" s="1476"/>
      <c r="JK354" s="1476"/>
      <c r="JL354" s="1476"/>
      <c r="JM354" s="1476"/>
      <c r="JN354" s="1476"/>
      <c r="JO354" s="1476"/>
      <c r="JP354" s="1476"/>
      <c r="JQ354" s="1476"/>
      <c r="JR354" s="1476"/>
      <c r="JS354" s="1476"/>
      <c r="JT354" s="1476"/>
      <c r="JU354" s="1476"/>
      <c r="JV354" s="1476"/>
      <c r="JW354" s="1476"/>
      <c r="JX354" s="1476"/>
      <c r="JY354" s="1476"/>
      <c r="JZ354" s="1476"/>
      <c r="KA354" s="1476"/>
      <c r="KB354" s="1476"/>
      <c r="KC354" s="1476"/>
      <c r="KD354" s="1476"/>
      <c r="KE354" s="1476"/>
      <c r="KF354" s="1476"/>
      <c r="KG354" s="1476"/>
      <c r="KH354" s="1476"/>
      <c r="KI354" s="1476"/>
      <c r="KJ354" s="1476"/>
      <c r="KK354" s="1476"/>
      <c r="KL354" s="1476"/>
      <c r="KM354" s="1476"/>
      <c r="KN354" s="1476"/>
      <c r="KO354" s="1476"/>
      <c r="KP354" s="1476"/>
      <c r="KQ354" s="1476"/>
      <c r="KR354" s="1476"/>
      <c r="KS354" s="1476"/>
      <c r="KT354" s="1476"/>
      <c r="KU354" s="1476"/>
      <c r="KV354" s="1476"/>
      <c r="KW354" s="1476"/>
      <c r="KX354" s="1476"/>
      <c r="KY354" s="1476"/>
      <c r="KZ354" s="1476"/>
      <c r="LA354" s="1476"/>
      <c r="LB354" s="1476"/>
      <c r="LC354" s="1476"/>
      <c r="LD354" s="1476"/>
      <c r="LE354" s="1476"/>
      <c r="LF354" s="1476"/>
      <c r="LG354" s="1476"/>
      <c r="LH354" s="1476"/>
      <c r="LI354" s="1476"/>
      <c r="LJ354" s="1476"/>
      <c r="LK354" s="1476"/>
      <c r="LL354" s="1476"/>
      <c r="LM354" s="1476"/>
      <c r="LN354" s="1476"/>
      <c r="LO354" s="1476"/>
      <c r="LP354" s="1476"/>
      <c r="LQ354" s="1476"/>
      <c r="LR354" s="1476"/>
      <c r="LS354" s="1476"/>
      <c r="LT354" s="1476"/>
      <c r="LU354" s="1476"/>
      <c r="LV354" s="1476"/>
      <c r="LW354" s="1476"/>
      <c r="LX354" s="1476"/>
      <c r="LY354" s="1476"/>
      <c r="LZ354" s="1476"/>
      <c r="MA354" s="1476"/>
      <c r="MB354" s="1476"/>
      <c r="MC354" s="1476"/>
      <c r="MD354" s="1476"/>
      <c r="ME354" s="1476"/>
      <c r="MF354" s="1476"/>
      <c r="MG354" s="1476"/>
      <c r="MH354" s="1476"/>
      <c r="MI354" s="1476"/>
      <c r="MJ354" s="1476"/>
      <c r="MK354" s="1476"/>
      <c r="ML354" s="1476"/>
      <c r="MM354" s="1476"/>
      <c r="MN354" s="1476"/>
      <c r="MO354" s="1476"/>
      <c r="MP354" s="1476"/>
      <c r="MQ354" s="1476"/>
      <c r="MR354" s="1476"/>
      <c r="MS354" s="1476"/>
      <c r="MT354" s="1476"/>
      <c r="MU354" s="1476"/>
      <c r="MV354" s="1476"/>
      <c r="MW354" s="1476"/>
      <c r="MX354" s="1476"/>
      <c r="MY354" s="1476"/>
      <c r="MZ354" s="1476"/>
      <c r="NA354" s="1476"/>
      <c r="NB354" s="1476"/>
      <c r="NC354" s="1476"/>
      <c r="ND354" s="1476"/>
      <c r="NE354" s="1476"/>
      <c r="NF354" s="1476"/>
      <c r="NG354" s="1476"/>
      <c r="NH354" s="1476"/>
      <c r="NI354" s="1476"/>
      <c r="NJ354" s="1476"/>
      <c r="NK354" s="1476"/>
      <c r="NL354" s="1476"/>
      <c r="NM354" s="1476"/>
      <c r="NN354" s="1476"/>
      <c r="NO354" s="1476"/>
      <c r="NP354" s="1476"/>
      <c r="NQ354" s="1476"/>
      <c r="NR354" s="1476"/>
      <c r="NS354" s="1476"/>
      <c r="NT354" s="1476"/>
      <c r="NU354" s="1476"/>
      <c r="NV354" s="1476"/>
      <c r="NW354" s="1476"/>
      <c r="NX354" s="1476"/>
      <c r="NY354" s="1476"/>
      <c r="NZ354" s="1476"/>
      <c r="OA354" s="1476"/>
      <c r="OB354" s="1476"/>
      <c r="OC354" s="1476"/>
      <c r="OD354" s="1476"/>
      <c r="OE354" s="1476"/>
      <c r="OF354" s="1476"/>
      <c r="OG354" s="1476"/>
      <c r="OH354" s="1476"/>
      <c r="OI354" s="1476"/>
      <c r="OJ354" s="1476"/>
      <c r="OK354" s="1476"/>
      <c r="OL354" s="1476"/>
      <c r="OM354" s="1476"/>
      <c r="ON354" s="1476"/>
      <c r="OO354" s="1476"/>
      <c r="OP354" s="1476"/>
      <c r="OQ354" s="1476"/>
      <c r="OR354" s="1476"/>
      <c r="OS354" s="1476"/>
      <c r="OT354" s="1476"/>
      <c r="OU354" s="1476"/>
      <c r="OV354" s="1476"/>
      <c r="OW354" s="1476"/>
      <c r="OX354" s="1476"/>
      <c r="OY354" s="1476"/>
      <c r="OZ354" s="1476"/>
      <c r="PA354" s="1476"/>
      <c r="PB354" s="1476"/>
      <c r="PC354" s="1476"/>
      <c r="PD354" s="1476"/>
      <c r="PE354" s="1476"/>
      <c r="PF354" s="1476"/>
      <c r="PG354" s="1476"/>
      <c r="PH354" s="1476"/>
      <c r="PI354" s="1476"/>
      <c r="PJ354" s="1476"/>
      <c r="PK354" s="1476"/>
      <c r="PL354" s="1476"/>
      <c r="PM354" s="1476"/>
      <c r="PN354" s="1476"/>
      <c r="PO354" s="1476"/>
      <c r="PP354" s="1476"/>
      <c r="PQ354" s="1476"/>
      <c r="PR354" s="1476"/>
      <c r="PS354" s="1476"/>
      <c r="PT354" s="1476"/>
      <c r="PU354" s="1476"/>
      <c r="PV354" s="1476"/>
      <c r="PW354" s="1476"/>
      <c r="PX354" s="1476"/>
      <c r="PY354" s="1476"/>
      <c r="PZ354" s="1476"/>
      <c r="QA354" s="1476"/>
      <c r="QB354" s="1476"/>
      <c r="QC354" s="1476"/>
      <c r="QD354" s="1476"/>
      <c r="QE354" s="1476"/>
      <c r="QF354" s="1476"/>
      <c r="QG354" s="1476"/>
      <c r="QH354" s="1476"/>
      <c r="QI354" s="1476"/>
      <c r="QJ354" s="1476"/>
      <c r="QK354" s="1476"/>
      <c r="QL354" s="1476"/>
      <c r="QM354" s="1476"/>
      <c r="QN354" s="1476"/>
      <c r="QO354" s="1476"/>
      <c r="QP354" s="1476"/>
      <c r="QQ354" s="1476"/>
      <c r="QR354" s="1476"/>
      <c r="QS354" s="1476"/>
      <c r="QT354" s="1476"/>
      <c r="QU354" s="1476"/>
      <c r="QV354" s="1476"/>
      <c r="QW354" s="1476"/>
      <c r="QX354" s="1476"/>
      <c r="QY354" s="1476"/>
      <c r="QZ354" s="1476"/>
      <c r="RA354" s="1476"/>
      <c r="RB354" s="1476"/>
      <c r="RC354" s="1476"/>
      <c r="RD354" s="1476"/>
      <c r="RE354" s="1476"/>
      <c r="RF354" s="1476"/>
      <c r="RG354" s="1476"/>
      <c r="RH354" s="1476"/>
      <c r="RI354" s="1476"/>
      <c r="RJ354" s="1476"/>
      <c r="RK354" s="1476"/>
      <c r="RL354" s="1476"/>
      <c r="RM354" s="1476"/>
      <c r="RN354" s="1476"/>
      <c r="RO354" s="1476"/>
      <c r="RP354" s="1476"/>
      <c r="RQ354" s="1476"/>
      <c r="RR354" s="1476"/>
      <c r="RS354" s="1476"/>
      <c r="RT354" s="1476"/>
      <c r="RU354" s="1476"/>
      <c r="RV354" s="1476"/>
      <c r="RW354" s="1476"/>
      <c r="RX354" s="1476"/>
      <c r="RY354" s="1476"/>
      <c r="RZ354" s="1476"/>
      <c r="SA354" s="1476"/>
      <c r="SB354" s="1476"/>
      <c r="SC354" s="1476"/>
      <c r="SD354" s="1476"/>
      <c r="SE354" s="1476"/>
      <c r="SF354" s="1476"/>
      <c r="SG354" s="1476"/>
      <c r="SH354" s="1476"/>
      <c r="SI354" s="1476"/>
      <c r="SJ354" s="1476"/>
      <c r="SK354" s="1476"/>
      <c r="SL354" s="1476"/>
      <c r="SM354" s="1476"/>
      <c r="SN354" s="1476"/>
      <c r="SO354" s="1476"/>
      <c r="SP354" s="1476"/>
      <c r="SQ354" s="1476"/>
      <c r="SR354" s="1476"/>
      <c r="SS354" s="1476"/>
      <c r="ST354" s="1476"/>
      <c r="SU354" s="1476"/>
      <c r="SV354" s="1476"/>
      <c r="SW354" s="1476"/>
      <c r="SX354" s="1476"/>
      <c r="SY354" s="1476"/>
      <c r="SZ354" s="1476"/>
      <c r="TA354" s="1476"/>
      <c r="TB354" s="1476"/>
      <c r="TC354" s="1476"/>
      <c r="TD354" s="1476"/>
      <c r="TE354" s="1476"/>
      <c r="TF354" s="1476"/>
      <c r="TG354" s="1476"/>
      <c r="TH354" s="1476"/>
      <c r="TI354" s="1476"/>
      <c r="TJ354" s="1476"/>
      <c r="TK354" s="1476"/>
      <c r="TL354" s="1476"/>
      <c r="TM354" s="1476"/>
      <c r="TN354" s="1476"/>
      <c r="TO354" s="1476"/>
      <c r="TP354" s="1476"/>
      <c r="TQ354" s="1476"/>
      <c r="TR354" s="1476"/>
      <c r="TS354" s="1476"/>
      <c r="TT354" s="1476"/>
      <c r="TU354" s="1476"/>
      <c r="TV354" s="1476"/>
      <c r="TW354" s="1476"/>
      <c r="TX354" s="1476"/>
      <c r="TY354" s="1476"/>
      <c r="TZ354" s="1476"/>
      <c r="UA354" s="1476"/>
      <c r="UB354" s="1476"/>
      <c r="UC354" s="1476"/>
      <c r="UD354" s="1476"/>
      <c r="UE354" s="1476"/>
      <c r="UF354" s="1476"/>
      <c r="UG354" s="1476"/>
      <c r="UH354" s="1476"/>
      <c r="UI354" s="1476"/>
      <c r="UJ354" s="1476"/>
      <c r="UK354" s="1476"/>
      <c r="UL354" s="1476"/>
      <c r="UM354" s="1476"/>
      <c r="UN354" s="1476"/>
      <c r="UO354" s="1476"/>
      <c r="UP354" s="1476"/>
      <c r="UQ354" s="1476"/>
      <c r="UR354" s="1476"/>
      <c r="US354" s="1476"/>
      <c r="UT354" s="1476"/>
      <c r="UU354" s="1476"/>
      <c r="UV354" s="1476"/>
      <c r="UW354" s="1476"/>
      <c r="UX354" s="1476"/>
      <c r="UY354" s="1476"/>
      <c r="UZ354" s="1476"/>
      <c r="VA354" s="1476"/>
      <c r="VB354" s="1476"/>
      <c r="VC354" s="1476"/>
      <c r="VD354" s="1476"/>
      <c r="VE354" s="1476"/>
      <c r="VF354" s="1476"/>
      <c r="VG354" s="1476"/>
      <c r="VH354" s="1476"/>
      <c r="VI354" s="1476"/>
      <c r="VJ354" s="1476"/>
      <c r="VK354" s="1476"/>
      <c r="VL354" s="1476"/>
      <c r="VM354" s="1476"/>
      <c r="VN354" s="1476"/>
      <c r="VO354" s="1476"/>
      <c r="VP354" s="1476"/>
      <c r="VQ354" s="1476"/>
      <c r="VR354" s="1476"/>
      <c r="VS354" s="1476"/>
      <c r="VT354" s="1476"/>
      <c r="VU354" s="1476"/>
      <c r="VV354" s="1476"/>
      <c r="VW354" s="1476"/>
      <c r="VX354" s="1476"/>
      <c r="VY354" s="1476"/>
      <c r="VZ354" s="1476"/>
      <c r="WA354" s="1476"/>
      <c r="WB354" s="1476"/>
      <c r="WC354" s="1476"/>
      <c r="WD354" s="1476"/>
      <c r="WE354" s="1476"/>
      <c r="WF354" s="1476"/>
      <c r="WG354" s="1476"/>
      <c r="WH354" s="1476"/>
      <c r="WI354" s="1476"/>
      <c r="WJ354" s="1476"/>
      <c r="WK354" s="1476"/>
      <c r="WL354" s="1476"/>
      <c r="WM354" s="1476"/>
      <c r="WN354" s="1476"/>
      <c r="WO354" s="1476"/>
      <c r="WP354" s="1476"/>
      <c r="WQ354" s="1476"/>
      <c r="WR354" s="1476"/>
      <c r="WS354" s="1476"/>
      <c r="WT354" s="1476"/>
      <c r="WU354" s="1476"/>
      <c r="WV354" s="1476"/>
      <c r="WW354" s="1476"/>
      <c r="WX354" s="1476"/>
      <c r="WY354" s="1476"/>
      <c r="WZ354" s="1476"/>
      <c r="XA354" s="1476"/>
      <c r="XB354" s="1476"/>
      <c r="XC354" s="1476"/>
      <c r="XD354" s="1476"/>
      <c r="XE354" s="1476"/>
      <c r="XF354" s="1476"/>
      <c r="XG354" s="1476"/>
      <c r="XH354" s="1476"/>
      <c r="XI354" s="1476"/>
      <c r="XJ354" s="1476"/>
      <c r="XK354" s="1476"/>
      <c r="XL354" s="1476"/>
      <c r="XM354" s="1476"/>
      <c r="XN354" s="1476"/>
      <c r="XO354" s="1476"/>
      <c r="XP354" s="1476"/>
      <c r="XQ354" s="1476"/>
      <c r="XR354" s="1476"/>
      <c r="XS354" s="1476"/>
      <c r="XT354" s="1476"/>
      <c r="XU354" s="1476"/>
      <c r="XV354" s="1476"/>
      <c r="XW354" s="1476"/>
      <c r="XX354" s="1476"/>
      <c r="XY354" s="1476"/>
      <c r="XZ354" s="1476"/>
      <c r="YA354" s="1476"/>
      <c r="YB354" s="1476"/>
      <c r="YC354" s="1476"/>
      <c r="YD354" s="1476"/>
      <c r="YE354" s="1476"/>
      <c r="YF354" s="1476"/>
      <c r="YG354" s="1476"/>
      <c r="YH354" s="1476"/>
      <c r="YI354" s="1476"/>
      <c r="YJ354" s="1476"/>
      <c r="YK354" s="1476"/>
      <c r="YL354" s="1476"/>
      <c r="YM354" s="1476"/>
      <c r="YN354" s="1476"/>
      <c r="YO354" s="1476"/>
      <c r="YP354" s="1476"/>
      <c r="YQ354" s="1476"/>
      <c r="YR354" s="1476"/>
      <c r="YS354" s="1476"/>
      <c r="YT354" s="1476"/>
      <c r="YU354" s="1476"/>
      <c r="YV354" s="1476"/>
      <c r="YW354" s="1476"/>
      <c r="YX354" s="1476"/>
      <c r="YY354" s="1476"/>
      <c r="YZ354" s="1476"/>
      <c r="ZA354" s="1476"/>
      <c r="ZB354" s="1476"/>
      <c r="ZC354" s="1476"/>
      <c r="ZD354" s="1476"/>
      <c r="ZE354" s="1476"/>
      <c r="ZF354" s="1476"/>
      <c r="ZG354" s="1476"/>
      <c r="ZH354" s="1476"/>
      <c r="ZI354" s="1476"/>
      <c r="ZJ354" s="1476"/>
      <c r="ZK354" s="1476"/>
      <c r="ZL354" s="1476"/>
      <c r="ZM354" s="1476"/>
      <c r="ZN354" s="1476"/>
      <c r="ZO354" s="1476"/>
      <c r="ZP354" s="1476"/>
      <c r="ZQ354" s="1476"/>
      <c r="ZR354" s="1476"/>
      <c r="ZS354" s="1476"/>
      <c r="ZT354" s="1476"/>
      <c r="ZU354" s="1476"/>
      <c r="ZV354" s="1476"/>
      <c r="ZW354" s="1476"/>
      <c r="ZX354" s="1476"/>
      <c r="ZY354" s="1476"/>
      <c r="ZZ354" s="1476"/>
      <c r="AAA354" s="1476"/>
      <c r="AAB354" s="1476"/>
      <c r="AAC354" s="1476"/>
      <c r="AAD354" s="1476"/>
      <c r="AAE354" s="1476"/>
      <c r="AAF354" s="1476"/>
      <c r="AAG354" s="1476"/>
      <c r="AAH354" s="1476"/>
      <c r="AAI354" s="1476"/>
      <c r="AAJ354" s="1476"/>
      <c r="AAK354" s="1476"/>
      <c r="AAL354" s="1476"/>
      <c r="AAM354" s="1476"/>
      <c r="AAN354" s="1476"/>
      <c r="AAO354" s="1476"/>
      <c r="AAP354" s="1476"/>
      <c r="AAQ354" s="1476"/>
      <c r="AAR354" s="1476"/>
      <c r="AAS354" s="1476"/>
      <c r="AAT354" s="1476"/>
      <c r="AAU354" s="1476"/>
      <c r="AAV354" s="1476"/>
      <c r="AAW354" s="1476"/>
      <c r="AAX354" s="1476"/>
      <c r="AAY354" s="1476"/>
      <c r="AAZ354" s="1476"/>
      <c r="ABA354" s="1476"/>
      <c r="ABB354" s="1476"/>
      <c r="ABC354" s="1476"/>
      <c r="ABD354" s="1476"/>
      <c r="ABE354" s="1476"/>
      <c r="ABF354" s="1476"/>
      <c r="ABG354" s="1476"/>
      <c r="ABH354" s="1476"/>
      <c r="ABI354" s="1476"/>
      <c r="ABJ354" s="1476"/>
      <c r="ABK354" s="1476"/>
      <c r="ABL354" s="1476"/>
      <c r="ABM354" s="1476"/>
      <c r="ABN354" s="1476"/>
      <c r="ABO354" s="1476"/>
      <c r="ABP354" s="1476"/>
      <c r="ABQ354" s="1476"/>
      <c r="ABR354" s="1476"/>
      <c r="ABS354" s="1476"/>
      <c r="ABT354" s="1476"/>
      <c r="ABU354" s="1476"/>
      <c r="ABV354" s="1476"/>
      <c r="ABW354" s="1476"/>
      <c r="ABX354" s="1476"/>
      <c r="ABY354" s="1476"/>
      <c r="ABZ354" s="1476"/>
      <c r="ACA354" s="1476"/>
      <c r="ACB354" s="1476"/>
      <c r="ACC354" s="1476"/>
      <c r="ACD354" s="1476"/>
      <c r="ACE354" s="1476"/>
      <c r="ACF354" s="1476"/>
      <c r="ACG354" s="1476"/>
      <c r="ACH354" s="1476"/>
      <c r="ACI354" s="1476"/>
      <c r="ACJ354" s="1476"/>
      <c r="ACK354" s="1476"/>
      <c r="ACL354" s="1476"/>
      <c r="ACM354" s="1476"/>
      <c r="ACN354" s="1476"/>
      <c r="ACO354" s="1476"/>
      <c r="ACP354" s="1476"/>
      <c r="ACQ354" s="1476"/>
      <c r="ACR354" s="1476"/>
      <c r="ACS354" s="1476"/>
      <c r="ACT354" s="1476"/>
      <c r="ACU354" s="1476"/>
      <c r="ACV354" s="1476"/>
      <c r="ACW354" s="1476"/>
      <c r="ACX354" s="1476"/>
      <c r="ACY354" s="1476"/>
      <c r="ACZ354" s="1476"/>
      <c r="ADA354" s="1476"/>
      <c r="ADB354" s="1476"/>
      <c r="ADC354" s="1476"/>
      <c r="ADD354" s="1476"/>
      <c r="ADE354" s="1476"/>
      <c r="ADF354" s="1476"/>
      <c r="ADG354" s="1476"/>
      <c r="ADH354" s="1476"/>
      <c r="ADI354" s="1476"/>
      <c r="ADJ354" s="1476"/>
      <c r="ADK354" s="1476"/>
      <c r="ADL354" s="1476"/>
      <c r="ADM354" s="1476"/>
      <c r="ADN354" s="1476"/>
      <c r="ADO354" s="1476"/>
      <c r="ADP354" s="1476"/>
      <c r="ADQ354" s="1476"/>
      <c r="ADR354" s="1476"/>
      <c r="ADS354" s="1476"/>
      <c r="ADT354" s="1476"/>
      <c r="ADU354" s="1476"/>
      <c r="ADV354" s="1476"/>
      <c r="ADW354" s="1476"/>
      <c r="ADX354" s="1476"/>
      <c r="ADY354" s="1476"/>
      <c r="ADZ354" s="1476"/>
      <c r="AEA354" s="1476"/>
      <c r="AEB354" s="1476"/>
      <c r="AEC354" s="1476"/>
      <c r="AED354" s="1476"/>
      <c r="AEE354" s="1476"/>
      <c r="AEF354" s="1476"/>
      <c r="AEG354" s="1476"/>
      <c r="AEH354" s="1476"/>
      <c r="AEI354" s="1476"/>
      <c r="AEJ354" s="1476"/>
      <c r="AEK354" s="1476"/>
      <c r="AEL354" s="1476"/>
      <c r="AEM354" s="1476"/>
      <c r="AEN354" s="1476"/>
      <c r="AEO354" s="1476"/>
      <c r="AEP354" s="1476"/>
      <c r="AEQ354" s="1476"/>
      <c r="AER354" s="1476"/>
      <c r="AES354" s="1476"/>
      <c r="AET354" s="1476"/>
      <c r="AEU354" s="1476"/>
      <c r="AEV354" s="1476"/>
      <c r="AEW354" s="1476"/>
      <c r="AEX354" s="1476"/>
      <c r="AEY354" s="1476"/>
      <c r="AEZ354" s="1476"/>
      <c r="AFA354" s="1476"/>
      <c r="AFB354" s="1476"/>
      <c r="AFC354" s="1476"/>
      <c r="AFD354" s="1476"/>
      <c r="AFE354" s="1476"/>
      <c r="AFF354" s="1476"/>
      <c r="AFG354" s="1476"/>
      <c r="AFH354" s="1476"/>
      <c r="AFI354" s="1476"/>
      <c r="AFJ354" s="1476"/>
      <c r="AFK354" s="1476"/>
      <c r="AFL354" s="1476"/>
      <c r="AFM354" s="1476"/>
      <c r="AFN354" s="1476"/>
      <c r="AFO354" s="1476"/>
      <c r="AFP354" s="1476"/>
      <c r="AFQ354" s="1476"/>
      <c r="AFR354" s="1476"/>
      <c r="AFS354" s="1476"/>
      <c r="AFT354" s="1476"/>
      <c r="AFU354" s="1476"/>
      <c r="AFV354" s="1476"/>
      <c r="AFW354" s="1476"/>
      <c r="AFX354" s="1476"/>
      <c r="AFY354" s="1476"/>
      <c r="AFZ354" s="1476"/>
      <c r="AGA354" s="1476"/>
      <c r="AGB354" s="1476"/>
      <c r="AGC354" s="1476"/>
      <c r="AGD354" s="1476"/>
      <c r="AGE354" s="1476"/>
      <c r="AGF354" s="1476"/>
      <c r="AGG354" s="1476"/>
      <c r="AGH354" s="1476"/>
      <c r="AGI354" s="1476"/>
      <c r="AGJ354" s="1476"/>
      <c r="AGK354" s="1476"/>
      <c r="AGL354" s="1476"/>
      <c r="AGM354" s="1476"/>
      <c r="AGN354" s="1476"/>
      <c r="AGO354" s="1476"/>
      <c r="AGP354" s="1476"/>
      <c r="AGQ354" s="1476"/>
      <c r="AGR354" s="1476"/>
      <c r="AGS354" s="1476"/>
      <c r="AGT354" s="1476"/>
      <c r="AGU354" s="1476"/>
      <c r="AGV354" s="1476"/>
      <c r="AGW354" s="1476"/>
      <c r="AGX354" s="1476"/>
      <c r="AGY354" s="1476"/>
      <c r="AGZ354" s="1476"/>
      <c r="AHA354" s="1476"/>
      <c r="AHB354" s="1476"/>
      <c r="AHC354" s="1476"/>
      <c r="AHD354" s="1476"/>
      <c r="AHE354" s="1476"/>
      <c r="AHF354" s="1476"/>
      <c r="AHG354" s="1476"/>
      <c r="AHH354" s="1476"/>
      <c r="AHI354" s="1476"/>
      <c r="AHJ354" s="1476"/>
      <c r="AHK354" s="1476"/>
      <c r="AHL354" s="1476"/>
      <c r="AHM354" s="1476"/>
      <c r="AHN354" s="1476"/>
      <c r="AHO354" s="1476"/>
      <c r="AHP354" s="1476"/>
      <c r="AHQ354" s="1476"/>
      <c r="AHR354" s="1476"/>
      <c r="AHS354" s="1476"/>
      <c r="AHT354" s="1476"/>
      <c r="AHU354" s="1476"/>
      <c r="AHV354" s="1476"/>
      <c r="AHW354" s="1476"/>
      <c r="AHX354" s="1476"/>
      <c r="AHY354" s="1476"/>
      <c r="AHZ354" s="1476"/>
      <c r="AIA354" s="1476"/>
      <c r="AIB354" s="1476"/>
      <c r="AIC354" s="1476"/>
      <c r="AID354" s="1476"/>
      <c r="AIE354" s="1476"/>
      <c r="AIF354" s="1476"/>
      <c r="AIG354" s="1476"/>
      <c r="AIH354" s="1476"/>
      <c r="AII354" s="1476"/>
      <c r="AIJ354" s="1476"/>
      <c r="AIK354" s="1476"/>
      <c r="AIL354" s="1476"/>
      <c r="AIM354" s="1476"/>
      <c r="AIN354" s="1476"/>
      <c r="AIO354" s="1476"/>
      <c r="AIP354" s="1476"/>
      <c r="AIQ354" s="1476"/>
      <c r="AIR354" s="1476"/>
      <c r="AIS354" s="1476"/>
      <c r="AIT354" s="1476"/>
      <c r="AIU354" s="1476"/>
      <c r="AIV354" s="1476"/>
      <c r="AIW354" s="1476"/>
      <c r="AIX354" s="1476"/>
      <c r="AIY354" s="1476"/>
      <c r="AIZ354" s="1476"/>
      <c r="AJA354" s="1476"/>
      <c r="AJB354" s="1476"/>
      <c r="AJC354" s="1476"/>
      <c r="AJD354" s="1476"/>
      <c r="AJE354" s="1476"/>
      <c r="AJF354" s="1476"/>
      <c r="AJG354" s="1476"/>
      <c r="AJH354" s="1476"/>
      <c r="AJI354" s="1476"/>
      <c r="AJJ354" s="1476"/>
      <c r="AJK354" s="1476"/>
      <c r="AJL354" s="1476"/>
      <c r="AJM354" s="1476"/>
      <c r="AJN354" s="1476"/>
      <c r="AJO354" s="1476"/>
      <c r="AJP354" s="1476"/>
      <c r="AJQ354" s="1476"/>
      <c r="AJR354" s="1476"/>
      <c r="AJS354" s="1476"/>
      <c r="AJT354" s="1476"/>
      <c r="AJU354" s="1476"/>
      <c r="AJV354" s="1476"/>
      <c r="AJW354" s="1476"/>
      <c r="AJX354" s="1476"/>
      <c r="AJY354" s="1476"/>
      <c r="AJZ354" s="1476"/>
      <c r="AKA354" s="1476"/>
      <c r="AKB354" s="1476"/>
      <c r="AKC354" s="1476"/>
      <c r="AKD354" s="1476"/>
      <c r="AKE354" s="1476"/>
      <c r="AKF354" s="1476"/>
      <c r="AKG354" s="1476"/>
      <c r="AKH354" s="1476"/>
      <c r="AKI354" s="1476"/>
      <c r="AKJ354" s="1476"/>
      <c r="AKK354" s="1476"/>
      <c r="AKL354" s="1476"/>
      <c r="AKM354" s="1476"/>
      <c r="AKN354" s="1476"/>
      <c r="AKO354" s="1476"/>
      <c r="AKP354" s="1476"/>
      <c r="AKQ354" s="1476"/>
      <c r="AKR354" s="1476"/>
      <c r="AKS354" s="1476"/>
      <c r="AKT354" s="1476"/>
      <c r="AKU354" s="1476"/>
      <c r="AKV354" s="1476"/>
      <c r="AKW354" s="1476"/>
      <c r="AKX354" s="1476"/>
      <c r="AKY354" s="1476"/>
      <c r="AKZ354" s="1476"/>
      <c r="ALA354" s="1476"/>
      <c r="ALB354" s="1476"/>
      <c r="ALC354" s="1476"/>
      <c r="ALD354" s="1476"/>
      <c r="ALE354" s="1476"/>
      <c r="ALF354" s="1476"/>
      <c r="ALG354" s="1476"/>
      <c r="ALH354" s="1476"/>
      <c r="ALI354" s="1476"/>
      <c r="ALJ354" s="1476"/>
      <c r="ALK354" s="1476"/>
      <c r="ALL354" s="1476"/>
      <c r="ALM354" s="1476"/>
      <c r="ALN354" s="1476"/>
      <c r="ALO354" s="1476"/>
      <c r="ALP354" s="1476"/>
      <c r="ALQ354" s="1476"/>
      <c r="ALR354" s="1476"/>
      <c r="ALS354" s="1476"/>
      <c r="ALT354" s="1476"/>
      <c r="ALU354" s="1476"/>
      <c r="ALV354" s="1476"/>
      <c r="ALW354" s="1476"/>
      <c r="ALX354" s="1476"/>
      <c r="ALY354" s="1476"/>
      <c r="ALZ354" s="1476"/>
      <c r="AMA354" s="1476"/>
      <c r="AMB354" s="1476"/>
      <c r="AMC354" s="1476"/>
      <c r="AMD354" s="1476"/>
      <c r="AME354" s="1476"/>
      <c r="AMF354" s="1476"/>
      <c r="AMG354" s="1476"/>
      <c r="AMH354" s="1476"/>
      <c r="AMI354" s="1476"/>
      <c r="AMJ354" s="1476"/>
      <c r="AMK354" s="1476"/>
    </row>
    <row r="355" spans="1:1025" ht="12.75" customHeight="1">
      <c r="A355" s="1667"/>
      <c r="B355" s="1667"/>
      <c r="C355" s="1667"/>
      <c r="D355" s="1667"/>
      <c r="E355" s="1667"/>
      <c r="F355" s="1667"/>
      <c r="G355" s="1667"/>
      <c r="H355" s="1667"/>
      <c r="K355" s="1476"/>
      <c r="L355" s="1476"/>
      <c r="M355" s="1476"/>
      <c r="N355" s="1476"/>
      <c r="O355" s="1476"/>
      <c r="P355" s="1476"/>
      <c r="Q355" s="1476"/>
      <c r="R355" s="1476"/>
      <c r="S355" s="1476"/>
      <c r="T355" s="1476"/>
      <c r="U355" s="1476"/>
      <c r="V355" s="1476"/>
      <c r="W355" s="1476"/>
      <c r="X355" s="1476"/>
      <c r="Y355" s="1476"/>
      <c r="Z355" s="1476"/>
      <c r="AA355" s="1476"/>
      <c r="AB355" s="1476"/>
      <c r="AC355" s="1476"/>
      <c r="AD355" s="1476"/>
      <c r="AE355" s="1476"/>
      <c r="AF355" s="1476"/>
      <c r="AG355" s="1476"/>
      <c r="AH355" s="1476"/>
      <c r="AI355" s="1476"/>
      <c r="AJ355" s="1476"/>
      <c r="AK355" s="1476"/>
      <c r="AL355" s="1476"/>
      <c r="AM355" s="1476"/>
      <c r="AN355" s="1476"/>
      <c r="AO355" s="1476"/>
      <c r="AP355" s="1476"/>
      <c r="AQ355" s="1476"/>
      <c r="AR355" s="1476"/>
      <c r="AS355" s="1476"/>
      <c r="AT355" s="1476"/>
      <c r="AU355" s="1476"/>
      <c r="AV355" s="1476"/>
      <c r="AW355" s="1476"/>
      <c r="AX355" s="1476"/>
      <c r="AY355" s="1476"/>
      <c r="AZ355" s="1476"/>
      <c r="BA355" s="1476"/>
      <c r="BB355" s="1476"/>
      <c r="BC355" s="1476"/>
      <c r="BD355" s="1476"/>
      <c r="BE355" s="1476"/>
      <c r="BF355" s="1476"/>
      <c r="BG355" s="1476"/>
      <c r="BH355" s="1476"/>
      <c r="BI355" s="1476"/>
      <c r="BJ355" s="1476"/>
      <c r="BK355" s="1476"/>
      <c r="BL355" s="1476"/>
      <c r="BM355" s="1476"/>
      <c r="BN355" s="1476"/>
      <c r="BO355" s="1476"/>
      <c r="BP355" s="1476"/>
      <c r="BQ355" s="1476"/>
      <c r="BR355" s="1476"/>
      <c r="BS355" s="1476"/>
      <c r="BT355" s="1476"/>
      <c r="BU355" s="1476"/>
      <c r="BV355" s="1476"/>
      <c r="BW355" s="1476"/>
      <c r="BX355" s="1476"/>
      <c r="BY355" s="1476"/>
      <c r="BZ355" s="1476"/>
      <c r="CA355" s="1476"/>
      <c r="CB355" s="1476"/>
      <c r="CC355" s="1476"/>
      <c r="CD355" s="1476"/>
      <c r="CE355" s="1476"/>
      <c r="CF355" s="1476"/>
      <c r="CG355" s="1476"/>
      <c r="CH355" s="1476"/>
      <c r="CI355" s="1476"/>
      <c r="CJ355" s="1476"/>
      <c r="CK355" s="1476"/>
      <c r="CL355" s="1476"/>
      <c r="CM355" s="1476"/>
      <c r="CN355" s="1476"/>
      <c r="CO355" s="1476"/>
      <c r="CP355" s="1476"/>
      <c r="CQ355" s="1476"/>
      <c r="CR355" s="1476"/>
      <c r="CS355" s="1476"/>
      <c r="CT355" s="1476"/>
      <c r="CU355" s="1476"/>
      <c r="CV355" s="1476"/>
      <c r="CW355" s="1476"/>
      <c r="CX355" s="1476"/>
      <c r="CY355" s="1476"/>
      <c r="CZ355" s="1476"/>
      <c r="DA355" s="1476"/>
      <c r="DB355" s="1476"/>
      <c r="DC355" s="1476"/>
      <c r="DD355" s="1476"/>
      <c r="DE355" s="1476"/>
      <c r="DF355" s="1476"/>
      <c r="DG355" s="1476"/>
      <c r="DH355" s="1476"/>
      <c r="DI355" s="1476"/>
      <c r="DJ355" s="1476"/>
      <c r="DK355" s="1476"/>
      <c r="DL355" s="1476"/>
      <c r="DM355" s="1476"/>
      <c r="DN355" s="1476"/>
      <c r="DO355" s="1476"/>
      <c r="DP355" s="1476"/>
      <c r="DQ355" s="1476"/>
      <c r="DR355" s="1476"/>
      <c r="DS355" s="1476"/>
      <c r="DT355" s="1476"/>
      <c r="DU355" s="1476"/>
      <c r="DV355" s="1476"/>
      <c r="DW355" s="1476"/>
      <c r="DX355" s="1476"/>
      <c r="DY355" s="1476"/>
      <c r="DZ355" s="1476"/>
      <c r="EA355" s="1476"/>
      <c r="EB355" s="1476"/>
      <c r="EC355" s="1476"/>
      <c r="ED355" s="1476"/>
      <c r="EE355" s="1476"/>
      <c r="EF355" s="1476"/>
      <c r="EG355" s="1476"/>
      <c r="EH355" s="1476"/>
      <c r="EI355" s="1476"/>
      <c r="EJ355" s="1476"/>
      <c r="EK355" s="1476"/>
      <c r="EL355" s="1476"/>
      <c r="EM355" s="1476"/>
      <c r="EN355" s="1476"/>
      <c r="EO355" s="1476"/>
      <c r="EP355" s="1476"/>
      <c r="EQ355" s="1476"/>
      <c r="ER355" s="1476"/>
      <c r="ES355" s="1476"/>
      <c r="ET355" s="1476"/>
      <c r="EU355" s="1476"/>
      <c r="EV355" s="1476"/>
      <c r="EW355" s="1476"/>
      <c r="EX355" s="1476"/>
      <c r="EY355" s="1476"/>
      <c r="EZ355" s="1476"/>
      <c r="FA355" s="1476"/>
      <c r="FB355" s="1476"/>
      <c r="FC355" s="1476"/>
      <c r="FD355" s="1476"/>
      <c r="FE355" s="1476"/>
      <c r="FF355" s="1476"/>
      <c r="FG355" s="1476"/>
      <c r="FH355" s="1476"/>
      <c r="FI355" s="1476"/>
      <c r="FJ355" s="1476"/>
      <c r="FK355" s="1476"/>
      <c r="FL355" s="1476"/>
      <c r="FM355" s="1476"/>
      <c r="FN355" s="1476"/>
      <c r="FO355" s="1476"/>
      <c r="FP355" s="1476"/>
      <c r="FQ355" s="1476"/>
      <c r="FR355" s="1476"/>
      <c r="FS355" s="1476"/>
      <c r="FT355" s="1476"/>
      <c r="FU355" s="1476"/>
      <c r="FV355" s="1476"/>
      <c r="FW355" s="1476"/>
      <c r="FX355" s="1476"/>
      <c r="FY355" s="1476"/>
      <c r="FZ355" s="1476"/>
      <c r="GA355" s="1476"/>
      <c r="GB355" s="1476"/>
      <c r="GC355" s="1476"/>
      <c r="GD355" s="1476"/>
      <c r="GE355" s="1476"/>
      <c r="GF355" s="1476"/>
      <c r="GG355" s="1476"/>
      <c r="GH355" s="1476"/>
      <c r="GI355" s="1476"/>
      <c r="GJ355" s="1476"/>
      <c r="GK355" s="1476"/>
      <c r="GL355" s="1476"/>
      <c r="GM355" s="1476"/>
      <c r="GN355" s="1476"/>
      <c r="GO355" s="1476"/>
      <c r="GP355" s="1476"/>
      <c r="GQ355" s="1476"/>
      <c r="GR355" s="1476"/>
      <c r="GS355" s="1476"/>
      <c r="GT355" s="1476"/>
      <c r="GU355" s="1476"/>
      <c r="GV355" s="1476"/>
      <c r="GW355" s="1476"/>
      <c r="GX355" s="1476"/>
      <c r="GY355" s="1476"/>
      <c r="GZ355" s="1476"/>
      <c r="HA355" s="1476"/>
      <c r="HB355" s="1476"/>
      <c r="HC355" s="1476"/>
      <c r="HD355" s="1476"/>
      <c r="HE355" s="1476"/>
      <c r="HF355" s="1476"/>
      <c r="HG355" s="1476"/>
      <c r="HH355" s="1476"/>
      <c r="HI355" s="1476"/>
      <c r="HJ355" s="1476"/>
      <c r="HK355" s="1476"/>
      <c r="HL355" s="1476"/>
      <c r="HM355" s="1476"/>
      <c r="HN355" s="1476"/>
      <c r="HO355" s="1476"/>
      <c r="HP355" s="1476"/>
      <c r="HQ355" s="1476"/>
      <c r="HR355" s="1476"/>
      <c r="HS355" s="1476"/>
      <c r="HT355" s="1476"/>
      <c r="HU355" s="1476"/>
      <c r="HV355" s="1476"/>
      <c r="HW355" s="1476"/>
      <c r="HX355" s="1476"/>
      <c r="HY355" s="1476"/>
      <c r="HZ355" s="1476"/>
      <c r="IA355" s="1476"/>
      <c r="IB355" s="1476"/>
      <c r="IC355" s="1476"/>
      <c r="ID355" s="1476"/>
      <c r="IE355" s="1476"/>
      <c r="IF355" s="1476"/>
      <c r="IG355" s="1476"/>
      <c r="IH355" s="1476"/>
      <c r="II355" s="1476"/>
      <c r="IJ355" s="1476"/>
      <c r="IK355" s="1476"/>
      <c r="IL355" s="1476"/>
      <c r="IM355" s="1476"/>
      <c r="IN355" s="1476"/>
      <c r="IO355" s="1476"/>
      <c r="IP355" s="1476"/>
      <c r="IQ355" s="1476"/>
      <c r="IR355" s="1476"/>
      <c r="IS355" s="1476"/>
      <c r="IT355" s="1476"/>
      <c r="IU355" s="1476"/>
      <c r="IV355" s="1476"/>
      <c r="IW355" s="1476"/>
      <c r="IX355" s="1476"/>
      <c r="IY355" s="1476"/>
      <c r="IZ355" s="1476"/>
      <c r="JA355" s="1476"/>
      <c r="JB355" s="1476"/>
      <c r="JC355" s="1476"/>
      <c r="JD355" s="1476"/>
      <c r="JE355" s="1476"/>
      <c r="JF355" s="1476"/>
      <c r="JG355" s="1476"/>
      <c r="JH355" s="1476"/>
      <c r="JI355" s="1476"/>
      <c r="JJ355" s="1476"/>
      <c r="JK355" s="1476"/>
      <c r="JL355" s="1476"/>
      <c r="JM355" s="1476"/>
      <c r="JN355" s="1476"/>
      <c r="JO355" s="1476"/>
      <c r="JP355" s="1476"/>
      <c r="JQ355" s="1476"/>
      <c r="JR355" s="1476"/>
      <c r="JS355" s="1476"/>
      <c r="JT355" s="1476"/>
      <c r="JU355" s="1476"/>
      <c r="JV355" s="1476"/>
      <c r="JW355" s="1476"/>
      <c r="JX355" s="1476"/>
      <c r="JY355" s="1476"/>
      <c r="JZ355" s="1476"/>
      <c r="KA355" s="1476"/>
      <c r="KB355" s="1476"/>
      <c r="KC355" s="1476"/>
      <c r="KD355" s="1476"/>
      <c r="KE355" s="1476"/>
      <c r="KF355" s="1476"/>
      <c r="KG355" s="1476"/>
      <c r="KH355" s="1476"/>
      <c r="KI355" s="1476"/>
      <c r="KJ355" s="1476"/>
      <c r="KK355" s="1476"/>
      <c r="KL355" s="1476"/>
      <c r="KM355" s="1476"/>
      <c r="KN355" s="1476"/>
      <c r="KO355" s="1476"/>
      <c r="KP355" s="1476"/>
      <c r="KQ355" s="1476"/>
      <c r="KR355" s="1476"/>
      <c r="KS355" s="1476"/>
      <c r="KT355" s="1476"/>
      <c r="KU355" s="1476"/>
      <c r="KV355" s="1476"/>
      <c r="KW355" s="1476"/>
      <c r="KX355" s="1476"/>
      <c r="KY355" s="1476"/>
      <c r="KZ355" s="1476"/>
      <c r="LA355" s="1476"/>
      <c r="LB355" s="1476"/>
      <c r="LC355" s="1476"/>
      <c r="LD355" s="1476"/>
      <c r="LE355" s="1476"/>
      <c r="LF355" s="1476"/>
      <c r="LG355" s="1476"/>
      <c r="LH355" s="1476"/>
      <c r="LI355" s="1476"/>
      <c r="LJ355" s="1476"/>
      <c r="LK355" s="1476"/>
      <c r="LL355" s="1476"/>
      <c r="LM355" s="1476"/>
      <c r="LN355" s="1476"/>
      <c r="LO355" s="1476"/>
      <c r="LP355" s="1476"/>
      <c r="LQ355" s="1476"/>
      <c r="LR355" s="1476"/>
      <c r="LS355" s="1476"/>
      <c r="LT355" s="1476"/>
      <c r="LU355" s="1476"/>
      <c r="LV355" s="1476"/>
      <c r="LW355" s="1476"/>
      <c r="LX355" s="1476"/>
      <c r="LY355" s="1476"/>
      <c r="LZ355" s="1476"/>
      <c r="MA355" s="1476"/>
      <c r="MB355" s="1476"/>
      <c r="MC355" s="1476"/>
      <c r="MD355" s="1476"/>
      <c r="ME355" s="1476"/>
      <c r="MF355" s="1476"/>
      <c r="MG355" s="1476"/>
      <c r="MH355" s="1476"/>
      <c r="MI355" s="1476"/>
      <c r="MJ355" s="1476"/>
      <c r="MK355" s="1476"/>
      <c r="ML355" s="1476"/>
      <c r="MM355" s="1476"/>
      <c r="MN355" s="1476"/>
      <c r="MO355" s="1476"/>
      <c r="MP355" s="1476"/>
      <c r="MQ355" s="1476"/>
      <c r="MR355" s="1476"/>
      <c r="MS355" s="1476"/>
      <c r="MT355" s="1476"/>
      <c r="MU355" s="1476"/>
      <c r="MV355" s="1476"/>
      <c r="MW355" s="1476"/>
      <c r="MX355" s="1476"/>
      <c r="MY355" s="1476"/>
      <c r="MZ355" s="1476"/>
      <c r="NA355" s="1476"/>
      <c r="NB355" s="1476"/>
      <c r="NC355" s="1476"/>
      <c r="ND355" s="1476"/>
      <c r="NE355" s="1476"/>
      <c r="NF355" s="1476"/>
      <c r="NG355" s="1476"/>
      <c r="NH355" s="1476"/>
      <c r="NI355" s="1476"/>
      <c r="NJ355" s="1476"/>
      <c r="NK355" s="1476"/>
      <c r="NL355" s="1476"/>
      <c r="NM355" s="1476"/>
      <c r="NN355" s="1476"/>
      <c r="NO355" s="1476"/>
      <c r="NP355" s="1476"/>
      <c r="NQ355" s="1476"/>
      <c r="NR355" s="1476"/>
      <c r="NS355" s="1476"/>
      <c r="NT355" s="1476"/>
      <c r="NU355" s="1476"/>
      <c r="NV355" s="1476"/>
      <c r="NW355" s="1476"/>
      <c r="NX355" s="1476"/>
      <c r="NY355" s="1476"/>
      <c r="NZ355" s="1476"/>
      <c r="OA355" s="1476"/>
      <c r="OB355" s="1476"/>
      <c r="OC355" s="1476"/>
      <c r="OD355" s="1476"/>
      <c r="OE355" s="1476"/>
      <c r="OF355" s="1476"/>
      <c r="OG355" s="1476"/>
      <c r="OH355" s="1476"/>
      <c r="OI355" s="1476"/>
      <c r="OJ355" s="1476"/>
      <c r="OK355" s="1476"/>
      <c r="OL355" s="1476"/>
      <c r="OM355" s="1476"/>
      <c r="ON355" s="1476"/>
      <c r="OO355" s="1476"/>
      <c r="OP355" s="1476"/>
      <c r="OQ355" s="1476"/>
      <c r="OR355" s="1476"/>
      <c r="OS355" s="1476"/>
      <c r="OT355" s="1476"/>
      <c r="OU355" s="1476"/>
      <c r="OV355" s="1476"/>
      <c r="OW355" s="1476"/>
      <c r="OX355" s="1476"/>
      <c r="OY355" s="1476"/>
      <c r="OZ355" s="1476"/>
      <c r="PA355" s="1476"/>
      <c r="PB355" s="1476"/>
      <c r="PC355" s="1476"/>
      <c r="PD355" s="1476"/>
      <c r="PE355" s="1476"/>
      <c r="PF355" s="1476"/>
      <c r="PG355" s="1476"/>
      <c r="PH355" s="1476"/>
      <c r="PI355" s="1476"/>
      <c r="PJ355" s="1476"/>
      <c r="PK355" s="1476"/>
      <c r="PL355" s="1476"/>
      <c r="PM355" s="1476"/>
      <c r="PN355" s="1476"/>
      <c r="PO355" s="1476"/>
      <c r="PP355" s="1476"/>
      <c r="PQ355" s="1476"/>
      <c r="PR355" s="1476"/>
      <c r="PS355" s="1476"/>
      <c r="PT355" s="1476"/>
      <c r="PU355" s="1476"/>
      <c r="PV355" s="1476"/>
      <c r="PW355" s="1476"/>
      <c r="PX355" s="1476"/>
      <c r="PY355" s="1476"/>
      <c r="PZ355" s="1476"/>
      <c r="QA355" s="1476"/>
      <c r="QB355" s="1476"/>
      <c r="QC355" s="1476"/>
      <c r="QD355" s="1476"/>
      <c r="QE355" s="1476"/>
      <c r="QF355" s="1476"/>
      <c r="QG355" s="1476"/>
      <c r="QH355" s="1476"/>
      <c r="QI355" s="1476"/>
      <c r="QJ355" s="1476"/>
      <c r="QK355" s="1476"/>
      <c r="QL355" s="1476"/>
      <c r="QM355" s="1476"/>
      <c r="QN355" s="1476"/>
      <c r="QO355" s="1476"/>
      <c r="QP355" s="1476"/>
      <c r="QQ355" s="1476"/>
      <c r="QR355" s="1476"/>
      <c r="QS355" s="1476"/>
      <c r="QT355" s="1476"/>
      <c r="QU355" s="1476"/>
      <c r="QV355" s="1476"/>
      <c r="QW355" s="1476"/>
      <c r="QX355" s="1476"/>
      <c r="QY355" s="1476"/>
      <c r="QZ355" s="1476"/>
      <c r="RA355" s="1476"/>
      <c r="RB355" s="1476"/>
      <c r="RC355" s="1476"/>
      <c r="RD355" s="1476"/>
      <c r="RE355" s="1476"/>
      <c r="RF355" s="1476"/>
      <c r="RG355" s="1476"/>
      <c r="RH355" s="1476"/>
      <c r="RI355" s="1476"/>
      <c r="RJ355" s="1476"/>
      <c r="RK355" s="1476"/>
      <c r="RL355" s="1476"/>
      <c r="RM355" s="1476"/>
      <c r="RN355" s="1476"/>
      <c r="RO355" s="1476"/>
      <c r="RP355" s="1476"/>
      <c r="RQ355" s="1476"/>
      <c r="RR355" s="1476"/>
      <c r="RS355" s="1476"/>
      <c r="RT355" s="1476"/>
      <c r="RU355" s="1476"/>
      <c r="RV355" s="1476"/>
      <c r="RW355" s="1476"/>
      <c r="RX355" s="1476"/>
      <c r="RY355" s="1476"/>
      <c r="RZ355" s="1476"/>
      <c r="SA355" s="1476"/>
      <c r="SB355" s="1476"/>
      <c r="SC355" s="1476"/>
      <c r="SD355" s="1476"/>
      <c r="SE355" s="1476"/>
      <c r="SF355" s="1476"/>
      <c r="SG355" s="1476"/>
      <c r="SH355" s="1476"/>
      <c r="SI355" s="1476"/>
      <c r="SJ355" s="1476"/>
      <c r="SK355" s="1476"/>
      <c r="SL355" s="1476"/>
      <c r="SM355" s="1476"/>
      <c r="SN355" s="1476"/>
      <c r="SO355" s="1476"/>
      <c r="SP355" s="1476"/>
      <c r="SQ355" s="1476"/>
      <c r="SR355" s="1476"/>
      <c r="SS355" s="1476"/>
      <c r="ST355" s="1476"/>
      <c r="SU355" s="1476"/>
      <c r="SV355" s="1476"/>
      <c r="SW355" s="1476"/>
      <c r="SX355" s="1476"/>
      <c r="SY355" s="1476"/>
      <c r="SZ355" s="1476"/>
      <c r="TA355" s="1476"/>
      <c r="TB355" s="1476"/>
      <c r="TC355" s="1476"/>
      <c r="TD355" s="1476"/>
      <c r="TE355" s="1476"/>
      <c r="TF355" s="1476"/>
      <c r="TG355" s="1476"/>
      <c r="TH355" s="1476"/>
      <c r="TI355" s="1476"/>
      <c r="TJ355" s="1476"/>
      <c r="TK355" s="1476"/>
      <c r="TL355" s="1476"/>
      <c r="TM355" s="1476"/>
      <c r="TN355" s="1476"/>
      <c r="TO355" s="1476"/>
      <c r="TP355" s="1476"/>
      <c r="TQ355" s="1476"/>
      <c r="TR355" s="1476"/>
      <c r="TS355" s="1476"/>
      <c r="TT355" s="1476"/>
      <c r="TU355" s="1476"/>
      <c r="TV355" s="1476"/>
      <c r="TW355" s="1476"/>
      <c r="TX355" s="1476"/>
      <c r="TY355" s="1476"/>
      <c r="TZ355" s="1476"/>
      <c r="UA355" s="1476"/>
      <c r="UB355" s="1476"/>
      <c r="UC355" s="1476"/>
      <c r="UD355" s="1476"/>
      <c r="UE355" s="1476"/>
      <c r="UF355" s="1476"/>
      <c r="UG355" s="1476"/>
      <c r="UH355" s="1476"/>
      <c r="UI355" s="1476"/>
      <c r="UJ355" s="1476"/>
      <c r="UK355" s="1476"/>
      <c r="UL355" s="1476"/>
      <c r="UM355" s="1476"/>
      <c r="UN355" s="1476"/>
      <c r="UO355" s="1476"/>
      <c r="UP355" s="1476"/>
      <c r="UQ355" s="1476"/>
      <c r="UR355" s="1476"/>
      <c r="US355" s="1476"/>
      <c r="UT355" s="1476"/>
      <c r="UU355" s="1476"/>
      <c r="UV355" s="1476"/>
      <c r="UW355" s="1476"/>
      <c r="UX355" s="1476"/>
      <c r="UY355" s="1476"/>
      <c r="UZ355" s="1476"/>
      <c r="VA355" s="1476"/>
      <c r="VB355" s="1476"/>
      <c r="VC355" s="1476"/>
      <c r="VD355" s="1476"/>
      <c r="VE355" s="1476"/>
      <c r="VF355" s="1476"/>
      <c r="VG355" s="1476"/>
      <c r="VH355" s="1476"/>
      <c r="VI355" s="1476"/>
      <c r="VJ355" s="1476"/>
      <c r="VK355" s="1476"/>
      <c r="VL355" s="1476"/>
      <c r="VM355" s="1476"/>
      <c r="VN355" s="1476"/>
      <c r="VO355" s="1476"/>
      <c r="VP355" s="1476"/>
      <c r="VQ355" s="1476"/>
      <c r="VR355" s="1476"/>
      <c r="VS355" s="1476"/>
      <c r="VT355" s="1476"/>
      <c r="VU355" s="1476"/>
      <c r="VV355" s="1476"/>
      <c r="VW355" s="1476"/>
      <c r="VX355" s="1476"/>
      <c r="VY355" s="1476"/>
      <c r="VZ355" s="1476"/>
      <c r="WA355" s="1476"/>
      <c r="WB355" s="1476"/>
      <c r="WC355" s="1476"/>
      <c r="WD355" s="1476"/>
      <c r="WE355" s="1476"/>
      <c r="WF355" s="1476"/>
      <c r="WG355" s="1476"/>
      <c r="WH355" s="1476"/>
      <c r="WI355" s="1476"/>
      <c r="WJ355" s="1476"/>
      <c r="WK355" s="1476"/>
      <c r="WL355" s="1476"/>
      <c r="WM355" s="1476"/>
      <c r="WN355" s="1476"/>
      <c r="WO355" s="1476"/>
      <c r="WP355" s="1476"/>
      <c r="WQ355" s="1476"/>
      <c r="WR355" s="1476"/>
      <c r="WS355" s="1476"/>
      <c r="WT355" s="1476"/>
      <c r="WU355" s="1476"/>
      <c r="WV355" s="1476"/>
      <c r="WW355" s="1476"/>
      <c r="WX355" s="1476"/>
      <c r="WY355" s="1476"/>
      <c r="WZ355" s="1476"/>
      <c r="XA355" s="1476"/>
      <c r="XB355" s="1476"/>
      <c r="XC355" s="1476"/>
      <c r="XD355" s="1476"/>
      <c r="XE355" s="1476"/>
      <c r="XF355" s="1476"/>
      <c r="XG355" s="1476"/>
      <c r="XH355" s="1476"/>
      <c r="XI355" s="1476"/>
      <c r="XJ355" s="1476"/>
      <c r="XK355" s="1476"/>
      <c r="XL355" s="1476"/>
      <c r="XM355" s="1476"/>
      <c r="XN355" s="1476"/>
      <c r="XO355" s="1476"/>
      <c r="XP355" s="1476"/>
      <c r="XQ355" s="1476"/>
      <c r="XR355" s="1476"/>
      <c r="XS355" s="1476"/>
      <c r="XT355" s="1476"/>
      <c r="XU355" s="1476"/>
      <c r="XV355" s="1476"/>
      <c r="XW355" s="1476"/>
      <c r="XX355" s="1476"/>
      <c r="XY355" s="1476"/>
      <c r="XZ355" s="1476"/>
      <c r="YA355" s="1476"/>
      <c r="YB355" s="1476"/>
      <c r="YC355" s="1476"/>
      <c r="YD355" s="1476"/>
      <c r="YE355" s="1476"/>
      <c r="YF355" s="1476"/>
      <c r="YG355" s="1476"/>
      <c r="YH355" s="1476"/>
      <c r="YI355" s="1476"/>
      <c r="YJ355" s="1476"/>
      <c r="YK355" s="1476"/>
      <c r="YL355" s="1476"/>
      <c r="YM355" s="1476"/>
      <c r="YN355" s="1476"/>
      <c r="YO355" s="1476"/>
      <c r="YP355" s="1476"/>
      <c r="YQ355" s="1476"/>
      <c r="YR355" s="1476"/>
      <c r="YS355" s="1476"/>
      <c r="YT355" s="1476"/>
      <c r="YU355" s="1476"/>
      <c r="YV355" s="1476"/>
      <c r="YW355" s="1476"/>
      <c r="YX355" s="1476"/>
      <c r="YY355" s="1476"/>
      <c r="YZ355" s="1476"/>
      <c r="ZA355" s="1476"/>
      <c r="ZB355" s="1476"/>
      <c r="ZC355" s="1476"/>
      <c r="ZD355" s="1476"/>
      <c r="ZE355" s="1476"/>
      <c r="ZF355" s="1476"/>
      <c r="ZG355" s="1476"/>
      <c r="ZH355" s="1476"/>
      <c r="ZI355" s="1476"/>
      <c r="ZJ355" s="1476"/>
      <c r="ZK355" s="1476"/>
      <c r="ZL355" s="1476"/>
      <c r="ZM355" s="1476"/>
      <c r="ZN355" s="1476"/>
      <c r="ZO355" s="1476"/>
      <c r="ZP355" s="1476"/>
      <c r="ZQ355" s="1476"/>
      <c r="ZR355" s="1476"/>
      <c r="ZS355" s="1476"/>
      <c r="ZT355" s="1476"/>
      <c r="ZU355" s="1476"/>
      <c r="ZV355" s="1476"/>
      <c r="ZW355" s="1476"/>
      <c r="ZX355" s="1476"/>
      <c r="ZY355" s="1476"/>
      <c r="ZZ355" s="1476"/>
      <c r="AAA355" s="1476"/>
      <c r="AAB355" s="1476"/>
      <c r="AAC355" s="1476"/>
      <c r="AAD355" s="1476"/>
      <c r="AAE355" s="1476"/>
      <c r="AAF355" s="1476"/>
      <c r="AAG355" s="1476"/>
      <c r="AAH355" s="1476"/>
      <c r="AAI355" s="1476"/>
      <c r="AAJ355" s="1476"/>
      <c r="AAK355" s="1476"/>
      <c r="AAL355" s="1476"/>
      <c r="AAM355" s="1476"/>
      <c r="AAN355" s="1476"/>
      <c r="AAO355" s="1476"/>
      <c r="AAP355" s="1476"/>
      <c r="AAQ355" s="1476"/>
      <c r="AAR355" s="1476"/>
      <c r="AAS355" s="1476"/>
      <c r="AAT355" s="1476"/>
      <c r="AAU355" s="1476"/>
      <c r="AAV355" s="1476"/>
      <c r="AAW355" s="1476"/>
      <c r="AAX355" s="1476"/>
      <c r="AAY355" s="1476"/>
      <c r="AAZ355" s="1476"/>
      <c r="ABA355" s="1476"/>
      <c r="ABB355" s="1476"/>
      <c r="ABC355" s="1476"/>
      <c r="ABD355" s="1476"/>
      <c r="ABE355" s="1476"/>
      <c r="ABF355" s="1476"/>
      <c r="ABG355" s="1476"/>
      <c r="ABH355" s="1476"/>
      <c r="ABI355" s="1476"/>
      <c r="ABJ355" s="1476"/>
      <c r="ABK355" s="1476"/>
      <c r="ABL355" s="1476"/>
      <c r="ABM355" s="1476"/>
      <c r="ABN355" s="1476"/>
      <c r="ABO355" s="1476"/>
      <c r="ABP355" s="1476"/>
      <c r="ABQ355" s="1476"/>
      <c r="ABR355" s="1476"/>
      <c r="ABS355" s="1476"/>
      <c r="ABT355" s="1476"/>
      <c r="ABU355" s="1476"/>
      <c r="ABV355" s="1476"/>
      <c r="ABW355" s="1476"/>
      <c r="ABX355" s="1476"/>
      <c r="ABY355" s="1476"/>
      <c r="ABZ355" s="1476"/>
      <c r="ACA355" s="1476"/>
      <c r="ACB355" s="1476"/>
      <c r="ACC355" s="1476"/>
      <c r="ACD355" s="1476"/>
      <c r="ACE355" s="1476"/>
      <c r="ACF355" s="1476"/>
      <c r="ACG355" s="1476"/>
      <c r="ACH355" s="1476"/>
      <c r="ACI355" s="1476"/>
      <c r="ACJ355" s="1476"/>
      <c r="ACK355" s="1476"/>
      <c r="ACL355" s="1476"/>
      <c r="ACM355" s="1476"/>
      <c r="ACN355" s="1476"/>
      <c r="ACO355" s="1476"/>
      <c r="ACP355" s="1476"/>
      <c r="ACQ355" s="1476"/>
      <c r="ACR355" s="1476"/>
      <c r="ACS355" s="1476"/>
      <c r="ACT355" s="1476"/>
      <c r="ACU355" s="1476"/>
      <c r="ACV355" s="1476"/>
      <c r="ACW355" s="1476"/>
      <c r="ACX355" s="1476"/>
      <c r="ACY355" s="1476"/>
      <c r="ACZ355" s="1476"/>
      <c r="ADA355" s="1476"/>
      <c r="ADB355" s="1476"/>
      <c r="ADC355" s="1476"/>
      <c r="ADD355" s="1476"/>
      <c r="ADE355" s="1476"/>
      <c r="ADF355" s="1476"/>
      <c r="ADG355" s="1476"/>
      <c r="ADH355" s="1476"/>
      <c r="ADI355" s="1476"/>
      <c r="ADJ355" s="1476"/>
      <c r="ADK355" s="1476"/>
      <c r="ADL355" s="1476"/>
      <c r="ADM355" s="1476"/>
      <c r="ADN355" s="1476"/>
      <c r="ADO355" s="1476"/>
      <c r="ADP355" s="1476"/>
      <c r="ADQ355" s="1476"/>
      <c r="ADR355" s="1476"/>
      <c r="ADS355" s="1476"/>
      <c r="ADT355" s="1476"/>
      <c r="ADU355" s="1476"/>
      <c r="ADV355" s="1476"/>
      <c r="ADW355" s="1476"/>
      <c r="ADX355" s="1476"/>
      <c r="ADY355" s="1476"/>
      <c r="ADZ355" s="1476"/>
      <c r="AEA355" s="1476"/>
      <c r="AEB355" s="1476"/>
      <c r="AEC355" s="1476"/>
      <c r="AED355" s="1476"/>
      <c r="AEE355" s="1476"/>
      <c r="AEF355" s="1476"/>
      <c r="AEG355" s="1476"/>
      <c r="AEH355" s="1476"/>
      <c r="AEI355" s="1476"/>
      <c r="AEJ355" s="1476"/>
      <c r="AEK355" s="1476"/>
      <c r="AEL355" s="1476"/>
      <c r="AEM355" s="1476"/>
      <c r="AEN355" s="1476"/>
      <c r="AEO355" s="1476"/>
      <c r="AEP355" s="1476"/>
      <c r="AEQ355" s="1476"/>
      <c r="AER355" s="1476"/>
      <c r="AES355" s="1476"/>
      <c r="AET355" s="1476"/>
      <c r="AEU355" s="1476"/>
      <c r="AEV355" s="1476"/>
      <c r="AEW355" s="1476"/>
      <c r="AEX355" s="1476"/>
      <c r="AEY355" s="1476"/>
      <c r="AEZ355" s="1476"/>
      <c r="AFA355" s="1476"/>
      <c r="AFB355" s="1476"/>
      <c r="AFC355" s="1476"/>
      <c r="AFD355" s="1476"/>
      <c r="AFE355" s="1476"/>
      <c r="AFF355" s="1476"/>
      <c r="AFG355" s="1476"/>
      <c r="AFH355" s="1476"/>
      <c r="AFI355" s="1476"/>
      <c r="AFJ355" s="1476"/>
      <c r="AFK355" s="1476"/>
      <c r="AFL355" s="1476"/>
      <c r="AFM355" s="1476"/>
      <c r="AFN355" s="1476"/>
      <c r="AFO355" s="1476"/>
      <c r="AFP355" s="1476"/>
      <c r="AFQ355" s="1476"/>
      <c r="AFR355" s="1476"/>
      <c r="AFS355" s="1476"/>
      <c r="AFT355" s="1476"/>
      <c r="AFU355" s="1476"/>
      <c r="AFV355" s="1476"/>
      <c r="AFW355" s="1476"/>
      <c r="AFX355" s="1476"/>
      <c r="AFY355" s="1476"/>
      <c r="AFZ355" s="1476"/>
      <c r="AGA355" s="1476"/>
      <c r="AGB355" s="1476"/>
      <c r="AGC355" s="1476"/>
      <c r="AGD355" s="1476"/>
      <c r="AGE355" s="1476"/>
      <c r="AGF355" s="1476"/>
      <c r="AGG355" s="1476"/>
      <c r="AGH355" s="1476"/>
      <c r="AGI355" s="1476"/>
      <c r="AGJ355" s="1476"/>
      <c r="AGK355" s="1476"/>
      <c r="AGL355" s="1476"/>
      <c r="AGM355" s="1476"/>
      <c r="AGN355" s="1476"/>
      <c r="AGO355" s="1476"/>
      <c r="AGP355" s="1476"/>
      <c r="AGQ355" s="1476"/>
      <c r="AGR355" s="1476"/>
      <c r="AGS355" s="1476"/>
      <c r="AGT355" s="1476"/>
      <c r="AGU355" s="1476"/>
      <c r="AGV355" s="1476"/>
      <c r="AGW355" s="1476"/>
      <c r="AGX355" s="1476"/>
      <c r="AGY355" s="1476"/>
      <c r="AGZ355" s="1476"/>
      <c r="AHA355" s="1476"/>
      <c r="AHB355" s="1476"/>
      <c r="AHC355" s="1476"/>
      <c r="AHD355" s="1476"/>
      <c r="AHE355" s="1476"/>
      <c r="AHF355" s="1476"/>
      <c r="AHG355" s="1476"/>
      <c r="AHH355" s="1476"/>
      <c r="AHI355" s="1476"/>
      <c r="AHJ355" s="1476"/>
      <c r="AHK355" s="1476"/>
      <c r="AHL355" s="1476"/>
      <c r="AHM355" s="1476"/>
      <c r="AHN355" s="1476"/>
      <c r="AHO355" s="1476"/>
      <c r="AHP355" s="1476"/>
      <c r="AHQ355" s="1476"/>
      <c r="AHR355" s="1476"/>
      <c r="AHS355" s="1476"/>
      <c r="AHT355" s="1476"/>
      <c r="AHU355" s="1476"/>
      <c r="AHV355" s="1476"/>
      <c r="AHW355" s="1476"/>
      <c r="AHX355" s="1476"/>
      <c r="AHY355" s="1476"/>
      <c r="AHZ355" s="1476"/>
      <c r="AIA355" s="1476"/>
      <c r="AIB355" s="1476"/>
      <c r="AIC355" s="1476"/>
      <c r="AID355" s="1476"/>
      <c r="AIE355" s="1476"/>
      <c r="AIF355" s="1476"/>
      <c r="AIG355" s="1476"/>
      <c r="AIH355" s="1476"/>
      <c r="AII355" s="1476"/>
      <c r="AIJ355" s="1476"/>
      <c r="AIK355" s="1476"/>
      <c r="AIL355" s="1476"/>
      <c r="AIM355" s="1476"/>
      <c r="AIN355" s="1476"/>
      <c r="AIO355" s="1476"/>
      <c r="AIP355" s="1476"/>
      <c r="AIQ355" s="1476"/>
      <c r="AIR355" s="1476"/>
      <c r="AIS355" s="1476"/>
      <c r="AIT355" s="1476"/>
      <c r="AIU355" s="1476"/>
      <c r="AIV355" s="1476"/>
      <c r="AIW355" s="1476"/>
      <c r="AIX355" s="1476"/>
      <c r="AIY355" s="1476"/>
      <c r="AIZ355" s="1476"/>
      <c r="AJA355" s="1476"/>
      <c r="AJB355" s="1476"/>
      <c r="AJC355" s="1476"/>
      <c r="AJD355" s="1476"/>
      <c r="AJE355" s="1476"/>
      <c r="AJF355" s="1476"/>
      <c r="AJG355" s="1476"/>
      <c r="AJH355" s="1476"/>
      <c r="AJI355" s="1476"/>
      <c r="AJJ355" s="1476"/>
      <c r="AJK355" s="1476"/>
      <c r="AJL355" s="1476"/>
      <c r="AJM355" s="1476"/>
      <c r="AJN355" s="1476"/>
      <c r="AJO355" s="1476"/>
      <c r="AJP355" s="1476"/>
      <c r="AJQ355" s="1476"/>
      <c r="AJR355" s="1476"/>
      <c r="AJS355" s="1476"/>
      <c r="AJT355" s="1476"/>
      <c r="AJU355" s="1476"/>
      <c r="AJV355" s="1476"/>
      <c r="AJW355" s="1476"/>
      <c r="AJX355" s="1476"/>
      <c r="AJY355" s="1476"/>
      <c r="AJZ355" s="1476"/>
      <c r="AKA355" s="1476"/>
      <c r="AKB355" s="1476"/>
      <c r="AKC355" s="1476"/>
      <c r="AKD355" s="1476"/>
      <c r="AKE355" s="1476"/>
      <c r="AKF355" s="1476"/>
      <c r="AKG355" s="1476"/>
      <c r="AKH355" s="1476"/>
      <c r="AKI355" s="1476"/>
      <c r="AKJ355" s="1476"/>
      <c r="AKK355" s="1476"/>
      <c r="AKL355" s="1476"/>
      <c r="AKM355" s="1476"/>
      <c r="AKN355" s="1476"/>
      <c r="AKO355" s="1476"/>
      <c r="AKP355" s="1476"/>
      <c r="AKQ355" s="1476"/>
      <c r="AKR355" s="1476"/>
      <c r="AKS355" s="1476"/>
      <c r="AKT355" s="1476"/>
      <c r="AKU355" s="1476"/>
      <c r="AKV355" s="1476"/>
      <c r="AKW355" s="1476"/>
      <c r="AKX355" s="1476"/>
      <c r="AKY355" s="1476"/>
      <c r="AKZ355" s="1476"/>
      <c r="ALA355" s="1476"/>
      <c r="ALB355" s="1476"/>
      <c r="ALC355" s="1476"/>
      <c r="ALD355" s="1476"/>
      <c r="ALE355" s="1476"/>
      <c r="ALF355" s="1476"/>
      <c r="ALG355" s="1476"/>
      <c r="ALH355" s="1476"/>
      <c r="ALI355" s="1476"/>
      <c r="ALJ355" s="1476"/>
      <c r="ALK355" s="1476"/>
      <c r="ALL355" s="1476"/>
      <c r="ALM355" s="1476"/>
      <c r="ALN355" s="1476"/>
      <c r="ALO355" s="1476"/>
      <c r="ALP355" s="1476"/>
      <c r="ALQ355" s="1476"/>
      <c r="ALR355" s="1476"/>
      <c r="ALS355" s="1476"/>
      <c r="ALT355" s="1476"/>
      <c r="ALU355" s="1476"/>
      <c r="ALV355" s="1476"/>
      <c r="ALW355" s="1476"/>
      <c r="ALX355" s="1476"/>
      <c r="ALY355" s="1476"/>
      <c r="ALZ355" s="1476"/>
      <c r="AMA355" s="1476"/>
      <c r="AMB355" s="1476"/>
      <c r="AMC355" s="1476"/>
      <c r="AMD355" s="1476"/>
      <c r="AME355" s="1476"/>
      <c r="AMF355" s="1476"/>
      <c r="AMG355" s="1476"/>
      <c r="AMH355" s="1476"/>
      <c r="AMI355" s="1476"/>
      <c r="AMJ355" s="1476"/>
      <c r="AMK355" s="1476"/>
    </row>
    <row r="356" spans="1:1025" ht="12.75" customHeight="1">
      <c r="A356" s="1799" t="s">
        <v>8515</v>
      </c>
      <c r="B356" s="1799"/>
      <c r="C356" s="1799"/>
      <c r="D356" s="1799"/>
      <c r="E356" s="1799"/>
      <c r="F356" s="1799"/>
      <c r="G356" s="1799"/>
      <c r="H356" s="1799"/>
    </row>
    <row r="357" spans="1:1025">
      <c r="A357" s="1799"/>
      <c r="B357" s="1799"/>
      <c r="C357" s="1799"/>
      <c r="D357" s="1799"/>
      <c r="E357" s="1799"/>
      <c r="F357" s="1799"/>
      <c r="G357" s="1799"/>
      <c r="H357" s="1799"/>
    </row>
    <row r="358" spans="1:1025" ht="24" customHeight="1">
      <c r="A358" s="1799"/>
      <c r="B358" s="1799"/>
      <c r="C358" s="1799"/>
      <c r="D358" s="1799"/>
      <c r="E358" s="1799"/>
      <c r="F358" s="1799"/>
      <c r="G358" s="1799"/>
      <c r="H358" s="1799"/>
    </row>
    <row r="359" spans="1:1025" ht="12.75" customHeight="1">
      <c r="A359" s="1792" t="s">
        <v>4079</v>
      </c>
      <c r="B359" s="1792"/>
      <c r="C359" s="1792"/>
      <c r="D359" s="1792"/>
      <c r="E359" s="1792"/>
      <c r="F359" s="1792"/>
      <c r="G359" s="1792"/>
      <c r="H359" s="1792"/>
    </row>
    <row r="360" spans="1:1025">
      <c r="A360" s="1792"/>
      <c r="B360" s="1792"/>
      <c r="C360" s="1792"/>
      <c r="D360" s="1792"/>
      <c r="E360" s="1792"/>
      <c r="F360" s="1792"/>
      <c r="G360" s="1792"/>
      <c r="H360" s="1792"/>
    </row>
    <row r="361" spans="1:1025">
      <c r="A361" s="1621"/>
      <c r="B361" s="1621"/>
      <c r="C361" s="1621"/>
      <c r="D361" s="1621"/>
      <c r="E361" s="1621"/>
      <c r="F361" s="1621"/>
      <c r="G361" s="1621"/>
      <c r="H361" s="1621"/>
    </row>
    <row r="362" spans="1:1025">
      <c r="A362" s="1799" t="s">
        <v>8516</v>
      </c>
      <c r="B362" s="1799"/>
      <c r="C362" s="1799"/>
      <c r="D362" s="1799"/>
      <c r="E362" s="1799"/>
      <c r="F362" s="1799"/>
      <c r="G362" s="1799"/>
      <c r="H362" s="1799"/>
      <c r="K362" s="1185"/>
      <c r="L362" s="1185"/>
      <c r="M362" s="1185"/>
      <c r="N362" s="1185"/>
      <c r="O362" s="1185"/>
      <c r="P362" s="1185"/>
      <c r="Q362" s="1185"/>
      <c r="R362" s="1185"/>
      <c r="S362" s="1185"/>
      <c r="T362" s="1185"/>
      <c r="U362" s="1185"/>
      <c r="V362" s="1185"/>
      <c r="W362" s="1185"/>
      <c r="X362" s="1185"/>
      <c r="Y362" s="1185"/>
      <c r="Z362" s="1185"/>
      <c r="AA362" s="1185"/>
      <c r="AB362" s="1185"/>
      <c r="AC362" s="1185"/>
      <c r="AD362" s="1185"/>
      <c r="AE362" s="1185"/>
      <c r="AF362" s="1185"/>
      <c r="AG362" s="1185"/>
      <c r="AH362" s="1185"/>
      <c r="AI362" s="1185"/>
      <c r="AJ362" s="1185"/>
      <c r="AK362" s="1185"/>
      <c r="AL362" s="1185"/>
      <c r="AM362" s="1185"/>
      <c r="AN362" s="1185"/>
      <c r="AO362" s="1185"/>
      <c r="AP362" s="1185"/>
      <c r="AQ362" s="1185"/>
      <c r="AR362" s="1185"/>
      <c r="AS362" s="1185"/>
      <c r="AT362" s="1185"/>
      <c r="AU362" s="1185"/>
      <c r="AV362" s="1185"/>
      <c r="AW362" s="1185"/>
      <c r="AX362" s="1185"/>
      <c r="AY362" s="1185"/>
      <c r="AZ362" s="1185"/>
      <c r="BA362" s="1185"/>
      <c r="BB362" s="1185"/>
      <c r="BC362" s="1185"/>
      <c r="BD362" s="1185"/>
      <c r="BE362" s="1185"/>
      <c r="BF362" s="1185"/>
      <c r="BG362" s="1185"/>
      <c r="BH362" s="1185"/>
      <c r="BI362" s="1185"/>
      <c r="BJ362" s="1185"/>
      <c r="BK362" s="1185"/>
      <c r="BL362" s="1185"/>
      <c r="BM362" s="1185"/>
      <c r="BN362" s="1185"/>
      <c r="BO362" s="1185"/>
      <c r="BP362" s="1185"/>
      <c r="BQ362" s="1185"/>
      <c r="BR362" s="1185"/>
      <c r="BS362" s="1185"/>
      <c r="BT362" s="1185"/>
      <c r="BU362" s="1185"/>
      <c r="BV362" s="1185"/>
      <c r="BW362" s="1185"/>
      <c r="BX362" s="1185"/>
      <c r="BY362" s="1185"/>
      <c r="BZ362" s="1185"/>
      <c r="CA362" s="1185"/>
      <c r="CB362" s="1185"/>
      <c r="CC362" s="1185"/>
      <c r="CD362" s="1185"/>
      <c r="CE362" s="1185"/>
      <c r="CF362" s="1185"/>
      <c r="CG362" s="1185"/>
      <c r="CH362" s="1185"/>
      <c r="CI362" s="1185"/>
      <c r="CJ362" s="1185"/>
      <c r="CK362" s="1185"/>
      <c r="CL362" s="1185"/>
      <c r="CM362" s="1185"/>
      <c r="CN362" s="1185"/>
      <c r="CO362" s="1185"/>
      <c r="CP362" s="1185"/>
      <c r="CQ362" s="1185"/>
      <c r="CR362" s="1185"/>
      <c r="CS362" s="1185"/>
      <c r="CT362" s="1185"/>
      <c r="CU362" s="1185"/>
      <c r="CV362" s="1185"/>
      <c r="CW362" s="1185"/>
      <c r="CX362" s="1185"/>
      <c r="CY362" s="1185"/>
      <c r="CZ362" s="1185"/>
      <c r="DA362" s="1185"/>
      <c r="DB362" s="1185"/>
      <c r="DC362" s="1185"/>
      <c r="DD362" s="1185"/>
      <c r="DE362" s="1185"/>
      <c r="DF362" s="1185"/>
      <c r="DG362" s="1185"/>
      <c r="DH362" s="1185"/>
      <c r="DI362" s="1185"/>
      <c r="DJ362" s="1185"/>
      <c r="DK362" s="1185"/>
      <c r="DL362" s="1185"/>
      <c r="DM362" s="1185"/>
      <c r="DN362" s="1185"/>
      <c r="DO362" s="1185"/>
      <c r="DP362" s="1185"/>
      <c r="DQ362" s="1185"/>
      <c r="DR362" s="1185"/>
      <c r="DS362" s="1185"/>
      <c r="DT362" s="1185"/>
      <c r="DU362" s="1185"/>
      <c r="DV362" s="1185"/>
      <c r="DW362" s="1185"/>
      <c r="DX362" s="1185"/>
      <c r="DY362" s="1185"/>
      <c r="DZ362" s="1185"/>
      <c r="EA362" s="1185"/>
      <c r="EB362" s="1185"/>
      <c r="EC362" s="1185"/>
      <c r="ED362" s="1185"/>
      <c r="EE362" s="1185"/>
      <c r="EF362" s="1185"/>
      <c r="EG362" s="1185"/>
      <c r="EH362" s="1185"/>
      <c r="EI362" s="1185"/>
      <c r="EJ362" s="1185"/>
      <c r="EK362" s="1185"/>
      <c r="EL362" s="1185"/>
      <c r="EM362" s="1185"/>
      <c r="EN362" s="1185"/>
      <c r="EO362" s="1185"/>
      <c r="EP362" s="1185"/>
      <c r="EQ362" s="1185"/>
      <c r="ER362" s="1185"/>
      <c r="ES362" s="1185"/>
      <c r="ET362" s="1185"/>
      <c r="EU362" s="1185"/>
      <c r="EV362" s="1185"/>
      <c r="EW362" s="1185"/>
      <c r="EX362" s="1185"/>
      <c r="EY362" s="1185"/>
      <c r="EZ362" s="1185"/>
      <c r="FA362" s="1185"/>
      <c r="FB362" s="1185"/>
      <c r="FC362" s="1185"/>
      <c r="FD362" s="1185"/>
      <c r="FE362" s="1185"/>
      <c r="FF362" s="1185"/>
      <c r="FG362" s="1185"/>
      <c r="FH362" s="1185"/>
      <c r="FI362" s="1185"/>
      <c r="FJ362" s="1185"/>
      <c r="FK362" s="1185"/>
      <c r="FL362" s="1185"/>
      <c r="FM362" s="1185"/>
      <c r="FN362" s="1185"/>
      <c r="FO362" s="1185"/>
      <c r="FP362" s="1185"/>
      <c r="FQ362" s="1185"/>
      <c r="FR362" s="1185"/>
      <c r="FS362" s="1185"/>
      <c r="FT362" s="1185"/>
      <c r="FU362" s="1185"/>
      <c r="FV362" s="1185"/>
      <c r="FW362" s="1185"/>
      <c r="FX362" s="1185"/>
      <c r="FY362" s="1185"/>
      <c r="FZ362" s="1185"/>
      <c r="GA362" s="1185"/>
      <c r="GB362" s="1185"/>
      <c r="GC362" s="1185"/>
      <c r="GD362" s="1185"/>
      <c r="GE362" s="1185"/>
      <c r="GF362" s="1185"/>
      <c r="GG362" s="1185"/>
      <c r="GH362" s="1185"/>
      <c r="GI362" s="1185"/>
      <c r="GJ362" s="1185"/>
      <c r="GK362" s="1185"/>
      <c r="GL362" s="1185"/>
      <c r="GM362" s="1185"/>
      <c r="GN362" s="1185"/>
      <c r="GO362" s="1185"/>
      <c r="GP362" s="1185"/>
      <c r="GQ362" s="1185"/>
      <c r="GR362" s="1185"/>
      <c r="GS362" s="1185"/>
      <c r="GT362" s="1185"/>
      <c r="GU362" s="1185"/>
      <c r="GV362" s="1185"/>
      <c r="GW362" s="1185"/>
      <c r="GX362" s="1185"/>
      <c r="GY362" s="1185"/>
      <c r="GZ362" s="1185"/>
      <c r="HA362" s="1185"/>
      <c r="HB362" s="1185"/>
      <c r="HC362" s="1185"/>
      <c r="HD362" s="1185"/>
      <c r="HE362" s="1185"/>
      <c r="HF362" s="1185"/>
      <c r="HG362" s="1185"/>
      <c r="HH362" s="1185"/>
      <c r="HI362" s="1185"/>
      <c r="HJ362" s="1185"/>
      <c r="HK362" s="1185"/>
      <c r="HL362" s="1185"/>
      <c r="HM362" s="1185"/>
      <c r="HN362" s="1185"/>
      <c r="HO362" s="1185"/>
      <c r="HP362" s="1185"/>
      <c r="HQ362" s="1185"/>
      <c r="HR362" s="1185"/>
      <c r="HS362" s="1185"/>
      <c r="HT362" s="1185"/>
      <c r="HU362" s="1185"/>
      <c r="HV362" s="1185"/>
      <c r="HW362" s="1185"/>
      <c r="HX362" s="1185"/>
      <c r="HY362" s="1185"/>
      <c r="HZ362" s="1185"/>
      <c r="IA362" s="1185"/>
      <c r="IB362" s="1185"/>
      <c r="IC362" s="1185"/>
      <c r="ID362" s="1185"/>
      <c r="IE362" s="1185"/>
      <c r="IF362" s="1185"/>
      <c r="IG362" s="1185"/>
      <c r="IH362" s="1185"/>
      <c r="II362" s="1185"/>
      <c r="IJ362" s="1185"/>
      <c r="IK362" s="1185"/>
      <c r="IL362" s="1185"/>
      <c r="IM362" s="1185"/>
      <c r="IN362" s="1185"/>
      <c r="IO362" s="1185"/>
      <c r="IP362" s="1185"/>
      <c r="IQ362" s="1185"/>
      <c r="IR362" s="1185"/>
      <c r="IS362" s="1185"/>
      <c r="IT362" s="1185"/>
      <c r="IU362" s="1185"/>
      <c r="IV362" s="1185"/>
      <c r="IW362" s="1185"/>
      <c r="IX362" s="1185"/>
      <c r="IY362" s="1185"/>
      <c r="IZ362" s="1185"/>
      <c r="JA362" s="1185"/>
      <c r="JB362" s="1185"/>
      <c r="JC362" s="1185"/>
      <c r="JD362" s="1185"/>
      <c r="JE362" s="1185"/>
      <c r="JF362" s="1185"/>
      <c r="JG362" s="1185"/>
      <c r="JH362" s="1185"/>
      <c r="JI362" s="1185"/>
      <c r="JJ362" s="1185"/>
      <c r="JK362" s="1185"/>
      <c r="JL362" s="1185"/>
      <c r="JM362" s="1185"/>
      <c r="JN362" s="1185"/>
      <c r="JO362" s="1185"/>
      <c r="JP362" s="1185"/>
      <c r="JQ362" s="1185"/>
      <c r="JR362" s="1185"/>
      <c r="JS362" s="1185"/>
      <c r="JT362" s="1185"/>
      <c r="JU362" s="1185"/>
      <c r="JV362" s="1185"/>
      <c r="JW362" s="1185"/>
      <c r="JX362" s="1185"/>
      <c r="JY362" s="1185"/>
      <c r="JZ362" s="1185"/>
      <c r="KA362" s="1185"/>
      <c r="KB362" s="1185"/>
      <c r="KC362" s="1185"/>
      <c r="KD362" s="1185"/>
      <c r="KE362" s="1185"/>
      <c r="KF362" s="1185"/>
      <c r="KG362" s="1185"/>
      <c r="KH362" s="1185"/>
      <c r="KI362" s="1185"/>
      <c r="KJ362" s="1185"/>
      <c r="KK362" s="1185"/>
      <c r="KL362" s="1185"/>
      <c r="KM362" s="1185"/>
      <c r="KN362" s="1185"/>
      <c r="KO362" s="1185"/>
      <c r="KP362" s="1185"/>
      <c r="KQ362" s="1185"/>
      <c r="KR362" s="1185"/>
      <c r="KS362" s="1185"/>
      <c r="KT362" s="1185"/>
      <c r="KU362" s="1185"/>
      <c r="KV362" s="1185"/>
      <c r="KW362" s="1185"/>
      <c r="KX362" s="1185"/>
      <c r="KY362" s="1185"/>
      <c r="KZ362" s="1185"/>
      <c r="LA362" s="1185"/>
      <c r="LB362" s="1185"/>
      <c r="LC362" s="1185"/>
      <c r="LD362" s="1185"/>
      <c r="LE362" s="1185"/>
      <c r="LF362" s="1185"/>
      <c r="LG362" s="1185"/>
      <c r="LH362" s="1185"/>
      <c r="LI362" s="1185"/>
      <c r="LJ362" s="1185"/>
      <c r="LK362" s="1185"/>
      <c r="LL362" s="1185"/>
      <c r="LM362" s="1185"/>
      <c r="LN362" s="1185"/>
      <c r="LO362" s="1185"/>
      <c r="LP362" s="1185"/>
      <c r="LQ362" s="1185"/>
      <c r="LR362" s="1185"/>
      <c r="LS362" s="1185"/>
      <c r="LT362" s="1185"/>
      <c r="LU362" s="1185"/>
      <c r="LV362" s="1185"/>
      <c r="LW362" s="1185"/>
      <c r="LX362" s="1185"/>
      <c r="LY362" s="1185"/>
      <c r="LZ362" s="1185"/>
      <c r="MA362" s="1185"/>
      <c r="MB362" s="1185"/>
      <c r="MC362" s="1185"/>
      <c r="MD362" s="1185"/>
      <c r="ME362" s="1185"/>
      <c r="MF362" s="1185"/>
      <c r="MG362" s="1185"/>
      <c r="MH362" s="1185"/>
      <c r="MI362" s="1185"/>
      <c r="MJ362" s="1185"/>
      <c r="MK362" s="1185"/>
      <c r="ML362" s="1185"/>
      <c r="MM362" s="1185"/>
      <c r="MN362" s="1185"/>
      <c r="MO362" s="1185"/>
      <c r="MP362" s="1185"/>
      <c r="MQ362" s="1185"/>
      <c r="MR362" s="1185"/>
      <c r="MS362" s="1185"/>
      <c r="MT362" s="1185"/>
      <c r="MU362" s="1185"/>
      <c r="MV362" s="1185"/>
      <c r="MW362" s="1185"/>
      <c r="MX362" s="1185"/>
      <c r="MY362" s="1185"/>
      <c r="MZ362" s="1185"/>
      <c r="NA362" s="1185"/>
      <c r="NB362" s="1185"/>
      <c r="NC362" s="1185"/>
      <c r="ND362" s="1185"/>
      <c r="NE362" s="1185"/>
      <c r="NF362" s="1185"/>
      <c r="NG362" s="1185"/>
      <c r="NH362" s="1185"/>
      <c r="NI362" s="1185"/>
      <c r="NJ362" s="1185"/>
      <c r="NK362" s="1185"/>
      <c r="NL362" s="1185"/>
      <c r="NM362" s="1185"/>
      <c r="NN362" s="1185"/>
      <c r="NO362" s="1185"/>
      <c r="NP362" s="1185"/>
      <c r="NQ362" s="1185"/>
      <c r="NR362" s="1185"/>
      <c r="NS362" s="1185"/>
      <c r="NT362" s="1185"/>
      <c r="NU362" s="1185"/>
      <c r="NV362" s="1185"/>
      <c r="NW362" s="1185"/>
      <c r="NX362" s="1185"/>
      <c r="NY362" s="1185"/>
      <c r="NZ362" s="1185"/>
      <c r="OA362" s="1185"/>
      <c r="OB362" s="1185"/>
      <c r="OC362" s="1185"/>
      <c r="OD362" s="1185"/>
      <c r="OE362" s="1185"/>
      <c r="OF362" s="1185"/>
      <c r="OG362" s="1185"/>
      <c r="OH362" s="1185"/>
      <c r="OI362" s="1185"/>
      <c r="OJ362" s="1185"/>
      <c r="OK362" s="1185"/>
      <c r="OL362" s="1185"/>
      <c r="OM362" s="1185"/>
      <c r="ON362" s="1185"/>
      <c r="OO362" s="1185"/>
      <c r="OP362" s="1185"/>
      <c r="OQ362" s="1185"/>
      <c r="OR362" s="1185"/>
      <c r="OS362" s="1185"/>
      <c r="OT362" s="1185"/>
      <c r="OU362" s="1185"/>
      <c r="OV362" s="1185"/>
      <c r="OW362" s="1185"/>
      <c r="OX362" s="1185"/>
      <c r="OY362" s="1185"/>
      <c r="OZ362" s="1185"/>
      <c r="PA362" s="1185"/>
      <c r="PB362" s="1185"/>
      <c r="PC362" s="1185"/>
      <c r="PD362" s="1185"/>
      <c r="PE362" s="1185"/>
      <c r="PF362" s="1185"/>
      <c r="PG362" s="1185"/>
      <c r="PH362" s="1185"/>
      <c r="PI362" s="1185"/>
      <c r="PJ362" s="1185"/>
      <c r="PK362" s="1185"/>
      <c r="PL362" s="1185"/>
      <c r="PM362" s="1185"/>
      <c r="PN362" s="1185"/>
      <c r="PO362" s="1185"/>
      <c r="PP362" s="1185"/>
      <c r="PQ362" s="1185"/>
      <c r="PR362" s="1185"/>
      <c r="PS362" s="1185"/>
      <c r="PT362" s="1185"/>
      <c r="PU362" s="1185"/>
      <c r="PV362" s="1185"/>
      <c r="PW362" s="1185"/>
      <c r="PX362" s="1185"/>
      <c r="PY362" s="1185"/>
      <c r="PZ362" s="1185"/>
      <c r="QA362" s="1185"/>
      <c r="QB362" s="1185"/>
      <c r="QC362" s="1185"/>
      <c r="QD362" s="1185"/>
      <c r="QE362" s="1185"/>
      <c r="QF362" s="1185"/>
      <c r="QG362" s="1185"/>
      <c r="QH362" s="1185"/>
      <c r="QI362" s="1185"/>
      <c r="QJ362" s="1185"/>
      <c r="QK362" s="1185"/>
      <c r="QL362" s="1185"/>
      <c r="QM362" s="1185"/>
      <c r="QN362" s="1185"/>
      <c r="QO362" s="1185"/>
      <c r="QP362" s="1185"/>
      <c r="QQ362" s="1185"/>
      <c r="QR362" s="1185"/>
      <c r="QS362" s="1185"/>
      <c r="QT362" s="1185"/>
      <c r="QU362" s="1185"/>
      <c r="QV362" s="1185"/>
      <c r="QW362" s="1185"/>
      <c r="QX362" s="1185"/>
      <c r="QY362" s="1185"/>
      <c r="QZ362" s="1185"/>
      <c r="RA362" s="1185"/>
      <c r="RB362" s="1185"/>
      <c r="RC362" s="1185"/>
      <c r="RD362" s="1185"/>
      <c r="RE362" s="1185"/>
      <c r="RF362" s="1185"/>
      <c r="RG362" s="1185"/>
      <c r="RH362" s="1185"/>
      <c r="RI362" s="1185"/>
      <c r="RJ362" s="1185"/>
      <c r="RK362" s="1185"/>
      <c r="RL362" s="1185"/>
      <c r="RM362" s="1185"/>
      <c r="RN362" s="1185"/>
      <c r="RO362" s="1185"/>
      <c r="RP362" s="1185"/>
      <c r="RQ362" s="1185"/>
      <c r="RR362" s="1185"/>
      <c r="RS362" s="1185"/>
      <c r="RT362" s="1185"/>
      <c r="RU362" s="1185"/>
      <c r="RV362" s="1185"/>
      <c r="RW362" s="1185"/>
      <c r="RX362" s="1185"/>
      <c r="RY362" s="1185"/>
      <c r="RZ362" s="1185"/>
      <c r="SA362" s="1185"/>
      <c r="SB362" s="1185"/>
      <c r="SC362" s="1185"/>
      <c r="SD362" s="1185"/>
      <c r="SE362" s="1185"/>
      <c r="SF362" s="1185"/>
      <c r="SG362" s="1185"/>
      <c r="SH362" s="1185"/>
      <c r="SI362" s="1185"/>
      <c r="SJ362" s="1185"/>
      <c r="SK362" s="1185"/>
      <c r="SL362" s="1185"/>
      <c r="SM362" s="1185"/>
      <c r="SN362" s="1185"/>
      <c r="SO362" s="1185"/>
      <c r="SP362" s="1185"/>
      <c r="SQ362" s="1185"/>
      <c r="SR362" s="1185"/>
      <c r="SS362" s="1185"/>
      <c r="ST362" s="1185"/>
      <c r="SU362" s="1185"/>
      <c r="SV362" s="1185"/>
      <c r="SW362" s="1185"/>
      <c r="SX362" s="1185"/>
      <c r="SY362" s="1185"/>
      <c r="SZ362" s="1185"/>
      <c r="TA362" s="1185"/>
      <c r="TB362" s="1185"/>
      <c r="TC362" s="1185"/>
      <c r="TD362" s="1185"/>
      <c r="TE362" s="1185"/>
      <c r="TF362" s="1185"/>
      <c r="TG362" s="1185"/>
      <c r="TH362" s="1185"/>
      <c r="TI362" s="1185"/>
      <c r="TJ362" s="1185"/>
      <c r="TK362" s="1185"/>
      <c r="TL362" s="1185"/>
      <c r="TM362" s="1185"/>
      <c r="TN362" s="1185"/>
      <c r="TO362" s="1185"/>
      <c r="TP362" s="1185"/>
      <c r="TQ362" s="1185"/>
      <c r="TR362" s="1185"/>
      <c r="TS362" s="1185"/>
      <c r="TT362" s="1185"/>
      <c r="TU362" s="1185"/>
      <c r="TV362" s="1185"/>
      <c r="TW362" s="1185"/>
      <c r="TX362" s="1185"/>
      <c r="TY362" s="1185"/>
      <c r="TZ362" s="1185"/>
      <c r="UA362" s="1185"/>
      <c r="UB362" s="1185"/>
      <c r="UC362" s="1185"/>
      <c r="UD362" s="1185"/>
      <c r="UE362" s="1185"/>
      <c r="UF362" s="1185"/>
      <c r="UG362" s="1185"/>
      <c r="UH362" s="1185"/>
      <c r="UI362" s="1185"/>
      <c r="UJ362" s="1185"/>
      <c r="UK362" s="1185"/>
      <c r="UL362" s="1185"/>
      <c r="UM362" s="1185"/>
      <c r="UN362" s="1185"/>
      <c r="UO362" s="1185"/>
      <c r="UP362" s="1185"/>
      <c r="UQ362" s="1185"/>
      <c r="UR362" s="1185"/>
      <c r="US362" s="1185"/>
      <c r="UT362" s="1185"/>
      <c r="UU362" s="1185"/>
      <c r="UV362" s="1185"/>
      <c r="UW362" s="1185"/>
      <c r="UX362" s="1185"/>
      <c r="UY362" s="1185"/>
      <c r="UZ362" s="1185"/>
      <c r="VA362" s="1185"/>
      <c r="VB362" s="1185"/>
      <c r="VC362" s="1185"/>
      <c r="VD362" s="1185"/>
      <c r="VE362" s="1185"/>
      <c r="VF362" s="1185"/>
      <c r="VG362" s="1185"/>
      <c r="VH362" s="1185"/>
      <c r="VI362" s="1185"/>
      <c r="VJ362" s="1185"/>
      <c r="VK362" s="1185"/>
      <c r="VL362" s="1185"/>
      <c r="VM362" s="1185"/>
      <c r="VN362" s="1185"/>
      <c r="VO362" s="1185"/>
      <c r="VP362" s="1185"/>
      <c r="VQ362" s="1185"/>
      <c r="VR362" s="1185"/>
      <c r="VS362" s="1185"/>
      <c r="VT362" s="1185"/>
      <c r="VU362" s="1185"/>
      <c r="VV362" s="1185"/>
      <c r="VW362" s="1185"/>
      <c r="VX362" s="1185"/>
      <c r="VY362" s="1185"/>
      <c r="VZ362" s="1185"/>
      <c r="WA362" s="1185"/>
      <c r="WB362" s="1185"/>
      <c r="WC362" s="1185"/>
      <c r="WD362" s="1185"/>
      <c r="WE362" s="1185"/>
      <c r="WF362" s="1185"/>
      <c r="WG362" s="1185"/>
      <c r="WH362" s="1185"/>
      <c r="WI362" s="1185"/>
      <c r="WJ362" s="1185"/>
      <c r="WK362" s="1185"/>
      <c r="WL362" s="1185"/>
      <c r="WM362" s="1185"/>
      <c r="WN362" s="1185"/>
      <c r="WO362" s="1185"/>
      <c r="WP362" s="1185"/>
      <c r="WQ362" s="1185"/>
      <c r="WR362" s="1185"/>
      <c r="WS362" s="1185"/>
      <c r="WT362" s="1185"/>
      <c r="WU362" s="1185"/>
      <c r="WV362" s="1185"/>
      <c r="WW362" s="1185"/>
      <c r="WX362" s="1185"/>
      <c r="WY362" s="1185"/>
      <c r="WZ362" s="1185"/>
      <c r="XA362" s="1185"/>
      <c r="XB362" s="1185"/>
      <c r="XC362" s="1185"/>
      <c r="XD362" s="1185"/>
      <c r="XE362" s="1185"/>
      <c r="XF362" s="1185"/>
      <c r="XG362" s="1185"/>
      <c r="XH362" s="1185"/>
      <c r="XI362" s="1185"/>
      <c r="XJ362" s="1185"/>
      <c r="XK362" s="1185"/>
      <c r="XL362" s="1185"/>
      <c r="XM362" s="1185"/>
      <c r="XN362" s="1185"/>
      <c r="XO362" s="1185"/>
      <c r="XP362" s="1185"/>
      <c r="XQ362" s="1185"/>
      <c r="XR362" s="1185"/>
      <c r="XS362" s="1185"/>
      <c r="XT362" s="1185"/>
      <c r="XU362" s="1185"/>
      <c r="XV362" s="1185"/>
      <c r="XW362" s="1185"/>
      <c r="XX362" s="1185"/>
      <c r="XY362" s="1185"/>
      <c r="XZ362" s="1185"/>
      <c r="YA362" s="1185"/>
      <c r="YB362" s="1185"/>
      <c r="YC362" s="1185"/>
      <c r="YD362" s="1185"/>
      <c r="YE362" s="1185"/>
      <c r="YF362" s="1185"/>
      <c r="YG362" s="1185"/>
      <c r="YH362" s="1185"/>
      <c r="YI362" s="1185"/>
      <c r="YJ362" s="1185"/>
      <c r="YK362" s="1185"/>
      <c r="YL362" s="1185"/>
      <c r="YM362" s="1185"/>
      <c r="YN362" s="1185"/>
      <c r="YO362" s="1185"/>
      <c r="YP362" s="1185"/>
      <c r="YQ362" s="1185"/>
      <c r="YR362" s="1185"/>
      <c r="YS362" s="1185"/>
      <c r="YT362" s="1185"/>
      <c r="YU362" s="1185"/>
      <c r="YV362" s="1185"/>
      <c r="YW362" s="1185"/>
      <c r="YX362" s="1185"/>
      <c r="YY362" s="1185"/>
      <c r="YZ362" s="1185"/>
      <c r="ZA362" s="1185"/>
      <c r="ZB362" s="1185"/>
      <c r="ZC362" s="1185"/>
      <c r="ZD362" s="1185"/>
      <c r="ZE362" s="1185"/>
      <c r="ZF362" s="1185"/>
      <c r="ZG362" s="1185"/>
      <c r="ZH362" s="1185"/>
      <c r="ZI362" s="1185"/>
      <c r="ZJ362" s="1185"/>
      <c r="ZK362" s="1185"/>
      <c r="ZL362" s="1185"/>
      <c r="ZM362" s="1185"/>
      <c r="ZN362" s="1185"/>
      <c r="ZO362" s="1185"/>
      <c r="ZP362" s="1185"/>
      <c r="ZQ362" s="1185"/>
      <c r="ZR362" s="1185"/>
      <c r="ZS362" s="1185"/>
      <c r="ZT362" s="1185"/>
      <c r="ZU362" s="1185"/>
      <c r="ZV362" s="1185"/>
      <c r="ZW362" s="1185"/>
      <c r="ZX362" s="1185"/>
      <c r="ZY362" s="1185"/>
      <c r="ZZ362" s="1185"/>
      <c r="AAA362" s="1185"/>
      <c r="AAB362" s="1185"/>
      <c r="AAC362" s="1185"/>
      <c r="AAD362" s="1185"/>
      <c r="AAE362" s="1185"/>
      <c r="AAF362" s="1185"/>
      <c r="AAG362" s="1185"/>
      <c r="AAH362" s="1185"/>
      <c r="AAI362" s="1185"/>
      <c r="AAJ362" s="1185"/>
      <c r="AAK362" s="1185"/>
      <c r="AAL362" s="1185"/>
      <c r="AAM362" s="1185"/>
      <c r="AAN362" s="1185"/>
      <c r="AAO362" s="1185"/>
      <c r="AAP362" s="1185"/>
      <c r="AAQ362" s="1185"/>
      <c r="AAR362" s="1185"/>
      <c r="AAS362" s="1185"/>
      <c r="AAT362" s="1185"/>
      <c r="AAU362" s="1185"/>
      <c r="AAV362" s="1185"/>
      <c r="AAW362" s="1185"/>
      <c r="AAX362" s="1185"/>
      <c r="AAY362" s="1185"/>
      <c r="AAZ362" s="1185"/>
      <c r="ABA362" s="1185"/>
      <c r="ABB362" s="1185"/>
      <c r="ABC362" s="1185"/>
      <c r="ABD362" s="1185"/>
      <c r="ABE362" s="1185"/>
      <c r="ABF362" s="1185"/>
      <c r="ABG362" s="1185"/>
      <c r="ABH362" s="1185"/>
      <c r="ABI362" s="1185"/>
      <c r="ABJ362" s="1185"/>
      <c r="ABK362" s="1185"/>
      <c r="ABL362" s="1185"/>
      <c r="ABM362" s="1185"/>
      <c r="ABN362" s="1185"/>
      <c r="ABO362" s="1185"/>
      <c r="ABP362" s="1185"/>
      <c r="ABQ362" s="1185"/>
      <c r="ABR362" s="1185"/>
      <c r="ABS362" s="1185"/>
      <c r="ABT362" s="1185"/>
      <c r="ABU362" s="1185"/>
      <c r="ABV362" s="1185"/>
      <c r="ABW362" s="1185"/>
      <c r="ABX362" s="1185"/>
      <c r="ABY362" s="1185"/>
      <c r="ABZ362" s="1185"/>
      <c r="ACA362" s="1185"/>
      <c r="ACB362" s="1185"/>
      <c r="ACC362" s="1185"/>
      <c r="ACD362" s="1185"/>
      <c r="ACE362" s="1185"/>
      <c r="ACF362" s="1185"/>
      <c r="ACG362" s="1185"/>
      <c r="ACH362" s="1185"/>
      <c r="ACI362" s="1185"/>
      <c r="ACJ362" s="1185"/>
      <c r="ACK362" s="1185"/>
      <c r="ACL362" s="1185"/>
      <c r="ACM362" s="1185"/>
      <c r="ACN362" s="1185"/>
      <c r="ACO362" s="1185"/>
      <c r="ACP362" s="1185"/>
      <c r="ACQ362" s="1185"/>
      <c r="ACR362" s="1185"/>
      <c r="ACS362" s="1185"/>
      <c r="ACT362" s="1185"/>
      <c r="ACU362" s="1185"/>
      <c r="ACV362" s="1185"/>
      <c r="ACW362" s="1185"/>
      <c r="ACX362" s="1185"/>
      <c r="ACY362" s="1185"/>
      <c r="ACZ362" s="1185"/>
      <c r="ADA362" s="1185"/>
      <c r="ADB362" s="1185"/>
      <c r="ADC362" s="1185"/>
      <c r="ADD362" s="1185"/>
      <c r="ADE362" s="1185"/>
      <c r="ADF362" s="1185"/>
      <c r="ADG362" s="1185"/>
      <c r="ADH362" s="1185"/>
      <c r="ADI362" s="1185"/>
      <c r="ADJ362" s="1185"/>
      <c r="ADK362" s="1185"/>
      <c r="ADL362" s="1185"/>
      <c r="ADM362" s="1185"/>
      <c r="ADN362" s="1185"/>
      <c r="ADO362" s="1185"/>
      <c r="ADP362" s="1185"/>
      <c r="ADQ362" s="1185"/>
      <c r="ADR362" s="1185"/>
      <c r="ADS362" s="1185"/>
      <c r="ADT362" s="1185"/>
      <c r="ADU362" s="1185"/>
      <c r="ADV362" s="1185"/>
      <c r="ADW362" s="1185"/>
      <c r="ADX362" s="1185"/>
      <c r="ADY362" s="1185"/>
      <c r="ADZ362" s="1185"/>
      <c r="AEA362" s="1185"/>
      <c r="AEB362" s="1185"/>
      <c r="AEC362" s="1185"/>
      <c r="AED362" s="1185"/>
      <c r="AEE362" s="1185"/>
      <c r="AEF362" s="1185"/>
      <c r="AEG362" s="1185"/>
      <c r="AEH362" s="1185"/>
      <c r="AEI362" s="1185"/>
      <c r="AEJ362" s="1185"/>
      <c r="AEK362" s="1185"/>
      <c r="AEL362" s="1185"/>
      <c r="AEM362" s="1185"/>
      <c r="AEN362" s="1185"/>
      <c r="AEO362" s="1185"/>
      <c r="AEP362" s="1185"/>
      <c r="AEQ362" s="1185"/>
      <c r="AER362" s="1185"/>
      <c r="AES362" s="1185"/>
      <c r="AET362" s="1185"/>
      <c r="AEU362" s="1185"/>
      <c r="AEV362" s="1185"/>
      <c r="AEW362" s="1185"/>
      <c r="AEX362" s="1185"/>
      <c r="AEY362" s="1185"/>
      <c r="AEZ362" s="1185"/>
      <c r="AFA362" s="1185"/>
      <c r="AFB362" s="1185"/>
      <c r="AFC362" s="1185"/>
      <c r="AFD362" s="1185"/>
      <c r="AFE362" s="1185"/>
      <c r="AFF362" s="1185"/>
      <c r="AFG362" s="1185"/>
      <c r="AFH362" s="1185"/>
      <c r="AFI362" s="1185"/>
      <c r="AFJ362" s="1185"/>
      <c r="AFK362" s="1185"/>
      <c r="AFL362" s="1185"/>
      <c r="AFM362" s="1185"/>
      <c r="AFN362" s="1185"/>
      <c r="AFO362" s="1185"/>
      <c r="AFP362" s="1185"/>
      <c r="AFQ362" s="1185"/>
      <c r="AFR362" s="1185"/>
      <c r="AFS362" s="1185"/>
      <c r="AFT362" s="1185"/>
      <c r="AFU362" s="1185"/>
      <c r="AFV362" s="1185"/>
      <c r="AFW362" s="1185"/>
      <c r="AFX362" s="1185"/>
      <c r="AFY362" s="1185"/>
      <c r="AFZ362" s="1185"/>
      <c r="AGA362" s="1185"/>
      <c r="AGB362" s="1185"/>
      <c r="AGC362" s="1185"/>
      <c r="AGD362" s="1185"/>
      <c r="AGE362" s="1185"/>
      <c r="AGF362" s="1185"/>
      <c r="AGG362" s="1185"/>
      <c r="AGH362" s="1185"/>
      <c r="AGI362" s="1185"/>
      <c r="AGJ362" s="1185"/>
      <c r="AGK362" s="1185"/>
      <c r="AGL362" s="1185"/>
      <c r="AGM362" s="1185"/>
      <c r="AGN362" s="1185"/>
      <c r="AGO362" s="1185"/>
      <c r="AGP362" s="1185"/>
      <c r="AGQ362" s="1185"/>
      <c r="AGR362" s="1185"/>
      <c r="AGS362" s="1185"/>
      <c r="AGT362" s="1185"/>
      <c r="AGU362" s="1185"/>
      <c r="AGV362" s="1185"/>
      <c r="AGW362" s="1185"/>
      <c r="AGX362" s="1185"/>
      <c r="AGY362" s="1185"/>
      <c r="AGZ362" s="1185"/>
      <c r="AHA362" s="1185"/>
      <c r="AHB362" s="1185"/>
      <c r="AHC362" s="1185"/>
      <c r="AHD362" s="1185"/>
      <c r="AHE362" s="1185"/>
      <c r="AHF362" s="1185"/>
      <c r="AHG362" s="1185"/>
      <c r="AHH362" s="1185"/>
      <c r="AHI362" s="1185"/>
      <c r="AHJ362" s="1185"/>
      <c r="AHK362" s="1185"/>
      <c r="AHL362" s="1185"/>
      <c r="AHM362" s="1185"/>
      <c r="AHN362" s="1185"/>
      <c r="AHO362" s="1185"/>
      <c r="AHP362" s="1185"/>
      <c r="AHQ362" s="1185"/>
      <c r="AHR362" s="1185"/>
      <c r="AHS362" s="1185"/>
      <c r="AHT362" s="1185"/>
      <c r="AHU362" s="1185"/>
      <c r="AHV362" s="1185"/>
      <c r="AHW362" s="1185"/>
      <c r="AHX362" s="1185"/>
      <c r="AHY362" s="1185"/>
      <c r="AHZ362" s="1185"/>
      <c r="AIA362" s="1185"/>
      <c r="AIB362" s="1185"/>
      <c r="AIC362" s="1185"/>
      <c r="AID362" s="1185"/>
      <c r="AIE362" s="1185"/>
      <c r="AIF362" s="1185"/>
      <c r="AIG362" s="1185"/>
      <c r="AIH362" s="1185"/>
      <c r="AII362" s="1185"/>
      <c r="AIJ362" s="1185"/>
      <c r="AIK362" s="1185"/>
      <c r="AIL362" s="1185"/>
      <c r="AIM362" s="1185"/>
      <c r="AIN362" s="1185"/>
      <c r="AIO362" s="1185"/>
      <c r="AIP362" s="1185"/>
      <c r="AIQ362" s="1185"/>
      <c r="AIR362" s="1185"/>
      <c r="AIS362" s="1185"/>
      <c r="AIT362" s="1185"/>
      <c r="AIU362" s="1185"/>
      <c r="AIV362" s="1185"/>
      <c r="AIW362" s="1185"/>
      <c r="AIX362" s="1185"/>
      <c r="AIY362" s="1185"/>
      <c r="AIZ362" s="1185"/>
      <c r="AJA362" s="1185"/>
      <c r="AJB362" s="1185"/>
      <c r="AJC362" s="1185"/>
      <c r="AJD362" s="1185"/>
      <c r="AJE362" s="1185"/>
      <c r="AJF362" s="1185"/>
      <c r="AJG362" s="1185"/>
      <c r="AJH362" s="1185"/>
      <c r="AJI362" s="1185"/>
      <c r="AJJ362" s="1185"/>
      <c r="AJK362" s="1185"/>
      <c r="AJL362" s="1185"/>
      <c r="AJM362" s="1185"/>
      <c r="AJN362" s="1185"/>
      <c r="AJO362" s="1185"/>
      <c r="AJP362" s="1185"/>
      <c r="AJQ362" s="1185"/>
      <c r="AJR362" s="1185"/>
      <c r="AJS362" s="1185"/>
      <c r="AJT362" s="1185"/>
      <c r="AJU362" s="1185"/>
      <c r="AJV362" s="1185"/>
      <c r="AJW362" s="1185"/>
      <c r="AJX362" s="1185"/>
      <c r="AJY362" s="1185"/>
      <c r="AJZ362" s="1185"/>
      <c r="AKA362" s="1185"/>
      <c r="AKB362" s="1185"/>
      <c r="AKC362" s="1185"/>
      <c r="AKD362" s="1185"/>
      <c r="AKE362" s="1185"/>
      <c r="AKF362" s="1185"/>
      <c r="AKG362" s="1185"/>
      <c r="AKH362" s="1185"/>
      <c r="AKI362" s="1185"/>
      <c r="AKJ362" s="1185"/>
      <c r="AKK362" s="1185"/>
      <c r="AKL362" s="1185"/>
      <c r="AKM362" s="1185"/>
      <c r="AKN362" s="1185"/>
      <c r="AKO362" s="1185"/>
      <c r="AKP362" s="1185"/>
      <c r="AKQ362" s="1185"/>
      <c r="AKR362" s="1185"/>
      <c r="AKS362" s="1185"/>
      <c r="AKT362" s="1185"/>
      <c r="AKU362" s="1185"/>
      <c r="AKV362" s="1185"/>
      <c r="AKW362" s="1185"/>
      <c r="AKX362" s="1185"/>
      <c r="AKY362" s="1185"/>
      <c r="AKZ362" s="1185"/>
      <c r="ALA362" s="1185"/>
      <c r="ALB362" s="1185"/>
      <c r="ALC362" s="1185"/>
      <c r="ALD362" s="1185"/>
      <c r="ALE362" s="1185"/>
      <c r="ALF362" s="1185"/>
      <c r="ALG362" s="1185"/>
      <c r="ALH362" s="1185"/>
      <c r="ALI362" s="1185"/>
      <c r="ALJ362" s="1185"/>
      <c r="ALK362" s="1185"/>
      <c r="ALL362" s="1185"/>
      <c r="ALM362" s="1185"/>
      <c r="ALN362" s="1185"/>
      <c r="ALO362" s="1185"/>
      <c r="ALP362" s="1185"/>
      <c r="ALQ362" s="1185"/>
      <c r="ALR362" s="1185"/>
      <c r="ALS362" s="1185"/>
      <c r="ALT362" s="1185"/>
      <c r="ALU362" s="1185"/>
      <c r="ALV362" s="1185"/>
      <c r="ALW362" s="1185"/>
      <c r="ALX362" s="1185"/>
      <c r="ALY362" s="1185"/>
      <c r="ALZ362" s="1185"/>
      <c r="AMA362" s="1185"/>
      <c r="AMB362" s="1185"/>
      <c r="AMC362" s="1185"/>
      <c r="AMD362" s="1185"/>
      <c r="AME362" s="1185"/>
      <c r="AMF362" s="1185"/>
      <c r="AMG362" s="1185"/>
      <c r="AMH362" s="1185"/>
      <c r="AMI362" s="1185"/>
      <c r="AMJ362" s="1185"/>
      <c r="AMK362" s="1185"/>
    </row>
    <row r="363" spans="1:1025">
      <c r="A363" s="1799"/>
      <c r="B363" s="1799"/>
      <c r="C363" s="1799"/>
      <c r="D363" s="1799"/>
      <c r="E363" s="1799"/>
      <c r="F363" s="1799"/>
      <c r="G363" s="1799"/>
      <c r="H363" s="1799"/>
      <c r="K363" s="1185"/>
      <c r="L363" s="1185"/>
      <c r="M363" s="1185"/>
      <c r="N363" s="1185"/>
      <c r="O363" s="1185"/>
      <c r="P363" s="1185"/>
      <c r="Q363" s="1185"/>
      <c r="R363" s="1185"/>
      <c r="S363" s="1185"/>
      <c r="T363" s="1185"/>
      <c r="U363" s="1185"/>
      <c r="V363" s="1185"/>
      <c r="W363" s="1185"/>
      <c r="X363" s="1185"/>
      <c r="Y363" s="1185"/>
      <c r="Z363" s="1185"/>
      <c r="AA363" s="1185"/>
      <c r="AB363" s="1185"/>
      <c r="AC363" s="1185"/>
      <c r="AD363" s="1185"/>
      <c r="AE363" s="1185"/>
      <c r="AF363" s="1185"/>
      <c r="AG363" s="1185"/>
      <c r="AH363" s="1185"/>
      <c r="AI363" s="1185"/>
      <c r="AJ363" s="1185"/>
      <c r="AK363" s="1185"/>
      <c r="AL363" s="1185"/>
      <c r="AM363" s="1185"/>
      <c r="AN363" s="1185"/>
      <c r="AO363" s="1185"/>
      <c r="AP363" s="1185"/>
      <c r="AQ363" s="1185"/>
      <c r="AR363" s="1185"/>
      <c r="AS363" s="1185"/>
      <c r="AT363" s="1185"/>
      <c r="AU363" s="1185"/>
      <c r="AV363" s="1185"/>
      <c r="AW363" s="1185"/>
      <c r="AX363" s="1185"/>
      <c r="AY363" s="1185"/>
      <c r="AZ363" s="1185"/>
      <c r="BA363" s="1185"/>
      <c r="BB363" s="1185"/>
      <c r="BC363" s="1185"/>
      <c r="BD363" s="1185"/>
      <c r="BE363" s="1185"/>
      <c r="BF363" s="1185"/>
      <c r="BG363" s="1185"/>
      <c r="BH363" s="1185"/>
      <c r="BI363" s="1185"/>
      <c r="BJ363" s="1185"/>
      <c r="BK363" s="1185"/>
      <c r="BL363" s="1185"/>
      <c r="BM363" s="1185"/>
      <c r="BN363" s="1185"/>
      <c r="BO363" s="1185"/>
      <c r="BP363" s="1185"/>
      <c r="BQ363" s="1185"/>
      <c r="BR363" s="1185"/>
      <c r="BS363" s="1185"/>
      <c r="BT363" s="1185"/>
      <c r="BU363" s="1185"/>
      <c r="BV363" s="1185"/>
      <c r="BW363" s="1185"/>
      <c r="BX363" s="1185"/>
      <c r="BY363" s="1185"/>
      <c r="BZ363" s="1185"/>
      <c r="CA363" s="1185"/>
      <c r="CB363" s="1185"/>
      <c r="CC363" s="1185"/>
      <c r="CD363" s="1185"/>
      <c r="CE363" s="1185"/>
      <c r="CF363" s="1185"/>
      <c r="CG363" s="1185"/>
      <c r="CH363" s="1185"/>
      <c r="CI363" s="1185"/>
      <c r="CJ363" s="1185"/>
      <c r="CK363" s="1185"/>
      <c r="CL363" s="1185"/>
      <c r="CM363" s="1185"/>
      <c r="CN363" s="1185"/>
      <c r="CO363" s="1185"/>
      <c r="CP363" s="1185"/>
      <c r="CQ363" s="1185"/>
      <c r="CR363" s="1185"/>
      <c r="CS363" s="1185"/>
      <c r="CT363" s="1185"/>
      <c r="CU363" s="1185"/>
      <c r="CV363" s="1185"/>
      <c r="CW363" s="1185"/>
      <c r="CX363" s="1185"/>
      <c r="CY363" s="1185"/>
      <c r="CZ363" s="1185"/>
      <c r="DA363" s="1185"/>
      <c r="DB363" s="1185"/>
      <c r="DC363" s="1185"/>
      <c r="DD363" s="1185"/>
      <c r="DE363" s="1185"/>
      <c r="DF363" s="1185"/>
      <c r="DG363" s="1185"/>
      <c r="DH363" s="1185"/>
      <c r="DI363" s="1185"/>
      <c r="DJ363" s="1185"/>
      <c r="DK363" s="1185"/>
      <c r="DL363" s="1185"/>
      <c r="DM363" s="1185"/>
      <c r="DN363" s="1185"/>
      <c r="DO363" s="1185"/>
      <c r="DP363" s="1185"/>
      <c r="DQ363" s="1185"/>
      <c r="DR363" s="1185"/>
      <c r="DS363" s="1185"/>
      <c r="DT363" s="1185"/>
      <c r="DU363" s="1185"/>
      <c r="DV363" s="1185"/>
      <c r="DW363" s="1185"/>
      <c r="DX363" s="1185"/>
      <c r="DY363" s="1185"/>
      <c r="DZ363" s="1185"/>
      <c r="EA363" s="1185"/>
      <c r="EB363" s="1185"/>
      <c r="EC363" s="1185"/>
      <c r="ED363" s="1185"/>
      <c r="EE363" s="1185"/>
      <c r="EF363" s="1185"/>
      <c r="EG363" s="1185"/>
      <c r="EH363" s="1185"/>
      <c r="EI363" s="1185"/>
      <c r="EJ363" s="1185"/>
      <c r="EK363" s="1185"/>
      <c r="EL363" s="1185"/>
      <c r="EM363" s="1185"/>
      <c r="EN363" s="1185"/>
      <c r="EO363" s="1185"/>
      <c r="EP363" s="1185"/>
      <c r="EQ363" s="1185"/>
      <c r="ER363" s="1185"/>
      <c r="ES363" s="1185"/>
      <c r="ET363" s="1185"/>
      <c r="EU363" s="1185"/>
      <c r="EV363" s="1185"/>
      <c r="EW363" s="1185"/>
      <c r="EX363" s="1185"/>
      <c r="EY363" s="1185"/>
      <c r="EZ363" s="1185"/>
      <c r="FA363" s="1185"/>
      <c r="FB363" s="1185"/>
      <c r="FC363" s="1185"/>
      <c r="FD363" s="1185"/>
      <c r="FE363" s="1185"/>
      <c r="FF363" s="1185"/>
      <c r="FG363" s="1185"/>
      <c r="FH363" s="1185"/>
      <c r="FI363" s="1185"/>
      <c r="FJ363" s="1185"/>
      <c r="FK363" s="1185"/>
      <c r="FL363" s="1185"/>
      <c r="FM363" s="1185"/>
      <c r="FN363" s="1185"/>
      <c r="FO363" s="1185"/>
      <c r="FP363" s="1185"/>
      <c r="FQ363" s="1185"/>
      <c r="FR363" s="1185"/>
      <c r="FS363" s="1185"/>
      <c r="FT363" s="1185"/>
      <c r="FU363" s="1185"/>
      <c r="FV363" s="1185"/>
      <c r="FW363" s="1185"/>
      <c r="FX363" s="1185"/>
      <c r="FY363" s="1185"/>
      <c r="FZ363" s="1185"/>
      <c r="GA363" s="1185"/>
      <c r="GB363" s="1185"/>
      <c r="GC363" s="1185"/>
      <c r="GD363" s="1185"/>
      <c r="GE363" s="1185"/>
      <c r="GF363" s="1185"/>
      <c r="GG363" s="1185"/>
      <c r="GH363" s="1185"/>
      <c r="GI363" s="1185"/>
      <c r="GJ363" s="1185"/>
      <c r="GK363" s="1185"/>
      <c r="GL363" s="1185"/>
      <c r="GM363" s="1185"/>
      <c r="GN363" s="1185"/>
      <c r="GO363" s="1185"/>
      <c r="GP363" s="1185"/>
      <c r="GQ363" s="1185"/>
      <c r="GR363" s="1185"/>
      <c r="GS363" s="1185"/>
      <c r="GT363" s="1185"/>
      <c r="GU363" s="1185"/>
      <c r="GV363" s="1185"/>
      <c r="GW363" s="1185"/>
      <c r="GX363" s="1185"/>
      <c r="GY363" s="1185"/>
      <c r="GZ363" s="1185"/>
      <c r="HA363" s="1185"/>
      <c r="HB363" s="1185"/>
      <c r="HC363" s="1185"/>
      <c r="HD363" s="1185"/>
      <c r="HE363" s="1185"/>
      <c r="HF363" s="1185"/>
      <c r="HG363" s="1185"/>
      <c r="HH363" s="1185"/>
      <c r="HI363" s="1185"/>
      <c r="HJ363" s="1185"/>
      <c r="HK363" s="1185"/>
      <c r="HL363" s="1185"/>
      <c r="HM363" s="1185"/>
      <c r="HN363" s="1185"/>
      <c r="HO363" s="1185"/>
      <c r="HP363" s="1185"/>
      <c r="HQ363" s="1185"/>
      <c r="HR363" s="1185"/>
      <c r="HS363" s="1185"/>
      <c r="HT363" s="1185"/>
      <c r="HU363" s="1185"/>
      <c r="HV363" s="1185"/>
      <c r="HW363" s="1185"/>
      <c r="HX363" s="1185"/>
      <c r="HY363" s="1185"/>
      <c r="HZ363" s="1185"/>
      <c r="IA363" s="1185"/>
      <c r="IB363" s="1185"/>
      <c r="IC363" s="1185"/>
      <c r="ID363" s="1185"/>
      <c r="IE363" s="1185"/>
      <c r="IF363" s="1185"/>
      <c r="IG363" s="1185"/>
      <c r="IH363" s="1185"/>
      <c r="II363" s="1185"/>
      <c r="IJ363" s="1185"/>
      <c r="IK363" s="1185"/>
      <c r="IL363" s="1185"/>
      <c r="IM363" s="1185"/>
      <c r="IN363" s="1185"/>
      <c r="IO363" s="1185"/>
      <c r="IP363" s="1185"/>
      <c r="IQ363" s="1185"/>
      <c r="IR363" s="1185"/>
      <c r="IS363" s="1185"/>
      <c r="IT363" s="1185"/>
      <c r="IU363" s="1185"/>
      <c r="IV363" s="1185"/>
      <c r="IW363" s="1185"/>
      <c r="IX363" s="1185"/>
      <c r="IY363" s="1185"/>
      <c r="IZ363" s="1185"/>
      <c r="JA363" s="1185"/>
      <c r="JB363" s="1185"/>
      <c r="JC363" s="1185"/>
      <c r="JD363" s="1185"/>
      <c r="JE363" s="1185"/>
      <c r="JF363" s="1185"/>
      <c r="JG363" s="1185"/>
      <c r="JH363" s="1185"/>
      <c r="JI363" s="1185"/>
      <c r="JJ363" s="1185"/>
      <c r="JK363" s="1185"/>
      <c r="JL363" s="1185"/>
      <c r="JM363" s="1185"/>
      <c r="JN363" s="1185"/>
      <c r="JO363" s="1185"/>
      <c r="JP363" s="1185"/>
      <c r="JQ363" s="1185"/>
      <c r="JR363" s="1185"/>
      <c r="JS363" s="1185"/>
      <c r="JT363" s="1185"/>
      <c r="JU363" s="1185"/>
      <c r="JV363" s="1185"/>
      <c r="JW363" s="1185"/>
      <c r="JX363" s="1185"/>
      <c r="JY363" s="1185"/>
      <c r="JZ363" s="1185"/>
      <c r="KA363" s="1185"/>
      <c r="KB363" s="1185"/>
      <c r="KC363" s="1185"/>
      <c r="KD363" s="1185"/>
      <c r="KE363" s="1185"/>
      <c r="KF363" s="1185"/>
      <c r="KG363" s="1185"/>
      <c r="KH363" s="1185"/>
      <c r="KI363" s="1185"/>
      <c r="KJ363" s="1185"/>
      <c r="KK363" s="1185"/>
      <c r="KL363" s="1185"/>
      <c r="KM363" s="1185"/>
      <c r="KN363" s="1185"/>
      <c r="KO363" s="1185"/>
      <c r="KP363" s="1185"/>
      <c r="KQ363" s="1185"/>
      <c r="KR363" s="1185"/>
      <c r="KS363" s="1185"/>
      <c r="KT363" s="1185"/>
      <c r="KU363" s="1185"/>
      <c r="KV363" s="1185"/>
      <c r="KW363" s="1185"/>
      <c r="KX363" s="1185"/>
      <c r="KY363" s="1185"/>
      <c r="KZ363" s="1185"/>
      <c r="LA363" s="1185"/>
      <c r="LB363" s="1185"/>
      <c r="LC363" s="1185"/>
      <c r="LD363" s="1185"/>
      <c r="LE363" s="1185"/>
      <c r="LF363" s="1185"/>
      <c r="LG363" s="1185"/>
      <c r="LH363" s="1185"/>
      <c r="LI363" s="1185"/>
      <c r="LJ363" s="1185"/>
      <c r="LK363" s="1185"/>
      <c r="LL363" s="1185"/>
      <c r="LM363" s="1185"/>
      <c r="LN363" s="1185"/>
      <c r="LO363" s="1185"/>
      <c r="LP363" s="1185"/>
      <c r="LQ363" s="1185"/>
      <c r="LR363" s="1185"/>
      <c r="LS363" s="1185"/>
      <c r="LT363" s="1185"/>
      <c r="LU363" s="1185"/>
      <c r="LV363" s="1185"/>
      <c r="LW363" s="1185"/>
      <c r="LX363" s="1185"/>
      <c r="LY363" s="1185"/>
      <c r="LZ363" s="1185"/>
      <c r="MA363" s="1185"/>
      <c r="MB363" s="1185"/>
      <c r="MC363" s="1185"/>
      <c r="MD363" s="1185"/>
      <c r="ME363" s="1185"/>
      <c r="MF363" s="1185"/>
      <c r="MG363" s="1185"/>
      <c r="MH363" s="1185"/>
      <c r="MI363" s="1185"/>
      <c r="MJ363" s="1185"/>
      <c r="MK363" s="1185"/>
      <c r="ML363" s="1185"/>
      <c r="MM363" s="1185"/>
      <c r="MN363" s="1185"/>
      <c r="MO363" s="1185"/>
      <c r="MP363" s="1185"/>
      <c r="MQ363" s="1185"/>
      <c r="MR363" s="1185"/>
      <c r="MS363" s="1185"/>
      <c r="MT363" s="1185"/>
      <c r="MU363" s="1185"/>
      <c r="MV363" s="1185"/>
      <c r="MW363" s="1185"/>
      <c r="MX363" s="1185"/>
      <c r="MY363" s="1185"/>
      <c r="MZ363" s="1185"/>
      <c r="NA363" s="1185"/>
      <c r="NB363" s="1185"/>
      <c r="NC363" s="1185"/>
      <c r="ND363" s="1185"/>
      <c r="NE363" s="1185"/>
      <c r="NF363" s="1185"/>
      <c r="NG363" s="1185"/>
      <c r="NH363" s="1185"/>
      <c r="NI363" s="1185"/>
      <c r="NJ363" s="1185"/>
      <c r="NK363" s="1185"/>
      <c r="NL363" s="1185"/>
      <c r="NM363" s="1185"/>
      <c r="NN363" s="1185"/>
      <c r="NO363" s="1185"/>
      <c r="NP363" s="1185"/>
      <c r="NQ363" s="1185"/>
      <c r="NR363" s="1185"/>
      <c r="NS363" s="1185"/>
      <c r="NT363" s="1185"/>
      <c r="NU363" s="1185"/>
      <c r="NV363" s="1185"/>
      <c r="NW363" s="1185"/>
      <c r="NX363" s="1185"/>
      <c r="NY363" s="1185"/>
      <c r="NZ363" s="1185"/>
      <c r="OA363" s="1185"/>
      <c r="OB363" s="1185"/>
      <c r="OC363" s="1185"/>
      <c r="OD363" s="1185"/>
      <c r="OE363" s="1185"/>
      <c r="OF363" s="1185"/>
      <c r="OG363" s="1185"/>
      <c r="OH363" s="1185"/>
      <c r="OI363" s="1185"/>
      <c r="OJ363" s="1185"/>
      <c r="OK363" s="1185"/>
      <c r="OL363" s="1185"/>
      <c r="OM363" s="1185"/>
      <c r="ON363" s="1185"/>
      <c r="OO363" s="1185"/>
      <c r="OP363" s="1185"/>
      <c r="OQ363" s="1185"/>
      <c r="OR363" s="1185"/>
      <c r="OS363" s="1185"/>
      <c r="OT363" s="1185"/>
      <c r="OU363" s="1185"/>
      <c r="OV363" s="1185"/>
      <c r="OW363" s="1185"/>
      <c r="OX363" s="1185"/>
      <c r="OY363" s="1185"/>
      <c r="OZ363" s="1185"/>
      <c r="PA363" s="1185"/>
      <c r="PB363" s="1185"/>
      <c r="PC363" s="1185"/>
      <c r="PD363" s="1185"/>
      <c r="PE363" s="1185"/>
      <c r="PF363" s="1185"/>
      <c r="PG363" s="1185"/>
      <c r="PH363" s="1185"/>
      <c r="PI363" s="1185"/>
      <c r="PJ363" s="1185"/>
      <c r="PK363" s="1185"/>
      <c r="PL363" s="1185"/>
      <c r="PM363" s="1185"/>
      <c r="PN363" s="1185"/>
      <c r="PO363" s="1185"/>
      <c r="PP363" s="1185"/>
      <c r="PQ363" s="1185"/>
      <c r="PR363" s="1185"/>
      <c r="PS363" s="1185"/>
      <c r="PT363" s="1185"/>
      <c r="PU363" s="1185"/>
      <c r="PV363" s="1185"/>
      <c r="PW363" s="1185"/>
      <c r="PX363" s="1185"/>
      <c r="PY363" s="1185"/>
      <c r="PZ363" s="1185"/>
      <c r="QA363" s="1185"/>
      <c r="QB363" s="1185"/>
      <c r="QC363" s="1185"/>
      <c r="QD363" s="1185"/>
      <c r="QE363" s="1185"/>
      <c r="QF363" s="1185"/>
      <c r="QG363" s="1185"/>
      <c r="QH363" s="1185"/>
      <c r="QI363" s="1185"/>
      <c r="QJ363" s="1185"/>
      <c r="QK363" s="1185"/>
      <c r="QL363" s="1185"/>
      <c r="QM363" s="1185"/>
      <c r="QN363" s="1185"/>
      <c r="QO363" s="1185"/>
      <c r="QP363" s="1185"/>
      <c r="QQ363" s="1185"/>
      <c r="QR363" s="1185"/>
      <c r="QS363" s="1185"/>
      <c r="QT363" s="1185"/>
      <c r="QU363" s="1185"/>
      <c r="QV363" s="1185"/>
      <c r="QW363" s="1185"/>
      <c r="QX363" s="1185"/>
      <c r="QY363" s="1185"/>
      <c r="QZ363" s="1185"/>
      <c r="RA363" s="1185"/>
      <c r="RB363" s="1185"/>
      <c r="RC363" s="1185"/>
      <c r="RD363" s="1185"/>
      <c r="RE363" s="1185"/>
      <c r="RF363" s="1185"/>
      <c r="RG363" s="1185"/>
      <c r="RH363" s="1185"/>
      <c r="RI363" s="1185"/>
      <c r="RJ363" s="1185"/>
      <c r="RK363" s="1185"/>
      <c r="RL363" s="1185"/>
      <c r="RM363" s="1185"/>
      <c r="RN363" s="1185"/>
      <c r="RO363" s="1185"/>
      <c r="RP363" s="1185"/>
      <c r="RQ363" s="1185"/>
      <c r="RR363" s="1185"/>
      <c r="RS363" s="1185"/>
      <c r="RT363" s="1185"/>
      <c r="RU363" s="1185"/>
      <c r="RV363" s="1185"/>
      <c r="RW363" s="1185"/>
      <c r="RX363" s="1185"/>
      <c r="RY363" s="1185"/>
      <c r="RZ363" s="1185"/>
      <c r="SA363" s="1185"/>
      <c r="SB363" s="1185"/>
      <c r="SC363" s="1185"/>
      <c r="SD363" s="1185"/>
      <c r="SE363" s="1185"/>
      <c r="SF363" s="1185"/>
      <c r="SG363" s="1185"/>
      <c r="SH363" s="1185"/>
      <c r="SI363" s="1185"/>
      <c r="SJ363" s="1185"/>
      <c r="SK363" s="1185"/>
      <c r="SL363" s="1185"/>
      <c r="SM363" s="1185"/>
      <c r="SN363" s="1185"/>
      <c r="SO363" s="1185"/>
      <c r="SP363" s="1185"/>
      <c r="SQ363" s="1185"/>
      <c r="SR363" s="1185"/>
      <c r="SS363" s="1185"/>
      <c r="ST363" s="1185"/>
      <c r="SU363" s="1185"/>
      <c r="SV363" s="1185"/>
      <c r="SW363" s="1185"/>
      <c r="SX363" s="1185"/>
      <c r="SY363" s="1185"/>
      <c r="SZ363" s="1185"/>
      <c r="TA363" s="1185"/>
      <c r="TB363" s="1185"/>
      <c r="TC363" s="1185"/>
      <c r="TD363" s="1185"/>
      <c r="TE363" s="1185"/>
      <c r="TF363" s="1185"/>
      <c r="TG363" s="1185"/>
      <c r="TH363" s="1185"/>
      <c r="TI363" s="1185"/>
      <c r="TJ363" s="1185"/>
      <c r="TK363" s="1185"/>
      <c r="TL363" s="1185"/>
      <c r="TM363" s="1185"/>
      <c r="TN363" s="1185"/>
      <c r="TO363" s="1185"/>
      <c r="TP363" s="1185"/>
      <c r="TQ363" s="1185"/>
      <c r="TR363" s="1185"/>
      <c r="TS363" s="1185"/>
      <c r="TT363" s="1185"/>
      <c r="TU363" s="1185"/>
      <c r="TV363" s="1185"/>
      <c r="TW363" s="1185"/>
      <c r="TX363" s="1185"/>
      <c r="TY363" s="1185"/>
      <c r="TZ363" s="1185"/>
      <c r="UA363" s="1185"/>
      <c r="UB363" s="1185"/>
      <c r="UC363" s="1185"/>
      <c r="UD363" s="1185"/>
      <c r="UE363" s="1185"/>
      <c r="UF363" s="1185"/>
      <c r="UG363" s="1185"/>
      <c r="UH363" s="1185"/>
      <c r="UI363" s="1185"/>
      <c r="UJ363" s="1185"/>
      <c r="UK363" s="1185"/>
      <c r="UL363" s="1185"/>
      <c r="UM363" s="1185"/>
      <c r="UN363" s="1185"/>
      <c r="UO363" s="1185"/>
      <c r="UP363" s="1185"/>
      <c r="UQ363" s="1185"/>
      <c r="UR363" s="1185"/>
      <c r="US363" s="1185"/>
      <c r="UT363" s="1185"/>
      <c r="UU363" s="1185"/>
      <c r="UV363" s="1185"/>
      <c r="UW363" s="1185"/>
      <c r="UX363" s="1185"/>
      <c r="UY363" s="1185"/>
      <c r="UZ363" s="1185"/>
      <c r="VA363" s="1185"/>
      <c r="VB363" s="1185"/>
      <c r="VC363" s="1185"/>
      <c r="VD363" s="1185"/>
      <c r="VE363" s="1185"/>
      <c r="VF363" s="1185"/>
      <c r="VG363" s="1185"/>
      <c r="VH363" s="1185"/>
      <c r="VI363" s="1185"/>
      <c r="VJ363" s="1185"/>
      <c r="VK363" s="1185"/>
      <c r="VL363" s="1185"/>
      <c r="VM363" s="1185"/>
      <c r="VN363" s="1185"/>
      <c r="VO363" s="1185"/>
      <c r="VP363" s="1185"/>
      <c r="VQ363" s="1185"/>
      <c r="VR363" s="1185"/>
      <c r="VS363" s="1185"/>
      <c r="VT363" s="1185"/>
      <c r="VU363" s="1185"/>
      <c r="VV363" s="1185"/>
      <c r="VW363" s="1185"/>
      <c r="VX363" s="1185"/>
      <c r="VY363" s="1185"/>
      <c r="VZ363" s="1185"/>
      <c r="WA363" s="1185"/>
      <c r="WB363" s="1185"/>
      <c r="WC363" s="1185"/>
      <c r="WD363" s="1185"/>
      <c r="WE363" s="1185"/>
      <c r="WF363" s="1185"/>
      <c r="WG363" s="1185"/>
      <c r="WH363" s="1185"/>
      <c r="WI363" s="1185"/>
      <c r="WJ363" s="1185"/>
      <c r="WK363" s="1185"/>
      <c r="WL363" s="1185"/>
      <c r="WM363" s="1185"/>
      <c r="WN363" s="1185"/>
      <c r="WO363" s="1185"/>
      <c r="WP363" s="1185"/>
      <c r="WQ363" s="1185"/>
      <c r="WR363" s="1185"/>
      <c r="WS363" s="1185"/>
      <c r="WT363" s="1185"/>
      <c r="WU363" s="1185"/>
      <c r="WV363" s="1185"/>
      <c r="WW363" s="1185"/>
      <c r="WX363" s="1185"/>
      <c r="WY363" s="1185"/>
      <c r="WZ363" s="1185"/>
      <c r="XA363" s="1185"/>
      <c r="XB363" s="1185"/>
      <c r="XC363" s="1185"/>
      <c r="XD363" s="1185"/>
      <c r="XE363" s="1185"/>
      <c r="XF363" s="1185"/>
      <c r="XG363" s="1185"/>
      <c r="XH363" s="1185"/>
      <c r="XI363" s="1185"/>
      <c r="XJ363" s="1185"/>
      <c r="XK363" s="1185"/>
      <c r="XL363" s="1185"/>
      <c r="XM363" s="1185"/>
      <c r="XN363" s="1185"/>
      <c r="XO363" s="1185"/>
      <c r="XP363" s="1185"/>
      <c r="XQ363" s="1185"/>
      <c r="XR363" s="1185"/>
      <c r="XS363" s="1185"/>
      <c r="XT363" s="1185"/>
      <c r="XU363" s="1185"/>
      <c r="XV363" s="1185"/>
      <c r="XW363" s="1185"/>
      <c r="XX363" s="1185"/>
      <c r="XY363" s="1185"/>
      <c r="XZ363" s="1185"/>
      <c r="YA363" s="1185"/>
      <c r="YB363" s="1185"/>
      <c r="YC363" s="1185"/>
      <c r="YD363" s="1185"/>
      <c r="YE363" s="1185"/>
      <c r="YF363" s="1185"/>
      <c r="YG363" s="1185"/>
      <c r="YH363" s="1185"/>
      <c r="YI363" s="1185"/>
      <c r="YJ363" s="1185"/>
      <c r="YK363" s="1185"/>
      <c r="YL363" s="1185"/>
      <c r="YM363" s="1185"/>
      <c r="YN363" s="1185"/>
      <c r="YO363" s="1185"/>
      <c r="YP363" s="1185"/>
      <c r="YQ363" s="1185"/>
      <c r="YR363" s="1185"/>
      <c r="YS363" s="1185"/>
      <c r="YT363" s="1185"/>
      <c r="YU363" s="1185"/>
      <c r="YV363" s="1185"/>
      <c r="YW363" s="1185"/>
      <c r="YX363" s="1185"/>
      <c r="YY363" s="1185"/>
      <c r="YZ363" s="1185"/>
      <c r="ZA363" s="1185"/>
      <c r="ZB363" s="1185"/>
      <c r="ZC363" s="1185"/>
      <c r="ZD363" s="1185"/>
      <c r="ZE363" s="1185"/>
      <c r="ZF363" s="1185"/>
      <c r="ZG363" s="1185"/>
      <c r="ZH363" s="1185"/>
      <c r="ZI363" s="1185"/>
      <c r="ZJ363" s="1185"/>
      <c r="ZK363" s="1185"/>
      <c r="ZL363" s="1185"/>
      <c r="ZM363" s="1185"/>
      <c r="ZN363" s="1185"/>
      <c r="ZO363" s="1185"/>
      <c r="ZP363" s="1185"/>
      <c r="ZQ363" s="1185"/>
      <c r="ZR363" s="1185"/>
      <c r="ZS363" s="1185"/>
      <c r="ZT363" s="1185"/>
      <c r="ZU363" s="1185"/>
      <c r="ZV363" s="1185"/>
      <c r="ZW363" s="1185"/>
      <c r="ZX363" s="1185"/>
      <c r="ZY363" s="1185"/>
      <c r="ZZ363" s="1185"/>
      <c r="AAA363" s="1185"/>
      <c r="AAB363" s="1185"/>
      <c r="AAC363" s="1185"/>
      <c r="AAD363" s="1185"/>
      <c r="AAE363" s="1185"/>
      <c r="AAF363" s="1185"/>
      <c r="AAG363" s="1185"/>
      <c r="AAH363" s="1185"/>
      <c r="AAI363" s="1185"/>
      <c r="AAJ363" s="1185"/>
      <c r="AAK363" s="1185"/>
      <c r="AAL363" s="1185"/>
      <c r="AAM363" s="1185"/>
      <c r="AAN363" s="1185"/>
      <c r="AAO363" s="1185"/>
      <c r="AAP363" s="1185"/>
      <c r="AAQ363" s="1185"/>
      <c r="AAR363" s="1185"/>
      <c r="AAS363" s="1185"/>
      <c r="AAT363" s="1185"/>
      <c r="AAU363" s="1185"/>
      <c r="AAV363" s="1185"/>
      <c r="AAW363" s="1185"/>
      <c r="AAX363" s="1185"/>
      <c r="AAY363" s="1185"/>
      <c r="AAZ363" s="1185"/>
      <c r="ABA363" s="1185"/>
      <c r="ABB363" s="1185"/>
      <c r="ABC363" s="1185"/>
      <c r="ABD363" s="1185"/>
      <c r="ABE363" s="1185"/>
      <c r="ABF363" s="1185"/>
      <c r="ABG363" s="1185"/>
      <c r="ABH363" s="1185"/>
      <c r="ABI363" s="1185"/>
      <c r="ABJ363" s="1185"/>
      <c r="ABK363" s="1185"/>
      <c r="ABL363" s="1185"/>
      <c r="ABM363" s="1185"/>
      <c r="ABN363" s="1185"/>
      <c r="ABO363" s="1185"/>
      <c r="ABP363" s="1185"/>
      <c r="ABQ363" s="1185"/>
      <c r="ABR363" s="1185"/>
      <c r="ABS363" s="1185"/>
      <c r="ABT363" s="1185"/>
      <c r="ABU363" s="1185"/>
      <c r="ABV363" s="1185"/>
      <c r="ABW363" s="1185"/>
      <c r="ABX363" s="1185"/>
      <c r="ABY363" s="1185"/>
      <c r="ABZ363" s="1185"/>
      <c r="ACA363" s="1185"/>
      <c r="ACB363" s="1185"/>
      <c r="ACC363" s="1185"/>
      <c r="ACD363" s="1185"/>
      <c r="ACE363" s="1185"/>
      <c r="ACF363" s="1185"/>
      <c r="ACG363" s="1185"/>
      <c r="ACH363" s="1185"/>
      <c r="ACI363" s="1185"/>
      <c r="ACJ363" s="1185"/>
      <c r="ACK363" s="1185"/>
      <c r="ACL363" s="1185"/>
      <c r="ACM363" s="1185"/>
      <c r="ACN363" s="1185"/>
      <c r="ACO363" s="1185"/>
      <c r="ACP363" s="1185"/>
      <c r="ACQ363" s="1185"/>
      <c r="ACR363" s="1185"/>
      <c r="ACS363" s="1185"/>
      <c r="ACT363" s="1185"/>
      <c r="ACU363" s="1185"/>
      <c r="ACV363" s="1185"/>
      <c r="ACW363" s="1185"/>
      <c r="ACX363" s="1185"/>
      <c r="ACY363" s="1185"/>
      <c r="ACZ363" s="1185"/>
      <c r="ADA363" s="1185"/>
      <c r="ADB363" s="1185"/>
      <c r="ADC363" s="1185"/>
      <c r="ADD363" s="1185"/>
      <c r="ADE363" s="1185"/>
      <c r="ADF363" s="1185"/>
      <c r="ADG363" s="1185"/>
      <c r="ADH363" s="1185"/>
      <c r="ADI363" s="1185"/>
      <c r="ADJ363" s="1185"/>
      <c r="ADK363" s="1185"/>
      <c r="ADL363" s="1185"/>
      <c r="ADM363" s="1185"/>
      <c r="ADN363" s="1185"/>
      <c r="ADO363" s="1185"/>
      <c r="ADP363" s="1185"/>
      <c r="ADQ363" s="1185"/>
      <c r="ADR363" s="1185"/>
      <c r="ADS363" s="1185"/>
      <c r="ADT363" s="1185"/>
      <c r="ADU363" s="1185"/>
      <c r="ADV363" s="1185"/>
      <c r="ADW363" s="1185"/>
      <c r="ADX363" s="1185"/>
      <c r="ADY363" s="1185"/>
      <c r="ADZ363" s="1185"/>
      <c r="AEA363" s="1185"/>
      <c r="AEB363" s="1185"/>
      <c r="AEC363" s="1185"/>
      <c r="AED363" s="1185"/>
      <c r="AEE363" s="1185"/>
      <c r="AEF363" s="1185"/>
      <c r="AEG363" s="1185"/>
      <c r="AEH363" s="1185"/>
      <c r="AEI363" s="1185"/>
      <c r="AEJ363" s="1185"/>
      <c r="AEK363" s="1185"/>
      <c r="AEL363" s="1185"/>
      <c r="AEM363" s="1185"/>
      <c r="AEN363" s="1185"/>
      <c r="AEO363" s="1185"/>
      <c r="AEP363" s="1185"/>
      <c r="AEQ363" s="1185"/>
      <c r="AER363" s="1185"/>
      <c r="AES363" s="1185"/>
      <c r="AET363" s="1185"/>
      <c r="AEU363" s="1185"/>
      <c r="AEV363" s="1185"/>
      <c r="AEW363" s="1185"/>
      <c r="AEX363" s="1185"/>
      <c r="AEY363" s="1185"/>
      <c r="AEZ363" s="1185"/>
      <c r="AFA363" s="1185"/>
      <c r="AFB363" s="1185"/>
      <c r="AFC363" s="1185"/>
      <c r="AFD363" s="1185"/>
      <c r="AFE363" s="1185"/>
      <c r="AFF363" s="1185"/>
      <c r="AFG363" s="1185"/>
      <c r="AFH363" s="1185"/>
      <c r="AFI363" s="1185"/>
      <c r="AFJ363" s="1185"/>
      <c r="AFK363" s="1185"/>
      <c r="AFL363" s="1185"/>
      <c r="AFM363" s="1185"/>
      <c r="AFN363" s="1185"/>
      <c r="AFO363" s="1185"/>
      <c r="AFP363" s="1185"/>
      <c r="AFQ363" s="1185"/>
      <c r="AFR363" s="1185"/>
      <c r="AFS363" s="1185"/>
      <c r="AFT363" s="1185"/>
      <c r="AFU363" s="1185"/>
      <c r="AFV363" s="1185"/>
      <c r="AFW363" s="1185"/>
      <c r="AFX363" s="1185"/>
      <c r="AFY363" s="1185"/>
      <c r="AFZ363" s="1185"/>
      <c r="AGA363" s="1185"/>
      <c r="AGB363" s="1185"/>
      <c r="AGC363" s="1185"/>
      <c r="AGD363" s="1185"/>
      <c r="AGE363" s="1185"/>
      <c r="AGF363" s="1185"/>
      <c r="AGG363" s="1185"/>
      <c r="AGH363" s="1185"/>
      <c r="AGI363" s="1185"/>
      <c r="AGJ363" s="1185"/>
      <c r="AGK363" s="1185"/>
      <c r="AGL363" s="1185"/>
      <c r="AGM363" s="1185"/>
      <c r="AGN363" s="1185"/>
      <c r="AGO363" s="1185"/>
      <c r="AGP363" s="1185"/>
      <c r="AGQ363" s="1185"/>
      <c r="AGR363" s="1185"/>
      <c r="AGS363" s="1185"/>
      <c r="AGT363" s="1185"/>
      <c r="AGU363" s="1185"/>
      <c r="AGV363" s="1185"/>
      <c r="AGW363" s="1185"/>
      <c r="AGX363" s="1185"/>
      <c r="AGY363" s="1185"/>
      <c r="AGZ363" s="1185"/>
      <c r="AHA363" s="1185"/>
      <c r="AHB363" s="1185"/>
      <c r="AHC363" s="1185"/>
      <c r="AHD363" s="1185"/>
      <c r="AHE363" s="1185"/>
      <c r="AHF363" s="1185"/>
      <c r="AHG363" s="1185"/>
      <c r="AHH363" s="1185"/>
      <c r="AHI363" s="1185"/>
      <c r="AHJ363" s="1185"/>
      <c r="AHK363" s="1185"/>
      <c r="AHL363" s="1185"/>
      <c r="AHM363" s="1185"/>
      <c r="AHN363" s="1185"/>
      <c r="AHO363" s="1185"/>
      <c r="AHP363" s="1185"/>
      <c r="AHQ363" s="1185"/>
      <c r="AHR363" s="1185"/>
      <c r="AHS363" s="1185"/>
      <c r="AHT363" s="1185"/>
      <c r="AHU363" s="1185"/>
      <c r="AHV363" s="1185"/>
      <c r="AHW363" s="1185"/>
      <c r="AHX363" s="1185"/>
      <c r="AHY363" s="1185"/>
      <c r="AHZ363" s="1185"/>
      <c r="AIA363" s="1185"/>
      <c r="AIB363" s="1185"/>
      <c r="AIC363" s="1185"/>
      <c r="AID363" s="1185"/>
      <c r="AIE363" s="1185"/>
      <c r="AIF363" s="1185"/>
      <c r="AIG363" s="1185"/>
      <c r="AIH363" s="1185"/>
      <c r="AII363" s="1185"/>
      <c r="AIJ363" s="1185"/>
      <c r="AIK363" s="1185"/>
      <c r="AIL363" s="1185"/>
      <c r="AIM363" s="1185"/>
      <c r="AIN363" s="1185"/>
      <c r="AIO363" s="1185"/>
      <c r="AIP363" s="1185"/>
      <c r="AIQ363" s="1185"/>
      <c r="AIR363" s="1185"/>
      <c r="AIS363" s="1185"/>
      <c r="AIT363" s="1185"/>
      <c r="AIU363" s="1185"/>
      <c r="AIV363" s="1185"/>
      <c r="AIW363" s="1185"/>
      <c r="AIX363" s="1185"/>
      <c r="AIY363" s="1185"/>
      <c r="AIZ363" s="1185"/>
      <c r="AJA363" s="1185"/>
      <c r="AJB363" s="1185"/>
      <c r="AJC363" s="1185"/>
      <c r="AJD363" s="1185"/>
      <c r="AJE363" s="1185"/>
      <c r="AJF363" s="1185"/>
      <c r="AJG363" s="1185"/>
      <c r="AJH363" s="1185"/>
      <c r="AJI363" s="1185"/>
      <c r="AJJ363" s="1185"/>
      <c r="AJK363" s="1185"/>
      <c r="AJL363" s="1185"/>
      <c r="AJM363" s="1185"/>
      <c r="AJN363" s="1185"/>
      <c r="AJO363" s="1185"/>
      <c r="AJP363" s="1185"/>
      <c r="AJQ363" s="1185"/>
      <c r="AJR363" s="1185"/>
      <c r="AJS363" s="1185"/>
      <c r="AJT363" s="1185"/>
      <c r="AJU363" s="1185"/>
      <c r="AJV363" s="1185"/>
      <c r="AJW363" s="1185"/>
      <c r="AJX363" s="1185"/>
      <c r="AJY363" s="1185"/>
      <c r="AJZ363" s="1185"/>
      <c r="AKA363" s="1185"/>
      <c r="AKB363" s="1185"/>
      <c r="AKC363" s="1185"/>
      <c r="AKD363" s="1185"/>
      <c r="AKE363" s="1185"/>
      <c r="AKF363" s="1185"/>
      <c r="AKG363" s="1185"/>
      <c r="AKH363" s="1185"/>
      <c r="AKI363" s="1185"/>
      <c r="AKJ363" s="1185"/>
      <c r="AKK363" s="1185"/>
      <c r="AKL363" s="1185"/>
      <c r="AKM363" s="1185"/>
      <c r="AKN363" s="1185"/>
      <c r="AKO363" s="1185"/>
      <c r="AKP363" s="1185"/>
      <c r="AKQ363" s="1185"/>
      <c r="AKR363" s="1185"/>
      <c r="AKS363" s="1185"/>
      <c r="AKT363" s="1185"/>
      <c r="AKU363" s="1185"/>
      <c r="AKV363" s="1185"/>
      <c r="AKW363" s="1185"/>
      <c r="AKX363" s="1185"/>
      <c r="AKY363" s="1185"/>
      <c r="AKZ363" s="1185"/>
      <c r="ALA363" s="1185"/>
      <c r="ALB363" s="1185"/>
      <c r="ALC363" s="1185"/>
      <c r="ALD363" s="1185"/>
      <c r="ALE363" s="1185"/>
      <c r="ALF363" s="1185"/>
      <c r="ALG363" s="1185"/>
      <c r="ALH363" s="1185"/>
      <c r="ALI363" s="1185"/>
      <c r="ALJ363" s="1185"/>
      <c r="ALK363" s="1185"/>
      <c r="ALL363" s="1185"/>
      <c r="ALM363" s="1185"/>
      <c r="ALN363" s="1185"/>
      <c r="ALO363" s="1185"/>
      <c r="ALP363" s="1185"/>
      <c r="ALQ363" s="1185"/>
      <c r="ALR363" s="1185"/>
      <c r="ALS363" s="1185"/>
      <c r="ALT363" s="1185"/>
      <c r="ALU363" s="1185"/>
      <c r="ALV363" s="1185"/>
      <c r="ALW363" s="1185"/>
      <c r="ALX363" s="1185"/>
      <c r="ALY363" s="1185"/>
      <c r="ALZ363" s="1185"/>
      <c r="AMA363" s="1185"/>
      <c r="AMB363" s="1185"/>
      <c r="AMC363" s="1185"/>
      <c r="AMD363" s="1185"/>
      <c r="AME363" s="1185"/>
      <c r="AMF363" s="1185"/>
      <c r="AMG363" s="1185"/>
      <c r="AMH363" s="1185"/>
      <c r="AMI363" s="1185"/>
      <c r="AMJ363" s="1185"/>
      <c r="AMK363" s="1185"/>
    </row>
    <row r="364" spans="1:1025">
      <c r="A364" s="1608"/>
      <c r="B364" s="1594"/>
      <c r="C364" s="1594"/>
      <c r="D364" s="1594"/>
      <c r="E364" s="1594"/>
      <c r="F364" s="1595"/>
      <c r="G364" s="1609"/>
      <c r="H364" s="1609"/>
      <c r="K364" s="1185"/>
      <c r="L364" s="1185"/>
      <c r="M364" s="1185"/>
      <c r="N364" s="1185"/>
      <c r="O364" s="1185"/>
      <c r="P364" s="1185"/>
      <c r="Q364" s="1185"/>
      <c r="R364" s="1185"/>
      <c r="S364" s="1185"/>
      <c r="T364" s="1185"/>
      <c r="U364" s="1185"/>
      <c r="V364" s="1185"/>
      <c r="W364" s="1185"/>
      <c r="X364" s="1185"/>
      <c r="Y364" s="1185"/>
      <c r="Z364" s="1185"/>
      <c r="AA364" s="1185"/>
      <c r="AB364" s="1185"/>
      <c r="AC364" s="1185"/>
      <c r="AD364" s="1185"/>
      <c r="AE364" s="1185"/>
      <c r="AF364" s="1185"/>
      <c r="AG364" s="1185"/>
      <c r="AH364" s="1185"/>
      <c r="AI364" s="1185"/>
      <c r="AJ364" s="1185"/>
      <c r="AK364" s="1185"/>
      <c r="AL364" s="1185"/>
      <c r="AM364" s="1185"/>
      <c r="AN364" s="1185"/>
      <c r="AO364" s="1185"/>
      <c r="AP364" s="1185"/>
      <c r="AQ364" s="1185"/>
      <c r="AR364" s="1185"/>
      <c r="AS364" s="1185"/>
      <c r="AT364" s="1185"/>
      <c r="AU364" s="1185"/>
      <c r="AV364" s="1185"/>
      <c r="AW364" s="1185"/>
      <c r="AX364" s="1185"/>
      <c r="AY364" s="1185"/>
      <c r="AZ364" s="1185"/>
      <c r="BA364" s="1185"/>
      <c r="BB364" s="1185"/>
      <c r="BC364" s="1185"/>
      <c r="BD364" s="1185"/>
      <c r="BE364" s="1185"/>
      <c r="BF364" s="1185"/>
      <c r="BG364" s="1185"/>
      <c r="BH364" s="1185"/>
      <c r="BI364" s="1185"/>
      <c r="BJ364" s="1185"/>
      <c r="BK364" s="1185"/>
      <c r="BL364" s="1185"/>
      <c r="BM364" s="1185"/>
      <c r="BN364" s="1185"/>
      <c r="BO364" s="1185"/>
      <c r="BP364" s="1185"/>
      <c r="BQ364" s="1185"/>
      <c r="BR364" s="1185"/>
      <c r="BS364" s="1185"/>
      <c r="BT364" s="1185"/>
      <c r="BU364" s="1185"/>
      <c r="BV364" s="1185"/>
      <c r="BW364" s="1185"/>
      <c r="BX364" s="1185"/>
      <c r="BY364" s="1185"/>
      <c r="BZ364" s="1185"/>
      <c r="CA364" s="1185"/>
      <c r="CB364" s="1185"/>
      <c r="CC364" s="1185"/>
      <c r="CD364" s="1185"/>
      <c r="CE364" s="1185"/>
      <c r="CF364" s="1185"/>
      <c r="CG364" s="1185"/>
      <c r="CH364" s="1185"/>
      <c r="CI364" s="1185"/>
      <c r="CJ364" s="1185"/>
      <c r="CK364" s="1185"/>
      <c r="CL364" s="1185"/>
      <c r="CM364" s="1185"/>
      <c r="CN364" s="1185"/>
      <c r="CO364" s="1185"/>
      <c r="CP364" s="1185"/>
      <c r="CQ364" s="1185"/>
      <c r="CR364" s="1185"/>
      <c r="CS364" s="1185"/>
      <c r="CT364" s="1185"/>
      <c r="CU364" s="1185"/>
      <c r="CV364" s="1185"/>
      <c r="CW364" s="1185"/>
      <c r="CX364" s="1185"/>
      <c r="CY364" s="1185"/>
      <c r="CZ364" s="1185"/>
      <c r="DA364" s="1185"/>
      <c r="DB364" s="1185"/>
      <c r="DC364" s="1185"/>
      <c r="DD364" s="1185"/>
      <c r="DE364" s="1185"/>
      <c r="DF364" s="1185"/>
      <c r="DG364" s="1185"/>
      <c r="DH364" s="1185"/>
      <c r="DI364" s="1185"/>
      <c r="DJ364" s="1185"/>
      <c r="DK364" s="1185"/>
      <c r="DL364" s="1185"/>
      <c r="DM364" s="1185"/>
      <c r="DN364" s="1185"/>
      <c r="DO364" s="1185"/>
      <c r="DP364" s="1185"/>
      <c r="DQ364" s="1185"/>
      <c r="DR364" s="1185"/>
      <c r="DS364" s="1185"/>
      <c r="DT364" s="1185"/>
      <c r="DU364" s="1185"/>
      <c r="DV364" s="1185"/>
      <c r="DW364" s="1185"/>
      <c r="DX364" s="1185"/>
      <c r="DY364" s="1185"/>
      <c r="DZ364" s="1185"/>
      <c r="EA364" s="1185"/>
      <c r="EB364" s="1185"/>
      <c r="EC364" s="1185"/>
      <c r="ED364" s="1185"/>
      <c r="EE364" s="1185"/>
      <c r="EF364" s="1185"/>
      <c r="EG364" s="1185"/>
      <c r="EH364" s="1185"/>
      <c r="EI364" s="1185"/>
      <c r="EJ364" s="1185"/>
      <c r="EK364" s="1185"/>
      <c r="EL364" s="1185"/>
      <c r="EM364" s="1185"/>
      <c r="EN364" s="1185"/>
      <c r="EO364" s="1185"/>
      <c r="EP364" s="1185"/>
      <c r="EQ364" s="1185"/>
      <c r="ER364" s="1185"/>
      <c r="ES364" s="1185"/>
      <c r="ET364" s="1185"/>
      <c r="EU364" s="1185"/>
      <c r="EV364" s="1185"/>
      <c r="EW364" s="1185"/>
      <c r="EX364" s="1185"/>
      <c r="EY364" s="1185"/>
      <c r="EZ364" s="1185"/>
      <c r="FA364" s="1185"/>
      <c r="FB364" s="1185"/>
      <c r="FC364" s="1185"/>
      <c r="FD364" s="1185"/>
      <c r="FE364" s="1185"/>
      <c r="FF364" s="1185"/>
      <c r="FG364" s="1185"/>
      <c r="FH364" s="1185"/>
      <c r="FI364" s="1185"/>
      <c r="FJ364" s="1185"/>
      <c r="FK364" s="1185"/>
      <c r="FL364" s="1185"/>
      <c r="FM364" s="1185"/>
      <c r="FN364" s="1185"/>
      <c r="FO364" s="1185"/>
      <c r="FP364" s="1185"/>
      <c r="FQ364" s="1185"/>
      <c r="FR364" s="1185"/>
      <c r="FS364" s="1185"/>
      <c r="FT364" s="1185"/>
      <c r="FU364" s="1185"/>
      <c r="FV364" s="1185"/>
      <c r="FW364" s="1185"/>
      <c r="FX364" s="1185"/>
      <c r="FY364" s="1185"/>
      <c r="FZ364" s="1185"/>
      <c r="GA364" s="1185"/>
      <c r="GB364" s="1185"/>
      <c r="GC364" s="1185"/>
      <c r="GD364" s="1185"/>
      <c r="GE364" s="1185"/>
      <c r="GF364" s="1185"/>
      <c r="GG364" s="1185"/>
      <c r="GH364" s="1185"/>
      <c r="GI364" s="1185"/>
      <c r="GJ364" s="1185"/>
      <c r="GK364" s="1185"/>
      <c r="GL364" s="1185"/>
      <c r="GM364" s="1185"/>
      <c r="GN364" s="1185"/>
      <c r="GO364" s="1185"/>
      <c r="GP364" s="1185"/>
      <c r="GQ364" s="1185"/>
      <c r="GR364" s="1185"/>
      <c r="GS364" s="1185"/>
      <c r="GT364" s="1185"/>
      <c r="GU364" s="1185"/>
      <c r="GV364" s="1185"/>
      <c r="GW364" s="1185"/>
      <c r="GX364" s="1185"/>
      <c r="GY364" s="1185"/>
      <c r="GZ364" s="1185"/>
      <c r="HA364" s="1185"/>
      <c r="HB364" s="1185"/>
      <c r="HC364" s="1185"/>
      <c r="HD364" s="1185"/>
      <c r="HE364" s="1185"/>
      <c r="HF364" s="1185"/>
      <c r="HG364" s="1185"/>
      <c r="HH364" s="1185"/>
      <c r="HI364" s="1185"/>
      <c r="HJ364" s="1185"/>
      <c r="HK364" s="1185"/>
      <c r="HL364" s="1185"/>
      <c r="HM364" s="1185"/>
      <c r="HN364" s="1185"/>
      <c r="HO364" s="1185"/>
      <c r="HP364" s="1185"/>
      <c r="HQ364" s="1185"/>
      <c r="HR364" s="1185"/>
      <c r="HS364" s="1185"/>
      <c r="HT364" s="1185"/>
      <c r="HU364" s="1185"/>
      <c r="HV364" s="1185"/>
      <c r="HW364" s="1185"/>
      <c r="HX364" s="1185"/>
      <c r="HY364" s="1185"/>
      <c r="HZ364" s="1185"/>
      <c r="IA364" s="1185"/>
      <c r="IB364" s="1185"/>
      <c r="IC364" s="1185"/>
      <c r="ID364" s="1185"/>
      <c r="IE364" s="1185"/>
      <c r="IF364" s="1185"/>
      <c r="IG364" s="1185"/>
      <c r="IH364" s="1185"/>
      <c r="II364" s="1185"/>
      <c r="IJ364" s="1185"/>
      <c r="IK364" s="1185"/>
      <c r="IL364" s="1185"/>
      <c r="IM364" s="1185"/>
      <c r="IN364" s="1185"/>
      <c r="IO364" s="1185"/>
      <c r="IP364" s="1185"/>
      <c r="IQ364" s="1185"/>
      <c r="IR364" s="1185"/>
      <c r="IS364" s="1185"/>
      <c r="IT364" s="1185"/>
      <c r="IU364" s="1185"/>
      <c r="IV364" s="1185"/>
      <c r="IW364" s="1185"/>
      <c r="IX364" s="1185"/>
      <c r="IY364" s="1185"/>
      <c r="IZ364" s="1185"/>
      <c r="JA364" s="1185"/>
      <c r="JB364" s="1185"/>
      <c r="JC364" s="1185"/>
      <c r="JD364" s="1185"/>
      <c r="JE364" s="1185"/>
      <c r="JF364" s="1185"/>
      <c r="JG364" s="1185"/>
      <c r="JH364" s="1185"/>
      <c r="JI364" s="1185"/>
      <c r="JJ364" s="1185"/>
      <c r="JK364" s="1185"/>
      <c r="JL364" s="1185"/>
      <c r="JM364" s="1185"/>
      <c r="JN364" s="1185"/>
      <c r="JO364" s="1185"/>
      <c r="JP364" s="1185"/>
      <c r="JQ364" s="1185"/>
      <c r="JR364" s="1185"/>
      <c r="JS364" s="1185"/>
      <c r="JT364" s="1185"/>
      <c r="JU364" s="1185"/>
      <c r="JV364" s="1185"/>
      <c r="JW364" s="1185"/>
      <c r="JX364" s="1185"/>
      <c r="JY364" s="1185"/>
      <c r="JZ364" s="1185"/>
      <c r="KA364" s="1185"/>
      <c r="KB364" s="1185"/>
      <c r="KC364" s="1185"/>
      <c r="KD364" s="1185"/>
      <c r="KE364" s="1185"/>
      <c r="KF364" s="1185"/>
      <c r="KG364" s="1185"/>
      <c r="KH364" s="1185"/>
      <c r="KI364" s="1185"/>
      <c r="KJ364" s="1185"/>
      <c r="KK364" s="1185"/>
      <c r="KL364" s="1185"/>
      <c r="KM364" s="1185"/>
      <c r="KN364" s="1185"/>
      <c r="KO364" s="1185"/>
      <c r="KP364" s="1185"/>
      <c r="KQ364" s="1185"/>
      <c r="KR364" s="1185"/>
      <c r="KS364" s="1185"/>
      <c r="KT364" s="1185"/>
      <c r="KU364" s="1185"/>
      <c r="KV364" s="1185"/>
      <c r="KW364" s="1185"/>
      <c r="KX364" s="1185"/>
      <c r="KY364" s="1185"/>
      <c r="KZ364" s="1185"/>
      <c r="LA364" s="1185"/>
      <c r="LB364" s="1185"/>
      <c r="LC364" s="1185"/>
      <c r="LD364" s="1185"/>
      <c r="LE364" s="1185"/>
      <c r="LF364" s="1185"/>
      <c r="LG364" s="1185"/>
      <c r="LH364" s="1185"/>
      <c r="LI364" s="1185"/>
      <c r="LJ364" s="1185"/>
      <c r="LK364" s="1185"/>
      <c r="LL364" s="1185"/>
      <c r="LM364" s="1185"/>
      <c r="LN364" s="1185"/>
      <c r="LO364" s="1185"/>
      <c r="LP364" s="1185"/>
      <c r="LQ364" s="1185"/>
      <c r="LR364" s="1185"/>
      <c r="LS364" s="1185"/>
      <c r="LT364" s="1185"/>
      <c r="LU364" s="1185"/>
      <c r="LV364" s="1185"/>
      <c r="LW364" s="1185"/>
      <c r="LX364" s="1185"/>
      <c r="LY364" s="1185"/>
      <c r="LZ364" s="1185"/>
      <c r="MA364" s="1185"/>
      <c r="MB364" s="1185"/>
      <c r="MC364" s="1185"/>
      <c r="MD364" s="1185"/>
      <c r="ME364" s="1185"/>
      <c r="MF364" s="1185"/>
      <c r="MG364" s="1185"/>
      <c r="MH364" s="1185"/>
      <c r="MI364" s="1185"/>
      <c r="MJ364" s="1185"/>
      <c r="MK364" s="1185"/>
      <c r="ML364" s="1185"/>
      <c r="MM364" s="1185"/>
      <c r="MN364" s="1185"/>
      <c r="MO364" s="1185"/>
      <c r="MP364" s="1185"/>
      <c r="MQ364" s="1185"/>
      <c r="MR364" s="1185"/>
      <c r="MS364" s="1185"/>
      <c r="MT364" s="1185"/>
      <c r="MU364" s="1185"/>
      <c r="MV364" s="1185"/>
      <c r="MW364" s="1185"/>
      <c r="MX364" s="1185"/>
      <c r="MY364" s="1185"/>
      <c r="MZ364" s="1185"/>
      <c r="NA364" s="1185"/>
      <c r="NB364" s="1185"/>
      <c r="NC364" s="1185"/>
      <c r="ND364" s="1185"/>
      <c r="NE364" s="1185"/>
      <c r="NF364" s="1185"/>
      <c r="NG364" s="1185"/>
      <c r="NH364" s="1185"/>
      <c r="NI364" s="1185"/>
      <c r="NJ364" s="1185"/>
      <c r="NK364" s="1185"/>
      <c r="NL364" s="1185"/>
      <c r="NM364" s="1185"/>
      <c r="NN364" s="1185"/>
      <c r="NO364" s="1185"/>
      <c r="NP364" s="1185"/>
      <c r="NQ364" s="1185"/>
      <c r="NR364" s="1185"/>
      <c r="NS364" s="1185"/>
      <c r="NT364" s="1185"/>
      <c r="NU364" s="1185"/>
      <c r="NV364" s="1185"/>
      <c r="NW364" s="1185"/>
      <c r="NX364" s="1185"/>
      <c r="NY364" s="1185"/>
      <c r="NZ364" s="1185"/>
      <c r="OA364" s="1185"/>
      <c r="OB364" s="1185"/>
      <c r="OC364" s="1185"/>
      <c r="OD364" s="1185"/>
      <c r="OE364" s="1185"/>
      <c r="OF364" s="1185"/>
      <c r="OG364" s="1185"/>
      <c r="OH364" s="1185"/>
      <c r="OI364" s="1185"/>
      <c r="OJ364" s="1185"/>
      <c r="OK364" s="1185"/>
      <c r="OL364" s="1185"/>
      <c r="OM364" s="1185"/>
      <c r="ON364" s="1185"/>
      <c r="OO364" s="1185"/>
      <c r="OP364" s="1185"/>
      <c r="OQ364" s="1185"/>
      <c r="OR364" s="1185"/>
      <c r="OS364" s="1185"/>
      <c r="OT364" s="1185"/>
      <c r="OU364" s="1185"/>
      <c r="OV364" s="1185"/>
      <c r="OW364" s="1185"/>
      <c r="OX364" s="1185"/>
      <c r="OY364" s="1185"/>
      <c r="OZ364" s="1185"/>
      <c r="PA364" s="1185"/>
      <c r="PB364" s="1185"/>
      <c r="PC364" s="1185"/>
      <c r="PD364" s="1185"/>
      <c r="PE364" s="1185"/>
      <c r="PF364" s="1185"/>
      <c r="PG364" s="1185"/>
      <c r="PH364" s="1185"/>
      <c r="PI364" s="1185"/>
      <c r="PJ364" s="1185"/>
      <c r="PK364" s="1185"/>
      <c r="PL364" s="1185"/>
      <c r="PM364" s="1185"/>
      <c r="PN364" s="1185"/>
      <c r="PO364" s="1185"/>
      <c r="PP364" s="1185"/>
      <c r="PQ364" s="1185"/>
      <c r="PR364" s="1185"/>
      <c r="PS364" s="1185"/>
      <c r="PT364" s="1185"/>
      <c r="PU364" s="1185"/>
      <c r="PV364" s="1185"/>
      <c r="PW364" s="1185"/>
      <c r="PX364" s="1185"/>
      <c r="PY364" s="1185"/>
      <c r="PZ364" s="1185"/>
      <c r="QA364" s="1185"/>
      <c r="QB364" s="1185"/>
      <c r="QC364" s="1185"/>
      <c r="QD364" s="1185"/>
      <c r="QE364" s="1185"/>
      <c r="QF364" s="1185"/>
      <c r="QG364" s="1185"/>
      <c r="QH364" s="1185"/>
      <c r="QI364" s="1185"/>
      <c r="QJ364" s="1185"/>
      <c r="QK364" s="1185"/>
      <c r="QL364" s="1185"/>
      <c r="QM364" s="1185"/>
      <c r="QN364" s="1185"/>
      <c r="QO364" s="1185"/>
      <c r="QP364" s="1185"/>
      <c r="QQ364" s="1185"/>
      <c r="QR364" s="1185"/>
      <c r="QS364" s="1185"/>
      <c r="QT364" s="1185"/>
      <c r="QU364" s="1185"/>
      <c r="QV364" s="1185"/>
      <c r="QW364" s="1185"/>
      <c r="QX364" s="1185"/>
      <c r="QY364" s="1185"/>
      <c r="QZ364" s="1185"/>
      <c r="RA364" s="1185"/>
      <c r="RB364" s="1185"/>
      <c r="RC364" s="1185"/>
      <c r="RD364" s="1185"/>
      <c r="RE364" s="1185"/>
      <c r="RF364" s="1185"/>
      <c r="RG364" s="1185"/>
      <c r="RH364" s="1185"/>
      <c r="RI364" s="1185"/>
      <c r="RJ364" s="1185"/>
      <c r="RK364" s="1185"/>
      <c r="RL364" s="1185"/>
      <c r="RM364" s="1185"/>
      <c r="RN364" s="1185"/>
      <c r="RO364" s="1185"/>
      <c r="RP364" s="1185"/>
      <c r="RQ364" s="1185"/>
      <c r="RR364" s="1185"/>
      <c r="RS364" s="1185"/>
      <c r="RT364" s="1185"/>
      <c r="RU364" s="1185"/>
      <c r="RV364" s="1185"/>
      <c r="RW364" s="1185"/>
      <c r="RX364" s="1185"/>
      <c r="RY364" s="1185"/>
      <c r="RZ364" s="1185"/>
      <c r="SA364" s="1185"/>
      <c r="SB364" s="1185"/>
      <c r="SC364" s="1185"/>
      <c r="SD364" s="1185"/>
      <c r="SE364" s="1185"/>
      <c r="SF364" s="1185"/>
      <c r="SG364" s="1185"/>
      <c r="SH364" s="1185"/>
      <c r="SI364" s="1185"/>
      <c r="SJ364" s="1185"/>
      <c r="SK364" s="1185"/>
      <c r="SL364" s="1185"/>
      <c r="SM364" s="1185"/>
      <c r="SN364" s="1185"/>
      <c r="SO364" s="1185"/>
      <c r="SP364" s="1185"/>
      <c r="SQ364" s="1185"/>
      <c r="SR364" s="1185"/>
      <c r="SS364" s="1185"/>
      <c r="ST364" s="1185"/>
      <c r="SU364" s="1185"/>
      <c r="SV364" s="1185"/>
      <c r="SW364" s="1185"/>
      <c r="SX364" s="1185"/>
      <c r="SY364" s="1185"/>
      <c r="SZ364" s="1185"/>
      <c r="TA364" s="1185"/>
      <c r="TB364" s="1185"/>
      <c r="TC364" s="1185"/>
      <c r="TD364" s="1185"/>
      <c r="TE364" s="1185"/>
      <c r="TF364" s="1185"/>
      <c r="TG364" s="1185"/>
      <c r="TH364" s="1185"/>
      <c r="TI364" s="1185"/>
      <c r="TJ364" s="1185"/>
      <c r="TK364" s="1185"/>
      <c r="TL364" s="1185"/>
      <c r="TM364" s="1185"/>
      <c r="TN364" s="1185"/>
      <c r="TO364" s="1185"/>
      <c r="TP364" s="1185"/>
      <c r="TQ364" s="1185"/>
      <c r="TR364" s="1185"/>
      <c r="TS364" s="1185"/>
      <c r="TT364" s="1185"/>
      <c r="TU364" s="1185"/>
      <c r="TV364" s="1185"/>
      <c r="TW364" s="1185"/>
      <c r="TX364" s="1185"/>
      <c r="TY364" s="1185"/>
      <c r="TZ364" s="1185"/>
      <c r="UA364" s="1185"/>
      <c r="UB364" s="1185"/>
      <c r="UC364" s="1185"/>
      <c r="UD364" s="1185"/>
      <c r="UE364" s="1185"/>
      <c r="UF364" s="1185"/>
      <c r="UG364" s="1185"/>
      <c r="UH364" s="1185"/>
      <c r="UI364" s="1185"/>
      <c r="UJ364" s="1185"/>
      <c r="UK364" s="1185"/>
      <c r="UL364" s="1185"/>
      <c r="UM364" s="1185"/>
      <c r="UN364" s="1185"/>
      <c r="UO364" s="1185"/>
      <c r="UP364" s="1185"/>
      <c r="UQ364" s="1185"/>
      <c r="UR364" s="1185"/>
      <c r="US364" s="1185"/>
      <c r="UT364" s="1185"/>
      <c r="UU364" s="1185"/>
      <c r="UV364" s="1185"/>
      <c r="UW364" s="1185"/>
      <c r="UX364" s="1185"/>
      <c r="UY364" s="1185"/>
      <c r="UZ364" s="1185"/>
      <c r="VA364" s="1185"/>
      <c r="VB364" s="1185"/>
      <c r="VC364" s="1185"/>
      <c r="VD364" s="1185"/>
      <c r="VE364" s="1185"/>
      <c r="VF364" s="1185"/>
      <c r="VG364" s="1185"/>
      <c r="VH364" s="1185"/>
      <c r="VI364" s="1185"/>
      <c r="VJ364" s="1185"/>
      <c r="VK364" s="1185"/>
      <c r="VL364" s="1185"/>
      <c r="VM364" s="1185"/>
      <c r="VN364" s="1185"/>
      <c r="VO364" s="1185"/>
      <c r="VP364" s="1185"/>
      <c r="VQ364" s="1185"/>
      <c r="VR364" s="1185"/>
      <c r="VS364" s="1185"/>
      <c r="VT364" s="1185"/>
      <c r="VU364" s="1185"/>
      <c r="VV364" s="1185"/>
      <c r="VW364" s="1185"/>
      <c r="VX364" s="1185"/>
      <c r="VY364" s="1185"/>
      <c r="VZ364" s="1185"/>
      <c r="WA364" s="1185"/>
      <c r="WB364" s="1185"/>
      <c r="WC364" s="1185"/>
      <c r="WD364" s="1185"/>
      <c r="WE364" s="1185"/>
      <c r="WF364" s="1185"/>
      <c r="WG364" s="1185"/>
      <c r="WH364" s="1185"/>
      <c r="WI364" s="1185"/>
      <c r="WJ364" s="1185"/>
      <c r="WK364" s="1185"/>
      <c r="WL364" s="1185"/>
      <c r="WM364" s="1185"/>
      <c r="WN364" s="1185"/>
      <c r="WO364" s="1185"/>
      <c r="WP364" s="1185"/>
      <c r="WQ364" s="1185"/>
      <c r="WR364" s="1185"/>
      <c r="WS364" s="1185"/>
      <c r="WT364" s="1185"/>
      <c r="WU364" s="1185"/>
      <c r="WV364" s="1185"/>
      <c r="WW364" s="1185"/>
      <c r="WX364" s="1185"/>
      <c r="WY364" s="1185"/>
      <c r="WZ364" s="1185"/>
      <c r="XA364" s="1185"/>
      <c r="XB364" s="1185"/>
      <c r="XC364" s="1185"/>
      <c r="XD364" s="1185"/>
      <c r="XE364" s="1185"/>
      <c r="XF364" s="1185"/>
      <c r="XG364" s="1185"/>
      <c r="XH364" s="1185"/>
      <c r="XI364" s="1185"/>
      <c r="XJ364" s="1185"/>
      <c r="XK364" s="1185"/>
      <c r="XL364" s="1185"/>
      <c r="XM364" s="1185"/>
      <c r="XN364" s="1185"/>
      <c r="XO364" s="1185"/>
      <c r="XP364" s="1185"/>
      <c r="XQ364" s="1185"/>
      <c r="XR364" s="1185"/>
      <c r="XS364" s="1185"/>
      <c r="XT364" s="1185"/>
      <c r="XU364" s="1185"/>
      <c r="XV364" s="1185"/>
      <c r="XW364" s="1185"/>
      <c r="XX364" s="1185"/>
      <c r="XY364" s="1185"/>
      <c r="XZ364" s="1185"/>
      <c r="YA364" s="1185"/>
      <c r="YB364" s="1185"/>
      <c r="YC364" s="1185"/>
      <c r="YD364" s="1185"/>
      <c r="YE364" s="1185"/>
      <c r="YF364" s="1185"/>
      <c r="YG364" s="1185"/>
      <c r="YH364" s="1185"/>
      <c r="YI364" s="1185"/>
      <c r="YJ364" s="1185"/>
      <c r="YK364" s="1185"/>
      <c r="YL364" s="1185"/>
      <c r="YM364" s="1185"/>
      <c r="YN364" s="1185"/>
      <c r="YO364" s="1185"/>
      <c r="YP364" s="1185"/>
      <c r="YQ364" s="1185"/>
      <c r="YR364" s="1185"/>
      <c r="YS364" s="1185"/>
      <c r="YT364" s="1185"/>
      <c r="YU364" s="1185"/>
      <c r="YV364" s="1185"/>
      <c r="YW364" s="1185"/>
      <c r="YX364" s="1185"/>
      <c r="YY364" s="1185"/>
      <c r="YZ364" s="1185"/>
      <c r="ZA364" s="1185"/>
      <c r="ZB364" s="1185"/>
      <c r="ZC364" s="1185"/>
      <c r="ZD364" s="1185"/>
      <c r="ZE364" s="1185"/>
      <c r="ZF364" s="1185"/>
      <c r="ZG364" s="1185"/>
      <c r="ZH364" s="1185"/>
      <c r="ZI364" s="1185"/>
      <c r="ZJ364" s="1185"/>
      <c r="ZK364" s="1185"/>
      <c r="ZL364" s="1185"/>
      <c r="ZM364" s="1185"/>
      <c r="ZN364" s="1185"/>
      <c r="ZO364" s="1185"/>
      <c r="ZP364" s="1185"/>
      <c r="ZQ364" s="1185"/>
      <c r="ZR364" s="1185"/>
      <c r="ZS364" s="1185"/>
      <c r="ZT364" s="1185"/>
      <c r="ZU364" s="1185"/>
      <c r="ZV364" s="1185"/>
      <c r="ZW364" s="1185"/>
      <c r="ZX364" s="1185"/>
      <c r="ZY364" s="1185"/>
      <c r="ZZ364" s="1185"/>
      <c r="AAA364" s="1185"/>
      <c r="AAB364" s="1185"/>
      <c r="AAC364" s="1185"/>
      <c r="AAD364" s="1185"/>
      <c r="AAE364" s="1185"/>
      <c r="AAF364" s="1185"/>
      <c r="AAG364" s="1185"/>
      <c r="AAH364" s="1185"/>
      <c r="AAI364" s="1185"/>
      <c r="AAJ364" s="1185"/>
      <c r="AAK364" s="1185"/>
      <c r="AAL364" s="1185"/>
      <c r="AAM364" s="1185"/>
      <c r="AAN364" s="1185"/>
      <c r="AAO364" s="1185"/>
      <c r="AAP364" s="1185"/>
      <c r="AAQ364" s="1185"/>
      <c r="AAR364" s="1185"/>
      <c r="AAS364" s="1185"/>
      <c r="AAT364" s="1185"/>
      <c r="AAU364" s="1185"/>
      <c r="AAV364" s="1185"/>
      <c r="AAW364" s="1185"/>
      <c r="AAX364" s="1185"/>
      <c r="AAY364" s="1185"/>
      <c r="AAZ364" s="1185"/>
      <c r="ABA364" s="1185"/>
      <c r="ABB364" s="1185"/>
      <c r="ABC364" s="1185"/>
      <c r="ABD364" s="1185"/>
      <c r="ABE364" s="1185"/>
      <c r="ABF364" s="1185"/>
      <c r="ABG364" s="1185"/>
      <c r="ABH364" s="1185"/>
      <c r="ABI364" s="1185"/>
      <c r="ABJ364" s="1185"/>
      <c r="ABK364" s="1185"/>
      <c r="ABL364" s="1185"/>
      <c r="ABM364" s="1185"/>
      <c r="ABN364" s="1185"/>
      <c r="ABO364" s="1185"/>
      <c r="ABP364" s="1185"/>
      <c r="ABQ364" s="1185"/>
      <c r="ABR364" s="1185"/>
      <c r="ABS364" s="1185"/>
      <c r="ABT364" s="1185"/>
      <c r="ABU364" s="1185"/>
      <c r="ABV364" s="1185"/>
      <c r="ABW364" s="1185"/>
      <c r="ABX364" s="1185"/>
      <c r="ABY364" s="1185"/>
      <c r="ABZ364" s="1185"/>
      <c r="ACA364" s="1185"/>
      <c r="ACB364" s="1185"/>
      <c r="ACC364" s="1185"/>
      <c r="ACD364" s="1185"/>
      <c r="ACE364" s="1185"/>
      <c r="ACF364" s="1185"/>
      <c r="ACG364" s="1185"/>
      <c r="ACH364" s="1185"/>
      <c r="ACI364" s="1185"/>
      <c r="ACJ364" s="1185"/>
      <c r="ACK364" s="1185"/>
      <c r="ACL364" s="1185"/>
      <c r="ACM364" s="1185"/>
      <c r="ACN364" s="1185"/>
      <c r="ACO364" s="1185"/>
      <c r="ACP364" s="1185"/>
      <c r="ACQ364" s="1185"/>
      <c r="ACR364" s="1185"/>
      <c r="ACS364" s="1185"/>
      <c r="ACT364" s="1185"/>
      <c r="ACU364" s="1185"/>
      <c r="ACV364" s="1185"/>
      <c r="ACW364" s="1185"/>
      <c r="ACX364" s="1185"/>
      <c r="ACY364" s="1185"/>
      <c r="ACZ364" s="1185"/>
      <c r="ADA364" s="1185"/>
      <c r="ADB364" s="1185"/>
      <c r="ADC364" s="1185"/>
      <c r="ADD364" s="1185"/>
      <c r="ADE364" s="1185"/>
      <c r="ADF364" s="1185"/>
      <c r="ADG364" s="1185"/>
      <c r="ADH364" s="1185"/>
      <c r="ADI364" s="1185"/>
      <c r="ADJ364" s="1185"/>
      <c r="ADK364" s="1185"/>
      <c r="ADL364" s="1185"/>
      <c r="ADM364" s="1185"/>
      <c r="ADN364" s="1185"/>
      <c r="ADO364" s="1185"/>
      <c r="ADP364" s="1185"/>
      <c r="ADQ364" s="1185"/>
      <c r="ADR364" s="1185"/>
      <c r="ADS364" s="1185"/>
      <c r="ADT364" s="1185"/>
      <c r="ADU364" s="1185"/>
      <c r="ADV364" s="1185"/>
      <c r="ADW364" s="1185"/>
      <c r="ADX364" s="1185"/>
      <c r="ADY364" s="1185"/>
      <c r="ADZ364" s="1185"/>
      <c r="AEA364" s="1185"/>
      <c r="AEB364" s="1185"/>
      <c r="AEC364" s="1185"/>
      <c r="AED364" s="1185"/>
      <c r="AEE364" s="1185"/>
      <c r="AEF364" s="1185"/>
      <c r="AEG364" s="1185"/>
      <c r="AEH364" s="1185"/>
      <c r="AEI364" s="1185"/>
      <c r="AEJ364" s="1185"/>
      <c r="AEK364" s="1185"/>
      <c r="AEL364" s="1185"/>
      <c r="AEM364" s="1185"/>
      <c r="AEN364" s="1185"/>
      <c r="AEO364" s="1185"/>
      <c r="AEP364" s="1185"/>
      <c r="AEQ364" s="1185"/>
      <c r="AER364" s="1185"/>
      <c r="AES364" s="1185"/>
      <c r="AET364" s="1185"/>
      <c r="AEU364" s="1185"/>
      <c r="AEV364" s="1185"/>
      <c r="AEW364" s="1185"/>
      <c r="AEX364" s="1185"/>
      <c r="AEY364" s="1185"/>
      <c r="AEZ364" s="1185"/>
      <c r="AFA364" s="1185"/>
      <c r="AFB364" s="1185"/>
      <c r="AFC364" s="1185"/>
      <c r="AFD364" s="1185"/>
      <c r="AFE364" s="1185"/>
      <c r="AFF364" s="1185"/>
      <c r="AFG364" s="1185"/>
      <c r="AFH364" s="1185"/>
      <c r="AFI364" s="1185"/>
      <c r="AFJ364" s="1185"/>
      <c r="AFK364" s="1185"/>
      <c r="AFL364" s="1185"/>
      <c r="AFM364" s="1185"/>
      <c r="AFN364" s="1185"/>
      <c r="AFO364" s="1185"/>
      <c r="AFP364" s="1185"/>
      <c r="AFQ364" s="1185"/>
      <c r="AFR364" s="1185"/>
      <c r="AFS364" s="1185"/>
      <c r="AFT364" s="1185"/>
      <c r="AFU364" s="1185"/>
      <c r="AFV364" s="1185"/>
      <c r="AFW364" s="1185"/>
      <c r="AFX364" s="1185"/>
      <c r="AFY364" s="1185"/>
      <c r="AFZ364" s="1185"/>
      <c r="AGA364" s="1185"/>
      <c r="AGB364" s="1185"/>
      <c r="AGC364" s="1185"/>
      <c r="AGD364" s="1185"/>
      <c r="AGE364" s="1185"/>
      <c r="AGF364" s="1185"/>
      <c r="AGG364" s="1185"/>
      <c r="AGH364" s="1185"/>
      <c r="AGI364" s="1185"/>
      <c r="AGJ364" s="1185"/>
      <c r="AGK364" s="1185"/>
      <c r="AGL364" s="1185"/>
      <c r="AGM364" s="1185"/>
      <c r="AGN364" s="1185"/>
      <c r="AGO364" s="1185"/>
      <c r="AGP364" s="1185"/>
      <c r="AGQ364" s="1185"/>
      <c r="AGR364" s="1185"/>
      <c r="AGS364" s="1185"/>
      <c r="AGT364" s="1185"/>
      <c r="AGU364" s="1185"/>
      <c r="AGV364" s="1185"/>
      <c r="AGW364" s="1185"/>
      <c r="AGX364" s="1185"/>
      <c r="AGY364" s="1185"/>
      <c r="AGZ364" s="1185"/>
      <c r="AHA364" s="1185"/>
      <c r="AHB364" s="1185"/>
      <c r="AHC364" s="1185"/>
      <c r="AHD364" s="1185"/>
      <c r="AHE364" s="1185"/>
      <c r="AHF364" s="1185"/>
      <c r="AHG364" s="1185"/>
      <c r="AHH364" s="1185"/>
      <c r="AHI364" s="1185"/>
      <c r="AHJ364" s="1185"/>
      <c r="AHK364" s="1185"/>
      <c r="AHL364" s="1185"/>
      <c r="AHM364" s="1185"/>
      <c r="AHN364" s="1185"/>
      <c r="AHO364" s="1185"/>
      <c r="AHP364" s="1185"/>
      <c r="AHQ364" s="1185"/>
      <c r="AHR364" s="1185"/>
      <c r="AHS364" s="1185"/>
      <c r="AHT364" s="1185"/>
      <c r="AHU364" s="1185"/>
      <c r="AHV364" s="1185"/>
      <c r="AHW364" s="1185"/>
      <c r="AHX364" s="1185"/>
      <c r="AHY364" s="1185"/>
      <c r="AHZ364" s="1185"/>
      <c r="AIA364" s="1185"/>
      <c r="AIB364" s="1185"/>
      <c r="AIC364" s="1185"/>
      <c r="AID364" s="1185"/>
      <c r="AIE364" s="1185"/>
      <c r="AIF364" s="1185"/>
      <c r="AIG364" s="1185"/>
      <c r="AIH364" s="1185"/>
      <c r="AII364" s="1185"/>
      <c r="AIJ364" s="1185"/>
      <c r="AIK364" s="1185"/>
      <c r="AIL364" s="1185"/>
      <c r="AIM364" s="1185"/>
      <c r="AIN364" s="1185"/>
      <c r="AIO364" s="1185"/>
      <c r="AIP364" s="1185"/>
      <c r="AIQ364" s="1185"/>
      <c r="AIR364" s="1185"/>
      <c r="AIS364" s="1185"/>
      <c r="AIT364" s="1185"/>
      <c r="AIU364" s="1185"/>
      <c r="AIV364" s="1185"/>
      <c r="AIW364" s="1185"/>
      <c r="AIX364" s="1185"/>
      <c r="AIY364" s="1185"/>
      <c r="AIZ364" s="1185"/>
      <c r="AJA364" s="1185"/>
      <c r="AJB364" s="1185"/>
      <c r="AJC364" s="1185"/>
      <c r="AJD364" s="1185"/>
      <c r="AJE364" s="1185"/>
      <c r="AJF364" s="1185"/>
      <c r="AJG364" s="1185"/>
      <c r="AJH364" s="1185"/>
      <c r="AJI364" s="1185"/>
      <c r="AJJ364" s="1185"/>
      <c r="AJK364" s="1185"/>
      <c r="AJL364" s="1185"/>
      <c r="AJM364" s="1185"/>
      <c r="AJN364" s="1185"/>
      <c r="AJO364" s="1185"/>
      <c r="AJP364" s="1185"/>
      <c r="AJQ364" s="1185"/>
      <c r="AJR364" s="1185"/>
      <c r="AJS364" s="1185"/>
      <c r="AJT364" s="1185"/>
      <c r="AJU364" s="1185"/>
      <c r="AJV364" s="1185"/>
      <c r="AJW364" s="1185"/>
      <c r="AJX364" s="1185"/>
      <c r="AJY364" s="1185"/>
      <c r="AJZ364" s="1185"/>
      <c r="AKA364" s="1185"/>
      <c r="AKB364" s="1185"/>
      <c r="AKC364" s="1185"/>
      <c r="AKD364" s="1185"/>
      <c r="AKE364" s="1185"/>
      <c r="AKF364" s="1185"/>
      <c r="AKG364" s="1185"/>
      <c r="AKH364" s="1185"/>
      <c r="AKI364" s="1185"/>
      <c r="AKJ364" s="1185"/>
      <c r="AKK364" s="1185"/>
      <c r="AKL364" s="1185"/>
      <c r="AKM364" s="1185"/>
      <c r="AKN364" s="1185"/>
      <c r="AKO364" s="1185"/>
      <c r="AKP364" s="1185"/>
      <c r="AKQ364" s="1185"/>
      <c r="AKR364" s="1185"/>
      <c r="AKS364" s="1185"/>
      <c r="AKT364" s="1185"/>
      <c r="AKU364" s="1185"/>
      <c r="AKV364" s="1185"/>
      <c r="AKW364" s="1185"/>
      <c r="AKX364" s="1185"/>
      <c r="AKY364" s="1185"/>
      <c r="AKZ364" s="1185"/>
      <c r="ALA364" s="1185"/>
      <c r="ALB364" s="1185"/>
      <c r="ALC364" s="1185"/>
      <c r="ALD364" s="1185"/>
      <c r="ALE364" s="1185"/>
      <c r="ALF364" s="1185"/>
      <c r="ALG364" s="1185"/>
      <c r="ALH364" s="1185"/>
      <c r="ALI364" s="1185"/>
      <c r="ALJ364" s="1185"/>
      <c r="ALK364" s="1185"/>
      <c r="ALL364" s="1185"/>
      <c r="ALM364" s="1185"/>
      <c r="ALN364" s="1185"/>
      <c r="ALO364" s="1185"/>
      <c r="ALP364" s="1185"/>
      <c r="ALQ364" s="1185"/>
      <c r="ALR364" s="1185"/>
      <c r="ALS364" s="1185"/>
      <c r="ALT364" s="1185"/>
      <c r="ALU364" s="1185"/>
      <c r="ALV364" s="1185"/>
      <c r="ALW364" s="1185"/>
      <c r="ALX364" s="1185"/>
      <c r="ALY364" s="1185"/>
      <c r="ALZ364" s="1185"/>
      <c r="AMA364" s="1185"/>
      <c r="AMB364" s="1185"/>
      <c r="AMC364" s="1185"/>
      <c r="AMD364" s="1185"/>
      <c r="AME364" s="1185"/>
      <c r="AMF364" s="1185"/>
      <c r="AMG364" s="1185"/>
      <c r="AMH364" s="1185"/>
      <c r="AMI364" s="1185"/>
      <c r="AMJ364" s="1185"/>
      <c r="AMK364" s="1185"/>
    </row>
    <row r="365" spans="1:1025">
      <c r="A365" s="1795" t="s">
        <v>3832</v>
      </c>
      <c r="B365" s="1795"/>
      <c r="C365" s="1795"/>
      <c r="D365" s="1795"/>
      <c r="E365" s="1795"/>
      <c r="F365" s="1795"/>
      <c r="G365" s="1795"/>
      <c r="H365" s="1795"/>
    </row>
    <row r="366" spans="1:1025">
      <c r="A366" s="1795" t="s">
        <v>3835</v>
      </c>
      <c r="B366" s="1795"/>
      <c r="C366" s="1795"/>
      <c r="D366" s="1795"/>
      <c r="E366" s="1795"/>
      <c r="F366" s="1795"/>
      <c r="G366" s="1795"/>
      <c r="H366" s="1795"/>
    </row>
    <row r="367" spans="1:1025">
      <c r="A367" s="1795" t="s">
        <v>3892</v>
      </c>
      <c r="B367" s="1795"/>
      <c r="C367" s="1795"/>
      <c r="D367" s="1795"/>
      <c r="E367" s="1795"/>
      <c r="F367" s="1795"/>
      <c r="G367" s="1795"/>
      <c r="H367" s="1795"/>
    </row>
    <row r="368" spans="1:1025">
      <c r="A368" s="1797" t="s">
        <v>3</v>
      </c>
      <c r="B368" s="1797"/>
      <c r="C368" s="1797"/>
      <c r="D368" s="1797"/>
      <c r="E368" s="1797"/>
      <c r="F368" s="1797"/>
      <c r="G368" s="1797"/>
      <c r="H368" s="1797"/>
    </row>
    <row r="369" spans="1:10 1025:1025">
      <c r="A369" s="1596"/>
      <c r="B369" s="1596"/>
      <c r="C369" s="1596"/>
      <c r="D369" s="1594"/>
      <c r="E369" s="1594"/>
      <c r="F369" s="1595"/>
      <c r="G369" s="1594"/>
      <c r="H369" s="1594"/>
    </row>
    <row r="370" spans="1:10 1025:1025">
      <c r="A370" s="1215" t="s">
        <v>8511</v>
      </c>
      <c r="B370" s="1216"/>
      <c r="C370" s="1216"/>
      <c r="D370" s="1216"/>
      <c r="E370" s="1218"/>
      <c r="F370" s="1219"/>
      <c r="G370" s="1217" t="s">
        <v>8485</v>
      </c>
      <c r="H370" s="1217" t="s">
        <v>4344</v>
      </c>
      <c r="I370" s="656"/>
      <c r="J370" s="653"/>
      <c r="AMK370" s="199"/>
    </row>
    <row r="371" spans="1:10 1025:1025">
      <c r="A371" s="1604" t="s">
        <v>3291</v>
      </c>
      <c r="B371" s="1594"/>
      <c r="C371" s="1594"/>
      <c r="D371" s="1594"/>
      <c r="E371" s="1594"/>
      <c r="F371" s="1595"/>
      <c r="G371" s="1603">
        <v>2319930311.1999998</v>
      </c>
      <c r="H371" s="1603">
        <v>2319930311.1999998</v>
      </c>
      <c r="I371" s="656"/>
      <c r="J371" s="653"/>
      <c r="AMK371" s="199"/>
    </row>
    <row r="372" spans="1:10 1025:1025">
      <c r="A372" s="1599" t="s">
        <v>3408</v>
      </c>
      <c r="B372" s="1594"/>
      <c r="C372" s="1594"/>
      <c r="D372" s="1594"/>
      <c r="E372" s="1594"/>
      <c r="F372" s="1595"/>
      <c r="G372" s="1600">
        <v>2215119599.9499998</v>
      </c>
      <c r="H372" s="1600">
        <v>2215119599.9499998</v>
      </c>
      <c r="I372" s="656"/>
      <c r="J372" s="653"/>
      <c r="AMK372" s="199"/>
    </row>
    <row r="373" spans="1:10 1025:1025">
      <c r="A373" s="1599" t="s">
        <v>3546</v>
      </c>
      <c r="B373" s="1594"/>
      <c r="C373" s="1594"/>
      <c r="D373" s="1594"/>
      <c r="E373" s="1220" t="s">
        <v>3144</v>
      </c>
      <c r="F373" s="1595"/>
      <c r="G373" s="1600">
        <v>1310215669.75</v>
      </c>
      <c r="H373" s="1600">
        <v>1310223483.02</v>
      </c>
      <c r="I373" s="656"/>
      <c r="J373" s="653"/>
      <c r="AMK373" s="199"/>
    </row>
    <row r="374" spans="1:10 1025:1025">
      <c r="A374" s="1599" t="s">
        <v>3215</v>
      </c>
      <c r="B374" s="1594"/>
      <c r="C374" s="1594"/>
      <c r="D374" s="1594"/>
      <c r="E374" s="1594"/>
      <c r="F374" s="1595"/>
      <c r="G374" s="1600">
        <v>802906481</v>
      </c>
      <c r="H374" s="1600">
        <v>276526042.89999998</v>
      </c>
      <c r="I374" s="656"/>
      <c r="J374" s="653"/>
      <c r="AMK374" s="199"/>
    </row>
    <row r="375" spans="1:10 1025:1025">
      <c r="A375" s="1599" t="s">
        <v>3190</v>
      </c>
      <c r="B375" s="1594"/>
      <c r="C375" s="1594"/>
      <c r="D375" s="1594"/>
      <c r="E375" s="1594"/>
      <c r="F375" s="1595"/>
      <c r="G375" s="1600">
        <v>650734090</v>
      </c>
      <c r="H375" s="1600">
        <v>650734090</v>
      </c>
      <c r="I375" s="656"/>
      <c r="J375" s="653"/>
      <c r="AMK375" s="199"/>
    </row>
    <row r="376" spans="1:10 1025:1025">
      <c r="A376" s="1599" t="s">
        <v>3547</v>
      </c>
      <c r="B376" s="1594"/>
      <c r="C376" s="1594"/>
      <c r="D376" s="1594"/>
      <c r="E376" s="1594"/>
      <c r="F376" s="1595"/>
      <c r="G376" s="1600">
        <v>459778221.95999998</v>
      </c>
      <c r="H376" s="1600">
        <v>986158660.05999994</v>
      </c>
      <c r="I376" s="656"/>
      <c r="J376" s="653"/>
      <c r="AMK376" s="199"/>
    </row>
    <row r="377" spans="1:10 1025:1025">
      <c r="A377" s="1599" t="s">
        <v>3216</v>
      </c>
      <c r="B377" s="1594"/>
      <c r="C377" s="1594"/>
      <c r="D377" s="1594"/>
      <c r="E377" s="1594"/>
      <c r="F377" s="1595"/>
      <c r="G377" s="1600">
        <v>361432660</v>
      </c>
      <c r="H377" s="1600">
        <v>361432660</v>
      </c>
      <c r="I377" s="656"/>
      <c r="J377" s="653"/>
      <c r="AMK377" s="199"/>
    </row>
    <row r="378" spans="1:10 1025:1025">
      <c r="A378" s="1599" t="s">
        <v>3550</v>
      </c>
      <c r="B378" s="1594"/>
      <c r="C378" s="1594"/>
      <c r="D378" s="1594"/>
      <c r="E378" s="1220" t="s">
        <v>3144</v>
      </c>
      <c r="F378" s="1595"/>
      <c r="G378" s="1600">
        <v>272699490</v>
      </c>
      <c r="H378" s="1600">
        <v>0</v>
      </c>
      <c r="I378" s="656"/>
      <c r="J378" s="653"/>
      <c r="AMK378" s="199"/>
    </row>
    <row r="379" spans="1:10 1025:1025">
      <c r="A379" s="1599" t="s">
        <v>3417</v>
      </c>
      <c r="B379" s="1594"/>
      <c r="C379" s="1594"/>
      <c r="D379" s="1594"/>
      <c r="E379" s="1594"/>
      <c r="F379" s="1595"/>
      <c r="G379" s="1600">
        <v>191292808</v>
      </c>
      <c r="H379" s="1600">
        <v>191292808</v>
      </c>
      <c r="I379" s="656"/>
      <c r="J379" s="653"/>
      <c r="AMK379" s="199"/>
    </row>
    <row r="380" spans="1:10 1025:1025">
      <c r="A380" s="1599" t="s">
        <v>3415</v>
      </c>
      <c r="B380" s="1594"/>
      <c r="C380" s="1594"/>
      <c r="D380" s="1594"/>
      <c r="E380" s="1594"/>
      <c r="F380" s="1595"/>
      <c r="G380" s="1600">
        <v>110017244</v>
      </c>
      <c r="H380" s="1600">
        <v>110017244</v>
      </c>
      <c r="I380" s="656"/>
      <c r="J380" s="653"/>
      <c r="AMK380" s="199"/>
    </row>
    <row r="381" spans="1:10 1025:1025">
      <c r="A381" s="1599" t="s">
        <v>4024</v>
      </c>
      <c r="B381" s="1594"/>
      <c r="C381" s="1594"/>
      <c r="D381" s="1594"/>
      <c r="E381" s="1220" t="s">
        <v>3144</v>
      </c>
      <c r="F381" s="1595"/>
      <c r="G381" s="1600">
        <v>105039000</v>
      </c>
      <c r="H381" s="1600">
        <v>0</v>
      </c>
      <c r="I381" s="656"/>
      <c r="J381" s="653"/>
      <c r="AMK381" s="199"/>
    </row>
    <row r="382" spans="1:10 1025:1025">
      <c r="A382" s="1599" t="s">
        <v>3549</v>
      </c>
      <c r="B382" s="1594"/>
      <c r="C382" s="1594"/>
      <c r="D382" s="1594"/>
      <c r="E382" s="1220" t="s">
        <v>283</v>
      </c>
      <c r="F382" s="1595"/>
      <c r="G382" s="1600">
        <v>98529920</v>
      </c>
      <c r="H382" s="1600">
        <v>98529920</v>
      </c>
      <c r="I382" s="656"/>
      <c r="J382" s="653"/>
      <c r="AMK382" s="199"/>
    </row>
    <row r="383" spans="1:10 1025:1025">
      <c r="A383" s="1599" t="s">
        <v>3205</v>
      </c>
      <c r="B383" s="1594"/>
      <c r="C383" s="1594"/>
      <c r="D383" s="1594"/>
      <c r="E383" s="1594"/>
      <c r="F383" s="1595"/>
      <c r="G383" s="1600">
        <v>65381320</v>
      </c>
      <c r="H383" s="1600">
        <v>65381320</v>
      </c>
      <c r="I383" s="656"/>
      <c r="J383" s="653"/>
      <c r="AMK383" s="199"/>
    </row>
    <row r="384" spans="1:10 1025:1025">
      <c r="A384" s="1599" t="s">
        <v>8863</v>
      </c>
      <c r="B384" s="1594"/>
      <c r="C384" s="1594"/>
      <c r="D384" s="1594"/>
      <c r="E384" s="1594"/>
      <c r="F384" s="1595"/>
      <c r="G384" s="1600">
        <v>44256862.729999997</v>
      </c>
      <c r="H384" s="1600">
        <v>44256862.729999997</v>
      </c>
      <c r="I384" s="656"/>
      <c r="J384" s="653"/>
      <c r="AMK384" s="199"/>
    </row>
    <row r="385" spans="1:1025">
      <c r="A385" s="1599" t="s">
        <v>3192</v>
      </c>
      <c r="B385" s="1594"/>
      <c r="C385" s="1594"/>
      <c r="D385" s="1594"/>
      <c r="E385" s="1594"/>
      <c r="F385" s="1595"/>
      <c r="G385" s="1600">
        <v>9549019</v>
      </c>
      <c r="H385" s="1600">
        <v>9549019</v>
      </c>
      <c r="I385" s="656"/>
      <c r="J385" s="653"/>
      <c r="AMK385" s="199"/>
    </row>
    <row r="386" spans="1:1025">
      <c r="A386" s="1599" t="s">
        <v>3193</v>
      </c>
      <c r="B386" s="1594"/>
      <c r="C386" s="1594"/>
      <c r="D386" s="1594"/>
      <c r="E386" s="1594"/>
      <c r="F386" s="1595"/>
      <c r="G386" s="1600">
        <v>8488371.6500000004</v>
      </c>
      <c r="H386" s="1600">
        <v>8488371.6500000004</v>
      </c>
      <c r="I386" s="656"/>
      <c r="J386" s="653"/>
      <c r="AMK386" s="199"/>
    </row>
    <row r="387" spans="1:1025">
      <c r="A387" s="1599" t="s">
        <v>3416</v>
      </c>
      <c r="B387" s="1594"/>
      <c r="C387" s="1594"/>
      <c r="D387" s="1594"/>
      <c r="E387" s="1594"/>
      <c r="F387" s="1595"/>
      <c r="G387" s="1600">
        <v>4720086.75</v>
      </c>
      <c r="H387" s="1600">
        <v>4720086.75</v>
      </c>
      <c r="I387" s="656"/>
      <c r="J387" s="653"/>
      <c r="AMK387" s="199"/>
    </row>
    <row r="388" spans="1:1025">
      <c r="A388" s="1599" t="s">
        <v>3413</v>
      </c>
      <c r="B388" s="1594"/>
      <c r="C388" s="1594"/>
      <c r="D388" s="1594"/>
      <c r="E388" s="1594"/>
      <c r="F388" s="1595"/>
      <c r="G388" s="1600">
        <v>2612907</v>
      </c>
      <c r="H388" s="1600">
        <v>2612907</v>
      </c>
      <c r="I388" s="656"/>
      <c r="J388" s="653"/>
      <c r="AMK388" s="199"/>
    </row>
    <row r="389" spans="1:1025">
      <c r="A389" s="1599" t="s">
        <v>3295</v>
      </c>
      <c r="B389" s="1594"/>
      <c r="C389" s="1594"/>
      <c r="D389" s="1594"/>
      <c r="E389" s="1594"/>
      <c r="F389" s="1595"/>
      <c r="G389" s="1600">
        <v>2554378.15</v>
      </c>
      <c r="H389" s="1600">
        <v>2554378.15</v>
      </c>
      <c r="I389" s="656"/>
      <c r="J389" s="653"/>
      <c r="AMK389" s="199"/>
    </row>
    <row r="390" spans="1:1025">
      <c r="A390" s="1599" t="s">
        <v>3187</v>
      </c>
      <c r="B390" s="1594"/>
      <c r="C390" s="1594"/>
      <c r="D390" s="1594"/>
      <c r="E390" s="1594"/>
      <c r="F390" s="1595"/>
      <c r="G390" s="1600">
        <v>1697650.4</v>
      </c>
      <c r="H390" s="1600">
        <v>1697650.4</v>
      </c>
      <c r="I390" s="656"/>
      <c r="J390" s="653"/>
      <c r="AMK390" s="199"/>
    </row>
    <row r="391" spans="1:1025">
      <c r="A391" s="1599" t="s">
        <v>3409</v>
      </c>
      <c r="B391" s="1594"/>
      <c r="C391" s="1594"/>
      <c r="D391" s="1594"/>
      <c r="E391" s="1594"/>
      <c r="F391" s="1595"/>
      <c r="G391" s="1600">
        <v>984648.95</v>
      </c>
      <c r="H391" s="1600">
        <v>984648.95</v>
      </c>
      <c r="I391" s="656"/>
      <c r="J391" s="653"/>
      <c r="AMK391" s="199"/>
    </row>
    <row r="392" spans="1:1025">
      <c r="A392" s="1599" t="s">
        <v>3412</v>
      </c>
      <c r="B392" s="1594"/>
      <c r="C392" s="1594"/>
      <c r="D392" s="1594"/>
      <c r="E392" s="1594"/>
      <c r="F392" s="1595"/>
      <c r="G392" s="1600">
        <v>500000</v>
      </c>
      <c r="H392" s="1600">
        <v>500000</v>
      </c>
      <c r="I392" s="656"/>
      <c r="J392" s="653"/>
      <c r="AMK392" s="199"/>
    </row>
    <row r="393" spans="1:1025">
      <c r="A393" s="1599" t="s">
        <v>3411</v>
      </c>
      <c r="B393" s="1594"/>
      <c r="C393" s="1594"/>
      <c r="D393" s="1594"/>
      <c r="E393" s="1594"/>
      <c r="F393" s="1595"/>
      <c r="G393" s="1600">
        <v>213000</v>
      </c>
      <c r="H393" s="1600">
        <v>213000</v>
      </c>
      <c r="I393" s="656"/>
      <c r="J393" s="653"/>
      <c r="AMK393" s="199"/>
    </row>
    <row r="394" spans="1:1025">
      <c r="A394" s="1599" t="s">
        <v>3414</v>
      </c>
      <c r="B394" s="1594"/>
      <c r="C394" s="1594"/>
      <c r="D394" s="1594"/>
      <c r="E394" s="1594"/>
      <c r="F394" s="1595"/>
      <c r="G394" s="1600">
        <v>206206</v>
      </c>
      <c r="H394" s="1600">
        <v>206206</v>
      </c>
      <c r="I394" s="656"/>
      <c r="J394" s="653"/>
      <c r="AMK394" s="199"/>
    </row>
    <row r="395" spans="1:1025">
      <c r="A395" s="1599" t="s">
        <v>3410</v>
      </c>
      <c r="B395" s="1594"/>
      <c r="C395" s="1594"/>
      <c r="D395" s="1594"/>
      <c r="E395" s="1594"/>
      <c r="F395" s="1595"/>
      <c r="G395" s="1600">
        <v>55000</v>
      </c>
      <c r="H395" s="1600">
        <v>55000</v>
      </c>
      <c r="I395" s="656"/>
      <c r="J395" s="653"/>
      <c r="AMK395" s="199"/>
    </row>
    <row r="396" spans="1:1025">
      <c r="A396" s="1604" t="s">
        <v>3418</v>
      </c>
      <c r="B396" s="1594"/>
      <c r="C396" s="1594"/>
      <c r="D396" s="1594"/>
      <c r="E396" s="1594"/>
      <c r="F396" s="1595"/>
      <c r="G396" s="1603">
        <v>10000</v>
      </c>
      <c r="H396" s="1603">
        <v>10000</v>
      </c>
      <c r="I396" s="656"/>
      <c r="J396" s="653"/>
      <c r="AMK396" s="199"/>
    </row>
    <row r="397" spans="1:1025">
      <c r="A397" s="1599" t="s">
        <v>3290</v>
      </c>
      <c r="B397" s="1594"/>
      <c r="C397" s="1594"/>
      <c r="D397" s="1594"/>
      <c r="E397" s="1594"/>
      <c r="F397" s="1595"/>
      <c r="G397" s="1600">
        <v>100</v>
      </c>
      <c r="H397" s="1600">
        <v>100</v>
      </c>
      <c r="I397" s="656"/>
      <c r="J397" s="653"/>
      <c r="AMK397" s="199"/>
    </row>
    <row r="398" spans="1:1025">
      <c r="A398" s="1608" t="s">
        <v>3419</v>
      </c>
      <c r="B398" s="1594"/>
      <c r="C398" s="1594"/>
      <c r="D398" s="1594"/>
      <c r="E398" s="1594"/>
      <c r="F398" s="1595"/>
      <c r="G398" s="1609">
        <f>SUM(G371:G397)</f>
        <v>9038925046.4899998</v>
      </c>
      <c r="H398" s="1609">
        <f>SUM(H371:H397)</f>
        <v>8661194369.7599983</v>
      </c>
    </row>
    <row r="399" spans="1:1025">
      <c r="A399" s="1608"/>
      <c r="B399" s="1594"/>
      <c r="C399" s="1594"/>
      <c r="D399" s="1594"/>
      <c r="E399" s="1594"/>
      <c r="F399" s="1595"/>
      <c r="G399" s="1609"/>
      <c r="H399" s="1609"/>
    </row>
    <row r="400" spans="1:1025">
      <c r="A400" s="1608" t="s">
        <v>160</v>
      </c>
      <c r="B400" s="1594"/>
      <c r="C400" s="1594"/>
      <c r="D400" s="1594"/>
      <c r="E400" s="1594"/>
      <c r="F400" s="1595"/>
      <c r="G400" s="1609"/>
      <c r="H400" s="1609"/>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1185"/>
      <c r="AF400" s="1185"/>
      <c r="AG400" s="1185"/>
      <c r="AH400" s="1185"/>
      <c r="AI400" s="1185"/>
      <c r="AJ400" s="1185"/>
      <c r="AK400" s="1185"/>
      <c r="AL400" s="1185"/>
      <c r="AM400" s="1185"/>
      <c r="AN400" s="1185"/>
      <c r="AO400" s="1185"/>
      <c r="AP400" s="1185"/>
      <c r="AQ400" s="1185"/>
      <c r="AR400" s="1185"/>
      <c r="AS400" s="1185"/>
      <c r="AT400" s="1185"/>
      <c r="AU400" s="1185"/>
      <c r="AV400" s="1185"/>
      <c r="AW400" s="1185"/>
      <c r="AX400" s="1185"/>
      <c r="AY400" s="1185"/>
      <c r="AZ400" s="1185"/>
      <c r="BA400" s="1185"/>
      <c r="BB400" s="1185"/>
      <c r="BC400" s="1185"/>
      <c r="BD400" s="1185"/>
      <c r="BE400" s="1185"/>
      <c r="BF400" s="1185"/>
      <c r="BG400" s="1185"/>
      <c r="BH400" s="1185"/>
      <c r="BI400" s="1185"/>
      <c r="BJ400" s="1185"/>
      <c r="BK400" s="1185"/>
      <c r="BL400" s="1185"/>
      <c r="BM400" s="1185"/>
      <c r="BN400" s="1185"/>
      <c r="BO400" s="1185"/>
      <c r="BP400" s="1185"/>
      <c r="BQ400" s="1185"/>
      <c r="BR400" s="1185"/>
      <c r="BS400" s="1185"/>
      <c r="BT400" s="1185"/>
      <c r="BU400" s="1185"/>
      <c r="BV400" s="1185"/>
      <c r="BW400" s="1185"/>
      <c r="BX400" s="1185"/>
      <c r="BY400" s="1185"/>
      <c r="BZ400" s="1185"/>
      <c r="CA400" s="1185"/>
      <c r="CB400" s="1185"/>
      <c r="CC400" s="1185"/>
      <c r="CD400" s="1185"/>
      <c r="CE400" s="1185"/>
      <c r="CF400" s="1185"/>
      <c r="CG400" s="1185"/>
      <c r="CH400" s="1185"/>
      <c r="CI400" s="1185"/>
      <c r="CJ400" s="1185"/>
      <c r="CK400" s="1185"/>
      <c r="CL400" s="1185"/>
      <c r="CM400" s="1185"/>
      <c r="CN400" s="1185"/>
      <c r="CO400" s="1185"/>
      <c r="CP400" s="1185"/>
      <c r="CQ400" s="1185"/>
      <c r="CR400" s="1185"/>
      <c r="CS400" s="1185"/>
      <c r="CT400" s="1185"/>
      <c r="CU400" s="1185"/>
      <c r="CV400" s="1185"/>
      <c r="CW400" s="1185"/>
      <c r="CX400" s="1185"/>
      <c r="CY400" s="1185"/>
      <c r="CZ400" s="1185"/>
      <c r="DA400" s="1185"/>
      <c r="DB400" s="1185"/>
      <c r="DC400" s="1185"/>
      <c r="DD400" s="1185"/>
      <c r="DE400" s="1185"/>
      <c r="DF400" s="1185"/>
      <c r="DG400" s="1185"/>
      <c r="DH400" s="1185"/>
      <c r="DI400" s="1185"/>
      <c r="DJ400" s="1185"/>
      <c r="DK400" s="1185"/>
      <c r="DL400" s="1185"/>
      <c r="DM400" s="1185"/>
      <c r="DN400" s="1185"/>
      <c r="DO400" s="1185"/>
      <c r="DP400" s="1185"/>
      <c r="DQ400" s="1185"/>
      <c r="DR400" s="1185"/>
      <c r="DS400" s="1185"/>
      <c r="DT400" s="1185"/>
      <c r="DU400" s="1185"/>
      <c r="DV400" s="1185"/>
      <c r="DW400" s="1185"/>
      <c r="DX400" s="1185"/>
      <c r="DY400" s="1185"/>
      <c r="DZ400" s="1185"/>
      <c r="EA400" s="1185"/>
      <c r="EB400" s="1185"/>
      <c r="EC400" s="1185"/>
      <c r="ED400" s="1185"/>
      <c r="EE400" s="1185"/>
      <c r="EF400" s="1185"/>
      <c r="EG400" s="1185"/>
      <c r="EH400" s="1185"/>
      <c r="EI400" s="1185"/>
      <c r="EJ400" s="1185"/>
      <c r="EK400" s="1185"/>
      <c r="EL400" s="1185"/>
      <c r="EM400" s="1185"/>
      <c r="EN400" s="1185"/>
      <c r="EO400" s="1185"/>
      <c r="EP400" s="1185"/>
      <c r="EQ400" s="1185"/>
      <c r="ER400" s="1185"/>
      <c r="ES400" s="1185"/>
      <c r="ET400" s="1185"/>
      <c r="EU400" s="1185"/>
      <c r="EV400" s="1185"/>
      <c r="EW400" s="1185"/>
      <c r="EX400" s="1185"/>
      <c r="EY400" s="1185"/>
      <c r="EZ400" s="1185"/>
      <c r="FA400" s="1185"/>
      <c r="FB400" s="1185"/>
      <c r="FC400" s="1185"/>
      <c r="FD400" s="1185"/>
      <c r="FE400" s="1185"/>
      <c r="FF400" s="1185"/>
      <c r="FG400" s="1185"/>
      <c r="FH400" s="1185"/>
      <c r="FI400" s="1185"/>
      <c r="FJ400" s="1185"/>
      <c r="FK400" s="1185"/>
      <c r="FL400" s="1185"/>
      <c r="FM400" s="1185"/>
      <c r="FN400" s="1185"/>
      <c r="FO400" s="1185"/>
      <c r="FP400" s="1185"/>
      <c r="FQ400" s="1185"/>
      <c r="FR400" s="1185"/>
      <c r="FS400" s="1185"/>
      <c r="FT400" s="1185"/>
      <c r="FU400" s="1185"/>
      <c r="FV400" s="1185"/>
      <c r="FW400" s="1185"/>
      <c r="FX400" s="1185"/>
      <c r="FY400" s="1185"/>
      <c r="FZ400" s="1185"/>
      <c r="GA400" s="1185"/>
      <c r="GB400" s="1185"/>
      <c r="GC400" s="1185"/>
      <c r="GD400" s="1185"/>
      <c r="GE400" s="1185"/>
      <c r="GF400" s="1185"/>
      <c r="GG400" s="1185"/>
      <c r="GH400" s="1185"/>
      <c r="GI400" s="1185"/>
      <c r="GJ400" s="1185"/>
      <c r="GK400" s="1185"/>
      <c r="GL400" s="1185"/>
      <c r="GM400" s="1185"/>
      <c r="GN400" s="1185"/>
      <c r="GO400" s="1185"/>
      <c r="GP400" s="1185"/>
      <c r="GQ400" s="1185"/>
      <c r="GR400" s="1185"/>
      <c r="GS400" s="1185"/>
      <c r="GT400" s="1185"/>
      <c r="GU400" s="1185"/>
      <c r="GV400" s="1185"/>
      <c r="GW400" s="1185"/>
      <c r="GX400" s="1185"/>
      <c r="GY400" s="1185"/>
      <c r="GZ400" s="1185"/>
      <c r="HA400" s="1185"/>
      <c r="HB400" s="1185"/>
      <c r="HC400" s="1185"/>
      <c r="HD400" s="1185"/>
      <c r="HE400" s="1185"/>
      <c r="HF400" s="1185"/>
      <c r="HG400" s="1185"/>
      <c r="HH400" s="1185"/>
      <c r="HI400" s="1185"/>
      <c r="HJ400" s="1185"/>
      <c r="HK400" s="1185"/>
      <c r="HL400" s="1185"/>
      <c r="HM400" s="1185"/>
      <c r="HN400" s="1185"/>
      <c r="HO400" s="1185"/>
      <c r="HP400" s="1185"/>
      <c r="HQ400" s="1185"/>
      <c r="HR400" s="1185"/>
      <c r="HS400" s="1185"/>
      <c r="HT400" s="1185"/>
      <c r="HU400" s="1185"/>
      <c r="HV400" s="1185"/>
      <c r="HW400" s="1185"/>
      <c r="HX400" s="1185"/>
      <c r="HY400" s="1185"/>
      <c r="HZ400" s="1185"/>
      <c r="IA400" s="1185"/>
      <c r="IB400" s="1185"/>
      <c r="IC400" s="1185"/>
      <c r="ID400" s="1185"/>
      <c r="IE400" s="1185"/>
      <c r="IF400" s="1185"/>
      <c r="IG400" s="1185"/>
      <c r="IH400" s="1185"/>
      <c r="II400" s="1185"/>
      <c r="IJ400" s="1185"/>
      <c r="IK400" s="1185"/>
      <c r="IL400" s="1185"/>
      <c r="IM400" s="1185"/>
      <c r="IN400" s="1185"/>
      <c r="IO400" s="1185"/>
      <c r="IP400" s="1185"/>
      <c r="IQ400" s="1185"/>
      <c r="IR400" s="1185"/>
      <c r="IS400" s="1185"/>
      <c r="IT400" s="1185"/>
      <c r="IU400" s="1185"/>
      <c r="IV400" s="1185"/>
      <c r="IW400" s="1185"/>
      <c r="IX400" s="1185"/>
      <c r="IY400" s="1185"/>
      <c r="IZ400" s="1185"/>
      <c r="JA400" s="1185"/>
      <c r="JB400" s="1185"/>
      <c r="JC400" s="1185"/>
      <c r="JD400" s="1185"/>
      <c r="JE400" s="1185"/>
      <c r="JF400" s="1185"/>
      <c r="JG400" s="1185"/>
      <c r="JH400" s="1185"/>
      <c r="JI400" s="1185"/>
      <c r="JJ400" s="1185"/>
      <c r="JK400" s="1185"/>
      <c r="JL400" s="1185"/>
      <c r="JM400" s="1185"/>
      <c r="JN400" s="1185"/>
      <c r="JO400" s="1185"/>
      <c r="JP400" s="1185"/>
      <c r="JQ400" s="1185"/>
      <c r="JR400" s="1185"/>
      <c r="JS400" s="1185"/>
      <c r="JT400" s="1185"/>
      <c r="JU400" s="1185"/>
      <c r="JV400" s="1185"/>
      <c r="JW400" s="1185"/>
      <c r="JX400" s="1185"/>
      <c r="JY400" s="1185"/>
      <c r="JZ400" s="1185"/>
      <c r="KA400" s="1185"/>
      <c r="KB400" s="1185"/>
      <c r="KC400" s="1185"/>
      <c r="KD400" s="1185"/>
      <c r="KE400" s="1185"/>
      <c r="KF400" s="1185"/>
      <c r="KG400" s="1185"/>
      <c r="KH400" s="1185"/>
      <c r="KI400" s="1185"/>
      <c r="KJ400" s="1185"/>
      <c r="KK400" s="1185"/>
      <c r="KL400" s="1185"/>
      <c r="KM400" s="1185"/>
      <c r="KN400" s="1185"/>
      <c r="KO400" s="1185"/>
      <c r="KP400" s="1185"/>
      <c r="KQ400" s="1185"/>
      <c r="KR400" s="1185"/>
      <c r="KS400" s="1185"/>
      <c r="KT400" s="1185"/>
      <c r="KU400" s="1185"/>
      <c r="KV400" s="1185"/>
      <c r="KW400" s="1185"/>
      <c r="KX400" s="1185"/>
      <c r="KY400" s="1185"/>
      <c r="KZ400" s="1185"/>
      <c r="LA400" s="1185"/>
      <c r="LB400" s="1185"/>
      <c r="LC400" s="1185"/>
      <c r="LD400" s="1185"/>
      <c r="LE400" s="1185"/>
      <c r="LF400" s="1185"/>
      <c r="LG400" s="1185"/>
      <c r="LH400" s="1185"/>
      <c r="LI400" s="1185"/>
      <c r="LJ400" s="1185"/>
      <c r="LK400" s="1185"/>
      <c r="LL400" s="1185"/>
      <c r="LM400" s="1185"/>
      <c r="LN400" s="1185"/>
      <c r="LO400" s="1185"/>
      <c r="LP400" s="1185"/>
      <c r="LQ400" s="1185"/>
      <c r="LR400" s="1185"/>
      <c r="LS400" s="1185"/>
      <c r="LT400" s="1185"/>
      <c r="LU400" s="1185"/>
      <c r="LV400" s="1185"/>
      <c r="LW400" s="1185"/>
      <c r="LX400" s="1185"/>
      <c r="LY400" s="1185"/>
      <c r="LZ400" s="1185"/>
      <c r="MA400" s="1185"/>
      <c r="MB400" s="1185"/>
      <c r="MC400" s="1185"/>
      <c r="MD400" s="1185"/>
      <c r="ME400" s="1185"/>
      <c r="MF400" s="1185"/>
      <c r="MG400" s="1185"/>
      <c r="MH400" s="1185"/>
      <c r="MI400" s="1185"/>
      <c r="MJ400" s="1185"/>
      <c r="MK400" s="1185"/>
      <c r="ML400" s="1185"/>
      <c r="MM400" s="1185"/>
      <c r="MN400" s="1185"/>
      <c r="MO400" s="1185"/>
      <c r="MP400" s="1185"/>
      <c r="MQ400" s="1185"/>
      <c r="MR400" s="1185"/>
      <c r="MS400" s="1185"/>
      <c r="MT400" s="1185"/>
      <c r="MU400" s="1185"/>
      <c r="MV400" s="1185"/>
      <c r="MW400" s="1185"/>
      <c r="MX400" s="1185"/>
      <c r="MY400" s="1185"/>
      <c r="MZ400" s="1185"/>
      <c r="NA400" s="1185"/>
      <c r="NB400" s="1185"/>
      <c r="NC400" s="1185"/>
      <c r="ND400" s="1185"/>
      <c r="NE400" s="1185"/>
      <c r="NF400" s="1185"/>
      <c r="NG400" s="1185"/>
      <c r="NH400" s="1185"/>
      <c r="NI400" s="1185"/>
      <c r="NJ400" s="1185"/>
      <c r="NK400" s="1185"/>
      <c r="NL400" s="1185"/>
      <c r="NM400" s="1185"/>
      <c r="NN400" s="1185"/>
      <c r="NO400" s="1185"/>
      <c r="NP400" s="1185"/>
      <c r="NQ400" s="1185"/>
      <c r="NR400" s="1185"/>
      <c r="NS400" s="1185"/>
      <c r="NT400" s="1185"/>
      <c r="NU400" s="1185"/>
      <c r="NV400" s="1185"/>
      <c r="NW400" s="1185"/>
      <c r="NX400" s="1185"/>
      <c r="NY400" s="1185"/>
      <c r="NZ400" s="1185"/>
      <c r="OA400" s="1185"/>
      <c r="OB400" s="1185"/>
      <c r="OC400" s="1185"/>
      <c r="OD400" s="1185"/>
      <c r="OE400" s="1185"/>
      <c r="OF400" s="1185"/>
      <c r="OG400" s="1185"/>
      <c r="OH400" s="1185"/>
      <c r="OI400" s="1185"/>
      <c r="OJ400" s="1185"/>
      <c r="OK400" s="1185"/>
      <c r="OL400" s="1185"/>
      <c r="OM400" s="1185"/>
      <c r="ON400" s="1185"/>
      <c r="OO400" s="1185"/>
      <c r="OP400" s="1185"/>
      <c r="OQ400" s="1185"/>
      <c r="OR400" s="1185"/>
      <c r="OS400" s="1185"/>
      <c r="OT400" s="1185"/>
      <c r="OU400" s="1185"/>
      <c r="OV400" s="1185"/>
      <c r="OW400" s="1185"/>
      <c r="OX400" s="1185"/>
      <c r="OY400" s="1185"/>
      <c r="OZ400" s="1185"/>
      <c r="PA400" s="1185"/>
      <c r="PB400" s="1185"/>
      <c r="PC400" s="1185"/>
      <c r="PD400" s="1185"/>
      <c r="PE400" s="1185"/>
      <c r="PF400" s="1185"/>
      <c r="PG400" s="1185"/>
      <c r="PH400" s="1185"/>
      <c r="PI400" s="1185"/>
      <c r="PJ400" s="1185"/>
      <c r="PK400" s="1185"/>
      <c r="PL400" s="1185"/>
      <c r="PM400" s="1185"/>
      <c r="PN400" s="1185"/>
      <c r="PO400" s="1185"/>
      <c r="PP400" s="1185"/>
      <c r="PQ400" s="1185"/>
      <c r="PR400" s="1185"/>
      <c r="PS400" s="1185"/>
      <c r="PT400" s="1185"/>
      <c r="PU400" s="1185"/>
      <c r="PV400" s="1185"/>
      <c r="PW400" s="1185"/>
      <c r="PX400" s="1185"/>
      <c r="PY400" s="1185"/>
      <c r="PZ400" s="1185"/>
      <c r="QA400" s="1185"/>
      <c r="QB400" s="1185"/>
      <c r="QC400" s="1185"/>
      <c r="QD400" s="1185"/>
      <c r="QE400" s="1185"/>
      <c r="QF400" s="1185"/>
      <c r="QG400" s="1185"/>
      <c r="QH400" s="1185"/>
      <c r="QI400" s="1185"/>
      <c r="QJ400" s="1185"/>
      <c r="QK400" s="1185"/>
      <c r="QL400" s="1185"/>
      <c r="QM400" s="1185"/>
      <c r="QN400" s="1185"/>
      <c r="QO400" s="1185"/>
      <c r="QP400" s="1185"/>
      <c r="QQ400" s="1185"/>
      <c r="QR400" s="1185"/>
      <c r="QS400" s="1185"/>
      <c r="QT400" s="1185"/>
      <c r="QU400" s="1185"/>
      <c r="QV400" s="1185"/>
      <c r="QW400" s="1185"/>
      <c r="QX400" s="1185"/>
      <c r="QY400" s="1185"/>
      <c r="QZ400" s="1185"/>
      <c r="RA400" s="1185"/>
      <c r="RB400" s="1185"/>
      <c r="RC400" s="1185"/>
      <c r="RD400" s="1185"/>
      <c r="RE400" s="1185"/>
      <c r="RF400" s="1185"/>
      <c r="RG400" s="1185"/>
      <c r="RH400" s="1185"/>
      <c r="RI400" s="1185"/>
      <c r="RJ400" s="1185"/>
      <c r="RK400" s="1185"/>
      <c r="RL400" s="1185"/>
      <c r="RM400" s="1185"/>
      <c r="RN400" s="1185"/>
      <c r="RO400" s="1185"/>
      <c r="RP400" s="1185"/>
      <c r="RQ400" s="1185"/>
      <c r="RR400" s="1185"/>
      <c r="RS400" s="1185"/>
      <c r="RT400" s="1185"/>
      <c r="RU400" s="1185"/>
      <c r="RV400" s="1185"/>
      <c r="RW400" s="1185"/>
      <c r="RX400" s="1185"/>
      <c r="RY400" s="1185"/>
      <c r="RZ400" s="1185"/>
      <c r="SA400" s="1185"/>
      <c r="SB400" s="1185"/>
      <c r="SC400" s="1185"/>
      <c r="SD400" s="1185"/>
      <c r="SE400" s="1185"/>
      <c r="SF400" s="1185"/>
      <c r="SG400" s="1185"/>
      <c r="SH400" s="1185"/>
      <c r="SI400" s="1185"/>
      <c r="SJ400" s="1185"/>
      <c r="SK400" s="1185"/>
      <c r="SL400" s="1185"/>
      <c r="SM400" s="1185"/>
      <c r="SN400" s="1185"/>
      <c r="SO400" s="1185"/>
      <c r="SP400" s="1185"/>
      <c r="SQ400" s="1185"/>
      <c r="SR400" s="1185"/>
      <c r="SS400" s="1185"/>
      <c r="ST400" s="1185"/>
      <c r="SU400" s="1185"/>
      <c r="SV400" s="1185"/>
      <c r="SW400" s="1185"/>
      <c r="SX400" s="1185"/>
      <c r="SY400" s="1185"/>
      <c r="SZ400" s="1185"/>
      <c r="TA400" s="1185"/>
      <c r="TB400" s="1185"/>
      <c r="TC400" s="1185"/>
      <c r="TD400" s="1185"/>
      <c r="TE400" s="1185"/>
      <c r="TF400" s="1185"/>
      <c r="TG400" s="1185"/>
      <c r="TH400" s="1185"/>
      <c r="TI400" s="1185"/>
      <c r="TJ400" s="1185"/>
      <c r="TK400" s="1185"/>
      <c r="TL400" s="1185"/>
      <c r="TM400" s="1185"/>
      <c r="TN400" s="1185"/>
      <c r="TO400" s="1185"/>
      <c r="TP400" s="1185"/>
      <c r="TQ400" s="1185"/>
      <c r="TR400" s="1185"/>
      <c r="TS400" s="1185"/>
      <c r="TT400" s="1185"/>
      <c r="TU400" s="1185"/>
      <c r="TV400" s="1185"/>
      <c r="TW400" s="1185"/>
      <c r="TX400" s="1185"/>
      <c r="TY400" s="1185"/>
      <c r="TZ400" s="1185"/>
      <c r="UA400" s="1185"/>
      <c r="UB400" s="1185"/>
      <c r="UC400" s="1185"/>
      <c r="UD400" s="1185"/>
      <c r="UE400" s="1185"/>
      <c r="UF400" s="1185"/>
      <c r="UG400" s="1185"/>
      <c r="UH400" s="1185"/>
      <c r="UI400" s="1185"/>
      <c r="UJ400" s="1185"/>
      <c r="UK400" s="1185"/>
      <c r="UL400" s="1185"/>
      <c r="UM400" s="1185"/>
      <c r="UN400" s="1185"/>
      <c r="UO400" s="1185"/>
      <c r="UP400" s="1185"/>
      <c r="UQ400" s="1185"/>
      <c r="UR400" s="1185"/>
      <c r="US400" s="1185"/>
      <c r="UT400" s="1185"/>
      <c r="UU400" s="1185"/>
      <c r="UV400" s="1185"/>
      <c r="UW400" s="1185"/>
      <c r="UX400" s="1185"/>
      <c r="UY400" s="1185"/>
      <c r="UZ400" s="1185"/>
      <c r="VA400" s="1185"/>
      <c r="VB400" s="1185"/>
      <c r="VC400" s="1185"/>
      <c r="VD400" s="1185"/>
      <c r="VE400" s="1185"/>
      <c r="VF400" s="1185"/>
      <c r="VG400" s="1185"/>
      <c r="VH400" s="1185"/>
      <c r="VI400" s="1185"/>
      <c r="VJ400" s="1185"/>
      <c r="VK400" s="1185"/>
      <c r="VL400" s="1185"/>
      <c r="VM400" s="1185"/>
      <c r="VN400" s="1185"/>
      <c r="VO400" s="1185"/>
      <c r="VP400" s="1185"/>
      <c r="VQ400" s="1185"/>
      <c r="VR400" s="1185"/>
      <c r="VS400" s="1185"/>
      <c r="VT400" s="1185"/>
      <c r="VU400" s="1185"/>
      <c r="VV400" s="1185"/>
      <c r="VW400" s="1185"/>
      <c r="VX400" s="1185"/>
      <c r="VY400" s="1185"/>
      <c r="VZ400" s="1185"/>
      <c r="WA400" s="1185"/>
      <c r="WB400" s="1185"/>
      <c r="WC400" s="1185"/>
      <c r="WD400" s="1185"/>
      <c r="WE400" s="1185"/>
      <c r="WF400" s="1185"/>
      <c r="WG400" s="1185"/>
      <c r="WH400" s="1185"/>
      <c r="WI400" s="1185"/>
      <c r="WJ400" s="1185"/>
      <c r="WK400" s="1185"/>
      <c r="WL400" s="1185"/>
      <c r="WM400" s="1185"/>
      <c r="WN400" s="1185"/>
      <c r="WO400" s="1185"/>
      <c r="WP400" s="1185"/>
      <c r="WQ400" s="1185"/>
      <c r="WR400" s="1185"/>
      <c r="WS400" s="1185"/>
      <c r="WT400" s="1185"/>
      <c r="WU400" s="1185"/>
      <c r="WV400" s="1185"/>
      <c r="WW400" s="1185"/>
      <c r="WX400" s="1185"/>
      <c r="WY400" s="1185"/>
      <c r="WZ400" s="1185"/>
      <c r="XA400" s="1185"/>
      <c r="XB400" s="1185"/>
      <c r="XC400" s="1185"/>
      <c r="XD400" s="1185"/>
      <c r="XE400" s="1185"/>
      <c r="XF400" s="1185"/>
      <c r="XG400" s="1185"/>
      <c r="XH400" s="1185"/>
      <c r="XI400" s="1185"/>
      <c r="XJ400" s="1185"/>
      <c r="XK400" s="1185"/>
      <c r="XL400" s="1185"/>
      <c r="XM400" s="1185"/>
      <c r="XN400" s="1185"/>
      <c r="XO400" s="1185"/>
      <c r="XP400" s="1185"/>
      <c r="XQ400" s="1185"/>
      <c r="XR400" s="1185"/>
      <c r="XS400" s="1185"/>
      <c r="XT400" s="1185"/>
      <c r="XU400" s="1185"/>
      <c r="XV400" s="1185"/>
      <c r="XW400" s="1185"/>
      <c r="XX400" s="1185"/>
      <c r="XY400" s="1185"/>
      <c r="XZ400" s="1185"/>
      <c r="YA400" s="1185"/>
      <c r="YB400" s="1185"/>
      <c r="YC400" s="1185"/>
      <c r="YD400" s="1185"/>
      <c r="YE400" s="1185"/>
      <c r="YF400" s="1185"/>
      <c r="YG400" s="1185"/>
      <c r="YH400" s="1185"/>
      <c r="YI400" s="1185"/>
      <c r="YJ400" s="1185"/>
      <c r="YK400" s="1185"/>
      <c r="YL400" s="1185"/>
      <c r="YM400" s="1185"/>
      <c r="YN400" s="1185"/>
      <c r="YO400" s="1185"/>
      <c r="YP400" s="1185"/>
      <c r="YQ400" s="1185"/>
      <c r="YR400" s="1185"/>
      <c r="YS400" s="1185"/>
      <c r="YT400" s="1185"/>
      <c r="YU400" s="1185"/>
      <c r="YV400" s="1185"/>
      <c r="YW400" s="1185"/>
      <c r="YX400" s="1185"/>
      <c r="YY400" s="1185"/>
      <c r="YZ400" s="1185"/>
      <c r="ZA400" s="1185"/>
      <c r="ZB400" s="1185"/>
      <c r="ZC400" s="1185"/>
      <c r="ZD400" s="1185"/>
      <c r="ZE400" s="1185"/>
      <c r="ZF400" s="1185"/>
      <c r="ZG400" s="1185"/>
      <c r="ZH400" s="1185"/>
      <c r="ZI400" s="1185"/>
      <c r="ZJ400" s="1185"/>
      <c r="ZK400" s="1185"/>
      <c r="ZL400" s="1185"/>
      <c r="ZM400" s="1185"/>
      <c r="ZN400" s="1185"/>
      <c r="ZO400" s="1185"/>
      <c r="ZP400" s="1185"/>
      <c r="ZQ400" s="1185"/>
      <c r="ZR400" s="1185"/>
      <c r="ZS400" s="1185"/>
      <c r="ZT400" s="1185"/>
      <c r="ZU400" s="1185"/>
      <c r="ZV400" s="1185"/>
      <c r="ZW400" s="1185"/>
      <c r="ZX400" s="1185"/>
      <c r="ZY400" s="1185"/>
      <c r="ZZ400" s="1185"/>
      <c r="AAA400" s="1185"/>
      <c r="AAB400" s="1185"/>
      <c r="AAC400" s="1185"/>
      <c r="AAD400" s="1185"/>
      <c r="AAE400" s="1185"/>
      <c r="AAF400" s="1185"/>
      <c r="AAG400" s="1185"/>
      <c r="AAH400" s="1185"/>
      <c r="AAI400" s="1185"/>
      <c r="AAJ400" s="1185"/>
      <c r="AAK400" s="1185"/>
      <c r="AAL400" s="1185"/>
      <c r="AAM400" s="1185"/>
      <c r="AAN400" s="1185"/>
      <c r="AAO400" s="1185"/>
      <c r="AAP400" s="1185"/>
      <c r="AAQ400" s="1185"/>
      <c r="AAR400" s="1185"/>
      <c r="AAS400" s="1185"/>
      <c r="AAT400" s="1185"/>
      <c r="AAU400" s="1185"/>
      <c r="AAV400" s="1185"/>
      <c r="AAW400" s="1185"/>
      <c r="AAX400" s="1185"/>
      <c r="AAY400" s="1185"/>
      <c r="AAZ400" s="1185"/>
      <c r="ABA400" s="1185"/>
      <c r="ABB400" s="1185"/>
      <c r="ABC400" s="1185"/>
      <c r="ABD400" s="1185"/>
      <c r="ABE400" s="1185"/>
      <c r="ABF400" s="1185"/>
      <c r="ABG400" s="1185"/>
      <c r="ABH400" s="1185"/>
      <c r="ABI400" s="1185"/>
      <c r="ABJ400" s="1185"/>
      <c r="ABK400" s="1185"/>
      <c r="ABL400" s="1185"/>
      <c r="ABM400" s="1185"/>
      <c r="ABN400" s="1185"/>
      <c r="ABO400" s="1185"/>
      <c r="ABP400" s="1185"/>
      <c r="ABQ400" s="1185"/>
      <c r="ABR400" s="1185"/>
      <c r="ABS400" s="1185"/>
      <c r="ABT400" s="1185"/>
      <c r="ABU400" s="1185"/>
      <c r="ABV400" s="1185"/>
      <c r="ABW400" s="1185"/>
      <c r="ABX400" s="1185"/>
      <c r="ABY400" s="1185"/>
      <c r="ABZ400" s="1185"/>
      <c r="ACA400" s="1185"/>
      <c r="ACB400" s="1185"/>
      <c r="ACC400" s="1185"/>
      <c r="ACD400" s="1185"/>
      <c r="ACE400" s="1185"/>
      <c r="ACF400" s="1185"/>
      <c r="ACG400" s="1185"/>
      <c r="ACH400" s="1185"/>
      <c r="ACI400" s="1185"/>
      <c r="ACJ400" s="1185"/>
      <c r="ACK400" s="1185"/>
      <c r="ACL400" s="1185"/>
      <c r="ACM400" s="1185"/>
      <c r="ACN400" s="1185"/>
      <c r="ACO400" s="1185"/>
      <c r="ACP400" s="1185"/>
      <c r="ACQ400" s="1185"/>
      <c r="ACR400" s="1185"/>
      <c r="ACS400" s="1185"/>
      <c r="ACT400" s="1185"/>
      <c r="ACU400" s="1185"/>
      <c r="ACV400" s="1185"/>
      <c r="ACW400" s="1185"/>
      <c r="ACX400" s="1185"/>
      <c r="ACY400" s="1185"/>
      <c r="ACZ400" s="1185"/>
      <c r="ADA400" s="1185"/>
      <c r="ADB400" s="1185"/>
      <c r="ADC400" s="1185"/>
      <c r="ADD400" s="1185"/>
      <c r="ADE400" s="1185"/>
      <c r="ADF400" s="1185"/>
      <c r="ADG400" s="1185"/>
      <c r="ADH400" s="1185"/>
      <c r="ADI400" s="1185"/>
      <c r="ADJ400" s="1185"/>
      <c r="ADK400" s="1185"/>
      <c r="ADL400" s="1185"/>
      <c r="ADM400" s="1185"/>
      <c r="ADN400" s="1185"/>
      <c r="ADO400" s="1185"/>
      <c r="ADP400" s="1185"/>
      <c r="ADQ400" s="1185"/>
      <c r="ADR400" s="1185"/>
      <c r="ADS400" s="1185"/>
      <c r="ADT400" s="1185"/>
      <c r="ADU400" s="1185"/>
      <c r="ADV400" s="1185"/>
      <c r="ADW400" s="1185"/>
      <c r="ADX400" s="1185"/>
      <c r="ADY400" s="1185"/>
      <c r="ADZ400" s="1185"/>
      <c r="AEA400" s="1185"/>
      <c r="AEB400" s="1185"/>
      <c r="AEC400" s="1185"/>
      <c r="AED400" s="1185"/>
      <c r="AEE400" s="1185"/>
      <c r="AEF400" s="1185"/>
      <c r="AEG400" s="1185"/>
      <c r="AEH400" s="1185"/>
      <c r="AEI400" s="1185"/>
      <c r="AEJ400" s="1185"/>
      <c r="AEK400" s="1185"/>
      <c r="AEL400" s="1185"/>
      <c r="AEM400" s="1185"/>
      <c r="AEN400" s="1185"/>
      <c r="AEO400" s="1185"/>
      <c r="AEP400" s="1185"/>
      <c r="AEQ400" s="1185"/>
      <c r="AER400" s="1185"/>
      <c r="AES400" s="1185"/>
      <c r="AET400" s="1185"/>
      <c r="AEU400" s="1185"/>
      <c r="AEV400" s="1185"/>
      <c r="AEW400" s="1185"/>
      <c r="AEX400" s="1185"/>
      <c r="AEY400" s="1185"/>
      <c r="AEZ400" s="1185"/>
      <c r="AFA400" s="1185"/>
      <c r="AFB400" s="1185"/>
      <c r="AFC400" s="1185"/>
      <c r="AFD400" s="1185"/>
      <c r="AFE400" s="1185"/>
      <c r="AFF400" s="1185"/>
      <c r="AFG400" s="1185"/>
      <c r="AFH400" s="1185"/>
      <c r="AFI400" s="1185"/>
      <c r="AFJ400" s="1185"/>
      <c r="AFK400" s="1185"/>
      <c r="AFL400" s="1185"/>
      <c r="AFM400" s="1185"/>
      <c r="AFN400" s="1185"/>
      <c r="AFO400" s="1185"/>
      <c r="AFP400" s="1185"/>
      <c r="AFQ400" s="1185"/>
      <c r="AFR400" s="1185"/>
      <c r="AFS400" s="1185"/>
      <c r="AFT400" s="1185"/>
      <c r="AFU400" s="1185"/>
      <c r="AFV400" s="1185"/>
      <c r="AFW400" s="1185"/>
      <c r="AFX400" s="1185"/>
      <c r="AFY400" s="1185"/>
      <c r="AFZ400" s="1185"/>
      <c r="AGA400" s="1185"/>
      <c r="AGB400" s="1185"/>
      <c r="AGC400" s="1185"/>
      <c r="AGD400" s="1185"/>
      <c r="AGE400" s="1185"/>
      <c r="AGF400" s="1185"/>
      <c r="AGG400" s="1185"/>
      <c r="AGH400" s="1185"/>
      <c r="AGI400" s="1185"/>
      <c r="AGJ400" s="1185"/>
      <c r="AGK400" s="1185"/>
      <c r="AGL400" s="1185"/>
      <c r="AGM400" s="1185"/>
      <c r="AGN400" s="1185"/>
      <c r="AGO400" s="1185"/>
      <c r="AGP400" s="1185"/>
      <c r="AGQ400" s="1185"/>
      <c r="AGR400" s="1185"/>
      <c r="AGS400" s="1185"/>
      <c r="AGT400" s="1185"/>
      <c r="AGU400" s="1185"/>
      <c r="AGV400" s="1185"/>
      <c r="AGW400" s="1185"/>
      <c r="AGX400" s="1185"/>
      <c r="AGY400" s="1185"/>
      <c r="AGZ400" s="1185"/>
      <c r="AHA400" s="1185"/>
      <c r="AHB400" s="1185"/>
      <c r="AHC400" s="1185"/>
      <c r="AHD400" s="1185"/>
      <c r="AHE400" s="1185"/>
      <c r="AHF400" s="1185"/>
      <c r="AHG400" s="1185"/>
      <c r="AHH400" s="1185"/>
      <c r="AHI400" s="1185"/>
      <c r="AHJ400" s="1185"/>
      <c r="AHK400" s="1185"/>
      <c r="AHL400" s="1185"/>
      <c r="AHM400" s="1185"/>
      <c r="AHN400" s="1185"/>
      <c r="AHO400" s="1185"/>
      <c r="AHP400" s="1185"/>
      <c r="AHQ400" s="1185"/>
      <c r="AHR400" s="1185"/>
      <c r="AHS400" s="1185"/>
      <c r="AHT400" s="1185"/>
      <c r="AHU400" s="1185"/>
      <c r="AHV400" s="1185"/>
      <c r="AHW400" s="1185"/>
      <c r="AHX400" s="1185"/>
      <c r="AHY400" s="1185"/>
      <c r="AHZ400" s="1185"/>
      <c r="AIA400" s="1185"/>
      <c r="AIB400" s="1185"/>
      <c r="AIC400" s="1185"/>
      <c r="AID400" s="1185"/>
      <c r="AIE400" s="1185"/>
      <c r="AIF400" s="1185"/>
      <c r="AIG400" s="1185"/>
      <c r="AIH400" s="1185"/>
      <c r="AII400" s="1185"/>
      <c r="AIJ400" s="1185"/>
      <c r="AIK400" s="1185"/>
      <c r="AIL400" s="1185"/>
      <c r="AIM400" s="1185"/>
      <c r="AIN400" s="1185"/>
      <c r="AIO400" s="1185"/>
      <c r="AIP400" s="1185"/>
      <c r="AIQ400" s="1185"/>
      <c r="AIR400" s="1185"/>
      <c r="AIS400" s="1185"/>
      <c r="AIT400" s="1185"/>
      <c r="AIU400" s="1185"/>
      <c r="AIV400" s="1185"/>
      <c r="AIW400" s="1185"/>
      <c r="AIX400" s="1185"/>
      <c r="AIY400" s="1185"/>
      <c r="AIZ400" s="1185"/>
      <c r="AJA400" s="1185"/>
      <c r="AJB400" s="1185"/>
      <c r="AJC400" s="1185"/>
      <c r="AJD400" s="1185"/>
      <c r="AJE400" s="1185"/>
      <c r="AJF400" s="1185"/>
      <c r="AJG400" s="1185"/>
      <c r="AJH400" s="1185"/>
      <c r="AJI400" s="1185"/>
      <c r="AJJ400" s="1185"/>
      <c r="AJK400" s="1185"/>
      <c r="AJL400" s="1185"/>
      <c r="AJM400" s="1185"/>
      <c r="AJN400" s="1185"/>
      <c r="AJO400" s="1185"/>
      <c r="AJP400" s="1185"/>
      <c r="AJQ400" s="1185"/>
      <c r="AJR400" s="1185"/>
      <c r="AJS400" s="1185"/>
      <c r="AJT400" s="1185"/>
      <c r="AJU400" s="1185"/>
      <c r="AJV400" s="1185"/>
      <c r="AJW400" s="1185"/>
      <c r="AJX400" s="1185"/>
      <c r="AJY400" s="1185"/>
      <c r="AJZ400" s="1185"/>
      <c r="AKA400" s="1185"/>
      <c r="AKB400" s="1185"/>
      <c r="AKC400" s="1185"/>
      <c r="AKD400" s="1185"/>
      <c r="AKE400" s="1185"/>
      <c r="AKF400" s="1185"/>
      <c r="AKG400" s="1185"/>
      <c r="AKH400" s="1185"/>
      <c r="AKI400" s="1185"/>
      <c r="AKJ400" s="1185"/>
      <c r="AKK400" s="1185"/>
      <c r="AKL400" s="1185"/>
      <c r="AKM400" s="1185"/>
      <c r="AKN400" s="1185"/>
      <c r="AKO400" s="1185"/>
      <c r="AKP400" s="1185"/>
      <c r="AKQ400" s="1185"/>
      <c r="AKR400" s="1185"/>
      <c r="AKS400" s="1185"/>
      <c r="AKT400" s="1185"/>
      <c r="AKU400" s="1185"/>
      <c r="AKV400" s="1185"/>
      <c r="AKW400" s="1185"/>
      <c r="AKX400" s="1185"/>
      <c r="AKY400" s="1185"/>
      <c r="AKZ400" s="1185"/>
      <c r="ALA400" s="1185"/>
      <c r="ALB400" s="1185"/>
      <c r="ALC400" s="1185"/>
      <c r="ALD400" s="1185"/>
      <c r="ALE400" s="1185"/>
      <c r="ALF400" s="1185"/>
      <c r="ALG400" s="1185"/>
      <c r="ALH400" s="1185"/>
      <c r="ALI400" s="1185"/>
      <c r="ALJ400" s="1185"/>
      <c r="ALK400" s="1185"/>
      <c r="ALL400" s="1185"/>
      <c r="ALM400" s="1185"/>
      <c r="ALN400" s="1185"/>
      <c r="ALO400" s="1185"/>
      <c r="ALP400" s="1185"/>
      <c r="ALQ400" s="1185"/>
      <c r="ALR400" s="1185"/>
      <c r="ALS400" s="1185"/>
      <c r="ALT400" s="1185"/>
      <c r="ALU400" s="1185"/>
      <c r="ALV400" s="1185"/>
      <c r="ALW400" s="1185"/>
      <c r="ALX400" s="1185"/>
      <c r="ALY400" s="1185"/>
      <c r="ALZ400" s="1185"/>
      <c r="AMA400" s="1185"/>
      <c r="AMB400" s="1185"/>
      <c r="AMC400" s="1185"/>
      <c r="AMD400" s="1185"/>
      <c r="AME400" s="1185"/>
      <c r="AMF400" s="1185"/>
      <c r="AMG400" s="1185"/>
      <c r="AMH400" s="1185"/>
      <c r="AMI400" s="1185"/>
      <c r="AMJ400" s="1185"/>
      <c r="AMK400" s="1185"/>
    </row>
    <row r="401" spans="1:10" ht="24" customHeight="1">
      <c r="A401" s="1801" t="s">
        <v>8517</v>
      </c>
      <c r="B401" s="1801"/>
      <c r="C401" s="1801"/>
      <c r="D401" s="1801"/>
      <c r="E401" s="1801"/>
      <c r="F401" s="1801"/>
      <c r="G401" s="1801"/>
      <c r="H401" s="1801"/>
    </row>
    <row r="402" spans="1:10" ht="27.95" customHeight="1">
      <c r="A402" s="1799" t="s">
        <v>4082</v>
      </c>
      <c r="B402" s="1799"/>
      <c r="C402" s="1799"/>
      <c r="D402" s="1799"/>
      <c r="E402" s="1799"/>
      <c r="F402" s="1799"/>
      <c r="G402" s="1799"/>
      <c r="H402" s="1799"/>
    </row>
    <row r="403" spans="1:10" s="666" customFormat="1" ht="12.75" customHeight="1">
      <c r="A403" s="1799" t="s">
        <v>4083</v>
      </c>
      <c r="B403" s="1799"/>
      <c r="C403" s="1799"/>
      <c r="D403" s="1799"/>
      <c r="E403" s="1799"/>
      <c r="F403" s="1799"/>
      <c r="G403" s="1799"/>
      <c r="H403" s="1799"/>
      <c r="I403" s="664"/>
      <c r="J403" s="665"/>
    </row>
    <row r="404" spans="1:10" s="666" customFormat="1">
      <c r="A404" s="1799"/>
      <c r="B404" s="1799"/>
      <c r="C404" s="1799"/>
      <c r="D404" s="1799"/>
      <c r="E404" s="1799"/>
      <c r="F404" s="1799"/>
      <c r="G404" s="1799"/>
      <c r="H404" s="1799"/>
      <c r="I404" s="664"/>
      <c r="J404" s="665"/>
    </row>
    <row r="405" spans="1:10" ht="12.75" customHeight="1">
      <c r="A405" s="1799" t="s">
        <v>8518</v>
      </c>
      <c r="B405" s="1799"/>
      <c r="C405" s="1799"/>
      <c r="D405" s="1799"/>
      <c r="E405" s="1799"/>
      <c r="F405" s="1799"/>
      <c r="G405" s="1799"/>
      <c r="H405" s="1799"/>
    </row>
    <row r="406" spans="1:10" s="666" customFormat="1">
      <c r="A406" s="1799"/>
      <c r="B406" s="1799"/>
      <c r="C406" s="1799"/>
      <c r="D406" s="1799"/>
      <c r="E406" s="1799"/>
      <c r="F406" s="1799"/>
      <c r="G406" s="1799"/>
      <c r="H406" s="1799"/>
      <c r="I406" s="664"/>
      <c r="J406" s="665"/>
    </row>
    <row r="407" spans="1:10" s="672" customFormat="1" ht="12.75" customHeight="1">
      <c r="A407" s="1799"/>
      <c r="B407" s="1799"/>
      <c r="C407" s="1799"/>
      <c r="D407" s="1799"/>
      <c r="E407" s="1799"/>
      <c r="F407" s="1799"/>
      <c r="G407" s="1799"/>
      <c r="H407" s="1799"/>
      <c r="I407" s="670"/>
      <c r="J407" s="671"/>
    </row>
    <row r="408" spans="1:10">
      <c r="A408" s="1614"/>
      <c r="B408" s="1614"/>
      <c r="C408" s="1614"/>
      <c r="D408" s="1614"/>
      <c r="E408" s="1614"/>
      <c r="F408" s="1607"/>
      <c r="G408" s="1614"/>
      <c r="H408" s="1614"/>
    </row>
    <row r="409" spans="1:10">
      <c r="A409" s="1795" t="s">
        <v>3832</v>
      </c>
      <c r="B409" s="1795"/>
      <c r="C409" s="1795"/>
      <c r="D409" s="1795"/>
      <c r="E409" s="1795"/>
      <c r="F409" s="1795"/>
      <c r="G409" s="1795"/>
      <c r="H409" s="1795"/>
    </row>
    <row r="410" spans="1:10">
      <c r="A410" s="1795" t="s">
        <v>3836</v>
      </c>
      <c r="B410" s="1795"/>
      <c r="C410" s="1795"/>
      <c r="D410" s="1795"/>
      <c r="E410" s="1795"/>
      <c r="F410" s="1795"/>
      <c r="G410" s="1795"/>
      <c r="H410" s="1795"/>
    </row>
    <row r="411" spans="1:10">
      <c r="A411" s="1795" t="s">
        <v>3892</v>
      </c>
      <c r="B411" s="1795"/>
      <c r="C411" s="1795"/>
      <c r="D411" s="1795"/>
      <c r="E411" s="1795"/>
      <c r="F411" s="1795"/>
      <c r="G411" s="1795"/>
      <c r="H411" s="1795"/>
    </row>
    <row r="412" spans="1:10">
      <c r="A412" s="1797" t="s">
        <v>3</v>
      </c>
      <c r="B412" s="1797"/>
      <c r="C412" s="1797"/>
      <c r="D412" s="1797"/>
      <c r="E412" s="1797"/>
      <c r="F412" s="1797"/>
      <c r="G412" s="1797"/>
      <c r="H412" s="1797"/>
    </row>
    <row r="413" spans="1:10">
      <c r="A413" s="1596"/>
      <c r="B413" s="1596"/>
      <c r="C413" s="1596"/>
      <c r="D413" s="1594"/>
      <c r="E413" s="1594"/>
      <c r="F413" s="1595"/>
      <c r="G413" s="1594"/>
      <c r="H413" s="1594"/>
    </row>
    <row r="414" spans="1:10">
      <c r="A414" s="1215" t="s">
        <v>8511</v>
      </c>
      <c r="B414" s="1216"/>
      <c r="C414" s="1216"/>
      <c r="D414" s="1216"/>
      <c r="E414" s="1219"/>
      <c r="F414" s="1219"/>
      <c r="G414" s="1217" t="s">
        <v>8485</v>
      </c>
      <c r="H414" s="1217" t="s">
        <v>4344</v>
      </c>
    </row>
    <row r="415" spans="1:10">
      <c r="A415" s="1599" t="s">
        <v>3425</v>
      </c>
      <c r="B415" s="1594"/>
      <c r="C415" s="1594"/>
      <c r="D415" s="1594"/>
      <c r="E415" s="1865"/>
      <c r="F415" s="1595"/>
      <c r="G415" s="1600">
        <v>2995545663.9499998</v>
      </c>
      <c r="H415" s="1600">
        <v>503142554.89999998</v>
      </c>
    </row>
    <row r="416" spans="1:10">
      <c r="A416" s="1599" t="s">
        <v>4025</v>
      </c>
      <c r="B416" s="1594"/>
      <c r="C416" s="1594"/>
      <c r="D416" s="1594"/>
      <c r="E416" s="1865"/>
      <c r="F416" s="1595"/>
      <c r="G416" s="1600">
        <v>1895425134.5</v>
      </c>
      <c r="H416" s="1600">
        <v>652317781.5</v>
      </c>
    </row>
    <row r="417" spans="1:1025">
      <c r="A417" s="1599" t="s">
        <v>4026</v>
      </c>
      <c r="B417" s="1594"/>
      <c r="C417" s="1594"/>
      <c r="D417" s="1594"/>
      <c r="E417" s="1865" t="s">
        <v>3144</v>
      </c>
      <c r="F417" s="1595"/>
      <c r="G417" s="1600">
        <v>1827611567.2</v>
      </c>
      <c r="H417" s="1600">
        <v>1145278538.25</v>
      </c>
    </row>
    <row r="418" spans="1:1025">
      <c r="A418" s="1599" t="s">
        <v>4027</v>
      </c>
      <c r="B418" s="1594"/>
      <c r="C418" s="1594"/>
      <c r="D418" s="1594"/>
      <c r="E418" s="1865" t="s">
        <v>3144</v>
      </c>
      <c r="F418" s="1595"/>
      <c r="G418" s="1600">
        <v>1419481491.1500001</v>
      </c>
      <c r="H418" s="1600">
        <v>628899861.95000005</v>
      </c>
    </row>
    <row r="419" spans="1:1025">
      <c r="A419" s="1599" t="s">
        <v>4028</v>
      </c>
      <c r="B419" s="1594"/>
      <c r="C419" s="1594"/>
      <c r="D419" s="1594"/>
      <c r="E419" s="1865" t="s">
        <v>3144</v>
      </c>
      <c r="F419" s="1595"/>
      <c r="G419" s="1600">
        <v>1177575840.5999999</v>
      </c>
      <c r="H419" s="1600">
        <v>1006583013.75</v>
      </c>
    </row>
    <row r="420" spans="1:1025">
      <c r="A420" s="1599" t="s">
        <v>3426</v>
      </c>
      <c r="B420" s="1594"/>
      <c r="C420" s="1594"/>
      <c r="D420" s="1594"/>
      <c r="E420" s="1865"/>
      <c r="F420" s="1595"/>
      <c r="G420" s="1600">
        <v>1066664512.7</v>
      </c>
      <c r="H420" s="1600">
        <v>0</v>
      </c>
    </row>
    <row r="421" spans="1:1025">
      <c r="A421" s="1599" t="s">
        <v>4029</v>
      </c>
      <c r="B421" s="1594"/>
      <c r="C421" s="1594"/>
      <c r="D421" s="1594"/>
      <c r="E421" s="1865"/>
      <c r="F421" s="1595"/>
      <c r="G421" s="1600">
        <v>955322452.39999998</v>
      </c>
      <c r="H421" s="1600">
        <v>835223150.89999998</v>
      </c>
    </row>
    <row r="422" spans="1:1025">
      <c r="A422" s="1599" t="s">
        <v>4030</v>
      </c>
      <c r="B422" s="1594"/>
      <c r="C422" s="1594"/>
      <c r="D422" s="1594"/>
      <c r="E422" s="1865"/>
      <c r="F422" s="1595"/>
      <c r="G422" s="1600">
        <v>897236111.04999995</v>
      </c>
      <c r="H422" s="1600">
        <v>634345583.45000005</v>
      </c>
    </row>
    <row r="423" spans="1:1025">
      <c r="A423" s="1599" t="s">
        <v>4031</v>
      </c>
      <c r="B423" s="1594"/>
      <c r="C423" s="1594"/>
      <c r="D423" s="1594"/>
      <c r="E423" s="1865"/>
      <c r="F423" s="1595"/>
      <c r="G423" s="1600">
        <v>872928947.89999998</v>
      </c>
      <c r="H423" s="1600">
        <v>608333327</v>
      </c>
    </row>
    <row r="424" spans="1:1025">
      <c r="A424" s="1599" t="s">
        <v>4032</v>
      </c>
      <c r="B424" s="1594"/>
      <c r="C424" s="1594"/>
      <c r="D424" s="1594"/>
      <c r="E424" s="1865" t="s">
        <v>3144</v>
      </c>
      <c r="F424" s="1595"/>
      <c r="G424" s="1600">
        <v>843080921.20000005</v>
      </c>
      <c r="H424" s="1600">
        <v>843080921.20000005</v>
      </c>
    </row>
    <row r="425" spans="1:1025">
      <c r="A425" s="1596"/>
      <c r="B425" s="1596"/>
      <c r="C425" s="1596"/>
      <c r="D425" s="1668"/>
      <c r="E425" s="1668"/>
      <c r="F425" s="1669"/>
      <c r="G425" s="1668"/>
      <c r="H425" s="1668"/>
      <c r="K425" s="1476"/>
      <c r="L425" s="1476"/>
      <c r="M425" s="1476"/>
      <c r="N425" s="1476"/>
      <c r="O425" s="1476"/>
      <c r="P425" s="1476"/>
      <c r="Q425" s="1476"/>
      <c r="R425" s="1476"/>
      <c r="S425" s="1476"/>
      <c r="T425" s="1476"/>
      <c r="U425" s="1476"/>
      <c r="V425" s="1476"/>
      <c r="W425" s="1476"/>
      <c r="X425" s="1476"/>
      <c r="Y425" s="1476"/>
      <c r="Z425" s="1476"/>
      <c r="AA425" s="1476"/>
      <c r="AB425" s="1476"/>
      <c r="AC425" s="1476"/>
      <c r="AD425" s="1476"/>
      <c r="AE425" s="1476"/>
      <c r="AF425" s="1476"/>
      <c r="AG425" s="1476"/>
      <c r="AH425" s="1476"/>
      <c r="AI425" s="1476"/>
      <c r="AJ425" s="1476"/>
      <c r="AK425" s="1476"/>
      <c r="AL425" s="1476"/>
      <c r="AM425" s="1476"/>
      <c r="AN425" s="1476"/>
      <c r="AO425" s="1476"/>
      <c r="AP425" s="1476"/>
      <c r="AQ425" s="1476"/>
      <c r="AR425" s="1476"/>
      <c r="AS425" s="1476"/>
      <c r="AT425" s="1476"/>
      <c r="AU425" s="1476"/>
      <c r="AV425" s="1476"/>
      <c r="AW425" s="1476"/>
      <c r="AX425" s="1476"/>
      <c r="AY425" s="1476"/>
      <c r="AZ425" s="1476"/>
      <c r="BA425" s="1476"/>
      <c r="BB425" s="1476"/>
      <c r="BC425" s="1476"/>
      <c r="BD425" s="1476"/>
      <c r="BE425" s="1476"/>
      <c r="BF425" s="1476"/>
      <c r="BG425" s="1476"/>
      <c r="BH425" s="1476"/>
      <c r="BI425" s="1476"/>
      <c r="BJ425" s="1476"/>
      <c r="BK425" s="1476"/>
      <c r="BL425" s="1476"/>
      <c r="BM425" s="1476"/>
      <c r="BN425" s="1476"/>
      <c r="BO425" s="1476"/>
      <c r="BP425" s="1476"/>
      <c r="BQ425" s="1476"/>
      <c r="BR425" s="1476"/>
      <c r="BS425" s="1476"/>
      <c r="BT425" s="1476"/>
      <c r="BU425" s="1476"/>
      <c r="BV425" s="1476"/>
      <c r="BW425" s="1476"/>
      <c r="BX425" s="1476"/>
      <c r="BY425" s="1476"/>
      <c r="BZ425" s="1476"/>
      <c r="CA425" s="1476"/>
      <c r="CB425" s="1476"/>
      <c r="CC425" s="1476"/>
      <c r="CD425" s="1476"/>
      <c r="CE425" s="1476"/>
      <c r="CF425" s="1476"/>
      <c r="CG425" s="1476"/>
      <c r="CH425" s="1476"/>
      <c r="CI425" s="1476"/>
      <c r="CJ425" s="1476"/>
      <c r="CK425" s="1476"/>
      <c r="CL425" s="1476"/>
      <c r="CM425" s="1476"/>
      <c r="CN425" s="1476"/>
      <c r="CO425" s="1476"/>
      <c r="CP425" s="1476"/>
      <c r="CQ425" s="1476"/>
      <c r="CR425" s="1476"/>
      <c r="CS425" s="1476"/>
      <c r="CT425" s="1476"/>
      <c r="CU425" s="1476"/>
      <c r="CV425" s="1476"/>
      <c r="CW425" s="1476"/>
      <c r="CX425" s="1476"/>
      <c r="CY425" s="1476"/>
      <c r="CZ425" s="1476"/>
      <c r="DA425" s="1476"/>
      <c r="DB425" s="1476"/>
      <c r="DC425" s="1476"/>
      <c r="DD425" s="1476"/>
      <c r="DE425" s="1476"/>
      <c r="DF425" s="1476"/>
      <c r="DG425" s="1476"/>
      <c r="DH425" s="1476"/>
      <c r="DI425" s="1476"/>
      <c r="DJ425" s="1476"/>
      <c r="DK425" s="1476"/>
      <c r="DL425" s="1476"/>
      <c r="DM425" s="1476"/>
      <c r="DN425" s="1476"/>
      <c r="DO425" s="1476"/>
      <c r="DP425" s="1476"/>
      <c r="DQ425" s="1476"/>
      <c r="DR425" s="1476"/>
      <c r="DS425" s="1476"/>
      <c r="DT425" s="1476"/>
      <c r="DU425" s="1476"/>
      <c r="DV425" s="1476"/>
      <c r="DW425" s="1476"/>
      <c r="DX425" s="1476"/>
      <c r="DY425" s="1476"/>
      <c r="DZ425" s="1476"/>
      <c r="EA425" s="1476"/>
      <c r="EB425" s="1476"/>
      <c r="EC425" s="1476"/>
      <c r="ED425" s="1476"/>
      <c r="EE425" s="1476"/>
      <c r="EF425" s="1476"/>
      <c r="EG425" s="1476"/>
      <c r="EH425" s="1476"/>
      <c r="EI425" s="1476"/>
      <c r="EJ425" s="1476"/>
      <c r="EK425" s="1476"/>
      <c r="EL425" s="1476"/>
      <c r="EM425" s="1476"/>
      <c r="EN425" s="1476"/>
      <c r="EO425" s="1476"/>
      <c r="EP425" s="1476"/>
      <c r="EQ425" s="1476"/>
      <c r="ER425" s="1476"/>
      <c r="ES425" s="1476"/>
      <c r="ET425" s="1476"/>
      <c r="EU425" s="1476"/>
      <c r="EV425" s="1476"/>
      <c r="EW425" s="1476"/>
      <c r="EX425" s="1476"/>
      <c r="EY425" s="1476"/>
      <c r="EZ425" s="1476"/>
      <c r="FA425" s="1476"/>
      <c r="FB425" s="1476"/>
      <c r="FC425" s="1476"/>
      <c r="FD425" s="1476"/>
      <c r="FE425" s="1476"/>
      <c r="FF425" s="1476"/>
      <c r="FG425" s="1476"/>
      <c r="FH425" s="1476"/>
      <c r="FI425" s="1476"/>
      <c r="FJ425" s="1476"/>
      <c r="FK425" s="1476"/>
      <c r="FL425" s="1476"/>
      <c r="FM425" s="1476"/>
      <c r="FN425" s="1476"/>
      <c r="FO425" s="1476"/>
      <c r="FP425" s="1476"/>
      <c r="FQ425" s="1476"/>
      <c r="FR425" s="1476"/>
      <c r="FS425" s="1476"/>
      <c r="FT425" s="1476"/>
      <c r="FU425" s="1476"/>
      <c r="FV425" s="1476"/>
      <c r="FW425" s="1476"/>
      <c r="FX425" s="1476"/>
      <c r="FY425" s="1476"/>
      <c r="FZ425" s="1476"/>
      <c r="GA425" s="1476"/>
      <c r="GB425" s="1476"/>
      <c r="GC425" s="1476"/>
      <c r="GD425" s="1476"/>
      <c r="GE425" s="1476"/>
      <c r="GF425" s="1476"/>
      <c r="GG425" s="1476"/>
      <c r="GH425" s="1476"/>
      <c r="GI425" s="1476"/>
      <c r="GJ425" s="1476"/>
      <c r="GK425" s="1476"/>
      <c r="GL425" s="1476"/>
      <c r="GM425" s="1476"/>
      <c r="GN425" s="1476"/>
      <c r="GO425" s="1476"/>
      <c r="GP425" s="1476"/>
      <c r="GQ425" s="1476"/>
      <c r="GR425" s="1476"/>
      <c r="GS425" s="1476"/>
      <c r="GT425" s="1476"/>
      <c r="GU425" s="1476"/>
      <c r="GV425" s="1476"/>
      <c r="GW425" s="1476"/>
      <c r="GX425" s="1476"/>
      <c r="GY425" s="1476"/>
      <c r="GZ425" s="1476"/>
      <c r="HA425" s="1476"/>
      <c r="HB425" s="1476"/>
      <c r="HC425" s="1476"/>
      <c r="HD425" s="1476"/>
      <c r="HE425" s="1476"/>
      <c r="HF425" s="1476"/>
      <c r="HG425" s="1476"/>
      <c r="HH425" s="1476"/>
      <c r="HI425" s="1476"/>
      <c r="HJ425" s="1476"/>
      <c r="HK425" s="1476"/>
      <c r="HL425" s="1476"/>
      <c r="HM425" s="1476"/>
      <c r="HN425" s="1476"/>
      <c r="HO425" s="1476"/>
      <c r="HP425" s="1476"/>
      <c r="HQ425" s="1476"/>
      <c r="HR425" s="1476"/>
      <c r="HS425" s="1476"/>
      <c r="HT425" s="1476"/>
      <c r="HU425" s="1476"/>
      <c r="HV425" s="1476"/>
      <c r="HW425" s="1476"/>
      <c r="HX425" s="1476"/>
      <c r="HY425" s="1476"/>
      <c r="HZ425" s="1476"/>
      <c r="IA425" s="1476"/>
      <c r="IB425" s="1476"/>
      <c r="IC425" s="1476"/>
      <c r="ID425" s="1476"/>
      <c r="IE425" s="1476"/>
      <c r="IF425" s="1476"/>
      <c r="IG425" s="1476"/>
      <c r="IH425" s="1476"/>
      <c r="II425" s="1476"/>
      <c r="IJ425" s="1476"/>
      <c r="IK425" s="1476"/>
      <c r="IL425" s="1476"/>
      <c r="IM425" s="1476"/>
      <c r="IN425" s="1476"/>
      <c r="IO425" s="1476"/>
      <c r="IP425" s="1476"/>
      <c r="IQ425" s="1476"/>
      <c r="IR425" s="1476"/>
      <c r="IS425" s="1476"/>
      <c r="IT425" s="1476"/>
      <c r="IU425" s="1476"/>
      <c r="IV425" s="1476"/>
      <c r="IW425" s="1476"/>
      <c r="IX425" s="1476"/>
      <c r="IY425" s="1476"/>
      <c r="IZ425" s="1476"/>
      <c r="JA425" s="1476"/>
      <c r="JB425" s="1476"/>
      <c r="JC425" s="1476"/>
      <c r="JD425" s="1476"/>
      <c r="JE425" s="1476"/>
      <c r="JF425" s="1476"/>
      <c r="JG425" s="1476"/>
      <c r="JH425" s="1476"/>
      <c r="JI425" s="1476"/>
      <c r="JJ425" s="1476"/>
      <c r="JK425" s="1476"/>
      <c r="JL425" s="1476"/>
      <c r="JM425" s="1476"/>
      <c r="JN425" s="1476"/>
      <c r="JO425" s="1476"/>
      <c r="JP425" s="1476"/>
      <c r="JQ425" s="1476"/>
      <c r="JR425" s="1476"/>
      <c r="JS425" s="1476"/>
      <c r="JT425" s="1476"/>
      <c r="JU425" s="1476"/>
      <c r="JV425" s="1476"/>
      <c r="JW425" s="1476"/>
      <c r="JX425" s="1476"/>
      <c r="JY425" s="1476"/>
      <c r="JZ425" s="1476"/>
      <c r="KA425" s="1476"/>
      <c r="KB425" s="1476"/>
      <c r="KC425" s="1476"/>
      <c r="KD425" s="1476"/>
      <c r="KE425" s="1476"/>
      <c r="KF425" s="1476"/>
      <c r="KG425" s="1476"/>
      <c r="KH425" s="1476"/>
      <c r="KI425" s="1476"/>
      <c r="KJ425" s="1476"/>
      <c r="KK425" s="1476"/>
      <c r="KL425" s="1476"/>
      <c r="KM425" s="1476"/>
      <c r="KN425" s="1476"/>
      <c r="KO425" s="1476"/>
      <c r="KP425" s="1476"/>
      <c r="KQ425" s="1476"/>
      <c r="KR425" s="1476"/>
      <c r="KS425" s="1476"/>
      <c r="KT425" s="1476"/>
      <c r="KU425" s="1476"/>
      <c r="KV425" s="1476"/>
      <c r="KW425" s="1476"/>
      <c r="KX425" s="1476"/>
      <c r="KY425" s="1476"/>
      <c r="KZ425" s="1476"/>
      <c r="LA425" s="1476"/>
      <c r="LB425" s="1476"/>
      <c r="LC425" s="1476"/>
      <c r="LD425" s="1476"/>
      <c r="LE425" s="1476"/>
      <c r="LF425" s="1476"/>
      <c r="LG425" s="1476"/>
      <c r="LH425" s="1476"/>
      <c r="LI425" s="1476"/>
      <c r="LJ425" s="1476"/>
      <c r="LK425" s="1476"/>
      <c r="LL425" s="1476"/>
      <c r="LM425" s="1476"/>
      <c r="LN425" s="1476"/>
      <c r="LO425" s="1476"/>
      <c r="LP425" s="1476"/>
      <c r="LQ425" s="1476"/>
      <c r="LR425" s="1476"/>
      <c r="LS425" s="1476"/>
      <c r="LT425" s="1476"/>
      <c r="LU425" s="1476"/>
      <c r="LV425" s="1476"/>
      <c r="LW425" s="1476"/>
      <c r="LX425" s="1476"/>
      <c r="LY425" s="1476"/>
      <c r="LZ425" s="1476"/>
      <c r="MA425" s="1476"/>
      <c r="MB425" s="1476"/>
      <c r="MC425" s="1476"/>
      <c r="MD425" s="1476"/>
      <c r="ME425" s="1476"/>
      <c r="MF425" s="1476"/>
      <c r="MG425" s="1476"/>
      <c r="MH425" s="1476"/>
      <c r="MI425" s="1476"/>
      <c r="MJ425" s="1476"/>
      <c r="MK425" s="1476"/>
      <c r="ML425" s="1476"/>
      <c r="MM425" s="1476"/>
      <c r="MN425" s="1476"/>
      <c r="MO425" s="1476"/>
      <c r="MP425" s="1476"/>
      <c r="MQ425" s="1476"/>
      <c r="MR425" s="1476"/>
      <c r="MS425" s="1476"/>
      <c r="MT425" s="1476"/>
      <c r="MU425" s="1476"/>
      <c r="MV425" s="1476"/>
      <c r="MW425" s="1476"/>
      <c r="MX425" s="1476"/>
      <c r="MY425" s="1476"/>
      <c r="MZ425" s="1476"/>
      <c r="NA425" s="1476"/>
      <c r="NB425" s="1476"/>
      <c r="NC425" s="1476"/>
      <c r="ND425" s="1476"/>
      <c r="NE425" s="1476"/>
      <c r="NF425" s="1476"/>
      <c r="NG425" s="1476"/>
      <c r="NH425" s="1476"/>
      <c r="NI425" s="1476"/>
      <c r="NJ425" s="1476"/>
      <c r="NK425" s="1476"/>
      <c r="NL425" s="1476"/>
      <c r="NM425" s="1476"/>
      <c r="NN425" s="1476"/>
      <c r="NO425" s="1476"/>
      <c r="NP425" s="1476"/>
      <c r="NQ425" s="1476"/>
      <c r="NR425" s="1476"/>
      <c r="NS425" s="1476"/>
      <c r="NT425" s="1476"/>
      <c r="NU425" s="1476"/>
      <c r="NV425" s="1476"/>
      <c r="NW425" s="1476"/>
      <c r="NX425" s="1476"/>
      <c r="NY425" s="1476"/>
      <c r="NZ425" s="1476"/>
      <c r="OA425" s="1476"/>
      <c r="OB425" s="1476"/>
      <c r="OC425" s="1476"/>
      <c r="OD425" s="1476"/>
      <c r="OE425" s="1476"/>
      <c r="OF425" s="1476"/>
      <c r="OG425" s="1476"/>
      <c r="OH425" s="1476"/>
      <c r="OI425" s="1476"/>
      <c r="OJ425" s="1476"/>
      <c r="OK425" s="1476"/>
      <c r="OL425" s="1476"/>
      <c r="OM425" s="1476"/>
      <c r="ON425" s="1476"/>
      <c r="OO425" s="1476"/>
      <c r="OP425" s="1476"/>
      <c r="OQ425" s="1476"/>
      <c r="OR425" s="1476"/>
      <c r="OS425" s="1476"/>
      <c r="OT425" s="1476"/>
      <c r="OU425" s="1476"/>
      <c r="OV425" s="1476"/>
      <c r="OW425" s="1476"/>
      <c r="OX425" s="1476"/>
      <c r="OY425" s="1476"/>
      <c r="OZ425" s="1476"/>
      <c r="PA425" s="1476"/>
      <c r="PB425" s="1476"/>
      <c r="PC425" s="1476"/>
      <c r="PD425" s="1476"/>
      <c r="PE425" s="1476"/>
      <c r="PF425" s="1476"/>
      <c r="PG425" s="1476"/>
      <c r="PH425" s="1476"/>
      <c r="PI425" s="1476"/>
      <c r="PJ425" s="1476"/>
      <c r="PK425" s="1476"/>
      <c r="PL425" s="1476"/>
      <c r="PM425" s="1476"/>
      <c r="PN425" s="1476"/>
      <c r="PO425" s="1476"/>
      <c r="PP425" s="1476"/>
      <c r="PQ425" s="1476"/>
      <c r="PR425" s="1476"/>
      <c r="PS425" s="1476"/>
      <c r="PT425" s="1476"/>
      <c r="PU425" s="1476"/>
      <c r="PV425" s="1476"/>
      <c r="PW425" s="1476"/>
      <c r="PX425" s="1476"/>
      <c r="PY425" s="1476"/>
      <c r="PZ425" s="1476"/>
      <c r="QA425" s="1476"/>
      <c r="QB425" s="1476"/>
      <c r="QC425" s="1476"/>
      <c r="QD425" s="1476"/>
      <c r="QE425" s="1476"/>
      <c r="QF425" s="1476"/>
      <c r="QG425" s="1476"/>
      <c r="QH425" s="1476"/>
      <c r="QI425" s="1476"/>
      <c r="QJ425" s="1476"/>
      <c r="QK425" s="1476"/>
      <c r="QL425" s="1476"/>
      <c r="QM425" s="1476"/>
      <c r="QN425" s="1476"/>
      <c r="QO425" s="1476"/>
      <c r="QP425" s="1476"/>
      <c r="QQ425" s="1476"/>
      <c r="QR425" s="1476"/>
      <c r="QS425" s="1476"/>
      <c r="QT425" s="1476"/>
      <c r="QU425" s="1476"/>
      <c r="QV425" s="1476"/>
      <c r="QW425" s="1476"/>
      <c r="QX425" s="1476"/>
      <c r="QY425" s="1476"/>
      <c r="QZ425" s="1476"/>
      <c r="RA425" s="1476"/>
      <c r="RB425" s="1476"/>
      <c r="RC425" s="1476"/>
      <c r="RD425" s="1476"/>
      <c r="RE425" s="1476"/>
      <c r="RF425" s="1476"/>
      <c r="RG425" s="1476"/>
      <c r="RH425" s="1476"/>
      <c r="RI425" s="1476"/>
      <c r="RJ425" s="1476"/>
      <c r="RK425" s="1476"/>
      <c r="RL425" s="1476"/>
      <c r="RM425" s="1476"/>
      <c r="RN425" s="1476"/>
      <c r="RO425" s="1476"/>
      <c r="RP425" s="1476"/>
      <c r="RQ425" s="1476"/>
      <c r="RR425" s="1476"/>
      <c r="RS425" s="1476"/>
      <c r="RT425" s="1476"/>
      <c r="RU425" s="1476"/>
      <c r="RV425" s="1476"/>
      <c r="RW425" s="1476"/>
      <c r="RX425" s="1476"/>
      <c r="RY425" s="1476"/>
      <c r="RZ425" s="1476"/>
      <c r="SA425" s="1476"/>
      <c r="SB425" s="1476"/>
      <c r="SC425" s="1476"/>
      <c r="SD425" s="1476"/>
      <c r="SE425" s="1476"/>
      <c r="SF425" s="1476"/>
      <c r="SG425" s="1476"/>
      <c r="SH425" s="1476"/>
      <c r="SI425" s="1476"/>
      <c r="SJ425" s="1476"/>
      <c r="SK425" s="1476"/>
      <c r="SL425" s="1476"/>
      <c r="SM425" s="1476"/>
      <c r="SN425" s="1476"/>
      <c r="SO425" s="1476"/>
      <c r="SP425" s="1476"/>
      <c r="SQ425" s="1476"/>
      <c r="SR425" s="1476"/>
      <c r="SS425" s="1476"/>
      <c r="ST425" s="1476"/>
      <c r="SU425" s="1476"/>
      <c r="SV425" s="1476"/>
      <c r="SW425" s="1476"/>
      <c r="SX425" s="1476"/>
      <c r="SY425" s="1476"/>
      <c r="SZ425" s="1476"/>
      <c r="TA425" s="1476"/>
      <c r="TB425" s="1476"/>
      <c r="TC425" s="1476"/>
      <c r="TD425" s="1476"/>
      <c r="TE425" s="1476"/>
      <c r="TF425" s="1476"/>
      <c r="TG425" s="1476"/>
      <c r="TH425" s="1476"/>
      <c r="TI425" s="1476"/>
      <c r="TJ425" s="1476"/>
      <c r="TK425" s="1476"/>
      <c r="TL425" s="1476"/>
      <c r="TM425" s="1476"/>
      <c r="TN425" s="1476"/>
      <c r="TO425" s="1476"/>
      <c r="TP425" s="1476"/>
      <c r="TQ425" s="1476"/>
      <c r="TR425" s="1476"/>
      <c r="TS425" s="1476"/>
      <c r="TT425" s="1476"/>
      <c r="TU425" s="1476"/>
      <c r="TV425" s="1476"/>
      <c r="TW425" s="1476"/>
      <c r="TX425" s="1476"/>
      <c r="TY425" s="1476"/>
      <c r="TZ425" s="1476"/>
      <c r="UA425" s="1476"/>
      <c r="UB425" s="1476"/>
      <c r="UC425" s="1476"/>
      <c r="UD425" s="1476"/>
      <c r="UE425" s="1476"/>
      <c r="UF425" s="1476"/>
      <c r="UG425" s="1476"/>
      <c r="UH425" s="1476"/>
      <c r="UI425" s="1476"/>
      <c r="UJ425" s="1476"/>
      <c r="UK425" s="1476"/>
      <c r="UL425" s="1476"/>
      <c r="UM425" s="1476"/>
      <c r="UN425" s="1476"/>
      <c r="UO425" s="1476"/>
      <c r="UP425" s="1476"/>
      <c r="UQ425" s="1476"/>
      <c r="UR425" s="1476"/>
      <c r="US425" s="1476"/>
      <c r="UT425" s="1476"/>
      <c r="UU425" s="1476"/>
      <c r="UV425" s="1476"/>
      <c r="UW425" s="1476"/>
      <c r="UX425" s="1476"/>
      <c r="UY425" s="1476"/>
      <c r="UZ425" s="1476"/>
      <c r="VA425" s="1476"/>
      <c r="VB425" s="1476"/>
      <c r="VC425" s="1476"/>
      <c r="VD425" s="1476"/>
      <c r="VE425" s="1476"/>
      <c r="VF425" s="1476"/>
      <c r="VG425" s="1476"/>
      <c r="VH425" s="1476"/>
      <c r="VI425" s="1476"/>
      <c r="VJ425" s="1476"/>
      <c r="VK425" s="1476"/>
      <c r="VL425" s="1476"/>
      <c r="VM425" s="1476"/>
      <c r="VN425" s="1476"/>
      <c r="VO425" s="1476"/>
      <c r="VP425" s="1476"/>
      <c r="VQ425" s="1476"/>
      <c r="VR425" s="1476"/>
      <c r="VS425" s="1476"/>
      <c r="VT425" s="1476"/>
      <c r="VU425" s="1476"/>
      <c r="VV425" s="1476"/>
      <c r="VW425" s="1476"/>
      <c r="VX425" s="1476"/>
      <c r="VY425" s="1476"/>
      <c r="VZ425" s="1476"/>
      <c r="WA425" s="1476"/>
      <c r="WB425" s="1476"/>
      <c r="WC425" s="1476"/>
      <c r="WD425" s="1476"/>
      <c r="WE425" s="1476"/>
      <c r="WF425" s="1476"/>
      <c r="WG425" s="1476"/>
      <c r="WH425" s="1476"/>
      <c r="WI425" s="1476"/>
      <c r="WJ425" s="1476"/>
      <c r="WK425" s="1476"/>
      <c r="WL425" s="1476"/>
      <c r="WM425" s="1476"/>
      <c r="WN425" s="1476"/>
      <c r="WO425" s="1476"/>
      <c r="WP425" s="1476"/>
      <c r="WQ425" s="1476"/>
      <c r="WR425" s="1476"/>
      <c r="WS425" s="1476"/>
      <c r="WT425" s="1476"/>
      <c r="WU425" s="1476"/>
      <c r="WV425" s="1476"/>
      <c r="WW425" s="1476"/>
      <c r="WX425" s="1476"/>
      <c r="WY425" s="1476"/>
      <c r="WZ425" s="1476"/>
      <c r="XA425" s="1476"/>
      <c r="XB425" s="1476"/>
      <c r="XC425" s="1476"/>
      <c r="XD425" s="1476"/>
      <c r="XE425" s="1476"/>
      <c r="XF425" s="1476"/>
      <c r="XG425" s="1476"/>
      <c r="XH425" s="1476"/>
      <c r="XI425" s="1476"/>
      <c r="XJ425" s="1476"/>
      <c r="XK425" s="1476"/>
      <c r="XL425" s="1476"/>
      <c r="XM425" s="1476"/>
      <c r="XN425" s="1476"/>
      <c r="XO425" s="1476"/>
      <c r="XP425" s="1476"/>
      <c r="XQ425" s="1476"/>
      <c r="XR425" s="1476"/>
      <c r="XS425" s="1476"/>
      <c r="XT425" s="1476"/>
      <c r="XU425" s="1476"/>
      <c r="XV425" s="1476"/>
      <c r="XW425" s="1476"/>
      <c r="XX425" s="1476"/>
      <c r="XY425" s="1476"/>
      <c r="XZ425" s="1476"/>
      <c r="YA425" s="1476"/>
      <c r="YB425" s="1476"/>
      <c r="YC425" s="1476"/>
      <c r="YD425" s="1476"/>
      <c r="YE425" s="1476"/>
      <c r="YF425" s="1476"/>
      <c r="YG425" s="1476"/>
      <c r="YH425" s="1476"/>
      <c r="YI425" s="1476"/>
      <c r="YJ425" s="1476"/>
      <c r="YK425" s="1476"/>
      <c r="YL425" s="1476"/>
      <c r="YM425" s="1476"/>
      <c r="YN425" s="1476"/>
      <c r="YO425" s="1476"/>
      <c r="YP425" s="1476"/>
      <c r="YQ425" s="1476"/>
      <c r="YR425" s="1476"/>
      <c r="YS425" s="1476"/>
      <c r="YT425" s="1476"/>
      <c r="YU425" s="1476"/>
      <c r="YV425" s="1476"/>
      <c r="YW425" s="1476"/>
      <c r="YX425" s="1476"/>
      <c r="YY425" s="1476"/>
      <c r="YZ425" s="1476"/>
      <c r="ZA425" s="1476"/>
      <c r="ZB425" s="1476"/>
      <c r="ZC425" s="1476"/>
      <c r="ZD425" s="1476"/>
      <c r="ZE425" s="1476"/>
      <c r="ZF425" s="1476"/>
      <c r="ZG425" s="1476"/>
      <c r="ZH425" s="1476"/>
      <c r="ZI425" s="1476"/>
      <c r="ZJ425" s="1476"/>
      <c r="ZK425" s="1476"/>
      <c r="ZL425" s="1476"/>
      <c r="ZM425" s="1476"/>
      <c r="ZN425" s="1476"/>
      <c r="ZO425" s="1476"/>
      <c r="ZP425" s="1476"/>
      <c r="ZQ425" s="1476"/>
      <c r="ZR425" s="1476"/>
      <c r="ZS425" s="1476"/>
      <c r="ZT425" s="1476"/>
      <c r="ZU425" s="1476"/>
      <c r="ZV425" s="1476"/>
      <c r="ZW425" s="1476"/>
      <c r="ZX425" s="1476"/>
      <c r="ZY425" s="1476"/>
      <c r="ZZ425" s="1476"/>
      <c r="AAA425" s="1476"/>
      <c r="AAB425" s="1476"/>
      <c r="AAC425" s="1476"/>
      <c r="AAD425" s="1476"/>
      <c r="AAE425" s="1476"/>
      <c r="AAF425" s="1476"/>
      <c r="AAG425" s="1476"/>
      <c r="AAH425" s="1476"/>
      <c r="AAI425" s="1476"/>
      <c r="AAJ425" s="1476"/>
      <c r="AAK425" s="1476"/>
      <c r="AAL425" s="1476"/>
      <c r="AAM425" s="1476"/>
      <c r="AAN425" s="1476"/>
      <c r="AAO425" s="1476"/>
      <c r="AAP425" s="1476"/>
      <c r="AAQ425" s="1476"/>
      <c r="AAR425" s="1476"/>
      <c r="AAS425" s="1476"/>
      <c r="AAT425" s="1476"/>
      <c r="AAU425" s="1476"/>
      <c r="AAV425" s="1476"/>
      <c r="AAW425" s="1476"/>
      <c r="AAX425" s="1476"/>
      <c r="AAY425" s="1476"/>
      <c r="AAZ425" s="1476"/>
      <c r="ABA425" s="1476"/>
      <c r="ABB425" s="1476"/>
      <c r="ABC425" s="1476"/>
      <c r="ABD425" s="1476"/>
      <c r="ABE425" s="1476"/>
      <c r="ABF425" s="1476"/>
      <c r="ABG425" s="1476"/>
      <c r="ABH425" s="1476"/>
      <c r="ABI425" s="1476"/>
      <c r="ABJ425" s="1476"/>
      <c r="ABK425" s="1476"/>
      <c r="ABL425" s="1476"/>
      <c r="ABM425" s="1476"/>
      <c r="ABN425" s="1476"/>
      <c r="ABO425" s="1476"/>
      <c r="ABP425" s="1476"/>
      <c r="ABQ425" s="1476"/>
      <c r="ABR425" s="1476"/>
      <c r="ABS425" s="1476"/>
      <c r="ABT425" s="1476"/>
      <c r="ABU425" s="1476"/>
      <c r="ABV425" s="1476"/>
      <c r="ABW425" s="1476"/>
      <c r="ABX425" s="1476"/>
      <c r="ABY425" s="1476"/>
      <c r="ABZ425" s="1476"/>
      <c r="ACA425" s="1476"/>
      <c r="ACB425" s="1476"/>
      <c r="ACC425" s="1476"/>
      <c r="ACD425" s="1476"/>
      <c r="ACE425" s="1476"/>
      <c r="ACF425" s="1476"/>
      <c r="ACG425" s="1476"/>
      <c r="ACH425" s="1476"/>
      <c r="ACI425" s="1476"/>
      <c r="ACJ425" s="1476"/>
      <c r="ACK425" s="1476"/>
      <c r="ACL425" s="1476"/>
      <c r="ACM425" s="1476"/>
      <c r="ACN425" s="1476"/>
      <c r="ACO425" s="1476"/>
      <c r="ACP425" s="1476"/>
      <c r="ACQ425" s="1476"/>
      <c r="ACR425" s="1476"/>
      <c r="ACS425" s="1476"/>
      <c r="ACT425" s="1476"/>
      <c r="ACU425" s="1476"/>
      <c r="ACV425" s="1476"/>
      <c r="ACW425" s="1476"/>
      <c r="ACX425" s="1476"/>
      <c r="ACY425" s="1476"/>
      <c r="ACZ425" s="1476"/>
      <c r="ADA425" s="1476"/>
      <c r="ADB425" s="1476"/>
      <c r="ADC425" s="1476"/>
      <c r="ADD425" s="1476"/>
      <c r="ADE425" s="1476"/>
      <c r="ADF425" s="1476"/>
      <c r="ADG425" s="1476"/>
      <c r="ADH425" s="1476"/>
      <c r="ADI425" s="1476"/>
      <c r="ADJ425" s="1476"/>
      <c r="ADK425" s="1476"/>
      <c r="ADL425" s="1476"/>
      <c r="ADM425" s="1476"/>
      <c r="ADN425" s="1476"/>
      <c r="ADO425" s="1476"/>
      <c r="ADP425" s="1476"/>
      <c r="ADQ425" s="1476"/>
      <c r="ADR425" s="1476"/>
      <c r="ADS425" s="1476"/>
      <c r="ADT425" s="1476"/>
      <c r="ADU425" s="1476"/>
      <c r="ADV425" s="1476"/>
      <c r="ADW425" s="1476"/>
      <c r="ADX425" s="1476"/>
      <c r="ADY425" s="1476"/>
      <c r="ADZ425" s="1476"/>
      <c r="AEA425" s="1476"/>
      <c r="AEB425" s="1476"/>
      <c r="AEC425" s="1476"/>
      <c r="AED425" s="1476"/>
      <c r="AEE425" s="1476"/>
      <c r="AEF425" s="1476"/>
      <c r="AEG425" s="1476"/>
      <c r="AEH425" s="1476"/>
      <c r="AEI425" s="1476"/>
      <c r="AEJ425" s="1476"/>
      <c r="AEK425" s="1476"/>
      <c r="AEL425" s="1476"/>
      <c r="AEM425" s="1476"/>
      <c r="AEN425" s="1476"/>
      <c r="AEO425" s="1476"/>
      <c r="AEP425" s="1476"/>
      <c r="AEQ425" s="1476"/>
      <c r="AER425" s="1476"/>
      <c r="AES425" s="1476"/>
      <c r="AET425" s="1476"/>
      <c r="AEU425" s="1476"/>
      <c r="AEV425" s="1476"/>
      <c r="AEW425" s="1476"/>
      <c r="AEX425" s="1476"/>
      <c r="AEY425" s="1476"/>
      <c r="AEZ425" s="1476"/>
      <c r="AFA425" s="1476"/>
      <c r="AFB425" s="1476"/>
      <c r="AFC425" s="1476"/>
      <c r="AFD425" s="1476"/>
      <c r="AFE425" s="1476"/>
      <c r="AFF425" s="1476"/>
      <c r="AFG425" s="1476"/>
      <c r="AFH425" s="1476"/>
      <c r="AFI425" s="1476"/>
      <c r="AFJ425" s="1476"/>
      <c r="AFK425" s="1476"/>
      <c r="AFL425" s="1476"/>
      <c r="AFM425" s="1476"/>
      <c r="AFN425" s="1476"/>
      <c r="AFO425" s="1476"/>
      <c r="AFP425" s="1476"/>
      <c r="AFQ425" s="1476"/>
      <c r="AFR425" s="1476"/>
      <c r="AFS425" s="1476"/>
      <c r="AFT425" s="1476"/>
      <c r="AFU425" s="1476"/>
      <c r="AFV425" s="1476"/>
      <c r="AFW425" s="1476"/>
      <c r="AFX425" s="1476"/>
      <c r="AFY425" s="1476"/>
      <c r="AFZ425" s="1476"/>
      <c r="AGA425" s="1476"/>
      <c r="AGB425" s="1476"/>
      <c r="AGC425" s="1476"/>
      <c r="AGD425" s="1476"/>
      <c r="AGE425" s="1476"/>
      <c r="AGF425" s="1476"/>
      <c r="AGG425" s="1476"/>
      <c r="AGH425" s="1476"/>
      <c r="AGI425" s="1476"/>
      <c r="AGJ425" s="1476"/>
      <c r="AGK425" s="1476"/>
      <c r="AGL425" s="1476"/>
      <c r="AGM425" s="1476"/>
      <c r="AGN425" s="1476"/>
      <c r="AGO425" s="1476"/>
      <c r="AGP425" s="1476"/>
      <c r="AGQ425" s="1476"/>
      <c r="AGR425" s="1476"/>
      <c r="AGS425" s="1476"/>
      <c r="AGT425" s="1476"/>
      <c r="AGU425" s="1476"/>
      <c r="AGV425" s="1476"/>
      <c r="AGW425" s="1476"/>
      <c r="AGX425" s="1476"/>
      <c r="AGY425" s="1476"/>
      <c r="AGZ425" s="1476"/>
      <c r="AHA425" s="1476"/>
      <c r="AHB425" s="1476"/>
      <c r="AHC425" s="1476"/>
      <c r="AHD425" s="1476"/>
      <c r="AHE425" s="1476"/>
      <c r="AHF425" s="1476"/>
      <c r="AHG425" s="1476"/>
      <c r="AHH425" s="1476"/>
      <c r="AHI425" s="1476"/>
      <c r="AHJ425" s="1476"/>
      <c r="AHK425" s="1476"/>
      <c r="AHL425" s="1476"/>
      <c r="AHM425" s="1476"/>
      <c r="AHN425" s="1476"/>
      <c r="AHO425" s="1476"/>
      <c r="AHP425" s="1476"/>
      <c r="AHQ425" s="1476"/>
      <c r="AHR425" s="1476"/>
      <c r="AHS425" s="1476"/>
      <c r="AHT425" s="1476"/>
      <c r="AHU425" s="1476"/>
      <c r="AHV425" s="1476"/>
      <c r="AHW425" s="1476"/>
      <c r="AHX425" s="1476"/>
      <c r="AHY425" s="1476"/>
      <c r="AHZ425" s="1476"/>
      <c r="AIA425" s="1476"/>
      <c r="AIB425" s="1476"/>
      <c r="AIC425" s="1476"/>
      <c r="AID425" s="1476"/>
      <c r="AIE425" s="1476"/>
      <c r="AIF425" s="1476"/>
      <c r="AIG425" s="1476"/>
      <c r="AIH425" s="1476"/>
      <c r="AII425" s="1476"/>
      <c r="AIJ425" s="1476"/>
      <c r="AIK425" s="1476"/>
      <c r="AIL425" s="1476"/>
      <c r="AIM425" s="1476"/>
      <c r="AIN425" s="1476"/>
      <c r="AIO425" s="1476"/>
      <c r="AIP425" s="1476"/>
      <c r="AIQ425" s="1476"/>
      <c r="AIR425" s="1476"/>
      <c r="AIS425" s="1476"/>
      <c r="AIT425" s="1476"/>
      <c r="AIU425" s="1476"/>
      <c r="AIV425" s="1476"/>
      <c r="AIW425" s="1476"/>
      <c r="AIX425" s="1476"/>
      <c r="AIY425" s="1476"/>
      <c r="AIZ425" s="1476"/>
      <c r="AJA425" s="1476"/>
      <c r="AJB425" s="1476"/>
      <c r="AJC425" s="1476"/>
      <c r="AJD425" s="1476"/>
      <c r="AJE425" s="1476"/>
      <c r="AJF425" s="1476"/>
      <c r="AJG425" s="1476"/>
      <c r="AJH425" s="1476"/>
      <c r="AJI425" s="1476"/>
      <c r="AJJ425" s="1476"/>
      <c r="AJK425" s="1476"/>
      <c r="AJL425" s="1476"/>
      <c r="AJM425" s="1476"/>
      <c r="AJN425" s="1476"/>
      <c r="AJO425" s="1476"/>
      <c r="AJP425" s="1476"/>
      <c r="AJQ425" s="1476"/>
      <c r="AJR425" s="1476"/>
      <c r="AJS425" s="1476"/>
      <c r="AJT425" s="1476"/>
      <c r="AJU425" s="1476"/>
      <c r="AJV425" s="1476"/>
      <c r="AJW425" s="1476"/>
      <c r="AJX425" s="1476"/>
      <c r="AJY425" s="1476"/>
      <c r="AJZ425" s="1476"/>
      <c r="AKA425" s="1476"/>
      <c r="AKB425" s="1476"/>
      <c r="AKC425" s="1476"/>
      <c r="AKD425" s="1476"/>
      <c r="AKE425" s="1476"/>
      <c r="AKF425" s="1476"/>
      <c r="AKG425" s="1476"/>
      <c r="AKH425" s="1476"/>
      <c r="AKI425" s="1476"/>
      <c r="AKJ425" s="1476"/>
      <c r="AKK425" s="1476"/>
      <c r="AKL425" s="1476"/>
      <c r="AKM425" s="1476"/>
      <c r="AKN425" s="1476"/>
      <c r="AKO425" s="1476"/>
      <c r="AKP425" s="1476"/>
      <c r="AKQ425" s="1476"/>
      <c r="AKR425" s="1476"/>
      <c r="AKS425" s="1476"/>
      <c r="AKT425" s="1476"/>
      <c r="AKU425" s="1476"/>
      <c r="AKV425" s="1476"/>
      <c r="AKW425" s="1476"/>
      <c r="AKX425" s="1476"/>
      <c r="AKY425" s="1476"/>
      <c r="AKZ425" s="1476"/>
      <c r="ALA425" s="1476"/>
      <c r="ALB425" s="1476"/>
      <c r="ALC425" s="1476"/>
      <c r="ALD425" s="1476"/>
      <c r="ALE425" s="1476"/>
      <c r="ALF425" s="1476"/>
      <c r="ALG425" s="1476"/>
      <c r="ALH425" s="1476"/>
      <c r="ALI425" s="1476"/>
      <c r="ALJ425" s="1476"/>
      <c r="ALK425" s="1476"/>
      <c r="ALL425" s="1476"/>
      <c r="ALM425" s="1476"/>
      <c r="ALN425" s="1476"/>
      <c r="ALO425" s="1476"/>
      <c r="ALP425" s="1476"/>
      <c r="ALQ425" s="1476"/>
      <c r="ALR425" s="1476"/>
      <c r="ALS425" s="1476"/>
      <c r="ALT425" s="1476"/>
      <c r="ALU425" s="1476"/>
      <c r="ALV425" s="1476"/>
      <c r="ALW425" s="1476"/>
      <c r="ALX425" s="1476"/>
      <c r="ALY425" s="1476"/>
      <c r="ALZ425" s="1476"/>
      <c r="AMA425" s="1476"/>
      <c r="AMB425" s="1476"/>
      <c r="AMC425" s="1476"/>
      <c r="AMD425" s="1476"/>
      <c r="AME425" s="1476"/>
      <c r="AMF425" s="1476"/>
      <c r="AMG425" s="1476"/>
      <c r="AMH425" s="1476"/>
      <c r="AMI425" s="1476"/>
      <c r="AMJ425" s="1476"/>
      <c r="AMK425" s="1476"/>
    </row>
    <row r="426" spans="1:1025">
      <c r="A426" s="1795" t="s">
        <v>3832</v>
      </c>
      <c r="B426" s="1795"/>
      <c r="C426" s="1795"/>
      <c r="D426" s="1795"/>
      <c r="E426" s="1795"/>
      <c r="F426" s="1795"/>
      <c r="G426" s="1795"/>
      <c r="H426" s="1795"/>
      <c r="K426" s="1476"/>
      <c r="L426" s="1476"/>
      <c r="M426" s="1476"/>
      <c r="N426" s="1476"/>
      <c r="O426" s="1476"/>
      <c r="P426" s="1476"/>
      <c r="Q426" s="1476"/>
      <c r="R426" s="1476"/>
      <c r="S426" s="1476"/>
      <c r="T426" s="1476"/>
      <c r="U426" s="1476"/>
      <c r="V426" s="1476"/>
      <c r="W426" s="1476"/>
      <c r="X426" s="1476"/>
      <c r="Y426" s="1476"/>
      <c r="Z426" s="1476"/>
      <c r="AA426" s="1476"/>
      <c r="AB426" s="1476"/>
      <c r="AC426" s="1476"/>
      <c r="AD426" s="1476"/>
      <c r="AE426" s="1476"/>
      <c r="AF426" s="1476"/>
      <c r="AG426" s="1476"/>
      <c r="AH426" s="1476"/>
      <c r="AI426" s="1476"/>
      <c r="AJ426" s="1476"/>
      <c r="AK426" s="1476"/>
      <c r="AL426" s="1476"/>
      <c r="AM426" s="1476"/>
      <c r="AN426" s="1476"/>
      <c r="AO426" s="1476"/>
      <c r="AP426" s="1476"/>
      <c r="AQ426" s="1476"/>
      <c r="AR426" s="1476"/>
      <c r="AS426" s="1476"/>
      <c r="AT426" s="1476"/>
      <c r="AU426" s="1476"/>
      <c r="AV426" s="1476"/>
      <c r="AW426" s="1476"/>
      <c r="AX426" s="1476"/>
      <c r="AY426" s="1476"/>
      <c r="AZ426" s="1476"/>
      <c r="BA426" s="1476"/>
      <c r="BB426" s="1476"/>
      <c r="BC426" s="1476"/>
      <c r="BD426" s="1476"/>
      <c r="BE426" s="1476"/>
      <c r="BF426" s="1476"/>
      <c r="BG426" s="1476"/>
      <c r="BH426" s="1476"/>
      <c r="BI426" s="1476"/>
      <c r="BJ426" s="1476"/>
      <c r="BK426" s="1476"/>
      <c r="BL426" s="1476"/>
      <c r="BM426" s="1476"/>
      <c r="BN426" s="1476"/>
      <c r="BO426" s="1476"/>
      <c r="BP426" s="1476"/>
      <c r="BQ426" s="1476"/>
      <c r="BR426" s="1476"/>
      <c r="BS426" s="1476"/>
      <c r="BT426" s="1476"/>
      <c r="BU426" s="1476"/>
      <c r="BV426" s="1476"/>
      <c r="BW426" s="1476"/>
      <c r="BX426" s="1476"/>
      <c r="BY426" s="1476"/>
      <c r="BZ426" s="1476"/>
      <c r="CA426" s="1476"/>
      <c r="CB426" s="1476"/>
      <c r="CC426" s="1476"/>
      <c r="CD426" s="1476"/>
      <c r="CE426" s="1476"/>
      <c r="CF426" s="1476"/>
      <c r="CG426" s="1476"/>
      <c r="CH426" s="1476"/>
      <c r="CI426" s="1476"/>
      <c r="CJ426" s="1476"/>
      <c r="CK426" s="1476"/>
      <c r="CL426" s="1476"/>
      <c r="CM426" s="1476"/>
      <c r="CN426" s="1476"/>
      <c r="CO426" s="1476"/>
      <c r="CP426" s="1476"/>
      <c r="CQ426" s="1476"/>
      <c r="CR426" s="1476"/>
      <c r="CS426" s="1476"/>
      <c r="CT426" s="1476"/>
      <c r="CU426" s="1476"/>
      <c r="CV426" s="1476"/>
      <c r="CW426" s="1476"/>
      <c r="CX426" s="1476"/>
      <c r="CY426" s="1476"/>
      <c r="CZ426" s="1476"/>
      <c r="DA426" s="1476"/>
      <c r="DB426" s="1476"/>
      <c r="DC426" s="1476"/>
      <c r="DD426" s="1476"/>
      <c r="DE426" s="1476"/>
      <c r="DF426" s="1476"/>
      <c r="DG426" s="1476"/>
      <c r="DH426" s="1476"/>
      <c r="DI426" s="1476"/>
      <c r="DJ426" s="1476"/>
      <c r="DK426" s="1476"/>
      <c r="DL426" s="1476"/>
      <c r="DM426" s="1476"/>
      <c r="DN426" s="1476"/>
      <c r="DO426" s="1476"/>
      <c r="DP426" s="1476"/>
      <c r="DQ426" s="1476"/>
      <c r="DR426" s="1476"/>
      <c r="DS426" s="1476"/>
      <c r="DT426" s="1476"/>
      <c r="DU426" s="1476"/>
      <c r="DV426" s="1476"/>
      <c r="DW426" s="1476"/>
      <c r="DX426" s="1476"/>
      <c r="DY426" s="1476"/>
      <c r="DZ426" s="1476"/>
      <c r="EA426" s="1476"/>
      <c r="EB426" s="1476"/>
      <c r="EC426" s="1476"/>
      <c r="ED426" s="1476"/>
      <c r="EE426" s="1476"/>
      <c r="EF426" s="1476"/>
      <c r="EG426" s="1476"/>
      <c r="EH426" s="1476"/>
      <c r="EI426" s="1476"/>
      <c r="EJ426" s="1476"/>
      <c r="EK426" s="1476"/>
      <c r="EL426" s="1476"/>
      <c r="EM426" s="1476"/>
      <c r="EN426" s="1476"/>
      <c r="EO426" s="1476"/>
      <c r="EP426" s="1476"/>
      <c r="EQ426" s="1476"/>
      <c r="ER426" s="1476"/>
      <c r="ES426" s="1476"/>
      <c r="ET426" s="1476"/>
      <c r="EU426" s="1476"/>
      <c r="EV426" s="1476"/>
      <c r="EW426" s="1476"/>
      <c r="EX426" s="1476"/>
      <c r="EY426" s="1476"/>
      <c r="EZ426" s="1476"/>
      <c r="FA426" s="1476"/>
      <c r="FB426" s="1476"/>
      <c r="FC426" s="1476"/>
      <c r="FD426" s="1476"/>
      <c r="FE426" s="1476"/>
      <c r="FF426" s="1476"/>
      <c r="FG426" s="1476"/>
      <c r="FH426" s="1476"/>
      <c r="FI426" s="1476"/>
      <c r="FJ426" s="1476"/>
      <c r="FK426" s="1476"/>
      <c r="FL426" s="1476"/>
      <c r="FM426" s="1476"/>
      <c r="FN426" s="1476"/>
      <c r="FO426" s="1476"/>
      <c r="FP426" s="1476"/>
      <c r="FQ426" s="1476"/>
      <c r="FR426" s="1476"/>
      <c r="FS426" s="1476"/>
      <c r="FT426" s="1476"/>
      <c r="FU426" s="1476"/>
      <c r="FV426" s="1476"/>
      <c r="FW426" s="1476"/>
      <c r="FX426" s="1476"/>
      <c r="FY426" s="1476"/>
      <c r="FZ426" s="1476"/>
      <c r="GA426" s="1476"/>
      <c r="GB426" s="1476"/>
      <c r="GC426" s="1476"/>
      <c r="GD426" s="1476"/>
      <c r="GE426" s="1476"/>
      <c r="GF426" s="1476"/>
      <c r="GG426" s="1476"/>
      <c r="GH426" s="1476"/>
      <c r="GI426" s="1476"/>
      <c r="GJ426" s="1476"/>
      <c r="GK426" s="1476"/>
      <c r="GL426" s="1476"/>
      <c r="GM426" s="1476"/>
      <c r="GN426" s="1476"/>
      <c r="GO426" s="1476"/>
      <c r="GP426" s="1476"/>
      <c r="GQ426" s="1476"/>
      <c r="GR426" s="1476"/>
      <c r="GS426" s="1476"/>
      <c r="GT426" s="1476"/>
      <c r="GU426" s="1476"/>
      <c r="GV426" s="1476"/>
      <c r="GW426" s="1476"/>
      <c r="GX426" s="1476"/>
      <c r="GY426" s="1476"/>
      <c r="GZ426" s="1476"/>
      <c r="HA426" s="1476"/>
      <c r="HB426" s="1476"/>
      <c r="HC426" s="1476"/>
      <c r="HD426" s="1476"/>
      <c r="HE426" s="1476"/>
      <c r="HF426" s="1476"/>
      <c r="HG426" s="1476"/>
      <c r="HH426" s="1476"/>
      <c r="HI426" s="1476"/>
      <c r="HJ426" s="1476"/>
      <c r="HK426" s="1476"/>
      <c r="HL426" s="1476"/>
      <c r="HM426" s="1476"/>
      <c r="HN426" s="1476"/>
      <c r="HO426" s="1476"/>
      <c r="HP426" s="1476"/>
      <c r="HQ426" s="1476"/>
      <c r="HR426" s="1476"/>
      <c r="HS426" s="1476"/>
      <c r="HT426" s="1476"/>
      <c r="HU426" s="1476"/>
      <c r="HV426" s="1476"/>
      <c r="HW426" s="1476"/>
      <c r="HX426" s="1476"/>
      <c r="HY426" s="1476"/>
      <c r="HZ426" s="1476"/>
      <c r="IA426" s="1476"/>
      <c r="IB426" s="1476"/>
      <c r="IC426" s="1476"/>
      <c r="ID426" s="1476"/>
      <c r="IE426" s="1476"/>
      <c r="IF426" s="1476"/>
      <c r="IG426" s="1476"/>
      <c r="IH426" s="1476"/>
      <c r="II426" s="1476"/>
      <c r="IJ426" s="1476"/>
      <c r="IK426" s="1476"/>
      <c r="IL426" s="1476"/>
      <c r="IM426" s="1476"/>
      <c r="IN426" s="1476"/>
      <c r="IO426" s="1476"/>
      <c r="IP426" s="1476"/>
      <c r="IQ426" s="1476"/>
      <c r="IR426" s="1476"/>
      <c r="IS426" s="1476"/>
      <c r="IT426" s="1476"/>
      <c r="IU426" s="1476"/>
      <c r="IV426" s="1476"/>
      <c r="IW426" s="1476"/>
      <c r="IX426" s="1476"/>
      <c r="IY426" s="1476"/>
      <c r="IZ426" s="1476"/>
      <c r="JA426" s="1476"/>
      <c r="JB426" s="1476"/>
      <c r="JC426" s="1476"/>
      <c r="JD426" s="1476"/>
      <c r="JE426" s="1476"/>
      <c r="JF426" s="1476"/>
      <c r="JG426" s="1476"/>
      <c r="JH426" s="1476"/>
      <c r="JI426" s="1476"/>
      <c r="JJ426" s="1476"/>
      <c r="JK426" s="1476"/>
      <c r="JL426" s="1476"/>
      <c r="JM426" s="1476"/>
      <c r="JN426" s="1476"/>
      <c r="JO426" s="1476"/>
      <c r="JP426" s="1476"/>
      <c r="JQ426" s="1476"/>
      <c r="JR426" s="1476"/>
      <c r="JS426" s="1476"/>
      <c r="JT426" s="1476"/>
      <c r="JU426" s="1476"/>
      <c r="JV426" s="1476"/>
      <c r="JW426" s="1476"/>
      <c r="JX426" s="1476"/>
      <c r="JY426" s="1476"/>
      <c r="JZ426" s="1476"/>
      <c r="KA426" s="1476"/>
      <c r="KB426" s="1476"/>
      <c r="KC426" s="1476"/>
      <c r="KD426" s="1476"/>
      <c r="KE426" s="1476"/>
      <c r="KF426" s="1476"/>
      <c r="KG426" s="1476"/>
      <c r="KH426" s="1476"/>
      <c r="KI426" s="1476"/>
      <c r="KJ426" s="1476"/>
      <c r="KK426" s="1476"/>
      <c r="KL426" s="1476"/>
      <c r="KM426" s="1476"/>
      <c r="KN426" s="1476"/>
      <c r="KO426" s="1476"/>
      <c r="KP426" s="1476"/>
      <c r="KQ426" s="1476"/>
      <c r="KR426" s="1476"/>
      <c r="KS426" s="1476"/>
      <c r="KT426" s="1476"/>
      <c r="KU426" s="1476"/>
      <c r="KV426" s="1476"/>
      <c r="KW426" s="1476"/>
      <c r="KX426" s="1476"/>
      <c r="KY426" s="1476"/>
      <c r="KZ426" s="1476"/>
      <c r="LA426" s="1476"/>
      <c r="LB426" s="1476"/>
      <c r="LC426" s="1476"/>
      <c r="LD426" s="1476"/>
      <c r="LE426" s="1476"/>
      <c r="LF426" s="1476"/>
      <c r="LG426" s="1476"/>
      <c r="LH426" s="1476"/>
      <c r="LI426" s="1476"/>
      <c r="LJ426" s="1476"/>
      <c r="LK426" s="1476"/>
      <c r="LL426" s="1476"/>
      <c r="LM426" s="1476"/>
      <c r="LN426" s="1476"/>
      <c r="LO426" s="1476"/>
      <c r="LP426" s="1476"/>
      <c r="LQ426" s="1476"/>
      <c r="LR426" s="1476"/>
      <c r="LS426" s="1476"/>
      <c r="LT426" s="1476"/>
      <c r="LU426" s="1476"/>
      <c r="LV426" s="1476"/>
      <c r="LW426" s="1476"/>
      <c r="LX426" s="1476"/>
      <c r="LY426" s="1476"/>
      <c r="LZ426" s="1476"/>
      <c r="MA426" s="1476"/>
      <c r="MB426" s="1476"/>
      <c r="MC426" s="1476"/>
      <c r="MD426" s="1476"/>
      <c r="ME426" s="1476"/>
      <c r="MF426" s="1476"/>
      <c r="MG426" s="1476"/>
      <c r="MH426" s="1476"/>
      <c r="MI426" s="1476"/>
      <c r="MJ426" s="1476"/>
      <c r="MK426" s="1476"/>
      <c r="ML426" s="1476"/>
      <c r="MM426" s="1476"/>
      <c r="MN426" s="1476"/>
      <c r="MO426" s="1476"/>
      <c r="MP426" s="1476"/>
      <c r="MQ426" s="1476"/>
      <c r="MR426" s="1476"/>
      <c r="MS426" s="1476"/>
      <c r="MT426" s="1476"/>
      <c r="MU426" s="1476"/>
      <c r="MV426" s="1476"/>
      <c r="MW426" s="1476"/>
      <c r="MX426" s="1476"/>
      <c r="MY426" s="1476"/>
      <c r="MZ426" s="1476"/>
      <c r="NA426" s="1476"/>
      <c r="NB426" s="1476"/>
      <c r="NC426" s="1476"/>
      <c r="ND426" s="1476"/>
      <c r="NE426" s="1476"/>
      <c r="NF426" s="1476"/>
      <c r="NG426" s="1476"/>
      <c r="NH426" s="1476"/>
      <c r="NI426" s="1476"/>
      <c r="NJ426" s="1476"/>
      <c r="NK426" s="1476"/>
      <c r="NL426" s="1476"/>
      <c r="NM426" s="1476"/>
      <c r="NN426" s="1476"/>
      <c r="NO426" s="1476"/>
      <c r="NP426" s="1476"/>
      <c r="NQ426" s="1476"/>
      <c r="NR426" s="1476"/>
      <c r="NS426" s="1476"/>
      <c r="NT426" s="1476"/>
      <c r="NU426" s="1476"/>
      <c r="NV426" s="1476"/>
      <c r="NW426" s="1476"/>
      <c r="NX426" s="1476"/>
      <c r="NY426" s="1476"/>
      <c r="NZ426" s="1476"/>
      <c r="OA426" s="1476"/>
      <c r="OB426" s="1476"/>
      <c r="OC426" s="1476"/>
      <c r="OD426" s="1476"/>
      <c r="OE426" s="1476"/>
      <c r="OF426" s="1476"/>
      <c r="OG426" s="1476"/>
      <c r="OH426" s="1476"/>
      <c r="OI426" s="1476"/>
      <c r="OJ426" s="1476"/>
      <c r="OK426" s="1476"/>
      <c r="OL426" s="1476"/>
      <c r="OM426" s="1476"/>
      <c r="ON426" s="1476"/>
      <c r="OO426" s="1476"/>
      <c r="OP426" s="1476"/>
      <c r="OQ426" s="1476"/>
      <c r="OR426" s="1476"/>
      <c r="OS426" s="1476"/>
      <c r="OT426" s="1476"/>
      <c r="OU426" s="1476"/>
      <c r="OV426" s="1476"/>
      <c r="OW426" s="1476"/>
      <c r="OX426" s="1476"/>
      <c r="OY426" s="1476"/>
      <c r="OZ426" s="1476"/>
      <c r="PA426" s="1476"/>
      <c r="PB426" s="1476"/>
      <c r="PC426" s="1476"/>
      <c r="PD426" s="1476"/>
      <c r="PE426" s="1476"/>
      <c r="PF426" s="1476"/>
      <c r="PG426" s="1476"/>
      <c r="PH426" s="1476"/>
      <c r="PI426" s="1476"/>
      <c r="PJ426" s="1476"/>
      <c r="PK426" s="1476"/>
      <c r="PL426" s="1476"/>
      <c r="PM426" s="1476"/>
      <c r="PN426" s="1476"/>
      <c r="PO426" s="1476"/>
      <c r="PP426" s="1476"/>
      <c r="PQ426" s="1476"/>
      <c r="PR426" s="1476"/>
      <c r="PS426" s="1476"/>
      <c r="PT426" s="1476"/>
      <c r="PU426" s="1476"/>
      <c r="PV426" s="1476"/>
      <c r="PW426" s="1476"/>
      <c r="PX426" s="1476"/>
      <c r="PY426" s="1476"/>
      <c r="PZ426" s="1476"/>
      <c r="QA426" s="1476"/>
      <c r="QB426" s="1476"/>
      <c r="QC426" s="1476"/>
      <c r="QD426" s="1476"/>
      <c r="QE426" s="1476"/>
      <c r="QF426" s="1476"/>
      <c r="QG426" s="1476"/>
      <c r="QH426" s="1476"/>
      <c r="QI426" s="1476"/>
      <c r="QJ426" s="1476"/>
      <c r="QK426" s="1476"/>
      <c r="QL426" s="1476"/>
      <c r="QM426" s="1476"/>
      <c r="QN426" s="1476"/>
      <c r="QO426" s="1476"/>
      <c r="QP426" s="1476"/>
      <c r="QQ426" s="1476"/>
      <c r="QR426" s="1476"/>
      <c r="QS426" s="1476"/>
      <c r="QT426" s="1476"/>
      <c r="QU426" s="1476"/>
      <c r="QV426" s="1476"/>
      <c r="QW426" s="1476"/>
      <c r="QX426" s="1476"/>
      <c r="QY426" s="1476"/>
      <c r="QZ426" s="1476"/>
      <c r="RA426" s="1476"/>
      <c r="RB426" s="1476"/>
      <c r="RC426" s="1476"/>
      <c r="RD426" s="1476"/>
      <c r="RE426" s="1476"/>
      <c r="RF426" s="1476"/>
      <c r="RG426" s="1476"/>
      <c r="RH426" s="1476"/>
      <c r="RI426" s="1476"/>
      <c r="RJ426" s="1476"/>
      <c r="RK426" s="1476"/>
      <c r="RL426" s="1476"/>
      <c r="RM426" s="1476"/>
      <c r="RN426" s="1476"/>
      <c r="RO426" s="1476"/>
      <c r="RP426" s="1476"/>
      <c r="RQ426" s="1476"/>
      <c r="RR426" s="1476"/>
      <c r="RS426" s="1476"/>
      <c r="RT426" s="1476"/>
      <c r="RU426" s="1476"/>
      <c r="RV426" s="1476"/>
      <c r="RW426" s="1476"/>
      <c r="RX426" s="1476"/>
      <c r="RY426" s="1476"/>
      <c r="RZ426" s="1476"/>
      <c r="SA426" s="1476"/>
      <c r="SB426" s="1476"/>
      <c r="SC426" s="1476"/>
      <c r="SD426" s="1476"/>
      <c r="SE426" s="1476"/>
      <c r="SF426" s="1476"/>
      <c r="SG426" s="1476"/>
      <c r="SH426" s="1476"/>
      <c r="SI426" s="1476"/>
      <c r="SJ426" s="1476"/>
      <c r="SK426" s="1476"/>
      <c r="SL426" s="1476"/>
      <c r="SM426" s="1476"/>
      <c r="SN426" s="1476"/>
      <c r="SO426" s="1476"/>
      <c r="SP426" s="1476"/>
      <c r="SQ426" s="1476"/>
      <c r="SR426" s="1476"/>
      <c r="SS426" s="1476"/>
      <c r="ST426" s="1476"/>
      <c r="SU426" s="1476"/>
      <c r="SV426" s="1476"/>
      <c r="SW426" s="1476"/>
      <c r="SX426" s="1476"/>
      <c r="SY426" s="1476"/>
      <c r="SZ426" s="1476"/>
      <c r="TA426" s="1476"/>
      <c r="TB426" s="1476"/>
      <c r="TC426" s="1476"/>
      <c r="TD426" s="1476"/>
      <c r="TE426" s="1476"/>
      <c r="TF426" s="1476"/>
      <c r="TG426" s="1476"/>
      <c r="TH426" s="1476"/>
      <c r="TI426" s="1476"/>
      <c r="TJ426" s="1476"/>
      <c r="TK426" s="1476"/>
      <c r="TL426" s="1476"/>
      <c r="TM426" s="1476"/>
      <c r="TN426" s="1476"/>
      <c r="TO426" s="1476"/>
      <c r="TP426" s="1476"/>
      <c r="TQ426" s="1476"/>
      <c r="TR426" s="1476"/>
      <c r="TS426" s="1476"/>
      <c r="TT426" s="1476"/>
      <c r="TU426" s="1476"/>
      <c r="TV426" s="1476"/>
      <c r="TW426" s="1476"/>
      <c r="TX426" s="1476"/>
      <c r="TY426" s="1476"/>
      <c r="TZ426" s="1476"/>
      <c r="UA426" s="1476"/>
      <c r="UB426" s="1476"/>
      <c r="UC426" s="1476"/>
      <c r="UD426" s="1476"/>
      <c r="UE426" s="1476"/>
      <c r="UF426" s="1476"/>
      <c r="UG426" s="1476"/>
      <c r="UH426" s="1476"/>
      <c r="UI426" s="1476"/>
      <c r="UJ426" s="1476"/>
      <c r="UK426" s="1476"/>
      <c r="UL426" s="1476"/>
      <c r="UM426" s="1476"/>
      <c r="UN426" s="1476"/>
      <c r="UO426" s="1476"/>
      <c r="UP426" s="1476"/>
      <c r="UQ426" s="1476"/>
      <c r="UR426" s="1476"/>
      <c r="US426" s="1476"/>
      <c r="UT426" s="1476"/>
      <c r="UU426" s="1476"/>
      <c r="UV426" s="1476"/>
      <c r="UW426" s="1476"/>
      <c r="UX426" s="1476"/>
      <c r="UY426" s="1476"/>
      <c r="UZ426" s="1476"/>
      <c r="VA426" s="1476"/>
      <c r="VB426" s="1476"/>
      <c r="VC426" s="1476"/>
      <c r="VD426" s="1476"/>
      <c r="VE426" s="1476"/>
      <c r="VF426" s="1476"/>
      <c r="VG426" s="1476"/>
      <c r="VH426" s="1476"/>
      <c r="VI426" s="1476"/>
      <c r="VJ426" s="1476"/>
      <c r="VK426" s="1476"/>
      <c r="VL426" s="1476"/>
      <c r="VM426" s="1476"/>
      <c r="VN426" s="1476"/>
      <c r="VO426" s="1476"/>
      <c r="VP426" s="1476"/>
      <c r="VQ426" s="1476"/>
      <c r="VR426" s="1476"/>
      <c r="VS426" s="1476"/>
      <c r="VT426" s="1476"/>
      <c r="VU426" s="1476"/>
      <c r="VV426" s="1476"/>
      <c r="VW426" s="1476"/>
      <c r="VX426" s="1476"/>
      <c r="VY426" s="1476"/>
      <c r="VZ426" s="1476"/>
      <c r="WA426" s="1476"/>
      <c r="WB426" s="1476"/>
      <c r="WC426" s="1476"/>
      <c r="WD426" s="1476"/>
      <c r="WE426" s="1476"/>
      <c r="WF426" s="1476"/>
      <c r="WG426" s="1476"/>
      <c r="WH426" s="1476"/>
      <c r="WI426" s="1476"/>
      <c r="WJ426" s="1476"/>
      <c r="WK426" s="1476"/>
      <c r="WL426" s="1476"/>
      <c r="WM426" s="1476"/>
      <c r="WN426" s="1476"/>
      <c r="WO426" s="1476"/>
      <c r="WP426" s="1476"/>
      <c r="WQ426" s="1476"/>
      <c r="WR426" s="1476"/>
      <c r="WS426" s="1476"/>
      <c r="WT426" s="1476"/>
      <c r="WU426" s="1476"/>
      <c r="WV426" s="1476"/>
      <c r="WW426" s="1476"/>
      <c r="WX426" s="1476"/>
      <c r="WY426" s="1476"/>
      <c r="WZ426" s="1476"/>
      <c r="XA426" s="1476"/>
      <c r="XB426" s="1476"/>
      <c r="XC426" s="1476"/>
      <c r="XD426" s="1476"/>
      <c r="XE426" s="1476"/>
      <c r="XF426" s="1476"/>
      <c r="XG426" s="1476"/>
      <c r="XH426" s="1476"/>
      <c r="XI426" s="1476"/>
      <c r="XJ426" s="1476"/>
      <c r="XK426" s="1476"/>
      <c r="XL426" s="1476"/>
      <c r="XM426" s="1476"/>
      <c r="XN426" s="1476"/>
      <c r="XO426" s="1476"/>
      <c r="XP426" s="1476"/>
      <c r="XQ426" s="1476"/>
      <c r="XR426" s="1476"/>
      <c r="XS426" s="1476"/>
      <c r="XT426" s="1476"/>
      <c r="XU426" s="1476"/>
      <c r="XV426" s="1476"/>
      <c r="XW426" s="1476"/>
      <c r="XX426" s="1476"/>
      <c r="XY426" s="1476"/>
      <c r="XZ426" s="1476"/>
      <c r="YA426" s="1476"/>
      <c r="YB426" s="1476"/>
      <c r="YC426" s="1476"/>
      <c r="YD426" s="1476"/>
      <c r="YE426" s="1476"/>
      <c r="YF426" s="1476"/>
      <c r="YG426" s="1476"/>
      <c r="YH426" s="1476"/>
      <c r="YI426" s="1476"/>
      <c r="YJ426" s="1476"/>
      <c r="YK426" s="1476"/>
      <c r="YL426" s="1476"/>
      <c r="YM426" s="1476"/>
      <c r="YN426" s="1476"/>
      <c r="YO426" s="1476"/>
      <c r="YP426" s="1476"/>
      <c r="YQ426" s="1476"/>
      <c r="YR426" s="1476"/>
      <c r="YS426" s="1476"/>
      <c r="YT426" s="1476"/>
      <c r="YU426" s="1476"/>
      <c r="YV426" s="1476"/>
      <c r="YW426" s="1476"/>
      <c r="YX426" s="1476"/>
      <c r="YY426" s="1476"/>
      <c r="YZ426" s="1476"/>
      <c r="ZA426" s="1476"/>
      <c r="ZB426" s="1476"/>
      <c r="ZC426" s="1476"/>
      <c r="ZD426" s="1476"/>
      <c r="ZE426" s="1476"/>
      <c r="ZF426" s="1476"/>
      <c r="ZG426" s="1476"/>
      <c r="ZH426" s="1476"/>
      <c r="ZI426" s="1476"/>
      <c r="ZJ426" s="1476"/>
      <c r="ZK426" s="1476"/>
      <c r="ZL426" s="1476"/>
      <c r="ZM426" s="1476"/>
      <c r="ZN426" s="1476"/>
      <c r="ZO426" s="1476"/>
      <c r="ZP426" s="1476"/>
      <c r="ZQ426" s="1476"/>
      <c r="ZR426" s="1476"/>
      <c r="ZS426" s="1476"/>
      <c r="ZT426" s="1476"/>
      <c r="ZU426" s="1476"/>
      <c r="ZV426" s="1476"/>
      <c r="ZW426" s="1476"/>
      <c r="ZX426" s="1476"/>
      <c r="ZY426" s="1476"/>
      <c r="ZZ426" s="1476"/>
      <c r="AAA426" s="1476"/>
      <c r="AAB426" s="1476"/>
      <c r="AAC426" s="1476"/>
      <c r="AAD426" s="1476"/>
      <c r="AAE426" s="1476"/>
      <c r="AAF426" s="1476"/>
      <c r="AAG426" s="1476"/>
      <c r="AAH426" s="1476"/>
      <c r="AAI426" s="1476"/>
      <c r="AAJ426" s="1476"/>
      <c r="AAK426" s="1476"/>
      <c r="AAL426" s="1476"/>
      <c r="AAM426" s="1476"/>
      <c r="AAN426" s="1476"/>
      <c r="AAO426" s="1476"/>
      <c r="AAP426" s="1476"/>
      <c r="AAQ426" s="1476"/>
      <c r="AAR426" s="1476"/>
      <c r="AAS426" s="1476"/>
      <c r="AAT426" s="1476"/>
      <c r="AAU426" s="1476"/>
      <c r="AAV426" s="1476"/>
      <c r="AAW426" s="1476"/>
      <c r="AAX426" s="1476"/>
      <c r="AAY426" s="1476"/>
      <c r="AAZ426" s="1476"/>
      <c r="ABA426" s="1476"/>
      <c r="ABB426" s="1476"/>
      <c r="ABC426" s="1476"/>
      <c r="ABD426" s="1476"/>
      <c r="ABE426" s="1476"/>
      <c r="ABF426" s="1476"/>
      <c r="ABG426" s="1476"/>
      <c r="ABH426" s="1476"/>
      <c r="ABI426" s="1476"/>
      <c r="ABJ426" s="1476"/>
      <c r="ABK426" s="1476"/>
      <c r="ABL426" s="1476"/>
      <c r="ABM426" s="1476"/>
      <c r="ABN426" s="1476"/>
      <c r="ABO426" s="1476"/>
      <c r="ABP426" s="1476"/>
      <c r="ABQ426" s="1476"/>
      <c r="ABR426" s="1476"/>
      <c r="ABS426" s="1476"/>
      <c r="ABT426" s="1476"/>
      <c r="ABU426" s="1476"/>
      <c r="ABV426" s="1476"/>
      <c r="ABW426" s="1476"/>
      <c r="ABX426" s="1476"/>
      <c r="ABY426" s="1476"/>
      <c r="ABZ426" s="1476"/>
      <c r="ACA426" s="1476"/>
      <c r="ACB426" s="1476"/>
      <c r="ACC426" s="1476"/>
      <c r="ACD426" s="1476"/>
      <c r="ACE426" s="1476"/>
      <c r="ACF426" s="1476"/>
      <c r="ACG426" s="1476"/>
      <c r="ACH426" s="1476"/>
      <c r="ACI426" s="1476"/>
      <c r="ACJ426" s="1476"/>
      <c r="ACK426" s="1476"/>
      <c r="ACL426" s="1476"/>
      <c r="ACM426" s="1476"/>
      <c r="ACN426" s="1476"/>
      <c r="ACO426" s="1476"/>
      <c r="ACP426" s="1476"/>
      <c r="ACQ426" s="1476"/>
      <c r="ACR426" s="1476"/>
      <c r="ACS426" s="1476"/>
      <c r="ACT426" s="1476"/>
      <c r="ACU426" s="1476"/>
      <c r="ACV426" s="1476"/>
      <c r="ACW426" s="1476"/>
      <c r="ACX426" s="1476"/>
      <c r="ACY426" s="1476"/>
      <c r="ACZ426" s="1476"/>
      <c r="ADA426" s="1476"/>
      <c r="ADB426" s="1476"/>
      <c r="ADC426" s="1476"/>
      <c r="ADD426" s="1476"/>
      <c r="ADE426" s="1476"/>
      <c r="ADF426" s="1476"/>
      <c r="ADG426" s="1476"/>
      <c r="ADH426" s="1476"/>
      <c r="ADI426" s="1476"/>
      <c r="ADJ426" s="1476"/>
      <c r="ADK426" s="1476"/>
      <c r="ADL426" s="1476"/>
      <c r="ADM426" s="1476"/>
      <c r="ADN426" s="1476"/>
      <c r="ADO426" s="1476"/>
      <c r="ADP426" s="1476"/>
      <c r="ADQ426" s="1476"/>
      <c r="ADR426" s="1476"/>
      <c r="ADS426" s="1476"/>
      <c r="ADT426" s="1476"/>
      <c r="ADU426" s="1476"/>
      <c r="ADV426" s="1476"/>
      <c r="ADW426" s="1476"/>
      <c r="ADX426" s="1476"/>
      <c r="ADY426" s="1476"/>
      <c r="ADZ426" s="1476"/>
      <c r="AEA426" s="1476"/>
      <c r="AEB426" s="1476"/>
      <c r="AEC426" s="1476"/>
      <c r="AED426" s="1476"/>
      <c r="AEE426" s="1476"/>
      <c r="AEF426" s="1476"/>
      <c r="AEG426" s="1476"/>
      <c r="AEH426" s="1476"/>
      <c r="AEI426" s="1476"/>
      <c r="AEJ426" s="1476"/>
      <c r="AEK426" s="1476"/>
      <c r="AEL426" s="1476"/>
      <c r="AEM426" s="1476"/>
      <c r="AEN426" s="1476"/>
      <c r="AEO426" s="1476"/>
      <c r="AEP426" s="1476"/>
      <c r="AEQ426" s="1476"/>
      <c r="AER426" s="1476"/>
      <c r="AES426" s="1476"/>
      <c r="AET426" s="1476"/>
      <c r="AEU426" s="1476"/>
      <c r="AEV426" s="1476"/>
      <c r="AEW426" s="1476"/>
      <c r="AEX426" s="1476"/>
      <c r="AEY426" s="1476"/>
      <c r="AEZ426" s="1476"/>
      <c r="AFA426" s="1476"/>
      <c r="AFB426" s="1476"/>
      <c r="AFC426" s="1476"/>
      <c r="AFD426" s="1476"/>
      <c r="AFE426" s="1476"/>
      <c r="AFF426" s="1476"/>
      <c r="AFG426" s="1476"/>
      <c r="AFH426" s="1476"/>
      <c r="AFI426" s="1476"/>
      <c r="AFJ426" s="1476"/>
      <c r="AFK426" s="1476"/>
      <c r="AFL426" s="1476"/>
      <c r="AFM426" s="1476"/>
      <c r="AFN426" s="1476"/>
      <c r="AFO426" s="1476"/>
      <c r="AFP426" s="1476"/>
      <c r="AFQ426" s="1476"/>
      <c r="AFR426" s="1476"/>
      <c r="AFS426" s="1476"/>
      <c r="AFT426" s="1476"/>
      <c r="AFU426" s="1476"/>
      <c r="AFV426" s="1476"/>
      <c r="AFW426" s="1476"/>
      <c r="AFX426" s="1476"/>
      <c r="AFY426" s="1476"/>
      <c r="AFZ426" s="1476"/>
      <c r="AGA426" s="1476"/>
      <c r="AGB426" s="1476"/>
      <c r="AGC426" s="1476"/>
      <c r="AGD426" s="1476"/>
      <c r="AGE426" s="1476"/>
      <c r="AGF426" s="1476"/>
      <c r="AGG426" s="1476"/>
      <c r="AGH426" s="1476"/>
      <c r="AGI426" s="1476"/>
      <c r="AGJ426" s="1476"/>
      <c r="AGK426" s="1476"/>
      <c r="AGL426" s="1476"/>
      <c r="AGM426" s="1476"/>
      <c r="AGN426" s="1476"/>
      <c r="AGO426" s="1476"/>
      <c r="AGP426" s="1476"/>
      <c r="AGQ426" s="1476"/>
      <c r="AGR426" s="1476"/>
      <c r="AGS426" s="1476"/>
      <c r="AGT426" s="1476"/>
      <c r="AGU426" s="1476"/>
      <c r="AGV426" s="1476"/>
      <c r="AGW426" s="1476"/>
      <c r="AGX426" s="1476"/>
      <c r="AGY426" s="1476"/>
      <c r="AGZ426" s="1476"/>
      <c r="AHA426" s="1476"/>
      <c r="AHB426" s="1476"/>
      <c r="AHC426" s="1476"/>
      <c r="AHD426" s="1476"/>
      <c r="AHE426" s="1476"/>
      <c r="AHF426" s="1476"/>
      <c r="AHG426" s="1476"/>
      <c r="AHH426" s="1476"/>
      <c r="AHI426" s="1476"/>
      <c r="AHJ426" s="1476"/>
      <c r="AHK426" s="1476"/>
      <c r="AHL426" s="1476"/>
      <c r="AHM426" s="1476"/>
      <c r="AHN426" s="1476"/>
      <c r="AHO426" s="1476"/>
      <c r="AHP426" s="1476"/>
      <c r="AHQ426" s="1476"/>
      <c r="AHR426" s="1476"/>
      <c r="AHS426" s="1476"/>
      <c r="AHT426" s="1476"/>
      <c r="AHU426" s="1476"/>
      <c r="AHV426" s="1476"/>
      <c r="AHW426" s="1476"/>
      <c r="AHX426" s="1476"/>
      <c r="AHY426" s="1476"/>
      <c r="AHZ426" s="1476"/>
      <c r="AIA426" s="1476"/>
      <c r="AIB426" s="1476"/>
      <c r="AIC426" s="1476"/>
      <c r="AID426" s="1476"/>
      <c r="AIE426" s="1476"/>
      <c r="AIF426" s="1476"/>
      <c r="AIG426" s="1476"/>
      <c r="AIH426" s="1476"/>
      <c r="AII426" s="1476"/>
      <c r="AIJ426" s="1476"/>
      <c r="AIK426" s="1476"/>
      <c r="AIL426" s="1476"/>
      <c r="AIM426" s="1476"/>
      <c r="AIN426" s="1476"/>
      <c r="AIO426" s="1476"/>
      <c r="AIP426" s="1476"/>
      <c r="AIQ426" s="1476"/>
      <c r="AIR426" s="1476"/>
      <c r="AIS426" s="1476"/>
      <c r="AIT426" s="1476"/>
      <c r="AIU426" s="1476"/>
      <c r="AIV426" s="1476"/>
      <c r="AIW426" s="1476"/>
      <c r="AIX426" s="1476"/>
      <c r="AIY426" s="1476"/>
      <c r="AIZ426" s="1476"/>
      <c r="AJA426" s="1476"/>
      <c r="AJB426" s="1476"/>
      <c r="AJC426" s="1476"/>
      <c r="AJD426" s="1476"/>
      <c r="AJE426" s="1476"/>
      <c r="AJF426" s="1476"/>
      <c r="AJG426" s="1476"/>
      <c r="AJH426" s="1476"/>
      <c r="AJI426" s="1476"/>
      <c r="AJJ426" s="1476"/>
      <c r="AJK426" s="1476"/>
      <c r="AJL426" s="1476"/>
      <c r="AJM426" s="1476"/>
      <c r="AJN426" s="1476"/>
      <c r="AJO426" s="1476"/>
      <c r="AJP426" s="1476"/>
      <c r="AJQ426" s="1476"/>
      <c r="AJR426" s="1476"/>
      <c r="AJS426" s="1476"/>
      <c r="AJT426" s="1476"/>
      <c r="AJU426" s="1476"/>
      <c r="AJV426" s="1476"/>
      <c r="AJW426" s="1476"/>
      <c r="AJX426" s="1476"/>
      <c r="AJY426" s="1476"/>
      <c r="AJZ426" s="1476"/>
      <c r="AKA426" s="1476"/>
      <c r="AKB426" s="1476"/>
      <c r="AKC426" s="1476"/>
      <c r="AKD426" s="1476"/>
      <c r="AKE426" s="1476"/>
      <c r="AKF426" s="1476"/>
      <c r="AKG426" s="1476"/>
      <c r="AKH426" s="1476"/>
      <c r="AKI426" s="1476"/>
      <c r="AKJ426" s="1476"/>
      <c r="AKK426" s="1476"/>
      <c r="AKL426" s="1476"/>
      <c r="AKM426" s="1476"/>
      <c r="AKN426" s="1476"/>
      <c r="AKO426" s="1476"/>
      <c r="AKP426" s="1476"/>
      <c r="AKQ426" s="1476"/>
      <c r="AKR426" s="1476"/>
      <c r="AKS426" s="1476"/>
      <c r="AKT426" s="1476"/>
      <c r="AKU426" s="1476"/>
      <c r="AKV426" s="1476"/>
      <c r="AKW426" s="1476"/>
      <c r="AKX426" s="1476"/>
      <c r="AKY426" s="1476"/>
      <c r="AKZ426" s="1476"/>
      <c r="ALA426" s="1476"/>
      <c r="ALB426" s="1476"/>
      <c r="ALC426" s="1476"/>
      <c r="ALD426" s="1476"/>
      <c r="ALE426" s="1476"/>
      <c r="ALF426" s="1476"/>
      <c r="ALG426" s="1476"/>
      <c r="ALH426" s="1476"/>
      <c r="ALI426" s="1476"/>
      <c r="ALJ426" s="1476"/>
      <c r="ALK426" s="1476"/>
      <c r="ALL426" s="1476"/>
      <c r="ALM426" s="1476"/>
      <c r="ALN426" s="1476"/>
      <c r="ALO426" s="1476"/>
      <c r="ALP426" s="1476"/>
      <c r="ALQ426" s="1476"/>
      <c r="ALR426" s="1476"/>
      <c r="ALS426" s="1476"/>
      <c r="ALT426" s="1476"/>
      <c r="ALU426" s="1476"/>
      <c r="ALV426" s="1476"/>
      <c r="ALW426" s="1476"/>
      <c r="ALX426" s="1476"/>
      <c r="ALY426" s="1476"/>
      <c r="ALZ426" s="1476"/>
      <c r="AMA426" s="1476"/>
      <c r="AMB426" s="1476"/>
      <c r="AMC426" s="1476"/>
      <c r="AMD426" s="1476"/>
      <c r="AME426" s="1476"/>
      <c r="AMF426" s="1476"/>
      <c r="AMG426" s="1476"/>
      <c r="AMH426" s="1476"/>
      <c r="AMI426" s="1476"/>
      <c r="AMJ426" s="1476"/>
      <c r="AMK426" s="1476"/>
    </row>
    <row r="427" spans="1:1025">
      <c r="A427" s="1795" t="s">
        <v>3836</v>
      </c>
      <c r="B427" s="1795"/>
      <c r="C427" s="1795"/>
      <c r="D427" s="1795"/>
      <c r="E427" s="1795"/>
      <c r="F427" s="1795"/>
      <c r="G427" s="1795"/>
      <c r="H427" s="1795"/>
      <c r="K427" s="1476"/>
      <c r="L427" s="1476"/>
      <c r="M427" s="1476"/>
      <c r="N427" s="1476"/>
      <c r="O427" s="1476"/>
      <c r="P427" s="1476"/>
      <c r="Q427" s="1476"/>
      <c r="R427" s="1476"/>
      <c r="S427" s="1476"/>
      <c r="T427" s="1476"/>
      <c r="U427" s="1476"/>
      <c r="V427" s="1476"/>
      <c r="W427" s="1476"/>
      <c r="X427" s="1476"/>
      <c r="Y427" s="1476"/>
      <c r="Z427" s="1476"/>
      <c r="AA427" s="1476"/>
      <c r="AB427" s="1476"/>
      <c r="AC427" s="1476"/>
      <c r="AD427" s="1476"/>
      <c r="AE427" s="1476"/>
      <c r="AF427" s="1476"/>
      <c r="AG427" s="1476"/>
      <c r="AH427" s="1476"/>
      <c r="AI427" s="1476"/>
      <c r="AJ427" s="1476"/>
      <c r="AK427" s="1476"/>
      <c r="AL427" s="1476"/>
      <c r="AM427" s="1476"/>
      <c r="AN427" s="1476"/>
      <c r="AO427" s="1476"/>
      <c r="AP427" s="1476"/>
      <c r="AQ427" s="1476"/>
      <c r="AR427" s="1476"/>
      <c r="AS427" s="1476"/>
      <c r="AT427" s="1476"/>
      <c r="AU427" s="1476"/>
      <c r="AV427" s="1476"/>
      <c r="AW427" s="1476"/>
      <c r="AX427" s="1476"/>
      <c r="AY427" s="1476"/>
      <c r="AZ427" s="1476"/>
      <c r="BA427" s="1476"/>
      <c r="BB427" s="1476"/>
      <c r="BC427" s="1476"/>
      <c r="BD427" s="1476"/>
      <c r="BE427" s="1476"/>
      <c r="BF427" s="1476"/>
      <c r="BG427" s="1476"/>
      <c r="BH427" s="1476"/>
      <c r="BI427" s="1476"/>
      <c r="BJ427" s="1476"/>
      <c r="BK427" s="1476"/>
      <c r="BL427" s="1476"/>
      <c r="BM427" s="1476"/>
      <c r="BN427" s="1476"/>
      <c r="BO427" s="1476"/>
      <c r="BP427" s="1476"/>
      <c r="BQ427" s="1476"/>
      <c r="BR427" s="1476"/>
      <c r="BS427" s="1476"/>
      <c r="BT427" s="1476"/>
      <c r="BU427" s="1476"/>
      <c r="BV427" s="1476"/>
      <c r="BW427" s="1476"/>
      <c r="BX427" s="1476"/>
      <c r="BY427" s="1476"/>
      <c r="BZ427" s="1476"/>
      <c r="CA427" s="1476"/>
      <c r="CB427" s="1476"/>
      <c r="CC427" s="1476"/>
      <c r="CD427" s="1476"/>
      <c r="CE427" s="1476"/>
      <c r="CF427" s="1476"/>
      <c r="CG427" s="1476"/>
      <c r="CH427" s="1476"/>
      <c r="CI427" s="1476"/>
      <c r="CJ427" s="1476"/>
      <c r="CK427" s="1476"/>
      <c r="CL427" s="1476"/>
      <c r="CM427" s="1476"/>
      <c r="CN427" s="1476"/>
      <c r="CO427" s="1476"/>
      <c r="CP427" s="1476"/>
      <c r="CQ427" s="1476"/>
      <c r="CR427" s="1476"/>
      <c r="CS427" s="1476"/>
      <c r="CT427" s="1476"/>
      <c r="CU427" s="1476"/>
      <c r="CV427" s="1476"/>
      <c r="CW427" s="1476"/>
      <c r="CX427" s="1476"/>
      <c r="CY427" s="1476"/>
      <c r="CZ427" s="1476"/>
      <c r="DA427" s="1476"/>
      <c r="DB427" s="1476"/>
      <c r="DC427" s="1476"/>
      <c r="DD427" s="1476"/>
      <c r="DE427" s="1476"/>
      <c r="DF427" s="1476"/>
      <c r="DG427" s="1476"/>
      <c r="DH427" s="1476"/>
      <c r="DI427" s="1476"/>
      <c r="DJ427" s="1476"/>
      <c r="DK427" s="1476"/>
      <c r="DL427" s="1476"/>
      <c r="DM427" s="1476"/>
      <c r="DN427" s="1476"/>
      <c r="DO427" s="1476"/>
      <c r="DP427" s="1476"/>
      <c r="DQ427" s="1476"/>
      <c r="DR427" s="1476"/>
      <c r="DS427" s="1476"/>
      <c r="DT427" s="1476"/>
      <c r="DU427" s="1476"/>
      <c r="DV427" s="1476"/>
      <c r="DW427" s="1476"/>
      <c r="DX427" s="1476"/>
      <c r="DY427" s="1476"/>
      <c r="DZ427" s="1476"/>
      <c r="EA427" s="1476"/>
      <c r="EB427" s="1476"/>
      <c r="EC427" s="1476"/>
      <c r="ED427" s="1476"/>
      <c r="EE427" s="1476"/>
      <c r="EF427" s="1476"/>
      <c r="EG427" s="1476"/>
      <c r="EH427" s="1476"/>
      <c r="EI427" s="1476"/>
      <c r="EJ427" s="1476"/>
      <c r="EK427" s="1476"/>
      <c r="EL427" s="1476"/>
      <c r="EM427" s="1476"/>
      <c r="EN427" s="1476"/>
      <c r="EO427" s="1476"/>
      <c r="EP427" s="1476"/>
      <c r="EQ427" s="1476"/>
      <c r="ER427" s="1476"/>
      <c r="ES427" s="1476"/>
      <c r="ET427" s="1476"/>
      <c r="EU427" s="1476"/>
      <c r="EV427" s="1476"/>
      <c r="EW427" s="1476"/>
      <c r="EX427" s="1476"/>
      <c r="EY427" s="1476"/>
      <c r="EZ427" s="1476"/>
      <c r="FA427" s="1476"/>
      <c r="FB427" s="1476"/>
      <c r="FC427" s="1476"/>
      <c r="FD427" s="1476"/>
      <c r="FE427" s="1476"/>
      <c r="FF427" s="1476"/>
      <c r="FG427" s="1476"/>
      <c r="FH427" s="1476"/>
      <c r="FI427" s="1476"/>
      <c r="FJ427" s="1476"/>
      <c r="FK427" s="1476"/>
      <c r="FL427" s="1476"/>
      <c r="FM427" s="1476"/>
      <c r="FN427" s="1476"/>
      <c r="FO427" s="1476"/>
      <c r="FP427" s="1476"/>
      <c r="FQ427" s="1476"/>
      <c r="FR427" s="1476"/>
      <c r="FS427" s="1476"/>
      <c r="FT427" s="1476"/>
      <c r="FU427" s="1476"/>
      <c r="FV427" s="1476"/>
      <c r="FW427" s="1476"/>
      <c r="FX427" s="1476"/>
      <c r="FY427" s="1476"/>
      <c r="FZ427" s="1476"/>
      <c r="GA427" s="1476"/>
      <c r="GB427" s="1476"/>
      <c r="GC427" s="1476"/>
      <c r="GD427" s="1476"/>
      <c r="GE427" s="1476"/>
      <c r="GF427" s="1476"/>
      <c r="GG427" s="1476"/>
      <c r="GH427" s="1476"/>
      <c r="GI427" s="1476"/>
      <c r="GJ427" s="1476"/>
      <c r="GK427" s="1476"/>
      <c r="GL427" s="1476"/>
      <c r="GM427" s="1476"/>
      <c r="GN427" s="1476"/>
      <c r="GO427" s="1476"/>
      <c r="GP427" s="1476"/>
      <c r="GQ427" s="1476"/>
      <c r="GR427" s="1476"/>
      <c r="GS427" s="1476"/>
      <c r="GT427" s="1476"/>
      <c r="GU427" s="1476"/>
      <c r="GV427" s="1476"/>
      <c r="GW427" s="1476"/>
      <c r="GX427" s="1476"/>
      <c r="GY427" s="1476"/>
      <c r="GZ427" s="1476"/>
      <c r="HA427" s="1476"/>
      <c r="HB427" s="1476"/>
      <c r="HC427" s="1476"/>
      <c r="HD427" s="1476"/>
      <c r="HE427" s="1476"/>
      <c r="HF427" s="1476"/>
      <c r="HG427" s="1476"/>
      <c r="HH427" s="1476"/>
      <c r="HI427" s="1476"/>
      <c r="HJ427" s="1476"/>
      <c r="HK427" s="1476"/>
      <c r="HL427" s="1476"/>
      <c r="HM427" s="1476"/>
      <c r="HN427" s="1476"/>
      <c r="HO427" s="1476"/>
      <c r="HP427" s="1476"/>
      <c r="HQ427" s="1476"/>
      <c r="HR427" s="1476"/>
      <c r="HS427" s="1476"/>
      <c r="HT427" s="1476"/>
      <c r="HU427" s="1476"/>
      <c r="HV427" s="1476"/>
      <c r="HW427" s="1476"/>
      <c r="HX427" s="1476"/>
      <c r="HY427" s="1476"/>
      <c r="HZ427" s="1476"/>
      <c r="IA427" s="1476"/>
      <c r="IB427" s="1476"/>
      <c r="IC427" s="1476"/>
      <c r="ID427" s="1476"/>
      <c r="IE427" s="1476"/>
      <c r="IF427" s="1476"/>
      <c r="IG427" s="1476"/>
      <c r="IH427" s="1476"/>
      <c r="II427" s="1476"/>
      <c r="IJ427" s="1476"/>
      <c r="IK427" s="1476"/>
      <c r="IL427" s="1476"/>
      <c r="IM427" s="1476"/>
      <c r="IN427" s="1476"/>
      <c r="IO427" s="1476"/>
      <c r="IP427" s="1476"/>
      <c r="IQ427" s="1476"/>
      <c r="IR427" s="1476"/>
      <c r="IS427" s="1476"/>
      <c r="IT427" s="1476"/>
      <c r="IU427" s="1476"/>
      <c r="IV427" s="1476"/>
      <c r="IW427" s="1476"/>
      <c r="IX427" s="1476"/>
      <c r="IY427" s="1476"/>
      <c r="IZ427" s="1476"/>
      <c r="JA427" s="1476"/>
      <c r="JB427" s="1476"/>
      <c r="JC427" s="1476"/>
      <c r="JD427" s="1476"/>
      <c r="JE427" s="1476"/>
      <c r="JF427" s="1476"/>
      <c r="JG427" s="1476"/>
      <c r="JH427" s="1476"/>
      <c r="JI427" s="1476"/>
      <c r="JJ427" s="1476"/>
      <c r="JK427" s="1476"/>
      <c r="JL427" s="1476"/>
      <c r="JM427" s="1476"/>
      <c r="JN427" s="1476"/>
      <c r="JO427" s="1476"/>
      <c r="JP427" s="1476"/>
      <c r="JQ427" s="1476"/>
      <c r="JR427" s="1476"/>
      <c r="JS427" s="1476"/>
      <c r="JT427" s="1476"/>
      <c r="JU427" s="1476"/>
      <c r="JV427" s="1476"/>
      <c r="JW427" s="1476"/>
      <c r="JX427" s="1476"/>
      <c r="JY427" s="1476"/>
      <c r="JZ427" s="1476"/>
      <c r="KA427" s="1476"/>
      <c r="KB427" s="1476"/>
      <c r="KC427" s="1476"/>
      <c r="KD427" s="1476"/>
      <c r="KE427" s="1476"/>
      <c r="KF427" s="1476"/>
      <c r="KG427" s="1476"/>
      <c r="KH427" s="1476"/>
      <c r="KI427" s="1476"/>
      <c r="KJ427" s="1476"/>
      <c r="KK427" s="1476"/>
      <c r="KL427" s="1476"/>
      <c r="KM427" s="1476"/>
      <c r="KN427" s="1476"/>
      <c r="KO427" s="1476"/>
      <c r="KP427" s="1476"/>
      <c r="KQ427" s="1476"/>
      <c r="KR427" s="1476"/>
      <c r="KS427" s="1476"/>
      <c r="KT427" s="1476"/>
      <c r="KU427" s="1476"/>
      <c r="KV427" s="1476"/>
      <c r="KW427" s="1476"/>
      <c r="KX427" s="1476"/>
      <c r="KY427" s="1476"/>
      <c r="KZ427" s="1476"/>
      <c r="LA427" s="1476"/>
      <c r="LB427" s="1476"/>
      <c r="LC427" s="1476"/>
      <c r="LD427" s="1476"/>
      <c r="LE427" s="1476"/>
      <c r="LF427" s="1476"/>
      <c r="LG427" s="1476"/>
      <c r="LH427" s="1476"/>
      <c r="LI427" s="1476"/>
      <c r="LJ427" s="1476"/>
      <c r="LK427" s="1476"/>
      <c r="LL427" s="1476"/>
      <c r="LM427" s="1476"/>
      <c r="LN427" s="1476"/>
      <c r="LO427" s="1476"/>
      <c r="LP427" s="1476"/>
      <c r="LQ427" s="1476"/>
      <c r="LR427" s="1476"/>
      <c r="LS427" s="1476"/>
      <c r="LT427" s="1476"/>
      <c r="LU427" s="1476"/>
      <c r="LV427" s="1476"/>
      <c r="LW427" s="1476"/>
      <c r="LX427" s="1476"/>
      <c r="LY427" s="1476"/>
      <c r="LZ427" s="1476"/>
      <c r="MA427" s="1476"/>
      <c r="MB427" s="1476"/>
      <c r="MC427" s="1476"/>
      <c r="MD427" s="1476"/>
      <c r="ME427" s="1476"/>
      <c r="MF427" s="1476"/>
      <c r="MG427" s="1476"/>
      <c r="MH427" s="1476"/>
      <c r="MI427" s="1476"/>
      <c r="MJ427" s="1476"/>
      <c r="MK427" s="1476"/>
      <c r="ML427" s="1476"/>
      <c r="MM427" s="1476"/>
      <c r="MN427" s="1476"/>
      <c r="MO427" s="1476"/>
      <c r="MP427" s="1476"/>
      <c r="MQ427" s="1476"/>
      <c r="MR427" s="1476"/>
      <c r="MS427" s="1476"/>
      <c r="MT427" s="1476"/>
      <c r="MU427" s="1476"/>
      <c r="MV427" s="1476"/>
      <c r="MW427" s="1476"/>
      <c r="MX427" s="1476"/>
      <c r="MY427" s="1476"/>
      <c r="MZ427" s="1476"/>
      <c r="NA427" s="1476"/>
      <c r="NB427" s="1476"/>
      <c r="NC427" s="1476"/>
      <c r="ND427" s="1476"/>
      <c r="NE427" s="1476"/>
      <c r="NF427" s="1476"/>
      <c r="NG427" s="1476"/>
      <c r="NH427" s="1476"/>
      <c r="NI427" s="1476"/>
      <c r="NJ427" s="1476"/>
      <c r="NK427" s="1476"/>
      <c r="NL427" s="1476"/>
      <c r="NM427" s="1476"/>
      <c r="NN427" s="1476"/>
      <c r="NO427" s="1476"/>
      <c r="NP427" s="1476"/>
      <c r="NQ427" s="1476"/>
      <c r="NR427" s="1476"/>
      <c r="NS427" s="1476"/>
      <c r="NT427" s="1476"/>
      <c r="NU427" s="1476"/>
      <c r="NV427" s="1476"/>
      <c r="NW427" s="1476"/>
      <c r="NX427" s="1476"/>
      <c r="NY427" s="1476"/>
      <c r="NZ427" s="1476"/>
      <c r="OA427" s="1476"/>
      <c r="OB427" s="1476"/>
      <c r="OC427" s="1476"/>
      <c r="OD427" s="1476"/>
      <c r="OE427" s="1476"/>
      <c r="OF427" s="1476"/>
      <c r="OG427" s="1476"/>
      <c r="OH427" s="1476"/>
      <c r="OI427" s="1476"/>
      <c r="OJ427" s="1476"/>
      <c r="OK427" s="1476"/>
      <c r="OL427" s="1476"/>
      <c r="OM427" s="1476"/>
      <c r="ON427" s="1476"/>
      <c r="OO427" s="1476"/>
      <c r="OP427" s="1476"/>
      <c r="OQ427" s="1476"/>
      <c r="OR427" s="1476"/>
      <c r="OS427" s="1476"/>
      <c r="OT427" s="1476"/>
      <c r="OU427" s="1476"/>
      <c r="OV427" s="1476"/>
      <c r="OW427" s="1476"/>
      <c r="OX427" s="1476"/>
      <c r="OY427" s="1476"/>
      <c r="OZ427" s="1476"/>
      <c r="PA427" s="1476"/>
      <c r="PB427" s="1476"/>
      <c r="PC427" s="1476"/>
      <c r="PD427" s="1476"/>
      <c r="PE427" s="1476"/>
      <c r="PF427" s="1476"/>
      <c r="PG427" s="1476"/>
      <c r="PH427" s="1476"/>
      <c r="PI427" s="1476"/>
      <c r="PJ427" s="1476"/>
      <c r="PK427" s="1476"/>
      <c r="PL427" s="1476"/>
      <c r="PM427" s="1476"/>
      <c r="PN427" s="1476"/>
      <c r="PO427" s="1476"/>
      <c r="PP427" s="1476"/>
      <c r="PQ427" s="1476"/>
      <c r="PR427" s="1476"/>
      <c r="PS427" s="1476"/>
      <c r="PT427" s="1476"/>
      <c r="PU427" s="1476"/>
      <c r="PV427" s="1476"/>
      <c r="PW427" s="1476"/>
      <c r="PX427" s="1476"/>
      <c r="PY427" s="1476"/>
      <c r="PZ427" s="1476"/>
      <c r="QA427" s="1476"/>
      <c r="QB427" s="1476"/>
      <c r="QC427" s="1476"/>
      <c r="QD427" s="1476"/>
      <c r="QE427" s="1476"/>
      <c r="QF427" s="1476"/>
      <c r="QG427" s="1476"/>
      <c r="QH427" s="1476"/>
      <c r="QI427" s="1476"/>
      <c r="QJ427" s="1476"/>
      <c r="QK427" s="1476"/>
      <c r="QL427" s="1476"/>
      <c r="QM427" s="1476"/>
      <c r="QN427" s="1476"/>
      <c r="QO427" s="1476"/>
      <c r="QP427" s="1476"/>
      <c r="QQ427" s="1476"/>
      <c r="QR427" s="1476"/>
      <c r="QS427" s="1476"/>
      <c r="QT427" s="1476"/>
      <c r="QU427" s="1476"/>
      <c r="QV427" s="1476"/>
      <c r="QW427" s="1476"/>
      <c r="QX427" s="1476"/>
      <c r="QY427" s="1476"/>
      <c r="QZ427" s="1476"/>
      <c r="RA427" s="1476"/>
      <c r="RB427" s="1476"/>
      <c r="RC427" s="1476"/>
      <c r="RD427" s="1476"/>
      <c r="RE427" s="1476"/>
      <c r="RF427" s="1476"/>
      <c r="RG427" s="1476"/>
      <c r="RH427" s="1476"/>
      <c r="RI427" s="1476"/>
      <c r="RJ427" s="1476"/>
      <c r="RK427" s="1476"/>
      <c r="RL427" s="1476"/>
      <c r="RM427" s="1476"/>
      <c r="RN427" s="1476"/>
      <c r="RO427" s="1476"/>
      <c r="RP427" s="1476"/>
      <c r="RQ427" s="1476"/>
      <c r="RR427" s="1476"/>
      <c r="RS427" s="1476"/>
      <c r="RT427" s="1476"/>
      <c r="RU427" s="1476"/>
      <c r="RV427" s="1476"/>
      <c r="RW427" s="1476"/>
      <c r="RX427" s="1476"/>
      <c r="RY427" s="1476"/>
      <c r="RZ427" s="1476"/>
      <c r="SA427" s="1476"/>
      <c r="SB427" s="1476"/>
      <c r="SC427" s="1476"/>
      <c r="SD427" s="1476"/>
      <c r="SE427" s="1476"/>
      <c r="SF427" s="1476"/>
      <c r="SG427" s="1476"/>
      <c r="SH427" s="1476"/>
      <c r="SI427" s="1476"/>
      <c r="SJ427" s="1476"/>
      <c r="SK427" s="1476"/>
      <c r="SL427" s="1476"/>
      <c r="SM427" s="1476"/>
      <c r="SN427" s="1476"/>
      <c r="SO427" s="1476"/>
      <c r="SP427" s="1476"/>
      <c r="SQ427" s="1476"/>
      <c r="SR427" s="1476"/>
      <c r="SS427" s="1476"/>
      <c r="ST427" s="1476"/>
      <c r="SU427" s="1476"/>
      <c r="SV427" s="1476"/>
      <c r="SW427" s="1476"/>
      <c r="SX427" s="1476"/>
      <c r="SY427" s="1476"/>
      <c r="SZ427" s="1476"/>
      <c r="TA427" s="1476"/>
      <c r="TB427" s="1476"/>
      <c r="TC427" s="1476"/>
      <c r="TD427" s="1476"/>
      <c r="TE427" s="1476"/>
      <c r="TF427" s="1476"/>
      <c r="TG427" s="1476"/>
      <c r="TH427" s="1476"/>
      <c r="TI427" s="1476"/>
      <c r="TJ427" s="1476"/>
      <c r="TK427" s="1476"/>
      <c r="TL427" s="1476"/>
      <c r="TM427" s="1476"/>
      <c r="TN427" s="1476"/>
      <c r="TO427" s="1476"/>
      <c r="TP427" s="1476"/>
      <c r="TQ427" s="1476"/>
      <c r="TR427" s="1476"/>
      <c r="TS427" s="1476"/>
      <c r="TT427" s="1476"/>
      <c r="TU427" s="1476"/>
      <c r="TV427" s="1476"/>
      <c r="TW427" s="1476"/>
      <c r="TX427" s="1476"/>
      <c r="TY427" s="1476"/>
      <c r="TZ427" s="1476"/>
      <c r="UA427" s="1476"/>
      <c r="UB427" s="1476"/>
      <c r="UC427" s="1476"/>
      <c r="UD427" s="1476"/>
      <c r="UE427" s="1476"/>
      <c r="UF427" s="1476"/>
      <c r="UG427" s="1476"/>
      <c r="UH427" s="1476"/>
      <c r="UI427" s="1476"/>
      <c r="UJ427" s="1476"/>
      <c r="UK427" s="1476"/>
      <c r="UL427" s="1476"/>
      <c r="UM427" s="1476"/>
      <c r="UN427" s="1476"/>
      <c r="UO427" s="1476"/>
      <c r="UP427" s="1476"/>
      <c r="UQ427" s="1476"/>
      <c r="UR427" s="1476"/>
      <c r="US427" s="1476"/>
      <c r="UT427" s="1476"/>
      <c r="UU427" s="1476"/>
      <c r="UV427" s="1476"/>
      <c r="UW427" s="1476"/>
      <c r="UX427" s="1476"/>
      <c r="UY427" s="1476"/>
      <c r="UZ427" s="1476"/>
      <c r="VA427" s="1476"/>
      <c r="VB427" s="1476"/>
      <c r="VC427" s="1476"/>
      <c r="VD427" s="1476"/>
      <c r="VE427" s="1476"/>
      <c r="VF427" s="1476"/>
      <c r="VG427" s="1476"/>
      <c r="VH427" s="1476"/>
      <c r="VI427" s="1476"/>
      <c r="VJ427" s="1476"/>
      <c r="VK427" s="1476"/>
      <c r="VL427" s="1476"/>
      <c r="VM427" s="1476"/>
      <c r="VN427" s="1476"/>
      <c r="VO427" s="1476"/>
      <c r="VP427" s="1476"/>
      <c r="VQ427" s="1476"/>
      <c r="VR427" s="1476"/>
      <c r="VS427" s="1476"/>
      <c r="VT427" s="1476"/>
      <c r="VU427" s="1476"/>
      <c r="VV427" s="1476"/>
      <c r="VW427" s="1476"/>
      <c r="VX427" s="1476"/>
      <c r="VY427" s="1476"/>
      <c r="VZ427" s="1476"/>
      <c r="WA427" s="1476"/>
      <c r="WB427" s="1476"/>
      <c r="WC427" s="1476"/>
      <c r="WD427" s="1476"/>
      <c r="WE427" s="1476"/>
      <c r="WF427" s="1476"/>
      <c r="WG427" s="1476"/>
      <c r="WH427" s="1476"/>
      <c r="WI427" s="1476"/>
      <c r="WJ427" s="1476"/>
      <c r="WK427" s="1476"/>
      <c r="WL427" s="1476"/>
      <c r="WM427" s="1476"/>
      <c r="WN427" s="1476"/>
      <c r="WO427" s="1476"/>
      <c r="WP427" s="1476"/>
      <c r="WQ427" s="1476"/>
      <c r="WR427" s="1476"/>
      <c r="WS427" s="1476"/>
      <c r="WT427" s="1476"/>
      <c r="WU427" s="1476"/>
      <c r="WV427" s="1476"/>
      <c r="WW427" s="1476"/>
      <c r="WX427" s="1476"/>
      <c r="WY427" s="1476"/>
      <c r="WZ427" s="1476"/>
      <c r="XA427" s="1476"/>
      <c r="XB427" s="1476"/>
      <c r="XC427" s="1476"/>
      <c r="XD427" s="1476"/>
      <c r="XE427" s="1476"/>
      <c r="XF427" s="1476"/>
      <c r="XG427" s="1476"/>
      <c r="XH427" s="1476"/>
      <c r="XI427" s="1476"/>
      <c r="XJ427" s="1476"/>
      <c r="XK427" s="1476"/>
      <c r="XL427" s="1476"/>
      <c r="XM427" s="1476"/>
      <c r="XN427" s="1476"/>
      <c r="XO427" s="1476"/>
      <c r="XP427" s="1476"/>
      <c r="XQ427" s="1476"/>
      <c r="XR427" s="1476"/>
      <c r="XS427" s="1476"/>
      <c r="XT427" s="1476"/>
      <c r="XU427" s="1476"/>
      <c r="XV427" s="1476"/>
      <c r="XW427" s="1476"/>
      <c r="XX427" s="1476"/>
      <c r="XY427" s="1476"/>
      <c r="XZ427" s="1476"/>
      <c r="YA427" s="1476"/>
      <c r="YB427" s="1476"/>
      <c r="YC427" s="1476"/>
      <c r="YD427" s="1476"/>
      <c r="YE427" s="1476"/>
      <c r="YF427" s="1476"/>
      <c r="YG427" s="1476"/>
      <c r="YH427" s="1476"/>
      <c r="YI427" s="1476"/>
      <c r="YJ427" s="1476"/>
      <c r="YK427" s="1476"/>
      <c r="YL427" s="1476"/>
      <c r="YM427" s="1476"/>
      <c r="YN427" s="1476"/>
      <c r="YO427" s="1476"/>
      <c r="YP427" s="1476"/>
      <c r="YQ427" s="1476"/>
      <c r="YR427" s="1476"/>
      <c r="YS427" s="1476"/>
      <c r="YT427" s="1476"/>
      <c r="YU427" s="1476"/>
      <c r="YV427" s="1476"/>
      <c r="YW427" s="1476"/>
      <c r="YX427" s="1476"/>
      <c r="YY427" s="1476"/>
      <c r="YZ427" s="1476"/>
      <c r="ZA427" s="1476"/>
      <c r="ZB427" s="1476"/>
      <c r="ZC427" s="1476"/>
      <c r="ZD427" s="1476"/>
      <c r="ZE427" s="1476"/>
      <c r="ZF427" s="1476"/>
      <c r="ZG427" s="1476"/>
      <c r="ZH427" s="1476"/>
      <c r="ZI427" s="1476"/>
      <c r="ZJ427" s="1476"/>
      <c r="ZK427" s="1476"/>
      <c r="ZL427" s="1476"/>
      <c r="ZM427" s="1476"/>
      <c r="ZN427" s="1476"/>
      <c r="ZO427" s="1476"/>
      <c r="ZP427" s="1476"/>
      <c r="ZQ427" s="1476"/>
      <c r="ZR427" s="1476"/>
      <c r="ZS427" s="1476"/>
      <c r="ZT427" s="1476"/>
      <c r="ZU427" s="1476"/>
      <c r="ZV427" s="1476"/>
      <c r="ZW427" s="1476"/>
      <c r="ZX427" s="1476"/>
      <c r="ZY427" s="1476"/>
      <c r="ZZ427" s="1476"/>
      <c r="AAA427" s="1476"/>
      <c r="AAB427" s="1476"/>
      <c r="AAC427" s="1476"/>
      <c r="AAD427" s="1476"/>
      <c r="AAE427" s="1476"/>
      <c r="AAF427" s="1476"/>
      <c r="AAG427" s="1476"/>
      <c r="AAH427" s="1476"/>
      <c r="AAI427" s="1476"/>
      <c r="AAJ427" s="1476"/>
      <c r="AAK427" s="1476"/>
      <c r="AAL427" s="1476"/>
      <c r="AAM427" s="1476"/>
      <c r="AAN427" s="1476"/>
      <c r="AAO427" s="1476"/>
      <c r="AAP427" s="1476"/>
      <c r="AAQ427" s="1476"/>
      <c r="AAR427" s="1476"/>
      <c r="AAS427" s="1476"/>
      <c r="AAT427" s="1476"/>
      <c r="AAU427" s="1476"/>
      <c r="AAV427" s="1476"/>
      <c r="AAW427" s="1476"/>
      <c r="AAX427" s="1476"/>
      <c r="AAY427" s="1476"/>
      <c r="AAZ427" s="1476"/>
      <c r="ABA427" s="1476"/>
      <c r="ABB427" s="1476"/>
      <c r="ABC427" s="1476"/>
      <c r="ABD427" s="1476"/>
      <c r="ABE427" s="1476"/>
      <c r="ABF427" s="1476"/>
      <c r="ABG427" s="1476"/>
      <c r="ABH427" s="1476"/>
      <c r="ABI427" s="1476"/>
      <c r="ABJ427" s="1476"/>
      <c r="ABK427" s="1476"/>
      <c r="ABL427" s="1476"/>
      <c r="ABM427" s="1476"/>
      <c r="ABN427" s="1476"/>
      <c r="ABO427" s="1476"/>
      <c r="ABP427" s="1476"/>
      <c r="ABQ427" s="1476"/>
      <c r="ABR427" s="1476"/>
      <c r="ABS427" s="1476"/>
      <c r="ABT427" s="1476"/>
      <c r="ABU427" s="1476"/>
      <c r="ABV427" s="1476"/>
      <c r="ABW427" s="1476"/>
      <c r="ABX427" s="1476"/>
      <c r="ABY427" s="1476"/>
      <c r="ABZ427" s="1476"/>
      <c r="ACA427" s="1476"/>
      <c r="ACB427" s="1476"/>
      <c r="ACC427" s="1476"/>
      <c r="ACD427" s="1476"/>
      <c r="ACE427" s="1476"/>
      <c r="ACF427" s="1476"/>
      <c r="ACG427" s="1476"/>
      <c r="ACH427" s="1476"/>
      <c r="ACI427" s="1476"/>
      <c r="ACJ427" s="1476"/>
      <c r="ACK427" s="1476"/>
      <c r="ACL427" s="1476"/>
      <c r="ACM427" s="1476"/>
      <c r="ACN427" s="1476"/>
      <c r="ACO427" s="1476"/>
      <c r="ACP427" s="1476"/>
      <c r="ACQ427" s="1476"/>
      <c r="ACR427" s="1476"/>
      <c r="ACS427" s="1476"/>
      <c r="ACT427" s="1476"/>
      <c r="ACU427" s="1476"/>
      <c r="ACV427" s="1476"/>
      <c r="ACW427" s="1476"/>
      <c r="ACX427" s="1476"/>
      <c r="ACY427" s="1476"/>
      <c r="ACZ427" s="1476"/>
      <c r="ADA427" s="1476"/>
      <c r="ADB427" s="1476"/>
      <c r="ADC427" s="1476"/>
      <c r="ADD427" s="1476"/>
      <c r="ADE427" s="1476"/>
      <c r="ADF427" s="1476"/>
      <c r="ADG427" s="1476"/>
      <c r="ADH427" s="1476"/>
      <c r="ADI427" s="1476"/>
      <c r="ADJ427" s="1476"/>
      <c r="ADK427" s="1476"/>
      <c r="ADL427" s="1476"/>
      <c r="ADM427" s="1476"/>
      <c r="ADN427" s="1476"/>
      <c r="ADO427" s="1476"/>
      <c r="ADP427" s="1476"/>
      <c r="ADQ427" s="1476"/>
      <c r="ADR427" s="1476"/>
      <c r="ADS427" s="1476"/>
      <c r="ADT427" s="1476"/>
      <c r="ADU427" s="1476"/>
      <c r="ADV427" s="1476"/>
      <c r="ADW427" s="1476"/>
      <c r="ADX427" s="1476"/>
      <c r="ADY427" s="1476"/>
      <c r="ADZ427" s="1476"/>
      <c r="AEA427" s="1476"/>
      <c r="AEB427" s="1476"/>
      <c r="AEC427" s="1476"/>
      <c r="AED427" s="1476"/>
      <c r="AEE427" s="1476"/>
      <c r="AEF427" s="1476"/>
      <c r="AEG427" s="1476"/>
      <c r="AEH427" s="1476"/>
      <c r="AEI427" s="1476"/>
      <c r="AEJ427" s="1476"/>
      <c r="AEK427" s="1476"/>
      <c r="AEL427" s="1476"/>
      <c r="AEM427" s="1476"/>
      <c r="AEN427" s="1476"/>
      <c r="AEO427" s="1476"/>
      <c r="AEP427" s="1476"/>
      <c r="AEQ427" s="1476"/>
      <c r="AER427" s="1476"/>
      <c r="AES427" s="1476"/>
      <c r="AET427" s="1476"/>
      <c r="AEU427" s="1476"/>
      <c r="AEV427" s="1476"/>
      <c r="AEW427" s="1476"/>
      <c r="AEX427" s="1476"/>
      <c r="AEY427" s="1476"/>
      <c r="AEZ427" s="1476"/>
      <c r="AFA427" s="1476"/>
      <c r="AFB427" s="1476"/>
      <c r="AFC427" s="1476"/>
      <c r="AFD427" s="1476"/>
      <c r="AFE427" s="1476"/>
      <c r="AFF427" s="1476"/>
      <c r="AFG427" s="1476"/>
      <c r="AFH427" s="1476"/>
      <c r="AFI427" s="1476"/>
      <c r="AFJ427" s="1476"/>
      <c r="AFK427" s="1476"/>
      <c r="AFL427" s="1476"/>
      <c r="AFM427" s="1476"/>
      <c r="AFN427" s="1476"/>
      <c r="AFO427" s="1476"/>
      <c r="AFP427" s="1476"/>
      <c r="AFQ427" s="1476"/>
      <c r="AFR427" s="1476"/>
      <c r="AFS427" s="1476"/>
      <c r="AFT427" s="1476"/>
      <c r="AFU427" s="1476"/>
      <c r="AFV427" s="1476"/>
      <c r="AFW427" s="1476"/>
      <c r="AFX427" s="1476"/>
      <c r="AFY427" s="1476"/>
      <c r="AFZ427" s="1476"/>
      <c r="AGA427" s="1476"/>
      <c r="AGB427" s="1476"/>
      <c r="AGC427" s="1476"/>
      <c r="AGD427" s="1476"/>
      <c r="AGE427" s="1476"/>
      <c r="AGF427" s="1476"/>
      <c r="AGG427" s="1476"/>
      <c r="AGH427" s="1476"/>
      <c r="AGI427" s="1476"/>
      <c r="AGJ427" s="1476"/>
      <c r="AGK427" s="1476"/>
      <c r="AGL427" s="1476"/>
      <c r="AGM427" s="1476"/>
      <c r="AGN427" s="1476"/>
      <c r="AGO427" s="1476"/>
      <c r="AGP427" s="1476"/>
      <c r="AGQ427" s="1476"/>
      <c r="AGR427" s="1476"/>
      <c r="AGS427" s="1476"/>
      <c r="AGT427" s="1476"/>
      <c r="AGU427" s="1476"/>
      <c r="AGV427" s="1476"/>
      <c r="AGW427" s="1476"/>
      <c r="AGX427" s="1476"/>
      <c r="AGY427" s="1476"/>
      <c r="AGZ427" s="1476"/>
      <c r="AHA427" s="1476"/>
      <c r="AHB427" s="1476"/>
      <c r="AHC427" s="1476"/>
      <c r="AHD427" s="1476"/>
      <c r="AHE427" s="1476"/>
      <c r="AHF427" s="1476"/>
      <c r="AHG427" s="1476"/>
      <c r="AHH427" s="1476"/>
      <c r="AHI427" s="1476"/>
      <c r="AHJ427" s="1476"/>
      <c r="AHK427" s="1476"/>
      <c r="AHL427" s="1476"/>
      <c r="AHM427" s="1476"/>
      <c r="AHN427" s="1476"/>
      <c r="AHO427" s="1476"/>
      <c r="AHP427" s="1476"/>
      <c r="AHQ427" s="1476"/>
      <c r="AHR427" s="1476"/>
      <c r="AHS427" s="1476"/>
      <c r="AHT427" s="1476"/>
      <c r="AHU427" s="1476"/>
      <c r="AHV427" s="1476"/>
      <c r="AHW427" s="1476"/>
      <c r="AHX427" s="1476"/>
      <c r="AHY427" s="1476"/>
      <c r="AHZ427" s="1476"/>
      <c r="AIA427" s="1476"/>
      <c r="AIB427" s="1476"/>
      <c r="AIC427" s="1476"/>
      <c r="AID427" s="1476"/>
      <c r="AIE427" s="1476"/>
      <c r="AIF427" s="1476"/>
      <c r="AIG427" s="1476"/>
      <c r="AIH427" s="1476"/>
      <c r="AII427" s="1476"/>
      <c r="AIJ427" s="1476"/>
      <c r="AIK427" s="1476"/>
      <c r="AIL427" s="1476"/>
      <c r="AIM427" s="1476"/>
      <c r="AIN427" s="1476"/>
      <c r="AIO427" s="1476"/>
      <c r="AIP427" s="1476"/>
      <c r="AIQ427" s="1476"/>
      <c r="AIR427" s="1476"/>
      <c r="AIS427" s="1476"/>
      <c r="AIT427" s="1476"/>
      <c r="AIU427" s="1476"/>
      <c r="AIV427" s="1476"/>
      <c r="AIW427" s="1476"/>
      <c r="AIX427" s="1476"/>
      <c r="AIY427" s="1476"/>
      <c r="AIZ427" s="1476"/>
      <c r="AJA427" s="1476"/>
      <c r="AJB427" s="1476"/>
      <c r="AJC427" s="1476"/>
      <c r="AJD427" s="1476"/>
      <c r="AJE427" s="1476"/>
      <c r="AJF427" s="1476"/>
      <c r="AJG427" s="1476"/>
      <c r="AJH427" s="1476"/>
      <c r="AJI427" s="1476"/>
      <c r="AJJ427" s="1476"/>
      <c r="AJK427" s="1476"/>
      <c r="AJL427" s="1476"/>
      <c r="AJM427" s="1476"/>
      <c r="AJN427" s="1476"/>
      <c r="AJO427" s="1476"/>
      <c r="AJP427" s="1476"/>
      <c r="AJQ427" s="1476"/>
      <c r="AJR427" s="1476"/>
      <c r="AJS427" s="1476"/>
      <c r="AJT427" s="1476"/>
      <c r="AJU427" s="1476"/>
      <c r="AJV427" s="1476"/>
      <c r="AJW427" s="1476"/>
      <c r="AJX427" s="1476"/>
      <c r="AJY427" s="1476"/>
      <c r="AJZ427" s="1476"/>
      <c r="AKA427" s="1476"/>
      <c r="AKB427" s="1476"/>
      <c r="AKC427" s="1476"/>
      <c r="AKD427" s="1476"/>
      <c r="AKE427" s="1476"/>
      <c r="AKF427" s="1476"/>
      <c r="AKG427" s="1476"/>
      <c r="AKH427" s="1476"/>
      <c r="AKI427" s="1476"/>
      <c r="AKJ427" s="1476"/>
      <c r="AKK427" s="1476"/>
      <c r="AKL427" s="1476"/>
      <c r="AKM427" s="1476"/>
      <c r="AKN427" s="1476"/>
      <c r="AKO427" s="1476"/>
      <c r="AKP427" s="1476"/>
      <c r="AKQ427" s="1476"/>
      <c r="AKR427" s="1476"/>
      <c r="AKS427" s="1476"/>
      <c r="AKT427" s="1476"/>
      <c r="AKU427" s="1476"/>
      <c r="AKV427" s="1476"/>
      <c r="AKW427" s="1476"/>
      <c r="AKX427" s="1476"/>
      <c r="AKY427" s="1476"/>
      <c r="AKZ427" s="1476"/>
      <c r="ALA427" s="1476"/>
      <c r="ALB427" s="1476"/>
      <c r="ALC427" s="1476"/>
      <c r="ALD427" s="1476"/>
      <c r="ALE427" s="1476"/>
      <c r="ALF427" s="1476"/>
      <c r="ALG427" s="1476"/>
      <c r="ALH427" s="1476"/>
      <c r="ALI427" s="1476"/>
      <c r="ALJ427" s="1476"/>
      <c r="ALK427" s="1476"/>
      <c r="ALL427" s="1476"/>
      <c r="ALM427" s="1476"/>
      <c r="ALN427" s="1476"/>
      <c r="ALO427" s="1476"/>
      <c r="ALP427" s="1476"/>
      <c r="ALQ427" s="1476"/>
      <c r="ALR427" s="1476"/>
      <c r="ALS427" s="1476"/>
      <c r="ALT427" s="1476"/>
      <c r="ALU427" s="1476"/>
      <c r="ALV427" s="1476"/>
      <c r="ALW427" s="1476"/>
      <c r="ALX427" s="1476"/>
      <c r="ALY427" s="1476"/>
      <c r="ALZ427" s="1476"/>
      <c r="AMA427" s="1476"/>
      <c r="AMB427" s="1476"/>
      <c r="AMC427" s="1476"/>
      <c r="AMD427" s="1476"/>
      <c r="AME427" s="1476"/>
      <c r="AMF427" s="1476"/>
      <c r="AMG427" s="1476"/>
      <c r="AMH427" s="1476"/>
      <c r="AMI427" s="1476"/>
      <c r="AMJ427" s="1476"/>
      <c r="AMK427" s="1476"/>
    </row>
    <row r="428" spans="1:1025">
      <c r="A428" s="1795" t="s">
        <v>3892</v>
      </c>
      <c r="B428" s="1795"/>
      <c r="C428" s="1795"/>
      <c r="D428" s="1795"/>
      <c r="E428" s="1795"/>
      <c r="F428" s="1795"/>
      <c r="G428" s="1795"/>
      <c r="H428" s="1795"/>
      <c r="K428" s="1476"/>
      <c r="L428" s="1476"/>
      <c r="M428" s="1476"/>
      <c r="N428" s="1476"/>
      <c r="O428" s="1476"/>
      <c r="P428" s="1476"/>
      <c r="Q428" s="1476"/>
      <c r="R428" s="1476"/>
      <c r="S428" s="1476"/>
      <c r="T428" s="1476"/>
      <c r="U428" s="1476"/>
      <c r="V428" s="1476"/>
      <c r="W428" s="1476"/>
      <c r="X428" s="1476"/>
      <c r="Y428" s="1476"/>
      <c r="Z428" s="1476"/>
      <c r="AA428" s="1476"/>
      <c r="AB428" s="1476"/>
      <c r="AC428" s="1476"/>
      <c r="AD428" s="1476"/>
      <c r="AE428" s="1476"/>
      <c r="AF428" s="1476"/>
      <c r="AG428" s="1476"/>
      <c r="AH428" s="1476"/>
      <c r="AI428" s="1476"/>
      <c r="AJ428" s="1476"/>
      <c r="AK428" s="1476"/>
      <c r="AL428" s="1476"/>
      <c r="AM428" s="1476"/>
      <c r="AN428" s="1476"/>
      <c r="AO428" s="1476"/>
      <c r="AP428" s="1476"/>
      <c r="AQ428" s="1476"/>
      <c r="AR428" s="1476"/>
      <c r="AS428" s="1476"/>
      <c r="AT428" s="1476"/>
      <c r="AU428" s="1476"/>
      <c r="AV428" s="1476"/>
      <c r="AW428" s="1476"/>
      <c r="AX428" s="1476"/>
      <c r="AY428" s="1476"/>
      <c r="AZ428" s="1476"/>
      <c r="BA428" s="1476"/>
      <c r="BB428" s="1476"/>
      <c r="BC428" s="1476"/>
      <c r="BD428" s="1476"/>
      <c r="BE428" s="1476"/>
      <c r="BF428" s="1476"/>
      <c r="BG428" s="1476"/>
      <c r="BH428" s="1476"/>
      <c r="BI428" s="1476"/>
      <c r="BJ428" s="1476"/>
      <c r="BK428" s="1476"/>
      <c r="BL428" s="1476"/>
      <c r="BM428" s="1476"/>
      <c r="BN428" s="1476"/>
      <c r="BO428" s="1476"/>
      <c r="BP428" s="1476"/>
      <c r="BQ428" s="1476"/>
      <c r="BR428" s="1476"/>
      <c r="BS428" s="1476"/>
      <c r="BT428" s="1476"/>
      <c r="BU428" s="1476"/>
      <c r="BV428" s="1476"/>
      <c r="BW428" s="1476"/>
      <c r="BX428" s="1476"/>
      <c r="BY428" s="1476"/>
      <c r="BZ428" s="1476"/>
      <c r="CA428" s="1476"/>
      <c r="CB428" s="1476"/>
      <c r="CC428" s="1476"/>
      <c r="CD428" s="1476"/>
      <c r="CE428" s="1476"/>
      <c r="CF428" s="1476"/>
      <c r="CG428" s="1476"/>
      <c r="CH428" s="1476"/>
      <c r="CI428" s="1476"/>
      <c r="CJ428" s="1476"/>
      <c r="CK428" s="1476"/>
      <c r="CL428" s="1476"/>
      <c r="CM428" s="1476"/>
      <c r="CN428" s="1476"/>
      <c r="CO428" s="1476"/>
      <c r="CP428" s="1476"/>
      <c r="CQ428" s="1476"/>
      <c r="CR428" s="1476"/>
      <c r="CS428" s="1476"/>
      <c r="CT428" s="1476"/>
      <c r="CU428" s="1476"/>
      <c r="CV428" s="1476"/>
      <c r="CW428" s="1476"/>
      <c r="CX428" s="1476"/>
      <c r="CY428" s="1476"/>
      <c r="CZ428" s="1476"/>
      <c r="DA428" s="1476"/>
      <c r="DB428" s="1476"/>
      <c r="DC428" s="1476"/>
      <c r="DD428" s="1476"/>
      <c r="DE428" s="1476"/>
      <c r="DF428" s="1476"/>
      <c r="DG428" s="1476"/>
      <c r="DH428" s="1476"/>
      <c r="DI428" s="1476"/>
      <c r="DJ428" s="1476"/>
      <c r="DK428" s="1476"/>
      <c r="DL428" s="1476"/>
      <c r="DM428" s="1476"/>
      <c r="DN428" s="1476"/>
      <c r="DO428" s="1476"/>
      <c r="DP428" s="1476"/>
      <c r="DQ428" s="1476"/>
      <c r="DR428" s="1476"/>
      <c r="DS428" s="1476"/>
      <c r="DT428" s="1476"/>
      <c r="DU428" s="1476"/>
      <c r="DV428" s="1476"/>
      <c r="DW428" s="1476"/>
      <c r="DX428" s="1476"/>
      <c r="DY428" s="1476"/>
      <c r="DZ428" s="1476"/>
      <c r="EA428" s="1476"/>
      <c r="EB428" s="1476"/>
      <c r="EC428" s="1476"/>
      <c r="ED428" s="1476"/>
      <c r="EE428" s="1476"/>
      <c r="EF428" s="1476"/>
      <c r="EG428" s="1476"/>
      <c r="EH428" s="1476"/>
      <c r="EI428" s="1476"/>
      <c r="EJ428" s="1476"/>
      <c r="EK428" s="1476"/>
      <c r="EL428" s="1476"/>
      <c r="EM428" s="1476"/>
      <c r="EN428" s="1476"/>
      <c r="EO428" s="1476"/>
      <c r="EP428" s="1476"/>
      <c r="EQ428" s="1476"/>
      <c r="ER428" s="1476"/>
      <c r="ES428" s="1476"/>
      <c r="ET428" s="1476"/>
      <c r="EU428" s="1476"/>
      <c r="EV428" s="1476"/>
      <c r="EW428" s="1476"/>
      <c r="EX428" s="1476"/>
      <c r="EY428" s="1476"/>
      <c r="EZ428" s="1476"/>
      <c r="FA428" s="1476"/>
      <c r="FB428" s="1476"/>
      <c r="FC428" s="1476"/>
      <c r="FD428" s="1476"/>
      <c r="FE428" s="1476"/>
      <c r="FF428" s="1476"/>
      <c r="FG428" s="1476"/>
      <c r="FH428" s="1476"/>
      <c r="FI428" s="1476"/>
      <c r="FJ428" s="1476"/>
      <c r="FK428" s="1476"/>
      <c r="FL428" s="1476"/>
      <c r="FM428" s="1476"/>
      <c r="FN428" s="1476"/>
      <c r="FO428" s="1476"/>
      <c r="FP428" s="1476"/>
      <c r="FQ428" s="1476"/>
      <c r="FR428" s="1476"/>
      <c r="FS428" s="1476"/>
      <c r="FT428" s="1476"/>
      <c r="FU428" s="1476"/>
      <c r="FV428" s="1476"/>
      <c r="FW428" s="1476"/>
      <c r="FX428" s="1476"/>
      <c r="FY428" s="1476"/>
      <c r="FZ428" s="1476"/>
      <c r="GA428" s="1476"/>
      <c r="GB428" s="1476"/>
      <c r="GC428" s="1476"/>
      <c r="GD428" s="1476"/>
      <c r="GE428" s="1476"/>
      <c r="GF428" s="1476"/>
      <c r="GG428" s="1476"/>
      <c r="GH428" s="1476"/>
      <c r="GI428" s="1476"/>
      <c r="GJ428" s="1476"/>
      <c r="GK428" s="1476"/>
      <c r="GL428" s="1476"/>
      <c r="GM428" s="1476"/>
      <c r="GN428" s="1476"/>
      <c r="GO428" s="1476"/>
      <c r="GP428" s="1476"/>
      <c r="GQ428" s="1476"/>
      <c r="GR428" s="1476"/>
      <c r="GS428" s="1476"/>
      <c r="GT428" s="1476"/>
      <c r="GU428" s="1476"/>
      <c r="GV428" s="1476"/>
      <c r="GW428" s="1476"/>
      <c r="GX428" s="1476"/>
      <c r="GY428" s="1476"/>
      <c r="GZ428" s="1476"/>
      <c r="HA428" s="1476"/>
      <c r="HB428" s="1476"/>
      <c r="HC428" s="1476"/>
      <c r="HD428" s="1476"/>
      <c r="HE428" s="1476"/>
      <c r="HF428" s="1476"/>
      <c r="HG428" s="1476"/>
      <c r="HH428" s="1476"/>
      <c r="HI428" s="1476"/>
      <c r="HJ428" s="1476"/>
      <c r="HK428" s="1476"/>
      <c r="HL428" s="1476"/>
      <c r="HM428" s="1476"/>
      <c r="HN428" s="1476"/>
      <c r="HO428" s="1476"/>
      <c r="HP428" s="1476"/>
      <c r="HQ428" s="1476"/>
      <c r="HR428" s="1476"/>
      <c r="HS428" s="1476"/>
      <c r="HT428" s="1476"/>
      <c r="HU428" s="1476"/>
      <c r="HV428" s="1476"/>
      <c r="HW428" s="1476"/>
      <c r="HX428" s="1476"/>
      <c r="HY428" s="1476"/>
      <c r="HZ428" s="1476"/>
      <c r="IA428" s="1476"/>
      <c r="IB428" s="1476"/>
      <c r="IC428" s="1476"/>
      <c r="ID428" s="1476"/>
      <c r="IE428" s="1476"/>
      <c r="IF428" s="1476"/>
      <c r="IG428" s="1476"/>
      <c r="IH428" s="1476"/>
      <c r="II428" s="1476"/>
      <c r="IJ428" s="1476"/>
      <c r="IK428" s="1476"/>
      <c r="IL428" s="1476"/>
      <c r="IM428" s="1476"/>
      <c r="IN428" s="1476"/>
      <c r="IO428" s="1476"/>
      <c r="IP428" s="1476"/>
      <c r="IQ428" s="1476"/>
      <c r="IR428" s="1476"/>
      <c r="IS428" s="1476"/>
      <c r="IT428" s="1476"/>
      <c r="IU428" s="1476"/>
      <c r="IV428" s="1476"/>
      <c r="IW428" s="1476"/>
      <c r="IX428" s="1476"/>
      <c r="IY428" s="1476"/>
      <c r="IZ428" s="1476"/>
      <c r="JA428" s="1476"/>
      <c r="JB428" s="1476"/>
      <c r="JC428" s="1476"/>
      <c r="JD428" s="1476"/>
      <c r="JE428" s="1476"/>
      <c r="JF428" s="1476"/>
      <c r="JG428" s="1476"/>
      <c r="JH428" s="1476"/>
      <c r="JI428" s="1476"/>
      <c r="JJ428" s="1476"/>
      <c r="JK428" s="1476"/>
      <c r="JL428" s="1476"/>
      <c r="JM428" s="1476"/>
      <c r="JN428" s="1476"/>
      <c r="JO428" s="1476"/>
      <c r="JP428" s="1476"/>
      <c r="JQ428" s="1476"/>
      <c r="JR428" s="1476"/>
      <c r="JS428" s="1476"/>
      <c r="JT428" s="1476"/>
      <c r="JU428" s="1476"/>
      <c r="JV428" s="1476"/>
      <c r="JW428" s="1476"/>
      <c r="JX428" s="1476"/>
      <c r="JY428" s="1476"/>
      <c r="JZ428" s="1476"/>
      <c r="KA428" s="1476"/>
      <c r="KB428" s="1476"/>
      <c r="KC428" s="1476"/>
      <c r="KD428" s="1476"/>
      <c r="KE428" s="1476"/>
      <c r="KF428" s="1476"/>
      <c r="KG428" s="1476"/>
      <c r="KH428" s="1476"/>
      <c r="KI428" s="1476"/>
      <c r="KJ428" s="1476"/>
      <c r="KK428" s="1476"/>
      <c r="KL428" s="1476"/>
      <c r="KM428" s="1476"/>
      <c r="KN428" s="1476"/>
      <c r="KO428" s="1476"/>
      <c r="KP428" s="1476"/>
      <c r="KQ428" s="1476"/>
      <c r="KR428" s="1476"/>
      <c r="KS428" s="1476"/>
      <c r="KT428" s="1476"/>
      <c r="KU428" s="1476"/>
      <c r="KV428" s="1476"/>
      <c r="KW428" s="1476"/>
      <c r="KX428" s="1476"/>
      <c r="KY428" s="1476"/>
      <c r="KZ428" s="1476"/>
      <c r="LA428" s="1476"/>
      <c r="LB428" s="1476"/>
      <c r="LC428" s="1476"/>
      <c r="LD428" s="1476"/>
      <c r="LE428" s="1476"/>
      <c r="LF428" s="1476"/>
      <c r="LG428" s="1476"/>
      <c r="LH428" s="1476"/>
      <c r="LI428" s="1476"/>
      <c r="LJ428" s="1476"/>
      <c r="LK428" s="1476"/>
      <c r="LL428" s="1476"/>
      <c r="LM428" s="1476"/>
      <c r="LN428" s="1476"/>
      <c r="LO428" s="1476"/>
      <c r="LP428" s="1476"/>
      <c r="LQ428" s="1476"/>
      <c r="LR428" s="1476"/>
      <c r="LS428" s="1476"/>
      <c r="LT428" s="1476"/>
      <c r="LU428" s="1476"/>
      <c r="LV428" s="1476"/>
      <c r="LW428" s="1476"/>
      <c r="LX428" s="1476"/>
      <c r="LY428" s="1476"/>
      <c r="LZ428" s="1476"/>
      <c r="MA428" s="1476"/>
      <c r="MB428" s="1476"/>
      <c r="MC428" s="1476"/>
      <c r="MD428" s="1476"/>
      <c r="ME428" s="1476"/>
      <c r="MF428" s="1476"/>
      <c r="MG428" s="1476"/>
      <c r="MH428" s="1476"/>
      <c r="MI428" s="1476"/>
      <c r="MJ428" s="1476"/>
      <c r="MK428" s="1476"/>
      <c r="ML428" s="1476"/>
      <c r="MM428" s="1476"/>
      <c r="MN428" s="1476"/>
      <c r="MO428" s="1476"/>
      <c r="MP428" s="1476"/>
      <c r="MQ428" s="1476"/>
      <c r="MR428" s="1476"/>
      <c r="MS428" s="1476"/>
      <c r="MT428" s="1476"/>
      <c r="MU428" s="1476"/>
      <c r="MV428" s="1476"/>
      <c r="MW428" s="1476"/>
      <c r="MX428" s="1476"/>
      <c r="MY428" s="1476"/>
      <c r="MZ428" s="1476"/>
      <c r="NA428" s="1476"/>
      <c r="NB428" s="1476"/>
      <c r="NC428" s="1476"/>
      <c r="ND428" s="1476"/>
      <c r="NE428" s="1476"/>
      <c r="NF428" s="1476"/>
      <c r="NG428" s="1476"/>
      <c r="NH428" s="1476"/>
      <c r="NI428" s="1476"/>
      <c r="NJ428" s="1476"/>
      <c r="NK428" s="1476"/>
      <c r="NL428" s="1476"/>
      <c r="NM428" s="1476"/>
      <c r="NN428" s="1476"/>
      <c r="NO428" s="1476"/>
      <c r="NP428" s="1476"/>
      <c r="NQ428" s="1476"/>
      <c r="NR428" s="1476"/>
      <c r="NS428" s="1476"/>
      <c r="NT428" s="1476"/>
      <c r="NU428" s="1476"/>
      <c r="NV428" s="1476"/>
      <c r="NW428" s="1476"/>
      <c r="NX428" s="1476"/>
      <c r="NY428" s="1476"/>
      <c r="NZ428" s="1476"/>
      <c r="OA428" s="1476"/>
      <c r="OB428" s="1476"/>
      <c r="OC428" s="1476"/>
      <c r="OD428" s="1476"/>
      <c r="OE428" s="1476"/>
      <c r="OF428" s="1476"/>
      <c r="OG428" s="1476"/>
      <c r="OH428" s="1476"/>
      <c r="OI428" s="1476"/>
      <c r="OJ428" s="1476"/>
      <c r="OK428" s="1476"/>
      <c r="OL428" s="1476"/>
      <c r="OM428" s="1476"/>
      <c r="ON428" s="1476"/>
      <c r="OO428" s="1476"/>
      <c r="OP428" s="1476"/>
      <c r="OQ428" s="1476"/>
      <c r="OR428" s="1476"/>
      <c r="OS428" s="1476"/>
      <c r="OT428" s="1476"/>
      <c r="OU428" s="1476"/>
      <c r="OV428" s="1476"/>
      <c r="OW428" s="1476"/>
      <c r="OX428" s="1476"/>
      <c r="OY428" s="1476"/>
      <c r="OZ428" s="1476"/>
      <c r="PA428" s="1476"/>
      <c r="PB428" s="1476"/>
      <c r="PC428" s="1476"/>
      <c r="PD428" s="1476"/>
      <c r="PE428" s="1476"/>
      <c r="PF428" s="1476"/>
      <c r="PG428" s="1476"/>
      <c r="PH428" s="1476"/>
      <c r="PI428" s="1476"/>
      <c r="PJ428" s="1476"/>
      <c r="PK428" s="1476"/>
      <c r="PL428" s="1476"/>
      <c r="PM428" s="1476"/>
      <c r="PN428" s="1476"/>
      <c r="PO428" s="1476"/>
      <c r="PP428" s="1476"/>
      <c r="PQ428" s="1476"/>
      <c r="PR428" s="1476"/>
      <c r="PS428" s="1476"/>
      <c r="PT428" s="1476"/>
      <c r="PU428" s="1476"/>
      <c r="PV428" s="1476"/>
      <c r="PW428" s="1476"/>
      <c r="PX428" s="1476"/>
      <c r="PY428" s="1476"/>
      <c r="PZ428" s="1476"/>
      <c r="QA428" s="1476"/>
      <c r="QB428" s="1476"/>
      <c r="QC428" s="1476"/>
      <c r="QD428" s="1476"/>
      <c r="QE428" s="1476"/>
      <c r="QF428" s="1476"/>
      <c r="QG428" s="1476"/>
      <c r="QH428" s="1476"/>
      <c r="QI428" s="1476"/>
      <c r="QJ428" s="1476"/>
      <c r="QK428" s="1476"/>
      <c r="QL428" s="1476"/>
      <c r="QM428" s="1476"/>
      <c r="QN428" s="1476"/>
      <c r="QO428" s="1476"/>
      <c r="QP428" s="1476"/>
      <c r="QQ428" s="1476"/>
      <c r="QR428" s="1476"/>
      <c r="QS428" s="1476"/>
      <c r="QT428" s="1476"/>
      <c r="QU428" s="1476"/>
      <c r="QV428" s="1476"/>
      <c r="QW428" s="1476"/>
      <c r="QX428" s="1476"/>
      <c r="QY428" s="1476"/>
      <c r="QZ428" s="1476"/>
      <c r="RA428" s="1476"/>
      <c r="RB428" s="1476"/>
      <c r="RC428" s="1476"/>
      <c r="RD428" s="1476"/>
      <c r="RE428" s="1476"/>
      <c r="RF428" s="1476"/>
      <c r="RG428" s="1476"/>
      <c r="RH428" s="1476"/>
      <c r="RI428" s="1476"/>
      <c r="RJ428" s="1476"/>
      <c r="RK428" s="1476"/>
      <c r="RL428" s="1476"/>
      <c r="RM428" s="1476"/>
      <c r="RN428" s="1476"/>
      <c r="RO428" s="1476"/>
      <c r="RP428" s="1476"/>
      <c r="RQ428" s="1476"/>
      <c r="RR428" s="1476"/>
      <c r="RS428" s="1476"/>
      <c r="RT428" s="1476"/>
      <c r="RU428" s="1476"/>
      <c r="RV428" s="1476"/>
      <c r="RW428" s="1476"/>
      <c r="RX428" s="1476"/>
      <c r="RY428" s="1476"/>
      <c r="RZ428" s="1476"/>
      <c r="SA428" s="1476"/>
      <c r="SB428" s="1476"/>
      <c r="SC428" s="1476"/>
      <c r="SD428" s="1476"/>
      <c r="SE428" s="1476"/>
      <c r="SF428" s="1476"/>
      <c r="SG428" s="1476"/>
      <c r="SH428" s="1476"/>
      <c r="SI428" s="1476"/>
      <c r="SJ428" s="1476"/>
      <c r="SK428" s="1476"/>
      <c r="SL428" s="1476"/>
      <c r="SM428" s="1476"/>
      <c r="SN428" s="1476"/>
      <c r="SO428" s="1476"/>
      <c r="SP428" s="1476"/>
      <c r="SQ428" s="1476"/>
      <c r="SR428" s="1476"/>
      <c r="SS428" s="1476"/>
      <c r="ST428" s="1476"/>
      <c r="SU428" s="1476"/>
      <c r="SV428" s="1476"/>
      <c r="SW428" s="1476"/>
      <c r="SX428" s="1476"/>
      <c r="SY428" s="1476"/>
      <c r="SZ428" s="1476"/>
      <c r="TA428" s="1476"/>
      <c r="TB428" s="1476"/>
      <c r="TC428" s="1476"/>
      <c r="TD428" s="1476"/>
      <c r="TE428" s="1476"/>
      <c r="TF428" s="1476"/>
      <c r="TG428" s="1476"/>
      <c r="TH428" s="1476"/>
      <c r="TI428" s="1476"/>
      <c r="TJ428" s="1476"/>
      <c r="TK428" s="1476"/>
      <c r="TL428" s="1476"/>
      <c r="TM428" s="1476"/>
      <c r="TN428" s="1476"/>
      <c r="TO428" s="1476"/>
      <c r="TP428" s="1476"/>
      <c r="TQ428" s="1476"/>
      <c r="TR428" s="1476"/>
      <c r="TS428" s="1476"/>
      <c r="TT428" s="1476"/>
      <c r="TU428" s="1476"/>
      <c r="TV428" s="1476"/>
      <c r="TW428" s="1476"/>
      <c r="TX428" s="1476"/>
      <c r="TY428" s="1476"/>
      <c r="TZ428" s="1476"/>
      <c r="UA428" s="1476"/>
      <c r="UB428" s="1476"/>
      <c r="UC428" s="1476"/>
      <c r="UD428" s="1476"/>
      <c r="UE428" s="1476"/>
      <c r="UF428" s="1476"/>
      <c r="UG428" s="1476"/>
      <c r="UH428" s="1476"/>
      <c r="UI428" s="1476"/>
      <c r="UJ428" s="1476"/>
      <c r="UK428" s="1476"/>
      <c r="UL428" s="1476"/>
      <c r="UM428" s="1476"/>
      <c r="UN428" s="1476"/>
      <c r="UO428" s="1476"/>
      <c r="UP428" s="1476"/>
      <c r="UQ428" s="1476"/>
      <c r="UR428" s="1476"/>
      <c r="US428" s="1476"/>
      <c r="UT428" s="1476"/>
      <c r="UU428" s="1476"/>
      <c r="UV428" s="1476"/>
      <c r="UW428" s="1476"/>
      <c r="UX428" s="1476"/>
      <c r="UY428" s="1476"/>
      <c r="UZ428" s="1476"/>
      <c r="VA428" s="1476"/>
      <c r="VB428" s="1476"/>
      <c r="VC428" s="1476"/>
      <c r="VD428" s="1476"/>
      <c r="VE428" s="1476"/>
      <c r="VF428" s="1476"/>
      <c r="VG428" s="1476"/>
      <c r="VH428" s="1476"/>
      <c r="VI428" s="1476"/>
      <c r="VJ428" s="1476"/>
      <c r="VK428" s="1476"/>
      <c r="VL428" s="1476"/>
      <c r="VM428" s="1476"/>
      <c r="VN428" s="1476"/>
      <c r="VO428" s="1476"/>
      <c r="VP428" s="1476"/>
      <c r="VQ428" s="1476"/>
      <c r="VR428" s="1476"/>
      <c r="VS428" s="1476"/>
      <c r="VT428" s="1476"/>
      <c r="VU428" s="1476"/>
      <c r="VV428" s="1476"/>
      <c r="VW428" s="1476"/>
      <c r="VX428" s="1476"/>
      <c r="VY428" s="1476"/>
      <c r="VZ428" s="1476"/>
      <c r="WA428" s="1476"/>
      <c r="WB428" s="1476"/>
      <c r="WC428" s="1476"/>
      <c r="WD428" s="1476"/>
      <c r="WE428" s="1476"/>
      <c r="WF428" s="1476"/>
      <c r="WG428" s="1476"/>
      <c r="WH428" s="1476"/>
      <c r="WI428" s="1476"/>
      <c r="WJ428" s="1476"/>
      <c r="WK428" s="1476"/>
      <c r="WL428" s="1476"/>
      <c r="WM428" s="1476"/>
      <c r="WN428" s="1476"/>
      <c r="WO428" s="1476"/>
      <c r="WP428" s="1476"/>
      <c r="WQ428" s="1476"/>
      <c r="WR428" s="1476"/>
      <c r="WS428" s="1476"/>
      <c r="WT428" s="1476"/>
      <c r="WU428" s="1476"/>
      <c r="WV428" s="1476"/>
      <c r="WW428" s="1476"/>
      <c r="WX428" s="1476"/>
      <c r="WY428" s="1476"/>
      <c r="WZ428" s="1476"/>
      <c r="XA428" s="1476"/>
      <c r="XB428" s="1476"/>
      <c r="XC428" s="1476"/>
      <c r="XD428" s="1476"/>
      <c r="XE428" s="1476"/>
      <c r="XF428" s="1476"/>
      <c r="XG428" s="1476"/>
      <c r="XH428" s="1476"/>
      <c r="XI428" s="1476"/>
      <c r="XJ428" s="1476"/>
      <c r="XK428" s="1476"/>
      <c r="XL428" s="1476"/>
      <c r="XM428" s="1476"/>
      <c r="XN428" s="1476"/>
      <c r="XO428" s="1476"/>
      <c r="XP428" s="1476"/>
      <c r="XQ428" s="1476"/>
      <c r="XR428" s="1476"/>
      <c r="XS428" s="1476"/>
      <c r="XT428" s="1476"/>
      <c r="XU428" s="1476"/>
      <c r="XV428" s="1476"/>
      <c r="XW428" s="1476"/>
      <c r="XX428" s="1476"/>
      <c r="XY428" s="1476"/>
      <c r="XZ428" s="1476"/>
      <c r="YA428" s="1476"/>
      <c r="YB428" s="1476"/>
      <c r="YC428" s="1476"/>
      <c r="YD428" s="1476"/>
      <c r="YE428" s="1476"/>
      <c r="YF428" s="1476"/>
      <c r="YG428" s="1476"/>
      <c r="YH428" s="1476"/>
      <c r="YI428" s="1476"/>
      <c r="YJ428" s="1476"/>
      <c r="YK428" s="1476"/>
      <c r="YL428" s="1476"/>
      <c r="YM428" s="1476"/>
      <c r="YN428" s="1476"/>
      <c r="YO428" s="1476"/>
      <c r="YP428" s="1476"/>
      <c r="YQ428" s="1476"/>
      <c r="YR428" s="1476"/>
      <c r="YS428" s="1476"/>
      <c r="YT428" s="1476"/>
      <c r="YU428" s="1476"/>
      <c r="YV428" s="1476"/>
      <c r="YW428" s="1476"/>
      <c r="YX428" s="1476"/>
      <c r="YY428" s="1476"/>
      <c r="YZ428" s="1476"/>
      <c r="ZA428" s="1476"/>
      <c r="ZB428" s="1476"/>
      <c r="ZC428" s="1476"/>
      <c r="ZD428" s="1476"/>
      <c r="ZE428" s="1476"/>
      <c r="ZF428" s="1476"/>
      <c r="ZG428" s="1476"/>
      <c r="ZH428" s="1476"/>
      <c r="ZI428" s="1476"/>
      <c r="ZJ428" s="1476"/>
      <c r="ZK428" s="1476"/>
      <c r="ZL428" s="1476"/>
      <c r="ZM428" s="1476"/>
      <c r="ZN428" s="1476"/>
      <c r="ZO428" s="1476"/>
      <c r="ZP428" s="1476"/>
      <c r="ZQ428" s="1476"/>
      <c r="ZR428" s="1476"/>
      <c r="ZS428" s="1476"/>
      <c r="ZT428" s="1476"/>
      <c r="ZU428" s="1476"/>
      <c r="ZV428" s="1476"/>
      <c r="ZW428" s="1476"/>
      <c r="ZX428" s="1476"/>
      <c r="ZY428" s="1476"/>
      <c r="ZZ428" s="1476"/>
      <c r="AAA428" s="1476"/>
      <c r="AAB428" s="1476"/>
      <c r="AAC428" s="1476"/>
      <c r="AAD428" s="1476"/>
      <c r="AAE428" s="1476"/>
      <c r="AAF428" s="1476"/>
      <c r="AAG428" s="1476"/>
      <c r="AAH428" s="1476"/>
      <c r="AAI428" s="1476"/>
      <c r="AAJ428" s="1476"/>
      <c r="AAK428" s="1476"/>
      <c r="AAL428" s="1476"/>
      <c r="AAM428" s="1476"/>
      <c r="AAN428" s="1476"/>
      <c r="AAO428" s="1476"/>
      <c r="AAP428" s="1476"/>
      <c r="AAQ428" s="1476"/>
      <c r="AAR428" s="1476"/>
      <c r="AAS428" s="1476"/>
      <c r="AAT428" s="1476"/>
      <c r="AAU428" s="1476"/>
      <c r="AAV428" s="1476"/>
      <c r="AAW428" s="1476"/>
      <c r="AAX428" s="1476"/>
      <c r="AAY428" s="1476"/>
      <c r="AAZ428" s="1476"/>
      <c r="ABA428" s="1476"/>
      <c r="ABB428" s="1476"/>
      <c r="ABC428" s="1476"/>
      <c r="ABD428" s="1476"/>
      <c r="ABE428" s="1476"/>
      <c r="ABF428" s="1476"/>
      <c r="ABG428" s="1476"/>
      <c r="ABH428" s="1476"/>
      <c r="ABI428" s="1476"/>
      <c r="ABJ428" s="1476"/>
      <c r="ABK428" s="1476"/>
      <c r="ABL428" s="1476"/>
      <c r="ABM428" s="1476"/>
      <c r="ABN428" s="1476"/>
      <c r="ABO428" s="1476"/>
      <c r="ABP428" s="1476"/>
      <c r="ABQ428" s="1476"/>
      <c r="ABR428" s="1476"/>
      <c r="ABS428" s="1476"/>
      <c r="ABT428" s="1476"/>
      <c r="ABU428" s="1476"/>
      <c r="ABV428" s="1476"/>
      <c r="ABW428" s="1476"/>
      <c r="ABX428" s="1476"/>
      <c r="ABY428" s="1476"/>
      <c r="ABZ428" s="1476"/>
      <c r="ACA428" s="1476"/>
      <c r="ACB428" s="1476"/>
      <c r="ACC428" s="1476"/>
      <c r="ACD428" s="1476"/>
      <c r="ACE428" s="1476"/>
      <c r="ACF428" s="1476"/>
      <c r="ACG428" s="1476"/>
      <c r="ACH428" s="1476"/>
      <c r="ACI428" s="1476"/>
      <c r="ACJ428" s="1476"/>
      <c r="ACK428" s="1476"/>
      <c r="ACL428" s="1476"/>
      <c r="ACM428" s="1476"/>
      <c r="ACN428" s="1476"/>
      <c r="ACO428" s="1476"/>
      <c r="ACP428" s="1476"/>
      <c r="ACQ428" s="1476"/>
      <c r="ACR428" s="1476"/>
      <c r="ACS428" s="1476"/>
      <c r="ACT428" s="1476"/>
      <c r="ACU428" s="1476"/>
      <c r="ACV428" s="1476"/>
      <c r="ACW428" s="1476"/>
      <c r="ACX428" s="1476"/>
      <c r="ACY428" s="1476"/>
      <c r="ACZ428" s="1476"/>
      <c r="ADA428" s="1476"/>
      <c r="ADB428" s="1476"/>
      <c r="ADC428" s="1476"/>
      <c r="ADD428" s="1476"/>
      <c r="ADE428" s="1476"/>
      <c r="ADF428" s="1476"/>
      <c r="ADG428" s="1476"/>
      <c r="ADH428" s="1476"/>
      <c r="ADI428" s="1476"/>
      <c r="ADJ428" s="1476"/>
      <c r="ADK428" s="1476"/>
      <c r="ADL428" s="1476"/>
      <c r="ADM428" s="1476"/>
      <c r="ADN428" s="1476"/>
      <c r="ADO428" s="1476"/>
      <c r="ADP428" s="1476"/>
      <c r="ADQ428" s="1476"/>
      <c r="ADR428" s="1476"/>
      <c r="ADS428" s="1476"/>
      <c r="ADT428" s="1476"/>
      <c r="ADU428" s="1476"/>
      <c r="ADV428" s="1476"/>
      <c r="ADW428" s="1476"/>
      <c r="ADX428" s="1476"/>
      <c r="ADY428" s="1476"/>
      <c r="ADZ428" s="1476"/>
      <c r="AEA428" s="1476"/>
      <c r="AEB428" s="1476"/>
      <c r="AEC428" s="1476"/>
      <c r="AED428" s="1476"/>
      <c r="AEE428" s="1476"/>
      <c r="AEF428" s="1476"/>
      <c r="AEG428" s="1476"/>
      <c r="AEH428" s="1476"/>
      <c r="AEI428" s="1476"/>
      <c r="AEJ428" s="1476"/>
      <c r="AEK428" s="1476"/>
      <c r="AEL428" s="1476"/>
      <c r="AEM428" s="1476"/>
      <c r="AEN428" s="1476"/>
      <c r="AEO428" s="1476"/>
      <c r="AEP428" s="1476"/>
      <c r="AEQ428" s="1476"/>
      <c r="AER428" s="1476"/>
      <c r="AES428" s="1476"/>
      <c r="AET428" s="1476"/>
      <c r="AEU428" s="1476"/>
      <c r="AEV428" s="1476"/>
      <c r="AEW428" s="1476"/>
      <c r="AEX428" s="1476"/>
      <c r="AEY428" s="1476"/>
      <c r="AEZ428" s="1476"/>
      <c r="AFA428" s="1476"/>
      <c r="AFB428" s="1476"/>
      <c r="AFC428" s="1476"/>
      <c r="AFD428" s="1476"/>
      <c r="AFE428" s="1476"/>
      <c r="AFF428" s="1476"/>
      <c r="AFG428" s="1476"/>
      <c r="AFH428" s="1476"/>
      <c r="AFI428" s="1476"/>
      <c r="AFJ428" s="1476"/>
      <c r="AFK428" s="1476"/>
      <c r="AFL428" s="1476"/>
      <c r="AFM428" s="1476"/>
      <c r="AFN428" s="1476"/>
      <c r="AFO428" s="1476"/>
      <c r="AFP428" s="1476"/>
      <c r="AFQ428" s="1476"/>
      <c r="AFR428" s="1476"/>
      <c r="AFS428" s="1476"/>
      <c r="AFT428" s="1476"/>
      <c r="AFU428" s="1476"/>
      <c r="AFV428" s="1476"/>
      <c r="AFW428" s="1476"/>
      <c r="AFX428" s="1476"/>
      <c r="AFY428" s="1476"/>
      <c r="AFZ428" s="1476"/>
      <c r="AGA428" s="1476"/>
      <c r="AGB428" s="1476"/>
      <c r="AGC428" s="1476"/>
      <c r="AGD428" s="1476"/>
      <c r="AGE428" s="1476"/>
      <c r="AGF428" s="1476"/>
      <c r="AGG428" s="1476"/>
      <c r="AGH428" s="1476"/>
      <c r="AGI428" s="1476"/>
      <c r="AGJ428" s="1476"/>
      <c r="AGK428" s="1476"/>
      <c r="AGL428" s="1476"/>
      <c r="AGM428" s="1476"/>
      <c r="AGN428" s="1476"/>
      <c r="AGO428" s="1476"/>
      <c r="AGP428" s="1476"/>
      <c r="AGQ428" s="1476"/>
      <c r="AGR428" s="1476"/>
      <c r="AGS428" s="1476"/>
      <c r="AGT428" s="1476"/>
      <c r="AGU428" s="1476"/>
      <c r="AGV428" s="1476"/>
      <c r="AGW428" s="1476"/>
      <c r="AGX428" s="1476"/>
      <c r="AGY428" s="1476"/>
      <c r="AGZ428" s="1476"/>
      <c r="AHA428" s="1476"/>
      <c r="AHB428" s="1476"/>
      <c r="AHC428" s="1476"/>
      <c r="AHD428" s="1476"/>
      <c r="AHE428" s="1476"/>
      <c r="AHF428" s="1476"/>
      <c r="AHG428" s="1476"/>
      <c r="AHH428" s="1476"/>
      <c r="AHI428" s="1476"/>
      <c r="AHJ428" s="1476"/>
      <c r="AHK428" s="1476"/>
      <c r="AHL428" s="1476"/>
      <c r="AHM428" s="1476"/>
      <c r="AHN428" s="1476"/>
      <c r="AHO428" s="1476"/>
      <c r="AHP428" s="1476"/>
      <c r="AHQ428" s="1476"/>
      <c r="AHR428" s="1476"/>
      <c r="AHS428" s="1476"/>
      <c r="AHT428" s="1476"/>
      <c r="AHU428" s="1476"/>
      <c r="AHV428" s="1476"/>
      <c r="AHW428" s="1476"/>
      <c r="AHX428" s="1476"/>
      <c r="AHY428" s="1476"/>
      <c r="AHZ428" s="1476"/>
      <c r="AIA428" s="1476"/>
      <c r="AIB428" s="1476"/>
      <c r="AIC428" s="1476"/>
      <c r="AID428" s="1476"/>
      <c r="AIE428" s="1476"/>
      <c r="AIF428" s="1476"/>
      <c r="AIG428" s="1476"/>
      <c r="AIH428" s="1476"/>
      <c r="AII428" s="1476"/>
      <c r="AIJ428" s="1476"/>
      <c r="AIK428" s="1476"/>
      <c r="AIL428" s="1476"/>
      <c r="AIM428" s="1476"/>
      <c r="AIN428" s="1476"/>
      <c r="AIO428" s="1476"/>
      <c r="AIP428" s="1476"/>
      <c r="AIQ428" s="1476"/>
      <c r="AIR428" s="1476"/>
      <c r="AIS428" s="1476"/>
      <c r="AIT428" s="1476"/>
      <c r="AIU428" s="1476"/>
      <c r="AIV428" s="1476"/>
      <c r="AIW428" s="1476"/>
      <c r="AIX428" s="1476"/>
      <c r="AIY428" s="1476"/>
      <c r="AIZ428" s="1476"/>
      <c r="AJA428" s="1476"/>
      <c r="AJB428" s="1476"/>
      <c r="AJC428" s="1476"/>
      <c r="AJD428" s="1476"/>
      <c r="AJE428" s="1476"/>
      <c r="AJF428" s="1476"/>
      <c r="AJG428" s="1476"/>
      <c r="AJH428" s="1476"/>
      <c r="AJI428" s="1476"/>
      <c r="AJJ428" s="1476"/>
      <c r="AJK428" s="1476"/>
      <c r="AJL428" s="1476"/>
      <c r="AJM428" s="1476"/>
      <c r="AJN428" s="1476"/>
      <c r="AJO428" s="1476"/>
      <c r="AJP428" s="1476"/>
      <c r="AJQ428" s="1476"/>
      <c r="AJR428" s="1476"/>
      <c r="AJS428" s="1476"/>
      <c r="AJT428" s="1476"/>
      <c r="AJU428" s="1476"/>
      <c r="AJV428" s="1476"/>
      <c r="AJW428" s="1476"/>
      <c r="AJX428" s="1476"/>
      <c r="AJY428" s="1476"/>
      <c r="AJZ428" s="1476"/>
      <c r="AKA428" s="1476"/>
      <c r="AKB428" s="1476"/>
      <c r="AKC428" s="1476"/>
      <c r="AKD428" s="1476"/>
      <c r="AKE428" s="1476"/>
      <c r="AKF428" s="1476"/>
      <c r="AKG428" s="1476"/>
      <c r="AKH428" s="1476"/>
      <c r="AKI428" s="1476"/>
      <c r="AKJ428" s="1476"/>
      <c r="AKK428" s="1476"/>
      <c r="AKL428" s="1476"/>
      <c r="AKM428" s="1476"/>
      <c r="AKN428" s="1476"/>
      <c r="AKO428" s="1476"/>
      <c r="AKP428" s="1476"/>
      <c r="AKQ428" s="1476"/>
      <c r="AKR428" s="1476"/>
      <c r="AKS428" s="1476"/>
      <c r="AKT428" s="1476"/>
      <c r="AKU428" s="1476"/>
      <c r="AKV428" s="1476"/>
      <c r="AKW428" s="1476"/>
      <c r="AKX428" s="1476"/>
      <c r="AKY428" s="1476"/>
      <c r="AKZ428" s="1476"/>
      <c r="ALA428" s="1476"/>
      <c r="ALB428" s="1476"/>
      <c r="ALC428" s="1476"/>
      <c r="ALD428" s="1476"/>
      <c r="ALE428" s="1476"/>
      <c r="ALF428" s="1476"/>
      <c r="ALG428" s="1476"/>
      <c r="ALH428" s="1476"/>
      <c r="ALI428" s="1476"/>
      <c r="ALJ428" s="1476"/>
      <c r="ALK428" s="1476"/>
      <c r="ALL428" s="1476"/>
      <c r="ALM428" s="1476"/>
      <c r="ALN428" s="1476"/>
      <c r="ALO428" s="1476"/>
      <c r="ALP428" s="1476"/>
      <c r="ALQ428" s="1476"/>
      <c r="ALR428" s="1476"/>
      <c r="ALS428" s="1476"/>
      <c r="ALT428" s="1476"/>
      <c r="ALU428" s="1476"/>
      <c r="ALV428" s="1476"/>
      <c r="ALW428" s="1476"/>
      <c r="ALX428" s="1476"/>
      <c r="ALY428" s="1476"/>
      <c r="ALZ428" s="1476"/>
      <c r="AMA428" s="1476"/>
      <c r="AMB428" s="1476"/>
      <c r="AMC428" s="1476"/>
      <c r="AMD428" s="1476"/>
      <c r="AME428" s="1476"/>
      <c r="AMF428" s="1476"/>
      <c r="AMG428" s="1476"/>
      <c r="AMH428" s="1476"/>
      <c r="AMI428" s="1476"/>
      <c r="AMJ428" s="1476"/>
      <c r="AMK428" s="1476"/>
    </row>
    <row r="429" spans="1:1025">
      <c r="A429" s="1797" t="s">
        <v>3</v>
      </c>
      <c r="B429" s="1797"/>
      <c r="C429" s="1797"/>
      <c r="D429" s="1797"/>
      <c r="E429" s="1797"/>
      <c r="F429" s="1797"/>
      <c r="G429" s="1797"/>
      <c r="H429" s="1797"/>
      <c r="K429" s="1476"/>
      <c r="L429" s="1476"/>
      <c r="M429" s="1476"/>
      <c r="N429" s="1476"/>
      <c r="O429" s="1476"/>
      <c r="P429" s="1476"/>
      <c r="Q429" s="1476"/>
      <c r="R429" s="1476"/>
      <c r="S429" s="1476"/>
      <c r="T429" s="1476"/>
      <c r="U429" s="1476"/>
      <c r="V429" s="1476"/>
      <c r="W429" s="1476"/>
      <c r="X429" s="1476"/>
      <c r="Y429" s="1476"/>
      <c r="Z429" s="1476"/>
      <c r="AA429" s="1476"/>
      <c r="AB429" s="1476"/>
      <c r="AC429" s="1476"/>
      <c r="AD429" s="1476"/>
      <c r="AE429" s="1476"/>
      <c r="AF429" s="1476"/>
      <c r="AG429" s="1476"/>
      <c r="AH429" s="1476"/>
      <c r="AI429" s="1476"/>
      <c r="AJ429" s="1476"/>
      <c r="AK429" s="1476"/>
      <c r="AL429" s="1476"/>
      <c r="AM429" s="1476"/>
      <c r="AN429" s="1476"/>
      <c r="AO429" s="1476"/>
      <c r="AP429" s="1476"/>
      <c r="AQ429" s="1476"/>
      <c r="AR429" s="1476"/>
      <c r="AS429" s="1476"/>
      <c r="AT429" s="1476"/>
      <c r="AU429" s="1476"/>
      <c r="AV429" s="1476"/>
      <c r="AW429" s="1476"/>
      <c r="AX429" s="1476"/>
      <c r="AY429" s="1476"/>
      <c r="AZ429" s="1476"/>
      <c r="BA429" s="1476"/>
      <c r="BB429" s="1476"/>
      <c r="BC429" s="1476"/>
      <c r="BD429" s="1476"/>
      <c r="BE429" s="1476"/>
      <c r="BF429" s="1476"/>
      <c r="BG429" s="1476"/>
      <c r="BH429" s="1476"/>
      <c r="BI429" s="1476"/>
      <c r="BJ429" s="1476"/>
      <c r="BK429" s="1476"/>
      <c r="BL429" s="1476"/>
      <c r="BM429" s="1476"/>
      <c r="BN429" s="1476"/>
      <c r="BO429" s="1476"/>
      <c r="BP429" s="1476"/>
      <c r="BQ429" s="1476"/>
      <c r="BR429" s="1476"/>
      <c r="BS429" s="1476"/>
      <c r="BT429" s="1476"/>
      <c r="BU429" s="1476"/>
      <c r="BV429" s="1476"/>
      <c r="BW429" s="1476"/>
      <c r="BX429" s="1476"/>
      <c r="BY429" s="1476"/>
      <c r="BZ429" s="1476"/>
      <c r="CA429" s="1476"/>
      <c r="CB429" s="1476"/>
      <c r="CC429" s="1476"/>
      <c r="CD429" s="1476"/>
      <c r="CE429" s="1476"/>
      <c r="CF429" s="1476"/>
      <c r="CG429" s="1476"/>
      <c r="CH429" s="1476"/>
      <c r="CI429" s="1476"/>
      <c r="CJ429" s="1476"/>
      <c r="CK429" s="1476"/>
      <c r="CL429" s="1476"/>
      <c r="CM429" s="1476"/>
      <c r="CN429" s="1476"/>
      <c r="CO429" s="1476"/>
      <c r="CP429" s="1476"/>
      <c r="CQ429" s="1476"/>
      <c r="CR429" s="1476"/>
      <c r="CS429" s="1476"/>
      <c r="CT429" s="1476"/>
      <c r="CU429" s="1476"/>
      <c r="CV429" s="1476"/>
      <c r="CW429" s="1476"/>
      <c r="CX429" s="1476"/>
      <c r="CY429" s="1476"/>
      <c r="CZ429" s="1476"/>
      <c r="DA429" s="1476"/>
      <c r="DB429" s="1476"/>
      <c r="DC429" s="1476"/>
      <c r="DD429" s="1476"/>
      <c r="DE429" s="1476"/>
      <c r="DF429" s="1476"/>
      <c r="DG429" s="1476"/>
      <c r="DH429" s="1476"/>
      <c r="DI429" s="1476"/>
      <c r="DJ429" s="1476"/>
      <c r="DK429" s="1476"/>
      <c r="DL429" s="1476"/>
      <c r="DM429" s="1476"/>
      <c r="DN429" s="1476"/>
      <c r="DO429" s="1476"/>
      <c r="DP429" s="1476"/>
      <c r="DQ429" s="1476"/>
      <c r="DR429" s="1476"/>
      <c r="DS429" s="1476"/>
      <c r="DT429" s="1476"/>
      <c r="DU429" s="1476"/>
      <c r="DV429" s="1476"/>
      <c r="DW429" s="1476"/>
      <c r="DX429" s="1476"/>
      <c r="DY429" s="1476"/>
      <c r="DZ429" s="1476"/>
      <c r="EA429" s="1476"/>
      <c r="EB429" s="1476"/>
      <c r="EC429" s="1476"/>
      <c r="ED429" s="1476"/>
      <c r="EE429" s="1476"/>
      <c r="EF429" s="1476"/>
      <c r="EG429" s="1476"/>
      <c r="EH429" s="1476"/>
      <c r="EI429" s="1476"/>
      <c r="EJ429" s="1476"/>
      <c r="EK429" s="1476"/>
      <c r="EL429" s="1476"/>
      <c r="EM429" s="1476"/>
      <c r="EN429" s="1476"/>
      <c r="EO429" s="1476"/>
      <c r="EP429" s="1476"/>
      <c r="EQ429" s="1476"/>
      <c r="ER429" s="1476"/>
      <c r="ES429" s="1476"/>
      <c r="ET429" s="1476"/>
      <c r="EU429" s="1476"/>
      <c r="EV429" s="1476"/>
      <c r="EW429" s="1476"/>
      <c r="EX429" s="1476"/>
      <c r="EY429" s="1476"/>
      <c r="EZ429" s="1476"/>
      <c r="FA429" s="1476"/>
      <c r="FB429" s="1476"/>
      <c r="FC429" s="1476"/>
      <c r="FD429" s="1476"/>
      <c r="FE429" s="1476"/>
      <c r="FF429" s="1476"/>
      <c r="FG429" s="1476"/>
      <c r="FH429" s="1476"/>
      <c r="FI429" s="1476"/>
      <c r="FJ429" s="1476"/>
      <c r="FK429" s="1476"/>
      <c r="FL429" s="1476"/>
      <c r="FM429" s="1476"/>
      <c r="FN429" s="1476"/>
      <c r="FO429" s="1476"/>
      <c r="FP429" s="1476"/>
      <c r="FQ429" s="1476"/>
      <c r="FR429" s="1476"/>
      <c r="FS429" s="1476"/>
      <c r="FT429" s="1476"/>
      <c r="FU429" s="1476"/>
      <c r="FV429" s="1476"/>
      <c r="FW429" s="1476"/>
      <c r="FX429" s="1476"/>
      <c r="FY429" s="1476"/>
      <c r="FZ429" s="1476"/>
      <c r="GA429" s="1476"/>
      <c r="GB429" s="1476"/>
      <c r="GC429" s="1476"/>
      <c r="GD429" s="1476"/>
      <c r="GE429" s="1476"/>
      <c r="GF429" s="1476"/>
      <c r="GG429" s="1476"/>
      <c r="GH429" s="1476"/>
      <c r="GI429" s="1476"/>
      <c r="GJ429" s="1476"/>
      <c r="GK429" s="1476"/>
      <c r="GL429" s="1476"/>
      <c r="GM429" s="1476"/>
      <c r="GN429" s="1476"/>
      <c r="GO429" s="1476"/>
      <c r="GP429" s="1476"/>
      <c r="GQ429" s="1476"/>
      <c r="GR429" s="1476"/>
      <c r="GS429" s="1476"/>
      <c r="GT429" s="1476"/>
      <c r="GU429" s="1476"/>
      <c r="GV429" s="1476"/>
      <c r="GW429" s="1476"/>
      <c r="GX429" s="1476"/>
      <c r="GY429" s="1476"/>
      <c r="GZ429" s="1476"/>
      <c r="HA429" s="1476"/>
      <c r="HB429" s="1476"/>
      <c r="HC429" s="1476"/>
      <c r="HD429" s="1476"/>
      <c r="HE429" s="1476"/>
      <c r="HF429" s="1476"/>
      <c r="HG429" s="1476"/>
      <c r="HH429" s="1476"/>
      <c r="HI429" s="1476"/>
      <c r="HJ429" s="1476"/>
      <c r="HK429" s="1476"/>
      <c r="HL429" s="1476"/>
      <c r="HM429" s="1476"/>
      <c r="HN429" s="1476"/>
      <c r="HO429" s="1476"/>
      <c r="HP429" s="1476"/>
      <c r="HQ429" s="1476"/>
      <c r="HR429" s="1476"/>
      <c r="HS429" s="1476"/>
      <c r="HT429" s="1476"/>
      <c r="HU429" s="1476"/>
      <c r="HV429" s="1476"/>
      <c r="HW429" s="1476"/>
      <c r="HX429" s="1476"/>
      <c r="HY429" s="1476"/>
      <c r="HZ429" s="1476"/>
      <c r="IA429" s="1476"/>
      <c r="IB429" s="1476"/>
      <c r="IC429" s="1476"/>
      <c r="ID429" s="1476"/>
      <c r="IE429" s="1476"/>
      <c r="IF429" s="1476"/>
      <c r="IG429" s="1476"/>
      <c r="IH429" s="1476"/>
      <c r="II429" s="1476"/>
      <c r="IJ429" s="1476"/>
      <c r="IK429" s="1476"/>
      <c r="IL429" s="1476"/>
      <c r="IM429" s="1476"/>
      <c r="IN429" s="1476"/>
      <c r="IO429" s="1476"/>
      <c r="IP429" s="1476"/>
      <c r="IQ429" s="1476"/>
      <c r="IR429" s="1476"/>
      <c r="IS429" s="1476"/>
      <c r="IT429" s="1476"/>
      <c r="IU429" s="1476"/>
      <c r="IV429" s="1476"/>
      <c r="IW429" s="1476"/>
      <c r="IX429" s="1476"/>
      <c r="IY429" s="1476"/>
      <c r="IZ429" s="1476"/>
      <c r="JA429" s="1476"/>
      <c r="JB429" s="1476"/>
      <c r="JC429" s="1476"/>
      <c r="JD429" s="1476"/>
      <c r="JE429" s="1476"/>
      <c r="JF429" s="1476"/>
      <c r="JG429" s="1476"/>
      <c r="JH429" s="1476"/>
      <c r="JI429" s="1476"/>
      <c r="JJ429" s="1476"/>
      <c r="JK429" s="1476"/>
      <c r="JL429" s="1476"/>
      <c r="JM429" s="1476"/>
      <c r="JN429" s="1476"/>
      <c r="JO429" s="1476"/>
      <c r="JP429" s="1476"/>
      <c r="JQ429" s="1476"/>
      <c r="JR429" s="1476"/>
      <c r="JS429" s="1476"/>
      <c r="JT429" s="1476"/>
      <c r="JU429" s="1476"/>
      <c r="JV429" s="1476"/>
      <c r="JW429" s="1476"/>
      <c r="JX429" s="1476"/>
      <c r="JY429" s="1476"/>
      <c r="JZ429" s="1476"/>
      <c r="KA429" s="1476"/>
      <c r="KB429" s="1476"/>
      <c r="KC429" s="1476"/>
      <c r="KD429" s="1476"/>
      <c r="KE429" s="1476"/>
      <c r="KF429" s="1476"/>
      <c r="KG429" s="1476"/>
      <c r="KH429" s="1476"/>
      <c r="KI429" s="1476"/>
      <c r="KJ429" s="1476"/>
      <c r="KK429" s="1476"/>
      <c r="KL429" s="1476"/>
      <c r="KM429" s="1476"/>
      <c r="KN429" s="1476"/>
      <c r="KO429" s="1476"/>
      <c r="KP429" s="1476"/>
      <c r="KQ429" s="1476"/>
      <c r="KR429" s="1476"/>
      <c r="KS429" s="1476"/>
      <c r="KT429" s="1476"/>
      <c r="KU429" s="1476"/>
      <c r="KV429" s="1476"/>
      <c r="KW429" s="1476"/>
      <c r="KX429" s="1476"/>
      <c r="KY429" s="1476"/>
      <c r="KZ429" s="1476"/>
      <c r="LA429" s="1476"/>
      <c r="LB429" s="1476"/>
      <c r="LC429" s="1476"/>
      <c r="LD429" s="1476"/>
      <c r="LE429" s="1476"/>
      <c r="LF429" s="1476"/>
      <c r="LG429" s="1476"/>
      <c r="LH429" s="1476"/>
      <c r="LI429" s="1476"/>
      <c r="LJ429" s="1476"/>
      <c r="LK429" s="1476"/>
      <c r="LL429" s="1476"/>
      <c r="LM429" s="1476"/>
      <c r="LN429" s="1476"/>
      <c r="LO429" s="1476"/>
      <c r="LP429" s="1476"/>
      <c r="LQ429" s="1476"/>
      <c r="LR429" s="1476"/>
      <c r="LS429" s="1476"/>
      <c r="LT429" s="1476"/>
      <c r="LU429" s="1476"/>
      <c r="LV429" s="1476"/>
      <c r="LW429" s="1476"/>
      <c r="LX429" s="1476"/>
      <c r="LY429" s="1476"/>
      <c r="LZ429" s="1476"/>
      <c r="MA429" s="1476"/>
      <c r="MB429" s="1476"/>
      <c r="MC429" s="1476"/>
      <c r="MD429" s="1476"/>
      <c r="ME429" s="1476"/>
      <c r="MF429" s="1476"/>
      <c r="MG429" s="1476"/>
      <c r="MH429" s="1476"/>
      <c r="MI429" s="1476"/>
      <c r="MJ429" s="1476"/>
      <c r="MK429" s="1476"/>
      <c r="ML429" s="1476"/>
      <c r="MM429" s="1476"/>
      <c r="MN429" s="1476"/>
      <c r="MO429" s="1476"/>
      <c r="MP429" s="1476"/>
      <c r="MQ429" s="1476"/>
      <c r="MR429" s="1476"/>
      <c r="MS429" s="1476"/>
      <c r="MT429" s="1476"/>
      <c r="MU429" s="1476"/>
      <c r="MV429" s="1476"/>
      <c r="MW429" s="1476"/>
      <c r="MX429" s="1476"/>
      <c r="MY429" s="1476"/>
      <c r="MZ429" s="1476"/>
      <c r="NA429" s="1476"/>
      <c r="NB429" s="1476"/>
      <c r="NC429" s="1476"/>
      <c r="ND429" s="1476"/>
      <c r="NE429" s="1476"/>
      <c r="NF429" s="1476"/>
      <c r="NG429" s="1476"/>
      <c r="NH429" s="1476"/>
      <c r="NI429" s="1476"/>
      <c r="NJ429" s="1476"/>
      <c r="NK429" s="1476"/>
      <c r="NL429" s="1476"/>
      <c r="NM429" s="1476"/>
      <c r="NN429" s="1476"/>
      <c r="NO429" s="1476"/>
      <c r="NP429" s="1476"/>
      <c r="NQ429" s="1476"/>
      <c r="NR429" s="1476"/>
      <c r="NS429" s="1476"/>
      <c r="NT429" s="1476"/>
      <c r="NU429" s="1476"/>
      <c r="NV429" s="1476"/>
      <c r="NW429" s="1476"/>
      <c r="NX429" s="1476"/>
      <c r="NY429" s="1476"/>
      <c r="NZ429" s="1476"/>
      <c r="OA429" s="1476"/>
      <c r="OB429" s="1476"/>
      <c r="OC429" s="1476"/>
      <c r="OD429" s="1476"/>
      <c r="OE429" s="1476"/>
      <c r="OF429" s="1476"/>
      <c r="OG429" s="1476"/>
      <c r="OH429" s="1476"/>
      <c r="OI429" s="1476"/>
      <c r="OJ429" s="1476"/>
      <c r="OK429" s="1476"/>
      <c r="OL429" s="1476"/>
      <c r="OM429" s="1476"/>
      <c r="ON429" s="1476"/>
      <c r="OO429" s="1476"/>
      <c r="OP429" s="1476"/>
      <c r="OQ429" s="1476"/>
      <c r="OR429" s="1476"/>
      <c r="OS429" s="1476"/>
      <c r="OT429" s="1476"/>
      <c r="OU429" s="1476"/>
      <c r="OV429" s="1476"/>
      <c r="OW429" s="1476"/>
      <c r="OX429" s="1476"/>
      <c r="OY429" s="1476"/>
      <c r="OZ429" s="1476"/>
      <c r="PA429" s="1476"/>
      <c r="PB429" s="1476"/>
      <c r="PC429" s="1476"/>
      <c r="PD429" s="1476"/>
      <c r="PE429" s="1476"/>
      <c r="PF429" s="1476"/>
      <c r="PG429" s="1476"/>
      <c r="PH429" s="1476"/>
      <c r="PI429" s="1476"/>
      <c r="PJ429" s="1476"/>
      <c r="PK429" s="1476"/>
      <c r="PL429" s="1476"/>
      <c r="PM429" s="1476"/>
      <c r="PN429" s="1476"/>
      <c r="PO429" s="1476"/>
      <c r="PP429" s="1476"/>
      <c r="PQ429" s="1476"/>
      <c r="PR429" s="1476"/>
      <c r="PS429" s="1476"/>
      <c r="PT429" s="1476"/>
      <c r="PU429" s="1476"/>
      <c r="PV429" s="1476"/>
      <c r="PW429" s="1476"/>
      <c r="PX429" s="1476"/>
      <c r="PY429" s="1476"/>
      <c r="PZ429" s="1476"/>
      <c r="QA429" s="1476"/>
      <c r="QB429" s="1476"/>
      <c r="QC429" s="1476"/>
      <c r="QD429" s="1476"/>
      <c r="QE429" s="1476"/>
      <c r="QF429" s="1476"/>
      <c r="QG429" s="1476"/>
      <c r="QH429" s="1476"/>
      <c r="QI429" s="1476"/>
      <c r="QJ429" s="1476"/>
      <c r="QK429" s="1476"/>
      <c r="QL429" s="1476"/>
      <c r="QM429" s="1476"/>
      <c r="QN429" s="1476"/>
      <c r="QO429" s="1476"/>
      <c r="QP429" s="1476"/>
      <c r="QQ429" s="1476"/>
      <c r="QR429" s="1476"/>
      <c r="QS429" s="1476"/>
      <c r="QT429" s="1476"/>
      <c r="QU429" s="1476"/>
      <c r="QV429" s="1476"/>
      <c r="QW429" s="1476"/>
      <c r="QX429" s="1476"/>
      <c r="QY429" s="1476"/>
      <c r="QZ429" s="1476"/>
      <c r="RA429" s="1476"/>
      <c r="RB429" s="1476"/>
      <c r="RC429" s="1476"/>
      <c r="RD429" s="1476"/>
      <c r="RE429" s="1476"/>
      <c r="RF429" s="1476"/>
      <c r="RG429" s="1476"/>
      <c r="RH429" s="1476"/>
      <c r="RI429" s="1476"/>
      <c r="RJ429" s="1476"/>
      <c r="RK429" s="1476"/>
      <c r="RL429" s="1476"/>
      <c r="RM429" s="1476"/>
      <c r="RN429" s="1476"/>
      <c r="RO429" s="1476"/>
      <c r="RP429" s="1476"/>
      <c r="RQ429" s="1476"/>
      <c r="RR429" s="1476"/>
      <c r="RS429" s="1476"/>
      <c r="RT429" s="1476"/>
      <c r="RU429" s="1476"/>
      <c r="RV429" s="1476"/>
      <c r="RW429" s="1476"/>
      <c r="RX429" s="1476"/>
      <c r="RY429" s="1476"/>
      <c r="RZ429" s="1476"/>
      <c r="SA429" s="1476"/>
      <c r="SB429" s="1476"/>
      <c r="SC429" s="1476"/>
      <c r="SD429" s="1476"/>
      <c r="SE429" s="1476"/>
      <c r="SF429" s="1476"/>
      <c r="SG429" s="1476"/>
      <c r="SH429" s="1476"/>
      <c r="SI429" s="1476"/>
      <c r="SJ429" s="1476"/>
      <c r="SK429" s="1476"/>
      <c r="SL429" s="1476"/>
      <c r="SM429" s="1476"/>
      <c r="SN429" s="1476"/>
      <c r="SO429" s="1476"/>
      <c r="SP429" s="1476"/>
      <c r="SQ429" s="1476"/>
      <c r="SR429" s="1476"/>
      <c r="SS429" s="1476"/>
      <c r="ST429" s="1476"/>
      <c r="SU429" s="1476"/>
      <c r="SV429" s="1476"/>
      <c r="SW429" s="1476"/>
      <c r="SX429" s="1476"/>
      <c r="SY429" s="1476"/>
      <c r="SZ429" s="1476"/>
      <c r="TA429" s="1476"/>
      <c r="TB429" s="1476"/>
      <c r="TC429" s="1476"/>
      <c r="TD429" s="1476"/>
      <c r="TE429" s="1476"/>
      <c r="TF429" s="1476"/>
      <c r="TG429" s="1476"/>
      <c r="TH429" s="1476"/>
      <c r="TI429" s="1476"/>
      <c r="TJ429" s="1476"/>
      <c r="TK429" s="1476"/>
      <c r="TL429" s="1476"/>
      <c r="TM429" s="1476"/>
      <c r="TN429" s="1476"/>
      <c r="TO429" s="1476"/>
      <c r="TP429" s="1476"/>
      <c r="TQ429" s="1476"/>
      <c r="TR429" s="1476"/>
      <c r="TS429" s="1476"/>
      <c r="TT429" s="1476"/>
      <c r="TU429" s="1476"/>
      <c r="TV429" s="1476"/>
      <c r="TW429" s="1476"/>
      <c r="TX429" s="1476"/>
      <c r="TY429" s="1476"/>
      <c r="TZ429" s="1476"/>
      <c r="UA429" s="1476"/>
      <c r="UB429" s="1476"/>
      <c r="UC429" s="1476"/>
      <c r="UD429" s="1476"/>
      <c r="UE429" s="1476"/>
      <c r="UF429" s="1476"/>
      <c r="UG429" s="1476"/>
      <c r="UH429" s="1476"/>
      <c r="UI429" s="1476"/>
      <c r="UJ429" s="1476"/>
      <c r="UK429" s="1476"/>
      <c r="UL429" s="1476"/>
      <c r="UM429" s="1476"/>
      <c r="UN429" s="1476"/>
      <c r="UO429" s="1476"/>
      <c r="UP429" s="1476"/>
      <c r="UQ429" s="1476"/>
      <c r="UR429" s="1476"/>
      <c r="US429" s="1476"/>
      <c r="UT429" s="1476"/>
      <c r="UU429" s="1476"/>
      <c r="UV429" s="1476"/>
      <c r="UW429" s="1476"/>
      <c r="UX429" s="1476"/>
      <c r="UY429" s="1476"/>
      <c r="UZ429" s="1476"/>
      <c r="VA429" s="1476"/>
      <c r="VB429" s="1476"/>
      <c r="VC429" s="1476"/>
      <c r="VD429" s="1476"/>
      <c r="VE429" s="1476"/>
      <c r="VF429" s="1476"/>
      <c r="VG429" s="1476"/>
      <c r="VH429" s="1476"/>
      <c r="VI429" s="1476"/>
      <c r="VJ429" s="1476"/>
      <c r="VK429" s="1476"/>
      <c r="VL429" s="1476"/>
      <c r="VM429" s="1476"/>
      <c r="VN429" s="1476"/>
      <c r="VO429" s="1476"/>
      <c r="VP429" s="1476"/>
      <c r="VQ429" s="1476"/>
      <c r="VR429" s="1476"/>
      <c r="VS429" s="1476"/>
      <c r="VT429" s="1476"/>
      <c r="VU429" s="1476"/>
      <c r="VV429" s="1476"/>
      <c r="VW429" s="1476"/>
      <c r="VX429" s="1476"/>
      <c r="VY429" s="1476"/>
      <c r="VZ429" s="1476"/>
      <c r="WA429" s="1476"/>
      <c r="WB429" s="1476"/>
      <c r="WC429" s="1476"/>
      <c r="WD429" s="1476"/>
      <c r="WE429" s="1476"/>
      <c r="WF429" s="1476"/>
      <c r="WG429" s="1476"/>
      <c r="WH429" s="1476"/>
      <c r="WI429" s="1476"/>
      <c r="WJ429" s="1476"/>
      <c r="WK429" s="1476"/>
      <c r="WL429" s="1476"/>
      <c r="WM429" s="1476"/>
      <c r="WN429" s="1476"/>
      <c r="WO429" s="1476"/>
      <c r="WP429" s="1476"/>
      <c r="WQ429" s="1476"/>
      <c r="WR429" s="1476"/>
      <c r="WS429" s="1476"/>
      <c r="WT429" s="1476"/>
      <c r="WU429" s="1476"/>
      <c r="WV429" s="1476"/>
      <c r="WW429" s="1476"/>
      <c r="WX429" s="1476"/>
      <c r="WY429" s="1476"/>
      <c r="WZ429" s="1476"/>
      <c r="XA429" s="1476"/>
      <c r="XB429" s="1476"/>
      <c r="XC429" s="1476"/>
      <c r="XD429" s="1476"/>
      <c r="XE429" s="1476"/>
      <c r="XF429" s="1476"/>
      <c r="XG429" s="1476"/>
      <c r="XH429" s="1476"/>
      <c r="XI429" s="1476"/>
      <c r="XJ429" s="1476"/>
      <c r="XK429" s="1476"/>
      <c r="XL429" s="1476"/>
      <c r="XM429" s="1476"/>
      <c r="XN429" s="1476"/>
      <c r="XO429" s="1476"/>
      <c r="XP429" s="1476"/>
      <c r="XQ429" s="1476"/>
      <c r="XR429" s="1476"/>
      <c r="XS429" s="1476"/>
      <c r="XT429" s="1476"/>
      <c r="XU429" s="1476"/>
      <c r="XV429" s="1476"/>
      <c r="XW429" s="1476"/>
      <c r="XX429" s="1476"/>
      <c r="XY429" s="1476"/>
      <c r="XZ429" s="1476"/>
      <c r="YA429" s="1476"/>
      <c r="YB429" s="1476"/>
      <c r="YC429" s="1476"/>
      <c r="YD429" s="1476"/>
      <c r="YE429" s="1476"/>
      <c r="YF429" s="1476"/>
      <c r="YG429" s="1476"/>
      <c r="YH429" s="1476"/>
      <c r="YI429" s="1476"/>
      <c r="YJ429" s="1476"/>
      <c r="YK429" s="1476"/>
      <c r="YL429" s="1476"/>
      <c r="YM429" s="1476"/>
      <c r="YN429" s="1476"/>
      <c r="YO429" s="1476"/>
      <c r="YP429" s="1476"/>
      <c r="YQ429" s="1476"/>
      <c r="YR429" s="1476"/>
      <c r="YS429" s="1476"/>
      <c r="YT429" s="1476"/>
      <c r="YU429" s="1476"/>
      <c r="YV429" s="1476"/>
      <c r="YW429" s="1476"/>
      <c r="YX429" s="1476"/>
      <c r="YY429" s="1476"/>
      <c r="YZ429" s="1476"/>
      <c r="ZA429" s="1476"/>
      <c r="ZB429" s="1476"/>
      <c r="ZC429" s="1476"/>
      <c r="ZD429" s="1476"/>
      <c r="ZE429" s="1476"/>
      <c r="ZF429" s="1476"/>
      <c r="ZG429" s="1476"/>
      <c r="ZH429" s="1476"/>
      <c r="ZI429" s="1476"/>
      <c r="ZJ429" s="1476"/>
      <c r="ZK429" s="1476"/>
      <c r="ZL429" s="1476"/>
      <c r="ZM429" s="1476"/>
      <c r="ZN429" s="1476"/>
      <c r="ZO429" s="1476"/>
      <c r="ZP429" s="1476"/>
      <c r="ZQ429" s="1476"/>
      <c r="ZR429" s="1476"/>
      <c r="ZS429" s="1476"/>
      <c r="ZT429" s="1476"/>
      <c r="ZU429" s="1476"/>
      <c r="ZV429" s="1476"/>
      <c r="ZW429" s="1476"/>
      <c r="ZX429" s="1476"/>
      <c r="ZY429" s="1476"/>
      <c r="ZZ429" s="1476"/>
      <c r="AAA429" s="1476"/>
      <c r="AAB429" s="1476"/>
      <c r="AAC429" s="1476"/>
      <c r="AAD429" s="1476"/>
      <c r="AAE429" s="1476"/>
      <c r="AAF429" s="1476"/>
      <c r="AAG429" s="1476"/>
      <c r="AAH429" s="1476"/>
      <c r="AAI429" s="1476"/>
      <c r="AAJ429" s="1476"/>
      <c r="AAK429" s="1476"/>
      <c r="AAL429" s="1476"/>
      <c r="AAM429" s="1476"/>
      <c r="AAN429" s="1476"/>
      <c r="AAO429" s="1476"/>
      <c r="AAP429" s="1476"/>
      <c r="AAQ429" s="1476"/>
      <c r="AAR429" s="1476"/>
      <c r="AAS429" s="1476"/>
      <c r="AAT429" s="1476"/>
      <c r="AAU429" s="1476"/>
      <c r="AAV429" s="1476"/>
      <c r="AAW429" s="1476"/>
      <c r="AAX429" s="1476"/>
      <c r="AAY429" s="1476"/>
      <c r="AAZ429" s="1476"/>
      <c r="ABA429" s="1476"/>
      <c r="ABB429" s="1476"/>
      <c r="ABC429" s="1476"/>
      <c r="ABD429" s="1476"/>
      <c r="ABE429" s="1476"/>
      <c r="ABF429" s="1476"/>
      <c r="ABG429" s="1476"/>
      <c r="ABH429" s="1476"/>
      <c r="ABI429" s="1476"/>
      <c r="ABJ429" s="1476"/>
      <c r="ABK429" s="1476"/>
      <c r="ABL429" s="1476"/>
      <c r="ABM429" s="1476"/>
      <c r="ABN429" s="1476"/>
      <c r="ABO429" s="1476"/>
      <c r="ABP429" s="1476"/>
      <c r="ABQ429" s="1476"/>
      <c r="ABR429" s="1476"/>
      <c r="ABS429" s="1476"/>
      <c r="ABT429" s="1476"/>
      <c r="ABU429" s="1476"/>
      <c r="ABV429" s="1476"/>
      <c r="ABW429" s="1476"/>
      <c r="ABX429" s="1476"/>
      <c r="ABY429" s="1476"/>
      <c r="ABZ429" s="1476"/>
      <c r="ACA429" s="1476"/>
      <c r="ACB429" s="1476"/>
      <c r="ACC429" s="1476"/>
      <c r="ACD429" s="1476"/>
      <c r="ACE429" s="1476"/>
      <c r="ACF429" s="1476"/>
      <c r="ACG429" s="1476"/>
      <c r="ACH429" s="1476"/>
      <c r="ACI429" s="1476"/>
      <c r="ACJ429" s="1476"/>
      <c r="ACK429" s="1476"/>
      <c r="ACL429" s="1476"/>
      <c r="ACM429" s="1476"/>
      <c r="ACN429" s="1476"/>
      <c r="ACO429" s="1476"/>
      <c r="ACP429" s="1476"/>
      <c r="ACQ429" s="1476"/>
      <c r="ACR429" s="1476"/>
      <c r="ACS429" s="1476"/>
      <c r="ACT429" s="1476"/>
      <c r="ACU429" s="1476"/>
      <c r="ACV429" s="1476"/>
      <c r="ACW429" s="1476"/>
      <c r="ACX429" s="1476"/>
      <c r="ACY429" s="1476"/>
      <c r="ACZ429" s="1476"/>
      <c r="ADA429" s="1476"/>
      <c r="ADB429" s="1476"/>
      <c r="ADC429" s="1476"/>
      <c r="ADD429" s="1476"/>
      <c r="ADE429" s="1476"/>
      <c r="ADF429" s="1476"/>
      <c r="ADG429" s="1476"/>
      <c r="ADH429" s="1476"/>
      <c r="ADI429" s="1476"/>
      <c r="ADJ429" s="1476"/>
      <c r="ADK429" s="1476"/>
      <c r="ADL429" s="1476"/>
      <c r="ADM429" s="1476"/>
      <c r="ADN429" s="1476"/>
      <c r="ADO429" s="1476"/>
      <c r="ADP429" s="1476"/>
      <c r="ADQ429" s="1476"/>
      <c r="ADR429" s="1476"/>
      <c r="ADS429" s="1476"/>
      <c r="ADT429" s="1476"/>
      <c r="ADU429" s="1476"/>
      <c r="ADV429" s="1476"/>
      <c r="ADW429" s="1476"/>
      <c r="ADX429" s="1476"/>
      <c r="ADY429" s="1476"/>
      <c r="ADZ429" s="1476"/>
      <c r="AEA429" s="1476"/>
      <c r="AEB429" s="1476"/>
      <c r="AEC429" s="1476"/>
      <c r="AED429" s="1476"/>
      <c r="AEE429" s="1476"/>
      <c r="AEF429" s="1476"/>
      <c r="AEG429" s="1476"/>
      <c r="AEH429" s="1476"/>
      <c r="AEI429" s="1476"/>
      <c r="AEJ429" s="1476"/>
      <c r="AEK429" s="1476"/>
      <c r="AEL429" s="1476"/>
      <c r="AEM429" s="1476"/>
      <c r="AEN429" s="1476"/>
      <c r="AEO429" s="1476"/>
      <c r="AEP429" s="1476"/>
      <c r="AEQ429" s="1476"/>
      <c r="AER429" s="1476"/>
      <c r="AES429" s="1476"/>
      <c r="AET429" s="1476"/>
      <c r="AEU429" s="1476"/>
      <c r="AEV429" s="1476"/>
      <c r="AEW429" s="1476"/>
      <c r="AEX429" s="1476"/>
      <c r="AEY429" s="1476"/>
      <c r="AEZ429" s="1476"/>
      <c r="AFA429" s="1476"/>
      <c r="AFB429" s="1476"/>
      <c r="AFC429" s="1476"/>
      <c r="AFD429" s="1476"/>
      <c r="AFE429" s="1476"/>
      <c r="AFF429" s="1476"/>
      <c r="AFG429" s="1476"/>
      <c r="AFH429" s="1476"/>
      <c r="AFI429" s="1476"/>
      <c r="AFJ429" s="1476"/>
      <c r="AFK429" s="1476"/>
      <c r="AFL429" s="1476"/>
      <c r="AFM429" s="1476"/>
      <c r="AFN429" s="1476"/>
      <c r="AFO429" s="1476"/>
      <c r="AFP429" s="1476"/>
      <c r="AFQ429" s="1476"/>
      <c r="AFR429" s="1476"/>
      <c r="AFS429" s="1476"/>
      <c r="AFT429" s="1476"/>
      <c r="AFU429" s="1476"/>
      <c r="AFV429" s="1476"/>
      <c r="AFW429" s="1476"/>
      <c r="AFX429" s="1476"/>
      <c r="AFY429" s="1476"/>
      <c r="AFZ429" s="1476"/>
      <c r="AGA429" s="1476"/>
      <c r="AGB429" s="1476"/>
      <c r="AGC429" s="1476"/>
      <c r="AGD429" s="1476"/>
      <c r="AGE429" s="1476"/>
      <c r="AGF429" s="1476"/>
      <c r="AGG429" s="1476"/>
      <c r="AGH429" s="1476"/>
      <c r="AGI429" s="1476"/>
      <c r="AGJ429" s="1476"/>
      <c r="AGK429" s="1476"/>
      <c r="AGL429" s="1476"/>
      <c r="AGM429" s="1476"/>
      <c r="AGN429" s="1476"/>
      <c r="AGO429" s="1476"/>
      <c r="AGP429" s="1476"/>
      <c r="AGQ429" s="1476"/>
      <c r="AGR429" s="1476"/>
      <c r="AGS429" s="1476"/>
      <c r="AGT429" s="1476"/>
      <c r="AGU429" s="1476"/>
      <c r="AGV429" s="1476"/>
      <c r="AGW429" s="1476"/>
      <c r="AGX429" s="1476"/>
      <c r="AGY429" s="1476"/>
      <c r="AGZ429" s="1476"/>
      <c r="AHA429" s="1476"/>
      <c r="AHB429" s="1476"/>
      <c r="AHC429" s="1476"/>
      <c r="AHD429" s="1476"/>
      <c r="AHE429" s="1476"/>
      <c r="AHF429" s="1476"/>
      <c r="AHG429" s="1476"/>
      <c r="AHH429" s="1476"/>
      <c r="AHI429" s="1476"/>
      <c r="AHJ429" s="1476"/>
      <c r="AHK429" s="1476"/>
      <c r="AHL429" s="1476"/>
      <c r="AHM429" s="1476"/>
      <c r="AHN429" s="1476"/>
      <c r="AHO429" s="1476"/>
      <c r="AHP429" s="1476"/>
      <c r="AHQ429" s="1476"/>
      <c r="AHR429" s="1476"/>
      <c r="AHS429" s="1476"/>
      <c r="AHT429" s="1476"/>
      <c r="AHU429" s="1476"/>
      <c r="AHV429" s="1476"/>
      <c r="AHW429" s="1476"/>
      <c r="AHX429" s="1476"/>
      <c r="AHY429" s="1476"/>
      <c r="AHZ429" s="1476"/>
      <c r="AIA429" s="1476"/>
      <c r="AIB429" s="1476"/>
      <c r="AIC429" s="1476"/>
      <c r="AID429" s="1476"/>
      <c r="AIE429" s="1476"/>
      <c r="AIF429" s="1476"/>
      <c r="AIG429" s="1476"/>
      <c r="AIH429" s="1476"/>
      <c r="AII429" s="1476"/>
      <c r="AIJ429" s="1476"/>
      <c r="AIK429" s="1476"/>
      <c r="AIL429" s="1476"/>
      <c r="AIM429" s="1476"/>
      <c r="AIN429" s="1476"/>
      <c r="AIO429" s="1476"/>
      <c r="AIP429" s="1476"/>
      <c r="AIQ429" s="1476"/>
      <c r="AIR429" s="1476"/>
      <c r="AIS429" s="1476"/>
      <c r="AIT429" s="1476"/>
      <c r="AIU429" s="1476"/>
      <c r="AIV429" s="1476"/>
      <c r="AIW429" s="1476"/>
      <c r="AIX429" s="1476"/>
      <c r="AIY429" s="1476"/>
      <c r="AIZ429" s="1476"/>
      <c r="AJA429" s="1476"/>
      <c r="AJB429" s="1476"/>
      <c r="AJC429" s="1476"/>
      <c r="AJD429" s="1476"/>
      <c r="AJE429" s="1476"/>
      <c r="AJF429" s="1476"/>
      <c r="AJG429" s="1476"/>
      <c r="AJH429" s="1476"/>
      <c r="AJI429" s="1476"/>
      <c r="AJJ429" s="1476"/>
      <c r="AJK429" s="1476"/>
      <c r="AJL429" s="1476"/>
      <c r="AJM429" s="1476"/>
      <c r="AJN429" s="1476"/>
      <c r="AJO429" s="1476"/>
      <c r="AJP429" s="1476"/>
      <c r="AJQ429" s="1476"/>
      <c r="AJR429" s="1476"/>
      <c r="AJS429" s="1476"/>
      <c r="AJT429" s="1476"/>
      <c r="AJU429" s="1476"/>
      <c r="AJV429" s="1476"/>
      <c r="AJW429" s="1476"/>
      <c r="AJX429" s="1476"/>
      <c r="AJY429" s="1476"/>
      <c r="AJZ429" s="1476"/>
      <c r="AKA429" s="1476"/>
      <c r="AKB429" s="1476"/>
      <c r="AKC429" s="1476"/>
      <c r="AKD429" s="1476"/>
      <c r="AKE429" s="1476"/>
      <c r="AKF429" s="1476"/>
      <c r="AKG429" s="1476"/>
      <c r="AKH429" s="1476"/>
      <c r="AKI429" s="1476"/>
      <c r="AKJ429" s="1476"/>
      <c r="AKK429" s="1476"/>
      <c r="AKL429" s="1476"/>
      <c r="AKM429" s="1476"/>
      <c r="AKN429" s="1476"/>
      <c r="AKO429" s="1476"/>
      <c r="AKP429" s="1476"/>
      <c r="AKQ429" s="1476"/>
      <c r="AKR429" s="1476"/>
      <c r="AKS429" s="1476"/>
      <c r="AKT429" s="1476"/>
      <c r="AKU429" s="1476"/>
      <c r="AKV429" s="1476"/>
      <c r="AKW429" s="1476"/>
      <c r="AKX429" s="1476"/>
      <c r="AKY429" s="1476"/>
      <c r="AKZ429" s="1476"/>
      <c r="ALA429" s="1476"/>
      <c r="ALB429" s="1476"/>
      <c r="ALC429" s="1476"/>
      <c r="ALD429" s="1476"/>
      <c r="ALE429" s="1476"/>
      <c r="ALF429" s="1476"/>
      <c r="ALG429" s="1476"/>
      <c r="ALH429" s="1476"/>
      <c r="ALI429" s="1476"/>
      <c r="ALJ429" s="1476"/>
      <c r="ALK429" s="1476"/>
      <c r="ALL429" s="1476"/>
      <c r="ALM429" s="1476"/>
      <c r="ALN429" s="1476"/>
      <c r="ALO429" s="1476"/>
      <c r="ALP429" s="1476"/>
      <c r="ALQ429" s="1476"/>
      <c r="ALR429" s="1476"/>
      <c r="ALS429" s="1476"/>
      <c r="ALT429" s="1476"/>
      <c r="ALU429" s="1476"/>
      <c r="ALV429" s="1476"/>
      <c r="ALW429" s="1476"/>
      <c r="ALX429" s="1476"/>
      <c r="ALY429" s="1476"/>
      <c r="ALZ429" s="1476"/>
      <c r="AMA429" s="1476"/>
      <c r="AMB429" s="1476"/>
      <c r="AMC429" s="1476"/>
      <c r="AMD429" s="1476"/>
      <c r="AME429" s="1476"/>
      <c r="AMF429" s="1476"/>
      <c r="AMG429" s="1476"/>
      <c r="AMH429" s="1476"/>
      <c r="AMI429" s="1476"/>
      <c r="AMJ429" s="1476"/>
      <c r="AMK429" s="1476"/>
    </row>
    <row r="430" spans="1:1025">
      <c r="A430" s="1596"/>
      <c r="B430" s="1596"/>
      <c r="C430" s="1596"/>
      <c r="D430" s="1668"/>
      <c r="E430" s="1668"/>
      <c r="F430" s="1669"/>
      <c r="G430" s="1668"/>
      <c r="H430" s="1668"/>
      <c r="K430" s="1476"/>
      <c r="L430" s="1476"/>
      <c r="M430" s="1476"/>
      <c r="N430" s="1476"/>
      <c r="O430" s="1476"/>
      <c r="P430" s="1476"/>
      <c r="Q430" s="1476"/>
      <c r="R430" s="1476"/>
      <c r="S430" s="1476"/>
      <c r="T430" s="1476"/>
      <c r="U430" s="1476"/>
      <c r="V430" s="1476"/>
      <c r="W430" s="1476"/>
      <c r="X430" s="1476"/>
      <c r="Y430" s="1476"/>
      <c r="Z430" s="1476"/>
      <c r="AA430" s="1476"/>
      <c r="AB430" s="1476"/>
      <c r="AC430" s="1476"/>
      <c r="AD430" s="1476"/>
      <c r="AE430" s="1476"/>
      <c r="AF430" s="1476"/>
      <c r="AG430" s="1476"/>
      <c r="AH430" s="1476"/>
      <c r="AI430" s="1476"/>
      <c r="AJ430" s="1476"/>
      <c r="AK430" s="1476"/>
      <c r="AL430" s="1476"/>
      <c r="AM430" s="1476"/>
      <c r="AN430" s="1476"/>
      <c r="AO430" s="1476"/>
      <c r="AP430" s="1476"/>
      <c r="AQ430" s="1476"/>
      <c r="AR430" s="1476"/>
      <c r="AS430" s="1476"/>
      <c r="AT430" s="1476"/>
      <c r="AU430" s="1476"/>
      <c r="AV430" s="1476"/>
      <c r="AW430" s="1476"/>
      <c r="AX430" s="1476"/>
      <c r="AY430" s="1476"/>
      <c r="AZ430" s="1476"/>
      <c r="BA430" s="1476"/>
      <c r="BB430" s="1476"/>
      <c r="BC430" s="1476"/>
      <c r="BD430" s="1476"/>
      <c r="BE430" s="1476"/>
      <c r="BF430" s="1476"/>
      <c r="BG430" s="1476"/>
      <c r="BH430" s="1476"/>
      <c r="BI430" s="1476"/>
      <c r="BJ430" s="1476"/>
      <c r="BK430" s="1476"/>
      <c r="BL430" s="1476"/>
      <c r="BM430" s="1476"/>
      <c r="BN430" s="1476"/>
      <c r="BO430" s="1476"/>
      <c r="BP430" s="1476"/>
      <c r="BQ430" s="1476"/>
      <c r="BR430" s="1476"/>
      <c r="BS430" s="1476"/>
      <c r="BT430" s="1476"/>
      <c r="BU430" s="1476"/>
      <c r="BV430" s="1476"/>
      <c r="BW430" s="1476"/>
      <c r="BX430" s="1476"/>
      <c r="BY430" s="1476"/>
      <c r="BZ430" s="1476"/>
      <c r="CA430" s="1476"/>
      <c r="CB430" s="1476"/>
      <c r="CC430" s="1476"/>
      <c r="CD430" s="1476"/>
      <c r="CE430" s="1476"/>
      <c r="CF430" s="1476"/>
      <c r="CG430" s="1476"/>
      <c r="CH430" s="1476"/>
      <c r="CI430" s="1476"/>
      <c r="CJ430" s="1476"/>
      <c r="CK430" s="1476"/>
      <c r="CL430" s="1476"/>
      <c r="CM430" s="1476"/>
      <c r="CN430" s="1476"/>
      <c r="CO430" s="1476"/>
      <c r="CP430" s="1476"/>
      <c r="CQ430" s="1476"/>
      <c r="CR430" s="1476"/>
      <c r="CS430" s="1476"/>
      <c r="CT430" s="1476"/>
      <c r="CU430" s="1476"/>
      <c r="CV430" s="1476"/>
      <c r="CW430" s="1476"/>
      <c r="CX430" s="1476"/>
      <c r="CY430" s="1476"/>
      <c r="CZ430" s="1476"/>
      <c r="DA430" s="1476"/>
      <c r="DB430" s="1476"/>
      <c r="DC430" s="1476"/>
      <c r="DD430" s="1476"/>
      <c r="DE430" s="1476"/>
      <c r="DF430" s="1476"/>
      <c r="DG430" s="1476"/>
      <c r="DH430" s="1476"/>
      <c r="DI430" s="1476"/>
      <c r="DJ430" s="1476"/>
      <c r="DK430" s="1476"/>
      <c r="DL430" s="1476"/>
      <c r="DM430" s="1476"/>
      <c r="DN430" s="1476"/>
      <c r="DO430" s="1476"/>
      <c r="DP430" s="1476"/>
      <c r="DQ430" s="1476"/>
      <c r="DR430" s="1476"/>
      <c r="DS430" s="1476"/>
      <c r="DT430" s="1476"/>
      <c r="DU430" s="1476"/>
      <c r="DV430" s="1476"/>
      <c r="DW430" s="1476"/>
      <c r="DX430" s="1476"/>
      <c r="DY430" s="1476"/>
      <c r="DZ430" s="1476"/>
      <c r="EA430" s="1476"/>
      <c r="EB430" s="1476"/>
      <c r="EC430" s="1476"/>
      <c r="ED430" s="1476"/>
      <c r="EE430" s="1476"/>
      <c r="EF430" s="1476"/>
      <c r="EG430" s="1476"/>
      <c r="EH430" s="1476"/>
      <c r="EI430" s="1476"/>
      <c r="EJ430" s="1476"/>
      <c r="EK430" s="1476"/>
      <c r="EL430" s="1476"/>
      <c r="EM430" s="1476"/>
      <c r="EN430" s="1476"/>
      <c r="EO430" s="1476"/>
      <c r="EP430" s="1476"/>
      <c r="EQ430" s="1476"/>
      <c r="ER430" s="1476"/>
      <c r="ES430" s="1476"/>
      <c r="ET430" s="1476"/>
      <c r="EU430" s="1476"/>
      <c r="EV430" s="1476"/>
      <c r="EW430" s="1476"/>
      <c r="EX430" s="1476"/>
      <c r="EY430" s="1476"/>
      <c r="EZ430" s="1476"/>
      <c r="FA430" s="1476"/>
      <c r="FB430" s="1476"/>
      <c r="FC430" s="1476"/>
      <c r="FD430" s="1476"/>
      <c r="FE430" s="1476"/>
      <c r="FF430" s="1476"/>
      <c r="FG430" s="1476"/>
      <c r="FH430" s="1476"/>
      <c r="FI430" s="1476"/>
      <c r="FJ430" s="1476"/>
      <c r="FK430" s="1476"/>
      <c r="FL430" s="1476"/>
      <c r="FM430" s="1476"/>
      <c r="FN430" s="1476"/>
      <c r="FO430" s="1476"/>
      <c r="FP430" s="1476"/>
      <c r="FQ430" s="1476"/>
      <c r="FR430" s="1476"/>
      <c r="FS430" s="1476"/>
      <c r="FT430" s="1476"/>
      <c r="FU430" s="1476"/>
      <c r="FV430" s="1476"/>
      <c r="FW430" s="1476"/>
      <c r="FX430" s="1476"/>
      <c r="FY430" s="1476"/>
      <c r="FZ430" s="1476"/>
      <c r="GA430" s="1476"/>
      <c r="GB430" s="1476"/>
      <c r="GC430" s="1476"/>
      <c r="GD430" s="1476"/>
      <c r="GE430" s="1476"/>
      <c r="GF430" s="1476"/>
      <c r="GG430" s="1476"/>
      <c r="GH430" s="1476"/>
      <c r="GI430" s="1476"/>
      <c r="GJ430" s="1476"/>
      <c r="GK430" s="1476"/>
      <c r="GL430" s="1476"/>
      <c r="GM430" s="1476"/>
      <c r="GN430" s="1476"/>
      <c r="GO430" s="1476"/>
      <c r="GP430" s="1476"/>
      <c r="GQ430" s="1476"/>
      <c r="GR430" s="1476"/>
      <c r="GS430" s="1476"/>
      <c r="GT430" s="1476"/>
      <c r="GU430" s="1476"/>
      <c r="GV430" s="1476"/>
      <c r="GW430" s="1476"/>
      <c r="GX430" s="1476"/>
      <c r="GY430" s="1476"/>
      <c r="GZ430" s="1476"/>
      <c r="HA430" s="1476"/>
      <c r="HB430" s="1476"/>
      <c r="HC430" s="1476"/>
      <c r="HD430" s="1476"/>
      <c r="HE430" s="1476"/>
      <c r="HF430" s="1476"/>
      <c r="HG430" s="1476"/>
      <c r="HH430" s="1476"/>
      <c r="HI430" s="1476"/>
      <c r="HJ430" s="1476"/>
      <c r="HK430" s="1476"/>
      <c r="HL430" s="1476"/>
      <c r="HM430" s="1476"/>
      <c r="HN430" s="1476"/>
      <c r="HO430" s="1476"/>
      <c r="HP430" s="1476"/>
      <c r="HQ430" s="1476"/>
      <c r="HR430" s="1476"/>
      <c r="HS430" s="1476"/>
      <c r="HT430" s="1476"/>
      <c r="HU430" s="1476"/>
      <c r="HV430" s="1476"/>
      <c r="HW430" s="1476"/>
      <c r="HX430" s="1476"/>
      <c r="HY430" s="1476"/>
      <c r="HZ430" s="1476"/>
      <c r="IA430" s="1476"/>
      <c r="IB430" s="1476"/>
      <c r="IC430" s="1476"/>
      <c r="ID430" s="1476"/>
      <c r="IE430" s="1476"/>
      <c r="IF430" s="1476"/>
      <c r="IG430" s="1476"/>
      <c r="IH430" s="1476"/>
      <c r="II430" s="1476"/>
      <c r="IJ430" s="1476"/>
      <c r="IK430" s="1476"/>
      <c r="IL430" s="1476"/>
      <c r="IM430" s="1476"/>
      <c r="IN430" s="1476"/>
      <c r="IO430" s="1476"/>
      <c r="IP430" s="1476"/>
      <c r="IQ430" s="1476"/>
      <c r="IR430" s="1476"/>
      <c r="IS430" s="1476"/>
      <c r="IT430" s="1476"/>
      <c r="IU430" s="1476"/>
      <c r="IV430" s="1476"/>
      <c r="IW430" s="1476"/>
      <c r="IX430" s="1476"/>
      <c r="IY430" s="1476"/>
      <c r="IZ430" s="1476"/>
      <c r="JA430" s="1476"/>
      <c r="JB430" s="1476"/>
      <c r="JC430" s="1476"/>
      <c r="JD430" s="1476"/>
      <c r="JE430" s="1476"/>
      <c r="JF430" s="1476"/>
      <c r="JG430" s="1476"/>
      <c r="JH430" s="1476"/>
      <c r="JI430" s="1476"/>
      <c r="JJ430" s="1476"/>
      <c r="JK430" s="1476"/>
      <c r="JL430" s="1476"/>
      <c r="JM430" s="1476"/>
      <c r="JN430" s="1476"/>
      <c r="JO430" s="1476"/>
      <c r="JP430" s="1476"/>
      <c r="JQ430" s="1476"/>
      <c r="JR430" s="1476"/>
      <c r="JS430" s="1476"/>
      <c r="JT430" s="1476"/>
      <c r="JU430" s="1476"/>
      <c r="JV430" s="1476"/>
      <c r="JW430" s="1476"/>
      <c r="JX430" s="1476"/>
      <c r="JY430" s="1476"/>
      <c r="JZ430" s="1476"/>
      <c r="KA430" s="1476"/>
      <c r="KB430" s="1476"/>
      <c r="KC430" s="1476"/>
      <c r="KD430" s="1476"/>
      <c r="KE430" s="1476"/>
      <c r="KF430" s="1476"/>
      <c r="KG430" s="1476"/>
      <c r="KH430" s="1476"/>
      <c r="KI430" s="1476"/>
      <c r="KJ430" s="1476"/>
      <c r="KK430" s="1476"/>
      <c r="KL430" s="1476"/>
      <c r="KM430" s="1476"/>
      <c r="KN430" s="1476"/>
      <c r="KO430" s="1476"/>
      <c r="KP430" s="1476"/>
      <c r="KQ430" s="1476"/>
      <c r="KR430" s="1476"/>
      <c r="KS430" s="1476"/>
      <c r="KT430" s="1476"/>
      <c r="KU430" s="1476"/>
      <c r="KV430" s="1476"/>
      <c r="KW430" s="1476"/>
      <c r="KX430" s="1476"/>
      <c r="KY430" s="1476"/>
      <c r="KZ430" s="1476"/>
      <c r="LA430" s="1476"/>
      <c r="LB430" s="1476"/>
      <c r="LC430" s="1476"/>
      <c r="LD430" s="1476"/>
      <c r="LE430" s="1476"/>
      <c r="LF430" s="1476"/>
      <c r="LG430" s="1476"/>
      <c r="LH430" s="1476"/>
      <c r="LI430" s="1476"/>
      <c r="LJ430" s="1476"/>
      <c r="LK430" s="1476"/>
      <c r="LL430" s="1476"/>
      <c r="LM430" s="1476"/>
      <c r="LN430" s="1476"/>
      <c r="LO430" s="1476"/>
      <c r="LP430" s="1476"/>
      <c r="LQ430" s="1476"/>
      <c r="LR430" s="1476"/>
      <c r="LS430" s="1476"/>
      <c r="LT430" s="1476"/>
      <c r="LU430" s="1476"/>
      <c r="LV430" s="1476"/>
      <c r="LW430" s="1476"/>
      <c r="LX430" s="1476"/>
      <c r="LY430" s="1476"/>
      <c r="LZ430" s="1476"/>
      <c r="MA430" s="1476"/>
      <c r="MB430" s="1476"/>
      <c r="MC430" s="1476"/>
      <c r="MD430" s="1476"/>
      <c r="ME430" s="1476"/>
      <c r="MF430" s="1476"/>
      <c r="MG430" s="1476"/>
      <c r="MH430" s="1476"/>
      <c r="MI430" s="1476"/>
      <c r="MJ430" s="1476"/>
      <c r="MK430" s="1476"/>
      <c r="ML430" s="1476"/>
      <c r="MM430" s="1476"/>
      <c r="MN430" s="1476"/>
      <c r="MO430" s="1476"/>
      <c r="MP430" s="1476"/>
      <c r="MQ430" s="1476"/>
      <c r="MR430" s="1476"/>
      <c r="MS430" s="1476"/>
      <c r="MT430" s="1476"/>
      <c r="MU430" s="1476"/>
      <c r="MV430" s="1476"/>
      <c r="MW430" s="1476"/>
      <c r="MX430" s="1476"/>
      <c r="MY430" s="1476"/>
      <c r="MZ430" s="1476"/>
      <c r="NA430" s="1476"/>
      <c r="NB430" s="1476"/>
      <c r="NC430" s="1476"/>
      <c r="ND430" s="1476"/>
      <c r="NE430" s="1476"/>
      <c r="NF430" s="1476"/>
      <c r="NG430" s="1476"/>
      <c r="NH430" s="1476"/>
      <c r="NI430" s="1476"/>
      <c r="NJ430" s="1476"/>
      <c r="NK430" s="1476"/>
      <c r="NL430" s="1476"/>
      <c r="NM430" s="1476"/>
      <c r="NN430" s="1476"/>
      <c r="NO430" s="1476"/>
      <c r="NP430" s="1476"/>
      <c r="NQ430" s="1476"/>
      <c r="NR430" s="1476"/>
      <c r="NS430" s="1476"/>
      <c r="NT430" s="1476"/>
      <c r="NU430" s="1476"/>
      <c r="NV430" s="1476"/>
      <c r="NW430" s="1476"/>
      <c r="NX430" s="1476"/>
      <c r="NY430" s="1476"/>
      <c r="NZ430" s="1476"/>
      <c r="OA430" s="1476"/>
      <c r="OB430" s="1476"/>
      <c r="OC430" s="1476"/>
      <c r="OD430" s="1476"/>
      <c r="OE430" s="1476"/>
      <c r="OF430" s="1476"/>
      <c r="OG430" s="1476"/>
      <c r="OH430" s="1476"/>
      <c r="OI430" s="1476"/>
      <c r="OJ430" s="1476"/>
      <c r="OK430" s="1476"/>
      <c r="OL430" s="1476"/>
      <c r="OM430" s="1476"/>
      <c r="ON430" s="1476"/>
      <c r="OO430" s="1476"/>
      <c r="OP430" s="1476"/>
      <c r="OQ430" s="1476"/>
      <c r="OR430" s="1476"/>
      <c r="OS430" s="1476"/>
      <c r="OT430" s="1476"/>
      <c r="OU430" s="1476"/>
      <c r="OV430" s="1476"/>
      <c r="OW430" s="1476"/>
      <c r="OX430" s="1476"/>
      <c r="OY430" s="1476"/>
      <c r="OZ430" s="1476"/>
      <c r="PA430" s="1476"/>
      <c r="PB430" s="1476"/>
      <c r="PC430" s="1476"/>
      <c r="PD430" s="1476"/>
      <c r="PE430" s="1476"/>
      <c r="PF430" s="1476"/>
      <c r="PG430" s="1476"/>
      <c r="PH430" s="1476"/>
      <c r="PI430" s="1476"/>
      <c r="PJ430" s="1476"/>
      <c r="PK430" s="1476"/>
      <c r="PL430" s="1476"/>
      <c r="PM430" s="1476"/>
      <c r="PN430" s="1476"/>
      <c r="PO430" s="1476"/>
      <c r="PP430" s="1476"/>
      <c r="PQ430" s="1476"/>
      <c r="PR430" s="1476"/>
      <c r="PS430" s="1476"/>
      <c r="PT430" s="1476"/>
      <c r="PU430" s="1476"/>
      <c r="PV430" s="1476"/>
      <c r="PW430" s="1476"/>
      <c r="PX430" s="1476"/>
      <c r="PY430" s="1476"/>
      <c r="PZ430" s="1476"/>
      <c r="QA430" s="1476"/>
      <c r="QB430" s="1476"/>
      <c r="QC430" s="1476"/>
      <c r="QD430" s="1476"/>
      <c r="QE430" s="1476"/>
      <c r="QF430" s="1476"/>
      <c r="QG430" s="1476"/>
      <c r="QH430" s="1476"/>
      <c r="QI430" s="1476"/>
      <c r="QJ430" s="1476"/>
      <c r="QK430" s="1476"/>
      <c r="QL430" s="1476"/>
      <c r="QM430" s="1476"/>
      <c r="QN430" s="1476"/>
      <c r="QO430" s="1476"/>
      <c r="QP430" s="1476"/>
      <c r="QQ430" s="1476"/>
      <c r="QR430" s="1476"/>
      <c r="QS430" s="1476"/>
      <c r="QT430" s="1476"/>
      <c r="QU430" s="1476"/>
      <c r="QV430" s="1476"/>
      <c r="QW430" s="1476"/>
      <c r="QX430" s="1476"/>
      <c r="QY430" s="1476"/>
      <c r="QZ430" s="1476"/>
      <c r="RA430" s="1476"/>
      <c r="RB430" s="1476"/>
      <c r="RC430" s="1476"/>
      <c r="RD430" s="1476"/>
      <c r="RE430" s="1476"/>
      <c r="RF430" s="1476"/>
      <c r="RG430" s="1476"/>
      <c r="RH430" s="1476"/>
      <c r="RI430" s="1476"/>
      <c r="RJ430" s="1476"/>
      <c r="RK430" s="1476"/>
      <c r="RL430" s="1476"/>
      <c r="RM430" s="1476"/>
      <c r="RN430" s="1476"/>
      <c r="RO430" s="1476"/>
      <c r="RP430" s="1476"/>
      <c r="RQ430" s="1476"/>
      <c r="RR430" s="1476"/>
      <c r="RS430" s="1476"/>
      <c r="RT430" s="1476"/>
      <c r="RU430" s="1476"/>
      <c r="RV430" s="1476"/>
      <c r="RW430" s="1476"/>
      <c r="RX430" s="1476"/>
      <c r="RY430" s="1476"/>
      <c r="RZ430" s="1476"/>
      <c r="SA430" s="1476"/>
      <c r="SB430" s="1476"/>
      <c r="SC430" s="1476"/>
      <c r="SD430" s="1476"/>
      <c r="SE430" s="1476"/>
      <c r="SF430" s="1476"/>
      <c r="SG430" s="1476"/>
      <c r="SH430" s="1476"/>
      <c r="SI430" s="1476"/>
      <c r="SJ430" s="1476"/>
      <c r="SK430" s="1476"/>
      <c r="SL430" s="1476"/>
      <c r="SM430" s="1476"/>
      <c r="SN430" s="1476"/>
      <c r="SO430" s="1476"/>
      <c r="SP430" s="1476"/>
      <c r="SQ430" s="1476"/>
      <c r="SR430" s="1476"/>
      <c r="SS430" s="1476"/>
      <c r="ST430" s="1476"/>
      <c r="SU430" s="1476"/>
      <c r="SV430" s="1476"/>
      <c r="SW430" s="1476"/>
      <c r="SX430" s="1476"/>
      <c r="SY430" s="1476"/>
      <c r="SZ430" s="1476"/>
      <c r="TA430" s="1476"/>
      <c r="TB430" s="1476"/>
      <c r="TC430" s="1476"/>
      <c r="TD430" s="1476"/>
      <c r="TE430" s="1476"/>
      <c r="TF430" s="1476"/>
      <c r="TG430" s="1476"/>
      <c r="TH430" s="1476"/>
      <c r="TI430" s="1476"/>
      <c r="TJ430" s="1476"/>
      <c r="TK430" s="1476"/>
      <c r="TL430" s="1476"/>
      <c r="TM430" s="1476"/>
      <c r="TN430" s="1476"/>
      <c r="TO430" s="1476"/>
      <c r="TP430" s="1476"/>
      <c r="TQ430" s="1476"/>
      <c r="TR430" s="1476"/>
      <c r="TS430" s="1476"/>
      <c r="TT430" s="1476"/>
      <c r="TU430" s="1476"/>
      <c r="TV430" s="1476"/>
      <c r="TW430" s="1476"/>
      <c r="TX430" s="1476"/>
      <c r="TY430" s="1476"/>
      <c r="TZ430" s="1476"/>
      <c r="UA430" s="1476"/>
      <c r="UB430" s="1476"/>
      <c r="UC430" s="1476"/>
      <c r="UD430" s="1476"/>
      <c r="UE430" s="1476"/>
      <c r="UF430" s="1476"/>
      <c r="UG430" s="1476"/>
      <c r="UH430" s="1476"/>
      <c r="UI430" s="1476"/>
      <c r="UJ430" s="1476"/>
      <c r="UK430" s="1476"/>
      <c r="UL430" s="1476"/>
      <c r="UM430" s="1476"/>
      <c r="UN430" s="1476"/>
      <c r="UO430" s="1476"/>
      <c r="UP430" s="1476"/>
      <c r="UQ430" s="1476"/>
      <c r="UR430" s="1476"/>
      <c r="US430" s="1476"/>
      <c r="UT430" s="1476"/>
      <c r="UU430" s="1476"/>
      <c r="UV430" s="1476"/>
      <c r="UW430" s="1476"/>
      <c r="UX430" s="1476"/>
      <c r="UY430" s="1476"/>
      <c r="UZ430" s="1476"/>
      <c r="VA430" s="1476"/>
      <c r="VB430" s="1476"/>
      <c r="VC430" s="1476"/>
      <c r="VD430" s="1476"/>
      <c r="VE430" s="1476"/>
      <c r="VF430" s="1476"/>
      <c r="VG430" s="1476"/>
      <c r="VH430" s="1476"/>
      <c r="VI430" s="1476"/>
      <c r="VJ430" s="1476"/>
      <c r="VK430" s="1476"/>
      <c r="VL430" s="1476"/>
      <c r="VM430" s="1476"/>
      <c r="VN430" s="1476"/>
      <c r="VO430" s="1476"/>
      <c r="VP430" s="1476"/>
      <c r="VQ430" s="1476"/>
      <c r="VR430" s="1476"/>
      <c r="VS430" s="1476"/>
      <c r="VT430" s="1476"/>
      <c r="VU430" s="1476"/>
      <c r="VV430" s="1476"/>
      <c r="VW430" s="1476"/>
      <c r="VX430" s="1476"/>
      <c r="VY430" s="1476"/>
      <c r="VZ430" s="1476"/>
      <c r="WA430" s="1476"/>
      <c r="WB430" s="1476"/>
      <c r="WC430" s="1476"/>
      <c r="WD430" s="1476"/>
      <c r="WE430" s="1476"/>
      <c r="WF430" s="1476"/>
      <c r="WG430" s="1476"/>
      <c r="WH430" s="1476"/>
      <c r="WI430" s="1476"/>
      <c r="WJ430" s="1476"/>
      <c r="WK430" s="1476"/>
      <c r="WL430" s="1476"/>
      <c r="WM430" s="1476"/>
      <c r="WN430" s="1476"/>
      <c r="WO430" s="1476"/>
      <c r="WP430" s="1476"/>
      <c r="WQ430" s="1476"/>
      <c r="WR430" s="1476"/>
      <c r="WS430" s="1476"/>
      <c r="WT430" s="1476"/>
      <c r="WU430" s="1476"/>
      <c r="WV430" s="1476"/>
      <c r="WW430" s="1476"/>
      <c r="WX430" s="1476"/>
      <c r="WY430" s="1476"/>
      <c r="WZ430" s="1476"/>
      <c r="XA430" s="1476"/>
      <c r="XB430" s="1476"/>
      <c r="XC430" s="1476"/>
      <c r="XD430" s="1476"/>
      <c r="XE430" s="1476"/>
      <c r="XF430" s="1476"/>
      <c r="XG430" s="1476"/>
      <c r="XH430" s="1476"/>
      <c r="XI430" s="1476"/>
      <c r="XJ430" s="1476"/>
      <c r="XK430" s="1476"/>
      <c r="XL430" s="1476"/>
      <c r="XM430" s="1476"/>
      <c r="XN430" s="1476"/>
      <c r="XO430" s="1476"/>
      <c r="XP430" s="1476"/>
      <c r="XQ430" s="1476"/>
      <c r="XR430" s="1476"/>
      <c r="XS430" s="1476"/>
      <c r="XT430" s="1476"/>
      <c r="XU430" s="1476"/>
      <c r="XV430" s="1476"/>
      <c r="XW430" s="1476"/>
      <c r="XX430" s="1476"/>
      <c r="XY430" s="1476"/>
      <c r="XZ430" s="1476"/>
      <c r="YA430" s="1476"/>
      <c r="YB430" s="1476"/>
      <c r="YC430" s="1476"/>
      <c r="YD430" s="1476"/>
      <c r="YE430" s="1476"/>
      <c r="YF430" s="1476"/>
      <c r="YG430" s="1476"/>
      <c r="YH430" s="1476"/>
      <c r="YI430" s="1476"/>
      <c r="YJ430" s="1476"/>
      <c r="YK430" s="1476"/>
      <c r="YL430" s="1476"/>
      <c r="YM430" s="1476"/>
      <c r="YN430" s="1476"/>
      <c r="YO430" s="1476"/>
      <c r="YP430" s="1476"/>
      <c r="YQ430" s="1476"/>
      <c r="YR430" s="1476"/>
      <c r="YS430" s="1476"/>
      <c r="YT430" s="1476"/>
      <c r="YU430" s="1476"/>
      <c r="YV430" s="1476"/>
      <c r="YW430" s="1476"/>
      <c r="YX430" s="1476"/>
      <c r="YY430" s="1476"/>
      <c r="YZ430" s="1476"/>
      <c r="ZA430" s="1476"/>
      <c r="ZB430" s="1476"/>
      <c r="ZC430" s="1476"/>
      <c r="ZD430" s="1476"/>
      <c r="ZE430" s="1476"/>
      <c r="ZF430" s="1476"/>
      <c r="ZG430" s="1476"/>
      <c r="ZH430" s="1476"/>
      <c r="ZI430" s="1476"/>
      <c r="ZJ430" s="1476"/>
      <c r="ZK430" s="1476"/>
      <c r="ZL430" s="1476"/>
      <c r="ZM430" s="1476"/>
      <c r="ZN430" s="1476"/>
      <c r="ZO430" s="1476"/>
      <c r="ZP430" s="1476"/>
      <c r="ZQ430" s="1476"/>
      <c r="ZR430" s="1476"/>
      <c r="ZS430" s="1476"/>
      <c r="ZT430" s="1476"/>
      <c r="ZU430" s="1476"/>
      <c r="ZV430" s="1476"/>
      <c r="ZW430" s="1476"/>
      <c r="ZX430" s="1476"/>
      <c r="ZY430" s="1476"/>
      <c r="ZZ430" s="1476"/>
      <c r="AAA430" s="1476"/>
      <c r="AAB430" s="1476"/>
      <c r="AAC430" s="1476"/>
      <c r="AAD430" s="1476"/>
      <c r="AAE430" s="1476"/>
      <c r="AAF430" s="1476"/>
      <c r="AAG430" s="1476"/>
      <c r="AAH430" s="1476"/>
      <c r="AAI430" s="1476"/>
      <c r="AAJ430" s="1476"/>
      <c r="AAK430" s="1476"/>
      <c r="AAL430" s="1476"/>
      <c r="AAM430" s="1476"/>
      <c r="AAN430" s="1476"/>
      <c r="AAO430" s="1476"/>
      <c r="AAP430" s="1476"/>
      <c r="AAQ430" s="1476"/>
      <c r="AAR430" s="1476"/>
      <c r="AAS430" s="1476"/>
      <c r="AAT430" s="1476"/>
      <c r="AAU430" s="1476"/>
      <c r="AAV430" s="1476"/>
      <c r="AAW430" s="1476"/>
      <c r="AAX430" s="1476"/>
      <c r="AAY430" s="1476"/>
      <c r="AAZ430" s="1476"/>
      <c r="ABA430" s="1476"/>
      <c r="ABB430" s="1476"/>
      <c r="ABC430" s="1476"/>
      <c r="ABD430" s="1476"/>
      <c r="ABE430" s="1476"/>
      <c r="ABF430" s="1476"/>
      <c r="ABG430" s="1476"/>
      <c r="ABH430" s="1476"/>
      <c r="ABI430" s="1476"/>
      <c r="ABJ430" s="1476"/>
      <c r="ABK430" s="1476"/>
      <c r="ABL430" s="1476"/>
      <c r="ABM430" s="1476"/>
      <c r="ABN430" s="1476"/>
      <c r="ABO430" s="1476"/>
      <c r="ABP430" s="1476"/>
      <c r="ABQ430" s="1476"/>
      <c r="ABR430" s="1476"/>
      <c r="ABS430" s="1476"/>
      <c r="ABT430" s="1476"/>
      <c r="ABU430" s="1476"/>
      <c r="ABV430" s="1476"/>
      <c r="ABW430" s="1476"/>
      <c r="ABX430" s="1476"/>
      <c r="ABY430" s="1476"/>
      <c r="ABZ430" s="1476"/>
      <c r="ACA430" s="1476"/>
      <c r="ACB430" s="1476"/>
      <c r="ACC430" s="1476"/>
      <c r="ACD430" s="1476"/>
      <c r="ACE430" s="1476"/>
      <c r="ACF430" s="1476"/>
      <c r="ACG430" s="1476"/>
      <c r="ACH430" s="1476"/>
      <c r="ACI430" s="1476"/>
      <c r="ACJ430" s="1476"/>
      <c r="ACK430" s="1476"/>
      <c r="ACL430" s="1476"/>
      <c r="ACM430" s="1476"/>
      <c r="ACN430" s="1476"/>
      <c r="ACO430" s="1476"/>
      <c r="ACP430" s="1476"/>
      <c r="ACQ430" s="1476"/>
      <c r="ACR430" s="1476"/>
      <c r="ACS430" s="1476"/>
      <c r="ACT430" s="1476"/>
      <c r="ACU430" s="1476"/>
      <c r="ACV430" s="1476"/>
      <c r="ACW430" s="1476"/>
      <c r="ACX430" s="1476"/>
      <c r="ACY430" s="1476"/>
      <c r="ACZ430" s="1476"/>
      <c r="ADA430" s="1476"/>
      <c r="ADB430" s="1476"/>
      <c r="ADC430" s="1476"/>
      <c r="ADD430" s="1476"/>
      <c r="ADE430" s="1476"/>
      <c r="ADF430" s="1476"/>
      <c r="ADG430" s="1476"/>
      <c r="ADH430" s="1476"/>
      <c r="ADI430" s="1476"/>
      <c r="ADJ430" s="1476"/>
      <c r="ADK430" s="1476"/>
      <c r="ADL430" s="1476"/>
      <c r="ADM430" s="1476"/>
      <c r="ADN430" s="1476"/>
      <c r="ADO430" s="1476"/>
      <c r="ADP430" s="1476"/>
      <c r="ADQ430" s="1476"/>
      <c r="ADR430" s="1476"/>
      <c r="ADS430" s="1476"/>
      <c r="ADT430" s="1476"/>
      <c r="ADU430" s="1476"/>
      <c r="ADV430" s="1476"/>
      <c r="ADW430" s="1476"/>
      <c r="ADX430" s="1476"/>
      <c r="ADY430" s="1476"/>
      <c r="ADZ430" s="1476"/>
      <c r="AEA430" s="1476"/>
      <c r="AEB430" s="1476"/>
      <c r="AEC430" s="1476"/>
      <c r="AED430" s="1476"/>
      <c r="AEE430" s="1476"/>
      <c r="AEF430" s="1476"/>
      <c r="AEG430" s="1476"/>
      <c r="AEH430" s="1476"/>
      <c r="AEI430" s="1476"/>
      <c r="AEJ430" s="1476"/>
      <c r="AEK430" s="1476"/>
      <c r="AEL430" s="1476"/>
      <c r="AEM430" s="1476"/>
      <c r="AEN430" s="1476"/>
      <c r="AEO430" s="1476"/>
      <c r="AEP430" s="1476"/>
      <c r="AEQ430" s="1476"/>
      <c r="AER430" s="1476"/>
      <c r="AES430" s="1476"/>
      <c r="AET430" s="1476"/>
      <c r="AEU430" s="1476"/>
      <c r="AEV430" s="1476"/>
      <c r="AEW430" s="1476"/>
      <c r="AEX430" s="1476"/>
      <c r="AEY430" s="1476"/>
      <c r="AEZ430" s="1476"/>
      <c r="AFA430" s="1476"/>
      <c r="AFB430" s="1476"/>
      <c r="AFC430" s="1476"/>
      <c r="AFD430" s="1476"/>
      <c r="AFE430" s="1476"/>
      <c r="AFF430" s="1476"/>
      <c r="AFG430" s="1476"/>
      <c r="AFH430" s="1476"/>
      <c r="AFI430" s="1476"/>
      <c r="AFJ430" s="1476"/>
      <c r="AFK430" s="1476"/>
      <c r="AFL430" s="1476"/>
      <c r="AFM430" s="1476"/>
      <c r="AFN430" s="1476"/>
      <c r="AFO430" s="1476"/>
      <c r="AFP430" s="1476"/>
      <c r="AFQ430" s="1476"/>
      <c r="AFR430" s="1476"/>
      <c r="AFS430" s="1476"/>
      <c r="AFT430" s="1476"/>
      <c r="AFU430" s="1476"/>
      <c r="AFV430" s="1476"/>
      <c r="AFW430" s="1476"/>
      <c r="AFX430" s="1476"/>
      <c r="AFY430" s="1476"/>
      <c r="AFZ430" s="1476"/>
      <c r="AGA430" s="1476"/>
      <c r="AGB430" s="1476"/>
      <c r="AGC430" s="1476"/>
      <c r="AGD430" s="1476"/>
      <c r="AGE430" s="1476"/>
      <c r="AGF430" s="1476"/>
      <c r="AGG430" s="1476"/>
      <c r="AGH430" s="1476"/>
      <c r="AGI430" s="1476"/>
      <c r="AGJ430" s="1476"/>
      <c r="AGK430" s="1476"/>
      <c r="AGL430" s="1476"/>
      <c r="AGM430" s="1476"/>
      <c r="AGN430" s="1476"/>
      <c r="AGO430" s="1476"/>
      <c r="AGP430" s="1476"/>
      <c r="AGQ430" s="1476"/>
      <c r="AGR430" s="1476"/>
      <c r="AGS430" s="1476"/>
      <c r="AGT430" s="1476"/>
      <c r="AGU430" s="1476"/>
      <c r="AGV430" s="1476"/>
      <c r="AGW430" s="1476"/>
      <c r="AGX430" s="1476"/>
      <c r="AGY430" s="1476"/>
      <c r="AGZ430" s="1476"/>
      <c r="AHA430" s="1476"/>
      <c r="AHB430" s="1476"/>
      <c r="AHC430" s="1476"/>
      <c r="AHD430" s="1476"/>
      <c r="AHE430" s="1476"/>
      <c r="AHF430" s="1476"/>
      <c r="AHG430" s="1476"/>
      <c r="AHH430" s="1476"/>
      <c r="AHI430" s="1476"/>
      <c r="AHJ430" s="1476"/>
      <c r="AHK430" s="1476"/>
      <c r="AHL430" s="1476"/>
      <c r="AHM430" s="1476"/>
      <c r="AHN430" s="1476"/>
      <c r="AHO430" s="1476"/>
      <c r="AHP430" s="1476"/>
      <c r="AHQ430" s="1476"/>
      <c r="AHR430" s="1476"/>
      <c r="AHS430" s="1476"/>
      <c r="AHT430" s="1476"/>
      <c r="AHU430" s="1476"/>
      <c r="AHV430" s="1476"/>
      <c r="AHW430" s="1476"/>
      <c r="AHX430" s="1476"/>
      <c r="AHY430" s="1476"/>
      <c r="AHZ430" s="1476"/>
      <c r="AIA430" s="1476"/>
      <c r="AIB430" s="1476"/>
      <c r="AIC430" s="1476"/>
      <c r="AID430" s="1476"/>
      <c r="AIE430" s="1476"/>
      <c r="AIF430" s="1476"/>
      <c r="AIG430" s="1476"/>
      <c r="AIH430" s="1476"/>
      <c r="AII430" s="1476"/>
      <c r="AIJ430" s="1476"/>
      <c r="AIK430" s="1476"/>
      <c r="AIL430" s="1476"/>
      <c r="AIM430" s="1476"/>
      <c r="AIN430" s="1476"/>
      <c r="AIO430" s="1476"/>
      <c r="AIP430" s="1476"/>
      <c r="AIQ430" s="1476"/>
      <c r="AIR430" s="1476"/>
      <c r="AIS430" s="1476"/>
      <c r="AIT430" s="1476"/>
      <c r="AIU430" s="1476"/>
      <c r="AIV430" s="1476"/>
      <c r="AIW430" s="1476"/>
      <c r="AIX430" s="1476"/>
      <c r="AIY430" s="1476"/>
      <c r="AIZ430" s="1476"/>
      <c r="AJA430" s="1476"/>
      <c r="AJB430" s="1476"/>
      <c r="AJC430" s="1476"/>
      <c r="AJD430" s="1476"/>
      <c r="AJE430" s="1476"/>
      <c r="AJF430" s="1476"/>
      <c r="AJG430" s="1476"/>
      <c r="AJH430" s="1476"/>
      <c r="AJI430" s="1476"/>
      <c r="AJJ430" s="1476"/>
      <c r="AJK430" s="1476"/>
      <c r="AJL430" s="1476"/>
      <c r="AJM430" s="1476"/>
      <c r="AJN430" s="1476"/>
      <c r="AJO430" s="1476"/>
      <c r="AJP430" s="1476"/>
      <c r="AJQ430" s="1476"/>
      <c r="AJR430" s="1476"/>
      <c r="AJS430" s="1476"/>
      <c r="AJT430" s="1476"/>
      <c r="AJU430" s="1476"/>
      <c r="AJV430" s="1476"/>
      <c r="AJW430" s="1476"/>
      <c r="AJX430" s="1476"/>
      <c r="AJY430" s="1476"/>
      <c r="AJZ430" s="1476"/>
      <c r="AKA430" s="1476"/>
      <c r="AKB430" s="1476"/>
      <c r="AKC430" s="1476"/>
      <c r="AKD430" s="1476"/>
      <c r="AKE430" s="1476"/>
      <c r="AKF430" s="1476"/>
      <c r="AKG430" s="1476"/>
      <c r="AKH430" s="1476"/>
      <c r="AKI430" s="1476"/>
      <c r="AKJ430" s="1476"/>
      <c r="AKK430" s="1476"/>
      <c r="AKL430" s="1476"/>
      <c r="AKM430" s="1476"/>
      <c r="AKN430" s="1476"/>
      <c r="AKO430" s="1476"/>
      <c r="AKP430" s="1476"/>
      <c r="AKQ430" s="1476"/>
      <c r="AKR430" s="1476"/>
      <c r="AKS430" s="1476"/>
      <c r="AKT430" s="1476"/>
      <c r="AKU430" s="1476"/>
      <c r="AKV430" s="1476"/>
      <c r="AKW430" s="1476"/>
      <c r="AKX430" s="1476"/>
      <c r="AKY430" s="1476"/>
      <c r="AKZ430" s="1476"/>
      <c r="ALA430" s="1476"/>
      <c r="ALB430" s="1476"/>
      <c r="ALC430" s="1476"/>
      <c r="ALD430" s="1476"/>
      <c r="ALE430" s="1476"/>
      <c r="ALF430" s="1476"/>
      <c r="ALG430" s="1476"/>
      <c r="ALH430" s="1476"/>
      <c r="ALI430" s="1476"/>
      <c r="ALJ430" s="1476"/>
      <c r="ALK430" s="1476"/>
      <c r="ALL430" s="1476"/>
      <c r="ALM430" s="1476"/>
      <c r="ALN430" s="1476"/>
      <c r="ALO430" s="1476"/>
      <c r="ALP430" s="1476"/>
      <c r="ALQ430" s="1476"/>
      <c r="ALR430" s="1476"/>
      <c r="ALS430" s="1476"/>
      <c r="ALT430" s="1476"/>
      <c r="ALU430" s="1476"/>
      <c r="ALV430" s="1476"/>
      <c r="ALW430" s="1476"/>
      <c r="ALX430" s="1476"/>
      <c r="ALY430" s="1476"/>
      <c r="ALZ430" s="1476"/>
      <c r="AMA430" s="1476"/>
      <c r="AMB430" s="1476"/>
      <c r="AMC430" s="1476"/>
      <c r="AMD430" s="1476"/>
      <c r="AME430" s="1476"/>
      <c r="AMF430" s="1476"/>
      <c r="AMG430" s="1476"/>
      <c r="AMH430" s="1476"/>
      <c r="AMI430" s="1476"/>
      <c r="AMJ430" s="1476"/>
      <c r="AMK430" s="1476"/>
    </row>
    <row r="431" spans="1:1025">
      <c r="A431" s="1215" t="s">
        <v>8511</v>
      </c>
      <c r="B431" s="1216"/>
      <c r="C431" s="1216"/>
      <c r="D431" s="1216"/>
      <c r="E431" s="1219"/>
      <c r="F431" s="1219"/>
      <c r="G431" s="1217" t="s">
        <v>8485</v>
      </c>
      <c r="H431" s="1217" t="s">
        <v>4344</v>
      </c>
      <c r="K431" s="1476"/>
      <c r="L431" s="1476"/>
      <c r="M431" s="1476"/>
      <c r="N431" s="1476"/>
      <c r="O431" s="1476"/>
      <c r="P431" s="1476"/>
      <c r="Q431" s="1476"/>
      <c r="R431" s="1476"/>
      <c r="S431" s="1476"/>
      <c r="T431" s="1476"/>
      <c r="U431" s="1476"/>
      <c r="V431" s="1476"/>
      <c r="W431" s="1476"/>
      <c r="X431" s="1476"/>
      <c r="Y431" s="1476"/>
      <c r="Z431" s="1476"/>
      <c r="AA431" s="1476"/>
      <c r="AB431" s="1476"/>
      <c r="AC431" s="1476"/>
      <c r="AD431" s="1476"/>
      <c r="AE431" s="1476"/>
      <c r="AF431" s="1476"/>
      <c r="AG431" s="1476"/>
      <c r="AH431" s="1476"/>
      <c r="AI431" s="1476"/>
      <c r="AJ431" s="1476"/>
      <c r="AK431" s="1476"/>
      <c r="AL431" s="1476"/>
      <c r="AM431" s="1476"/>
      <c r="AN431" s="1476"/>
      <c r="AO431" s="1476"/>
      <c r="AP431" s="1476"/>
      <c r="AQ431" s="1476"/>
      <c r="AR431" s="1476"/>
      <c r="AS431" s="1476"/>
      <c r="AT431" s="1476"/>
      <c r="AU431" s="1476"/>
      <c r="AV431" s="1476"/>
      <c r="AW431" s="1476"/>
      <c r="AX431" s="1476"/>
      <c r="AY431" s="1476"/>
      <c r="AZ431" s="1476"/>
      <c r="BA431" s="1476"/>
      <c r="BB431" s="1476"/>
      <c r="BC431" s="1476"/>
      <c r="BD431" s="1476"/>
      <c r="BE431" s="1476"/>
      <c r="BF431" s="1476"/>
      <c r="BG431" s="1476"/>
      <c r="BH431" s="1476"/>
      <c r="BI431" s="1476"/>
      <c r="BJ431" s="1476"/>
      <c r="BK431" s="1476"/>
      <c r="BL431" s="1476"/>
      <c r="BM431" s="1476"/>
      <c r="BN431" s="1476"/>
      <c r="BO431" s="1476"/>
      <c r="BP431" s="1476"/>
      <c r="BQ431" s="1476"/>
      <c r="BR431" s="1476"/>
      <c r="BS431" s="1476"/>
      <c r="BT431" s="1476"/>
      <c r="BU431" s="1476"/>
      <c r="BV431" s="1476"/>
      <c r="BW431" s="1476"/>
      <c r="BX431" s="1476"/>
      <c r="BY431" s="1476"/>
      <c r="BZ431" s="1476"/>
      <c r="CA431" s="1476"/>
      <c r="CB431" s="1476"/>
      <c r="CC431" s="1476"/>
      <c r="CD431" s="1476"/>
      <c r="CE431" s="1476"/>
      <c r="CF431" s="1476"/>
      <c r="CG431" s="1476"/>
      <c r="CH431" s="1476"/>
      <c r="CI431" s="1476"/>
      <c r="CJ431" s="1476"/>
      <c r="CK431" s="1476"/>
      <c r="CL431" s="1476"/>
      <c r="CM431" s="1476"/>
      <c r="CN431" s="1476"/>
      <c r="CO431" s="1476"/>
      <c r="CP431" s="1476"/>
      <c r="CQ431" s="1476"/>
      <c r="CR431" s="1476"/>
      <c r="CS431" s="1476"/>
      <c r="CT431" s="1476"/>
      <c r="CU431" s="1476"/>
      <c r="CV431" s="1476"/>
      <c r="CW431" s="1476"/>
      <c r="CX431" s="1476"/>
      <c r="CY431" s="1476"/>
      <c r="CZ431" s="1476"/>
      <c r="DA431" s="1476"/>
      <c r="DB431" s="1476"/>
      <c r="DC431" s="1476"/>
      <c r="DD431" s="1476"/>
      <c r="DE431" s="1476"/>
      <c r="DF431" s="1476"/>
      <c r="DG431" s="1476"/>
      <c r="DH431" s="1476"/>
      <c r="DI431" s="1476"/>
      <c r="DJ431" s="1476"/>
      <c r="DK431" s="1476"/>
      <c r="DL431" s="1476"/>
      <c r="DM431" s="1476"/>
      <c r="DN431" s="1476"/>
      <c r="DO431" s="1476"/>
      <c r="DP431" s="1476"/>
      <c r="DQ431" s="1476"/>
      <c r="DR431" s="1476"/>
      <c r="DS431" s="1476"/>
      <c r="DT431" s="1476"/>
      <c r="DU431" s="1476"/>
      <c r="DV431" s="1476"/>
      <c r="DW431" s="1476"/>
      <c r="DX431" s="1476"/>
      <c r="DY431" s="1476"/>
      <c r="DZ431" s="1476"/>
      <c r="EA431" s="1476"/>
      <c r="EB431" s="1476"/>
      <c r="EC431" s="1476"/>
      <c r="ED431" s="1476"/>
      <c r="EE431" s="1476"/>
      <c r="EF431" s="1476"/>
      <c r="EG431" s="1476"/>
      <c r="EH431" s="1476"/>
      <c r="EI431" s="1476"/>
      <c r="EJ431" s="1476"/>
      <c r="EK431" s="1476"/>
      <c r="EL431" s="1476"/>
      <c r="EM431" s="1476"/>
      <c r="EN431" s="1476"/>
      <c r="EO431" s="1476"/>
      <c r="EP431" s="1476"/>
      <c r="EQ431" s="1476"/>
      <c r="ER431" s="1476"/>
      <c r="ES431" s="1476"/>
      <c r="ET431" s="1476"/>
      <c r="EU431" s="1476"/>
      <c r="EV431" s="1476"/>
      <c r="EW431" s="1476"/>
      <c r="EX431" s="1476"/>
      <c r="EY431" s="1476"/>
      <c r="EZ431" s="1476"/>
      <c r="FA431" s="1476"/>
      <c r="FB431" s="1476"/>
      <c r="FC431" s="1476"/>
      <c r="FD431" s="1476"/>
      <c r="FE431" s="1476"/>
      <c r="FF431" s="1476"/>
      <c r="FG431" s="1476"/>
      <c r="FH431" s="1476"/>
      <c r="FI431" s="1476"/>
      <c r="FJ431" s="1476"/>
      <c r="FK431" s="1476"/>
      <c r="FL431" s="1476"/>
      <c r="FM431" s="1476"/>
      <c r="FN431" s="1476"/>
      <c r="FO431" s="1476"/>
      <c r="FP431" s="1476"/>
      <c r="FQ431" s="1476"/>
      <c r="FR431" s="1476"/>
      <c r="FS431" s="1476"/>
      <c r="FT431" s="1476"/>
      <c r="FU431" s="1476"/>
      <c r="FV431" s="1476"/>
      <c r="FW431" s="1476"/>
      <c r="FX431" s="1476"/>
      <c r="FY431" s="1476"/>
      <c r="FZ431" s="1476"/>
      <c r="GA431" s="1476"/>
      <c r="GB431" s="1476"/>
      <c r="GC431" s="1476"/>
      <c r="GD431" s="1476"/>
      <c r="GE431" s="1476"/>
      <c r="GF431" s="1476"/>
      <c r="GG431" s="1476"/>
      <c r="GH431" s="1476"/>
      <c r="GI431" s="1476"/>
      <c r="GJ431" s="1476"/>
      <c r="GK431" s="1476"/>
      <c r="GL431" s="1476"/>
      <c r="GM431" s="1476"/>
      <c r="GN431" s="1476"/>
      <c r="GO431" s="1476"/>
      <c r="GP431" s="1476"/>
      <c r="GQ431" s="1476"/>
      <c r="GR431" s="1476"/>
      <c r="GS431" s="1476"/>
      <c r="GT431" s="1476"/>
      <c r="GU431" s="1476"/>
      <c r="GV431" s="1476"/>
      <c r="GW431" s="1476"/>
      <c r="GX431" s="1476"/>
      <c r="GY431" s="1476"/>
      <c r="GZ431" s="1476"/>
      <c r="HA431" s="1476"/>
      <c r="HB431" s="1476"/>
      <c r="HC431" s="1476"/>
      <c r="HD431" s="1476"/>
      <c r="HE431" s="1476"/>
      <c r="HF431" s="1476"/>
      <c r="HG431" s="1476"/>
      <c r="HH431" s="1476"/>
      <c r="HI431" s="1476"/>
      <c r="HJ431" s="1476"/>
      <c r="HK431" s="1476"/>
      <c r="HL431" s="1476"/>
      <c r="HM431" s="1476"/>
      <c r="HN431" s="1476"/>
      <c r="HO431" s="1476"/>
      <c r="HP431" s="1476"/>
      <c r="HQ431" s="1476"/>
      <c r="HR431" s="1476"/>
      <c r="HS431" s="1476"/>
      <c r="HT431" s="1476"/>
      <c r="HU431" s="1476"/>
      <c r="HV431" s="1476"/>
      <c r="HW431" s="1476"/>
      <c r="HX431" s="1476"/>
      <c r="HY431" s="1476"/>
      <c r="HZ431" s="1476"/>
      <c r="IA431" s="1476"/>
      <c r="IB431" s="1476"/>
      <c r="IC431" s="1476"/>
      <c r="ID431" s="1476"/>
      <c r="IE431" s="1476"/>
      <c r="IF431" s="1476"/>
      <c r="IG431" s="1476"/>
      <c r="IH431" s="1476"/>
      <c r="II431" s="1476"/>
      <c r="IJ431" s="1476"/>
      <c r="IK431" s="1476"/>
      <c r="IL431" s="1476"/>
      <c r="IM431" s="1476"/>
      <c r="IN431" s="1476"/>
      <c r="IO431" s="1476"/>
      <c r="IP431" s="1476"/>
      <c r="IQ431" s="1476"/>
      <c r="IR431" s="1476"/>
      <c r="IS431" s="1476"/>
      <c r="IT431" s="1476"/>
      <c r="IU431" s="1476"/>
      <c r="IV431" s="1476"/>
      <c r="IW431" s="1476"/>
      <c r="IX431" s="1476"/>
      <c r="IY431" s="1476"/>
      <c r="IZ431" s="1476"/>
      <c r="JA431" s="1476"/>
      <c r="JB431" s="1476"/>
      <c r="JC431" s="1476"/>
      <c r="JD431" s="1476"/>
      <c r="JE431" s="1476"/>
      <c r="JF431" s="1476"/>
      <c r="JG431" s="1476"/>
      <c r="JH431" s="1476"/>
      <c r="JI431" s="1476"/>
      <c r="JJ431" s="1476"/>
      <c r="JK431" s="1476"/>
      <c r="JL431" s="1476"/>
      <c r="JM431" s="1476"/>
      <c r="JN431" s="1476"/>
      <c r="JO431" s="1476"/>
      <c r="JP431" s="1476"/>
      <c r="JQ431" s="1476"/>
      <c r="JR431" s="1476"/>
      <c r="JS431" s="1476"/>
      <c r="JT431" s="1476"/>
      <c r="JU431" s="1476"/>
      <c r="JV431" s="1476"/>
      <c r="JW431" s="1476"/>
      <c r="JX431" s="1476"/>
      <c r="JY431" s="1476"/>
      <c r="JZ431" s="1476"/>
      <c r="KA431" s="1476"/>
      <c r="KB431" s="1476"/>
      <c r="KC431" s="1476"/>
      <c r="KD431" s="1476"/>
      <c r="KE431" s="1476"/>
      <c r="KF431" s="1476"/>
      <c r="KG431" s="1476"/>
      <c r="KH431" s="1476"/>
      <c r="KI431" s="1476"/>
      <c r="KJ431" s="1476"/>
      <c r="KK431" s="1476"/>
      <c r="KL431" s="1476"/>
      <c r="KM431" s="1476"/>
      <c r="KN431" s="1476"/>
      <c r="KO431" s="1476"/>
      <c r="KP431" s="1476"/>
      <c r="KQ431" s="1476"/>
      <c r="KR431" s="1476"/>
      <c r="KS431" s="1476"/>
      <c r="KT431" s="1476"/>
      <c r="KU431" s="1476"/>
      <c r="KV431" s="1476"/>
      <c r="KW431" s="1476"/>
      <c r="KX431" s="1476"/>
      <c r="KY431" s="1476"/>
      <c r="KZ431" s="1476"/>
      <c r="LA431" s="1476"/>
      <c r="LB431" s="1476"/>
      <c r="LC431" s="1476"/>
      <c r="LD431" s="1476"/>
      <c r="LE431" s="1476"/>
      <c r="LF431" s="1476"/>
      <c r="LG431" s="1476"/>
      <c r="LH431" s="1476"/>
      <c r="LI431" s="1476"/>
      <c r="LJ431" s="1476"/>
      <c r="LK431" s="1476"/>
      <c r="LL431" s="1476"/>
      <c r="LM431" s="1476"/>
      <c r="LN431" s="1476"/>
      <c r="LO431" s="1476"/>
      <c r="LP431" s="1476"/>
      <c r="LQ431" s="1476"/>
      <c r="LR431" s="1476"/>
      <c r="LS431" s="1476"/>
      <c r="LT431" s="1476"/>
      <c r="LU431" s="1476"/>
      <c r="LV431" s="1476"/>
      <c r="LW431" s="1476"/>
      <c r="LX431" s="1476"/>
      <c r="LY431" s="1476"/>
      <c r="LZ431" s="1476"/>
      <c r="MA431" s="1476"/>
      <c r="MB431" s="1476"/>
      <c r="MC431" s="1476"/>
      <c r="MD431" s="1476"/>
      <c r="ME431" s="1476"/>
      <c r="MF431" s="1476"/>
      <c r="MG431" s="1476"/>
      <c r="MH431" s="1476"/>
      <c r="MI431" s="1476"/>
      <c r="MJ431" s="1476"/>
      <c r="MK431" s="1476"/>
      <c r="ML431" s="1476"/>
      <c r="MM431" s="1476"/>
      <c r="MN431" s="1476"/>
      <c r="MO431" s="1476"/>
      <c r="MP431" s="1476"/>
      <c r="MQ431" s="1476"/>
      <c r="MR431" s="1476"/>
      <c r="MS431" s="1476"/>
      <c r="MT431" s="1476"/>
      <c r="MU431" s="1476"/>
      <c r="MV431" s="1476"/>
      <c r="MW431" s="1476"/>
      <c r="MX431" s="1476"/>
      <c r="MY431" s="1476"/>
      <c r="MZ431" s="1476"/>
      <c r="NA431" s="1476"/>
      <c r="NB431" s="1476"/>
      <c r="NC431" s="1476"/>
      <c r="ND431" s="1476"/>
      <c r="NE431" s="1476"/>
      <c r="NF431" s="1476"/>
      <c r="NG431" s="1476"/>
      <c r="NH431" s="1476"/>
      <c r="NI431" s="1476"/>
      <c r="NJ431" s="1476"/>
      <c r="NK431" s="1476"/>
      <c r="NL431" s="1476"/>
      <c r="NM431" s="1476"/>
      <c r="NN431" s="1476"/>
      <c r="NO431" s="1476"/>
      <c r="NP431" s="1476"/>
      <c r="NQ431" s="1476"/>
      <c r="NR431" s="1476"/>
      <c r="NS431" s="1476"/>
      <c r="NT431" s="1476"/>
      <c r="NU431" s="1476"/>
      <c r="NV431" s="1476"/>
      <c r="NW431" s="1476"/>
      <c r="NX431" s="1476"/>
      <c r="NY431" s="1476"/>
      <c r="NZ431" s="1476"/>
      <c r="OA431" s="1476"/>
      <c r="OB431" s="1476"/>
      <c r="OC431" s="1476"/>
      <c r="OD431" s="1476"/>
      <c r="OE431" s="1476"/>
      <c r="OF431" s="1476"/>
      <c r="OG431" s="1476"/>
      <c r="OH431" s="1476"/>
      <c r="OI431" s="1476"/>
      <c r="OJ431" s="1476"/>
      <c r="OK431" s="1476"/>
      <c r="OL431" s="1476"/>
      <c r="OM431" s="1476"/>
      <c r="ON431" s="1476"/>
      <c r="OO431" s="1476"/>
      <c r="OP431" s="1476"/>
      <c r="OQ431" s="1476"/>
      <c r="OR431" s="1476"/>
      <c r="OS431" s="1476"/>
      <c r="OT431" s="1476"/>
      <c r="OU431" s="1476"/>
      <c r="OV431" s="1476"/>
      <c r="OW431" s="1476"/>
      <c r="OX431" s="1476"/>
      <c r="OY431" s="1476"/>
      <c r="OZ431" s="1476"/>
      <c r="PA431" s="1476"/>
      <c r="PB431" s="1476"/>
      <c r="PC431" s="1476"/>
      <c r="PD431" s="1476"/>
      <c r="PE431" s="1476"/>
      <c r="PF431" s="1476"/>
      <c r="PG431" s="1476"/>
      <c r="PH431" s="1476"/>
      <c r="PI431" s="1476"/>
      <c r="PJ431" s="1476"/>
      <c r="PK431" s="1476"/>
      <c r="PL431" s="1476"/>
      <c r="PM431" s="1476"/>
      <c r="PN431" s="1476"/>
      <c r="PO431" s="1476"/>
      <c r="PP431" s="1476"/>
      <c r="PQ431" s="1476"/>
      <c r="PR431" s="1476"/>
      <c r="PS431" s="1476"/>
      <c r="PT431" s="1476"/>
      <c r="PU431" s="1476"/>
      <c r="PV431" s="1476"/>
      <c r="PW431" s="1476"/>
      <c r="PX431" s="1476"/>
      <c r="PY431" s="1476"/>
      <c r="PZ431" s="1476"/>
      <c r="QA431" s="1476"/>
      <c r="QB431" s="1476"/>
      <c r="QC431" s="1476"/>
      <c r="QD431" s="1476"/>
      <c r="QE431" s="1476"/>
      <c r="QF431" s="1476"/>
      <c r="QG431" s="1476"/>
      <c r="QH431" s="1476"/>
      <c r="QI431" s="1476"/>
      <c r="QJ431" s="1476"/>
      <c r="QK431" s="1476"/>
      <c r="QL431" s="1476"/>
      <c r="QM431" s="1476"/>
      <c r="QN431" s="1476"/>
      <c r="QO431" s="1476"/>
      <c r="QP431" s="1476"/>
      <c r="QQ431" s="1476"/>
      <c r="QR431" s="1476"/>
      <c r="QS431" s="1476"/>
      <c r="QT431" s="1476"/>
      <c r="QU431" s="1476"/>
      <c r="QV431" s="1476"/>
      <c r="QW431" s="1476"/>
      <c r="QX431" s="1476"/>
      <c r="QY431" s="1476"/>
      <c r="QZ431" s="1476"/>
      <c r="RA431" s="1476"/>
      <c r="RB431" s="1476"/>
      <c r="RC431" s="1476"/>
      <c r="RD431" s="1476"/>
      <c r="RE431" s="1476"/>
      <c r="RF431" s="1476"/>
      <c r="RG431" s="1476"/>
      <c r="RH431" s="1476"/>
      <c r="RI431" s="1476"/>
      <c r="RJ431" s="1476"/>
      <c r="RK431" s="1476"/>
      <c r="RL431" s="1476"/>
      <c r="RM431" s="1476"/>
      <c r="RN431" s="1476"/>
      <c r="RO431" s="1476"/>
      <c r="RP431" s="1476"/>
      <c r="RQ431" s="1476"/>
      <c r="RR431" s="1476"/>
      <c r="RS431" s="1476"/>
      <c r="RT431" s="1476"/>
      <c r="RU431" s="1476"/>
      <c r="RV431" s="1476"/>
      <c r="RW431" s="1476"/>
      <c r="RX431" s="1476"/>
      <c r="RY431" s="1476"/>
      <c r="RZ431" s="1476"/>
      <c r="SA431" s="1476"/>
      <c r="SB431" s="1476"/>
      <c r="SC431" s="1476"/>
      <c r="SD431" s="1476"/>
      <c r="SE431" s="1476"/>
      <c r="SF431" s="1476"/>
      <c r="SG431" s="1476"/>
      <c r="SH431" s="1476"/>
      <c r="SI431" s="1476"/>
      <c r="SJ431" s="1476"/>
      <c r="SK431" s="1476"/>
      <c r="SL431" s="1476"/>
      <c r="SM431" s="1476"/>
      <c r="SN431" s="1476"/>
      <c r="SO431" s="1476"/>
      <c r="SP431" s="1476"/>
      <c r="SQ431" s="1476"/>
      <c r="SR431" s="1476"/>
      <c r="SS431" s="1476"/>
      <c r="ST431" s="1476"/>
      <c r="SU431" s="1476"/>
      <c r="SV431" s="1476"/>
      <c r="SW431" s="1476"/>
      <c r="SX431" s="1476"/>
      <c r="SY431" s="1476"/>
      <c r="SZ431" s="1476"/>
      <c r="TA431" s="1476"/>
      <c r="TB431" s="1476"/>
      <c r="TC431" s="1476"/>
      <c r="TD431" s="1476"/>
      <c r="TE431" s="1476"/>
      <c r="TF431" s="1476"/>
      <c r="TG431" s="1476"/>
      <c r="TH431" s="1476"/>
      <c r="TI431" s="1476"/>
      <c r="TJ431" s="1476"/>
      <c r="TK431" s="1476"/>
      <c r="TL431" s="1476"/>
      <c r="TM431" s="1476"/>
      <c r="TN431" s="1476"/>
      <c r="TO431" s="1476"/>
      <c r="TP431" s="1476"/>
      <c r="TQ431" s="1476"/>
      <c r="TR431" s="1476"/>
      <c r="TS431" s="1476"/>
      <c r="TT431" s="1476"/>
      <c r="TU431" s="1476"/>
      <c r="TV431" s="1476"/>
      <c r="TW431" s="1476"/>
      <c r="TX431" s="1476"/>
      <c r="TY431" s="1476"/>
      <c r="TZ431" s="1476"/>
      <c r="UA431" s="1476"/>
      <c r="UB431" s="1476"/>
      <c r="UC431" s="1476"/>
      <c r="UD431" s="1476"/>
      <c r="UE431" s="1476"/>
      <c r="UF431" s="1476"/>
      <c r="UG431" s="1476"/>
      <c r="UH431" s="1476"/>
      <c r="UI431" s="1476"/>
      <c r="UJ431" s="1476"/>
      <c r="UK431" s="1476"/>
      <c r="UL431" s="1476"/>
      <c r="UM431" s="1476"/>
      <c r="UN431" s="1476"/>
      <c r="UO431" s="1476"/>
      <c r="UP431" s="1476"/>
      <c r="UQ431" s="1476"/>
      <c r="UR431" s="1476"/>
      <c r="US431" s="1476"/>
      <c r="UT431" s="1476"/>
      <c r="UU431" s="1476"/>
      <c r="UV431" s="1476"/>
      <c r="UW431" s="1476"/>
      <c r="UX431" s="1476"/>
      <c r="UY431" s="1476"/>
      <c r="UZ431" s="1476"/>
      <c r="VA431" s="1476"/>
      <c r="VB431" s="1476"/>
      <c r="VC431" s="1476"/>
      <c r="VD431" s="1476"/>
      <c r="VE431" s="1476"/>
      <c r="VF431" s="1476"/>
      <c r="VG431" s="1476"/>
      <c r="VH431" s="1476"/>
      <c r="VI431" s="1476"/>
      <c r="VJ431" s="1476"/>
      <c r="VK431" s="1476"/>
      <c r="VL431" s="1476"/>
      <c r="VM431" s="1476"/>
      <c r="VN431" s="1476"/>
      <c r="VO431" s="1476"/>
      <c r="VP431" s="1476"/>
      <c r="VQ431" s="1476"/>
      <c r="VR431" s="1476"/>
      <c r="VS431" s="1476"/>
      <c r="VT431" s="1476"/>
      <c r="VU431" s="1476"/>
      <c r="VV431" s="1476"/>
      <c r="VW431" s="1476"/>
      <c r="VX431" s="1476"/>
      <c r="VY431" s="1476"/>
      <c r="VZ431" s="1476"/>
      <c r="WA431" s="1476"/>
      <c r="WB431" s="1476"/>
      <c r="WC431" s="1476"/>
      <c r="WD431" s="1476"/>
      <c r="WE431" s="1476"/>
      <c r="WF431" s="1476"/>
      <c r="WG431" s="1476"/>
      <c r="WH431" s="1476"/>
      <c r="WI431" s="1476"/>
      <c r="WJ431" s="1476"/>
      <c r="WK431" s="1476"/>
      <c r="WL431" s="1476"/>
      <c r="WM431" s="1476"/>
      <c r="WN431" s="1476"/>
      <c r="WO431" s="1476"/>
      <c r="WP431" s="1476"/>
      <c r="WQ431" s="1476"/>
      <c r="WR431" s="1476"/>
      <c r="WS431" s="1476"/>
      <c r="WT431" s="1476"/>
      <c r="WU431" s="1476"/>
      <c r="WV431" s="1476"/>
      <c r="WW431" s="1476"/>
      <c r="WX431" s="1476"/>
      <c r="WY431" s="1476"/>
      <c r="WZ431" s="1476"/>
      <c r="XA431" s="1476"/>
      <c r="XB431" s="1476"/>
      <c r="XC431" s="1476"/>
      <c r="XD431" s="1476"/>
      <c r="XE431" s="1476"/>
      <c r="XF431" s="1476"/>
      <c r="XG431" s="1476"/>
      <c r="XH431" s="1476"/>
      <c r="XI431" s="1476"/>
      <c r="XJ431" s="1476"/>
      <c r="XK431" s="1476"/>
      <c r="XL431" s="1476"/>
      <c r="XM431" s="1476"/>
      <c r="XN431" s="1476"/>
      <c r="XO431" s="1476"/>
      <c r="XP431" s="1476"/>
      <c r="XQ431" s="1476"/>
      <c r="XR431" s="1476"/>
      <c r="XS431" s="1476"/>
      <c r="XT431" s="1476"/>
      <c r="XU431" s="1476"/>
      <c r="XV431" s="1476"/>
      <c r="XW431" s="1476"/>
      <c r="XX431" s="1476"/>
      <c r="XY431" s="1476"/>
      <c r="XZ431" s="1476"/>
      <c r="YA431" s="1476"/>
      <c r="YB431" s="1476"/>
      <c r="YC431" s="1476"/>
      <c r="YD431" s="1476"/>
      <c r="YE431" s="1476"/>
      <c r="YF431" s="1476"/>
      <c r="YG431" s="1476"/>
      <c r="YH431" s="1476"/>
      <c r="YI431" s="1476"/>
      <c r="YJ431" s="1476"/>
      <c r="YK431" s="1476"/>
      <c r="YL431" s="1476"/>
      <c r="YM431" s="1476"/>
      <c r="YN431" s="1476"/>
      <c r="YO431" s="1476"/>
      <c r="YP431" s="1476"/>
      <c r="YQ431" s="1476"/>
      <c r="YR431" s="1476"/>
      <c r="YS431" s="1476"/>
      <c r="YT431" s="1476"/>
      <c r="YU431" s="1476"/>
      <c r="YV431" s="1476"/>
      <c r="YW431" s="1476"/>
      <c r="YX431" s="1476"/>
      <c r="YY431" s="1476"/>
      <c r="YZ431" s="1476"/>
      <c r="ZA431" s="1476"/>
      <c r="ZB431" s="1476"/>
      <c r="ZC431" s="1476"/>
      <c r="ZD431" s="1476"/>
      <c r="ZE431" s="1476"/>
      <c r="ZF431" s="1476"/>
      <c r="ZG431" s="1476"/>
      <c r="ZH431" s="1476"/>
      <c r="ZI431" s="1476"/>
      <c r="ZJ431" s="1476"/>
      <c r="ZK431" s="1476"/>
      <c r="ZL431" s="1476"/>
      <c r="ZM431" s="1476"/>
      <c r="ZN431" s="1476"/>
      <c r="ZO431" s="1476"/>
      <c r="ZP431" s="1476"/>
      <c r="ZQ431" s="1476"/>
      <c r="ZR431" s="1476"/>
      <c r="ZS431" s="1476"/>
      <c r="ZT431" s="1476"/>
      <c r="ZU431" s="1476"/>
      <c r="ZV431" s="1476"/>
      <c r="ZW431" s="1476"/>
      <c r="ZX431" s="1476"/>
      <c r="ZY431" s="1476"/>
      <c r="ZZ431" s="1476"/>
      <c r="AAA431" s="1476"/>
      <c r="AAB431" s="1476"/>
      <c r="AAC431" s="1476"/>
      <c r="AAD431" s="1476"/>
      <c r="AAE431" s="1476"/>
      <c r="AAF431" s="1476"/>
      <c r="AAG431" s="1476"/>
      <c r="AAH431" s="1476"/>
      <c r="AAI431" s="1476"/>
      <c r="AAJ431" s="1476"/>
      <c r="AAK431" s="1476"/>
      <c r="AAL431" s="1476"/>
      <c r="AAM431" s="1476"/>
      <c r="AAN431" s="1476"/>
      <c r="AAO431" s="1476"/>
      <c r="AAP431" s="1476"/>
      <c r="AAQ431" s="1476"/>
      <c r="AAR431" s="1476"/>
      <c r="AAS431" s="1476"/>
      <c r="AAT431" s="1476"/>
      <c r="AAU431" s="1476"/>
      <c r="AAV431" s="1476"/>
      <c r="AAW431" s="1476"/>
      <c r="AAX431" s="1476"/>
      <c r="AAY431" s="1476"/>
      <c r="AAZ431" s="1476"/>
      <c r="ABA431" s="1476"/>
      <c r="ABB431" s="1476"/>
      <c r="ABC431" s="1476"/>
      <c r="ABD431" s="1476"/>
      <c r="ABE431" s="1476"/>
      <c r="ABF431" s="1476"/>
      <c r="ABG431" s="1476"/>
      <c r="ABH431" s="1476"/>
      <c r="ABI431" s="1476"/>
      <c r="ABJ431" s="1476"/>
      <c r="ABK431" s="1476"/>
      <c r="ABL431" s="1476"/>
      <c r="ABM431" s="1476"/>
      <c r="ABN431" s="1476"/>
      <c r="ABO431" s="1476"/>
      <c r="ABP431" s="1476"/>
      <c r="ABQ431" s="1476"/>
      <c r="ABR431" s="1476"/>
      <c r="ABS431" s="1476"/>
      <c r="ABT431" s="1476"/>
      <c r="ABU431" s="1476"/>
      <c r="ABV431" s="1476"/>
      <c r="ABW431" s="1476"/>
      <c r="ABX431" s="1476"/>
      <c r="ABY431" s="1476"/>
      <c r="ABZ431" s="1476"/>
      <c r="ACA431" s="1476"/>
      <c r="ACB431" s="1476"/>
      <c r="ACC431" s="1476"/>
      <c r="ACD431" s="1476"/>
      <c r="ACE431" s="1476"/>
      <c r="ACF431" s="1476"/>
      <c r="ACG431" s="1476"/>
      <c r="ACH431" s="1476"/>
      <c r="ACI431" s="1476"/>
      <c r="ACJ431" s="1476"/>
      <c r="ACK431" s="1476"/>
      <c r="ACL431" s="1476"/>
      <c r="ACM431" s="1476"/>
      <c r="ACN431" s="1476"/>
      <c r="ACO431" s="1476"/>
      <c r="ACP431" s="1476"/>
      <c r="ACQ431" s="1476"/>
      <c r="ACR431" s="1476"/>
      <c r="ACS431" s="1476"/>
      <c r="ACT431" s="1476"/>
      <c r="ACU431" s="1476"/>
      <c r="ACV431" s="1476"/>
      <c r="ACW431" s="1476"/>
      <c r="ACX431" s="1476"/>
      <c r="ACY431" s="1476"/>
      <c r="ACZ431" s="1476"/>
      <c r="ADA431" s="1476"/>
      <c r="ADB431" s="1476"/>
      <c r="ADC431" s="1476"/>
      <c r="ADD431" s="1476"/>
      <c r="ADE431" s="1476"/>
      <c r="ADF431" s="1476"/>
      <c r="ADG431" s="1476"/>
      <c r="ADH431" s="1476"/>
      <c r="ADI431" s="1476"/>
      <c r="ADJ431" s="1476"/>
      <c r="ADK431" s="1476"/>
      <c r="ADL431" s="1476"/>
      <c r="ADM431" s="1476"/>
      <c r="ADN431" s="1476"/>
      <c r="ADO431" s="1476"/>
      <c r="ADP431" s="1476"/>
      <c r="ADQ431" s="1476"/>
      <c r="ADR431" s="1476"/>
      <c r="ADS431" s="1476"/>
      <c r="ADT431" s="1476"/>
      <c r="ADU431" s="1476"/>
      <c r="ADV431" s="1476"/>
      <c r="ADW431" s="1476"/>
      <c r="ADX431" s="1476"/>
      <c r="ADY431" s="1476"/>
      <c r="ADZ431" s="1476"/>
      <c r="AEA431" s="1476"/>
      <c r="AEB431" s="1476"/>
      <c r="AEC431" s="1476"/>
      <c r="AED431" s="1476"/>
      <c r="AEE431" s="1476"/>
      <c r="AEF431" s="1476"/>
      <c r="AEG431" s="1476"/>
      <c r="AEH431" s="1476"/>
      <c r="AEI431" s="1476"/>
      <c r="AEJ431" s="1476"/>
      <c r="AEK431" s="1476"/>
      <c r="AEL431" s="1476"/>
      <c r="AEM431" s="1476"/>
      <c r="AEN431" s="1476"/>
      <c r="AEO431" s="1476"/>
      <c r="AEP431" s="1476"/>
      <c r="AEQ431" s="1476"/>
      <c r="AER431" s="1476"/>
      <c r="AES431" s="1476"/>
      <c r="AET431" s="1476"/>
      <c r="AEU431" s="1476"/>
      <c r="AEV431" s="1476"/>
      <c r="AEW431" s="1476"/>
      <c r="AEX431" s="1476"/>
      <c r="AEY431" s="1476"/>
      <c r="AEZ431" s="1476"/>
      <c r="AFA431" s="1476"/>
      <c r="AFB431" s="1476"/>
      <c r="AFC431" s="1476"/>
      <c r="AFD431" s="1476"/>
      <c r="AFE431" s="1476"/>
      <c r="AFF431" s="1476"/>
      <c r="AFG431" s="1476"/>
      <c r="AFH431" s="1476"/>
      <c r="AFI431" s="1476"/>
      <c r="AFJ431" s="1476"/>
      <c r="AFK431" s="1476"/>
      <c r="AFL431" s="1476"/>
      <c r="AFM431" s="1476"/>
      <c r="AFN431" s="1476"/>
      <c r="AFO431" s="1476"/>
      <c r="AFP431" s="1476"/>
      <c r="AFQ431" s="1476"/>
      <c r="AFR431" s="1476"/>
      <c r="AFS431" s="1476"/>
      <c r="AFT431" s="1476"/>
      <c r="AFU431" s="1476"/>
      <c r="AFV431" s="1476"/>
      <c r="AFW431" s="1476"/>
      <c r="AFX431" s="1476"/>
      <c r="AFY431" s="1476"/>
      <c r="AFZ431" s="1476"/>
      <c r="AGA431" s="1476"/>
      <c r="AGB431" s="1476"/>
      <c r="AGC431" s="1476"/>
      <c r="AGD431" s="1476"/>
      <c r="AGE431" s="1476"/>
      <c r="AGF431" s="1476"/>
      <c r="AGG431" s="1476"/>
      <c r="AGH431" s="1476"/>
      <c r="AGI431" s="1476"/>
      <c r="AGJ431" s="1476"/>
      <c r="AGK431" s="1476"/>
      <c r="AGL431" s="1476"/>
      <c r="AGM431" s="1476"/>
      <c r="AGN431" s="1476"/>
      <c r="AGO431" s="1476"/>
      <c r="AGP431" s="1476"/>
      <c r="AGQ431" s="1476"/>
      <c r="AGR431" s="1476"/>
      <c r="AGS431" s="1476"/>
      <c r="AGT431" s="1476"/>
      <c r="AGU431" s="1476"/>
      <c r="AGV431" s="1476"/>
      <c r="AGW431" s="1476"/>
      <c r="AGX431" s="1476"/>
      <c r="AGY431" s="1476"/>
      <c r="AGZ431" s="1476"/>
      <c r="AHA431" s="1476"/>
      <c r="AHB431" s="1476"/>
      <c r="AHC431" s="1476"/>
      <c r="AHD431" s="1476"/>
      <c r="AHE431" s="1476"/>
      <c r="AHF431" s="1476"/>
      <c r="AHG431" s="1476"/>
      <c r="AHH431" s="1476"/>
      <c r="AHI431" s="1476"/>
      <c r="AHJ431" s="1476"/>
      <c r="AHK431" s="1476"/>
      <c r="AHL431" s="1476"/>
      <c r="AHM431" s="1476"/>
      <c r="AHN431" s="1476"/>
      <c r="AHO431" s="1476"/>
      <c r="AHP431" s="1476"/>
      <c r="AHQ431" s="1476"/>
      <c r="AHR431" s="1476"/>
      <c r="AHS431" s="1476"/>
      <c r="AHT431" s="1476"/>
      <c r="AHU431" s="1476"/>
      <c r="AHV431" s="1476"/>
      <c r="AHW431" s="1476"/>
      <c r="AHX431" s="1476"/>
      <c r="AHY431" s="1476"/>
      <c r="AHZ431" s="1476"/>
      <c r="AIA431" s="1476"/>
      <c r="AIB431" s="1476"/>
      <c r="AIC431" s="1476"/>
      <c r="AID431" s="1476"/>
      <c r="AIE431" s="1476"/>
      <c r="AIF431" s="1476"/>
      <c r="AIG431" s="1476"/>
      <c r="AIH431" s="1476"/>
      <c r="AII431" s="1476"/>
      <c r="AIJ431" s="1476"/>
      <c r="AIK431" s="1476"/>
      <c r="AIL431" s="1476"/>
      <c r="AIM431" s="1476"/>
      <c r="AIN431" s="1476"/>
      <c r="AIO431" s="1476"/>
      <c r="AIP431" s="1476"/>
      <c r="AIQ431" s="1476"/>
      <c r="AIR431" s="1476"/>
      <c r="AIS431" s="1476"/>
      <c r="AIT431" s="1476"/>
      <c r="AIU431" s="1476"/>
      <c r="AIV431" s="1476"/>
      <c r="AIW431" s="1476"/>
      <c r="AIX431" s="1476"/>
      <c r="AIY431" s="1476"/>
      <c r="AIZ431" s="1476"/>
      <c r="AJA431" s="1476"/>
      <c r="AJB431" s="1476"/>
      <c r="AJC431" s="1476"/>
      <c r="AJD431" s="1476"/>
      <c r="AJE431" s="1476"/>
      <c r="AJF431" s="1476"/>
      <c r="AJG431" s="1476"/>
      <c r="AJH431" s="1476"/>
      <c r="AJI431" s="1476"/>
      <c r="AJJ431" s="1476"/>
      <c r="AJK431" s="1476"/>
      <c r="AJL431" s="1476"/>
      <c r="AJM431" s="1476"/>
      <c r="AJN431" s="1476"/>
      <c r="AJO431" s="1476"/>
      <c r="AJP431" s="1476"/>
      <c r="AJQ431" s="1476"/>
      <c r="AJR431" s="1476"/>
      <c r="AJS431" s="1476"/>
      <c r="AJT431" s="1476"/>
      <c r="AJU431" s="1476"/>
      <c r="AJV431" s="1476"/>
      <c r="AJW431" s="1476"/>
      <c r="AJX431" s="1476"/>
      <c r="AJY431" s="1476"/>
      <c r="AJZ431" s="1476"/>
      <c r="AKA431" s="1476"/>
      <c r="AKB431" s="1476"/>
      <c r="AKC431" s="1476"/>
      <c r="AKD431" s="1476"/>
      <c r="AKE431" s="1476"/>
      <c r="AKF431" s="1476"/>
      <c r="AKG431" s="1476"/>
      <c r="AKH431" s="1476"/>
      <c r="AKI431" s="1476"/>
      <c r="AKJ431" s="1476"/>
      <c r="AKK431" s="1476"/>
      <c r="AKL431" s="1476"/>
      <c r="AKM431" s="1476"/>
      <c r="AKN431" s="1476"/>
      <c r="AKO431" s="1476"/>
      <c r="AKP431" s="1476"/>
      <c r="AKQ431" s="1476"/>
      <c r="AKR431" s="1476"/>
      <c r="AKS431" s="1476"/>
      <c r="AKT431" s="1476"/>
      <c r="AKU431" s="1476"/>
      <c r="AKV431" s="1476"/>
      <c r="AKW431" s="1476"/>
      <c r="AKX431" s="1476"/>
      <c r="AKY431" s="1476"/>
      <c r="AKZ431" s="1476"/>
      <c r="ALA431" s="1476"/>
      <c r="ALB431" s="1476"/>
      <c r="ALC431" s="1476"/>
      <c r="ALD431" s="1476"/>
      <c r="ALE431" s="1476"/>
      <c r="ALF431" s="1476"/>
      <c r="ALG431" s="1476"/>
      <c r="ALH431" s="1476"/>
      <c r="ALI431" s="1476"/>
      <c r="ALJ431" s="1476"/>
      <c r="ALK431" s="1476"/>
      <c r="ALL431" s="1476"/>
      <c r="ALM431" s="1476"/>
      <c r="ALN431" s="1476"/>
      <c r="ALO431" s="1476"/>
      <c r="ALP431" s="1476"/>
      <c r="ALQ431" s="1476"/>
      <c r="ALR431" s="1476"/>
      <c r="ALS431" s="1476"/>
      <c r="ALT431" s="1476"/>
      <c r="ALU431" s="1476"/>
      <c r="ALV431" s="1476"/>
      <c r="ALW431" s="1476"/>
      <c r="ALX431" s="1476"/>
      <c r="ALY431" s="1476"/>
      <c r="ALZ431" s="1476"/>
      <c r="AMA431" s="1476"/>
      <c r="AMB431" s="1476"/>
      <c r="AMC431" s="1476"/>
      <c r="AMD431" s="1476"/>
      <c r="AME431" s="1476"/>
      <c r="AMF431" s="1476"/>
      <c r="AMG431" s="1476"/>
      <c r="AMH431" s="1476"/>
      <c r="AMI431" s="1476"/>
      <c r="AMJ431" s="1476"/>
      <c r="AMK431" s="1476"/>
    </row>
    <row r="432" spans="1:1025">
      <c r="A432" s="1599" t="s">
        <v>4033</v>
      </c>
      <c r="B432" s="1594"/>
      <c r="C432" s="1594"/>
      <c r="D432" s="1594"/>
      <c r="E432" s="1865"/>
      <c r="F432" s="1595"/>
      <c r="G432" s="1600">
        <v>762607369.64999998</v>
      </c>
      <c r="H432" s="1600">
        <v>272385117.19999999</v>
      </c>
    </row>
    <row r="433" spans="1:8">
      <c r="A433" s="1599" t="s">
        <v>3428</v>
      </c>
      <c r="B433" s="1594"/>
      <c r="C433" s="1594"/>
      <c r="D433" s="1594"/>
      <c r="E433" s="1865" t="s">
        <v>3144</v>
      </c>
      <c r="F433" s="1595"/>
      <c r="G433" s="1600">
        <v>747500518.04999995</v>
      </c>
      <c r="H433" s="1600">
        <v>171565427.90000001</v>
      </c>
    </row>
    <row r="434" spans="1:8">
      <c r="A434" s="1599" t="s">
        <v>3427</v>
      </c>
      <c r="B434" s="1594"/>
      <c r="C434" s="1594"/>
      <c r="D434" s="1594"/>
      <c r="E434" s="1865"/>
      <c r="F434" s="1595"/>
      <c r="G434" s="1600">
        <v>644246611.10000002</v>
      </c>
      <c r="H434" s="1600">
        <v>4695600</v>
      </c>
    </row>
    <row r="435" spans="1:8">
      <c r="A435" s="1599" t="s">
        <v>4034</v>
      </c>
      <c r="B435" s="1594"/>
      <c r="C435" s="1594"/>
      <c r="D435" s="1594"/>
      <c r="E435" s="1865"/>
      <c r="F435" s="1595"/>
      <c r="G435" s="1600">
        <v>510625429.05000001</v>
      </c>
      <c r="H435" s="1600">
        <v>327548218.89999998</v>
      </c>
    </row>
    <row r="436" spans="1:8">
      <c r="A436" s="1599" t="s">
        <v>4035</v>
      </c>
      <c r="B436" s="1594"/>
      <c r="C436" s="1594"/>
      <c r="D436" s="1594"/>
      <c r="E436" s="1865"/>
      <c r="F436" s="1595"/>
      <c r="G436" s="1600">
        <v>495654816.10000002</v>
      </c>
      <c r="H436" s="1600">
        <v>0</v>
      </c>
    </row>
    <row r="437" spans="1:8">
      <c r="A437" s="1599" t="s">
        <v>3435</v>
      </c>
      <c r="B437" s="1594"/>
      <c r="C437" s="1594"/>
      <c r="D437" s="1594"/>
      <c r="E437" s="1865"/>
      <c r="F437" s="1595"/>
      <c r="G437" s="1600">
        <v>92635043.150000006</v>
      </c>
      <c r="H437" s="1600">
        <v>141075</v>
      </c>
    </row>
    <row r="438" spans="1:8" ht="14.25">
      <c r="A438" s="1599" t="s">
        <v>4036</v>
      </c>
      <c r="B438" s="1594"/>
      <c r="C438" s="1594"/>
      <c r="D438" s="1594"/>
      <c r="E438" s="1865" t="s">
        <v>3144</v>
      </c>
      <c r="F438" s="1595"/>
      <c r="G438" s="1600">
        <v>468018181.80000001</v>
      </c>
      <c r="H438" s="1626">
        <v>410230134</v>
      </c>
    </row>
    <row r="439" spans="1:8">
      <c r="A439" s="1599" t="s">
        <v>4037</v>
      </c>
      <c r="B439" s="1594"/>
      <c r="C439" s="1594"/>
      <c r="D439" s="1594"/>
      <c r="E439" s="1865"/>
      <c r="F439" s="1595"/>
      <c r="G439" s="1600">
        <v>380665028.60000002</v>
      </c>
      <c r="H439" s="1600">
        <v>297173082.19999999</v>
      </c>
    </row>
    <row r="440" spans="1:8">
      <c r="A440" s="1599" t="s">
        <v>4038</v>
      </c>
      <c r="B440" s="1594"/>
      <c r="C440" s="1594"/>
      <c r="D440" s="1594"/>
      <c r="E440" s="1865"/>
      <c r="F440" s="1595"/>
      <c r="G440" s="1600">
        <v>319509713.55000001</v>
      </c>
      <c r="H440" s="1600">
        <v>149394205.80000001</v>
      </c>
    </row>
    <row r="441" spans="1:8">
      <c r="A441" s="1599" t="s">
        <v>3421</v>
      </c>
      <c r="B441" s="1594"/>
      <c r="C441" s="1594"/>
      <c r="D441" s="1594"/>
      <c r="E441" s="1865" t="s">
        <v>3144</v>
      </c>
      <c r="F441" s="1595"/>
      <c r="G441" s="1600">
        <v>294293812.14999998</v>
      </c>
      <c r="H441" s="1600">
        <v>294293812.14999998</v>
      </c>
    </row>
    <row r="442" spans="1:8">
      <c r="A442" s="1599" t="s">
        <v>8864</v>
      </c>
      <c r="B442" s="1594"/>
      <c r="C442" s="1594"/>
      <c r="D442" s="1594"/>
      <c r="E442" s="1865"/>
      <c r="F442" s="1595"/>
      <c r="G442" s="1600">
        <v>293300505.35000002</v>
      </c>
      <c r="H442" s="1600">
        <v>0</v>
      </c>
    </row>
    <row r="443" spans="1:8">
      <c r="A443" s="1599" t="s">
        <v>4039</v>
      </c>
      <c r="B443" s="1594"/>
      <c r="C443" s="1594"/>
      <c r="D443" s="1594"/>
      <c r="E443" s="1865"/>
      <c r="F443" s="1595"/>
      <c r="G443" s="1600">
        <v>214133463.44999999</v>
      </c>
      <c r="H443" s="1600">
        <v>214133463.44999999</v>
      </c>
    </row>
    <row r="444" spans="1:8">
      <c r="A444" s="1599" t="s">
        <v>4040</v>
      </c>
      <c r="B444" s="1594"/>
      <c r="C444" s="1594"/>
      <c r="D444" s="1594"/>
      <c r="E444" s="1865" t="s">
        <v>3144</v>
      </c>
      <c r="F444" s="1595"/>
      <c r="G444" s="1600">
        <v>169851372</v>
      </c>
      <c r="H444" s="1600">
        <v>169851372</v>
      </c>
    </row>
    <row r="445" spans="1:8">
      <c r="A445" s="1599" t="s">
        <v>3436</v>
      </c>
      <c r="B445" s="1594"/>
      <c r="C445" s="1594"/>
      <c r="D445" s="1594"/>
      <c r="E445" s="1865" t="s">
        <v>3144</v>
      </c>
      <c r="F445" s="1595"/>
      <c r="G445" s="1600">
        <v>146861753.5</v>
      </c>
      <c r="H445" s="1600">
        <v>39650096.350000001</v>
      </c>
    </row>
    <row r="446" spans="1:8">
      <c r="A446" s="1599" t="s">
        <v>3432</v>
      </c>
      <c r="B446" s="1594"/>
      <c r="C446" s="1594"/>
      <c r="D446" s="1594"/>
      <c r="E446" s="1865" t="s">
        <v>3144</v>
      </c>
      <c r="F446" s="1595"/>
      <c r="G446" s="1600">
        <v>146808108.84999999</v>
      </c>
      <c r="H446" s="1600">
        <v>76036078.200000003</v>
      </c>
    </row>
    <row r="447" spans="1:8" ht="14.25">
      <c r="A447" s="1599" t="s">
        <v>3430</v>
      </c>
      <c r="B447" s="1594"/>
      <c r="C447" s="1594"/>
      <c r="D447" s="1594"/>
      <c r="E447" s="1865"/>
      <c r="F447" s="1595"/>
      <c r="G447" s="1600">
        <v>142460523.5</v>
      </c>
      <c r="H447" s="1626">
        <v>11505714</v>
      </c>
    </row>
    <row r="448" spans="1:8">
      <c r="A448" s="1599" t="s">
        <v>3431</v>
      </c>
      <c r="B448" s="1594"/>
      <c r="C448" s="1594"/>
      <c r="D448" s="1594"/>
      <c r="E448" s="1865"/>
      <c r="F448" s="1595"/>
      <c r="G448" s="1600">
        <v>138348871.69999999</v>
      </c>
      <c r="H448" s="1600">
        <v>0</v>
      </c>
    </row>
    <row r="449" spans="1:8">
      <c r="A449" s="1599" t="s">
        <v>3433</v>
      </c>
      <c r="B449" s="1594"/>
      <c r="C449" s="1594"/>
      <c r="D449" s="1594"/>
      <c r="E449" s="1865" t="s">
        <v>3144</v>
      </c>
      <c r="F449" s="1595"/>
      <c r="G449" s="1600">
        <v>115212769.09999999</v>
      </c>
      <c r="H449" s="1600">
        <v>0</v>
      </c>
    </row>
    <row r="450" spans="1:8">
      <c r="A450" s="1599" t="s">
        <v>4041</v>
      </c>
      <c r="B450" s="1594"/>
      <c r="C450" s="1594"/>
      <c r="D450" s="1594"/>
      <c r="E450" s="1865"/>
      <c r="F450" s="1595"/>
      <c r="G450" s="1600">
        <v>106161719.5</v>
      </c>
      <c r="H450" s="1600">
        <v>106161719.5</v>
      </c>
    </row>
    <row r="451" spans="1:8">
      <c r="A451" s="1599" t="s">
        <v>4042</v>
      </c>
      <c r="B451" s="1594"/>
      <c r="C451" s="1594"/>
      <c r="D451" s="1594"/>
      <c r="E451" s="1865" t="s">
        <v>3144</v>
      </c>
      <c r="F451" s="1595"/>
      <c r="G451" s="1600">
        <v>105621719.95</v>
      </c>
      <c r="H451" s="1600">
        <v>103827434.59999999</v>
      </c>
    </row>
    <row r="452" spans="1:8">
      <c r="A452" s="1599" t="s">
        <v>4043</v>
      </c>
      <c r="B452" s="1594"/>
      <c r="C452" s="1594"/>
      <c r="D452" s="1594"/>
      <c r="E452" s="1865"/>
      <c r="F452" s="1595"/>
      <c r="G452" s="1600">
        <v>101219340.2</v>
      </c>
      <c r="H452" s="1600">
        <v>0</v>
      </c>
    </row>
    <row r="453" spans="1:8">
      <c r="A453" s="1599" t="s">
        <v>4044</v>
      </c>
      <c r="B453" s="1594"/>
      <c r="C453" s="1594"/>
      <c r="D453" s="1594"/>
      <c r="E453" s="1865"/>
      <c r="F453" s="1595"/>
      <c r="G453" s="1600">
        <v>79882695</v>
      </c>
      <c r="H453" s="1600">
        <v>0</v>
      </c>
    </row>
    <row r="454" spans="1:8">
      <c r="A454" s="1599" t="s">
        <v>4045</v>
      </c>
      <c r="B454" s="1594"/>
      <c r="C454" s="1594"/>
      <c r="D454" s="1594"/>
      <c r="E454" s="1865"/>
      <c r="F454" s="1595"/>
      <c r="G454" s="1600">
        <v>59486602.549999997</v>
      </c>
      <c r="H454" s="1600">
        <v>59486602.549999997</v>
      </c>
    </row>
    <row r="455" spans="1:8">
      <c r="A455" s="1599" t="s">
        <v>3434</v>
      </c>
      <c r="B455" s="1594"/>
      <c r="C455" s="1594"/>
      <c r="D455" s="1594"/>
      <c r="E455" s="1865" t="s">
        <v>3144</v>
      </c>
      <c r="F455" s="1595"/>
      <c r="G455" s="1600">
        <v>53207627.100000001</v>
      </c>
      <c r="H455" s="1600">
        <v>47543501.649999999</v>
      </c>
    </row>
    <row r="456" spans="1:8">
      <c r="A456" s="1599" t="s">
        <v>4046</v>
      </c>
      <c r="B456" s="1594"/>
      <c r="C456" s="1594"/>
      <c r="D456" s="1594"/>
      <c r="E456" s="1865" t="s">
        <v>3144</v>
      </c>
      <c r="F456" s="1595"/>
      <c r="G456" s="1600">
        <v>37572282.899999999</v>
      </c>
      <c r="H456" s="1600">
        <v>0</v>
      </c>
    </row>
    <row r="457" spans="1:8">
      <c r="A457" s="1599" t="s">
        <v>4047</v>
      </c>
      <c r="B457" s="1594"/>
      <c r="C457" s="1594"/>
      <c r="D457" s="1594"/>
      <c r="E457" s="1865" t="s">
        <v>3144</v>
      </c>
      <c r="F457" s="1595"/>
      <c r="G457" s="1600">
        <v>36671372</v>
      </c>
      <c r="H457" s="1600">
        <v>36671372</v>
      </c>
    </row>
    <row r="458" spans="1:8">
      <c r="A458" s="1599" t="s">
        <v>4048</v>
      </c>
      <c r="B458" s="1594"/>
      <c r="C458" s="1594"/>
      <c r="D458" s="1594"/>
      <c r="E458" s="1865"/>
      <c r="F458" s="1595"/>
      <c r="G458" s="1600">
        <v>29885999.75</v>
      </c>
      <c r="H458" s="1600">
        <v>0</v>
      </c>
    </row>
    <row r="459" spans="1:8">
      <c r="A459" s="1599" t="s">
        <v>3429</v>
      </c>
      <c r="B459" s="1594"/>
      <c r="C459" s="1594"/>
      <c r="D459" s="1594"/>
      <c r="E459" s="1865"/>
      <c r="F459" s="1595"/>
      <c r="G459" s="1600">
        <v>22457841.699999999</v>
      </c>
      <c r="H459" s="1600">
        <v>0</v>
      </c>
    </row>
    <row r="460" spans="1:8">
      <c r="A460" s="1599" t="s">
        <v>4049</v>
      </c>
      <c r="B460" s="1594"/>
      <c r="C460" s="1594"/>
      <c r="D460" s="1594"/>
      <c r="E460" s="1865"/>
      <c r="F460" s="1595"/>
      <c r="G460" s="1600">
        <v>17217019.600000001</v>
      </c>
      <c r="H460" s="1600">
        <v>0</v>
      </c>
    </row>
    <row r="461" spans="1:8">
      <c r="A461" s="1599" t="s">
        <v>4050</v>
      </c>
      <c r="B461" s="1594"/>
      <c r="C461" s="1594"/>
      <c r="D461" s="1594"/>
      <c r="E461" s="1865"/>
      <c r="F461" s="1595"/>
      <c r="G461" s="1600">
        <v>17019604</v>
      </c>
      <c r="H461" s="1600">
        <v>0</v>
      </c>
    </row>
    <row r="462" spans="1:8">
      <c r="A462" s="1599" t="s">
        <v>4051</v>
      </c>
      <c r="B462" s="1594"/>
      <c r="C462" s="1594"/>
      <c r="D462" s="1594"/>
      <c r="E462" s="1865"/>
      <c r="F462" s="1595"/>
      <c r="G462" s="1600">
        <v>12568000</v>
      </c>
      <c r="H462" s="1600">
        <v>12568000</v>
      </c>
    </row>
    <row r="463" spans="1:8">
      <c r="A463" s="1599" t="s">
        <v>4052</v>
      </c>
      <c r="B463" s="1594"/>
      <c r="C463" s="1594"/>
      <c r="D463" s="1594"/>
      <c r="E463" s="1865"/>
      <c r="F463" s="1595"/>
      <c r="G463" s="1600">
        <v>11397618.699999999</v>
      </c>
      <c r="H463" s="1600">
        <v>0</v>
      </c>
    </row>
    <row r="464" spans="1:8">
      <c r="A464" s="1599" t="s">
        <v>4053</v>
      </c>
      <c r="B464" s="1594"/>
      <c r="C464" s="1594"/>
      <c r="D464" s="1594"/>
      <c r="E464" s="1865"/>
      <c r="F464" s="1595"/>
      <c r="G464" s="1600">
        <v>9323484</v>
      </c>
      <c r="H464" s="1600">
        <v>0</v>
      </c>
    </row>
    <row r="465" spans="1:8">
      <c r="A465" s="1599" t="s">
        <v>4054</v>
      </c>
      <c r="B465" s="1594"/>
      <c r="C465" s="1594"/>
      <c r="D465" s="1594"/>
      <c r="E465" s="1865"/>
      <c r="F465" s="1595"/>
      <c r="G465" s="1600">
        <v>6551713.9000000004</v>
      </c>
      <c r="H465" s="1600">
        <v>0</v>
      </c>
    </row>
    <row r="466" spans="1:8">
      <c r="A466" s="1599" t="s">
        <v>4055</v>
      </c>
      <c r="B466" s="1594"/>
      <c r="C466" s="1594"/>
      <c r="D466" s="1594"/>
      <c r="E466" s="1865"/>
      <c r="F466" s="1595"/>
      <c r="G466" s="1600">
        <v>6266880</v>
      </c>
      <c r="H466" s="1600">
        <v>0</v>
      </c>
    </row>
    <row r="467" spans="1:8">
      <c r="A467" s="1599" t="s">
        <v>8865</v>
      </c>
      <c r="B467" s="1594"/>
      <c r="C467" s="1594"/>
      <c r="D467" s="1594"/>
      <c r="E467" s="1865"/>
      <c r="F467" s="1595"/>
      <c r="G467" s="1600">
        <v>4410000</v>
      </c>
      <c r="H467" s="1600">
        <v>0</v>
      </c>
    </row>
    <row r="468" spans="1:8">
      <c r="A468" s="1599" t="s">
        <v>3424</v>
      </c>
      <c r="B468" s="1594"/>
      <c r="C468" s="1594"/>
      <c r="D468" s="1594"/>
      <c r="E468" s="1865"/>
      <c r="F468" s="1595"/>
      <c r="G468" s="1600">
        <v>1893389</v>
      </c>
      <c r="H468" s="1600">
        <v>0</v>
      </c>
    </row>
    <row r="469" spans="1:8">
      <c r="A469" s="1599" t="s">
        <v>4056</v>
      </c>
      <c r="B469" s="1594"/>
      <c r="C469" s="1594"/>
      <c r="D469" s="1594"/>
      <c r="E469" s="1865"/>
      <c r="F469" s="1595"/>
      <c r="G469" s="1600">
        <v>1020237</v>
      </c>
      <c r="H469" s="1600">
        <v>0</v>
      </c>
    </row>
    <row r="470" spans="1:8">
      <c r="A470" s="1599" t="s">
        <v>4057</v>
      </c>
      <c r="B470" s="1594"/>
      <c r="C470" s="1594"/>
      <c r="D470" s="1594"/>
      <c r="E470" s="1865"/>
      <c r="F470" s="1595"/>
      <c r="G470" s="1600">
        <v>1008000</v>
      </c>
      <c r="H470" s="1600">
        <v>0</v>
      </c>
    </row>
    <row r="471" spans="1:8">
      <c r="A471" s="1599" t="s">
        <v>4058</v>
      </c>
      <c r="B471" s="1594"/>
      <c r="C471" s="1594"/>
      <c r="D471" s="1594"/>
      <c r="E471" s="1865"/>
      <c r="F471" s="1595"/>
      <c r="G471" s="1600">
        <v>0</v>
      </c>
      <c r="H471" s="1600">
        <v>847875</v>
      </c>
    </row>
    <row r="472" spans="1:8">
      <c r="A472" s="1599" t="s">
        <v>4059</v>
      </c>
      <c r="B472" s="1594"/>
      <c r="C472" s="1594"/>
      <c r="D472" s="1594"/>
      <c r="E472" s="1865"/>
      <c r="F472" s="1595"/>
      <c r="G472" s="1600">
        <v>0</v>
      </c>
      <c r="H472" s="1600">
        <v>442462.5</v>
      </c>
    </row>
    <row r="473" spans="1:8">
      <c r="A473" s="1604" t="s">
        <v>4060</v>
      </c>
      <c r="B473" s="1594"/>
      <c r="C473" s="1594"/>
      <c r="D473" s="1594"/>
      <c r="E473" s="1865"/>
      <c r="F473" s="1595"/>
      <c r="G473" s="1603">
        <v>0</v>
      </c>
      <c r="H473" s="1603">
        <v>530129830.5</v>
      </c>
    </row>
    <row r="474" spans="1:8">
      <c r="A474" s="1599" t="s">
        <v>3420</v>
      </c>
      <c r="B474" s="1594"/>
      <c r="C474" s="1594"/>
      <c r="D474" s="1594"/>
      <c r="E474" s="1865"/>
      <c r="F474" s="1595"/>
      <c r="G474" s="1600">
        <v>0</v>
      </c>
      <c r="H474" s="1600">
        <v>43098600</v>
      </c>
    </row>
    <row r="475" spans="1:8">
      <c r="A475" s="1599" t="s">
        <v>4061</v>
      </c>
      <c r="B475" s="1594"/>
      <c r="C475" s="1594"/>
      <c r="D475" s="1594"/>
      <c r="E475" s="1865"/>
      <c r="F475" s="1595"/>
      <c r="G475" s="1600">
        <v>0</v>
      </c>
      <c r="H475" s="1600">
        <v>1069242862.6</v>
      </c>
    </row>
    <row r="476" spans="1:8">
      <c r="A476" s="1599" t="s">
        <v>4062</v>
      </c>
      <c r="B476" s="1594"/>
      <c r="C476" s="1594"/>
      <c r="D476" s="1594"/>
      <c r="E476" s="1865"/>
      <c r="F476" s="1595"/>
      <c r="G476" s="1600">
        <v>0</v>
      </c>
      <c r="H476" s="1600">
        <v>281216125</v>
      </c>
    </row>
    <row r="477" spans="1:8">
      <c r="A477" s="1599" t="s">
        <v>3423</v>
      </c>
      <c r="B477" s="1594"/>
      <c r="C477" s="1594"/>
      <c r="D477" s="1594"/>
      <c r="E477" s="1865"/>
      <c r="F477" s="1595"/>
      <c r="G477" s="1600">
        <v>0</v>
      </c>
      <c r="H477" s="1600">
        <v>300641401.44999999</v>
      </c>
    </row>
    <row r="478" spans="1:8" ht="12.75" customHeight="1">
      <c r="A478" s="1606" t="s">
        <v>4063</v>
      </c>
      <c r="B478" s="1606"/>
      <c r="C478" s="1606"/>
      <c r="D478" s="1606"/>
      <c r="E478" s="1865"/>
      <c r="F478" s="1607"/>
      <c r="G478" s="1600">
        <v>0</v>
      </c>
      <c r="H478" s="1600">
        <v>379178134</v>
      </c>
    </row>
    <row r="479" spans="1:8" ht="12.75" customHeight="1">
      <c r="A479" s="1606" t="s">
        <v>4064</v>
      </c>
      <c r="B479" s="1606"/>
      <c r="C479" s="1606"/>
      <c r="D479" s="1606"/>
      <c r="E479" s="1865"/>
      <c r="F479" s="1607"/>
      <c r="G479" s="1600">
        <v>0</v>
      </c>
      <c r="H479" s="1600">
        <v>246010532</v>
      </c>
    </row>
    <row r="480" spans="1:8">
      <c r="A480" s="1599" t="s">
        <v>4065</v>
      </c>
      <c r="B480" s="1594"/>
      <c r="C480" s="1594"/>
      <c r="D480" s="1594"/>
      <c r="E480" s="1865"/>
      <c r="F480" s="1595"/>
      <c r="G480" s="1600">
        <v>0</v>
      </c>
      <c r="H480" s="1600">
        <v>75969966.049999997</v>
      </c>
    </row>
    <row r="481" spans="1:10" ht="12.75" customHeight="1">
      <c r="A481" s="1606" t="s">
        <v>4066</v>
      </c>
      <c r="B481" s="1606"/>
      <c r="C481" s="1606"/>
      <c r="D481" s="1606"/>
      <c r="E481" s="1865"/>
      <c r="F481" s="1607"/>
      <c r="G481" s="1600">
        <v>0</v>
      </c>
      <c r="H481" s="1600">
        <v>135530846</v>
      </c>
    </row>
    <row r="482" spans="1:10">
      <c r="A482" s="1599" t="s">
        <v>4067</v>
      </c>
      <c r="B482" s="1594"/>
      <c r="C482" s="1594"/>
      <c r="D482" s="1594"/>
      <c r="E482" s="1865"/>
      <c r="F482" s="1595"/>
      <c r="G482" s="1600">
        <v>0</v>
      </c>
      <c r="H482" s="1600">
        <v>118568607</v>
      </c>
    </row>
    <row r="483" spans="1:10">
      <c r="A483" s="1604" t="s">
        <v>4068</v>
      </c>
      <c r="B483" s="1594"/>
      <c r="C483" s="1594"/>
      <c r="D483" s="1594"/>
      <c r="E483" s="1865"/>
      <c r="F483" s="1595"/>
      <c r="G483" s="1603">
        <v>0</v>
      </c>
      <c r="H483" s="1603">
        <v>26795111.899999999</v>
      </c>
    </row>
    <row r="484" spans="1:10">
      <c r="A484" s="1599" t="s">
        <v>3422</v>
      </c>
      <c r="B484" s="1594"/>
      <c r="C484" s="1594"/>
      <c r="D484" s="1594"/>
      <c r="E484" s="1865"/>
      <c r="F484" s="1595"/>
      <c r="G484" s="1600">
        <v>0</v>
      </c>
      <c r="H484" s="1600">
        <v>93813043.450000003</v>
      </c>
    </row>
    <row r="485" spans="1:10" s="663" customFormat="1">
      <c r="A485" s="1608" t="s">
        <v>3437</v>
      </c>
      <c r="B485" s="1627"/>
      <c r="C485" s="1627"/>
      <c r="D485" s="1627"/>
      <c r="E485" s="1628"/>
      <c r="F485" s="1628"/>
      <c r="G485" s="1609">
        <f>SUM(G415:G484)</f>
        <v>20754449680.149998</v>
      </c>
      <c r="H485" s="1609">
        <f>SUM(H415:H484)</f>
        <v>12963552157.800001</v>
      </c>
      <c r="I485" s="661"/>
      <c r="J485" s="662"/>
    </row>
    <row r="486" spans="1:10" s="663" customFormat="1">
      <c r="A486" s="1608"/>
      <c r="B486" s="1627"/>
      <c r="C486" s="1627"/>
      <c r="D486" s="1627"/>
      <c r="E486" s="1628"/>
      <c r="F486" s="1628"/>
      <c r="G486" s="1609"/>
      <c r="H486" s="1609"/>
      <c r="I486" s="661"/>
      <c r="J486" s="662"/>
    </row>
    <row r="487" spans="1:10" s="666" customFormat="1">
      <c r="A487" s="1627" t="s">
        <v>16</v>
      </c>
      <c r="B487" s="1668"/>
      <c r="C487" s="1668"/>
      <c r="D487" s="1668"/>
      <c r="E487" s="1668"/>
      <c r="F487" s="1669"/>
      <c r="G487" s="1668"/>
      <c r="H487" s="1668"/>
      <c r="I487" s="664"/>
      <c r="J487" s="665"/>
    </row>
    <row r="488" spans="1:10" s="666" customFormat="1" ht="24" customHeight="1">
      <c r="A488" s="1866" t="s">
        <v>8857</v>
      </c>
      <c r="B488" s="1866"/>
      <c r="C488" s="1866"/>
      <c r="D488" s="1866"/>
      <c r="E488" s="1866"/>
      <c r="F488" s="1866"/>
      <c r="G488" s="1866"/>
      <c r="H488" s="1866"/>
      <c r="I488" s="664"/>
      <c r="J488" s="665"/>
    </row>
    <row r="489" spans="1:10" s="666" customFormat="1">
      <c r="A489" s="1668"/>
      <c r="B489" s="1668"/>
      <c r="C489" s="1668"/>
      <c r="D489" s="1668"/>
      <c r="E489" s="1668"/>
      <c r="F489" s="1669"/>
      <c r="G489" s="1668"/>
      <c r="H489" s="1668"/>
      <c r="I489" s="664"/>
      <c r="J489" s="665"/>
    </row>
    <row r="490" spans="1:10" s="666" customFormat="1">
      <c r="A490" s="1668"/>
      <c r="B490" s="1668"/>
      <c r="C490" s="1668"/>
      <c r="D490" s="1668"/>
      <c r="E490" s="1668"/>
      <c r="F490" s="1669"/>
      <c r="G490" s="1668"/>
      <c r="H490" s="1668"/>
      <c r="I490" s="664"/>
      <c r="J490" s="665"/>
    </row>
    <row r="491" spans="1:10" s="666" customFormat="1">
      <c r="A491" s="1668"/>
      <c r="B491" s="1668"/>
      <c r="C491" s="1668"/>
      <c r="D491" s="1668"/>
      <c r="E491" s="1668"/>
      <c r="F491" s="1669"/>
      <c r="G491" s="1668"/>
      <c r="H491" s="1668"/>
      <c r="I491" s="664"/>
      <c r="J491" s="665"/>
    </row>
    <row r="492" spans="1:10" s="666" customFormat="1">
      <c r="A492" s="1668"/>
      <c r="B492" s="1668"/>
      <c r="C492" s="1668"/>
      <c r="D492" s="1668"/>
      <c r="E492" s="1668"/>
      <c r="F492" s="1669"/>
      <c r="G492" s="1668"/>
      <c r="H492" s="1668"/>
      <c r="I492" s="664"/>
      <c r="J492" s="665"/>
    </row>
    <row r="493" spans="1:10" s="666" customFormat="1">
      <c r="A493" s="1668"/>
      <c r="B493" s="1668"/>
      <c r="C493" s="1668"/>
      <c r="D493" s="1668"/>
      <c r="E493" s="1668"/>
      <c r="F493" s="1669"/>
      <c r="G493" s="1668"/>
      <c r="H493" s="1668"/>
      <c r="I493" s="664"/>
      <c r="J493" s="665"/>
    </row>
    <row r="494" spans="1:10" s="666" customFormat="1">
      <c r="A494" s="1668"/>
      <c r="B494" s="1668"/>
      <c r="C494" s="1668"/>
      <c r="D494" s="1668"/>
      <c r="E494" s="1668"/>
      <c r="F494" s="1669"/>
      <c r="G494" s="1668"/>
      <c r="H494" s="1668"/>
      <c r="I494" s="664"/>
      <c r="J494" s="665"/>
    </row>
    <row r="495" spans="1:10" s="666" customFormat="1">
      <c r="A495" s="1668"/>
      <c r="B495" s="1668"/>
      <c r="C495" s="1668"/>
      <c r="D495" s="1668"/>
      <c r="E495" s="1668"/>
      <c r="F495" s="1669"/>
      <c r="G495" s="1668"/>
      <c r="H495" s="1668"/>
      <c r="I495" s="664"/>
      <c r="J495" s="665"/>
    </row>
    <row r="496" spans="1:10" s="666" customFormat="1">
      <c r="A496" s="1668"/>
      <c r="B496" s="1668"/>
      <c r="C496" s="1668"/>
      <c r="D496" s="1668"/>
      <c r="E496" s="1668"/>
      <c r="F496" s="1669"/>
      <c r="G496" s="1668"/>
      <c r="H496" s="1668"/>
      <c r="I496" s="664"/>
      <c r="J496" s="665"/>
    </row>
    <row r="497" spans="1:1025">
      <c r="A497" s="1799" t="s">
        <v>8519</v>
      </c>
      <c r="B497" s="1799"/>
      <c r="C497" s="1799"/>
      <c r="D497" s="1799"/>
      <c r="E497" s="1799"/>
      <c r="F497" s="1799"/>
      <c r="G497" s="1799"/>
      <c r="H497" s="1799"/>
    </row>
    <row r="498" spans="1:1025" ht="24" customHeight="1">
      <c r="A498" s="1799"/>
      <c r="B498" s="1799"/>
      <c r="C498" s="1799"/>
      <c r="D498" s="1799"/>
      <c r="E498" s="1799"/>
      <c r="F498" s="1799"/>
      <c r="G498" s="1799"/>
      <c r="H498" s="1799"/>
    </row>
    <row r="499" spans="1:1025">
      <c r="A499" s="1594"/>
      <c r="B499" s="1594"/>
      <c r="C499" s="1594"/>
      <c r="D499" s="1594"/>
      <c r="E499" s="1594"/>
      <c r="F499" s="1595"/>
      <c r="G499" s="1594"/>
      <c r="H499" s="1594"/>
    </row>
    <row r="500" spans="1:1025" s="676" customFormat="1" ht="36" customHeight="1">
      <c r="A500" s="1807" t="s">
        <v>203</v>
      </c>
      <c r="B500" s="1807"/>
      <c r="C500" s="1808" t="s">
        <v>4084</v>
      </c>
      <c r="D500" s="1808"/>
      <c r="E500" s="1808" t="s">
        <v>3454</v>
      </c>
      <c r="F500" s="1808"/>
      <c r="G500" s="1808"/>
      <c r="H500" s="1629" t="s">
        <v>4085</v>
      </c>
      <c r="I500" s="673"/>
      <c r="J500" s="674"/>
      <c r="K500" s="675"/>
      <c r="L500" s="675"/>
      <c r="M500" s="675"/>
      <c r="N500" s="675"/>
      <c r="O500" s="675"/>
      <c r="P500" s="675"/>
      <c r="Q500" s="675"/>
      <c r="R500" s="675"/>
      <c r="S500" s="675"/>
      <c r="T500" s="675"/>
      <c r="U500" s="675"/>
      <c r="V500" s="675"/>
      <c r="W500" s="675"/>
      <c r="X500" s="675"/>
      <c r="Y500" s="675"/>
      <c r="Z500" s="675"/>
      <c r="AA500" s="675"/>
      <c r="AB500" s="675"/>
      <c r="AC500" s="675"/>
      <c r="AD500" s="675"/>
      <c r="AE500" s="675"/>
      <c r="AF500" s="675"/>
      <c r="AG500" s="675"/>
      <c r="AH500" s="675"/>
      <c r="AI500" s="675"/>
      <c r="AJ500" s="675"/>
      <c r="AK500" s="675"/>
      <c r="AL500" s="675"/>
      <c r="AM500" s="675"/>
      <c r="AN500" s="675"/>
      <c r="AO500" s="675"/>
      <c r="AP500" s="675"/>
      <c r="AQ500" s="675"/>
      <c r="AR500" s="675"/>
      <c r="AS500" s="675"/>
      <c r="AT500" s="675"/>
      <c r="AU500" s="675"/>
      <c r="AV500" s="675"/>
      <c r="AW500" s="675"/>
      <c r="AX500" s="675"/>
      <c r="AY500" s="675"/>
      <c r="AZ500" s="675"/>
      <c r="BA500" s="675"/>
      <c r="BB500" s="675"/>
      <c r="BC500" s="675"/>
      <c r="BD500" s="675"/>
      <c r="BE500" s="675"/>
      <c r="BF500" s="675"/>
      <c r="BG500" s="675"/>
      <c r="BH500" s="675"/>
      <c r="BI500" s="675"/>
      <c r="BJ500" s="675"/>
      <c r="BK500" s="675"/>
      <c r="BL500" s="675"/>
      <c r="BM500" s="675"/>
      <c r="BN500" s="675"/>
      <c r="BO500" s="675"/>
      <c r="BP500" s="675"/>
      <c r="BQ500" s="675"/>
      <c r="BR500" s="675"/>
      <c r="BS500" s="675"/>
      <c r="BT500" s="675"/>
      <c r="BU500" s="675"/>
      <c r="BV500" s="675"/>
      <c r="BW500" s="675"/>
      <c r="BX500" s="675"/>
      <c r="BY500" s="675"/>
      <c r="BZ500" s="675"/>
      <c r="CA500" s="675"/>
      <c r="CB500" s="675"/>
      <c r="CC500" s="675"/>
      <c r="CD500" s="675"/>
      <c r="CE500" s="675"/>
      <c r="CF500" s="675"/>
      <c r="CG500" s="675"/>
      <c r="CH500" s="675"/>
      <c r="CI500" s="675"/>
      <c r="CJ500" s="675"/>
      <c r="CK500" s="675"/>
      <c r="CL500" s="675"/>
      <c r="CM500" s="675"/>
      <c r="CN500" s="675"/>
      <c r="CO500" s="675"/>
      <c r="CP500" s="675"/>
      <c r="CQ500" s="675"/>
      <c r="CR500" s="675"/>
      <c r="CS500" s="675"/>
      <c r="CT500" s="675"/>
      <c r="CU500" s="675"/>
      <c r="CV500" s="675"/>
      <c r="CW500" s="675"/>
      <c r="CX500" s="675"/>
      <c r="CY500" s="675"/>
      <c r="CZ500" s="675"/>
      <c r="DA500" s="675"/>
      <c r="DB500" s="675"/>
      <c r="DC500" s="675"/>
      <c r="DD500" s="675"/>
      <c r="DE500" s="675"/>
      <c r="DF500" s="675"/>
      <c r="DG500" s="675"/>
      <c r="DH500" s="675"/>
      <c r="DI500" s="675"/>
      <c r="DJ500" s="675"/>
      <c r="DK500" s="675"/>
      <c r="DL500" s="675"/>
      <c r="DM500" s="675"/>
      <c r="DN500" s="675"/>
      <c r="DO500" s="675"/>
      <c r="DP500" s="675"/>
      <c r="DQ500" s="675"/>
      <c r="DR500" s="675"/>
      <c r="DS500" s="675"/>
      <c r="DT500" s="675"/>
      <c r="DU500" s="675"/>
      <c r="DV500" s="675"/>
      <c r="DW500" s="675"/>
      <c r="DX500" s="675"/>
      <c r="DY500" s="675"/>
      <c r="DZ500" s="675"/>
      <c r="EA500" s="675"/>
      <c r="EB500" s="675"/>
      <c r="EC500" s="675"/>
      <c r="ED500" s="675"/>
      <c r="EE500" s="675"/>
      <c r="EF500" s="675"/>
      <c r="EG500" s="675"/>
      <c r="EH500" s="675"/>
      <c r="EI500" s="675"/>
      <c r="EJ500" s="675"/>
      <c r="EK500" s="675"/>
      <c r="EL500" s="675"/>
      <c r="EM500" s="675"/>
      <c r="EN500" s="675"/>
      <c r="EO500" s="675"/>
      <c r="EP500" s="675"/>
      <c r="EQ500" s="675"/>
      <c r="ER500" s="675"/>
      <c r="ES500" s="675"/>
      <c r="ET500" s="675"/>
      <c r="EU500" s="675"/>
      <c r="EV500" s="675"/>
      <c r="EW500" s="675"/>
      <c r="EX500" s="675"/>
      <c r="EY500" s="675"/>
      <c r="EZ500" s="675"/>
      <c r="FA500" s="675"/>
      <c r="FB500" s="675"/>
      <c r="FC500" s="675"/>
      <c r="FD500" s="675"/>
      <c r="FE500" s="675"/>
      <c r="FF500" s="675"/>
      <c r="FG500" s="675"/>
      <c r="FH500" s="675"/>
      <c r="FI500" s="675"/>
      <c r="FJ500" s="675"/>
      <c r="FK500" s="675"/>
      <c r="FL500" s="675"/>
      <c r="FM500" s="675"/>
      <c r="FN500" s="675"/>
      <c r="FO500" s="675"/>
      <c r="FP500" s="675"/>
      <c r="FQ500" s="675"/>
      <c r="FR500" s="675"/>
      <c r="FS500" s="675"/>
      <c r="FT500" s="675"/>
      <c r="FU500" s="675"/>
      <c r="FV500" s="675"/>
      <c r="FW500" s="675"/>
      <c r="FX500" s="675"/>
      <c r="FY500" s="675"/>
      <c r="FZ500" s="675"/>
      <c r="GA500" s="675"/>
      <c r="GB500" s="675"/>
      <c r="GC500" s="675"/>
      <c r="GD500" s="675"/>
      <c r="GE500" s="675"/>
      <c r="GF500" s="675"/>
      <c r="GG500" s="675"/>
      <c r="GH500" s="675"/>
      <c r="GI500" s="675"/>
      <c r="GJ500" s="675"/>
      <c r="GK500" s="675"/>
      <c r="GL500" s="675"/>
      <c r="GM500" s="675"/>
      <c r="GN500" s="675"/>
      <c r="GO500" s="675"/>
      <c r="GP500" s="675"/>
      <c r="GQ500" s="675"/>
      <c r="GR500" s="675"/>
      <c r="GS500" s="675"/>
      <c r="GT500" s="675"/>
      <c r="GU500" s="675"/>
      <c r="GV500" s="675"/>
      <c r="GW500" s="675"/>
      <c r="GX500" s="675"/>
      <c r="GY500" s="675"/>
      <c r="GZ500" s="675"/>
      <c r="HA500" s="675"/>
      <c r="HB500" s="675"/>
      <c r="HC500" s="675"/>
      <c r="HD500" s="675"/>
      <c r="HE500" s="675"/>
      <c r="HF500" s="675"/>
      <c r="HG500" s="675"/>
      <c r="HH500" s="675"/>
      <c r="HI500" s="675"/>
      <c r="HJ500" s="675"/>
      <c r="HK500" s="675"/>
      <c r="HL500" s="675"/>
      <c r="HM500" s="675"/>
      <c r="HN500" s="675"/>
      <c r="HO500" s="675"/>
      <c r="HP500" s="675"/>
      <c r="HQ500" s="675"/>
      <c r="HR500" s="675"/>
      <c r="HS500" s="675"/>
      <c r="HT500" s="675"/>
      <c r="HU500" s="675"/>
      <c r="HV500" s="675"/>
      <c r="HW500" s="675"/>
      <c r="HX500" s="675"/>
      <c r="HY500" s="675"/>
      <c r="HZ500" s="675"/>
      <c r="IA500" s="675"/>
      <c r="IB500" s="675"/>
      <c r="IC500" s="675"/>
      <c r="ID500" s="675"/>
      <c r="IE500" s="675"/>
      <c r="IF500" s="675"/>
      <c r="IG500" s="675"/>
      <c r="IH500" s="675"/>
      <c r="II500" s="675"/>
      <c r="IJ500" s="675"/>
      <c r="IK500" s="675"/>
      <c r="IL500" s="675"/>
      <c r="IM500" s="675"/>
      <c r="IN500" s="675"/>
      <c r="IO500" s="675"/>
      <c r="IP500" s="675"/>
      <c r="IQ500" s="675"/>
      <c r="IR500" s="675"/>
      <c r="IS500" s="675"/>
      <c r="IT500" s="675"/>
      <c r="IU500" s="675"/>
      <c r="IV500" s="675"/>
      <c r="IW500" s="675"/>
      <c r="IX500" s="675"/>
      <c r="IY500" s="675"/>
      <c r="IZ500" s="675"/>
      <c r="JA500" s="675"/>
      <c r="JB500" s="675"/>
      <c r="JC500" s="675"/>
      <c r="JD500" s="675"/>
      <c r="JE500" s="675"/>
      <c r="JF500" s="675"/>
      <c r="JG500" s="675"/>
      <c r="JH500" s="675"/>
      <c r="JI500" s="675"/>
      <c r="JJ500" s="675"/>
      <c r="JK500" s="675"/>
      <c r="JL500" s="675"/>
      <c r="JM500" s="675"/>
      <c r="JN500" s="675"/>
      <c r="JO500" s="675"/>
      <c r="JP500" s="675"/>
      <c r="JQ500" s="675"/>
      <c r="JR500" s="675"/>
      <c r="JS500" s="675"/>
      <c r="JT500" s="675"/>
      <c r="JU500" s="675"/>
      <c r="JV500" s="675"/>
      <c r="JW500" s="675"/>
      <c r="JX500" s="675"/>
      <c r="JY500" s="675"/>
      <c r="JZ500" s="675"/>
      <c r="KA500" s="675"/>
      <c r="KB500" s="675"/>
      <c r="KC500" s="675"/>
      <c r="KD500" s="675"/>
      <c r="KE500" s="675"/>
      <c r="KF500" s="675"/>
      <c r="KG500" s="675"/>
      <c r="KH500" s="675"/>
      <c r="KI500" s="675"/>
      <c r="KJ500" s="675"/>
      <c r="KK500" s="675"/>
      <c r="KL500" s="675"/>
      <c r="KM500" s="675"/>
      <c r="KN500" s="675"/>
      <c r="KO500" s="675"/>
      <c r="KP500" s="675"/>
      <c r="KQ500" s="675"/>
      <c r="KR500" s="675"/>
      <c r="KS500" s="675"/>
      <c r="KT500" s="675"/>
      <c r="KU500" s="675"/>
      <c r="KV500" s="675"/>
      <c r="KW500" s="675"/>
      <c r="KX500" s="675"/>
      <c r="KY500" s="675"/>
      <c r="KZ500" s="675"/>
      <c r="LA500" s="675"/>
      <c r="LB500" s="675"/>
      <c r="LC500" s="675"/>
      <c r="LD500" s="675"/>
      <c r="LE500" s="675"/>
      <c r="LF500" s="675"/>
      <c r="LG500" s="675"/>
      <c r="LH500" s="675"/>
      <c r="LI500" s="675"/>
      <c r="LJ500" s="675"/>
      <c r="LK500" s="675"/>
      <c r="LL500" s="675"/>
      <c r="LM500" s="675"/>
      <c r="LN500" s="675"/>
      <c r="LO500" s="675"/>
      <c r="LP500" s="675"/>
      <c r="LQ500" s="675"/>
      <c r="LR500" s="675"/>
      <c r="LS500" s="675"/>
      <c r="LT500" s="675"/>
      <c r="LU500" s="675"/>
      <c r="LV500" s="675"/>
      <c r="LW500" s="675"/>
      <c r="LX500" s="675"/>
      <c r="LY500" s="675"/>
      <c r="LZ500" s="675"/>
      <c r="MA500" s="675"/>
      <c r="MB500" s="675"/>
      <c r="MC500" s="675"/>
      <c r="MD500" s="675"/>
      <c r="ME500" s="675"/>
      <c r="MF500" s="675"/>
      <c r="MG500" s="675"/>
      <c r="MH500" s="675"/>
      <c r="MI500" s="675"/>
      <c r="MJ500" s="675"/>
      <c r="MK500" s="675"/>
      <c r="ML500" s="675"/>
      <c r="MM500" s="675"/>
      <c r="MN500" s="675"/>
      <c r="MO500" s="675"/>
      <c r="MP500" s="675"/>
      <c r="MQ500" s="675"/>
      <c r="MR500" s="675"/>
      <c r="MS500" s="675"/>
      <c r="MT500" s="675"/>
      <c r="MU500" s="675"/>
      <c r="MV500" s="675"/>
      <c r="MW500" s="675"/>
      <c r="MX500" s="675"/>
      <c r="MY500" s="675"/>
      <c r="MZ500" s="675"/>
      <c r="NA500" s="675"/>
      <c r="NB500" s="675"/>
      <c r="NC500" s="675"/>
      <c r="ND500" s="675"/>
      <c r="NE500" s="675"/>
      <c r="NF500" s="675"/>
      <c r="NG500" s="675"/>
      <c r="NH500" s="675"/>
      <c r="NI500" s="675"/>
      <c r="NJ500" s="675"/>
      <c r="NK500" s="675"/>
      <c r="NL500" s="675"/>
      <c r="NM500" s="675"/>
      <c r="NN500" s="675"/>
      <c r="NO500" s="675"/>
      <c r="NP500" s="675"/>
      <c r="NQ500" s="675"/>
      <c r="NR500" s="675"/>
      <c r="NS500" s="675"/>
      <c r="NT500" s="675"/>
      <c r="NU500" s="675"/>
      <c r="NV500" s="675"/>
      <c r="NW500" s="675"/>
      <c r="NX500" s="675"/>
      <c r="NY500" s="675"/>
      <c r="NZ500" s="675"/>
      <c r="OA500" s="675"/>
      <c r="OB500" s="675"/>
      <c r="OC500" s="675"/>
      <c r="OD500" s="675"/>
      <c r="OE500" s="675"/>
      <c r="OF500" s="675"/>
      <c r="OG500" s="675"/>
      <c r="OH500" s="675"/>
      <c r="OI500" s="675"/>
      <c r="OJ500" s="675"/>
      <c r="OK500" s="675"/>
      <c r="OL500" s="675"/>
      <c r="OM500" s="675"/>
      <c r="ON500" s="675"/>
      <c r="OO500" s="675"/>
      <c r="OP500" s="675"/>
      <c r="OQ500" s="675"/>
      <c r="OR500" s="675"/>
      <c r="OS500" s="675"/>
      <c r="OT500" s="675"/>
      <c r="OU500" s="675"/>
      <c r="OV500" s="675"/>
      <c r="OW500" s="675"/>
      <c r="OX500" s="675"/>
      <c r="OY500" s="675"/>
      <c r="OZ500" s="675"/>
      <c r="PA500" s="675"/>
      <c r="PB500" s="675"/>
      <c r="PC500" s="675"/>
      <c r="PD500" s="675"/>
      <c r="PE500" s="675"/>
      <c r="PF500" s="675"/>
      <c r="PG500" s="675"/>
      <c r="PH500" s="675"/>
      <c r="PI500" s="675"/>
      <c r="PJ500" s="675"/>
      <c r="PK500" s="675"/>
      <c r="PL500" s="675"/>
      <c r="PM500" s="675"/>
      <c r="PN500" s="675"/>
      <c r="PO500" s="675"/>
      <c r="PP500" s="675"/>
      <c r="PQ500" s="675"/>
      <c r="PR500" s="675"/>
      <c r="PS500" s="675"/>
      <c r="PT500" s="675"/>
      <c r="PU500" s="675"/>
      <c r="PV500" s="675"/>
      <c r="PW500" s="675"/>
      <c r="PX500" s="675"/>
      <c r="PY500" s="675"/>
      <c r="PZ500" s="675"/>
      <c r="QA500" s="675"/>
      <c r="QB500" s="675"/>
      <c r="QC500" s="675"/>
      <c r="QD500" s="675"/>
      <c r="QE500" s="675"/>
      <c r="QF500" s="675"/>
      <c r="QG500" s="675"/>
      <c r="QH500" s="675"/>
      <c r="QI500" s="675"/>
      <c r="QJ500" s="675"/>
      <c r="QK500" s="675"/>
      <c r="QL500" s="675"/>
      <c r="QM500" s="675"/>
      <c r="QN500" s="675"/>
      <c r="QO500" s="675"/>
      <c r="QP500" s="675"/>
      <c r="QQ500" s="675"/>
      <c r="QR500" s="675"/>
      <c r="QS500" s="675"/>
      <c r="QT500" s="675"/>
      <c r="QU500" s="675"/>
      <c r="QV500" s="675"/>
      <c r="QW500" s="675"/>
      <c r="QX500" s="675"/>
      <c r="QY500" s="675"/>
      <c r="QZ500" s="675"/>
      <c r="RA500" s="675"/>
      <c r="RB500" s="675"/>
      <c r="RC500" s="675"/>
      <c r="RD500" s="675"/>
      <c r="RE500" s="675"/>
      <c r="RF500" s="675"/>
      <c r="RG500" s="675"/>
      <c r="RH500" s="675"/>
      <c r="RI500" s="675"/>
      <c r="RJ500" s="675"/>
      <c r="RK500" s="675"/>
      <c r="RL500" s="675"/>
      <c r="RM500" s="675"/>
      <c r="RN500" s="675"/>
      <c r="RO500" s="675"/>
      <c r="RP500" s="675"/>
      <c r="RQ500" s="675"/>
      <c r="RR500" s="675"/>
      <c r="RS500" s="675"/>
      <c r="RT500" s="675"/>
      <c r="RU500" s="675"/>
      <c r="RV500" s="675"/>
      <c r="RW500" s="675"/>
      <c r="RX500" s="675"/>
      <c r="RY500" s="675"/>
      <c r="RZ500" s="675"/>
      <c r="SA500" s="675"/>
      <c r="SB500" s="675"/>
      <c r="SC500" s="675"/>
      <c r="SD500" s="675"/>
      <c r="SE500" s="675"/>
      <c r="SF500" s="675"/>
      <c r="SG500" s="675"/>
      <c r="SH500" s="675"/>
      <c r="SI500" s="675"/>
      <c r="SJ500" s="675"/>
      <c r="SK500" s="675"/>
      <c r="SL500" s="675"/>
      <c r="SM500" s="675"/>
      <c r="SN500" s="675"/>
      <c r="SO500" s="675"/>
      <c r="SP500" s="675"/>
      <c r="SQ500" s="675"/>
      <c r="SR500" s="675"/>
      <c r="SS500" s="675"/>
      <c r="ST500" s="675"/>
      <c r="SU500" s="675"/>
      <c r="SV500" s="675"/>
      <c r="SW500" s="675"/>
      <c r="SX500" s="675"/>
      <c r="SY500" s="675"/>
      <c r="SZ500" s="675"/>
      <c r="TA500" s="675"/>
      <c r="TB500" s="675"/>
      <c r="TC500" s="675"/>
      <c r="TD500" s="675"/>
      <c r="TE500" s="675"/>
      <c r="TF500" s="675"/>
      <c r="TG500" s="675"/>
      <c r="TH500" s="675"/>
      <c r="TI500" s="675"/>
      <c r="TJ500" s="675"/>
      <c r="TK500" s="675"/>
      <c r="TL500" s="675"/>
      <c r="TM500" s="675"/>
      <c r="TN500" s="675"/>
      <c r="TO500" s="675"/>
      <c r="TP500" s="675"/>
      <c r="TQ500" s="675"/>
      <c r="TR500" s="675"/>
      <c r="TS500" s="675"/>
      <c r="TT500" s="675"/>
      <c r="TU500" s="675"/>
      <c r="TV500" s="675"/>
      <c r="TW500" s="675"/>
      <c r="TX500" s="675"/>
      <c r="TY500" s="675"/>
      <c r="TZ500" s="675"/>
      <c r="UA500" s="675"/>
      <c r="UB500" s="675"/>
      <c r="UC500" s="675"/>
      <c r="UD500" s="675"/>
      <c r="UE500" s="675"/>
      <c r="UF500" s="675"/>
      <c r="UG500" s="675"/>
      <c r="UH500" s="675"/>
      <c r="UI500" s="675"/>
      <c r="UJ500" s="675"/>
      <c r="UK500" s="675"/>
      <c r="UL500" s="675"/>
      <c r="UM500" s="675"/>
      <c r="UN500" s="675"/>
      <c r="UO500" s="675"/>
      <c r="UP500" s="675"/>
      <c r="UQ500" s="675"/>
      <c r="UR500" s="675"/>
      <c r="US500" s="675"/>
      <c r="UT500" s="675"/>
      <c r="UU500" s="675"/>
      <c r="UV500" s="675"/>
      <c r="UW500" s="675"/>
      <c r="UX500" s="675"/>
      <c r="UY500" s="675"/>
      <c r="UZ500" s="675"/>
      <c r="VA500" s="675"/>
      <c r="VB500" s="675"/>
      <c r="VC500" s="675"/>
      <c r="VD500" s="675"/>
      <c r="VE500" s="675"/>
      <c r="VF500" s="675"/>
      <c r="VG500" s="675"/>
      <c r="VH500" s="675"/>
      <c r="VI500" s="675"/>
      <c r="VJ500" s="675"/>
      <c r="VK500" s="675"/>
      <c r="VL500" s="675"/>
      <c r="VM500" s="675"/>
      <c r="VN500" s="675"/>
      <c r="VO500" s="675"/>
      <c r="VP500" s="675"/>
      <c r="VQ500" s="675"/>
      <c r="VR500" s="675"/>
      <c r="VS500" s="675"/>
      <c r="VT500" s="675"/>
      <c r="VU500" s="675"/>
      <c r="VV500" s="675"/>
      <c r="VW500" s="675"/>
      <c r="VX500" s="675"/>
      <c r="VY500" s="675"/>
      <c r="VZ500" s="675"/>
      <c r="WA500" s="675"/>
      <c r="WB500" s="675"/>
      <c r="WC500" s="675"/>
      <c r="WD500" s="675"/>
      <c r="WE500" s="675"/>
      <c r="WF500" s="675"/>
      <c r="WG500" s="675"/>
      <c r="WH500" s="675"/>
      <c r="WI500" s="675"/>
      <c r="WJ500" s="675"/>
      <c r="WK500" s="675"/>
      <c r="WL500" s="675"/>
      <c r="WM500" s="675"/>
      <c r="WN500" s="675"/>
      <c r="WO500" s="675"/>
      <c r="WP500" s="675"/>
      <c r="WQ500" s="675"/>
      <c r="WR500" s="675"/>
      <c r="WS500" s="675"/>
      <c r="WT500" s="675"/>
      <c r="WU500" s="675"/>
      <c r="WV500" s="675"/>
      <c r="WW500" s="675"/>
      <c r="WX500" s="675"/>
      <c r="WY500" s="675"/>
      <c r="WZ500" s="675"/>
      <c r="XA500" s="675"/>
      <c r="XB500" s="675"/>
      <c r="XC500" s="675"/>
      <c r="XD500" s="675"/>
      <c r="XE500" s="675"/>
      <c r="XF500" s="675"/>
      <c r="XG500" s="675"/>
      <c r="XH500" s="675"/>
      <c r="XI500" s="675"/>
      <c r="XJ500" s="675"/>
      <c r="XK500" s="675"/>
      <c r="XL500" s="675"/>
      <c r="XM500" s="675"/>
      <c r="XN500" s="675"/>
      <c r="XO500" s="675"/>
      <c r="XP500" s="675"/>
      <c r="XQ500" s="675"/>
      <c r="XR500" s="675"/>
      <c r="XS500" s="675"/>
      <c r="XT500" s="675"/>
      <c r="XU500" s="675"/>
      <c r="XV500" s="675"/>
      <c r="XW500" s="675"/>
      <c r="XX500" s="675"/>
      <c r="XY500" s="675"/>
      <c r="XZ500" s="675"/>
      <c r="YA500" s="675"/>
      <c r="YB500" s="675"/>
      <c r="YC500" s="675"/>
      <c r="YD500" s="675"/>
      <c r="YE500" s="675"/>
      <c r="YF500" s="675"/>
      <c r="YG500" s="675"/>
      <c r="YH500" s="675"/>
      <c r="YI500" s="675"/>
      <c r="YJ500" s="675"/>
      <c r="YK500" s="675"/>
      <c r="YL500" s="675"/>
      <c r="YM500" s="675"/>
      <c r="YN500" s="675"/>
      <c r="YO500" s="675"/>
      <c r="YP500" s="675"/>
      <c r="YQ500" s="675"/>
      <c r="YR500" s="675"/>
      <c r="YS500" s="675"/>
      <c r="YT500" s="675"/>
      <c r="YU500" s="675"/>
      <c r="YV500" s="675"/>
      <c r="YW500" s="675"/>
      <c r="YX500" s="675"/>
      <c r="YY500" s="675"/>
      <c r="YZ500" s="675"/>
      <c r="ZA500" s="675"/>
      <c r="ZB500" s="675"/>
      <c r="ZC500" s="675"/>
      <c r="ZD500" s="675"/>
      <c r="ZE500" s="675"/>
      <c r="ZF500" s="675"/>
      <c r="ZG500" s="675"/>
      <c r="ZH500" s="675"/>
      <c r="ZI500" s="675"/>
      <c r="ZJ500" s="675"/>
      <c r="ZK500" s="675"/>
      <c r="ZL500" s="675"/>
      <c r="ZM500" s="675"/>
      <c r="ZN500" s="675"/>
      <c r="ZO500" s="675"/>
      <c r="ZP500" s="675"/>
      <c r="ZQ500" s="675"/>
      <c r="ZR500" s="675"/>
      <c r="ZS500" s="675"/>
      <c r="ZT500" s="675"/>
      <c r="ZU500" s="675"/>
      <c r="ZV500" s="675"/>
      <c r="ZW500" s="675"/>
      <c r="ZX500" s="675"/>
      <c r="ZY500" s="675"/>
      <c r="ZZ500" s="675"/>
      <c r="AAA500" s="675"/>
      <c r="AAB500" s="675"/>
      <c r="AAC500" s="675"/>
      <c r="AAD500" s="675"/>
      <c r="AAE500" s="675"/>
      <c r="AAF500" s="675"/>
      <c r="AAG500" s="675"/>
      <c r="AAH500" s="675"/>
      <c r="AAI500" s="675"/>
      <c r="AAJ500" s="675"/>
      <c r="AAK500" s="675"/>
      <c r="AAL500" s="675"/>
      <c r="AAM500" s="675"/>
      <c r="AAN500" s="675"/>
      <c r="AAO500" s="675"/>
      <c r="AAP500" s="675"/>
      <c r="AAQ500" s="675"/>
      <c r="AAR500" s="675"/>
      <c r="AAS500" s="675"/>
      <c r="AAT500" s="675"/>
      <c r="AAU500" s="675"/>
      <c r="AAV500" s="675"/>
      <c r="AAW500" s="675"/>
      <c r="AAX500" s="675"/>
      <c r="AAY500" s="675"/>
      <c r="AAZ500" s="675"/>
      <c r="ABA500" s="675"/>
      <c r="ABB500" s="675"/>
      <c r="ABC500" s="675"/>
      <c r="ABD500" s="675"/>
      <c r="ABE500" s="675"/>
      <c r="ABF500" s="675"/>
      <c r="ABG500" s="675"/>
      <c r="ABH500" s="675"/>
      <c r="ABI500" s="675"/>
      <c r="ABJ500" s="675"/>
      <c r="ABK500" s="675"/>
      <c r="ABL500" s="675"/>
      <c r="ABM500" s="675"/>
      <c r="ABN500" s="675"/>
      <c r="ABO500" s="675"/>
      <c r="ABP500" s="675"/>
      <c r="ABQ500" s="675"/>
      <c r="ABR500" s="675"/>
      <c r="ABS500" s="675"/>
      <c r="ABT500" s="675"/>
      <c r="ABU500" s="675"/>
      <c r="ABV500" s="675"/>
      <c r="ABW500" s="675"/>
      <c r="ABX500" s="675"/>
      <c r="ABY500" s="675"/>
      <c r="ABZ500" s="675"/>
      <c r="ACA500" s="675"/>
      <c r="ACB500" s="675"/>
      <c r="ACC500" s="675"/>
      <c r="ACD500" s="675"/>
      <c r="ACE500" s="675"/>
      <c r="ACF500" s="675"/>
      <c r="ACG500" s="675"/>
      <c r="ACH500" s="675"/>
      <c r="ACI500" s="675"/>
      <c r="ACJ500" s="675"/>
      <c r="ACK500" s="675"/>
      <c r="ACL500" s="675"/>
      <c r="ACM500" s="675"/>
      <c r="ACN500" s="675"/>
      <c r="ACO500" s="675"/>
      <c r="ACP500" s="675"/>
      <c r="ACQ500" s="675"/>
      <c r="ACR500" s="675"/>
      <c r="ACS500" s="675"/>
      <c r="ACT500" s="675"/>
      <c r="ACU500" s="675"/>
      <c r="ACV500" s="675"/>
      <c r="ACW500" s="675"/>
      <c r="ACX500" s="675"/>
      <c r="ACY500" s="675"/>
      <c r="ACZ500" s="675"/>
      <c r="ADA500" s="675"/>
      <c r="ADB500" s="675"/>
      <c r="ADC500" s="675"/>
      <c r="ADD500" s="675"/>
      <c r="ADE500" s="675"/>
      <c r="ADF500" s="675"/>
      <c r="ADG500" s="675"/>
      <c r="ADH500" s="675"/>
      <c r="ADI500" s="675"/>
      <c r="ADJ500" s="675"/>
      <c r="ADK500" s="675"/>
      <c r="ADL500" s="675"/>
      <c r="ADM500" s="675"/>
      <c r="ADN500" s="675"/>
      <c r="ADO500" s="675"/>
      <c r="ADP500" s="675"/>
      <c r="ADQ500" s="675"/>
      <c r="ADR500" s="675"/>
      <c r="ADS500" s="675"/>
      <c r="ADT500" s="675"/>
      <c r="ADU500" s="675"/>
      <c r="ADV500" s="675"/>
      <c r="ADW500" s="675"/>
      <c r="ADX500" s="675"/>
      <c r="ADY500" s="675"/>
      <c r="ADZ500" s="675"/>
      <c r="AEA500" s="675"/>
      <c r="AEB500" s="675"/>
      <c r="AEC500" s="675"/>
      <c r="AED500" s="675"/>
      <c r="AEE500" s="675"/>
      <c r="AEF500" s="675"/>
      <c r="AEG500" s="675"/>
      <c r="AEH500" s="675"/>
      <c r="AEI500" s="675"/>
      <c r="AEJ500" s="675"/>
      <c r="AEK500" s="675"/>
      <c r="AEL500" s="675"/>
      <c r="AEM500" s="675"/>
      <c r="AEN500" s="675"/>
      <c r="AEO500" s="675"/>
      <c r="AEP500" s="675"/>
      <c r="AEQ500" s="675"/>
      <c r="AER500" s="675"/>
      <c r="AES500" s="675"/>
      <c r="AET500" s="675"/>
      <c r="AEU500" s="675"/>
      <c r="AEV500" s="675"/>
      <c r="AEW500" s="675"/>
      <c r="AEX500" s="675"/>
      <c r="AEY500" s="675"/>
      <c r="AEZ500" s="675"/>
      <c r="AFA500" s="675"/>
      <c r="AFB500" s="675"/>
      <c r="AFC500" s="675"/>
      <c r="AFD500" s="675"/>
      <c r="AFE500" s="675"/>
      <c r="AFF500" s="675"/>
      <c r="AFG500" s="675"/>
      <c r="AFH500" s="675"/>
      <c r="AFI500" s="675"/>
      <c r="AFJ500" s="675"/>
      <c r="AFK500" s="675"/>
      <c r="AFL500" s="675"/>
      <c r="AFM500" s="675"/>
      <c r="AFN500" s="675"/>
      <c r="AFO500" s="675"/>
      <c r="AFP500" s="675"/>
      <c r="AFQ500" s="675"/>
      <c r="AFR500" s="675"/>
      <c r="AFS500" s="675"/>
      <c r="AFT500" s="675"/>
      <c r="AFU500" s="675"/>
      <c r="AFV500" s="675"/>
      <c r="AFW500" s="675"/>
      <c r="AFX500" s="675"/>
      <c r="AFY500" s="675"/>
      <c r="AFZ500" s="675"/>
      <c r="AGA500" s="675"/>
      <c r="AGB500" s="675"/>
      <c r="AGC500" s="675"/>
      <c r="AGD500" s="675"/>
      <c r="AGE500" s="675"/>
      <c r="AGF500" s="675"/>
      <c r="AGG500" s="675"/>
      <c r="AGH500" s="675"/>
      <c r="AGI500" s="675"/>
      <c r="AGJ500" s="675"/>
      <c r="AGK500" s="675"/>
      <c r="AGL500" s="675"/>
      <c r="AGM500" s="675"/>
      <c r="AGN500" s="675"/>
      <c r="AGO500" s="675"/>
      <c r="AGP500" s="675"/>
      <c r="AGQ500" s="675"/>
      <c r="AGR500" s="675"/>
      <c r="AGS500" s="675"/>
      <c r="AGT500" s="675"/>
      <c r="AGU500" s="675"/>
      <c r="AGV500" s="675"/>
      <c r="AGW500" s="675"/>
      <c r="AGX500" s="675"/>
      <c r="AGY500" s="675"/>
      <c r="AGZ500" s="675"/>
      <c r="AHA500" s="675"/>
      <c r="AHB500" s="675"/>
      <c r="AHC500" s="675"/>
      <c r="AHD500" s="675"/>
      <c r="AHE500" s="675"/>
      <c r="AHF500" s="675"/>
      <c r="AHG500" s="675"/>
      <c r="AHH500" s="675"/>
      <c r="AHI500" s="675"/>
      <c r="AHJ500" s="675"/>
      <c r="AHK500" s="675"/>
      <c r="AHL500" s="675"/>
      <c r="AHM500" s="675"/>
      <c r="AHN500" s="675"/>
      <c r="AHO500" s="675"/>
      <c r="AHP500" s="675"/>
      <c r="AHQ500" s="675"/>
      <c r="AHR500" s="675"/>
      <c r="AHS500" s="675"/>
      <c r="AHT500" s="675"/>
      <c r="AHU500" s="675"/>
      <c r="AHV500" s="675"/>
      <c r="AHW500" s="675"/>
      <c r="AHX500" s="675"/>
      <c r="AHY500" s="675"/>
      <c r="AHZ500" s="675"/>
      <c r="AIA500" s="675"/>
      <c r="AIB500" s="675"/>
      <c r="AIC500" s="675"/>
      <c r="AID500" s="675"/>
      <c r="AIE500" s="675"/>
      <c r="AIF500" s="675"/>
      <c r="AIG500" s="675"/>
      <c r="AIH500" s="675"/>
      <c r="AII500" s="675"/>
      <c r="AIJ500" s="675"/>
      <c r="AIK500" s="675"/>
      <c r="AIL500" s="675"/>
      <c r="AIM500" s="675"/>
      <c r="AIN500" s="675"/>
      <c r="AIO500" s="675"/>
      <c r="AIP500" s="675"/>
      <c r="AIQ500" s="675"/>
      <c r="AIR500" s="675"/>
      <c r="AIS500" s="675"/>
      <c r="AIT500" s="675"/>
      <c r="AIU500" s="675"/>
      <c r="AIV500" s="675"/>
      <c r="AIW500" s="675"/>
      <c r="AIX500" s="675"/>
      <c r="AIY500" s="675"/>
      <c r="AIZ500" s="675"/>
      <c r="AJA500" s="675"/>
      <c r="AJB500" s="675"/>
      <c r="AJC500" s="675"/>
      <c r="AJD500" s="675"/>
      <c r="AJE500" s="675"/>
      <c r="AJF500" s="675"/>
      <c r="AJG500" s="675"/>
      <c r="AJH500" s="675"/>
      <c r="AJI500" s="675"/>
      <c r="AJJ500" s="675"/>
      <c r="AJK500" s="675"/>
      <c r="AJL500" s="675"/>
      <c r="AJM500" s="675"/>
      <c r="AJN500" s="675"/>
      <c r="AJO500" s="675"/>
      <c r="AJP500" s="675"/>
      <c r="AJQ500" s="675"/>
      <c r="AJR500" s="675"/>
      <c r="AJS500" s="675"/>
      <c r="AJT500" s="675"/>
      <c r="AJU500" s="675"/>
      <c r="AJV500" s="675"/>
      <c r="AJW500" s="675"/>
      <c r="AJX500" s="675"/>
      <c r="AJY500" s="675"/>
      <c r="AJZ500" s="675"/>
      <c r="AKA500" s="675"/>
      <c r="AKB500" s="675"/>
      <c r="AKC500" s="675"/>
      <c r="AKD500" s="675"/>
      <c r="AKE500" s="675"/>
      <c r="AKF500" s="675"/>
      <c r="AKG500" s="675"/>
      <c r="AKH500" s="675"/>
      <c r="AKI500" s="675"/>
      <c r="AKJ500" s="675"/>
      <c r="AKK500" s="675"/>
      <c r="AKL500" s="675"/>
      <c r="AKM500" s="675"/>
      <c r="AKN500" s="675"/>
      <c r="AKO500" s="675"/>
      <c r="AKP500" s="675"/>
      <c r="AKQ500" s="675"/>
      <c r="AKR500" s="675"/>
      <c r="AKS500" s="675"/>
      <c r="AKT500" s="675"/>
      <c r="AKU500" s="675"/>
      <c r="AKV500" s="675"/>
      <c r="AKW500" s="675"/>
      <c r="AKX500" s="675"/>
      <c r="AKY500" s="675"/>
      <c r="AKZ500" s="675"/>
      <c r="ALA500" s="675"/>
      <c r="ALB500" s="675"/>
      <c r="ALC500" s="675"/>
      <c r="ALD500" s="675"/>
      <c r="ALE500" s="675"/>
      <c r="ALF500" s="675"/>
      <c r="ALG500" s="675"/>
      <c r="ALH500" s="675"/>
      <c r="ALI500" s="675"/>
      <c r="ALJ500" s="675"/>
      <c r="ALK500" s="675"/>
      <c r="ALL500" s="675"/>
      <c r="ALM500" s="675"/>
      <c r="ALN500" s="675"/>
      <c r="ALO500" s="675"/>
      <c r="ALP500" s="675"/>
      <c r="ALQ500" s="675"/>
      <c r="ALR500" s="675"/>
      <c r="ALS500" s="675"/>
      <c r="ALT500" s="675"/>
      <c r="ALU500" s="675"/>
      <c r="ALV500" s="675"/>
      <c r="ALW500" s="675"/>
      <c r="ALX500" s="675"/>
      <c r="ALY500" s="675"/>
      <c r="ALZ500" s="675"/>
      <c r="AMA500" s="675"/>
      <c r="AMB500" s="675"/>
      <c r="AMC500" s="675"/>
      <c r="AMD500" s="675"/>
      <c r="AME500" s="675"/>
      <c r="AMF500" s="675"/>
      <c r="AMG500" s="675"/>
      <c r="AMH500" s="675"/>
      <c r="AMI500" s="675"/>
      <c r="AMJ500" s="675"/>
      <c r="AMK500" s="675"/>
    </row>
    <row r="501" spans="1:1025" ht="12.75" customHeight="1">
      <c r="A501" s="1798" t="s">
        <v>3455</v>
      </c>
      <c r="B501" s="1798"/>
      <c r="C501" s="1806">
        <v>59503554777.639999</v>
      </c>
      <c r="D501" s="1806"/>
      <c r="E501" s="1806">
        <f>+H501-C501</f>
        <v>8012313650.4499969</v>
      </c>
      <c r="F501" s="1806"/>
      <c r="G501" s="1806"/>
      <c r="H501" s="1630">
        <v>67515868428.089996</v>
      </c>
    </row>
    <row r="502" spans="1:1025">
      <c r="A502" s="1811" t="s">
        <v>382</v>
      </c>
      <c r="B502" s="1811"/>
      <c r="C502" s="1806">
        <v>2261200010.79</v>
      </c>
      <c r="D502" s="1806"/>
      <c r="E502" s="1806">
        <f>+H502-C502</f>
        <v>122402530.34000015</v>
      </c>
      <c r="F502" s="1806"/>
      <c r="G502" s="1806"/>
      <c r="H502" s="1630">
        <v>2383602541.1300001</v>
      </c>
    </row>
    <row r="503" spans="1:1025">
      <c r="A503" s="1811" t="s">
        <v>383</v>
      </c>
      <c r="B503" s="1811"/>
      <c r="C503" s="1806">
        <v>8139516917.6099997</v>
      </c>
      <c r="D503" s="1806"/>
      <c r="E503" s="1806">
        <f>+H503-C503</f>
        <v>1608786193.8400011</v>
      </c>
      <c r="F503" s="1806"/>
      <c r="G503" s="1806"/>
      <c r="H503" s="1630">
        <v>9748303111.4500008</v>
      </c>
    </row>
    <row r="504" spans="1:1025">
      <c r="A504" s="1809" t="s">
        <v>3456</v>
      </c>
      <c r="B504" s="1809"/>
      <c r="C504" s="1810">
        <f>SUM(C501:C503)</f>
        <v>69904271706.039993</v>
      </c>
      <c r="D504" s="1810"/>
      <c r="E504" s="1810">
        <f>SUM(E501:E503)</f>
        <v>9743502374.6299973</v>
      </c>
      <c r="F504" s="1810"/>
      <c r="G504" s="1810"/>
      <c r="H504" s="1631">
        <f>SUM(H501:H503)</f>
        <v>79647774080.669998</v>
      </c>
    </row>
    <row r="505" spans="1:1025">
      <c r="A505" s="1599"/>
      <c r="B505" s="1594"/>
      <c r="C505" s="1630"/>
      <c r="D505" s="1594"/>
      <c r="E505" s="1630"/>
      <c r="F505" s="1632"/>
      <c r="G505" s="1630"/>
      <c r="H505" s="1594"/>
    </row>
    <row r="506" spans="1:1025">
      <c r="A506" s="1802" t="s">
        <v>8824</v>
      </c>
      <c r="B506" s="1802"/>
      <c r="C506" s="1802"/>
      <c r="D506" s="1802"/>
      <c r="E506" s="1802"/>
      <c r="F506" s="1802"/>
      <c r="G506" s="1802"/>
      <c r="H506" s="1802"/>
      <c r="K506" s="1476"/>
      <c r="L506" s="1476"/>
      <c r="M506" s="1476"/>
      <c r="N506" s="1476"/>
      <c r="O506" s="1476"/>
      <c r="P506" s="1476"/>
      <c r="Q506" s="1476"/>
      <c r="R506" s="1476"/>
      <c r="S506" s="1476"/>
      <c r="T506" s="1476"/>
      <c r="U506" s="1476"/>
      <c r="V506" s="1476"/>
      <c r="W506" s="1476"/>
      <c r="X506" s="1476"/>
      <c r="Y506" s="1476"/>
      <c r="Z506" s="1476"/>
      <c r="AA506" s="1476"/>
      <c r="AB506" s="1476"/>
      <c r="AC506" s="1476"/>
      <c r="AD506" s="1476"/>
      <c r="AE506" s="1476"/>
      <c r="AF506" s="1476"/>
      <c r="AG506" s="1476"/>
      <c r="AH506" s="1476"/>
      <c r="AI506" s="1476"/>
      <c r="AJ506" s="1476"/>
      <c r="AK506" s="1476"/>
      <c r="AL506" s="1476"/>
      <c r="AM506" s="1476"/>
      <c r="AN506" s="1476"/>
      <c r="AO506" s="1476"/>
      <c r="AP506" s="1476"/>
      <c r="AQ506" s="1476"/>
      <c r="AR506" s="1476"/>
      <c r="AS506" s="1476"/>
      <c r="AT506" s="1476"/>
      <c r="AU506" s="1476"/>
      <c r="AV506" s="1476"/>
      <c r="AW506" s="1476"/>
      <c r="AX506" s="1476"/>
      <c r="AY506" s="1476"/>
      <c r="AZ506" s="1476"/>
      <c r="BA506" s="1476"/>
      <c r="BB506" s="1476"/>
      <c r="BC506" s="1476"/>
      <c r="BD506" s="1476"/>
      <c r="BE506" s="1476"/>
      <c r="BF506" s="1476"/>
      <c r="BG506" s="1476"/>
      <c r="BH506" s="1476"/>
      <c r="BI506" s="1476"/>
      <c r="BJ506" s="1476"/>
      <c r="BK506" s="1476"/>
      <c r="BL506" s="1476"/>
      <c r="BM506" s="1476"/>
      <c r="BN506" s="1476"/>
      <c r="BO506" s="1476"/>
      <c r="BP506" s="1476"/>
      <c r="BQ506" s="1476"/>
      <c r="BR506" s="1476"/>
      <c r="BS506" s="1476"/>
      <c r="BT506" s="1476"/>
      <c r="BU506" s="1476"/>
      <c r="BV506" s="1476"/>
      <c r="BW506" s="1476"/>
      <c r="BX506" s="1476"/>
      <c r="BY506" s="1476"/>
      <c r="BZ506" s="1476"/>
      <c r="CA506" s="1476"/>
      <c r="CB506" s="1476"/>
      <c r="CC506" s="1476"/>
      <c r="CD506" s="1476"/>
      <c r="CE506" s="1476"/>
      <c r="CF506" s="1476"/>
      <c r="CG506" s="1476"/>
      <c r="CH506" s="1476"/>
      <c r="CI506" s="1476"/>
      <c r="CJ506" s="1476"/>
      <c r="CK506" s="1476"/>
      <c r="CL506" s="1476"/>
      <c r="CM506" s="1476"/>
      <c r="CN506" s="1476"/>
      <c r="CO506" s="1476"/>
      <c r="CP506" s="1476"/>
      <c r="CQ506" s="1476"/>
      <c r="CR506" s="1476"/>
      <c r="CS506" s="1476"/>
      <c r="CT506" s="1476"/>
      <c r="CU506" s="1476"/>
      <c r="CV506" s="1476"/>
      <c r="CW506" s="1476"/>
      <c r="CX506" s="1476"/>
      <c r="CY506" s="1476"/>
      <c r="CZ506" s="1476"/>
      <c r="DA506" s="1476"/>
      <c r="DB506" s="1476"/>
      <c r="DC506" s="1476"/>
      <c r="DD506" s="1476"/>
      <c r="DE506" s="1476"/>
      <c r="DF506" s="1476"/>
      <c r="DG506" s="1476"/>
      <c r="DH506" s="1476"/>
      <c r="DI506" s="1476"/>
      <c r="DJ506" s="1476"/>
      <c r="DK506" s="1476"/>
      <c r="DL506" s="1476"/>
      <c r="DM506" s="1476"/>
      <c r="DN506" s="1476"/>
      <c r="DO506" s="1476"/>
      <c r="DP506" s="1476"/>
      <c r="DQ506" s="1476"/>
      <c r="DR506" s="1476"/>
      <c r="DS506" s="1476"/>
      <c r="DT506" s="1476"/>
      <c r="DU506" s="1476"/>
      <c r="DV506" s="1476"/>
      <c r="DW506" s="1476"/>
      <c r="DX506" s="1476"/>
      <c r="DY506" s="1476"/>
      <c r="DZ506" s="1476"/>
      <c r="EA506" s="1476"/>
      <c r="EB506" s="1476"/>
      <c r="EC506" s="1476"/>
      <c r="ED506" s="1476"/>
      <c r="EE506" s="1476"/>
      <c r="EF506" s="1476"/>
      <c r="EG506" s="1476"/>
      <c r="EH506" s="1476"/>
      <c r="EI506" s="1476"/>
      <c r="EJ506" s="1476"/>
      <c r="EK506" s="1476"/>
      <c r="EL506" s="1476"/>
      <c r="EM506" s="1476"/>
      <c r="EN506" s="1476"/>
      <c r="EO506" s="1476"/>
      <c r="EP506" s="1476"/>
      <c r="EQ506" s="1476"/>
      <c r="ER506" s="1476"/>
      <c r="ES506" s="1476"/>
      <c r="ET506" s="1476"/>
      <c r="EU506" s="1476"/>
      <c r="EV506" s="1476"/>
      <c r="EW506" s="1476"/>
      <c r="EX506" s="1476"/>
      <c r="EY506" s="1476"/>
      <c r="EZ506" s="1476"/>
      <c r="FA506" s="1476"/>
      <c r="FB506" s="1476"/>
      <c r="FC506" s="1476"/>
      <c r="FD506" s="1476"/>
      <c r="FE506" s="1476"/>
      <c r="FF506" s="1476"/>
      <c r="FG506" s="1476"/>
      <c r="FH506" s="1476"/>
      <c r="FI506" s="1476"/>
      <c r="FJ506" s="1476"/>
      <c r="FK506" s="1476"/>
      <c r="FL506" s="1476"/>
      <c r="FM506" s="1476"/>
      <c r="FN506" s="1476"/>
      <c r="FO506" s="1476"/>
      <c r="FP506" s="1476"/>
      <c r="FQ506" s="1476"/>
      <c r="FR506" s="1476"/>
      <c r="FS506" s="1476"/>
      <c r="FT506" s="1476"/>
      <c r="FU506" s="1476"/>
      <c r="FV506" s="1476"/>
      <c r="FW506" s="1476"/>
      <c r="FX506" s="1476"/>
      <c r="FY506" s="1476"/>
      <c r="FZ506" s="1476"/>
      <c r="GA506" s="1476"/>
      <c r="GB506" s="1476"/>
      <c r="GC506" s="1476"/>
      <c r="GD506" s="1476"/>
      <c r="GE506" s="1476"/>
      <c r="GF506" s="1476"/>
      <c r="GG506" s="1476"/>
      <c r="GH506" s="1476"/>
      <c r="GI506" s="1476"/>
      <c r="GJ506" s="1476"/>
      <c r="GK506" s="1476"/>
      <c r="GL506" s="1476"/>
      <c r="GM506" s="1476"/>
      <c r="GN506" s="1476"/>
      <c r="GO506" s="1476"/>
      <c r="GP506" s="1476"/>
      <c r="GQ506" s="1476"/>
      <c r="GR506" s="1476"/>
      <c r="GS506" s="1476"/>
      <c r="GT506" s="1476"/>
      <c r="GU506" s="1476"/>
      <c r="GV506" s="1476"/>
      <c r="GW506" s="1476"/>
      <c r="GX506" s="1476"/>
      <c r="GY506" s="1476"/>
      <c r="GZ506" s="1476"/>
      <c r="HA506" s="1476"/>
      <c r="HB506" s="1476"/>
      <c r="HC506" s="1476"/>
      <c r="HD506" s="1476"/>
      <c r="HE506" s="1476"/>
      <c r="HF506" s="1476"/>
      <c r="HG506" s="1476"/>
      <c r="HH506" s="1476"/>
      <c r="HI506" s="1476"/>
      <c r="HJ506" s="1476"/>
      <c r="HK506" s="1476"/>
      <c r="HL506" s="1476"/>
      <c r="HM506" s="1476"/>
      <c r="HN506" s="1476"/>
      <c r="HO506" s="1476"/>
      <c r="HP506" s="1476"/>
      <c r="HQ506" s="1476"/>
      <c r="HR506" s="1476"/>
      <c r="HS506" s="1476"/>
      <c r="HT506" s="1476"/>
      <c r="HU506" s="1476"/>
      <c r="HV506" s="1476"/>
      <c r="HW506" s="1476"/>
      <c r="HX506" s="1476"/>
      <c r="HY506" s="1476"/>
      <c r="HZ506" s="1476"/>
      <c r="IA506" s="1476"/>
      <c r="IB506" s="1476"/>
      <c r="IC506" s="1476"/>
      <c r="ID506" s="1476"/>
      <c r="IE506" s="1476"/>
      <c r="IF506" s="1476"/>
      <c r="IG506" s="1476"/>
      <c r="IH506" s="1476"/>
      <c r="II506" s="1476"/>
      <c r="IJ506" s="1476"/>
      <c r="IK506" s="1476"/>
      <c r="IL506" s="1476"/>
      <c r="IM506" s="1476"/>
      <c r="IN506" s="1476"/>
      <c r="IO506" s="1476"/>
      <c r="IP506" s="1476"/>
      <c r="IQ506" s="1476"/>
      <c r="IR506" s="1476"/>
      <c r="IS506" s="1476"/>
      <c r="IT506" s="1476"/>
      <c r="IU506" s="1476"/>
      <c r="IV506" s="1476"/>
      <c r="IW506" s="1476"/>
      <c r="IX506" s="1476"/>
      <c r="IY506" s="1476"/>
      <c r="IZ506" s="1476"/>
      <c r="JA506" s="1476"/>
      <c r="JB506" s="1476"/>
      <c r="JC506" s="1476"/>
      <c r="JD506" s="1476"/>
      <c r="JE506" s="1476"/>
      <c r="JF506" s="1476"/>
      <c r="JG506" s="1476"/>
      <c r="JH506" s="1476"/>
      <c r="JI506" s="1476"/>
      <c r="JJ506" s="1476"/>
      <c r="JK506" s="1476"/>
      <c r="JL506" s="1476"/>
      <c r="JM506" s="1476"/>
      <c r="JN506" s="1476"/>
      <c r="JO506" s="1476"/>
      <c r="JP506" s="1476"/>
      <c r="JQ506" s="1476"/>
      <c r="JR506" s="1476"/>
      <c r="JS506" s="1476"/>
      <c r="JT506" s="1476"/>
      <c r="JU506" s="1476"/>
      <c r="JV506" s="1476"/>
      <c r="JW506" s="1476"/>
      <c r="JX506" s="1476"/>
      <c r="JY506" s="1476"/>
      <c r="JZ506" s="1476"/>
      <c r="KA506" s="1476"/>
      <c r="KB506" s="1476"/>
      <c r="KC506" s="1476"/>
      <c r="KD506" s="1476"/>
      <c r="KE506" s="1476"/>
      <c r="KF506" s="1476"/>
      <c r="KG506" s="1476"/>
      <c r="KH506" s="1476"/>
      <c r="KI506" s="1476"/>
      <c r="KJ506" s="1476"/>
      <c r="KK506" s="1476"/>
      <c r="KL506" s="1476"/>
      <c r="KM506" s="1476"/>
      <c r="KN506" s="1476"/>
      <c r="KO506" s="1476"/>
      <c r="KP506" s="1476"/>
      <c r="KQ506" s="1476"/>
      <c r="KR506" s="1476"/>
      <c r="KS506" s="1476"/>
      <c r="KT506" s="1476"/>
      <c r="KU506" s="1476"/>
      <c r="KV506" s="1476"/>
      <c r="KW506" s="1476"/>
      <c r="KX506" s="1476"/>
      <c r="KY506" s="1476"/>
      <c r="KZ506" s="1476"/>
      <c r="LA506" s="1476"/>
      <c r="LB506" s="1476"/>
      <c r="LC506" s="1476"/>
      <c r="LD506" s="1476"/>
      <c r="LE506" s="1476"/>
      <c r="LF506" s="1476"/>
      <c r="LG506" s="1476"/>
      <c r="LH506" s="1476"/>
      <c r="LI506" s="1476"/>
      <c r="LJ506" s="1476"/>
      <c r="LK506" s="1476"/>
      <c r="LL506" s="1476"/>
      <c r="LM506" s="1476"/>
      <c r="LN506" s="1476"/>
      <c r="LO506" s="1476"/>
      <c r="LP506" s="1476"/>
      <c r="LQ506" s="1476"/>
      <c r="LR506" s="1476"/>
      <c r="LS506" s="1476"/>
      <c r="LT506" s="1476"/>
      <c r="LU506" s="1476"/>
      <c r="LV506" s="1476"/>
      <c r="LW506" s="1476"/>
      <c r="LX506" s="1476"/>
      <c r="LY506" s="1476"/>
      <c r="LZ506" s="1476"/>
      <c r="MA506" s="1476"/>
      <c r="MB506" s="1476"/>
      <c r="MC506" s="1476"/>
      <c r="MD506" s="1476"/>
      <c r="ME506" s="1476"/>
      <c r="MF506" s="1476"/>
      <c r="MG506" s="1476"/>
      <c r="MH506" s="1476"/>
      <c r="MI506" s="1476"/>
      <c r="MJ506" s="1476"/>
      <c r="MK506" s="1476"/>
      <c r="ML506" s="1476"/>
      <c r="MM506" s="1476"/>
      <c r="MN506" s="1476"/>
      <c r="MO506" s="1476"/>
      <c r="MP506" s="1476"/>
      <c r="MQ506" s="1476"/>
      <c r="MR506" s="1476"/>
      <c r="MS506" s="1476"/>
      <c r="MT506" s="1476"/>
      <c r="MU506" s="1476"/>
      <c r="MV506" s="1476"/>
      <c r="MW506" s="1476"/>
      <c r="MX506" s="1476"/>
      <c r="MY506" s="1476"/>
      <c r="MZ506" s="1476"/>
      <c r="NA506" s="1476"/>
      <c r="NB506" s="1476"/>
      <c r="NC506" s="1476"/>
      <c r="ND506" s="1476"/>
      <c r="NE506" s="1476"/>
      <c r="NF506" s="1476"/>
      <c r="NG506" s="1476"/>
      <c r="NH506" s="1476"/>
      <c r="NI506" s="1476"/>
      <c r="NJ506" s="1476"/>
      <c r="NK506" s="1476"/>
      <c r="NL506" s="1476"/>
      <c r="NM506" s="1476"/>
      <c r="NN506" s="1476"/>
      <c r="NO506" s="1476"/>
      <c r="NP506" s="1476"/>
      <c r="NQ506" s="1476"/>
      <c r="NR506" s="1476"/>
      <c r="NS506" s="1476"/>
      <c r="NT506" s="1476"/>
      <c r="NU506" s="1476"/>
      <c r="NV506" s="1476"/>
      <c r="NW506" s="1476"/>
      <c r="NX506" s="1476"/>
      <c r="NY506" s="1476"/>
      <c r="NZ506" s="1476"/>
      <c r="OA506" s="1476"/>
      <c r="OB506" s="1476"/>
      <c r="OC506" s="1476"/>
      <c r="OD506" s="1476"/>
      <c r="OE506" s="1476"/>
      <c r="OF506" s="1476"/>
      <c r="OG506" s="1476"/>
      <c r="OH506" s="1476"/>
      <c r="OI506" s="1476"/>
      <c r="OJ506" s="1476"/>
      <c r="OK506" s="1476"/>
      <c r="OL506" s="1476"/>
      <c r="OM506" s="1476"/>
      <c r="ON506" s="1476"/>
      <c r="OO506" s="1476"/>
      <c r="OP506" s="1476"/>
      <c r="OQ506" s="1476"/>
      <c r="OR506" s="1476"/>
      <c r="OS506" s="1476"/>
      <c r="OT506" s="1476"/>
      <c r="OU506" s="1476"/>
      <c r="OV506" s="1476"/>
      <c r="OW506" s="1476"/>
      <c r="OX506" s="1476"/>
      <c r="OY506" s="1476"/>
      <c r="OZ506" s="1476"/>
      <c r="PA506" s="1476"/>
      <c r="PB506" s="1476"/>
      <c r="PC506" s="1476"/>
      <c r="PD506" s="1476"/>
      <c r="PE506" s="1476"/>
      <c r="PF506" s="1476"/>
      <c r="PG506" s="1476"/>
      <c r="PH506" s="1476"/>
      <c r="PI506" s="1476"/>
      <c r="PJ506" s="1476"/>
      <c r="PK506" s="1476"/>
      <c r="PL506" s="1476"/>
      <c r="PM506" s="1476"/>
      <c r="PN506" s="1476"/>
      <c r="PO506" s="1476"/>
      <c r="PP506" s="1476"/>
      <c r="PQ506" s="1476"/>
      <c r="PR506" s="1476"/>
      <c r="PS506" s="1476"/>
      <c r="PT506" s="1476"/>
      <c r="PU506" s="1476"/>
      <c r="PV506" s="1476"/>
      <c r="PW506" s="1476"/>
      <c r="PX506" s="1476"/>
      <c r="PY506" s="1476"/>
      <c r="PZ506" s="1476"/>
      <c r="QA506" s="1476"/>
      <c r="QB506" s="1476"/>
      <c r="QC506" s="1476"/>
      <c r="QD506" s="1476"/>
      <c r="QE506" s="1476"/>
      <c r="QF506" s="1476"/>
      <c r="QG506" s="1476"/>
      <c r="QH506" s="1476"/>
      <c r="QI506" s="1476"/>
      <c r="QJ506" s="1476"/>
      <c r="QK506" s="1476"/>
      <c r="QL506" s="1476"/>
      <c r="QM506" s="1476"/>
      <c r="QN506" s="1476"/>
      <c r="QO506" s="1476"/>
      <c r="QP506" s="1476"/>
      <c r="QQ506" s="1476"/>
      <c r="QR506" s="1476"/>
      <c r="QS506" s="1476"/>
      <c r="QT506" s="1476"/>
      <c r="QU506" s="1476"/>
      <c r="QV506" s="1476"/>
      <c r="QW506" s="1476"/>
      <c r="QX506" s="1476"/>
      <c r="QY506" s="1476"/>
      <c r="QZ506" s="1476"/>
      <c r="RA506" s="1476"/>
      <c r="RB506" s="1476"/>
      <c r="RC506" s="1476"/>
      <c r="RD506" s="1476"/>
      <c r="RE506" s="1476"/>
      <c r="RF506" s="1476"/>
      <c r="RG506" s="1476"/>
      <c r="RH506" s="1476"/>
      <c r="RI506" s="1476"/>
      <c r="RJ506" s="1476"/>
      <c r="RK506" s="1476"/>
      <c r="RL506" s="1476"/>
      <c r="RM506" s="1476"/>
      <c r="RN506" s="1476"/>
      <c r="RO506" s="1476"/>
      <c r="RP506" s="1476"/>
      <c r="RQ506" s="1476"/>
      <c r="RR506" s="1476"/>
      <c r="RS506" s="1476"/>
      <c r="RT506" s="1476"/>
      <c r="RU506" s="1476"/>
      <c r="RV506" s="1476"/>
      <c r="RW506" s="1476"/>
      <c r="RX506" s="1476"/>
      <c r="RY506" s="1476"/>
      <c r="RZ506" s="1476"/>
      <c r="SA506" s="1476"/>
      <c r="SB506" s="1476"/>
      <c r="SC506" s="1476"/>
      <c r="SD506" s="1476"/>
      <c r="SE506" s="1476"/>
      <c r="SF506" s="1476"/>
      <c r="SG506" s="1476"/>
      <c r="SH506" s="1476"/>
      <c r="SI506" s="1476"/>
      <c r="SJ506" s="1476"/>
      <c r="SK506" s="1476"/>
      <c r="SL506" s="1476"/>
      <c r="SM506" s="1476"/>
      <c r="SN506" s="1476"/>
      <c r="SO506" s="1476"/>
      <c r="SP506" s="1476"/>
      <c r="SQ506" s="1476"/>
      <c r="SR506" s="1476"/>
      <c r="SS506" s="1476"/>
      <c r="ST506" s="1476"/>
      <c r="SU506" s="1476"/>
      <c r="SV506" s="1476"/>
      <c r="SW506" s="1476"/>
      <c r="SX506" s="1476"/>
      <c r="SY506" s="1476"/>
      <c r="SZ506" s="1476"/>
      <c r="TA506" s="1476"/>
      <c r="TB506" s="1476"/>
      <c r="TC506" s="1476"/>
      <c r="TD506" s="1476"/>
      <c r="TE506" s="1476"/>
      <c r="TF506" s="1476"/>
      <c r="TG506" s="1476"/>
      <c r="TH506" s="1476"/>
      <c r="TI506" s="1476"/>
      <c r="TJ506" s="1476"/>
      <c r="TK506" s="1476"/>
      <c r="TL506" s="1476"/>
      <c r="TM506" s="1476"/>
      <c r="TN506" s="1476"/>
      <c r="TO506" s="1476"/>
      <c r="TP506" s="1476"/>
      <c r="TQ506" s="1476"/>
      <c r="TR506" s="1476"/>
      <c r="TS506" s="1476"/>
      <c r="TT506" s="1476"/>
      <c r="TU506" s="1476"/>
      <c r="TV506" s="1476"/>
      <c r="TW506" s="1476"/>
      <c r="TX506" s="1476"/>
      <c r="TY506" s="1476"/>
      <c r="TZ506" s="1476"/>
      <c r="UA506" s="1476"/>
      <c r="UB506" s="1476"/>
      <c r="UC506" s="1476"/>
      <c r="UD506" s="1476"/>
      <c r="UE506" s="1476"/>
      <c r="UF506" s="1476"/>
      <c r="UG506" s="1476"/>
      <c r="UH506" s="1476"/>
      <c r="UI506" s="1476"/>
      <c r="UJ506" s="1476"/>
      <c r="UK506" s="1476"/>
      <c r="UL506" s="1476"/>
      <c r="UM506" s="1476"/>
      <c r="UN506" s="1476"/>
      <c r="UO506" s="1476"/>
      <c r="UP506" s="1476"/>
      <c r="UQ506" s="1476"/>
      <c r="UR506" s="1476"/>
      <c r="US506" s="1476"/>
      <c r="UT506" s="1476"/>
      <c r="UU506" s="1476"/>
      <c r="UV506" s="1476"/>
      <c r="UW506" s="1476"/>
      <c r="UX506" s="1476"/>
      <c r="UY506" s="1476"/>
      <c r="UZ506" s="1476"/>
      <c r="VA506" s="1476"/>
      <c r="VB506" s="1476"/>
      <c r="VC506" s="1476"/>
      <c r="VD506" s="1476"/>
      <c r="VE506" s="1476"/>
      <c r="VF506" s="1476"/>
      <c r="VG506" s="1476"/>
      <c r="VH506" s="1476"/>
      <c r="VI506" s="1476"/>
      <c r="VJ506" s="1476"/>
      <c r="VK506" s="1476"/>
      <c r="VL506" s="1476"/>
      <c r="VM506" s="1476"/>
      <c r="VN506" s="1476"/>
      <c r="VO506" s="1476"/>
      <c r="VP506" s="1476"/>
      <c r="VQ506" s="1476"/>
      <c r="VR506" s="1476"/>
      <c r="VS506" s="1476"/>
      <c r="VT506" s="1476"/>
      <c r="VU506" s="1476"/>
      <c r="VV506" s="1476"/>
      <c r="VW506" s="1476"/>
      <c r="VX506" s="1476"/>
      <c r="VY506" s="1476"/>
      <c r="VZ506" s="1476"/>
      <c r="WA506" s="1476"/>
      <c r="WB506" s="1476"/>
      <c r="WC506" s="1476"/>
      <c r="WD506" s="1476"/>
      <c r="WE506" s="1476"/>
      <c r="WF506" s="1476"/>
      <c r="WG506" s="1476"/>
      <c r="WH506" s="1476"/>
      <c r="WI506" s="1476"/>
      <c r="WJ506" s="1476"/>
      <c r="WK506" s="1476"/>
      <c r="WL506" s="1476"/>
      <c r="WM506" s="1476"/>
      <c r="WN506" s="1476"/>
      <c r="WO506" s="1476"/>
      <c r="WP506" s="1476"/>
      <c r="WQ506" s="1476"/>
      <c r="WR506" s="1476"/>
      <c r="WS506" s="1476"/>
      <c r="WT506" s="1476"/>
      <c r="WU506" s="1476"/>
      <c r="WV506" s="1476"/>
      <c r="WW506" s="1476"/>
      <c r="WX506" s="1476"/>
      <c r="WY506" s="1476"/>
      <c r="WZ506" s="1476"/>
      <c r="XA506" s="1476"/>
      <c r="XB506" s="1476"/>
      <c r="XC506" s="1476"/>
      <c r="XD506" s="1476"/>
      <c r="XE506" s="1476"/>
      <c r="XF506" s="1476"/>
      <c r="XG506" s="1476"/>
      <c r="XH506" s="1476"/>
      <c r="XI506" s="1476"/>
      <c r="XJ506" s="1476"/>
      <c r="XK506" s="1476"/>
      <c r="XL506" s="1476"/>
      <c r="XM506" s="1476"/>
      <c r="XN506" s="1476"/>
      <c r="XO506" s="1476"/>
      <c r="XP506" s="1476"/>
      <c r="XQ506" s="1476"/>
      <c r="XR506" s="1476"/>
      <c r="XS506" s="1476"/>
      <c r="XT506" s="1476"/>
      <c r="XU506" s="1476"/>
      <c r="XV506" s="1476"/>
      <c r="XW506" s="1476"/>
      <c r="XX506" s="1476"/>
      <c r="XY506" s="1476"/>
      <c r="XZ506" s="1476"/>
      <c r="YA506" s="1476"/>
      <c r="YB506" s="1476"/>
      <c r="YC506" s="1476"/>
      <c r="YD506" s="1476"/>
      <c r="YE506" s="1476"/>
      <c r="YF506" s="1476"/>
      <c r="YG506" s="1476"/>
      <c r="YH506" s="1476"/>
      <c r="YI506" s="1476"/>
      <c r="YJ506" s="1476"/>
      <c r="YK506" s="1476"/>
      <c r="YL506" s="1476"/>
      <c r="YM506" s="1476"/>
      <c r="YN506" s="1476"/>
      <c r="YO506" s="1476"/>
      <c r="YP506" s="1476"/>
      <c r="YQ506" s="1476"/>
      <c r="YR506" s="1476"/>
      <c r="YS506" s="1476"/>
      <c r="YT506" s="1476"/>
      <c r="YU506" s="1476"/>
      <c r="YV506" s="1476"/>
      <c r="YW506" s="1476"/>
      <c r="YX506" s="1476"/>
      <c r="YY506" s="1476"/>
      <c r="YZ506" s="1476"/>
      <c r="ZA506" s="1476"/>
      <c r="ZB506" s="1476"/>
      <c r="ZC506" s="1476"/>
      <c r="ZD506" s="1476"/>
      <c r="ZE506" s="1476"/>
      <c r="ZF506" s="1476"/>
      <c r="ZG506" s="1476"/>
      <c r="ZH506" s="1476"/>
      <c r="ZI506" s="1476"/>
      <c r="ZJ506" s="1476"/>
      <c r="ZK506" s="1476"/>
      <c r="ZL506" s="1476"/>
      <c r="ZM506" s="1476"/>
      <c r="ZN506" s="1476"/>
      <c r="ZO506" s="1476"/>
      <c r="ZP506" s="1476"/>
      <c r="ZQ506" s="1476"/>
      <c r="ZR506" s="1476"/>
      <c r="ZS506" s="1476"/>
      <c r="ZT506" s="1476"/>
      <c r="ZU506" s="1476"/>
      <c r="ZV506" s="1476"/>
      <c r="ZW506" s="1476"/>
      <c r="ZX506" s="1476"/>
      <c r="ZY506" s="1476"/>
      <c r="ZZ506" s="1476"/>
      <c r="AAA506" s="1476"/>
      <c r="AAB506" s="1476"/>
      <c r="AAC506" s="1476"/>
      <c r="AAD506" s="1476"/>
      <c r="AAE506" s="1476"/>
      <c r="AAF506" s="1476"/>
      <c r="AAG506" s="1476"/>
      <c r="AAH506" s="1476"/>
      <c r="AAI506" s="1476"/>
      <c r="AAJ506" s="1476"/>
      <c r="AAK506" s="1476"/>
      <c r="AAL506" s="1476"/>
      <c r="AAM506" s="1476"/>
      <c r="AAN506" s="1476"/>
      <c r="AAO506" s="1476"/>
      <c r="AAP506" s="1476"/>
      <c r="AAQ506" s="1476"/>
      <c r="AAR506" s="1476"/>
      <c r="AAS506" s="1476"/>
      <c r="AAT506" s="1476"/>
      <c r="AAU506" s="1476"/>
      <c r="AAV506" s="1476"/>
      <c r="AAW506" s="1476"/>
      <c r="AAX506" s="1476"/>
      <c r="AAY506" s="1476"/>
      <c r="AAZ506" s="1476"/>
      <c r="ABA506" s="1476"/>
      <c r="ABB506" s="1476"/>
      <c r="ABC506" s="1476"/>
      <c r="ABD506" s="1476"/>
      <c r="ABE506" s="1476"/>
      <c r="ABF506" s="1476"/>
      <c r="ABG506" s="1476"/>
      <c r="ABH506" s="1476"/>
      <c r="ABI506" s="1476"/>
      <c r="ABJ506" s="1476"/>
      <c r="ABK506" s="1476"/>
      <c r="ABL506" s="1476"/>
      <c r="ABM506" s="1476"/>
      <c r="ABN506" s="1476"/>
      <c r="ABO506" s="1476"/>
      <c r="ABP506" s="1476"/>
      <c r="ABQ506" s="1476"/>
      <c r="ABR506" s="1476"/>
      <c r="ABS506" s="1476"/>
      <c r="ABT506" s="1476"/>
      <c r="ABU506" s="1476"/>
      <c r="ABV506" s="1476"/>
      <c r="ABW506" s="1476"/>
      <c r="ABX506" s="1476"/>
      <c r="ABY506" s="1476"/>
      <c r="ABZ506" s="1476"/>
      <c r="ACA506" s="1476"/>
      <c r="ACB506" s="1476"/>
      <c r="ACC506" s="1476"/>
      <c r="ACD506" s="1476"/>
      <c r="ACE506" s="1476"/>
      <c r="ACF506" s="1476"/>
      <c r="ACG506" s="1476"/>
      <c r="ACH506" s="1476"/>
      <c r="ACI506" s="1476"/>
      <c r="ACJ506" s="1476"/>
      <c r="ACK506" s="1476"/>
      <c r="ACL506" s="1476"/>
      <c r="ACM506" s="1476"/>
      <c r="ACN506" s="1476"/>
      <c r="ACO506" s="1476"/>
      <c r="ACP506" s="1476"/>
      <c r="ACQ506" s="1476"/>
      <c r="ACR506" s="1476"/>
      <c r="ACS506" s="1476"/>
      <c r="ACT506" s="1476"/>
      <c r="ACU506" s="1476"/>
      <c r="ACV506" s="1476"/>
      <c r="ACW506" s="1476"/>
      <c r="ACX506" s="1476"/>
      <c r="ACY506" s="1476"/>
      <c r="ACZ506" s="1476"/>
      <c r="ADA506" s="1476"/>
      <c r="ADB506" s="1476"/>
      <c r="ADC506" s="1476"/>
      <c r="ADD506" s="1476"/>
      <c r="ADE506" s="1476"/>
      <c r="ADF506" s="1476"/>
      <c r="ADG506" s="1476"/>
      <c r="ADH506" s="1476"/>
      <c r="ADI506" s="1476"/>
      <c r="ADJ506" s="1476"/>
      <c r="ADK506" s="1476"/>
      <c r="ADL506" s="1476"/>
      <c r="ADM506" s="1476"/>
      <c r="ADN506" s="1476"/>
      <c r="ADO506" s="1476"/>
      <c r="ADP506" s="1476"/>
      <c r="ADQ506" s="1476"/>
      <c r="ADR506" s="1476"/>
      <c r="ADS506" s="1476"/>
      <c r="ADT506" s="1476"/>
      <c r="ADU506" s="1476"/>
      <c r="ADV506" s="1476"/>
      <c r="ADW506" s="1476"/>
      <c r="ADX506" s="1476"/>
      <c r="ADY506" s="1476"/>
      <c r="ADZ506" s="1476"/>
      <c r="AEA506" s="1476"/>
      <c r="AEB506" s="1476"/>
      <c r="AEC506" s="1476"/>
      <c r="AED506" s="1476"/>
      <c r="AEE506" s="1476"/>
      <c r="AEF506" s="1476"/>
      <c r="AEG506" s="1476"/>
      <c r="AEH506" s="1476"/>
      <c r="AEI506" s="1476"/>
      <c r="AEJ506" s="1476"/>
      <c r="AEK506" s="1476"/>
      <c r="AEL506" s="1476"/>
      <c r="AEM506" s="1476"/>
      <c r="AEN506" s="1476"/>
      <c r="AEO506" s="1476"/>
      <c r="AEP506" s="1476"/>
      <c r="AEQ506" s="1476"/>
      <c r="AER506" s="1476"/>
      <c r="AES506" s="1476"/>
      <c r="AET506" s="1476"/>
      <c r="AEU506" s="1476"/>
      <c r="AEV506" s="1476"/>
      <c r="AEW506" s="1476"/>
      <c r="AEX506" s="1476"/>
      <c r="AEY506" s="1476"/>
      <c r="AEZ506" s="1476"/>
      <c r="AFA506" s="1476"/>
      <c r="AFB506" s="1476"/>
      <c r="AFC506" s="1476"/>
      <c r="AFD506" s="1476"/>
      <c r="AFE506" s="1476"/>
      <c r="AFF506" s="1476"/>
      <c r="AFG506" s="1476"/>
      <c r="AFH506" s="1476"/>
      <c r="AFI506" s="1476"/>
      <c r="AFJ506" s="1476"/>
      <c r="AFK506" s="1476"/>
      <c r="AFL506" s="1476"/>
      <c r="AFM506" s="1476"/>
      <c r="AFN506" s="1476"/>
      <c r="AFO506" s="1476"/>
      <c r="AFP506" s="1476"/>
      <c r="AFQ506" s="1476"/>
      <c r="AFR506" s="1476"/>
      <c r="AFS506" s="1476"/>
      <c r="AFT506" s="1476"/>
      <c r="AFU506" s="1476"/>
      <c r="AFV506" s="1476"/>
      <c r="AFW506" s="1476"/>
      <c r="AFX506" s="1476"/>
      <c r="AFY506" s="1476"/>
      <c r="AFZ506" s="1476"/>
      <c r="AGA506" s="1476"/>
      <c r="AGB506" s="1476"/>
      <c r="AGC506" s="1476"/>
      <c r="AGD506" s="1476"/>
      <c r="AGE506" s="1476"/>
      <c r="AGF506" s="1476"/>
      <c r="AGG506" s="1476"/>
      <c r="AGH506" s="1476"/>
      <c r="AGI506" s="1476"/>
      <c r="AGJ506" s="1476"/>
      <c r="AGK506" s="1476"/>
      <c r="AGL506" s="1476"/>
      <c r="AGM506" s="1476"/>
      <c r="AGN506" s="1476"/>
      <c r="AGO506" s="1476"/>
      <c r="AGP506" s="1476"/>
      <c r="AGQ506" s="1476"/>
      <c r="AGR506" s="1476"/>
      <c r="AGS506" s="1476"/>
      <c r="AGT506" s="1476"/>
      <c r="AGU506" s="1476"/>
      <c r="AGV506" s="1476"/>
      <c r="AGW506" s="1476"/>
      <c r="AGX506" s="1476"/>
      <c r="AGY506" s="1476"/>
      <c r="AGZ506" s="1476"/>
      <c r="AHA506" s="1476"/>
      <c r="AHB506" s="1476"/>
      <c r="AHC506" s="1476"/>
      <c r="AHD506" s="1476"/>
      <c r="AHE506" s="1476"/>
      <c r="AHF506" s="1476"/>
      <c r="AHG506" s="1476"/>
      <c r="AHH506" s="1476"/>
      <c r="AHI506" s="1476"/>
      <c r="AHJ506" s="1476"/>
      <c r="AHK506" s="1476"/>
      <c r="AHL506" s="1476"/>
      <c r="AHM506" s="1476"/>
      <c r="AHN506" s="1476"/>
      <c r="AHO506" s="1476"/>
      <c r="AHP506" s="1476"/>
      <c r="AHQ506" s="1476"/>
      <c r="AHR506" s="1476"/>
      <c r="AHS506" s="1476"/>
      <c r="AHT506" s="1476"/>
      <c r="AHU506" s="1476"/>
      <c r="AHV506" s="1476"/>
      <c r="AHW506" s="1476"/>
      <c r="AHX506" s="1476"/>
      <c r="AHY506" s="1476"/>
      <c r="AHZ506" s="1476"/>
      <c r="AIA506" s="1476"/>
      <c r="AIB506" s="1476"/>
      <c r="AIC506" s="1476"/>
      <c r="AID506" s="1476"/>
      <c r="AIE506" s="1476"/>
      <c r="AIF506" s="1476"/>
      <c r="AIG506" s="1476"/>
      <c r="AIH506" s="1476"/>
      <c r="AII506" s="1476"/>
      <c r="AIJ506" s="1476"/>
      <c r="AIK506" s="1476"/>
      <c r="AIL506" s="1476"/>
      <c r="AIM506" s="1476"/>
      <c r="AIN506" s="1476"/>
      <c r="AIO506" s="1476"/>
      <c r="AIP506" s="1476"/>
      <c r="AIQ506" s="1476"/>
      <c r="AIR506" s="1476"/>
      <c r="AIS506" s="1476"/>
      <c r="AIT506" s="1476"/>
      <c r="AIU506" s="1476"/>
      <c r="AIV506" s="1476"/>
      <c r="AIW506" s="1476"/>
      <c r="AIX506" s="1476"/>
      <c r="AIY506" s="1476"/>
      <c r="AIZ506" s="1476"/>
      <c r="AJA506" s="1476"/>
      <c r="AJB506" s="1476"/>
      <c r="AJC506" s="1476"/>
      <c r="AJD506" s="1476"/>
      <c r="AJE506" s="1476"/>
      <c r="AJF506" s="1476"/>
      <c r="AJG506" s="1476"/>
      <c r="AJH506" s="1476"/>
      <c r="AJI506" s="1476"/>
      <c r="AJJ506" s="1476"/>
      <c r="AJK506" s="1476"/>
      <c r="AJL506" s="1476"/>
      <c r="AJM506" s="1476"/>
      <c r="AJN506" s="1476"/>
      <c r="AJO506" s="1476"/>
      <c r="AJP506" s="1476"/>
      <c r="AJQ506" s="1476"/>
      <c r="AJR506" s="1476"/>
      <c r="AJS506" s="1476"/>
      <c r="AJT506" s="1476"/>
      <c r="AJU506" s="1476"/>
      <c r="AJV506" s="1476"/>
      <c r="AJW506" s="1476"/>
      <c r="AJX506" s="1476"/>
      <c r="AJY506" s="1476"/>
      <c r="AJZ506" s="1476"/>
      <c r="AKA506" s="1476"/>
      <c r="AKB506" s="1476"/>
      <c r="AKC506" s="1476"/>
      <c r="AKD506" s="1476"/>
      <c r="AKE506" s="1476"/>
      <c r="AKF506" s="1476"/>
      <c r="AKG506" s="1476"/>
      <c r="AKH506" s="1476"/>
      <c r="AKI506" s="1476"/>
      <c r="AKJ506" s="1476"/>
      <c r="AKK506" s="1476"/>
      <c r="AKL506" s="1476"/>
      <c r="AKM506" s="1476"/>
      <c r="AKN506" s="1476"/>
      <c r="AKO506" s="1476"/>
      <c r="AKP506" s="1476"/>
      <c r="AKQ506" s="1476"/>
      <c r="AKR506" s="1476"/>
      <c r="AKS506" s="1476"/>
      <c r="AKT506" s="1476"/>
      <c r="AKU506" s="1476"/>
      <c r="AKV506" s="1476"/>
      <c r="AKW506" s="1476"/>
      <c r="AKX506" s="1476"/>
      <c r="AKY506" s="1476"/>
      <c r="AKZ506" s="1476"/>
      <c r="ALA506" s="1476"/>
      <c r="ALB506" s="1476"/>
      <c r="ALC506" s="1476"/>
      <c r="ALD506" s="1476"/>
      <c r="ALE506" s="1476"/>
      <c r="ALF506" s="1476"/>
      <c r="ALG506" s="1476"/>
      <c r="ALH506" s="1476"/>
      <c r="ALI506" s="1476"/>
      <c r="ALJ506" s="1476"/>
      <c r="ALK506" s="1476"/>
      <c r="ALL506" s="1476"/>
      <c r="ALM506" s="1476"/>
      <c r="ALN506" s="1476"/>
      <c r="ALO506" s="1476"/>
      <c r="ALP506" s="1476"/>
      <c r="ALQ506" s="1476"/>
      <c r="ALR506" s="1476"/>
      <c r="ALS506" s="1476"/>
      <c r="ALT506" s="1476"/>
      <c r="ALU506" s="1476"/>
      <c r="ALV506" s="1476"/>
      <c r="ALW506" s="1476"/>
      <c r="ALX506" s="1476"/>
      <c r="ALY506" s="1476"/>
      <c r="ALZ506" s="1476"/>
      <c r="AMA506" s="1476"/>
      <c r="AMB506" s="1476"/>
      <c r="AMC506" s="1476"/>
      <c r="AMD506" s="1476"/>
      <c r="AME506" s="1476"/>
      <c r="AMF506" s="1476"/>
      <c r="AMG506" s="1476"/>
      <c r="AMH506" s="1476"/>
      <c r="AMI506" s="1476"/>
      <c r="AMJ506" s="1476"/>
      <c r="AMK506" s="1476"/>
    </row>
    <row r="507" spans="1:1025">
      <c r="A507" s="1599"/>
      <c r="B507" s="1594"/>
      <c r="C507" s="1630"/>
      <c r="D507" s="1594"/>
      <c r="E507" s="1630"/>
      <c r="F507" s="1632"/>
      <c r="G507" s="1630"/>
      <c r="H507" s="1594"/>
      <c r="K507" s="1476"/>
      <c r="L507" s="1476"/>
      <c r="M507" s="1476"/>
      <c r="N507" s="1476"/>
      <c r="O507" s="1476"/>
      <c r="P507" s="1476"/>
      <c r="Q507" s="1476"/>
      <c r="R507" s="1476"/>
      <c r="S507" s="1476"/>
      <c r="T507" s="1476"/>
      <c r="U507" s="1476"/>
      <c r="V507" s="1476"/>
      <c r="W507" s="1476"/>
      <c r="X507" s="1476"/>
      <c r="Y507" s="1476"/>
      <c r="Z507" s="1476"/>
      <c r="AA507" s="1476"/>
      <c r="AB507" s="1476"/>
      <c r="AC507" s="1476"/>
      <c r="AD507" s="1476"/>
      <c r="AE507" s="1476"/>
      <c r="AF507" s="1476"/>
      <c r="AG507" s="1476"/>
      <c r="AH507" s="1476"/>
      <c r="AI507" s="1476"/>
      <c r="AJ507" s="1476"/>
      <c r="AK507" s="1476"/>
      <c r="AL507" s="1476"/>
      <c r="AM507" s="1476"/>
      <c r="AN507" s="1476"/>
      <c r="AO507" s="1476"/>
      <c r="AP507" s="1476"/>
      <c r="AQ507" s="1476"/>
      <c r="AR507" s="1476"/>
      <c r="AS507" s="1476"/>
      <c r="AT507" s="1476"/>
      <c r="AU507" s="1476"/>
      <c r="AV507" s="1476"/>
      <c r="AW507" s="1476"/>
      <c r="AX507" s="1476"/>
      <c r="AY507" s="1476"/>
      <c r="AZ507" s="1476"/>
      <c r="BA507" s="1476"/>
      <c r="BB507" s="1476"/>
      <c r="BC507" s="1476"/>
      <c r="BD507" s="1476"/>
      <c r="BE507" s="1476"/>
      <c r="BF507" s="1476"/>
      <c r="BG507" s="1476"/>
      <c r="BH507" s="1476"/>
      <c r="BI507" s="1476"/>
      <c r="BJ507" s="1476"/>
      <c r="BK507" s="1476"/>
      <c r="BL507" s="1476"/>
      <c r="BM507" s="1476"/>
      <c r="BN507" s="1476"/>
      <c r="BO507" s="1476"/>
      <c r="BP507" s="1476"/>
      <c r="BQ507" s="1476"/>
      <c r="BR507" s="1476"/>
      <c r="BS507" s="1476"/>
      <c r="BT507" s="1476"/>
      <c r="BU507" s="1476"/>
      <c r="BV507" s="1476"/>
      <c r="BW507" s="1476"/>
      <c r="BX507" s="1476"/>
      <c r="BY507" s="1476"/>
      <c r="BZ507" s="1476"/>
      <c r="CA507" s="1476"/>
      <c r="CB507" s="1476"/>
      <c r="CC507" s="1476"/>
      <c r="CD507" s="1476"/>
      <c r="CE507" s="1476"/>
      <c r="CF507" s="1476"/>
      <c r="CG507" s="1476"/>
      <c r="CH507" s="1476"/>
      <c r="CI507" s="1476"/>
      <c r="CJ507" s="1476"/>
      <c r="CK507" s="1476"/>
      <c r="CL507" s="1476"/>
      <c r="CM507" s="1476"/>
      <c r="CN507" s="1476"/>
      <c r="CO507" s="1476"/>
      <c r="CP507" s="1476"/>
      <c r="CQ507" s="1476"/>
      <c r="CR507" s="1476"/>
      <c r="CS507" s="1476"/>
      <c r="CT507" s="1476"/>
      <c r="CU507" s="1476"/>
      <c r="CV507" s="1476"/>
      <c r="CW507" s="1476"/>
      <c r="CX507" s="1476"/>
      <c r="CY507" s="1476"/>
      <c r="CZ507" s="1476"/>
      <c r="DA507" s="1476"/>
      <c r="DB507" s="1476"/>
      <c r="DC507" s="1476"/>
      <c r="DD507" s="1476"/>
      <c r="DE507" s="1476"/>
      <c r="DF507" s="1476"/>
      <c r="DG507" s="1476"/>
      <c r="DH507" s="1476"/>
      <c r="DI507" s="1476"/>
      <c r="DJ507" s="1476"/>
      <c r="DK507" s="1476"/>
      <c r="DL507" s="1476"/>
      <c r="DM507" s="1476"/>
      <c r="DN507" s="1476"/>
      <c r="DO507" s="1476"/>
      <c r="DP507" s="1476"/>
      <c r="DQ507" s="1476"/>
      <c r="DR507" s="1476"/>
      <c r="DS507" s="1476"/>
      <c r="DT507" s="1476"/>
      <c r="DU507" s="1476"/>
      <c r="DV507" s="1476"/>
      <c r="DW507" s="1476"/>
      <c r="DX507" s="1476"/>
      <c r="DY507" s="1476"/>
      <c r="DZ507" s="1476"/>
      <c r="EA507" s="1476"/>
      <c r="EB507" s="1476"/>
      <c r="EC507" s="1476"/>
      <c r="ED507" s="1476"/>
      <c r="EE507" s="1476"/>
      <c r="EF507" s="1476"/>
      <c r="EG507" s="1476"/>
      <c r="EH507" s="1476"/>
      <c r="EI507" s="1476"/>
      <c r="EJ507" s="1476"/>
      <c r="EK507" s="1476"/>
      <c r="EL507" s="1476"/>
      <c r="EM507" s="1476"/>
      <c r="EN507" s="1476"/>
      <c r="EO507" s="1476"/>
      <c r="EP507" s="1476"/>
      <c r="EQ507" s="1476"/>
      <c r="ER507" s="1476"/>
      <c r="ES507" s="1476"/>
      <c r="ET507" s="1476"/>
      <c r="EU507" s="1476"/>
      <c r="EV507" s="1476"/>
      <c r="EW507" s="1476"/>
      <c r="EX507" s="1476"/>
      <c r="EY507" s="1476"/>
      <c r="EZ507" s="1476"/>
      <c r="FA507" s="1476"/>
      <c r="FB507" s="1476"/>
      <c r="FC507" s="1476"/>
      <c r="FD507" s="1476"/>
      <c r="FE507" s="1476"/>
      <c r="FF507" s="1476"/>
      <c r="FG507" s="1476"/>
      <c r="FH507" s="1476"/>
      <c r="FI507" s="1476"/>
      <c r="FJ507" s="1476"/>
      <c r="FK507" s="1476"/>
      <c r="FL507" s="1476"/>
      <c r="FM507" s="1476"/>
      <c r="FN507" s="1476"/>
      <c r="FO507" s="1476"/>
      <c r="FP507" s="1476"/>
      <c r="FQ507" s="1476"/>
      <c r="FR507" s="1476"/>
      <c r="FS507" s="1476"/>
      <c r="FT507" s="1476"/>
      <c r="FU507" s="1476"/>
      <c r="FV507" s="1476"/>
      <c r="FW507" s="1476"/>
      <c r="FX507" s="1476"/>
      <c r="FY507" s="1476"/>
      <c r="FZ507" s="1476"/>
      <c r="GA507" s="1476"/>
      <c r="GB507" s="1476"/>
      <c r="GC507" s="1476"/>
      <c r="GD507" s="1476"/>
      <c r="GE507" s="1476"/>
      <c r="GF507" s="1476"/>
      <c r="GG507" s="1476"/>
      <c r="GH507" s="1476"/>
      <c r="GI507" s="1476"/>
      <c r="GJ507" s="1476"/>
      <c r="GK507" s="1476"/>
      <c r="GL507" s="1476"/>
      <c r="GM507" s="1476"/>
      <c r="GN507" s="1476"/>
      <c r="GO507" s="1476"/>
      <c r="GP507" s="1476"/>
      <c r="GQ507" s="1476"/>
      <c r="GR507" s="1476"/>
      <c r="GS507" s="1476"/>
      <c r="GT507" s="1476"/>
      <c r="GU507" s="1476"/>
      <c r="GV507" s="1476"/>
      <c r="GW507" s="1476"/>
      <c r="GX507" s="1476"/>
      <c r="GY507" s="1476"/>
      <c r="GZ507" s="1476"/>
      <c r="HA507" s="1476"/>
      <c r="HB507" s="1476"/>
      <c r="HC507" s="1476"/>
      <c r="HD507" s="1476"/>
      <c r="HE507" s="1476"/>
      <c r="HF507" s="1476"/>
      <c r="HG507" s="1476"/>
      <c r="HH507" s="1476"/>
      <c r="HI507" s="1476"/>
      <c r="HJ507" s="1476"/>
      <c r="HK507" s="1476"/>
      <c r="HL507" s="1476"/>
      <c r="HM507" s="1476"/>
      <c r="HN507" s="1476"/>
      <c r="HO507" s="1476"/>
      <c r="HP507" s="1476"/>
      <c r="HQ507" s="1476"/>
      <c r="HR507" s="1476"/>
      <c r="HS507" s="1476"/>
      <c r="HT507" s="1476"/>
      <c r="HU507" s="1476"/>
      <c r="HV507" s="1476"/>
      <c r="HW507" s="1476"/>
      <c r="HX507" s="1476"/>
      <c r="HY507" s="1476"/>
      <c r="HZ507" s="1476"/>
      <c r="IA507" s="1476"/>
      <c r="IB507" s="1476"/>
      <c r="IC507" s="1476"/>
      <c r="ID507" s="1476"/>
      <c r="IE507" s="1476"/>
      <c r="IF507" s="1476"/>
      <c r="IG507" s="1476"/>
      <c r="IH507" s="1476"/>
      <c r="II507" s="1476"/>
      <c r="IJ507" s="1476"/>
      <c r="IK507" s="1476"/>
      <c r="IL507" s="1476"/>
      <c r="IM507" s="1476"/>
      <c r="IN507" s="1476"/>
      <c r="IO507" s="1476"/>
      <c r="IP507" s="1476"/>
      <c r="IQ507" s="1476"/>
      <c r="IR507" s="1476"/>
      <c r="IS507" s="1476"/>
      <c r="IT507" s="1476"/>
      <c r="IU507" s="1476"/>
      <c r="IV507" s="1476"/>
      <c r="IW507" s="1476"/>
      <c r="IX507" s="1476"/>
      <c r="IY507" s="1476"/>
      <c r="IZ507" s="1476"/>
      <c r="JA507" s="1476"/>
      <c r="JB507" s="1476"/>
      <c r="JC507" s="1476"/>
      <c r="JD507" s="1476"/>
      <c r="JE507" s="1476"/>
      <c r="JF507" s="1476"/>
      <c r="JG507" s="1476"/>
      <c r="JH507" s="1476"/>
      <c r="JI507" s="1476"/>
      <c r="JJ507" s="1476"/>
      <c r="JK507" s="1476"/>
      <c r="JL507" s="1476"/>
      <c r="JM507" s="1476"/>
      <c r="JN507" s="1476"/>
      <c r="JO507" s="1476"/>
      <c r="JP507" s="1476"/>
      <c r="JQ507" s="1476"/>
      <c r="JR507" s="1476"/>
      <c r="JS507" s="1476"/>
      <c r="JT507" s="1476"/>
      <c r="JU507" s="1476"/>
      <c r="JV507" s="1476"/>
      <c r="JW507" s="1476"/>
      <c r="JX507" s="1476"/>
      <c r="JY507" s="1476"/>
      <c r="JZ507" s="1476"/>
      <c r="KA507" s="1476"/>
      <c r="KB507" s="1476"/>
      <c r="KC507" s="1476"/>
      <c r="KD507" s="1476"/>
      <c r="KE507" s="1476"/>
      <c r="KF507" s="1476"/>
      <c r="KG507" s="1476"/>
      <c r="KH507" s="1476"/>
      <c r="KI507" s="1476"/>
      <c r="KJ507" s="1476"/>
      <c r="KK507" s="1476"/>
      <c r="KL507" s="1476"/>
      <c r="KM507" s="1476"/>
      <c r="KN507" s="1476"/>
      <c r="KO507" s="1476"/>
      <c r="KP507" s="1476"/>
      <c r="KQ507" s="1476"/>
      <c r="KR507" s="1476"/>
      <c r="KS507" s="1476"/>
      <c r="KT507" s="1476"/>
      <c r="KU507" s="1476"/>
      <c r="KV507" s="1476"/>
      <c r="KW507" s="1476"/>
      <c r="KX507" s="1476"/>
      <c r="KY507" s="1476"/>
      <c r="KZ507" s="1476"/>
      <c r="LA507" s="1476"/>
      <c r="LB507" s="1476"/>
      <c r="LC507" s="1476"/>
      <c r="LD507" s="1476"/>
      <c r="LE507" s="1476"/>
      <c r="LF507" s="1476"/>
      <c r="LG507" s="1476"/>
      <c r="LH507" s="1476"/>
      <c r="LI507" s="1476"/>
      <c r="LJ507" s="1476"/>
      <c r="LK507" s="1476"/>
      <c r="LL507" s="1476"/>
      <c r="LM507" s="1476"/>
      <c r="LN507" s="1476"/>
      <c r="LO507" s="1476"/>
      <c r="LP507" s="1476"/>
      <c r="LQ507" s="1476"/>
      <c r="LR507" s="1476"/>
      <c r="LS507" s="1476"/>
      <c r="LT507" s="1476"/>
      <c r="LU507" s="1476"/>
      <c r="LV507" s="1476"/>
      <c r="LW507" s="1476"/>
      <c r="LX507" s="1476"/>
      <c r="LY507" s="1476"/>
      <c r="LZ507" s="1476"/>
      <c r="MA507" s="1476"/>
      <c r="MB507" s="1476"/>
      <c r="MC507" s="1476"/>
      <c r="MD507" s="1476"/>
      <c r="ME507" s="1476"/>
      <c r="MF507" s="1476"/>
      <c r="MG507" s="1476"/>
      <c r="MH507" s="1476"/>
      <c r="MI507" s="1476"/>
      <c r="MJ507" s="1476"/>
      <c r="MK507" s="1476"/>
      <c r="ML507" s="1476"/>
      <c r="MM507" s="1476"/>
      <c r="MN507" s="1476"/>
      <c r="MO507" s="1476"/>
      <c r="MP507" s="1476"/>
      <c r="MQ507" s="1476"/>
      <c r="MR507" s="1476"/>
      <c r="MS507" s="1476"/>
      <c r="MT507" s="1476"/>
      <c r="MU507" s="1476"/>
      <c r="MV507" s="1476"/>
      <c r="MW507" s="1476"/>
      <c r="MX507" s="1476"/>
      <c r="MY507" s="1476"/>
      <c r="MZ507" s="1476"/>
      <c r="NA507" s="1476"/>
      <c r="NB507" s="1476"/>
      <c r="NC507" s="1476"/>
      <c r="ND507" s="1476"/>
      <c r="NE507" s="1476"/>
      <c r="NF507" s="1476"/>
      <c r="NG507" s="1476"/>
      <c r="NH507" s="1476"/>
      <c r="NI507" s="1476"/>
      <c r="NJ507" s="1476"/>
      <c r="NK507" s="1476"/>
      <c r="NL507" s="1476"/>
      <c r="NM507" s="1476"/>
      <c r="NN507" s="1476"/>
      <c r="NO507" s="1476"/>
      <c r="NP507" s="1476"/>
      <c r="NQ507" s="1476"/>
      <c r="NR507" s="1476"/>
      <c r="NS507" s="1476"/>
      <c r="NT507" s="1476"/>
      <c r="NU507" s="1476"/>
      <c r="NV507" s="1476"/>
      <c r="NW507" s="1476"/>
      <c r="NX507" s="1476"/>
      <c r="NY507" s="1476"/>
      <c r="NZ507" s="1476"/>
      <c r="OA507" s="1476"/>
      <c r="OB507" s="1476"/>
      <c r="OC507" s="1476"/>
      <c r="OD507" s="1476"/>
      <c r="OE507" s="1476"/>
      <c r="OF507" s="1476"/>
      <c r="OG507" s="1476"/>
      <c r="OH507" s="1476"/>
      <c r="OI507" s="1476"/>
      <c r="OJ507" s="1476"/>
      <c r="OK507" s="1476"/>
      <c r="OL507" s="1476"/>
      <c r="OM507" s="1476"/>
      <c r="ON507" s="1476"/>
      <c r="OO507" s="1476"/>
      <c r="OP507" s="1476"/>
      <c r="OQ507" s="1476"/>
      <c r="OR507" s="1476"/>
      <c r="OS507" s="1476"/>
      <c r="OT507" s="1476"/>
      <c r="OU507" s="1476"/>
      <c r="OV507" s="1476"/>
      <c r="OW507" s="1476"/>
      <c r="OX507" s="1476"/>
      <c r="OY507" s="1476"/>
      <c r="OZ507" s="1476"/>
      <c r="PA507" s="1476"/>
      <c r="PB507" s="1476"/>
      <c r="PC507" s="1476"/>
      <c r="PD507" s="1476"/>
      <c r="PE507" s="1476"/>
      <c r="PF507" s="1476"/>
      <c r="PG507" s="1476"/>
      <c r="PH507" s="1476"/>
      <c r="PI507" s="1476"/>
      <c r="PJ507" s="1476"/>
      <c r="PK507" s="1476"/>
      <c r="PL507" s="1476"/>
      <c r="PM507" s="1476"/>
      <c r="PN507" s="1476"/>
      <c r="PO507" s="1476"/>
      <c r="PP507" s="1476"/>
      <c r="PQ507" s="1476"/>
      <c r="PR507" s="1476"/>
      <c r="PS507" s="1476"/>
      <c r="PT507" s="1476"/>
      <c r="PU507" s="1476"/>
      <c r="PV507" s="1476"/>
      <c r="PW507" s="1476"/>
      <c r="PX507" s="1476"/>
      <c r="PY507" s="1476"/>
      <c r="PZ507" s="1476"/>
      <c r="QA507" s="1476"/>
      <c r="QB507" s="1476"/>
      <c r="QC507" s="1476"/>
      <c r="QD507" s="1476"/>
      <c r="QE507" s="1476"/>
      <c r="QF507" s="1476"/>
      <c r="QG507" s="1476"/>
      <c r="QH507" s="1476"/>
      <c r="QI507" s="1476"/>
      <c r="QJ507" s="1476"/>
      <c r="QK507" s="1476"/>
      <c r="QL507" s="1476"/>
      <c r="QM507" s="1476"/>
      <c r="QN507" s="1476"/>
      <c r="QO507" s="1476"/>
      <c r="QP507" s="1476"/>
      <c r="QQ507" s="1476"/>
      <c r="QR507" s="1476"/>
      <c r="QS507" s="1476"/>
      <c r="QT507" s="1476"/>
      <c r="QU507" s="1476"/>
      <c r="QV507" s="1476"/>
      <c r="QW507" s="1476"/>
      <c r="QX507" s="1476"/>
      <c r="QY507" s="1476"/>
      <c r="QZ507" s="1476"/>
      <c r="RA507" s="1476"/>
      <c r="RB507" s="1476"/>
      <c r="RC507" s="1476"/>
      <c r="RD507" s="1476"/>
      <c r="RE507" s="1476"/>
      <c r="RF507" s="1476"/>
      <c r="RG507" s="1476"/>
      <c r="RH507" s="1476"/>
      <c r="RI507" s="1476"/>
      <c r="RJ507" s="1476"/>
      <c r="RK507" s="1476"/>
      <c r="RL507" s="1476"/>
      <c r="RM507" s="1476"/>
      <c r="RN507" s="1476"/>
      <c r="RO507" s="1476"/>
      <c r="RP507" s="1476"/>
      <c r="RQ507" s="1476"/>
      <c r="RR507" s="1476"/>
      <c r="RS507" s="1476"/>
      <c r="RT507" s="1476"/>
      <c r="RU507" s="1476"/>
      <c r="RV507" s="1476"/>
      <c r="RW507" s="1476"/>
      <c r="RX507" s="1476"/>
      <c r="RY507" s="1476"/>
      <c r="RZ507" s="1476"/>
      <c r="SA507" s="1476"/>
      <c r="SB507" s="1476"/>
      <c r="SC507" s="1476"/>
      <c r="SD507" s="1476"/>
      <c r="SE507" s="1476"/>
      <c r="SF507" s="1476"/>
      <c r="SG507" s="1476"/>
      <c r="SH507" s="1476"/>
      <c r="SI507" s="1476"/>
      <c r="SJ507" s="1476"/>
      <c r="SK507" s="1476"/>
      <c r="SL507" s="1476"/>
      <c r="SM507" s="1476"/>
      <c r="SN507" s="1476"/>
      <c r="SO507" s="1476"/>
      <c r="SP507" s="1476"/>
      <c r="SQ507" s="1476"/>
      <c r="SR507" s="1476"/>
      <c r="SS507" s="1476"/>
      <c r="ST507" s="1476"/>
      <c r="SU507" s="1476"/>
      <c r="SV507" s="1476"/>
      <c r="SW507" s="1476"/>
      <c r="SX507" s="1476"/>
      <c r="SY507" s="1476"/>
      <c r="SZ507" s="1476"/>
      <c r="TA507" s="1476"/>
      <c r="TB507" s="1476"/>
      <c r="TC507" s="1476"/>
      <c r="TD507" s="1476"/>
      <c r="TE507" s="1476"/>
      <c r="TF507" s="1476"/>
      <c r="TG507" s="1476"/>
      <c r="TH507" s="1476"/>
      <c r="TI507" s="1476"/>
      <c r="TJ507" s="1476"/>
      <c r="TK507" s="1476"/>
      <c r="TL507" s="1476"/>
      <c r="TM507" s="1476"/>
      <c r="TN507" s="1476"/>
      <c r="TO507" s="1476"/>
      <c r="TP507" s="1476"/>
      <c r="TQ507" s="1476"/>
      <c r="TR507" s="1476"/>
      <c r="TS507" s="1476"/>
      <c r="TT507" s="1476"/>
      <c r="TU507" s="1476"/>
      <c r="TV507" s="1476"/>
      <c r="TW507" s="1476"/>
      <c r="TX507" s="1476"/>
      <c r="TY507" s="1476"/>
      <c r="TZ507" s="1476"/>
      <c r="UA507" s="1476"/>
      <c r="UB507" s="1476"/>
      <c r="UC507" s="1476"/>
      <c r="UD507" s="1476"/>
      <c r="UE507" s="1476"/>
      <c r="UF507" s="1476"/>
      <c r="UG507" s="1476"/>
      <c r="UH507" s="1476"/>
      <c r="UI507" s="1476"/>
      <c r="UJ507" s="1476"/>
      <c r="UK507" s="1476"/>
      <c r="UL507" s="1476"/>
      <c r="UM507" s="1476"/>
      <c r="UN507" s="1476"/>
      <c r="UO507" s="1476"/>
      <c r="UP507" s="1476"/>
      <c r="UQ507" s="1476"/>
      <c r="UR507" s="1476"/>
      <c r="US507" s="1476"/>
      <c r="UT507" s="1476"/>
      <c r="UU507" s="1476"/>
      <c r="UV507" s="1476"/>
      <c r="UW507" s="1476"/>
      <c r="UX507" s="1476"/>
      <c r="UY507" s="1476"/>
      <c r="UZ507" s="1476"/>
      <c r="VA507" s="1476"/>
      <c r="VB507" s="1476"/>
      <c r="VC507" s="1476"/>
      <c r="VD507" s="1476"/>
      <c r="VE507" s="1476"/>
      <c r="VF507" s="1476"/>
      <c r="VG507" s="1476"/>
      <c r="VH507" s="1476"/>
      <c r="VI507" s="1476"/>
      <c r="VJ507" s="1476"/>
      <c r="VK507" s="1476"/>
      <c r="VL507" s="1476"/>
      <c r="VM507" s="1476"/>
      <c r="VN507" s="1476"/>
      <c r="VO507" s="1476"/>
      <c r="VP507" s="1476"/>
      <c r="VQ507" s="1476"/>
      <c r="VR507" s="1476"/>
      <c r="VS507" s="1476"/>
      <c r="VT507" s="1476"/>
      <c r="VU507" s="1476"/>
      <c r="VV507" s="1476"/>
      <c r="VW507" s="1476"/>
      <c r="VX507" s="1476"/>
      <c r="VY507" s="1476"/>
      <c r="VZ507" s="1476"/>
      <c r="WA507" s="1476"/>
      <c r="WB507" s="1476"/>
      <c r="WC507" s="1476"/>
      <c r="WD507" s="1476"/>
      <c r="WE507" s="1476"/>
      <c r="WF507" s="1476"/>
      <c r="WG507" s="1476"/>
      <c r="WH507" s="1476"/>
      <c r="WI507" s="1476"/>
      <c r="WJ507" s="1476"/>
      <c r="WK507" s="1476"/>
      <c r="WL507" s="1476"/>
      <c r="WM507" s="1476"/>
      <c r="WN507" s="1476"/>
      <c r="WO507" s="1476"/>
      <c r="WP507" s="1476"/>
      <c r="WQ507" s="1476"/>
      <c r="WR507" s="1476"/>
      <c r="WS507" s="1476"/>
      <c r="WT507" s="1476"/>
      <c r="WU507" s="1476"/>
      <c r="WV507" s="1476"/>
      <c r="WW507" s="1476"/>
      <c r="WX507" s="1476"/>
      <c r="WY507" s="1476"/>
      <c r="WZ507" s="1476"/>
      <c r="XA507" s="1476"/>
      <c r="XB507" s="1476"/>
      <c r="XC507" s="1476"/>
      <c r="XD507" s="1476"/>
      <c r="XE507" s="1476"/>
      <c r="XF507" s="1476"/>
      <c r="XG507" s="1476"/>
      <c r="XH507" s="1476"/>
      <c r="XI507" s="1476"/>
      <c r="XJ507" s="1476"/>
      <c r="XK507" s="1476"/>
      <c r="XL507" s="1476"/>
      <c r="XM507" s="1476"/>
      <c r="XN507" s="1476"/>
      <c r="XO507" s="1476"/>
      <c r="XP507" s="1476"/>
      <c r="XQ507" s="1476"/>
      <c r="XR507" s="1476"/>
      <c r="XS507" s="1476"/>
      <c r="XT507" s="1476"/>
      <c r="XU507" s="1476"/>
      <c r="XV507" s="1476"/>
      <c r="XW507" s="1476"/>
      <c r="XX507" s="1476"/>
      <c r="XY507" s="1476"/>
      <c r="XZ507" s="1476"/>
      <c r="YA507" s="1476"/>
      <c r="YB507" s="1476"/>
      <c r="YC507" s="1476"/>
      <c r="YD507" s="1476"/>
      <c r="YE507" s="1476"/>
      <c r="YF507" s="1476"/>
      <c r="YG507" s="1476"/>
      <c r="YH507" s="1476"/>
      <c r="YI507" s="1476"/>
      <c r="YJ507" s="1476"/>
      <c r="YK507" s="1476"/>
      <c r="YL507" s="1476"/>
      <c r="YM507" s="1476"/>
      <c r="YN507" s="1476"/>
      <c r="YO507" s="1476"/>
      <c r="YP507" s="1476"/>
      <c r="YQ507" s="1476"/>
      <c r="YR507" s="1476"/>
      <c r="YS507" s="1476"/>
      <c r="YT507" s="1476"/>
      <c r="YU507" s="1476"/>
      <c r="YV507" s="1476"/>
      <c r="YW507" s="1476"/>
      <c r="YX507" s="1476"/>
      <c r="YY507" s="1476"/>
      <c r="YZ507" s="1476"/>
      <c r="ZA507" s="1476"/>
      <c r="ZB507" s="1476"/>
      <c r="ZC507" s="1476"/>
      <c r="ZD507" s="1476"/>
      <c r="ZE507" s="1476"/>
      <c r="ZF507" s="1476"/>
      <c r="ZG507" s="1476"/>
      <c r="ZH507" s="1476"/>
      <c r="ZI507" s="1476"/>
      <c r="ZJ507" s="1476"/>
      <c r="ZK507" s="1476"/>
      <c r="ZL507" s="1476"/>
      <c r="ZM507" s="1476"/>
      <c r="ZN507" s="1476"/>
      <c r="ZO507" s="1476"/>
      <c r="ZP507" s="1476"/>
      <c r="ZQ507" s="1476"/>
      <c r="ZR507" s="1476"/>
      <c r="ZS507" s="1476"/>
      <c r="ZT507" s="1476"/>
      <c r="ZU507" s="1476"/>
      <c r="ZV507" s="1476"/>
      <c r="ZW507" s="1476"/>
      <c r="ZX507" s="1476"/>
      <c r="ZY507" s="1476"/>
      <c r="ZZ507" s="1476"/>
      <c r="AAA507" s="1476"/>
      <c r="AAB507" s="1476"/>
      <c r="AAC507" s="1476"/>
      <c r="AAD507" s="1476"/>
      <c r="AAE507" s="1476"/>
      <c r="AAF507" s="1476"/>
      <c r="AAG507" s="1476"/>
      <c r="AAH507" s="1476"/>
      <c r="AAI507" s="1476"/>
      <c r="AAJ507" s="1476"/>
      <c r="AAK507" s="1476"/>
      <c r="AAL507" s="1476"/>
      <c r="AAM507" s="1476"/>
      <c r="AAN507" s="1476"/>
      <c r="AAO507" s="1476"/>
      <c r="AAP507" s="1476"/>
      <c r="AAQ507" s="1476"/>
      <c r="AAR507" s="1476"/>
      <c r="AAS507" s="1476"/>
      <c r="AAT507" s="1476"/>
      <c r="AAU507" s="1476"/>
      <c r="AAV507" s="1476"/>
      <c r="AAW507" s="1476"/>
      <c r="AAX507" s="1476"/>
      <c r="AAY507" s="1476"/>
      <c r="AAZ507" s="1476"/>
      <c r="ABA507" s="1476"/>
      <c r="ABB507" s="1476"/>
      <c r="ABC507" s="1476"/>
      <c r="ABD507" s="1476"/>
      <c r="ABE507" s="1476"/>
      <c r="ABF507" s="1476"/>
      <c r="ABG507" s="1476"/>
      <c r="ABH507" s="1476"/>
      <c r="ABI507" s="1476"/>
      <c r="ABJ507" s="1476"/>
      <c r="ABK507" s="1476"/>
      <c r="ABL507" s="1476"/>
      <c r="ABM507" s="1476"/>
      <c r="ABN507" s="1476"/>
      <c r="ABO507" s="1476"/>
      <c r="ABP507" s="1476"/>
      <c r="ABQ507" s="1476"/>
      <c r="ABR507" s="1476"/>
      <c r="ABS507" s="1476"/>
      <c r="ABT507" s="1476"/>
      <c r="ABU507" s="1476"/>
      <c r="ABV507" s="1476"/>
      <c r="ABW507" s="1476"/>
      <c r="ABX507" s="1476"/>
      <c r="ABY507" s="1476"/>
      <c r="ABZ507" s="1476"/>
      <c r="ACA507" s="1476"/>
      <c r="ACB507" s="1476"/>
      <c r="ACC507" s="1476"/>
      <c r="ACD507" s="1476"/>
      <c r="ACE507" s="1476"/>
      <c r="ACF507" s="1476"/>
      <c r="ACG507" s="1476"/>
      <c r="ACH507" s="1476"/>
      <c r="ACI507" s="1476"/>
      <c r="ACJ507" s="1476"/>
      <c r="ACK507" s="1476"/>
      <c r="ACL507" s="1476"/>
      <c r="ACM507" s="1476"/>
      <c r="ACN507" s="1476"/>
      <c r="ACO507" s="1476"/>
      <c r="ACP507" s="1476"/>
      <c r="ACQ507" s="1476"/>
      <c r="ACR507" s="1476"/>
      <c r="ACS507" s="1476"/>
      <c r="ACT507" s="1476"/>
      <c r="ACU507" s="1476"/>
      <c r="ACV507" s="1476"/>
      <c r="ACW507" s="1476"/>
      <c r="ACX507" s="1476"/>
      <c r="ACY507" s="1476"/>
      <c r="ACZ507" s="1476"/>
      <c r="ADA507" s="1476"/>
      <c r="ADB507" s="1476"/>
      <c r="ADC507" s="1476"/>
      <c r="ADD507" s="1476"/>
      <c r="ADE507" s="1476"/>
      <c r="ADF507" s="1476"/>
      <c r="ADG507" s="1476"/>
      <c r="ADH507" s="1476"/>
      <c r="ADI507" s="1476"/>
      <c r="ADJ507" s="1476"/>
      <c r="ADK507" s="1476"/>
      <c r="ADL507" s="1476"/>
      <c r="ADM507" s="1476"/>
      <c r="ADN507" s="1476"/>
      <c r="ADO507" s="1476"/>
      <c r="ADP507" s="1476"/>
      <c r="ADQ507" s="1476"/>
      <c r="ADR507" s="1476"/>
      <c r="ADS507" s="1476"/>
      <c r="ADT507" s="1476"/>
      <c r="ADU507" s="1476"/>
      <c r="ADV507" s="1476"/>
      <c r="ADW507" s="1476"/>
      <c r="ADX507" s="1476"/>
      <c r="ADY507" s="1476"/>
      <c r="ADZ507" s="1476"/>
      <c r="AEA507" s="1476"/>
      <c r="AEB507" s="1476"/>
      <c r="AEC507" s="1476"/>
      <c r="AED507" s="1476"/>
      <c r="AEE507" s="1476"/>
      <c r="AEF507" s="1476"/>
      <c r="AEG507" s="1476"/>
      <c r="AEH507" s="1476"/>
      <c r="AEI507" s="1476"/>
      <c r="AEJ507" s="1476"/>
      <c r="AEK507" s="1476"/>
      <c r="AEL507" s="1476"/>
      <c r="AEM507" s="1476"/>
      <c r="AEN507" s="1476"/>
      <c r="AEO507" s="1476"/>
      <c r="AEP507" s="1476"/>
      <c r="AEQ507" s="1476"/>
      <c r="AER507" s="1476"/>
      <c r="AES507" s="1476"/>
      <c r="AET507" s="1476"/>
      <c r="AEU507" s="1476"/>
      <c r="AEV507" s="1476"/>
      <c r="AEW507" s="1476"/>
      <c r="AEX507" s="1476"/>
      <c r="AEY507" s="1476"/>
      <c r="AEZ507" s="1476"/>
      <c r="AFA507" s="1476"/>
      <c r="AFB507" s="1476"/>
      <c r="AFC507" s="1476"/>
      <c r="AFD507" s="1476"/>
      <c r="AFE507" s="1476"/>
      <c r="AFF507" s="1476"/>
      <c r="AFG507" s="1476"/>
      <c r="AFH507" s="1476"/>
      <c r="AFI507" s="1476"/>
      <c r="AFJ507" s="1476"/>
      <c r="AFK507" s="1476"/>
      <c r="AFL507" s="1476"/>
      <c r="AFM507" s="1476"/>
      <c r="AFN507" s="1476"/>
      <c r="AFO507" s="1476"/>
      <c r="AFP507" s="1476"/>
      <c r="AFQ507" s="1476"/>
      <c r="AFR507" s="1476"/>
      <c r="AFS507" s="1476"/>
      <c r="AFT507" s="1476"/>
      <c r="AFU507" s="1476"/>
      <c r="AFV507" s="1476"/>
      <c r="AFW507" s="1476"/>
      <c r="AFX507" s="1476"/>
      <c r="AFY507" s="1476"/>
      <c r="AFZ507" s="1476"/>
      <c r="AGA507" s="1476"/>
      <c r="AGB507" s="1476"/>
      <c r="AGC507" s="1476"/>
      <c r="AGD507" s="1476"/>
      <c r="AGE507" s="1476"/>
      <c r="AGF507" s="1476"/>
      <c r="AGG507" s="1476"/>
      <c r="AGH507" s="1476"/>
      <c r="AGI507" s="1476"/>
      <c r="AGJ507" s="1476"/>
      <c r="AGK507" s="1476"/>
      <c r="AGL507" s="1476"/>
      <c r="AGM507" s="1476"/>
      <c r="AGN507" s="1476"/>
      <c r="AGO507" s="1476"/>
      <c r="AGP507" s="1476"/>
      <c r="AGQ507" s="1476"/>
      <c r="AGR507" s="1476"/>
      <c r="AGS507" s="1476"/>
      <c r="AGT507" s="1476"/>
      <c r="AGU507" s="1476"/>
      <c r="AGV507" s="1476"/>
      <c r="AGW507" s="1476"/>
      <c r="AGX507" s="1476"/>
      <c r="AGY507" s="1476"/>
      <c r="AGZ507" s="1476"/>
      <c r="AHA507" s="1476"/>
      <c r="AHB507" s="1476"/>
      <c r="AHC507" s="1476"/>
      <c r="AHD507" s="1476"/>
      <c r="AHE507" s="1476"/>
      <c r="AHF507" s="1476"/>
      <c r="AHG507" s="1476"/>
      <c r="AHH507" s="1476"/>
      <c r="AHI507" s="1476"/>
      <c r="AHJ507" s="1476"/>
      <c r="AHK507" s="1476"/>
      <c r="AHL507" s="1476"/>
      <c r="AHM507" s="1476"/>
      <c r="AHN507" s="1476"/>
      <c r="AHO507" s="1476"/>
      <c r="AHP507" s="1476"/>
      <c r="AHQ507" s="1476"/>
      <c r="AHR507" s="1476"/>
      <c r="AHS507" s="1476"/>
      <c r="AHT507" s="1476"/>
      <c r="AHU507" s="1476"/>
      <c r="AHV507" s="1476"/>
      <c r="AHW507" s="1476"/>
      <c r="AHX507" s="1476"/>
      <c r="AHY507" s="1476"/>
      <c r="AHZ507" s="1476"/>
      <c r="AIA507" s="1476"/>
      <c r="AIB507" s="1476"/>
      <c r="AIC507" s="1476"/>
      <c r="AID507" s="1476"/>
      <c r="AIE507" s="1476"/>
      <c r="AIF507" s="1476"/>
      <c r="AIG507" s="1476"/>
      <c r="AIH507" s="1476"/>
      <c r="AII507" s="1476"/>
      <c r="AIJ507" s="1476"/>
      <c r="AIK507" s="1476"/>
      <c r="AIL507" s="1476"/>
      <c r="AIM507" s="1476"/>
      <c r="AIN507" s="1476"/>
      <c r="AIO507" s="1476"/>
      <c r="AIP507" s="1476"/>
      <c r="AIQ507" s="1476"/>
      <c r="AIR507" s="1476"/>
      <c r="AIS507" s="1476"/>
      <c r="AIT507" s="1476"/>
      <c r="AIU507" s="1476"/>
      <c r="AIV507" s="1476"/>
      <c r="AIW507" s="1476"/>
      <c r="AIX507" s="1476"/>
      <c r="AIY507" s="1476"/>
      <c r="AIZ507" s="1476"/>
      <c r="AJA507" s="1476"/>
      <c r="AJB507" s="1476"/>
      <c r="AJC507" s="1476"/>
      <c r="AJD507" s="1476"/>
      <c r="AJE507" s="1476"/>
      <c r="AJF507" s="1476"/>
      <c r="AJG507" s="1476"/>
      <c r="AJH507" s="1476"/>
      <c r="AJI507" s="1476"/>
      <c r="AJJ507" s="1476"/>
      <c r="AJK507" s="1476"/>
      <c r="AJL507" s="1476"/>
      <c r="AJM507" s="1476"/>
      <c r="AJN507" s="1476"/>
      <c r="AJO507" s="1476"/>
      <c r="AJP507" s="1476"/>
      <c r="AJQ507" s="1476"/>
      <c r="AJR507" s="1476"/>
      <c r="AJS507" s="1476"/>
      <c r="AJT507" s="1476"/>
      <c r="AJU507" s="1476"/>
      <c r="AJV507" s="1476"/>
      <c r="AJW507" s="1476"/>
      <c r="AJX507" s="1476"/>
      <c r="AJY507" s="1476"/>
      <c r="AJZ507" s="1476"/>
      <c r="AKA507" s="1476"/>
      <c r="AKB507" s="1476"/>
      <c r="AKC507" s="1476"/>
      <c r="AKD507" s="1476"/>
      <c r="AKE507" s="1476"/>
      <c r="AKF507" s="1476"/>
      <c r="AKG507" s="1476"/>
      <c r="AKH507" s="1476"/>
      <c r="AKI507" s="1476"/>
      <c r="AKJ507" s="1476"/>
      <c r="AKK507" s="1476"/>
      <c r="AKL507" s="1476"/>
      <c r="AKM507" s="1476"/>
      <c r="AKN507" s="1476"/>
      <c r="AKO507" s="1476"/>
      <c r="AKP507" s="1476"/>
      <c r="AKQ507" s="1476"/>
      <c r="AKR507" s="1476"/>
      <c r="AKS507" s="1476"/>
      <c r="AKT507" s="1476"/>
      <c r="AKU507" s="1476"/>
      <c r="AKV507" s="1476"/>
      <c r="AKW507" s="1476"/>
      <c r="AKX507" s="1476"/>
      <c r="AKY507" s="1476"/>
      <c r="AKZ507" s="1476"/>
      <c r="ALA507" s="1476"/>
      <c r="ALB507" s="1476"/>
      <c r="ALC507" s="1476"/>
      <c r="ALD507" s="1476"/>
      <c r="ALE507" s="1476"/>
      <c r="ALF507" s="1476"/>
      <c r="ALG507" s="1476"/>
      <c r="ALH507" s="1476"/>
      <c r="ALI507" s="1476"/>
      <c r="ALJ507" s="1476"/>
      <c r="ALK507" s="1476"/>
      <c r="ALL507" s="1476"/>
      <c r="ALM507" s="1476"/>
      <c r="ALN507" s="1476"/>
      <c r="ALO507" s="1476"/>
      <c r="ALP507" s="1476"/>
      <c r="ALQ507" s="1476"/>
      <c r="ALR507" s="1476"/>
      <c r="ALS507" s="1476"/>
      <c r="ALT507" s="1476"/>
      <c r="ALU507" s="1476"/>
      <c r="ALV507" s="1476"/>
      <c r="ALW507" s="1476"/>
      <c r="ALX507" s="1476"/>
      <c r="ALY507" s="1476"/>
      <c r="ALZ507" s="1476"/>
      <c r="AMA507" s="1476"/>
      <c r="AMB507" s="1476"/>
      <c r="AMC507" s="1476"/>
      <c r="AMD507" s="1476"/>
      <c r="AME507" s="1476"/>
      <c r="AMF507" s="1476"/>
      <c r="AMG507" s="1476"/>
      <c r="AMH507" s="1476"/>
      <c r="AMI507" s="1476"/>
      <c r="AMJ507" s="1476"/>
      <c r="AMK507" s="1476"/>
    </row>
    <row r="508" spans="1:1025">
      <c r="A508" s="1790" t="s">
        <v>3463</v>
      </c>
      <c r="B508" s="1790"/>
      <c r="C508" s="1790"/>
      <c r="D508" s="1790"/>
      <c r="E508" s="1790"/>
      <c r="F508" s="1790"/>
      <c r="G508" s="1790"/>
      <c r="H508" s="1790"/>
    </row>
    <row r="509" spans="1:1025">
      <c r="A509" s="1790" t="s">
        <v>3473</v>
      </c>
      <c r="B509" s="1790"/>
      <c r="C509" s="1790"/>
      <c r="D509" s="1790"/>
      <c r="E509" s="1790"/>
      <c r="F509" s="1790"/>
      <c r="G509" s="1790"/>
      <c r="H509" s="1790"/>
    </row>
    <row r="510" spans="1:1025">
      <c r="A510" s="1790" t="s">
        <v>4086</v>
      </c>
      <c r="B510" s="1790"/>
      <c r="C510" s="1790"/>
      <c r="D510" s="1790"/>
      <c r="E510" s="1790"/>
      <c r="F510" s="1790"/>
      <c r="G510" s="1790"/>
      <c r="H510" s="1790"/>
    </row>
    <row r="511" spans="1:1025" s="138" customFormat="1">
      <c r="A511" s="1790" t="s">
        <v>3</v>
      </c>
      <c r="B511" s="1790"/>
      <c r="C511" s="1790"/>
      <c r="D511" s="1790"/>
      <c r="E511" s="1790"/>
      <c r="F511" s="1790"/>
      <c r="G511" s="1790"/>
      <c r="H511" s="1790"/>
      <c r="I511" s="677"/>
      <c r="J511" s="678"/>
      <c r="K511" s="658"/>
      <c r="L511" s="658"/>
      <c r="M511" s="658"/>
      <c r="N511" s="658"/>
      <c r="O511" s="658"/>
      <c r="P511" s="658"/>
      <c r="Q511" s="658"/>
      <c r="R511" s="658"/>
      <c r="S511" s="658"/>
      <c r="T511" s="658"/>
      <c r="U511" s="658"/>
      <c r="V511" s="658"/>
      <c r="W511" s="658"/>
      <c r="X511" s="658"/>
      <c r="Y511" s="658"/>
      <c r="Z511" s="658"/>
      <c r="AA511" s="658"/>
      <c r="AB511" s="658"/>
      <c r="AC511" s="658"/>
      <c r="AD511" s="658"/>
      <c r="AE511" s="658"/>
      <c r="AF511" s="658"/>
      <c r="AG511" s="658"/>
      <c r="AH511" s="658"/>
      <c r="AI511" s="658"/>
      <c r="AJ511" s="658"/>
      <c r="AK511" s="658"/>
      <c r="AL511" s="658"/>
      <c r="AM511" s="658"/>
      <c r="AN511" s="658"/>
      <c r="AO511" s="658"/>
      <c r="AP511" s="658"/>
      <c r="AQ511" s="658"/>
      <c r="AR511" s="658"/>
      <c r="AS511" s="658"/>
      <c r="AT511" s="658"/>
      <c r="AU511" s="658"/>
      <c r="AV511" s="658"/>
      <c r="AW511" s="658"/>
      <c r="AX511" s="658"/>
      <c r="AY511" s="658"/>
      <c r="AZ511" s="658"/>
      <c r="BA511" s="658"/>
      <c r="BB511" s="658"/>
      <c r="BC511" s="658"/>
      <c r="BD511" s="658"/>
      <c r="BE511" s="658"/>
      <c r="BF511" s="658"/>
      <c r="BG511" s="658"/>
      <c r="BH511" s="658"/>
      <c r="BI511" s="658"/>
      <c r="BJ511" s="658"/>
      <c r="BK511" s="658"/>
      <c r="BL511" s="658"/>
      <c r="BM511" s="658"/>
      <c r="BN511" s="658"/>
      <c r="BO511" s="658"/>
      <c r="BP511" s="658"/>
      <c r="BQ511" s="658"/>
      <c r="BR511" s="658"/>
      <c r="BS511" s="658"/>
      <c r="BT511" s="658"/>
      <c r="BU511" s="658"/>
      <c r="BV511" s="658"/>
      <c r="BW511" s="658"/>
      <c r="BX511" s="658"/>
      <c r="BY511" s="658"/>
      <c r="BZ511" s="658"/>
      <c r="CA511" s="658"/>
      <c r="CB511" s="658"/>
      <c r="CC511" s="658"/>
      <c r="CD511" s="658"/>
      <c r="CE511" s="658"/>
      <c r="CF511" s="658"/>
      <c r="CG511" s="658"/>
      <c r="CH511" s="658"/>
      <c r="CI511" s="658"/>
      <c r="CJ511" s="658"/>
      <c r="CK511" s="658"/>
      <c r="CL511" s="658"/>
      <c r="CM511" s="658"/>
      <c r="CN511" s="658"/>
      <c r="CO511" s="658"/>
      <c r="CP511" s="658"/>
      <c r="CQ511" s="658"/>
      <c r="CR511" s="658"/>
      <c r="CS511" s="658"/>
      <c r="CT511" s="658"/>
      <c r="CU511" s="658"/>
      <c r="CV511" s="658"/>
      <c r="CW511" s="658"/>
      <c r="CX511" s="658"/>
      <c r="CY511" s="658"/>
      <c r="CZ511" s="658"/>
      <c r="DA511" s="658"/>
      <c r="DB511" s="658"/>
      <c r="DC511" s="658"/>
      <c r="DD511" s="658"/>
      <c r="DE511" s="658"/>
      <c r="DF511" s="658"/>
      <c r="DG511" s="658"/>
      <c r="DH511" s="658"/>
      <c r="DI511" s="658"/>
      <c r="DJ511" s="658"/>
      <c r="DK511" s="658"/>
      <c r="DL511" s="658"/>
      <c r="DM511" s="658"/>
      <c r="DN511" s="658"/>
      <c r="DO511" s="658"/>
      <c r="DP511" s="658"/>
      <c r="DQ511" s="658"/>
      <c r="DR511" s="658"/>
      <c r="DS511" s="658"/>
      <c r="DT511" s="658"/>
      <c r="DU511" s="658"/>
      <c r="DV511" s="658"/>
      <c r="DW511" s="658"/>
      <c r="DX511" s="658"/>
      <c r="DY511" s="658"/>
      <c r="DZ511" s="658"/>
      <c r="EA511" s="658"/>
      <c r="EB511" s="658"/>
      <c r="EC511" s="658"/>
      <c r="ED511" s="658"/>
      <c r="EE511" s="658"/>
      <c r="EF511" s="658"/>
      <c r="EG511" s="658"/>
      <c r="EH511" s="658"/>
      <c r="EI511" s="658"/>
      <c r="EJ511" s="658"/>
      <c r="EK511" s="658"/>
      <c r="EL511" s="658"/>
      <c r="EM511" s="658"/>
      <c r="EN511" s="658"/>
      <c r="EO511" s="658"/>
      <c r="EP511" s="658"/>
      <c r="EQ511" s="658"/>
      <c r="ER511" s="658"/>
      <c r="ES511" s="658"/>
      <c r="ET511" s="658"/>
      <c r="EU511" s="658"/>
      <c r="EV511" s="658"/>
      <c r="EW511" s="658"/>
      <c r="EX511" s="658"/>
      <c r="EY511" s="658"/>
      <c r="EZ511" s="658"/>
      <c r="FA511" s="658"/>
      <c r="FB511" s="658"/>
      <c r="FC511" s="658"/>
      <c r="FD511" s="658"/>
      <c r="FE511" s="658"/>
      <c r="FF511" s="658"/>
      <c r="FG511" s="658"/>
      <c r="FH511" s="658"/>
      <c r="FI511" s="658"/>
      <c r="FJ511" s="658"/>
      <c r="FK511" s="658"/>
      <c r="FL511" s="658"/>
      <c r="FM511" s="658"/>
      <c r="FN511" s="658"/>
      <c r="FO511" s="658"/>
      <c r="FP511" s="658"/>
      <c r="FQ511" s="658"/>
      <c r="FR511" s="658"/>
      <c r="FS511" s="658"/>
      <c r="FT511" s="658"/>
      <c r="FU511" s="658"/>
      <c r="FV511" s="658"/>
      <c r="FW511" s="658"/>
      <c r="FX511" s="658"/>
      <c r="FY511" s="658"/>
      <c r="FZ511" s="658"/>
      <c r="GA511" s="658"/>
      <c r="GB511" s="658"/>
      <c r="GC511" s="658"/>
      <c r="GD511" s="658"/>
      <c r="GE511" s="658"/>
      <c r="GF511" s="658"/>
      <c r="GG511" s="658"/>
      <c r="GH511" s="658"/>
      <c r="GI511" s="658"/>
      <c r="GJ511" s="658"/>
      <c r="GK511" s="658"/>
      <c r="GL511" s="658"/>
      <c r="GM511" s="658"/>
      <c r="GN511" s="658"/>
      <c r="GO511" s="658"/>
      <c r="GP511" s="658"/>
      <c r="GQ511" s="658"/>
      <c r="GR511" s="658"/>
      <c r="GS511" s="658"/>
      <c r="GT511" s="658"/>
      <c r="GU511" s="658"/>
      <c r="GV511" s="658"/>
      <c r="GW511" s="658"/>
      <c r="GX511" s="658"/>
      <c r="GY511" s="658"/>
      <c r="GZ511" s="658"/>
      <c r="HA511" s="658"/>
      <c r="HB511" s="658"/>
      <c r="HC511" s="658"/>
      <c r="HD511" s="658"/>
      <c r="HE511" s="658"/>
      <c r="HF511" s="658"/>
      <c r="HG511" s="658"/>
      <c r="HH511" s="658"/>
      <c r="HI511" s="658"/>
      <c r="HJ511" s="658"/>
      <c r="HK511" s="658"/>
      <c r="HL511" s="658"/>
      <c r="HM511" s="658"/>
      <c r="HN511" s="658"/>
      <c r="HO511" s="658"/>
      <c r="HP511" s="658"/>
      <c r="HQ511" s="658"/>
      <c r="HR511" s="658"/>
      <c r="HS511" s="658"/>
      <c r="HT511" s="658"/>
      <c r="HU511" s="658"/>
      <c r="HV511" s="658"/>
      <c r="HW511" s="658"/>
      <c r="HX511" s="658"/>
      <c r="HY511" s="658"/>
      <c r="HZ511" s="658"/>
      <c r="IA511" s="658"/>
      <c r="IB511" s="658"/>
      <c r="IC511" s="658"/>
      <c r="ID511" s="658"/>
      <c r="IE511" s="658"/>
      <c r="IF511" s="658"/>
      <c r="IG511" s="658"/>
      <c r="IH511" s="658"/>
      <c r="II511" s="658"/>
      <c r="IJ511" s="658"/>
      <c r="IK511" s="658"/>
      <c r="IL511" s="658"/>
      <c r="IM511" s="658"/>
      <c r="IN511" s="658"/>
      <c r="IO511" s="658"/>
      <c r="IP511" s="658"/>
      <c r="IQ511" s="658"/>
      <c r="IR511" s="658"/>
      <c r="IS511" s="658"/>
      <c r="IT511" s="658"/>
      <c r="IU511" s="658"/>
      <c r="IV511" s="658"/>
      <c r="IW511" s="658"/>
      <c r="IX511" s="658"/>
      <c r="IY511" s="658"/>
      <c r="IZ511" s="658"/>
      <c r="JA511" s="658"/>
      <c r="JB511" s="658"/>
      <c r="JC511" s="658"/>
      <c r="JD511" s="658"/>
      <c r="JE511" s="658"/>
      <c r="JF511" s="658"/>
      <c r="JG511" s="658"/>
      <c r="JH511" s="658"/>
      <c r="JI511" s="658"/>
      <c r="JJ511" s="658"/>
      <c r="JK511" s="658"/>
      <c r="JL511" s="658"/>
      <c r="JM511" s="658"/>
      <c r="JN511" s="658"/>
      <c r="JO511" s="658"/>
      <c r="JP511" s="658"/>
      <c r="JQ511" s="658"/>
      <c r="JR511" s="658"/>
      <c r="JS511" s="658"/>
      <c r="JT511" s="658"/>
      <c r="JU511" s="658"/>
      <c r="JV511" s="658"/>
      <c r="JW511" s="658"/>
      <c r="JX511" s="658"/>
      <c r="JY511" s="658"/>
      <c r="JZ511" s="658"/>
      <c r="KA511" s="658"/>
      <c r="KB511" s="658"/>
      <c r="KC511" s="658"/>
      <c r="KD511" s="658"/>
      <c r="KE511" s="658"/>
      <c r="KF511" s="658"/>
      <c r="KG511" s="658"/>
      <c r="KH511" s="658"/>
      <c r="KI511" s="658"/>
      <c r="KJ511" s="658"/>
      <c r="KK511" s="658"/>
      <c r="KL511" s="658"/>
      <c r="KM511" s="658"/>
      <c r="KN511" s="658"/>
      <c r="KO511" s="658"/>
      <c r="KP511" s="658"/>
      <c r="KQ511" s="658"/>
      <c r="KR511" s="658"/>
      <c r="KS511" s="658"/>
      <c r="KT511" s="658"/>
      <c r="KU511" s="658"/>
      <c r="KV511" s="658"/>
      <c r="KW511" s="658"/>
      <c r="KX511" s="658"/>
      <c r="KY511" s="658"/>
      <c r="KZ511" s="658"/>
      <c r="LA511" s="658"/>
      <c r="LB511" s="658"/>
      <c r="LC511" s="658"/>
      <c r="LD511" s="658"/>
      <c r="LE511" s="658"/>
      <c r="LF511" s="658"/>
      <c r="LG511" s="658"/>
      <c r="LH511" s="658"/>
      <c r="LI511" s="658"/>
      <c r="LJ511" s="658"/>
      <c r="LK511" s="658"/>
      <c r="LL511" s="658"/>
      <c r="LM511" s="658"/>
      <c r="LN511" s="658"/>
      <c r="LO511" s="658"/>
      <c r="LP511" s="658"/>
      <c r="LQ511" s="658"/>
      <c r="LR511" s="658"/>
      <c r="LS511" s="658"/>
      <c r="LT511" s="658"/>
      <c r="LU511" s="658"/>
      <c r="LV511" s="658"/>
      <c r="LW511" s="658"/>
      <c r="LX511" s="658"/>
      <c r="LY511" s="658"/>
      <c r="LZ511" s="658"/>
      <c r="MA511" s="658"/>
      <c r="MB511" s="658"/>
      <c r="MC511" s="658"/>
      <c r="MD511" s="658"/>
      <c r="ME511" s="658"/>
      <c r="MF511" s="658"/>
      <c r="MG511" s="658"/>
      <c r="MH511" s="658"/>
      <c r="MI511" s="658"/>
      <c r="MJ511" s="658"/>
      <c r="MK511" s="658"/>
      <c r="ML511" s="658"/>
      <c r="MM511" s="658"/>
      <c r="MN511" s="658"/>
      <c r="MO511" s="658"/>
      <c r="MP511" s="658"/>
      <c r="MQ511" s="658"/>
      <c r="MR511" s="658"/>
      <c r="MS511" s="658"/>
      <c r="MT511" s="658"/>
      <c r="MU511" s="658"/>
      <c r="MV511" s="658"/>
      <c r="MW511" s="658"/>
      <c r="MX511" s="658"/>
      <c r="MY511" s="658"/>
      <c r="MZ511" s="658"/>
      <c r="NA511" s="658"/>
      <c r="NB511" s="658"/>
      <c r="NC511" s="658"/>
      <c r="ND511" s="658"/>
      <c r="NE511" s="658"/>
      <c r="NF511" s="658"/>
      <c r="NG511" s="658"/>
      <c r="NH511" s="658"/>
      <c r="NI511" s="658"/>
      <c r="NJ511" s="658"/>
      <c r="NK511" s="658"/>
      <c r="NL511" s="658"/>
      <c r="NM511" s="658"/>
      <c r="NN511" s="658"/>
      <c r="NO511" s="658"/>
      <c r="NP511" s="658"/>
      <c r="NQ511" s="658"/>
      <c r="NR511" s="658"/>
      <c r="NS511" s="658"/>
      <c r="NT511" s="658"/>
      <c r="NU511" s="658"/>
      <c r="NV511" s="658"/>
      <c r="NW511" s="658"/>
      <c r="NX511" s="658"/>
      <c r="NY511" s="658"/>
      <c r="NZ511" s="658"/>
      <c r="OA511" s="658"/>
      <c r="OB511" s="658"/>
      <c r="OC511" s="658"/>
      <c r="OD511" s="658"/>
      <c r="OE511" s="658"/>
      <c r="OF511" s="658"/>
      <c r="OG511" s="658"/>
      <c r="OH511" s="658"/>
      <c r="OI511" s="658"/>
      <c r="OJ511" s="658"/>
      <c r="OK511" s="658"/>
      <c r="OL511" s="658"/>
      <c r="OM511" s="658"/>
      <c r="ON511" s="658"/>
      <c r="OO511" s="658"/>
      <c r="OP511" s="658"/>
      <c r="OQ511" s="658"/>
      <c r="OR511" s="658"/>
      <c r="OS511" s="658"/>
      <c r="OT511" s="658"/>
      <c r="OU511" s="658"/>
      <c r="OV511" s="658"/>
      <c r="OW511" s="658"/>
      <c r="OX511" s="658"/>
      <c r="OY511" s="658"/>
      <c r="OZ511" s="658"/>
      <c r="PA511" s="658"/>
      <c r="PB511" s="658"/>
      <c r="PC511" s="658"/>
      <c r="PD511" s="658"/>
      <c r="PE511" s="658"/>
      <c r="PF511" s="658"/>
      <c r="PG511" s="658"/>
      <c r="PH511" s="658"/>
      <c r="PI511" s="658"/>
      <c r="PJ511" s="658"/>
      <c r="PK511" s="658"/>
      <c r="PL511" s="658"/>
      <c r="PM511" s="658"/>
      <c r="PN511" s="658"/>
      <c r="PO511" s="658"/>
      <c r="PP511" s="658"/>
      <c r="PQ511" s="658"/>
      <c r="PR511" s="658"/>
      <c r="PS511" s="658"/>
      <c r="PT511" s="658"/>
      <c r="PU511" s="658"/>
      <c r="PV511" s="658"/>
      <c r="PW511" s="658"/>
      <c r="PX511" s="658"/>
      <c r="PY511" s="658"/>
      <c r="PZ511" s="658"/>
      <c r="QA511" s="658"/>
      <c r="QB511" s="658"/>
      <c r="QC511" s="658"/>
      <c r="QD511" s="658"/>
      <c r="QE511" s="658"/>
      <c r="QF511" s="658"/>
      <c r="QG511" s="658"/>
      <c r="QH511" s="658"/>
      <c r="QI511" s="658"/>
      <c r="QJ511" s="658"/>
      <c r="QK511" s="658"/>
      <c r="QL511" s="658"/>
      <c r="QM511" s="658"/>
      <c r="QN511" s="658"/>
      <c r="QO511" s="658"/>
      <c r="QP511" s="658"/>
      <c r="QQ511" s="658"/>
      <c r="QR511" s="658"/>
      <c r="QS511" s="658"/>
      <c r="QT511" s="658"/>
      <c r="QU511" s="658"/>
      <c r="QV511" s="658"/>
      <c r="QW511" s="658"/>
      <c r="QX511" s="658"/>
      <c r="QY511" s="658"/>
      <c r="QZ511" s="658"/>
      <c r="RA511" s="658"/>
      <c r="RB511" s="658"/>
      <c r="RC511" s="658"/>
      <c r="RD511" s="658"/>
      <c r="RE511" s="658"/>
      <c r="RF511" s="658"/>
      <c r="RG511" s="658"/>
      <c r="RH511" s="658"/>
      <c r="RI511" s="658"/>
      <c r="RJ511" s="658"/>
      <c r="RK511" s="658"/>
      <c r="RL511" s="658"/>
      <c r="RM511" s="658"/>
      <c r="RN511" s="658"/>
      <c r="RO511" s="658"/>
      <c r="RP511" s="658"/>
      <c r="RQ511" s="658"/>
      <c r="RR511" s="658"/>
      <c r="RS511" s="658"/>
      <c r="RT511" s="658"/>
      <c r="RU511" s="658"/>
      <c r="RV511" s="658"/>
      <c r="RW511" s="658"/>
      <c r="RX511" s="658"/>
      <c r="RY511" s="658"/>
      <c r="RZ511" s="658"/>
      <c r="SA511" s="658"/>
      <c r="SB511" s="658"/>
      <c r="SC511" s="658"/>
      <c r="SD511" s="658"/>
      <c r="SE511" s="658"/>
      <c r="SF511" s="658"/>
      <c r="SG511" s="658"/>
      <c r="SH511" s="658"/>
      <c r="SI511" s="658"/>
      <c r="SJ511" s="658"/>
      <c r="SK511" s="658"/>
      <c r="SL511" s="658"/>
      <c r="SM511" s="658"/>
      <c r="SN511" s="658"/>
      <c r="SO511" s="658"/>
      <c r="SP511" s="658"/>
      <c r="SQ511" s="658"/>
      <c r="SR511" s="658"/>
      <c r="SS511" s="658"/>
      <c r="ST511" s="658"/>
      <c r="SU511" s="658"/>
      <c r="SV511" s="658"/>
      <c r="SW511" s="658"/>
      <c r="SX511" s="658"/>
      <c r="SY511" s="658"/>
      <c r="SZ511" s="658"/>
      <c r="TA511" s="658"/>
      <c r="TB511" s="658"/>
      <c r="TC511" s="658"/>
      <c r="TD511" s="658"/>
      <c r="TE511" s="658"/>
      <c r="TF511" s="658"/>
      <c r="TG511" s="658"/>
      <c r="TH511" s="658"/>
      <c r="TI511" s="658"/>
      <c r="TJ511" s="658"/>
      <c r="TK511" s="658"/>
      <c r="TL511" s="658"/>
      <c r="TM511" s="658"/>
      <c r="TN511" s="658"/>
      <c r="TO511" s="658"/>
      <c r="TP511" s="658"/>
      <c r="TQ511" s="658"/>
      <c r="TR511" s="658"/>
      <c r="TS511" s="658"/>
      <c r="TT511" s="658"/>
      <c r="TU511" s="658"/>
      <c r="TV511" s="658"/>
      <c r="TW511" s="658"/>
      <c r="TX511" s="658"/>
      <c r="TY511" s="658"/>
      <c r="TZ511" s="658"/>
      <c r="UA511" s="658"/>
      <c r="UB511" s="658"/>
      <c r="UC511" s="658"/>
      <c r="UD511" s="658"/>
      <c r="UE511" s="658"/>
      <c r="UF511" s="658"/>
      <c r="UG511" s="658"/>
      <c r="UH511" s="658"/>
      <c r="UI511" s="658"/>
      <c r="UJ511" s="658"/>
      <c r="UK511" s="658"/>
      <c r="UL511" s="658"/>
      <c r="UM511" s="658"/>
      <c r="UN511" s="658"/>
      <c r="UO511" s="658"/>
      <c r="UP511" s="658"/>
      <c r="UQ511" s="658"/>
      <c r="UR511" s="658"/>
      <c r="US511" s="658"/>
      <c r="UT511" s="658"/>
      <c r="UU511" s="658"/>
      <c r="UV511" s="658"/>
      <c r="UW511" s="658"/>
      <c r="UX511" s="658"/>
      <c r="UY511" s="658"/>
      <c r="UZ511" s="658"/>
      <c r="VA511" s="658"/>
      <c r="VB511" s="658"/>
      <c r="VC511" s="658"/>
      <c r="VD511" s="658"/>
      <c r="VE511" s="658"/>
      <c r="VF511" s="658"/>
      <c r="VG511" s="658"/>
      <c r="VH511" s="658"/>
      <c r="VI511" s="658"/>
      <c r="VJ511" s="658"/>
      <c r="VK511" s="658"/>
      <c r="VL511" s="658"/>
      <c r="VM511" s="658"/>
      <c r="VN511" s="658"/>
      <c r="VO511" s="658"/>
      <c r="VP511" s="658"/>
      <c r="VQ511" s="658"/>
      <c r="VR511" s="658"/>
      <c r="VS511" s="658"/>
      <c r="VT511" s="658"/>
      <c r="VU511" s="658"/>
      <c r="VV511" s="658"/>
      <c r="VW511" s="658"/>
      <c r="VX511" s="658"/>
      <c r="VY511" s="658"/>
      <c r="VZ511" s="658"/>
      <c r="WA511" s="658"/>
      <c r="WB511" s="658"/>
      <c r="WC511" s="658"/>
      <c r="WD511" s="658"/>
      <c r="WE511" s="658"/>
      <c r="WF511" s="658"/>
      <c r="WG511" s="658"/>
      <c r="WH511" s="658"/>
      <c r="WI511" s="658"/>
      <c r="WJ511" s="658"/>
      <c r="WK511" s="658"/>
      <c r="WL511" s="658"/>
      <c r="WM511" s="658"/>
      <c r="WN511" s="658"/>
      <c r="WO511" s="658"/>
      <c r="WP511" s="658"/>
      <c r="WQ511" s="658"/>
      <c r="WR511" s="658"/>
      <c r="WS511" s="658"/>
      <c r="WT511" s="658"/>
      <c r="WU511" s="658"/>
      <c r="WV511" s="658"/>
      <c r="WW511" s="658"/>
      <c r="WX511" s="658"/>
      <c r="WY511" s="658"/>
      <c r="WZ511" s="658"/>
      <c r="XA511" s="658"/>
      <c r="XB511" s="658"/>
      <c r="XC511" s="658"/>
      <c r="XD511" s="658"/>
      <c r="XE511" s="658"/>
      <c r="XF511" s="658"/>
      <c r="XG511" s="658"/>
      <c r="XH511" s="658"/>
      <c r="XI511" s="658"/>
      <c r="XJ511" s="658"/>
      <c r="XK511" s="658"/>
      <c r="XL511" s="658"/>
      <c r="XM511" s="658"/>
      <c r="XN511" s="658"/>
      <c r="XO511" s="658"/>
      <c r="XP511" s="658"/>
      <c r="XQ511" s="658"/>
      <c r="XR511" s="658"/>
      <c r="XS511" s="658"/>
      <c r="XT511" s="658"/>
      <c r="XU511" s="658"/>
      <c r="XV511" s="658"/>
      <c r="XW511" s="658"/>
      <c r="XX511" s="658"/>
      <c r="XY511" s="658"/>
      <c r="XZ511" s="658"/>
      <c r="YA511" s="658"/>
      <c r="YB511" s="658"/>
      <c r="YC511" s="658"/>
      <c r="YD511" s="658"/>
      <c r="YE511" s="658"/>
      <c r="YF511" s="658"/>
      <c r="YG511" s="658"/>
      <c r="YH511" s="658"/>
      <c r="YI511" s="658"/>
      <c r="YJ511" s="658"/>
      <c r="YK511" s="658"/>
      <c r="YL511" s="658"/>
      <c r="YM511" s="658"/>
      <c r="YN511" s="658"/>
      <c r="YO511" s="658"/>
      <c r="YP511" s="658"/>
      <c r="YQ511" s="658"/>
      <c r="YR511" s="658"/>
      <c r="YS511" s="658"/>
      <c r="YT511" s="658"/>
      <c r="YU511" s="658"/>
      <c r="YV511" s="658"/>
      <c r="YW511" s="658"/>
      <c r="YX511" s="658"/>
      <c r="YY511" s="658"/>
      <c r="YZ511" s="658"/>
      <c r="ZA511" s="658"/>
      <c r="ZB511" s="658"/>
      <c r="ZC511" s="658"/>
      <c r="ZD511" s="658"/>
      <c r="ZE511" s="658"/>
      <c r="ZF511" s="658"/>
      <c r="ZG511" s="658"/>
      <c r="ZH511" s="658"/>
      <c r="ZI511" s="658"/>
      <c r="ZJ511" s="658"/>
      <c r="ZK511" s="658"/>
      <c r="ZL511" s="658"/>
      <c r="ZM511" s="658"/>
      <c r="ZN511" s="658"/>
      <c r="ZO511" s="658"/>
      <c r="ZP511" s="658"/>
      <c r="ZQ511" s="658"/>
      <c r="ZR511" s="658"/>
      <c r="ZS511" s="658"/>
      <c r="ZT511" s="658"/>
      <c r="ZU511" s="658"/>
      <c r="ZV511" s="658"/>
      <c r="ZW511" s="658"/>
      <c r="ZX511" s="658"/>
      <c r="ZY511" s="658"/>
      <c r="ZZ511" s="658"/>
      <c r="AAA511" s="658"/>
      <c r="AAB511" s="658"/>
      <c r="AAC511" s="658"/>
      <c r="AAD511" s="658"/>
      <c r="AAE511" s="658"/>
      <c r="AAF511" s="658"/>
      <c r="AAG511" s="658"/>
      <c r="AAH511" s="658"/>
      <c r="AAI511" s="658"/>
      <c r="AAJ511" s="658"/>
      <c r="AAK511" s="658"/>
      <c r="AAL511" s="658"/>
      <c r="AAM511" s="658"/>
      <c r="AAN511" s="658"/>
      <c r="AAO511" s="658"/>
      <c r="AAP511" s="658"/>
      <c r="AAQ511" s="658"/>
      <c r="AAR511" s="658"/>
      <c r="AAS511" s="658"/>
      <c r="AAT511" s="658"/>
      <c r="AAU511" s="658"/>
      <c r="AAV511" s="658"/>
      <c r="AAW511" s="658"/>
      <c r="AAX511" s="658"/>
      <c r="AAY511" s="658"/>
      <c r="AAZ511" s="658"/>
      <c r="ABA511" s="658"/>
      <c r="ABB511" s="658"/>
      <c r="ABC511" s="658"/>
      <c r="ABD511" s="658"/>
      <c r="ABE511" s="658"/>
      <c r="ABF511" s="658"/>
      <c r="ABG511" s="658"/>
      <c r="ABH511" s="658"/>
      <c r="ABI511" s="658"/>
      <c r="ABJ511" s="658"/>
      <c r="ABK511" s="658"/>
      <c r="ABL511" s="658"/>
      <c r="ABM511" s="658"/>
      <c r="ABN511" s="658"/>
      <c r="ABO511" s="658"/>
      <c r="ABP511" s="658"/>
      <c r="ABQ511" s="658"/>
      <c r="ABR511" s="658"/>
      <c r="ABS511" s="658"/>
      <c r="ABT511" s="658"/>
      <c r="ABU511" s="658"/>
      <c r="ABV511" s="658"/>
      <c r="ABW511" s="658"/>
      <c r="ABX511" s="658"/>
      <c r="ABY511" s="658"/>
      <c r="ABZ511" s="658"/>
      <c r="ACA511" s="658"/>
      <c r="ACB511" s="658"/>
      <c r="ACC511" s="658"/>
      <c r="ACD511" s="658"/>
      <c r="ACE511" s="658"/>
      <c r="ACF511" s="658"/>
      <c r="ACG511" s="658"/>
      <c r="ACH511" s="658"/>
      <c r="ACI511" s="658"/>
      <c r="ACJ511" s="658"/>
      <c r="ACK511" s="658"/>
      <c r="ACL511" s="658"/>
      <c r="ACM511" s="658"/>
      <c r="ACN511" s="658"/>
      <c r="ACO511" s="658"/>
      <c r="ACP511" s="658"/>
      <c r="ACQ511" s="658"/>
      <c r="ACR511" s="658"/>
      <c r="ACS511" s="658"/>
      <c r="ACT511" s="658"/>
      <c r="ACU511" s="658"/>
      <c r="ACV511" s="658"/>
      <c r="ACW511" s="658"/>
      <c r="ACX511" s="658"/>
      <c r="ACY511" s="658"/>
      <c r="ACZ511" s="658"/>
      <c r="ADA511" s="658"/>
      <c r="ADB511" s="658"/>
      <c r="ADC511" s="658"/>
      <c r="ADD511" s="658"/>
      <c r="ADE511" s="658"/>
      <c r="ADF511" s="658"/>
      <c r="ADG511" s="658"/>
      <c r="ADH511" s="658"/>
      <c r="ADI511" s="658"/>
      <c r="ADJ511" s="658"/>
      <c r="ADK511" s="658"/>
      <c r="ADL511" s="658"/>
      <c r="ADM511" s="658"/>
      <c r="ADN511" s="658"/>
      <c r="ADO511" s="658"/>
      <c r="ADP511" s="658"/>
      <c r="ADQ511" s="658"/>
      <c r="ADR511" s="658"/>
      <c r="ADS511" s="658"/>
      <c r="ADT511" s="658"/>
      <c r="ADU511" s="658"/>
      <c r="ADV511" s="658"/>
      <c r="ADW511" s="658"/>
      <c r="ADX511" s="658"/>
      <c r="ADY511" s="658"/>
      <c r="ADZ511" s="658"/>
      <c r="AEA511" s="658"/>
      <c r="AEB511" s="658"/>
      <c r="AEC511" s="658"/>
      <c r="AED511" s="658"/>
      <c r="AEE511" s="658"/>
      <c r="AEF511" s="658"/>
      <c r="AEG511" s="658"/>
      <c r="AEH511" s="658"/>
      <c r="AEI511" s="658"/>
      <c r="AEJ511" s="658"/>
      <c r="AEK511" s="658"/>
      <c r="AEL511" s="658"/>
      <c r="AEM511" s="658"/>
      <c r="AEN511" s="658"/>
      <c r="AEO511" s="658"/>
      <c r="AEP511" s="658"/>
      <c r="AEQ511" s="658"/>
      <c r="AER511" s="658"/>
      <c r="AES511" s="658"/>
      <c r="AET511" s="658"/>
      <c r="AEU511" s="658"/>
      <c r="AEV511" s="658"/>
      <c r="AEW511" s="658"/>
      <c r="AEX511" s="658"/>
      <c r="AEY511" s="658"/>
      <c r="AEZ511" s="658"/>
      <c r="AFA511" s="658"/>
      <c r="AFB511" s="658"/>
      <c r="AFC511" s="658"/>
      <c r="AFD511" s="658"/>
      <c r="AFE511" s="658"/>
      <c r="AFF511" s="658"/>
      <c r="AFG511" s="658"/>
      <c r="AFH511" s="658"/>
      <c r="AFI511" s="658"/>
      <c r="AFJ511" s="658"/>
      <c r="AFK511" s="658"/>
      <c r="AFL511" s="658"/>
      <c r="AFM511" s="658"/>
      <c r="AFN511" s="658"/>
      <c r="AFO511" s="658"/>
      <c r="AFP511" s="658"/>
      <c r="AFQ511" s="658"/>
      <c r="AFR511" s="658"/>
      <c r="AFS511" s="658"/>
      <c r="AFT511" s="658"/>
      <c r="AFU511" s="658"/>
      <c r="AFV511" s="658"/>
      <c r="AFW511" s="658"/>
      <c r="AFX511" s="658"/>
      <c r="AFY511" s="658"/>
      <c r="AFZ511" s="658"/>
      <c r="AGA511" s="658"/>
      <c r="AGB511" s="658"/>
      <c r="AGC511" s="658"/>
      <c r="AGD511" s="658"/>
      <c r="AGE511" s="658"/>
      <c r="AGF511" s="658"/>
      <c r="AGG511" s="658"/>
      <c r="AGH511" s="658"/>
      <c r="AGI511" s="658"/>
      <c r="AGJ511" s="658"/>
      <c r="AGK511" s="658"/>
      <c r="AGL511" s="658"/>
      <c r="AGM511" s="658"/>
      <c r="AGN511" s="658"/>
      <c r="AGO511" s="658"/>
      <c r="AGP511" s="658"/>
      <c r="AGQ511" s="658"/>
      <c r="AGR511" s="658"/>
      <c r="AGS511" s="658"/>
      <c r="AGT511" s="658"/>
      <c r="AGU511" s="658"/>
      <c r="AGV511" s="658"/>
      <c r="AGW511" s="658"/>
      <c r="AGX511" s="658"/>
      <c r="AGY511" s="658"/>
      <c r="AGZ511" s="658"/>
      <c r="AHA511" s="658"/>
      <c r="AHB511" s="658"/>
      <c r="AHC511" s="658"/>
      <c r="AHD511" s="658"/>
      <c r="AHE511" s="658"/>
      <c r="AHF511" s="658"/>
      <c r="AHG511" s="658"/>
      <c r="AHH511" s="658"/>
      <c r="AHI511" s="658"/>
      <c r="AHJ511" s="658"/>
      <c r="AHK511" s="658"/>
      <c r="AHL511" s="658"/>
      <c r="AHM511" s="658"/>
      <c r="AHN511" s="658"/>
      <c r="AHO511" s="658"/>
      <c r="AHP511" s="658"/>
      <c r="AHQ511" s="658"/>
      <c r="AHR511" s="658"/>
      <c r="AHS511" s="658"/>
      <c r="AHT511" s="658"/>
      <c r="AHU511" s="658"/>
      <c r="AHV511" s="658"/>
      <c r="AHW511" s="658"/>
      <c r="AHX511" s="658"/>
      <c r="AHY511" s="658"/>
      <c r="AHZ511" s="658"/>
      <c r="AIA511" s="658"/>
      <c r="AIB511" s="658"/>
      <c r="AIC511" s="658"/>
      <c r="AID511" s="658"/>
      <c r="AIE511" s="658"/>
      <c r="AIF511" s="658"/>
      <c r="AIG511" s="658"/>
      <c r="AIH511" s="658"/>
      <c r="AII511" s="658"/>
      <c r="AIJ511" s="658"/>
      <c r="AIK511" s="658"/>
      <c r="AIL511" s="658"/>
      <c r="AIM511" s="658"/>
      <c r="AIN511" s="658"/>
      <c r="AIO511" s="658"/>
      <c r="AIP511" s="658"/>
      <c r="AIQ511" s="658"/>
      <c r="AIR511" s="658"/>
      <c r="AIS511" s="658"/>
      <c r="AIT511" s="658"/>
      <c r="AIU511" s="658"/>
      <c r="AIV511" s="658"/>
      <c r="AIW511" s="658"/>
      <c r="AIX511" s="658"/>
      <c r="AIY511" s="658"/>
      <c r="AIZ511" s="658"/>
      <c r="AJA511" s="658"/>
      <c r="AJB511" s="658"/>
      <c r="AJC511" s="658"/>
      <c r="AJD511" s="658"/>
      <c r="AJE511" s="658"/>
      <c r="AJF511" s="658"/>
      <c r="AJG511" s="658"/>
      <c r="AJH511" s="658"/>
      <c r="AJI511" s="658"/>
      <c r="AJJ511" s="658"/>
      <c r="AJK511" s="658"/>
      <c r="AJL511" s="658"/>
      <c r="AJM511" s="658"/>
      <c r="AJN511" s="658"/>
      <c r="AJO511" s="658"/>
      <c r="AJP511" s="658"/>
      <c r="AJQ511" s="658"/>
      <c r="AJR511" s="658"/>
      <c r="AJS511" s="658"/>
      <c r="AJT511" s="658"/>
      <c r="AJU511" s="658"/>
      <c r="AJV511" s="658"/>
      <c r="AJW511" s="658"/>
      <c r="AJX511" s="658"/>
      <c r="AJY511" s="658"/>
      <c r="AJZ511" s="658"/>
      <c r="AKA511" s="658"/>
      <c r="AKB511" s="658"/>
      <c r="AKC511" s="658"/>
      <c r="AKD511" s="658"/>
      <c r="AKE511" s="658"/>
      <c r="AKF511" s="658"/>
      <c r="AKG511" s="658"/>
      <c r="AKH511" s="658"/>
      <c r="AKI511" s="658"/>
      <c r="AKJ511" s="658"/>
      <c r="AKK511" s="658"/>
      <c r="AKL511" s="658"/>
      <c r="AKM511" s="658"/>
      <c r="AKN511" s="658"/>
      <c r="AKO511" s="658"/>
      <c r="AKP511" s="658"/>
      <c r="AKQ511" s="658"/>
      <c r="AKR511" s="658"/>
      <c r="AKS511" s="658"/>
      <c r="AKT511" s="658"/>
      <c r="AKU511" s="658"/>
      <c r="AKV511" s="658"/>
      <c r="AKW511" s="658"/>
      <c r="AKX511" s="658"/>
      <c r="AKY511" s="658"/>
      <c r="AKZ511" s="658"/>
      <c r="ALA511" s="658"/>
      <c r="ALB511" s="658"/>
      <c r="ALC511" s="658"/>
      <c r="ALD511" s="658"/>
      <c r="ALE511" s="658"/>
      <c r="ALF511" s="658"/>
      <c r="ALG511" s="658"/>
      <c r="ALH511" s="658"/>
      <c r="ALI511" s="658"/>
      <c r="ALJ511" s="658"/>
      <c r="ALK511" s="658"/>
      <c r="ALL511" s="658"/>
      <c r="ALM511" s="658"/>
      <c r="ALN511" s="658"/>
      <c r="ALO511" s="658"/>
      <c r="ALP511" s="658"/>
      <c r="ALQ511" s="658"/>
      <c r="ALR511" s="658"/>
      <c r="ALS511" s="658"/>
      <c r="ALT511" s="658"/>
      <c r="ALU511" s="658"/>
      <c r="ALV511" s="658"/>
      <c r="ALW511" s="658"/>
      <c r="ALX511" s="658"/>
      <c r="ALY511" s="658"/>
      <c r="ALZ511" s="658"/>
      <c r="AMA511" s="658"/>
      <c r="AMB511" s="658"/>
      <c r="AMC511" s="658"/>
      <c r="AMD511" s="658"/>
      <c r="AME511" s="658"/>
      <c r="AMF511" s="658"/>
      <c r="AMG511" s="658"/>
      <c r="AMH511" s="658"/>
      <c r="AMI511" s="658"/>
      <c r="AMJ511" s="658"/>
      <c r="AMK511" s="658"/>
    </row>
    <row r="512" spans="1:1025">
      <c r="A512" s="1633"/>
      <c r="B512" s="1633"/>
      <c r="C512" s="1633"/>
      <c r="D512" s="1633"/>
      <c r="E512" s="1633"/>
      <c r="F512" s="1633"/>
      <c r="G512" s="1633"/>
      <c r="H512" s="1633"/>
      <c r="K512" s="1127"/>
      <c r="L512" s="1127"/>
      <c r="M512" s="1127"/>
      <c r="N512" s="1127"/>
      <c r="O512" s="1127"/>
      <c r="P512" s="1127"/>
      <c r="Q512" s="1127"/>
      <c r="R512" s="1127"/>
      <c r="S512" s="1127"/>
      <c r="T512" s="1127"/>
      <c r="U512" s="1127"/>
      <c r="V512" s="1127"/>
      <c r="W512" s="1127"/>
      <c r="X512" s="1127"/>
      <c r="Y512" s="1127"/>
      <c r="Z512" s="1127"/>
      <c r="AA512" s="1127"/>
      <c r="AB512" s="1127"/>
      <c r="AC512" s="1127"/>
      <c r="AD512" s="1127"/>
      <c r="AE512" s="1127"/>
      <c r="AF512" s="1127"/>
      <c r="AG512" s="1127"/>
      <c r="AH512" s="1127"/>
      <c r="AI512" s="1127"/>
      <c r="AJ512" s="1127"/>
      <c r="AK512" s="1127"/>
      <c r="AL512" s="1127"/>
      <c r="AM512" s="1127"/>
      <c r="AN512" s="1127"/>
      <c r="AO512" s="1127"/>
      <c r="AP512" s="1127"/>
      <c r="AQ512" s="1127"/>
      <c r="AR512" s="1127"/>
      <c r="AS512" s="1127"/>
      <c r="AT512" s="1127"/>
      <c r="AU512" s="1127"/>
      <c r="AV512" s="1127"/>
      <c r="AW512" s="1127"/>
      <c r="AX512" s="1127"/>
      <c r="AY512" s="1127"/>
      <c r="AZ512" s="1127"/>
      <c r="BA512" s="1127"/>
      <c r="BB512" s="1127"/>
      <c r="BC512" s="1127"/>
      <c r="BD512" s="1127"/>
      <c r="BE512" s="1127"/>
      <c r="BF512" s="1127"/>
      <c r="BG512" s="1127"/>
      <c r="BH512" s="1127"/>
      <c r="BI512" s="1127"/>
      <c r="BJ512" s="1127"/>
      <c r="BK512" s="1127"/>
      <c r="BL512" s="1127"/>
      <c r="BM512" s="1127"/>
      <c r="BN512" s="1127"/>
      <c r="BO512" s="1127"/>
      <c r="BP512" s="1127"/>
      <c r="BQ512" s="1127"/>
      <c r="BR512" s="1127"/>
      <c r="BS512" s="1127"/>
      <c r="BT512" s="1127"/>
      <c r="BU512" s="1127"/>
      <c r="BV512" s="1127"/>
      <c r="BW512" s="1127"/>
      <c r="BX512" s="1127"/>
      <c r="BY512" s="1127"/>
      <c r="BZ512" s="1127"/>
      <c r="CA512" s="1127"/>
      <c r="CB512" s="1127"/>
      <c r="CC512" s="1127"/>
      <c r="CD512" s="1127"/>
      <c r="CE512" s="1127"/>
      <c r="CF512" s="1127"/>
      <c r="CG512" s="1127"/>
      <c r="CH512" s="1127"/>
      <c r="CI512" s="1127"/>
      <c r="CJ512" s="1127"/>
      <c r="CK512" s="1127"/>
      <c r="CL512" s="1127"/>
      <c r="CM512" s="1127"/>
      <c r="CN512" s="1127"/>
      <c r="CO512" s="1127"/>
      <c r="CP512" s="1127"/>
      <c r="CQ512" s="1127"/>
      <c r="CR512" s="1127"/>
      <c r="CS512" s="1127"/>
      <c r="CT512" s="1127"/>
      <c r="CU512" s="1127"/>
      <c r="CV512" s="1127"/>
      <c r="CW512" s="1127"/>
      <c r="CX512" s="1127"/>
      <c r="CY512" s="1127"/>
      <c r="CZ512" s="1127"/>
      <c r="DA512" s="1127"/>
      <c r="DB512" s="1127"/>
      <c r="DC512" s="1127"/>
      <c r="DD512" s="1127"/>
      <c r="DE512" s="1127"/>
      <c r="DF512" s="1127"/>
      <c r="DG512" s="1127"/>
      <c r="DH512" s="1127"/>
      <c r="DI512" s="1127"/>
      <c r="DJ512" s="1127"/>
      <c r="DK512" s="1127"/>
      <c r="DL512" s="1127"/>
      <c r="DM512" s="1127"/>
      <c r="DN512" s="1127"/>
      <c r="DO512" s="1127"/>
      <c r="DP512" s="1127"/>
      <c r="DQ512" s="1127"/>
      <c r="DR512" s="1127"/>
      <c r="DS512" s="1127"/>
      <c r="DT512" s="1127"/>
      <c r="DU512" s="1127"/>
      <c r="DV512" s="1127"/>
      <c r="DW512" s="1127"/>
      <c r="DX512" s="1127"/>
      <c r="DY512" s="1127"/>
      <c r="DZ512" s="1127"/>
      <c r="EA512" s="1127"/>
      <c r="EB512" s="1127"/>
      <c r="EC512" s="1127"/>
      <c r="ED512" s="1127"/>
      <c r="EE512" s="1127"/>
      <c r="EF512" s="1127"/>
      <c r="EG512" s="1127"/>
      <c r="EH512" s="1127"/>
      <c r="EI512" s="1127"/>
      <c r="EJ512" s="1127"/>
      <c r="EK512" s="1127"/>
      <c r="EL512" s="1127"/>
      <c r="EM512" s="1127"/>
      <c r="EN512" s="1127"/>
      <c r="EO512" s="1127"/>
      <c r="EP512" s="1127"/>
      <c r="EQ512" s="1127"/>
      <c r="ER512" s="1127"/>
      <c r="ES512" s="1127"/>
      <c r="ET512" s="1127"/>
      <c r="EU512" s="1127"/>
      <c r="EV512" s="1127"/>
      <c r="EW512" s="1127"/>
      <c r="EX512" s="1127"/>
      <c r="EY512" s="1127"/>
      <c r="EZ512" s="1127"/>
      <c r="FA512" s="1127"/>
      <c r="FB512" s="1127"/>
      <c r="FC512" s="1127"/>
      <c r="FD512" s="1127"/>
      <c r="FE512" s="1127"/>
      <c r="FF512" s="1127"/>
      <c r="FG512" s="1127"/>
      <c r="FH512" s="1127"/>
      <c r="FI512" s="1127"/>
      <c r="FJ512" s="1127"/>
      <c r="FK512" s="1127"/>
      <c r="FL512" s="1127"/>
      <c r="FM512" s="1127"/>
      <c r="FN512" s="1127"/>
      <c r="FO512" s="1127"/>
      <c r="FP512" s="1127"/>
      <c r="FQ512" s="1127"/>
      <c r="FR512" s="1127"/>
      <c r="FS512" s="1127"/>
      <c r="FT512" s="1127"/>
      <c r="FU512" s="1127"/>
      <c r="FV512" s="1127"/>
      <c r="FW512" s="1127"/>
      <c r="FX512" s="1127"/>
      <c r="FY512" s="1127"/>
      <c r="FZ512" s="1127"/>
      <c r="GA512" s="1127"/>
      <c r="GB512" s="1127"/>
      <c r="GC512" s="1127"/>
      <c r="GD512" s="1127"/>
      <c r="GE512" s="1127"/>
      <c r="GF512" s="1127"/>
      <c r="GG512" s="1127"/>
      <c r="GH512" s="1127"/>
      <c r="GI512" s="1127"/>
      <c r="GJ512" s="1127"/>
      <c r="GK512" s="1127"/>
      <c r="GL512" s="1127"/>
      <c r="GM512" s="1127"/>
      <c r="GN512" s="1127"/>
      <c r="GO512" s="1127"/>
      <c r="GP512" s="1127"/>
      <c r="GQ512" s="1127"/>
      <c r="GR512" s="1127"/>
      <c r="GS512" s="1127"/>
      <c r="GT512" s="1127"/>
      <c r="GU512" s="1127"/>
      <c r="GV512" s="1127"/>
      <c r="GW512" s="1127"/>
      <c r="GX512" s="1127"/>
      <c r="GY512" s="1127"/>
      <c r="GZ512" s="1127"/>
      <c r="HA512" s="1127"/>
      <c r="HB512" s="1127"/>
      <c r="HC512" s="1127"/>
      <c r="HD512" s="1127"/>
      <c r="HE512" s="1127"/>
      <c r="HF512" s="1127"/>
      <c r="HG512" s="1127"/>
      <c r="HH512" s="1127"/>
      <c r="HI512" s="1127"/>
      <c r="HJ512" s="1127"/>
      <c r="HK512" s="1127"/>
      <c r="HL512" s="1127"/>
      <c r="HM512" s="1127"/>
      <c r="HN512" s="1127"/>
      <c r="HO512" s="1127"/>
      <c r="HP512" s="1127"/>
      <c r="HQ512" s="1127"/>
      <c r="HR512" s="1127"/>
      <c r="HS512" s="1127"/>
      <c r="HT512" s="1127"/>
      <c r="HU512" s="1127"/>
      <c r="HV512" s="1127"/>
      <c r="HW512" s="1127"/>
      <c r="HX512" s="1127"/>
      <c r="HY512" s="1127"/>
      <c r="HZ512" s="1127"/>
      <c r="IA512" s="1127"/>
      <c r="IB512" s="1127"/>
      <c r="IC512" s="1127"/>
      <c r="ID512" s="1127"/>
      <c r="IE512" s="1127"/>
      <c r="IF512" s="1127"/>
      <c r="IG512" s="1127"/>
      <c r="IH512" s="1127"/>
      <c r="II512" s="1127"/>
      <c r="IJ512" s="1127"/>
      <c r="IK512" s="1127"/>
      <c r="IL512" s="1127"/>
      <c r="IM512" s="1127"/>
      <c r="IN512" s="1127"/>
      <c r="IO512" s="1127"/>
      <c r="IP512" s="1127"/>
      <c r="IQ512" s="1127"/>
      <c r="IR512" s="1127"/>
      <c r="IS512" s="1127"/>
      <c r="IT512" s="1127"/>
      <c r="IU512" s="1127"/>
      <c r="IV512" s="1127"/>
      <c r="IW512" s="1127"/>
      <c r="IX512" s="1127"/>
      <c r="IY512" s="1127"/>
      <c r="IZ512" s="1127"/>
      <c r="JA512" s="1127"/>
      <c r="JB512" s="1127"/>
      <c r="JC512" s="1127"/>
      <c r="JD512" s="1127"/>
      <c r="JE512" s="1127"/>
      <c r="JF512" s="1127"/>
      <c r="JG512" s="1127"/>
      <c r="JH512" s="1127"/>
      <c r="JI512" s="1127"/>
      <c r="JJ512" s="1127"/>
      <c r="JK512" s="1127"/>
      <c r="JL512" s="1127"/>
      <c r="JM512" s="1127"/>
      <c r="JN512" s="1127"/>
      <c r="JO512" s="1127"/>
      <c r="JP512" s="1127"/>
      <c r="JQ512" s="1127"/>
      <c r="JR512" s="1127"/>
      <c r="JS512" s="1127"/>
      <c r="JT512" s="1127"/>
      <c r="JU512" s="1127"/>
      <c r="JV512" s="1127"/>
      <c r="JW512" s="1127"/>
      <c r="JX512" s="1127"/>
      <c r="JY512" s="1127"/>
      <c r="JZ512" s="1127"/>
      <c r="KA512" s="1127"/>
      <c r="KB512" s="1127"/>
      <c r="KC512" s="1127"/>
      <c r="KD512" s="1127"/>
      <c r="KE512" s="1127"/>
      <c r="KF512" s="1127"/>
      <c r="KG512" s="1127"/>
      <c r="KH512" s="1127"/>
      <c r="KI512" s="1127"/>
      <c r="KJ512" s="1127"/>
      <c r="KK512" s="1127"/>
      <c r="KL512" s="1127"/>
      <c r="KM512" s="1127"/>
      <c r="KN512" s="1127"/>
      <c r="KO512" s="1127"/>
      <c r="KP512" s="1127"/>
      <c r="KQ512" s="1127"/>
      <c r="KR512" s="1127"/>
      <c r="KS512" s="1127"/>
      <c r="KT512" s="1127"/>
      <c r="KU512" s="1127"/>
      <c r="KV512" s="1127"/>
      <c r="KW512" s="1127"/>
      <c r="KX512" s="1127"/>
      <c r="KY512" s="1127"/>
      <c r="KZ512" s="1127"/>
      <c r="LA512" s="1127"/>
      <c r="LB512" s="1127"/>
      <c r="LC512" s="1127"/>
      <c r="LD512" s="1127"/>
      <c r="LE512" s="1127"/>
      <c r="LF512" s="1127"/>
      <c r="LG512" s="1127"/>
      <c r="LH512" s="1127"/>
      <c r="LI512" s="1127"/>
      <c r="LJ512" s="1127"/>
      <c r="LK512" s="1127"/>
      <c r="LL512" s="1127"/>
      <c r="LM512" s="1127"/>
      <c r="LN512" s="1127"/>
      <c r="LO512" s="1127"/>
      <c r="LP512" s="1127"/>
      <c r="LQ512" s="1127"/>
      <c r="LR512" s="1127"/>
      <c r="LS512" s="1127"/>
      <c r="LT512" s="1127"/>
      <c r="LU512" s="1127"/>
      <c r="LV512" s="1127"/>
      <c r="LW512" s="1127"/>
      <c r="LX512" s="1127"/>
      <c r="LY512" s="1127"/>
      <c r="LZ512" s="1127"/>
      <c r="MA512" s="1127"/>
      <c r="MB512" s="1127"/>
      <c r="MC512" s="1127"/>
      <c r="MD512" s="1127"/>
      <c r="ME512" s="1127"/>
      <c r="MF512" s="1127"/>
      <c r="MG512" s="1127"/>
      <c r="MH512" s="1127"/>
      <c r="MI512" s="1127"/>
      <c r="MJ512" s="1127"/>
      <c r="MK512" s="1127"/>
      <c r="ML512" s="1127"/>
      <c r="MM512" s="1127"/>
      <c r="MN512" s="1127"/>
      <c r="MO512" s="1127"/>
      <c r="MP512" s="1127"/>
      <c r="MQ512" s="1127"/>
      <c r="MR512" s="1127"/>
      <c r="MS512" s="1127"/>
      <c r="MT512" s="1127"/>
      <c r="MU512" s="1127"/>
      <c r="MV512" s="1127"/>
      <c r="MW512" s="1127"/>
      <c r="MX512" s="1127"/>
      <c r="MY512" s="1127"/>
      <c r="MZ512" s="1127"/>
      <c r="NA512" s="1127"/>
      <c r="NB512" s="1127"/>
      <c r="NC512" s="1127"/>
      <c r="ND512" s="1127"/>
      <c r="NE512" s="1127"/>
      <c r="NF512" s="1127"/>
      <c r="NG512" s="1127"/>
      <c r="NH512" s="1127"/>
      <c r="NI512" s="1127"/>
      <c r="NJ512" s="1127"/>
      <c r="NK512" s="1127"/>
      <c r="NL512" s="1127"/>
      <c r="NM512" s="1127"/>
      <c r="NN512" s="1127"/>
      <c r="NO512" s="1127"/>
      <c r="NP512" s="1127"/>
      <c r="NQ512" s="1127"/>
      <c r="NR512" s="1127"/>
      <c r="NS512" s="1127"/>
      <c r="NT512" s="1127"/>
      <c r="NU512" s="1127"/>
      <c r="NV512" s="1127"/>
      <c r="NW512" s="1127"/>
      <c r="NX512" s="1127"/>
      <c r="NY512" s="1127"/>
      <c r="NZ512" s="1127"/>
      <c r="OA512" s="1127"/>
      <c r="OB512" s="1127"/>
      <c r="OC512" s="1127"/>
      <c r="OD512" s="1127"/>
      <c r="OE512" s="1127"/>
      <c r="OF512" s="1127"/>
      <c r="OG512" s="1127"/>
      <c r="OH512" s="1127"/>
      <c r="OI512" s="1127"/>
      <c r="OJ512" s="1127"/>
      <c r="OK512" s="1127"/>
      <c r="OL512" s="1127"/>
      <c r="OM512" s="1127"/>
      <c r="ON512" s="1127"/>
      <c r="OO512" s="1127"/>
      <c r="OP512" s="1127"/>
      <c r="OQ512" s="1127"/>
      <c r="OR512" s="1127"/>
      <c r="OS512" s="1127"/>
      <c r="OT512" s="1127"/>
      <c r="OU512" s="1127"/>
      <c r="OV512" s="1127"/>
      <c r="OW512" s="1127"/>
      <c r="OX512" s="1127"/>
      <c r="OY512" s="1127"/>
      <c r="OZ512" s="1127"/>
      <c r="PA512" s="1127"/>
      <c r="PB512" s="1127"/>
      <c r="PC512" s="1127"/>
      <c r="PD512" s="1127"/>
      <c r="PE512" s="1127"/>
      <c r="PF512" s="1127"/>
      <c r="PG512" s="1127"/>
      <c r="PH512" s="1127"/>
      <c r="PI512" s="1127"/>
      <c r="PJ512" s="1127"/>
      <c r="PK512" s="1127"/>
      <c r="PL512" s="1127"/>
      <c r="PM512" s="1127"/>
      <c r="PN512" s="1127"/>
      <c r="PO512" s="1127"/>
      <c r="PP512" s="1127"/>
      <c r="PQ512" s="1127"/>
      <c r="PR512" s="1127"/>
      <c r="PS512" s="1127"/>
      <c r="PT512" s="1127"/>
      <c r="PU512" s="1127"/>
      <c r="PV512" s="1127"/>
      <c r="PW512" s="1127"/>
      <c r="PX512" s="1127"/>
      <c r="PY512" s="1127"/>
      <c r="PZ512" s="1127"/>
      <c r="QA512" s="1127"/>
      <c r="QB512" s="1127"/>
      <c r="QC512" s="1127"/>
      <c r="QD512" s="1127"/>
      <c r="QE512" s="1127"/>
      <c r="QF512" s="1127"/>
      <c r="QG512" s="1127"/>
      <c r="QH512" s="1127"/>
      <c r="QI512" s="1127"/>
      <c r="QJ512" s="1127"/>
      <c r="QK512" s="1127"/>
      <c r="QL512" s="1127"/>
      <c r="QM512" s="1127"/>
      <c r="QN512" s="1127"/>
      <c r="QO512" s="1127"/>
      <c r="QP512" s="1127"/>
      <c r="QQ512" s="1127"/>
      <c r="QR512" s="1127"/>
      <c r="QS512" s="1127"/>
      <c r="QT512" s="1127"/>
      <c r="QU512" s="1127"/>
      <c r="QV512" s="1127"/>
      <c r="QW512" s="1127"/>
      <c r="QX512" s="1127"/>
      <c r="QY512" s="1127"/>
      <c r="QZ512" s="1127"/>
      <c r="RA512" s="1127"/>
      <c r="RB512" s="1127"/>
      <c r="RC512" s="1127"/>
      <c r="RD512" s="1127"/>
      <c r="RE512" s="1127"/>
      <c r="RF512" s="1127"/>
      <c r="RG512" s="1127"/>
      <c r="RH512" s="1127"/>
      <c r="RI512" s="1127"/>
      <c r="RJ512" s="1127"/>
      <c r="RK512" s="1127"/>
      <c r="RL512" s="1127"/>
      <c r="RM512" s="1127"/>
      <c r="RN512" s="1127"/>
      <c r="RO512" s="1127"/>
      <c r="RP512" s="1127"/>
      <c r="RQ512" s="1127"/>
      <c r="RR512" s="1127"/>
      <c r="RS512" s="1127"/>
      <c r="RT512" s="1127"/>
      <c r="RU512" s="1127"/>
      <c r="RV512" s="1127"/>
      <c r="RW512" s="1127"/>
      <c r="RX512" s="1127"/>
      <c r="RY512" s="1127"/>
      <c r="RZ512" s="1127"/>
      <c r="SA512" s="1127"/>
      <c r="SB512" s="1127"/>
      <c r="SC512" s="1127"/>
      <c r="SD512" s="1127"/>
      <c r="SE512" s="1127"/>
      <c r="SF512" s="1127"/>
      <c r="SG512" s="1127"/>
      <c r="SH512" s="1127"/>
      <c r="SI512" s="1127"/>
      <c r="SJ512" s="1127"/>
      <c r="SK512" s="1127"/>
      <c r="SL512" s="1127"/>
      <c r="SM512" s="1127"/>
      <c r="SN512" s="1127"/>
      <c r="SO512" s="1127"/>
      <c r="SP512" s="1127"/>
      <c r="SQ512" s="1127"/>
      <c r="SR512" s="1127"/>
      <c r="SS512" s="1127"/>
      <c r="ST512" s="1127"/>
      <c r="SU512" s="1127"/>
      <c r="SV512" s="1127"/>
      <c r="SW512" s="1127"/>
      <c r="SX512" s="1127"/>
      <c r="SY512" s="1127"/>
      <c r="SZ512" s="1127"/>
      <c r="TA512" s="1127"/>
      <c r="TB512" s="1127"/>
      <c r="TC512" s="1127"/>
      <c r="TD512" s="1127"/>
      <c r="TE512" s="1127"/>
      <c r="TF512" s="1127"/>
      <c r="TG512" s="1127"/>
      <c r="TH512" s="1127"/>
      <c r="TI512" s="1127"/>
      <c r="TJ512" s="1127"/>
      <c r="TK512" s="1127"/>
      <c r="TL512" s="1127"/>
      <c r="TM512" s="1127"/>
      <c r="TN512" s="1127"/>
      <c r="TO512" s="1127"/>
      <c r="TP512" s="1127"/>
      <c r="TQ512" s="1127"/>
      <c r="TR512" s="1127"/>
      <c r="TS512" s="1127"/>
      <c r="TT512" s="1127"/>
      <c r="TU512" s="1127"/>
      <c r="TV512" s="1127"/>
      <c r="TW512" s="1127"/>
      <c r="TX512" s="1127"/>
      <c r="TY512" s="1127"/>
      <c r="TZ512" s="1127"/>
      <c r="UA512" s="1127"/>
      <c r="UB512" s="1127"/>
      <c r="UC512" s="1127"/>
      <c r="UD512" s="1127"/>
      <c r="UE512" s="1127"/>
      <c r="UF512" s="1127"/>
      <c r="UG512" s="1127"/>
      <c r="UH512" s="1127"/>
      <c r="UI512" s="1127"/>
      <c r="UJ512" s="1127"/>
      <c r="UK512" s="1127"/>
      <c r="UL512" s="1127"/>
      <c r="UM512" s="1127"/>
      <c r="UN512" s="1127"/>
      <c r="UO512" s="1127"/>
      <c r="UP512" s="1127"/>
      <c r="UQ512" s="1127"/>
      <c r="UR512" s="1127"/>
      <c r="US512" s="1127"/>
      <c r="UT512" s="1127"/>
      <c r="UU512" s="1127"/>
      <c r="UV512" s="1127"/>
      <c r="UW512" s="1127"/>
      <c r="UX512" s="1127"/>
      <c r="UY512" s="1127"/>
      <c r="UZ512" s="1127"/>
      <c r="VA512" s="1127"/>
      <c r="VB512" s="1127"/>
      <c r="VC512" s="1127"/>
      <c r="VD512" s="1127"/>
      <c r="VE512" s="1127"/>
      <c r="VF512" s="1127"/>
      <c r="VG512" s="1127"/>
      <c r="VH512" s="1127"/>
      <c r="VI512" s="1127"/>
      <c r="VJ512" s="1127"/>
      <c r="VK512" s="1127"/>
      <c r="VL512" s="1127"/>
      <c r="VM512" s="1127"/>
      <c r="VN512" s="1127"/>
      <c r="VO512" s="1127"/>
      <c r="VP512" s="1127"/>
      <c r="VQ512" s="1127"/>
      <c r="VR512" s="1127"/>
      <c r="VS512" s="1127"/>
      <c r="VT512" s="1127"/>
      <c r="VU512" s="1127"/>
      <c r="VV512" s="1127"/>
      <c r="VW512" s="1127"/>
      <c r="VX512" s="1127"/>
      <c r="VY512" s="1127"/>
      <c r="VZ512" s="1127"/>
      <c r="WA512" s="1127"/>
      <c r="WB512" s="1127"/>
      <c r="WC512" s="1127"/>
      <c r="WD512" s="1127"/>
      <c r="WE512" s="1127"/>
      <c r="WF512" s="1127"/>
      <c r="WG512" s="1127"/>
      <c r="WH512" s="1127"/>
      <c r="WI512" s="1127"/>
      <c r="WJ512" s="1127"/>
      <c r="WK512" s="1127"/>
      <c r="WL512" s="1127"/>
      <c r="WM512" s="1127"/>
      <c r="WN512" s="1127"/>
      <c r="WO512" s="1127"/>
      <c r="WP512" s="1127"/>
      <c r="WQ512" s="1127"/>
      <c r="WR512" s="1127"/>
      <c r="WS512" s="1127"/>
      <c r="WT512" s="1127"/>
      <c r="WU512" s="1127"/>
      <c r="WV512" s="1127"/>
      <c r="WW512" s="1127"/>
      <c r="WX512" s="1127"/>
      <c r="WY512" s="1127"/>
      <c r="WZ512" s="1127"/>
      <c r="XA512" s="1127"/>
      <c r="XB512" s="1127"/>
      <c r="XC512" s="1127"/>
      <c r="XD512" s="1127"/>
      <c r="XE512" s="1127"/>
      <c r="XF512" s="1127"/>
      <c r="XG512" s="1127"/>
      <c r="XH512" s="1127"/>
      <c r="XI512" s="1127"/>
      <c r="XJ512" s="1127"/>
      <c r="XK512" s="1127"/>
      <c r="XL512" s="1127"/>
      <c r="XM512" s="1127"/>
      <c r="XN512" s="1127"/>
      <c r="XO512" s="1127"/>
      <c r="XP512" s="1127"/>
      <c r="XQ512" s="1127"/>
      <c r="XR512" s="1127"/>
      <c r="XS512" s="1127"/>
      <c r="XT512" s="1127"/>
      <c r="XU512" s="1127"/>
      <c r="XV512" s="1127"/>
      <c r="XW512" s="1127"/>
      <c r="XX512" s="1127"/>
      <c r="XY512" s="1127"/>
      <c r="XZ512" s="1127"/>
      <c r="YA512" s="1127"/>
      <c r="YB512" s="1127"/>
      <c r="YC512" s="1127"/>
      <c r="YD512" s="1127"/>
      <c r="YE512" s="1127"/>
      <c r="YF512" s="1127"/>
      <c r="YG512" s="1127"/>
      <c r="YH512" s="1127"/>
      <c r="YI512" s="1127"/>
      <c r="YJ512" s="1127"/>
      <c r="YK512" s="1127"/>
      <c r="YL512" s="1127"/>
      <c r="YM512" s="1127"/>
      <c r="YN512" s="1127"/>
      <c r="YO512" s="1127"/>
      <c r="YP512" s="1127"/>
      <c r="YQ512" s="1127"/>
      <c r="YR512" s="1127"/>
      <c r="YS512" s="1127"/>
      <c r="YT512" s="1127"/>
      <c r="YU512" s="1127"/>
      <c r="YV512" s="1127"/>
      <c r="YW512" s="1127"/>
      <c r="YX512" s="1127"/>
      <c r="YY512" s="1127"/>
      <c r="YZ512" s="1127"/>
      <c r="ZA512" s="1127"/>
      <c r="ZB512" s="1127"/>
      <c r="ZC512" s="1127"/>
      <c r="ZD512" s="1127"/>
      <c r="ZE512" s="1127"/>
      <c r="ZF512" s="1127"/>
      <c r="ZG512" s="1127"/>
      <c r="ZH512" s="1127"/>
      <c r="ZI512" s="1127"/>
      <c r="ZJ512" s="1127"/>
      <c r="ZK512" s="1127"/>
      <c r="ZL512" s="1127"/>
      <c r="ZM512" s="1127"/>
      <c r="ZN512" s="1127"/>
      <c r="ZO512" s="1127"/>
      <c r="ZP512" s="1127"/>
      <c r="ZQ512" s="1127"/>
      <c r="ZR512" s="1127"/>
      <c r="ZS512" s="1127"/>
      <c r="ZT512" s="1127"/>
      <c r="ZU512" s="1127"/>
      <c r="ZV512" s="1127"/>
      <c r="ZW512" s="1127"/>
      <c r="ZX512" s="1127"/>
      <c r="ZY512" s="1127"/>
      <c r="ZZ512" s="1127"/>
      <c r="AAA512" s="1127"/>
      <c r="AAB512" s="1127"/>
      <c r="AAC512" s="1127"/>
      <c r="AAD512" s="1127"/>
      <c r="AAE512" s="1127"/>
      <c r="AAF512" s="1127"/>
      <c r="AAG512" s="1127"/>
      <c r="AAH512" s="1127"/>
      <c r="AAI512" s="1127"/>
      <c r="AAJ512" s="1127"/>
      <c r="AAK512" s="1127"/>
      <c r="AAL512" s="1127"/>
      <c r="AAM512" s="1127"/>
      <c r="AAN512" s="1127"/>
      <c r="AAO512" s="1127"/>
      <c r="AAP512" s="1127"/>
      <c r="AAQ512" s="1127"/>
      <c r="AAR512" s="1127"/>
      <c r="AAS512" s="1127"/>
      <c r="AAT512" s="1127"/>
      <c r="AAU512" s="1127"/>
      <c r="AAV512" s="1127"/>
      <c r="AAW512" s="1127"/>
      <c r="AAX512" s="1127"/>
      <c r="AAY512" s="1127"/>
      <c r="AAZ512" s="1127"/>
      <c r="ABA512" s="1127"/>
      <c r="ABB512" s="1127"/>
      <c r="ABC512" s="1127"/>
      <c r="ABD512" s="1127"/>
      <c r="ABE512" s="1127"/>
      <c r="ABF512" s="1127"/>
      <c r="ABG512" s="1127"/>
      <c r="ABH512" s="1127"/>
      <c r="ABI512" s="1127"/>
      <c r="ABJ512" s="1127"/>
      <c r="ABK512" s="1127"/>
      <c r="ABL512" s="1127"/>
      <c r="ABM512" s="1127"/>
      <c r="ABN512" s="1127"/>
      <c r="ABO512" s="1127"/>
      <c r="ABP512" s="1127"/>
      <c r="ABQ512" s="1127"/>
      <c r="ABR512" s="1127"/>
      <c r="ABS512" s="1127"/>
      <c r="ABT512" s="1127"/>
      <c r="ABU512" s="1127"/>
      <c r="ABV512" s="1127"/>
      <c r="ABW512" s="1127"/>
      <c r="ABX512" s="1127"/>
      <c r="ABY512" s="1127"/>
      <c r="ABZ512" s="1127"/>
      <c r="ACA512" s="1127"/>
      <c r="ACB512" s="1127"/>
      <c r="ACC512" s="1127"/>
      <c r="ACD512" s="1127"/>
      <c r="ACE512" s="1127"/>
      <c r="ACF512" s="1127"/>
      <c r="ACG512" s="1127"/>
      <c r="ACH512" s="1127"/>
      <c r="ACI512" s="1127"/>
      <c r="ACJ512" s="1127"/>
      <c r="ACK512" s="1127"/>
      <c r="ACL512" s="1127"/>
      <c r="ACM512" s="1127"/>
      <c r="ACN512" s="1127"/>
      <c r="ACO512" s="1127"/>
      <c r="ACP512" s="1127"/>
      <c r="ACQ512" s="1127"/>
      <c r="ACR512" s="1127"/>
      <c r="ACS512" s="1127"/>
      <c r="ACT512" s="1127"/>
      <c r="ACU512" s="1127"/>
      <c r="ACV512" s="1127"/>
      <c r="ACW512" s="1127"/>
      <c r="ACX512" s="1127"/>
      <c r="ACY512" s="1127"/>
      <c r="ACZ512" s="1127"/>
      <c r="ADA512" s="1127"/>
      <c r="ADB512" s="1127"/>
      <c r="ADC512" s="1127"/>
      <c r="ADD512" s="1127"/>
      <c r="ADE512" s="1127"/>
      <c r="ADF512" s="1127"/>
      <c r="ADG512" s="1127"/>
      <c r="ADH512" s="1127"/>
      <c r="ADI512" s="1127"/>
      <c r="ADJ512" s="1127"/>
      <c r="ADK512" s="1127"/>
      <c r="ADL512" s="1127"/>
      <c r="ADM512" s="1127"/>
      <c r="ADN512" s="1127"/>
      <c r="ADO512" s="1127"/>
      <c r="ADP512" s="1127"/>
      <c r="ADQ512" s="1127"/>
      <c r="ADR512" s="1127"/>
      <c r="ADS512" s="1127"/>
      <c r="ADT512" s="1127"/>
      <c r="ADU512" s="1127"/>
      <c r="ADV512" s="1127"/>
      <c r="ADW512" s="1127"/>
      <c r="ADX512" s="1127"/>
      <c r="ADY512" s="1127"/>
      <c r="ADZ512" s="1127"/>
      <c r="AEA512" s="1127"/>
      <c r="AEB512" s="1127"/>
      <c r="AEC512" s="1127"/>
      <c r="AED512" s="1127"/>
      <c r="AEE512" s="1127"/>
      <c r="AEF512" s="1127"/>
      <c r="AEG512" s="1127"/>
      <c r="AEH512" s="1127"/>
      <c r="AEI512" s="1127"/>
      <c r="AEJ512" s="1127"/>
      <c r="AEK512" s="1127"/>
      <c r="AEL512" s="1127"/>
      <c r="AEM512" s="1127"/>
      <c r="AEN512" s="1127"/>
      <c r="AEO512" s="1127"/>
      <c r="AEP512" s="1127"/>
      <c r="AEQ512" s="1127"/>
      <c r="AER512" s="1127"/>
      <c r="AES512" s="1127"/>
      <c r="AET512" s="1127"/>
      <c r="AEU512" s="1127"/>
      <c r="AEV512" s="1127"/>
      <c r="AEW512" s="1127"/>
      <c r="AEX512" s="1127"/>
      <c r="AEY512" s="1127"/>
      <c r="AEZ512" s="1127"/>
      <c r="AFA512" s="1127"/>
      <c r="AFB512" s="1127"/>
      <c r="AFC512" s="1127"/>
      <c r="AFD512" s="1127"/>
      <c r="AFE512" s="1127"/>
      <c r="AFF512" s="1127"/>
      <c r="AFG512" s="1127"/>
      <c r="AFH512" s="1127"/>
      <c r="AFI512" s="1127"/>
      <c r="AFJ512" s="1127"/>
      <c r="AFK512" s="1127"/>
      <c r="AFL512" s="1127"/>
      <c r="AFM512" s="1127"/>
      <c r="AFN512" s="1127"/>
      <c r="AFO512" s="1127"/>
      <c r="AFP512" s="1127"/>
      <c r="AFQ512" s="1127"/>
      <c r="AFR512" s="1127"/>
      <c r="AFS512" s="1127"/>
      <c r="AFT512" s="1127"/>
      <c r="AFU512" s="1127"/>
      <c r="AFV512" s="1127"/>
      <c r="AFW512" s="1127"/>
      <c r="AFX512" s="1127"/>
      <c r="AFY512" s="1127"/>
      <c r="AFZ512" s="1127"/>
      <c r="AGA512" s="1127"/>
      <c r="AGB512" s="1127"/>
      <c r="AGC512" s="1127"/>
      <c r="AGD512" s="1127"/>
      <c r="AGE512" s="1127"/>
      <c r="AGF512" s="1127"/>
      <c r="AGG512" s="1127"/>
      <c r="AGH512" s="1127"/>
      <c r="AGI512" s="1127"/>
      <c r="AGJ512" s="1127"/>
      <c r="AGK512" s="1127"/>
      <c r="AGL512" s="1127"/>
      <c r="AGM512" s="1127"/>
      <c r="AGN512" s="1127"/>
      <c r="AGO512" s="1127"/>
      <c r="AGP512" s="1127"/>
      <c r="AGQ512" s="1127"/>
      <c r="AGR512" s="1127"/>
      <c r="AGS512" s="1127"/>
      <c r="AGT512" s="1127"/>
      <c r="AGU512" s="1127"/>
      <c r="AGV512" s="1127"/>
      <c r="AGW512" s="1127"/>
      <c r="AGX512" s="1127"/>
      <c r="AGY512" s="1127"/>
      <c r="AGZ512" s="1127"/>
      <c r="AHA512" s="1127"/>
      <c r="AHB512" s="1127"/>
      <c r="AHC512" s="1127"/>
      <c r="AHD512" s="1127"/>
      <c r="AHE512" s="1127"/>
      <c r="AHF512" s="1127"/>
      <c r="AHG512" s="1127"/>
      <c r="AHH512" s="1127"/>
      <c r="AHI512" s="1127"/>
      <c r="AHJ512" s="1127"/>
      <c r="AHK512" s="1127"/>
      <c r="AHL512" s="1127"/>
      <c r="AHM512" s="1127"/>
      <c r="AHN512" s="1127"/>
      <c r="AHO512" s="1127"/>
      <c r="AHP512" s="1127"/>
      <c r="AHQ512" s="1127"/>
      <c r="AHR512" s="1127"/>
      <c r="AHS512" s="1127"/>
      <c r="AHT512" s="1127"/>
      <c r="AHU512" s="1127"/>
      <c r="AHV512" s="1127"/>
      <c r="AHW512" s="1127"/>
      <c r="AHX512" s="1127"/>
      <c r="AHY512" s="1127"/>
      <c r="AHZ512" s="1127"/>
      <c r="AIA512" s="1127"/>
      <c r="AIB512" s="1127"/>
      <c r="AIC512" s="1127"/>
      <c r="AID512" s="1127"/>
      <c r="AIE512" s="1127"/>
      <c r="AIF512" s="1127"/>
      <c r="AIG512" s="1127"/>
      <c r="AIH512" s="1127"/>
      <c r="AII512" s="1127"/>
      <c r="AIJ512" s="1127"/>
      <c r="AIK512" s="1127"/>
      <c r="AIL512" s="1127"/>
      <c r="AIM512" s="1127"/>
      <c r="AIN512" s="1127"/>
      <c r="AIO512" s="1127"/>
      <c r="AIP512" s="1127"/>
      <c r="AIQ512" s="1127"/>
      <c r="AIR512" s="1127"/>
      <c r="AIS512" s="1127"/>
      <c r="AIT512" s="1127"/>
      <c r="AIU512" s="1127"/>
      <c r="AIV512" s="1127"/>
      <c r="AIW512" s="1127"/>
      <c r="AIX512" s="1127"/>
      <c r="AIY512" s="1127"/>
      <c r="AIZ512" s="1127"/>
      <c r="AJA512" s="1127"/>
      <c r="AJB512" s="1127"/>
      <c r="AJC512" s="1127"/>
      <c r="AJD512" s="1127"/>
      <c r="AJE512" s="1127"/>
      <c r="AJF512" s="1127"/>
      <c r="AJG512" s="1127"/>
      <c r="AJH512" s="1127"/>
      <c r="AJI512" s="1127"/>
      <c r="AJJ512" s="1127"/>
      <c r="AJK512" s="1127"/>
      <c r="AJL512" s="1127"/>
      <c r="AJM512" s="1127"/>
      <c r="AJN512" s="1127"/>
      <c r="AJO512" s="1127"/>
      <c r="AJP512" s="1127"/>
      <c r="AJQ512" s="1127"/>
      <c r="AJR512" s="1127"/>
      <c r="AJS512" s="1127"/>
      <c r="AJT512" s="1127"/>
      <c r="AJU512" s="1127"/>
      <c r="AJV512" s="1127"/>
      <c r="AJW512" s="1127"/>
      <c r="AJX512" s="1127"/>
      <c r="AJY512" s="1127"/>
      <c r="AJZ512" s="1127"/>
      <c r="AKA512" s="1127"/>
      <c r="AKB512" s="1127"/>
      <c r="AKC512" s="1127"/>
      <c r="AKD512" s="1127"/>
      <c r="AKE512" s="1127"/>
      <c r="AKF512" s="1127"/>
      <c r="AKG512" s="1127"/>
      <c r="AKH512" s="1127"/>
      <c r="AKI512" s="1127"/>
      <c r="AKJ512" s="1127"/>
      <c r="AKK512" s="1127"/>
      <c r="AKL512" s="1127"/>
      <c r="AKM512" s="1127"/>
      <c r="AKN512" s="1127"/>
      <c r="AKO512" s="1127"/>
      <c r="AKP512" s="1127"/>
      <c r="AKQ512" s="1127"/>
      <c r="AKR512" s="1127"/>
      <c r="AKS512" s="1127"/>
      <c r="AKT512" s="1127"/>
      <c r="AKU512" s="1127"/>
      <c r="AKV512" s="1127"/>
      <c r="AKW512" s="1127"/>
      <c r="AKX512" s="1127"/>
      <c r="AKY512" s="1127"/>
      <c r="AKZ512" s="1127"/>
      <c r="ALA512" s="1127"/>
      <c r="ALB512" s="1127"/>
      <c r="ALC512" s="1127"/>
      <c r="ALD512" s="1127"/>
      <c r="ALE512" s="1127"/>
      <c r="ALF512" s="1127"/>
      <c r="ALG512" s="1127"/>
      <c r="ALH512" s="1127"/>
      <c r="ALI512" s="1127"/>
      <c r="ALJ512" s="1127"/>
      <c r="ALK512" s="1127"/>
      <c r="ALL512" s="1127"/>
      <c r="ALM512" s="1127"/>
      <c r="ALN512" s="1127"/>
      <c r="ALO512" s="1127"/>
      <c r="ALP512" s="1127"/>
      <c r="ALQ512" s="1127"/>
      <c r="ALR512" s="1127"/>
      <c r="ALS512" s="1127"/>
      <c r="ALT512" s="1127"/>
      <c r="ALU512" s="1127"/>
      <c r="ALV512" s="1127"/>
      <c r="ALW512" s="1127"/>
      <c r="ALX512" s="1127"/>
      <c r="ALY512" s="1127"/>
      <c r="ALZ512" s="1127"/>
      <c r="AMA512" s="1127"/>
      <c r="AMB512" s="1127"/>
      <c r="AMC512" s="1127"/>
      <c r="AMD512" s="1127"/>
      <c r="AME512" s="1127"/>
      <c r="AMF512" s="1127"/>
      <c r="AMG512" s="1127"/>
      <c r="AMH512" s="1127"/>
      <c r="AMI512" s="1127"/>
      <c r="AMJ512" s="1127"/>
      <c r="AMK512" s="1127"/>
    </row>
    <row r="513" spans="1:8" ht="13.5" thickBot="1">
      <c r="A513" s="1634" t="s">
        <v>3474</v>
      </c>
      <c r="B513" s="1634"/>
      <c r="C513" s="1634"/>
      <c r="D513" s="1635"/>
      <c r="E513" s="1635"/>
      <c r="F513" s="1636"/>
      <c r="G513" s="1637" t="s">
        <v>124</v>
      </c>
      <c r="H513" s="1638" t="s">
        <v>3470</v>
      </c>
    </row>
    <row r="514" spans="1:8">
      <c r="A514" s="679" t="s">
        <v>3475</v>
      </c>
      <c r="B514" s="1633"/>
      <c r="C514" s="1633"/>
      <c r="D514" s="1597"/>
      <c r="E514" s="1597"/>
      <c r="F514" s="1598"/>
      <c r="G514" s="680">
        <v>157769475.19999999</v>
      </c>
      <c r="H514" s="681">
        <f t="shared" ref="H514:H532" si="0">+G514/$G$590</f>
        <v>0.2666349474005652</v>
      </c>
    </row>
    <row r="515" spans="1:8">
      <c r="A515" s="679" t="s">
        <v>3476</v>
      </c>
      <c r="B515" s="1633"/>
      <c r="C515" s="1633"/>
      <c r="D515" s="1597"/>
      <c r="E515" s="1597"/>
      <c r="F515" s="1598"/>
      <c r="G515" s="680">
        <v>58301428.70000001</v>
      </c>
      <c r="H515" s="681">
        <f t="shared" si="0"/>
        <v>9.8531090092656329E-2</v>
      </c>
    </row>
    <row r="516" spans="1:8">
      <c r="A516" s="679" t="s">
        <v>3484</v>
      </c>
      <c r="B516" s="1633"/>
      <c r="C516" s="1633"/>
      <c r="D516" s="1597"/>
      <c r="E516" s="1597"/>
      <c r="F516" s="1598"/>
      <c r="G516" s="680">
        <v>54684411.119999997</v>
      </c>
      <c r="H516" s="681">
        <f t="shared" si="0"/>
        <v>9.2418226428961872E-2</v>
      </c>
    </row>
    <row r="517" spans="1:8">
      <c r="A517" s="679" t="s">
        <v>3264</v>
      </c>
      <c r="B517" s="1633"/>
      <c r="C517" s="1633"/>
      <c r="D517" s="1597"/>
      <c r="E517" s="1597"/>
      <c r="F517" s="1598"/>
      <c r="G517" s="680">
        <v>29773379.100000001</v>
      </c>
      <c r="H517" s="681">
        <f t="shared" si="0"/>
        <v>5.0317866369283509E-2</v>
      </c>
    </row>
    <row r="518" spans="1:8">
      <c r="A518" s="679" t="s">
        <v>3478</v>
      </c>
      <c r="B518" s="1633"/>
      <c r="C518" s="1633"/>
      <c r="D518" s="1597"/>
      <c r="E518" s="1597"/>
      <c r="F518" s="1598"/>
      <c r="G518" s="680">
        <v>28795248.34</v>
      </c>
      <c r="H518" s="681">
        <f t="shared" si="0"/>
        <v>4.8664797273294813E-2</v>
      </c>
    </row>
    <row r="519" spans="1:8">
      <c r="A519" s="679" t="s">
        <v>3477</v>
      </c>
      <c r="B519" s="1633"/>
      <c r="C519" s="1633"/>
      <c r="D519" s="1597"/>
      <c r="E519" s="1597"/>
      <c r="F519" s="1598"/>
      <c r="G519" s="680">
        <v>24968360.609999999</v>
      </c>
      <c r="H519" s="681">
        <f t="shared" si="0"/>
        <v>4.2197247024408524E-2</v>
      </c>
    </row>
    <row r="520" spans="1:8">
      <c r="A520" s="679" t="s">
        <v>4095</v>
      </c>
      <c r="B520" s="1633"/>
      <c r="C520" s="1633"/>
      <c r="D520" s="1597"/>
      <c r="E520" s="1597"/>
      <c r="F520" s="1598"/>
      <c r="G520" s="680">
        <v>26831795.170000002</v>
      </c>
      <c r="H520" s="681">
        <f t="shared" si="0"/>
        <v>4.5346504986128591E-2</v>
      </c>
    </row>
    <row r="521" spans="1:8">
      <c r="A521" s="679" t="s">
        <v>3511</v>
      </c>
      <c r="B521" s="1633"/>
      <c r="C521" s="1633"/>
      <c r="D521" s="1597"/>
      <c r="E521" s="1597"/>
      <c r="F521" s="1598"/>
      <c r="G521" s="680">
        <v>20038704.850000001</v>
      </c>
      <c r="H521" s="681">
        <f t="shared" si="0"/>
        <v>3.3865987111144309E-2</v>
      </c>
    </row>
    <row r="522" spans="1:8">
      <c r="A522" s="679" t="s">
        <v>3200</v>
      </c>
      <c r="B522" s="1633"/>
      <c r="C522" s="1633"/>
      <c r="D522" s="1597"/>
      <c r="E522" s="1597"/>
      <c r="F522" s="1598"/>
      <c r="G522" s="680">
        <v>18656706.649999999</v>
      </c>
      <c r="H522" s="681">
        <f t="shared" si="0"/>
        <v>3.1530370434359696E-2</v>
      </c>
    </row>
    <row r="523" spans="1:8">
      <c r="A523" s="679" t="s">
        <v>3503</v>
      </c>
      <c r="B523" s="1633"/>
      <c r="C523" s="1633"/>
      <c r="D523" s="1597"/>
      <c r="E523" s="1597"/>
      <c r="F523" s="1598"/>
      <c r="G523" s="680">
        <v>14494181.880000003</v>
      </c>
      <c r="H523" s="681">
        <f t="shared" si="0"/>
        <v>2.449558394162692E-2</v>
      </c>
    </row>
    <row r="524" spans="1:8">
      <c r="A524" s="679" t="s">
        <v>3483</v>
      </c>
      <c r="B524" s="1633"/>
      <c r="C524" s="1633"/>
      <c r="D524" s="1597"/>
      <c r="E524" s="1597"/>
      <c r="F524" s="1598"/>
      <c r="G524" s="680">
        <v>12072097.949999999</v>
      </c>
      <c r="H524" s="681">
        <f t="shared" si="0"/>
        <v>2.0402192488960764E-2</v>
      </c>
    </row>
    <row r="525" spans="1:8">
      <c r="A525" s="679" t="s">
        <v>347</v>
      </c>
      <c r="B525" s="1633"/>
      <c r="C525" s="1633"/>
      <c r="D525" s="1597"/>
      <c r="E525" s="1597"/>
      <c r="F525" s="1598"/>
      <c r="G525" s="680">
        <v>9386336.5</v>
      </c>
      <c r="H525" s="681">
        <f t="shared" si="0"/>
        <v>1.5863178449372857E-2</v>
      </c>
    </row>
    <row r="526" spans="1:8">
      <c r="A526" s="679" t="s">
        <v>4015</v>
      </c>
      <c r="B526" s="1633"/>
      <c r="C526" s="1633"/>
      <c r="D526" s="1597"/>
      <c r="E526" s="1597"/>
      <c r="F526" s="1598"/>
      <c r="G526" s="680">
        <v>9011297.9800000004</v>
      </c>
      <c r="H526" s="681">
        <f t="shared" si="0"/>
        <v>1.5229352571923368E-2</v>
      </c>
    </row>
    <row r="527" spans="1:8">
      <c r="A527" s="679" t="s">
        <v>3482</v>
      </c>
      <c r="B527" s="1633"/>
      <c r="C527" s="1633"/>
      <c r="D527" s="1597"/>
      <c r="E527" s="1597"/>
      <c r="F527" s="1598"/>
      <c r="G527" s="680">
        <v>8581862.4000000004</v>
      </c>
      <c r="H527" s="681">
        <f t="shared" si="0"/>
        <v>1.4503594099696218E-2</v>
      </c>
    </row>
    <row r="528" spans="1:8">
      <c r="A528" s="679" t="s">
        <v>348</v>
      </c>
      <c r="B528" s="1633"/>
      <c r="C528" s="1633"/>
      <c r="D528" s="1597"/>
      <c r="E528" s="1597"/>
      <c r="F528" s="1598"/>
      <c r="G528" s="680">
        <v>7669436.8300000001</v>
      </c>
      <c r="H528" s="681">
        <f t="shared" si="0"/>
        <v>1.2961568663182115E-2</v>
      </c>
    </row>
    <row r="529" spans="1:8">
      <c r="A529" s="679" t="s">
        <v>3479</v>
      </c>
      <c r="B529" s="1633"/>
      <c r="C529" s="1633"/>
      <c r="D529" s="1597"/>
      <c r="E529" s="1597"/>
      <c r="F529" s="1598"/>
      <c r="G529" s="680">
        <v>6764578.75</v>
      </c>
      <c r="H529" s="681">
        <f t="shared" si="0"/>
        <v>1.1432332502258532E-2</v>
      </c>
    </row>
    <row r="530" spans="1:8">
      <c r="A530" s="679" t="s">
        <v>3480</v>
      </c>
      <c r="B530" s="1633"/>
      <c r="C530" s="1633"/>
      <c r="D530" s="1597"/>
      <c r="E530" s="1597"/>
      <c r="F530" s="1598"/>
      <c r="G530" s="680">
        <v>6077687.6799999997</v>
      </c>
      <c r="H530" s="681">
        <f t="shared" si="0"/>
        <v>1.0271466852631474E-2</v>
      </c>
    </row>
    <row r="531" spans="1:8">
      <c r="A531" s="679" t="s">
        <v>3510</v>
      </c>
      <c r="B531" s="1633"/>
      <c r="C531" s="1633"/>
      <c r="D531" s="1597"/>
      <c r="E531" s="1597"/>
      <c r="F531" s="1598"/>
      <c r="G531" s="680">
        <v>5968930.75</v>
      </c>
      <c r="H531" s="681">
        <f t="shared" si="0"/>
        <v>1.0087664515245003E-2</v>
      </c>
    </row>
    <row r="532" spans="1:8">
      <c r="A532" s="679" t="s">
        <v>3498</v>
      </c>
      <c r="B532" s="1633"/>
      <c r="C532" s="1633"/>
      <c r="D532" s="1597"/>
      <c r="E532" s="1597"/>
      <c r="F532" s="1598"/>
      <c r="G532" s="680">
        <v>5863191.4500000002</v>
      </c>
      <c r="H532" s="681">
        <f t="shared" si="0"/>
        <v>9.9089620592855594E-3</v>
      </c>
    </row>
    <row r="533" spans="1:8">
      <c r="A533" s="679" t="s">
        <v>3485</v>
      </c>
      <c r="B533" s="1633"/>
      <c r="C533" s="1633"/>
      <c r="D533" s="1597"/>
      <c r="E533" s="1597"/>
      <c r="F533" s="1598"/>
      <c r="G533" s="680">
        <v>5614470.3200000003</v>
      </c>
      <c r="H533" s="681">
        <f t="shared" ref="H533:H582" si="1">+G533/$G$590</f>
        <v>9.4886162013121458E-3</v>
      </c>
    </row>
    <row r="534" spans="1:8">
      <c r="A534" s="679" t="s">
        <v>3290</v>
      </c>
      <c r="B534" s="1633"/>
      <c r="C534" s="1633"/>
      <c r="D534" s="1597"/>
      <c r="E534" s="1597"/>
      <c r="F534" s="1598"/>
      <c r="G534" s="680">
        <v>5392731.9800000004</v>
      </c>
      <c r="H534" s="681">
        <f t="shared" si="1"/>
        <v>9.1138720339271704E-3</v>
      </c>
    </row>
    <row r="535" spans="1:8">
      <c r="A535" s="679" t="s">
        <v>3488</v>
      </c>
      <c r="B535" s="1633"/>
      <c r="C535" s="1633"/>
      <c r="D535" s="1597"/>
      <c r="E535" s="1597"/>
      <c r="F535" s="1598"/>
      <c r="G535" s="680">
        <v>4623601.08</v>
      </c>
      <c r="H535" s="681">
        <f t="shared" si="1"/>
        <v>7.8140187080180945E-3</v>
      </c>
    </row>
    <row r="536" spans="1:8">
      <c r="A536" s="679" t="s">
        <v>3481</v>
      </c>
      <c r="B536" s="1633"/>
      <c r="C536" s="1633"/>
      <c r="D536" s="1597"/>
      <c r="E536" s="1597"/>
      <c r="F536" s="1598"/>
      <c r="G536" s="680">
        <v>4495702.1399999997</v>
      </c>
      <c r="H536" s="681">
        <f t="shared" si="1"/>
        <v>7.5978658235880889E-3</v>
      </c>
    </row>
    <row r="537" spans="1:8">
      <c r="A537" s="679" t="s">
        <v>3274</v>
      </c>
      <c r="B537" s="1633"/>
      <c r="C537" s="1633"/>
      <c r="D537" s="1597"/>
      <c r="E537" s="1597"/>
      <c r="F537" s="1598"/>
      <c r="G537" s="680">
        <v>4379777.88</v>
      </c>
      <c r="H537" s="681">
        <f t="shared" si="1"/>
        <v>7.4019504925117423E-3</v>
      </c>
    </row>
    <row r="538" spans="1:8">
      <c r="A538" s="679" t="s">
        <v>4096</v>
      </c>
      <c r="B538" s="1633"/>
      <c r="C538" s="1633"/>
      <c r="D538" s="1597"/>
      <c r="E538" s="1597"/>
      <c r="F538" s="1598"/>
      <c r="G538" s="680">
        <v>3936185.5</v>
      </c>
      <c r="H538" s="681">
        <f t="shared" si="1"/>
        <v>6.6522666214165593E-3</v>
      </c>
    </row>
    <row r="539" spans="1:8">
      <c r="A539" s="679" t="s">
        <v>3486</v>
      </c>
      <c r="B539" s="1633"/>
      <c r="C539" s="1633"/>
      <c r="D539" s="1597"/>
      <c r="E539" s="1597"/>
      <c r="F539" s="1598"/>
      <c r="G539" s="680">
        <v>3700017.15</v>
      </c>
      <c r="H539" s="681">
        <f t="shared" si="1"/>
        <v>6.2531353224114629E-3</v>
      </c>
    </row>
    <row r="540" spans="1:8">
      <c r="A540" s="679" t="s">
        <v>3305</v>
      </c>
      <c r="B540" s="1633"/>
      <c r="C540" s="1633"/>
      <c r="D540" s="1597"/>
      <c r="E540" s="1597"/>
      <c r="F540" s="1598"/>
      <c r="G540" s="680">
        <v>2884257.35</v>
      </c>
      <c r="H540" s="681">
        <f t="shared" si="1"/>
        <v>4.8744778153825266E-3</v>
      </c>
    </row>
    <row r="541" spans="1:8">
      <c r="A541" s="679" t="s">
        <v>3495</v>
      </c>
      <c r="B541" s="1633"/>
      <c r="C541" s="1633"/>
      <c r="D541" s="1597"/>
      <c r="E541" s="1597"/>
      <c r="F541" s="1598"/>
      <c r="G541" s="680">
        <v>2818087.61</v>
      </c>
      <c r="H541" s="681">
        <f t="shared" si="1"/>
        <v>4.7626490530567134E-3</v>
      </c>
    </row>
    <row r="542" spans="1:8">
      <c r="A542" s="679" t="s">
        <v>3505</v>
      </c>
      <c r="B542" s="1633"/>
      <c r="C542" s="1633"/>
      <c r="D542" s="1597"/>
      <c r="E542" s="1597"/>
      <c r="F542" s="1598"/>
      <c r="G542" s="680">
        <v>2573158.3999999999</v>
      </c>
      <c r="H542" s="681">
        <f t="shared" si="1"/>
        <v>4.3487116488635097E-3</v>
      </c>
    </row>
    <row r="543" spans="1:8">
      <c r="A543" s="679" t="s">
        <v>4097</v>
      </c>
      <c r="B543" s="1633"/>
      <c r="C543" s="1633"/>
      <c r="D543" s="1597"/>
      <c r="E543" s="1597"/>
      <c r="F543" s="1598"/>
      <c r="G543" s="680">
        <v>2543338.2599999998</v>
      </c>
      <c r="H543" s="681">
        <f t="shared" si="1"/>
        <v>4.2983147552293124E-3</v>
      </c>
    </row>
    <row r="544" spans="1:8">
      <c r="A544" s="679" t="s">
        <v>3487</v>
      </c>
      <c r="B544" s="1633"/>
      <c r="C544" s="1633"/>
      <c r="D544" s="1597"/>
      <c r="E544" s="1597"/>
      <c r="F544" s="1598"/>
      <c r="G544" s="680">
        <v>2206367.94</v>
      </c>
      <c r="H544" s="681">
        <f t="shared" si="1"/>
        <v>3.7288252298641952E-3</v>
      </c>
    </row>
    <row r="545" spans="1:8">
      <c r="A545" s="679" t="s">
        <v>4016</v>
      </c>
      <c r="B545" s="1633"/>
      <c r="C545" s="1633"/>
      <c r="D545" s="1597"/>
      <c r="E545" s="1597"/>
      <c r="F545" s="1598"/>
      <c r="G545" s="680">
        <v>2049098.97</v>
      </c>
      <c r="H545" s="681">
        <f t="shared" si="1"/>
        <v>3.4630361506362063E-3</v>
      </c>
    </row>
    <row r="546" spans="1:8">
      <c r="A546" s="679" t="s">
        <v>3491</v>
      </c>
      <c r="B546" s="1633"/>
      <c r="C546" s="1633"/>
      <c r="D546" s="1597"/>
      <c r="E546" s="1597"/>
      <c r="F546" s="1598"/>
      <c r="G546" s="680">
        <v>1953416.6400000001</v>
      </c>
      <c r="H546" s="681">
        <f t="shared" si="1"/>
        <v>3.301330263015218E-3</v>
      </c>
    </row>
    <row r="547" spans="1:8">
      <c r="A547" s="679" t="s">
        <v>3273</v>
      </c>
      <c r="B547" s="1633"/>
      <c r="C547" s="1633"/>
      <c r="D547" s="1597"/>
      <c r="E547" s="1597"/>
      <c r="F547" s="1598"/>
      <c r="G547" s="680">
        <v>1952330.51</v>
      </c>
      <c r="H547" s="681">
        <f t="shared" si="1"/>
        <v>3.2994946720997188E-3</v>
      </c>
    </row>
    <row r="548" spans="1:8">
      <c r="A548" s="679" t="s">
        <v>3489</v>
      </c>
      <c r="B548" s="1633"/>
      <c r="C548" s="1633"/>
      <c r="D548" s="1597"/>
      <c r="E548" s="1597"/>
      <c r="F548" s="1598"/>
      <c r="G548" s="680">
        <v>1946339.75</v>
      </c>
      <c r="H548" s="681">
        <f t="shared" si="1"/>
        <v>3.2893701155245988E-3</v>
      </c>
    </row>
    <row r="549" spans="1:8">
      <c r="A549" s="679" t="s">
        <v>4098</v>
      </c>
      <c r="B549" s="1633"/>
      <c r="C549" s="1633"/>
      <c r="D549" s="1597"/>
      <c r="E549" s="1597"/>
      <c r="F549" s="1598"/>
      <c r="G549" s="680">
        <v>1899017.5</v>
      </c>
      <c r="H549" s="681">
        <f t="shared" si="1"/>
        <v>3.2093941529777801E-3</v>
      </c>
    </row>
    <row r="550" spans="1:8">
      <c r="A550" s="679" t="s">
        <v>3497</v>
      </c>
      <c r="B550" s="1633"/>
      <c r="C550" s="1633"/>
      <c r="D550" s="1597"/>
      <c r="E550" s="1597"/>
      <c r="F550" s="1598"/>
      <c r="G550" s="680">
        <v>2985250.05</v>
      </c>
      <c r="H550" s="681">
        <f t="shared" si="1"/>
        <v>5.0451583809241491E-3</v>
      </c>
    </row>
    <row r="551" spans="1:8">
      <c r="A551" s="679" t="s">
        <v>3496</v>
      </c>
      <c r="B551" s="1633"/>
      <c r="C551" s="1633"/>
      <c r="D551" s="1597"/>
      <c r="E551" s="1597"/>
      <c r="F551" s="1598"/>
      <c r="G551" s="680">
        <v>1878462.3000000003</v>
      </c>
      <c r="H551" s="681">
        <f t="shared" si="1"/>
        <v>3.1746552742190075E-3</v>
      </c>
    </row>
    <row r="552" spans="1:8">
      <c r="A552" s="679" t="s">
        <v>4099</v>
      </c>
      <c r="B552" s="1633"/>
      <c r="C552" s="1633"/>
      <c r="D552" s="1597"/>
      <c r="E552" s="1597"/>
      <c r="F552" s="1598"/>
      <c r="G552" s="680">
        <v>1820045.78</v>
      </c>
      <c r="H552" s="681">
        <f t="shared" si="1"/>
        <v>3.0759296765216137E-3</v>
      </c>
    </row>
    <row r="553" spans="1:8">
      <c r="A553" s="679" t="s">
        <v>3187</v>
      </c>
      <c r="B553" s="1633"/>
      <c r="C553" s="1633"/>
      <c r="D553" s="1597"/>
      <c r="E553" s="1597"/>
      <c r="F553" s="1598"/>
      <c r="G553" s="680">
        <v>1613863.47</v>
      </c>
      <c r="H553" s="681">
        <f t="shared" si="1"/>
        <v>2.7274756469186992E-3</v>
      </c>
    </row>
    <row r="554" spans="1:8">
      <c r="A554" s="682" t="s">
        <v>3490</v>
      </c>
      <c r="B554" s="682"/>
      <c r="C554" s="682"/>
      <c r="D554" s="1639"/>
      <c r="E554" s="1639"/>
      <c r="F554" s="1595"/>
      <c r="G554" s="680">
        <v>1610250</v>
      </c>
      <c r="H554" s="681">
        <f t="shared" si="1"/>
        <v>2.7213687787671628E-3</v>
      </c>
    </row>
    <row r="555" spans="1:8">
      <c r="A555" s="682" t="s">
        <v>3492</v>
      </c>
      <c r="B555" s="682"/>
      <c r="C555" s="682"/>
      <c r="D555" s="1639"/>
      <c r="E555" s="1639"/>
      <c r="F555" s="1595"/>
      <c r="G555" s="680">
        <v>1257706</v>
      </c>
      <c r="H555" s="681">
        <f t="shared" si="1"/>
        <v>2.1255592866127205E-3</v>
      </c>
    </row>
    <row r="556" spans="1:8">
      <c r="A556" s="682" t="s">
        <v>4100</v>
      </c>
      <c r="B556" s="682"/>
      <c r="C556" s="682"/>
      <c r="D556" s="1639"/>
      <c r="E556" s="1639"/>
      <c r="F556" s="1595"/>
      <c r="G556" s="680">
        <v>1235990.3600000001</v>
      </c>
      <c r="H556" s="681">
        <f t="shared" si="1"/>
        <v>2.0888592309027706E-3</v>
      </c>
    </row>
    <row r="557" spans="1:8">
      <c r="A557" s="682" t="s">
        <v>3493</v>
      </c>
      <c r="B557" s="682"/>
      <c r="C557" s="682"/>
      <c r="D557" s="1639"/>
      <c r="E557" s="1639"/>
      <c r="F557" s="1595"/>
      <c r="G557" s="680">
        <v>1189875</v>
      </c>
      <c r="H557" s="681">
        <f t="shared" si="1"/>
        <v>2.010922947142107E-3</v>
      </c>
    </row>
    <row r="558" spans="1:8">
      <c r="A558" s="682" t="s">
        <v>3494</v>
      </c>
      <c r="B558" s="682"/>
      <c r="C558" s="682"/>
      <c r="D558" s="1639"/>
      <c r="E558" s="1639"/>
      <c r="F558" s="1595"/>
      <c r="G558" s="680">
        <v>1147030</v>
      </c>
      <c r="H558" s="681">
        <f t="shared" si="1"/>
        <v>1.9385136657719601E-3</v>
      </c>
    </row>
    <row r="559" spans="1:8">
      <c r="A559" s="682" t="s">
        <v>4101</v>
      </c>
      <c r="B559" s="682"/>
      <c r="C559" s="682"/>
      <c r="D559" s="1639"/>
      <c r="E559" s="1639"/>
      <c r="F559" s="1595"/>
      <c r="G559" s="680">
        <v>1121668.8</v>
      </c>
      <c r="H559" s="681">
        <f t="shared" si="1"/>
        <v>1.8956525088882031E-3</v>
      </c>
    </row>
    <row r="560" spans="1:8">
      <c r="A560" s="682" t="s">
        <v>4102</v>
      </c>
      <c r="B560" s="682"/>
      <c r="C560" s="682"/>
      <c r="D560" s="1639"/>
      <c r="E560" s="1639"/>
      <c r="F560" s="1595"/>
      <c r="G560" s="680">
        <v>1066240</v>
      </c>
      <c r="H560" s="681">
        <f t="shared" si="1"/>
        <v>1.8019762438582206E-3</v>
      </c>
    </row>
    <row r="561" spans="1:1025">
      <c r="A561" s="682" t="s">
        <v>4103</v>
      </c>
      <c r="B561" s="682"/>
      <c r="C561" s="682"/>
      <c r="D561" s="1639"/>
      <c r="E561" s="1639"/>
      <c r="F561" s="1595"/>
      <c r="G561" s="680">
        <v>1065813.75</v>
      </c>
      <c r="H561" s="681">
        <f t="shared" si="1"/>
        <v>1.8012558691077474E-3</v>
      </c>
    </row>
    <row r="562" spans="1:1025">
      <c r="A562" s="682" t="s">
        <v>4104</v>
      </c>
      <c r="B562" s="682"/>
      <c r="C562" s="682"/>
      <c r="D562" s="1639"/>
      <c r="E562" s="1639"/>
      <c r="F562" s="1595"/>
      <c r="G562" s="680">
        <v>984969.36</v>
      </c>
      <c r="H562" s="681">
        <f t="shared" si="1"/>
        <v>1.664626526530833E-3</v>
      </c>
    </row>
    <row r="563" spans="1:1025">
      <c r="A563" s="682" t="s">
        <v>4105</v>
      </c>
      <c r="B563" s="682"/>
      <c r="C563" s="682"/>
      <c r="D563" s="1639"/>
      <c r="E563" s="1639"/>
      <c r="F563" s="1595"/>
      <c r="G563" s="680">
        <v>1574663.75</v>
      </c>
      <c r="H563" s="681">
        <f t="shared" si="1"/>
        <v>2.6612269935143121E-3</v>
      </c>
    </row>
    <row r="564" spans="1:1025">
      <c r="A564" s="682"/>
      <c r="B564" s="682"/>
      <c r="C564" s="682"/>
      <c r="D564" s="1639"/>
      <c r="E564" s="1639"/>
      <c r="F564" s="1669"/>
      <c r="G564" s="680"/>
      <c r="H564" s="681"/>
      <c r="K564" s="1476"/>
      <c r="L564" s="1476"/>
      <c r="M564" s="1476"/>
      <c r="N564" s="1476"/>
      <c r="O564" s="1476"/>
      <c r="P564" s="1476"/>
      <c r="Q564" s="1476"/>
      <c r="R564" s="1476"/>
      <c r="S564" s="1476"/>
      <c r="T564" s="1476"/>
      <c r="U564" s="1476"/>
      <c r="V564" s="1476"/>
      <c r="W564" s="1476"/>
      <c r="X564" s="1476"/>
      <c r="Y564" s="1476"/>
      <c r="Z564" s="1476"/>
      <c r="AA564" s="1476"/>
      <c r="AB564" s="1476"/>
      <c r="AC564" s="1476"/>
      <c r="AD564" s="1476"/>
      <c r="AE564" s="1476"/>
      <c r="AF564" s="1476"/>
      <c r="AG564" s="1476"/>
      <c r="AH564" s="1476"/>
      <c r="AI564" s="1476"/>
      <c r="AJ564" s="1476"/>
      <c r="AK564" s="1476"/>
      <c r="AL564" s="1476"/>
      <c r="AM564" s="1476"/>
      <c r="AN564" s="1476"/>
      <c r="AO564" s="1476"/>
      <c r="AP564" s="1476"/>
      <c r="AQ564" s="1476"/>
      <c r="AR564" s="1476"/>
      <c r="AS564" s="1476"/>
      <c r="AT564" s="1476"/>
      <c r="AU564" s="1476"/>
      <c r="AV564" s="1476"/>
      <c r="AW564" s="1476"/>
      <c r="AX564" s="1476"/>
      <c r="AY564" s="1476"/>
      <c r="AZ564" s="1476"/>
      <c r="BA564" s="1476"/>
      <c r="BB564" s="1476"/>
      <c r="BC564" s="1476"/>
      <c r="BD564" s="1476"/>
      <c r="BE564" s="1476"/>
      <c r="BF564" s="1476"/>
      <c r="BG564" s="1476"/>
      <c r="BH564" s="1476"/>
      <c r="BI564" s="1476"/>
      <c r="BJ564" s="1476"/>
      <c r="BK564" s="1476"/>
      <c r="BL564" s="1476"/>
      <c r="BM564" s="1476"/>
      <c r="BN564" s="1476"/>
      <c r="BO564" s="1476"/>
      <c r="BP564" s="1476"/>
      <c r="BQ564" s="1476"/>
      <c r="BR564" s="1476"/>
      <c r="BS564" s="1476"/>
      <c r="BT564" s="1476"/>
      <c r="BU564" s="1476"/>
      <c r="BV564" s="1476"/>
      <c r="BW564" s="1476"/>
      <c r="BX564" s="1476"/>
      <c r="BY564" s="1476"/>
      <c r="BZ564" s="1476"/>
      <c r="CA564" s="1476"/>
      <c r="CB564" s="1476"/>
      <c r="CC564" s="1476"/>
      <c r="CD564" s="1476"/>
      <c r="CE564" s="1476"/>
      <c r="CF564" s="1476"/>
      <c r="CG564" s="1476"/>
      <c r="CH564" s="1476"/>
      <c r="CI564" s="1476"/>
      <c r="CJ564" s="1476"/>
      <c r="CK564" s="1476"/>
      <c r="CL564" s="1476"/>
      <c r="CM564" s="1476"/>
      <c r="CN564" s="1476"/>
      <c r="CO564" s="1476"/>
      <c r="CP564" s="1476"/>
      <c r="CQ564" s="1476"/>
      <c r="CR564" s="1476"/>
      <c r="CS564" s="1476"/>
      <c r="CT564" s="1476"/>
      <c r="CU564" s="1476"/>
      <c r="CV564" s="1476"/>
      <c r="CW564" s="1476"/>
      <c r="CX564" s="1476"/>
      <c r="CY564" s="1476"/>
      <c r="CZ564" s="1476"/>
      <c r="DA564" s="1476"/>
      <c r="DB564" s="1476"/>
      <c r="DC564" s="1476"/>
      <c r="DD564" s="1476"/>
      <c r="DE564" s="1476"/>
      <c r="DF564" s="1476"/>
      <c r="DG564" s="1476"/>
      <c r="DH564" s="1476"/>
      <c r="DI564" s="1476"/>
      <c r="DJ564" s="1476"/>
      <c r="DK564" s="1476"/>
      <c r="DL564" s="1476"/>
      <c r="DM564" s="1476"/>
      <c r="DN564" s="1476"/>
      <c r="DO564" s="1476"/>
      <c r="DP564" s="1476"/>
      <c r="DQ564" s="1476"/>
      <c r="DR564" s="1476"/>
      <c r="DS564" s="1476"/>
      <c r="DT564" s="1476"/>
      <c r="DU564" s="1476"/>
      <c r="DV564" s="1476"/>
      <c r="DW564" s="1476"/>
      <c r="DX564" s="1476"/>
      <c r="DY564" s="1476"/>
      <c r="DZ564" s="1476"/>
      <c r="EA564" s="1476"/>
      <c r="EB564" s="1476"/>
      <c r="EC564" s="1476"/>
      <c r="ED564" s="1476"/>
      <c r="EE564" s="1476"/>
      <c r="EF564" s="1476"/>
      <c r="EG564" s="1476"/>
      <c r="EH564" s="1476"/>
      <c r="EI564" s="1476"/>
      <c r="EJ564" s="1476"/>
      <c r="EK564" s="1476"/>
      <c r="EL564" s="1476"/>
      <c r="EM564" s="1476"/>
      <c r="EN564" s="1476"/>
      <c r="EO564" s="1476"/>
      <c r="EP564" s="1476"/>
      <c r="EQ564" s="1476"/>
      <c r="ER564" s="1476"/>
      <c r="ES564" s="1476"/>
      <c r="ET564" s="1476"/>
      <c r="EU564" s="1476"/>
      <c r="EV564" s="1476"/>
      <c r="EW564" s="1476"/>
      <c r="EX564" s="1476"/>
      <c r="EY564" s="1476"/>
      <c r="EZ564" s="1476"/>
      <c r="FA564" s="1476"/>
      <c r="FB564" s="1476"/>
      <c r="FC564" s="1476"/>
      <c r="FD564" s="1476"/>
      <c r="FE564" s="1476"/>
      <c r="FF564" s="1476"/>
      <c r="FG564" s="1476"/>
      <c r="FH564" s="1476"/>
      <c r="FI564" s="1476"/>
      <c r="FJ564" s="1476"/>
      <c r="FK564" s="1476"/>
      <c r="FL564" s="1476"/>
      <c r="FM564" s="1476"/>
      <c r="FN564" s="1476"/>
      <c r="FO564" s="1476"/>
      <c r="FP564" s="1476"/>
      <c r="FQ564" s="1476"/>
      <c r="FR564" s="1476"/>
      <c r="FS564" s="1476"/>
      <c r="FT564" s="1476"/>
      <c r="FU564" s="1476"/>
      <c r="FV564" s="1476"/>
      <c r="FW564" s="1476"/>
      <c r="FX564" s="1476"/>
      <c r="FY564" s="1476"/>
      <c r="FZ564" s="1476"/>
      <c r="GA564" s="1476"/>
      <c r="GB564" s="1476"/>
      <c r="GC564" s="1476"/>
      <c r="GD564" s="1476"/>
      <c r="GE564" s="1476"/>
      <c r="GF564" s="1476"/>
      <c r="GG564" s="1476"/>
      <c r="GH564" s="1476"/>
      <c r="GI564" s="1476"/>
      <c r="GJ564" s="1476"/>
      <c r="GK564" s="1476"/>
      <c r="GL564" s="1476"/>
      <c r="GM564" s="1476"/>
      <c r="GN564" s="1476"/>
      <c r="GO564" s="1476"/>
      <c r="GP564" s="1476"/>
      <c r="GQ564" s="1476"/>
      <c r="GR564" s="1476"/>
      <c r="GS564" s="1476"/>
      <c r="GT564" s="1476"/>
      <c r="GU564" s="1476"/>
      <c r="GV564" s="1476"/>
      <c r="GW564" s="1476"/>
      <c r="GX564" s="1476"/>
      <c r="GY564" s="1476"/>
      <c r="GZ564" s="1476"/>
      <c r="HA564" s="1476"/>
      <c r="HB564" s="1476"/>
      <c r="HC564" s="1476"/>
      <c r="HD564" s="1476"/>
      <c r="HE564" s="1476"/>
      <c r="HF564" s="1476"/>
      <c r="HG564" s="1476"/>
      <c r="HH564" s="1476"/>
      <c r="HI564" s="1476"/>
      <c r="HJ564" s="1476"/>
      <c r="HK564" s="1476"/>
      <c r="HL564" s="1476"/>
      <c r="HM564" s="1476"/>
      <c r="HN564" s="1476"/>
      <c r="HO564" s="1476"/>
      <c r="HP564" s="1476"/>
      <c r="HQ564" s="1476"/>
      <c r="HR564" s="1476"/>
      <c r="HS564" s="1476"/>
      <c r="HT564" s="1476"/>
      <c r="HU564" s="1476"/>
      <c r="HV564" s="1476"/>
      <c r="HW564" s="1476"/>
      <c r="HX564" s="1476"/>
      <c r="HY564" s="1476"/>
      <c r="HZ564" s="1476"/>
      <c r="IA564" s="1476"/>
      <c r="IB564" s="1476"/>
      <c r="IC564" s="1476"/>
      <c r="ID564" s="1476"/>
      <c r="IE564" s="1476"/>
      <c r="IF564" s="1476"/>
      <c r="IG564" s="1476"/>
      <c r="IH564" s="1476"/>
      <c r="II564" s="1476"/>
      <c r="IJ564" s="1476"/>
      <c r="IK564" s="1476"/>
      <c r="IL564" s="1476"/>
      <c r="IM564" s="1476"/>
      <c r="IN564" s="1476"/>
      <c r="IO564" s="1476"/>
      <c r="IP564" s="1476"/>
      <c r="IQ564" s="1476"/>
      <c r="IR564" s="1476"/>
      <c r="IS564" s="1476"/>
      <c r="IT564" s="1476"/>
      <c r="IU564" s="1476"/>
      <c r="IV564" s="1476"/>
      <c r="IW564" s="1476"/>
      <c r="IX564" s="1476"/>
      <c r="IY564" s="1476"/>
      <c r="IZ564" s="1476"/>
      <c r="JA564" s="1476"/>
      <c r="JB564" s="1476"/>
      <c r="JC564" s="1476"/>
      <c r="JD564" s="1476"/>
      <c r="JE564" s="1476"/>
      <c r="JF564" s="1476"/>
      <c r="JG564" s="1476"/>
      <c r="JH564" s="1476"/>
      <c r="JI564" s="1476"/>
      <c r="JJ564" s="1476"/>
      <c r="JK564" s="1476"/>
      <c r="JL564" s="1476"/>
      <c r="JM564" s="1476"/>
      <c r="JN564" s="1476"/>
      <c r="JO564" s="1476"/>
      <c r="JP564" s="1476"/>
      <c r="JQ564" s="1476"/>
      <c r="JR564" s="1476"/>
      <c r="JS564" s="1476"/>
      <c r="JT564" s="1476"/>
      <c r="JU564" s="1476"/>
      <c r="JV564" s="1476"/>
      <c r="JW564" s="1476"/>
      <c r="JX564" s="1476"/>
      <c r="JY564" s="1476"/>
      <c r="JZ564" s="1476"/>
      <c r="KA564" s="1476"/>
      <c r="KB564" s="1476"/>
      <c r="KC564" s="1476"/>
      <c r="KD564" s="1476"/>
      <c r="KE564" s="1476"/>
      <c r="KF564" s="1476"/>
      <c r="KG564" s="1476"/>
      <c r="KH564" s="1476"/>
      <c r="KI564" s="1476"/>
      <c r="KJ564" s="1476"/>
      <c r="KK564" s="1476"/>
      <c r="KL564" s="1476"/>
      <c r="KM564" s="1476"/>
      <c r="KN564" s="1476"/>
      <c r="KO564" s="1476"/>
      <c r="KP564" s="1476"/>
      <c r="KQ564" s="1476"/>
      <c r="KR564" s="1476"/>
      <c r="KS564" s="1476"/>
      <c r="KT564" s="1476"/>
      <c r="KU564" s="1476"/>
      <c r="KV564" s="1476"/>
      <c r="KW564" s="1476"/>
      <c r="KX564" s="1476"/>
      <c r="KY564" s="1476"/>
      <c r="KZ564" s="1476"/>
      <c r="LA564" s="1476"/>
      <c r="LB564" s="1476"/>
      <c r="LC564" s="1476"/>
      <c r="LD564" s="1476"/>
      <c r="LE564" s="1476"/>
      <c r="LF564" s="1476"/>
      <c r="LG564" s="1476"/>
      <c r="LH564" s="1476"/>
      <c r="LI564" s="1476"/>
      <c r="LJ564" s="1476"/>
      <c r="LK564" s="1476"/>
      <c r="LL564" s="1476"/>
      <c r="LM564" s="1476"/>
      <c r="LN564" s="1476"/>
      <c r="LO564" s="1476"/>
      <c r="LP564" s="1476"/>
      <c r="LQ564" s="1476"/>
      <c r="LR564" s="1476"/>
      <c r="LS564" s="1476"/>
      <c r="LT564" s="1476"/>
      <c r="LU564" s="1476"/>
      <c r="LV564" s="1476"/>
      <c r="LW564" s="1476"/>
      <c r="LX564" s="1476"/>
      <c r="LY564" s="1476"/>
      <c r="LZ564" s="1476"/>
      <c r="MA564" s="1476"/>
      <c r="MB564" s="1476"/>
      <c r="MC564" s="1476"/>
      <c r="MD564" s="1476"/>
      <c r="ME564" s="1476"/>
      <c r="MF564" s="1476"/>
      <c r="MG564" s="1476"/>
      <c r="MH564" s="1476"/>
      <c r="MI564" s="1476"/>
      <c r="MJ564" s="1476"/>
      <c r="MK564" s="1476"/>
      <c r="ML564" s="1476"/>
      <c r="MM564" s="1476"/>
      <c r="MN564" s="1476"/>
      <c r="MO564" s="1476"/>
      <c r="MP564" s="1476"/>
      <c r="MQ564" s="1476"/>
      <c r="MR564" s="1476"/>
      <c r="MS564" s="1476"/>
      <c r="MT564" s="1476"/>
      <c r="MU564" s="1476"/>
      <c r="MV564" s="1476"/>
      <c r="MW564" s="1476"/>
      <c r="MX564" s="1476"/>
      <c r="MY564" s="1476"/>
      <c r="MZ564" s="1476"/>
      <c r="NA564" s="1476"/>
      <c r="NB564" s="1476"/>
      <c r="NC564" s="1476"/>
      <c r="ND564" s="1476"/>
      <c r="NE564" s="1476"/>
      <c r="NF564" s="1476"/>
      <c r="NG564" s="1476"/>
      <c r="NH564" s="1476"/>
      <c r="NI564" s="1476"/>
      <c r="NJ564" s="1476"/>
      <c r="NK564" s="1476"/>
      <c r="NL564" s="1476"/>
      <c r="NM564" s="1476"/>
      <c r="NN564" s="1476"/>
      <c r="NO564" s="1476"/>
      <c r="NP564" s="1476"/>
      <c r="NQ564" s="1476"/>
      <c r="NR564" s="1476"/>
      <c r="NS564" s="1476"/>
      <c r="NT564" s="1476"/>
      <c r="NU564" s="1476"/>
      <c r="NV564" s="1476"/>
      <c r="NW564" s="1476"/>
      <c r="NX564" s="1476"/>
      <c r="NY564" s="1476"/>
      <c r="NZ564" s="1476"/>
      <c r="OA564" s="1476"/>
      <c r="OB564" s="1476"/>
      <c r="OC564" s="1476"/>
      <c r="OD564" s="1476"/>
      <c r="OE564" s="1476"/>
      <c r="OF564" s="1476"/>
      <c r="OG564" s="1476"/>
      <c r="OH564" s="1476"/>
      <c r="OI564" s="1476"/>
      <c r="OJ564" s="1476"/>
      <c r="OK564" s="1476"/>
      <c r="OL564" s="1476"/>
      <c r="OM564" s="1476"/>
      <c r="ON564" s="1476"/>
      <c r="OO564" s="1476"/>
      <c r="OP564" s="1476"/>
      <c r="OQ564" s="1476"/>
      <c r="OR564" s="1476"/>
      <c r="OS564" s="1476"/>
      <c r="OT564" s="1476"/>
      <c r="OU564" s="1476"/>
      <c r="OV564" s="1476"/>
      <c r="OW564" s="1476"/>
      <c r="OX564" s="1476"/>
      <c r="OY564" s="1476"/>
      <c r="OZ564" s="1476"/>
      <c r="PA564" s="1476"/>
      <c r="PB564" s="1476"/>
      <c r="PC564" s="1476"/>
      <c r="PD564" s="1476"/>
      <c r="PE564" s="1476"/>
      <c r="PF564" s="1476"/>
      <c r="PG564" s="1476"/>
      <c r="PH564" s="1476"/>
      <c r="PI564" s="1476"/>
      <c r="PJ564" s="1476"/>
      <c r="PK564" s="1476"/>
      <c r="PL564" s="1476"/>
      <c r="PM564" s="1476"/>
      <c r="PN564" s="1476"/>
      <c r="PO564" s="1476"/>
      <c r="PP564" s="1476"/>
      <c r="PQ564" s="1476"/>
      <c r="PR564" s="1476"/>
      <c r="PS564" s="1476"/>
      <c r="PT564" s="1476"/>
      <c r="PU564" s="1476"/>
      <c r="PV564" s="1476"/>
      <c r="PW564" s="1476"/>
      <c r="PX564" s="1476"/>
      <c r="PY564" s="1476"/>
      <c r="PZ564" s="1476"/>
      <c r="QA564" s="1476"/>
      <c r="QB564" s="1476"/>
      <c r="QC564" s="1476"/>
      <c r="QD564" s="1476"/>
      <c r="QE564" s="1476"/>
      <c r="QF564" s="1476"/>
      <c r="QG564" s="1476"/>
      <c r="QH564" s="1476"/>
      <c r="QI564" s="1476"/>
      <c r="QJ564" s="1476"/>
      <c r="QK564" s="1476"/>
      <c r="QL564" s="1476"/>
      <c r="QM564" s="1476"/>
      <c r="QN564" s="1476"/>
      <c r="QO564" s="1476"/>
      <c r="QP564" s="1476"/>
      <c r="QQ564" s="1476"/>
      <c r="QR564" s="1476"/>
      <c r="QS564" s="1476"/>
      <c r="QT564" s="1476"/>
      <c r="QU564" s="1476"/>
      <c r="QV564" s="1476"/>
      <c r="QW564" s="1476"/>
      <c r="QX564" s="1476"/>
      <c r="QY564" s="1476"/>
      <c r="QZ564" s="1476"/>
      <c r="RA564" s="1476"/>
      <c r="RB564" s="1476"/>
      <c r="RC564" s="1476"/>
      <c r="RD564" s="1476"/>
      <c r="RE564" s="1476"/>
      <c r="RF564" s="1476"/>
      <c r="RG564" s="1476"/>
      <c r="RH564" s="1476"/>
      <c r="RI564" s="1476"/>
      <c r="RJ564" s="1476"/>
      <c r="RK564" s="1476"/>
      <c r="RL564" s="1476"/>
      <c r="RM564" s="1476"/>
      <c r="RN564" s="1476"/>
      <c r="RO564" s="1476"/>
      <c r="RP564" s="1476"/>
      <c r="RQ564" s="1476"/>
      <c r="RR564" s="1476"/>
      <c r="RS564" s="1476"/>
      <c r="RT564" s="1476"/>
      <c r="RU564" s="1476"/>
      <c r="RV564" s="1476"/>
      <c r="RW564" s="1476"/>
      <c r="RX564" s="1476"/>
      <c r="RY564" s="1476"/>
      <c r="RZ564" s="1476"/>
      <c r="SA564" s="1476"/>
      <c r="SB564" s="1476"/>
      <c r="SC564" s="1476"/>
      <c r="SD564" s="1476"/>
      <c r="SE564" s="1476"/>
      <c r="SF564" s="1476"/>
      <c r="SG564" s="1476"/>
      <c r="SH564" s="1476"/>
      <c r="SI564" s="1476"/>
      <c r="SJ564" s="1476"/>
      <c r="SK564" s="1476"/>
      <c r="SL564" s="1476"/>
      <c r="SM564" s="1476"/>
      <c r="SN564" s="1476"/>
      <c r="SO564" s="1476"/>
      <c r="SP564" s="1476"/>
      <c r="SQ564" s="1476"/>
      <c r="SR564" s="1476"/>
      <c r="SS564" s="1476"/>
      <c r="ST564" s="1476"/>
      <c r="SU564" s="1476"/>
      <c r="SV564" s="1476"/>
      <c r="SW564" s="1476"/>
      <c r="SX564" s="1476"/>
      <c r="SY564" s="1476"/>
      <c r="SZ564" s="1476"/>
      <c r="TA564" s="1476"/>
      <c r="TB564" s="1476"/>
      <c r="TC564" s="1476"/>
      <c r="TD564" s="1476"/>
      <c r="TE564" s="1476"/>
      <c r="TF564" s="1476"/>
      <c r="TG564" s="1476"/>
      <c r="TH564" s="1476"/>
      <c r="TI564" s="1476"/>
      <c r="TJ564" s="1476"/>
      <c r="TK564" s="1476"/>
      <c r="TL564" s="1476"/>
      <c r="TM564" s="1476"/>
      <c r="TN564" s="1476"/>
      <c r="TO564" s="1476"/>
      <c r="TP564" s="1476"/>
      <c r="TQ564" s="1476"/>
      <c r="TR564" s="1476"/>
      <c r="TS564" s="1476"/>
      <c r="TT564" s="1476"/>
      <c r="TU564" s="1476"/>
      <c r="TV564" s="1476"/>
      <c r="TW564" s="1476"/>
      <c r="TX564" s="1476"/>
      <c r="TY564" s="1476"/>
      <c r="TZ564" s="1476"/>
      <c r="UA564" s="1476"/>
      <c r="UB564" s="1476"/>
      <c r="UC564" s="1476"/>
      <c r="UD564" s="1476"/>
      <c r="UE564" s="1476"/>
      <c r="UF564" s="1476"/>
      <c r="UG564" s="1476"/>
      <c r="UH564" s="1476"/>
      <c r="UI564" s="1476"/>
      <c r="UJ564" s="1476"/>
      <c r="UK564" s="1476"/>
      <c r="UL564" s="1476"/>
      <c r="UM564" s="1476"/>
      <c r="UN564" s="1476"/>
      <c r="UO564" s="1476"/>
      <c r="UP564" s="1476"/>
      <c r="UQ564" s="1476"/>
      <c r="UR564" s="1476"/>
      <c r="US564" s="1476"/>
      <c r="UT564" s="1476"/>
      <c r="UU564" s="1476"/>
      <c r="UV564" s="1476"/>
      <c r="UW564" s="1476"/>
      <c r="UX564" s="1476"/>
      <c r="UY564" s="1476"/>
      <c r="UZ564" s="1476"/>
      <c r="VA564" s="1476"/>
      <c r="VB564" s="1476"/>
      <c r="VC564" s="1476"/>
      <c r="VD564" s="1476"/>
      <c r="VE564" s="1476"/>
      <c r="VF564" s="1476"/>
      <c r="VG564" s="1476"/>
      <c r="VH564" s="1476"/>
      <c r="VI564" s="1476"/>
      <c r="VJ564" s="1476"/>
      <c r="VK564" s="1476"/>
      <c r="VL564" s="1476"/>
      <c r="VM564" s="1476"/>
      <c r="VN564" s="1476"/>
      <c r="VO564" s="1476"/>
      <c r="VP564" s="1476"/>
      <c r="VQ564" s="1476"/>
      <c r="VR564" s="1476"/>
      <c r="VS564" s="1476"/>
      <c r="VT564" s="1476"/>
      <c r="VU564" s="1476"/>
      <c r="VV564" s="1476"/>
      <c r="VW564" s="1476"/>
      <c r="VX564" s="1476"/>
      <c r="VY564" s="1476"/>
      <c r="VZ564" s="1476"/>
      <c r="WA564" s="1476"/>
      <c r="WB564" s="1476"/>
      <c r="WC564" s="1476"/>
      <c r="WD564" s="1476"/>
      <c r="WE564" s="1476"/>
      <c r="WF564" s="1476"/>
      <c r="WG564" s="1476"/>
      <c r="WH564" s="1476"/>
      <c r="WI564" s="1476"/>
      <c r="WJ564" s="1476"/>
      <c r="WK564" s="1476"/>
      <c r="WL564" s="1476"/>
      <c r="WM564" s="1476"/>
      <c r="WN564" s="1476"/>
      <c r="WO564" s="1476"/>
      <c r="WP564" s="1476"/>
      <c r="WQ564" s="1476"/>
      <c r="WR564" s="1476"/>
      <c r="WS564" s="1476"/>
      <c r="WT564" s="1476"/>
      <c r="WU564" s="1476"/>
      <c r="WV564" s="1476"/>
      <c r="WW564" s="1476"/>
      <c r="WX564" s="1476"/>
      <c r="WY564" s="1476"/>
      <c r="WZ564" s="1476"/>
      <c r="XA564" s="1476"/>
      <c r="XB564" s="1476"/>
      <c r="XC564" s="1476"/>
      <c r="XD564" s="1476"/>
      <c r="XE564" s="1476"/>
      <c r="XF564" s="1476"/>
      <c r="XG564" s="1476"/>
      <c r="XH564" s="1476"/>
      <c r="XI564" s="1476"/>
      <c r="XJ564" s="1476"/>
      <c r="XK564" s="1476"/>
      <c r="XL564" s="1476"/>
      <c r="XM564" s="1476"/>
      <c r="XN564" s="1476"/>
      <c r="XO564" s="1476"/>
      <c r="XP564" s="1476"/>
      <c r="XQ564" s="1476"/>
      <c r="XR564" s="1476"/>
      <c r="XS564" s="1476"/>
      <c r="XT564" s="1476"/>
      <c r="XU564" s="1476"/>
      <c r="XV564" s="1476"/>
      <c r="XW564" s="1476"/>
      <c r="XX564" s="1476"/>
      <c r="XY564" s="1476"/>
      <c r="XZ564" s="1476"/>
      <c r="YA564" s="1476"/>
      <c r="YB564" s="1476"/>
      <c r="YC564" s="1476"/>
      <c r="YD564" s="1476"/>
      <c r="YE564" s="1476"/>
      <c r="YF564" s="1476"/>
      <c r="YG564" s="1476"/>
      <c r="YH564" s="1476"/>
      <c r="YI564" s="1476"/>
      <c r="YJ564" s="1476"/>
      <c r="YK564" s="1476"/>
      <c r="YL564" s="1476"/>
      <c r="YM564" s="1476"/>
      <c r="YN564" s="1476"/>
      <c r="YO564" s="1476"/>
      <c r="YP564" s="1476"/>
      <c r="YQ564" s="1476"/>
      <c r="YR564" s="1476"/>
      <c r="YS564" s="1476"/>
      <c r="YT564" s="1476"/>
      <c r="YU564" s="1476"/>
      <c r="YV564" s="1476"/>
      <c r="YW564" s="1476"/>
      <c r="YX564" s="1476"/>
      <c r="YY564" s="1476"/>
      <c r="YZ564" s="1476"/>
      <c r="ZA564" s="1476"/>
      <c r="ZB564" s="1476"/>
      <c r="ZC564" s="1476"/>
      <c r="ZD564" s="1476"/>
      <c r="ZE564" s="1476"/>
      <c r="ZF564" s="1476"/>
      <c r="ZG564" s="1476"/>
      <c r="ZH564" s="1476"/>
      <c r="ZI564" s="1476"/>
      <c r="ZJ564" s="1476"/>
      <c r="ZK564" s="1476"/>
      <c r="ZL564" s="1476"/>
      <c r="ZM564" s="1476"/>
      <c r="ZN564" s="1476"/>
      <c r="ZO564" s="1476"/>
      <c r="ZP564" s="1476"/>
      <c r="ZQ564" s="1476"/>
      <c r="ZR564" s="1476"/>
      <c r="ZS564" s="1476"/>
      <c r="ZT564" s="1476"/>
      <c r="ZU564" s="1476"/>
      <c r="ZV564" s="1476"/>
      <c r="ZW564" s="1476"/>
      <c r="ZX564" s="1476"/>
      <c r="ZY564" s="1476"/>
      <c r="ZZ564" s="1476"/>
      <c r="AAA564" s="1476"/>
      <c r="AAB564" s="1476"/>
      <c r="AAC564" s="1476"/>
      <c r="AAD564" s="1476"/>
      <c r="AAE564" s="1476"/>
      <c r="AAF564" s="1476"/>
      <c r="AAG564" s="1476"/>
      <c r="AAH564" s="1476"/>
      <c r="AAI564" s="1476"/>
      <c r="AAJ564" s="1476"/>
      <c r="AAK564" s="1476"/>
      <c r="AAL564" s="1476"/>
      <c r="AAM564" s="1476"/>
      <c r="AAN564" s="1476"/>
      <c r="AAO564" s="1476"/>
      <c r="AAP564" s="1476"/>
      <c r="AAQ564" s="1476"/>
      <c r="AAR564" s="1476"/>
      <c r="AAS564" s="1476"/>
      <c r="AAT564" s="1476"/>
      <c r="AAU564" s="1476"/>
      <c r="AAV564" s="1476"/>
      <c r="AAW564" s="1476"/>
      <c r="AAX564" s="1476"/>
      <c r="AAY564" s="1476"/>
      <c r="AAZ564" s="1476"/>
      <c r="ABA564" s="1476"/>
      <c r="ABB564" s="1476"/>
      <c r="ABC564" s="1476"/>
      <c r="ABD564" s="1476"/>
      <c r="ABE564" s="1476"/>
      <c r="ABF564" s="1476"/>
      <c r="ABG564" s="1476"/>
      <c r="ABH564" s="1476"/>
      <c r="ABI564" s="1476"/>
      <c r="ABJ564" s="1476"/>
      <c r="ABK564" s="1476"/>
      <c r="ABL564" s="1476"/>
      <c r="ABM564" s="1476"/>
      <c r="ABN564" s="1476"/>
      <c r="ABO564" s="1476"/>
      <c r="ABP564" s="1476"/>
      <c r="ABQ564" s="1476"/>
      <c r="ABR564" s="1476"/>
      <c r="ABS564" s="1476"/>
      <c r="ABT564" s="1476"/>
      <c r="ABU564" s="1476"/>
      <c r="ABV564" s="1476"/>
      <c r="ABW564" s="1476"/>
      <c r="ABX564" s="1476"/>
      <c r="ABY564" s="1476"/>
      <c r="ABZ564" s="1476"/>
      <c r="ACA564" s="1476"/>
      <c r="ACB564" s="1476"/>
      <c r="ACC564" s="1476"/>
      <c r="ACD564" s="1476"/>
      <c r="ACE564" s="1476"/>
      <c r="ACF564" s="1476"/>
      <c r="ACG564" s="1476"/>
      <c r="ACH564" s="1476"/>
      <c r="ACI564" s="1476"/>
      <c r="ACJ564" s="1476"/>
      <c r="ACK564" s="1476"/>
      <c r="ACL564" s="1476"/>
      <c r="ACM564" s="1476"/>
      <c r="ACN564" s="1476"/>
      <c r="ACO564" s="1476"/>
      <c r="ACP564" s="1476"/>
      <c r="ACQ564" s="1476"/>
      <c r="ACR564" s="1476"/>
      <c r="ACS564" s="1476"/>
      <c r="ACT564" s="1476"/>
      <c r="ACU564" s="1476"/>
      <c r="ACV564" s="1476"/>
      <c r="ACW564" s="1476"/>
      <c r="ACX564" s="1476"/>
      <c r="ACY564" s="1476"/>
      <c r="ACZ564" s="1476"/>
      <c r="ADA564" s="1476"/>
      <c r="ADB564" s="1476"/>
      <c r="ADC564" s="1476"/>
      <c r="ADD564" s="1476"/>
      <c r="ADE564" s="1476"/>
      <c r="ADF564" s="1476"/>
      <c r="ADG564" s="1476"/>
      <c r="ADH564" s="1476"/>
      <c r="ADI564" s="1476"/>
      <c r="ADJ564" s="1476"/>
      <c r="ADK564" s="1476"/>
      <c r="ADL564" s="1476"/>
      <c r="ADM564" s="1476"/>
      <c r="ADN564" s="1476"/>
      <c r="ADO564" s="1476"/>
      <c r="ADP564" s="1476"/>
      <c r="ADQ564" s="1476"/>
      <c r="ADR564" s="1476"/>
      <c r="ADS564" s="1476"/>
      <c r="ADT564" s="1476"/>
      <c r="ADU564" s="1476"/>
      <c r="ADV564" s="1476"/>
      <c r="ADW564" s="1476"/>
      <c r="ADX564" s="1476"/>
      <c r="ADY564" s="1476"/>
      <c r="ADZ564" s="1476"/>
      <c r="AEA564" s="1476"/>
      <c r="AEB564" s="1476"/>
      <c r="AEC564" s="1476"/>
      <c r="AED564" s="1476"/>
      <c r="AEE564" s="1476"/>
      <c r="AEF564" s="1476"/>
      <c r="AEG564" s="1476"/>
      <c r="AEH564" s="1476"/>
      <c r="AEI564" s="1476"/>
      <c r="AEJ564" s="1476"/>
      <c r="AEK564" s="1476"/>
      <c r="AEL564" s="1476"/>
      <c r="AEM564" s="1476"/>
      <c r="AEN564" s="1476"/>
      <c r="AEO564" s="1476"/>
      <c r="AEP564" s="1476"/>
      <c r="AEQ564" s="1476"/>
      <c r="AER564" s="1476"/>
      <c r="AES564" s="1476"/>
      <c r="AET564" s="1476"/>
      <c r="AEU564" s="1476"/>
      <c r="AEV564" s="1476"/>
      <c r="AEW564" s="1476"/>
      <c r="AEX564" s="1476"/>
      <c r="AEY564" s="1476"/>
      <c r="AEZ564" s="1476"/>
      <c r="AFA564" s="1476"/>
      <c r="AFB564" s="1476"/>
      <c r="AFC564" s="1476"/>
      <c r="AFD564" s="1476"/>
      <c r="AFE564" s="1476"/>
      <c r="AFF564" s="1476"/>
      <c r="AFG564" s="1476"/>
      <c r="AFH564" s="1476"/>
      <c r="AFI564" s="1476"/>
      <c r="AFJ564" s="1476"/>
      <c r="AFK564" s="1476"/>
      <c r="AFL564" s="1476"/>
      <c r="AFM564" s="1476"/>
      <c r="AFN564" s="1476"/>
      <c r="AFO564" s="1476"/>
      <c r="AFP564" s="1476"/>
      <c r="AFQ564" s="1476"/>
      <c r="AFR564" s="1476"/>
      <c r="AFS564" s="1476"/>
      <c r="AFT564" s="1476"/>
      <c r="AFU564" s="1476"/>
      <c r="AFV564" s="1476"/>
      <c r="AFW564" s="1476"/>
      <c r="AFX564" s="1476"/>
      <c r="AFY564" s="1476"/>
      <c r="AFZ564" s="1476"/>
      <c r="AGA564" s="1476"/>
      <c r="AGB564" s="1476"/>
      <c r="AGC564" s="1476"/>
      <c r="AGD564" s="1476"/>
      <c r="AGE564" s="1476"/>
      <c r="AGF564" s="1476"/>
      <c r="AGG564" s="1476"/>
      <c r="AGH564" s="1476"/>
      <c r="AGI564" s="1476"/>
      <c r="AGJ564" s="1476"/>
      <c r="AGK564" s="1476"/>
      <c r="AGL564" s="1476"/>
      <c r="AGM564" s="1476"/>
      <c r="AGN564" s="1476"/>
      <c r="AGO564" s="1476"/>
      <c r="AGP564" s="1476"/>
      <c r="AGQ564" s="1476"/>
      <c r="AGR564" s="1476"/>
      <c r="AGS564" s="1476"/>
      <c r="AGT564" s="1476"/>
      <c r="AGU564" s="1476"/>
      <c r="AGV564" s="1476"/>
      <c r="AGW564" s="1476"/>
      <c r="AGX564" s="1476"/>
      <c r="AGY564" s="1476"/>
      <c r="AGZ564" s="1476"/>
      <c r="AHA564" s="1476"/>
      <c r="AHB564" s="1476"/>
      <c r="AHC564" s="1476"/>
      <c r="AHD564" s="1476"/>
      <c r="AHE564" s="1476"/>
      <c r="AHF564" s="1476"/>
      <c r="AHG564" s="1476"/>
      <c r="AHH564" s="1476"/>
      <c r="AHI564" s="1476"/>
      <c r="AHJ564" s="1476"/>
      <c r="AHK564" s="1476"/>
      <c r="AHL564" s="1476"/>
      <c r="AHM564" s="1476"/>
      <c r="AHN564" s="1476"/>
      <c r="AHO564" s="1476"/>
      <c r="AHP564" s="1476"/>
      <c r="AHQ564" s="1476"/>
      <c r="AHR564" s="1476"/>
      <c r="AHS564" s="1476"/>
      <c r="AHT564" s="1476"/>
      <c r="AHU564" s="1476"/>
      <c r="AHV564" s="1476"/>
      <c r="AHW564" s="1476"/>
      <c r="AHX564" s="1476"/>
      <c r="AHY564" s="1476"/>
      <c r="AHZ564" s="1476"/>
      <c r="AIA564" s="1476"/>
      <c r="AIB564" s="1476"/>
      <c r="AIC564" s="1476"/>
      <c r="AID564" s="1476"/>
      <c r="AIE564" s="1476"/>
      <c r="AIF564" s="1476"/>
      <c r="AIG564" s="1476"/>
      <c r="AIH564" s="1476"/>
      <c r="AII564" s="1476"/>
      <c r="AIJ564" s="1476"/>
      <c r="AIK564" s="1476"/>
      <c r="AIL564" s="1476"/>
      <c r="AIM564" s="1476"/>
      <c r="AIN564" s="1476"/>
      <c r="AIO564" s="1476"/>
      <c r="AIP564" s="1476"/>
      <c r="AIQ564" s="1476"/>
      <c r="AIR564" s="1476"/>
      <c r="AIS564" s="1476"/>
      <c r="AIT564" s="1476"/>
      <c r="AIU564" s="1476"/>
      <c r="AIV564" s="1476"/>
      <c r="AIW564" s="1476"/>
      <c r="AIX564" s="1476"/>
      <c r="AIY564" s="1476"/>
      <c r="AIZ564" s="1476"/>
      <c r="AJA564" s="1476"/>
      <c r="AJB564" s="1476"/>
      <c r="AJC564" s="1476"/>
      <c r="AJD564" s="1476"/>
      <c r="AJE564" s="1476"/>
      <c r="AJF564" s="1476"/>
      <c r="AJG564" s="1476"/>
      <c r="AJH564" s="1476"/>
      <c r="AJI564" s="1476"/>
      <c r="AJJ564" s="1476"/>
      <c r="AJK564" s="1476"/>
      <c r="AJL564" s="1476"/>
      <c r="AJM564" s="1476"/>
      <c r="AJN564" s="1476"/>
      <c r="AJO564" s="1476"/>
      <c r="AJP564" s="1476"/>
      <c r="AJQ564" s="1476"/>
      <c r="AJR564" s="1476"/>
      <c r="AJS564" s="1476"/>
      <c r="AJT564" s="1476"/>
      <c r="AJU564" s="1476"/>
      <c r="AJV564" s="1476"/>
      <c r="AJW564" s="1476"/>
      <c r="AJX564" s="1476"/>
      <c r="AJY564" s="1476"/>
      <c r="AJZ564" s="1476"/>
      <c r="AKA564" s="1476"/>
      <c r="AKB564" s="1476"/>
      <c r="AKC564" s="1476"/>
      <c r="AKD564" s="1476"/>
      <c r="AKE564" s="1476"/>
      <c r="AKF564" s="1476"/>
      <c r="AKG564" s="1476"/>
      <c r="AKH564" s="1476"/>
      <c r="AKI564" s="1476"/>
      <c r="AKJ564" s="1476"/>
      <c r="AKK564" s="1476"/>
      <c r="AKL564" s="1476"/>
      <c r="AKM564" s="1476"/>
      <c r="AKN564" s="1476"/>
      <c r="AKO564" s="1476"/>
      <c r="AKP564" s="1476"/>
      <c r="AKQ564" s="1476"/>
      <c r="AKR564" s="1476"/>
      <c r="AKS564" s="1476"/>
      <c r="AKT564" s="1476"/>
      <c r="AKU564" s="1476"/>
      <c r="AKV564" s="1476"/>
      <c r="AKW564" s="1476"/>
      <c r="AKX564" s="1476"/>
      <c r="AKY564" s="1476"/>
      <c r="AKZ564" s="1476"/>
      <c r="ALA564" s="1476"/>
      <c r="ALB564" s="1476"/>
      <c r="ALC564" s="1476"/>
      <c r="ALD564" s="1476"/>
      <c r="ALE564" s="1476"/>
      <c r="ALF564" s="1476"/>
      <c r="ALG564" s="1476"/>
      <c r="ALH564" s="1476"/>
      <c r="ALI564" s="1476"/>
      <c r="ALJ564" s="1476"/>
      <c r="ALK564" s="1476"/>
      <c r="ALL564" s="1476"/>
      <c r="ALM564" s="1476"/>
      <c r="ALN564" s="1476"/>
      <c r="ALO564" s="1476"/>
      <c r="ALP564" s="1476"/>
      <c r="ALQ564" s="1476"/>
      <c r="ALR564" s="1476"/>
      <c r="ALS564" s="1476"/>
      <c r="ALT564" s="1476"/>
      <c r="ALU564" s="1476"/>
      <c r="ALV564" s="1476"/>
      <c r="ALW564" s="1476"/>
      <c r="ALX564" s="1476"/>
      <c r="ALY564" s="1476"/>
      <c r="ALZ564" s="1476"/>
      <c r="AMA564" s="1476"/>
      <c r="AMB564" s="1476"/>
      <c r="AMC564" s="1476"/>
      <c r="AMD564" s="1476"/>
      <c r="AME564" s="1476"/>
      <c r="AMF564" s="1476"/>
      <c r="AMG564" s="1476"/>
      <c r="AMH564" s="1476"/>
      <c r="AMI564" s="1476"/>
      <c r="AMJ564" s="1476"/>
      <c r="AMK564" s="1476"/>
    </row>
    <row r="565" spans="1:1025">
      <c r="A565" s="682"/>
      <c r="B565" s="682"/>
      <c r="C565" s="682"/>
      <c r="D565" s="1639"/>
      <c r="E565" s="1639"/>
      <c r="F565" s="1669"/>
      <c r="G565" s="680"/>
      <c r="H565" s="681"/>
      <c r="K565" s="1476"/>
      <c r="L565" s="1476"/>
      <c r="M565" s="1476"/>
      <c r="N565" s="1476"/>
      <c r="O565" s="1476"/>
      <c r="P565" s="1476"/>
      <c r="Q565" s="1476"/>
      <c r="R565" s="1476"/>
      <c r="S565" s="1476"/>
      <c r="T565" s="1476"/>
      <c r="U565" s="1476"/>
      <c r="V565" s="1476"/>
      <c r="W565" s="1476"/>
      <c r="X565" s="1476"/>
      <c r="Y565" s="1476"/>
      <c r="Z565" s="1476"/>
      <c r="AA565" s="1476"/>
      <c r="AB565" s="1476"/>
      <c r="AC565" s="1476"/>
      <c r="AD565" s="1476"/>
      <c r="AE565" s="1476"/>
      <c r="AF565" s="1476"/>
      <c r="AG565" s="1476"/>
      <c r="AH565" s="1476"/>
      <c r="AI565" s="1476"/>
      <c r="AJ565" s="1476"/>
      <c r="AK565" s="1476"/>
      <c r="AL565" s="1476"/>
      <c r="AM565" s="1476"/>
      <c r="AN565" s="1476"/>
      <c r="AO565" s="1476"/>
      <c r="AP565" s="1476"/>
      <c r="AQ565" s="1476"/>
      <c r="AR565" s="1476"/>
      <c r="AS565" s="1476"/>
      <c r="AT565" s="1476"/>
      <c r="AU565" s="1476"/>
      <c r="AV565" s="1476"/>
      <c r="AW565" s="1476"/>
      <c r="AX565" s="1476"/>
      <c r="AY565" s="1476"/>
      <c r="AZ565" s="1476"/>
      <c r="BA565" s="1476"/>
      <c r="BB565" s="1476"/>
      <c r="BC565" s="1476"/>
      <c r="BD565" s="1476"/>
      <c r="BE565" s="1476"/>
      <c r="BF565" s="1476"/>
      <c r="BG565" s="1476"/>
      <c r="BH565" s="1476"/>
      <c r="BI565" s="1476"/>
      <c r="BJ565" s="1476"/>
      <c r="BK565" s="1476"/>
      <c r="BL565" s="1476"/>
      <c r="BM565" s="1476"/>
      <c r="BN565" s="1476"/>
      <c r="BO565" s="1476"/>
      <c r="BP565" s="1476"/>
      <c r="BQ565" s="1476"/>
      <c r="BR565" s="1476"/>
      <c r="BS565" s="1476"/>
      <c r="BT565" s="1476"/>
      <c r="BU565" s="1476"/>
      <c r="BV565" s="1476"/>
      <c r="BW565" s="1476"/>
      <c r="BX565" s="1476"/>
      <c r="BY565" s="1476"/>
      <c r="BZ565" s="1476"/>
      <c r="CA565" s="1476"/>
      <c r="CB565" s="1476"/>
      <c r="CC565" s="1476"/>
      <c r="CD565" s="1476"/>
      <c r="CE565" s="1476"/>
      <c r="CF565" s="1476"/>
      <c r="CG565" s="1476"/>
      <c r="CH565" s="1476"/>
      <c r="CI565" s="1476"/>
      <c r="CJ565" s="1476"/>
      <c r="CK565" s="1476"/>
      <c r="CL565" s="1476"/>
      <c r="CM565" s="1476"/>
      <c r="CN565" s="1476"/>
      <c r="CO565" s="1476"/>
      <c r="CP565" s="1476"/>
      <c r="CQ565" s="1476"/>
      <c r="CR565" s="1476"/>
      <c r="CS565" s="1476"/>
      <c r="CT565" s="1476"/>
      <c r="CU565" s="1476"/>
      <c r="CV565" s="1476"/>
      <c r="CW565" s="1476"/>
      <c r="CX565" s="1476"/>
      <c r="CY565" s="1476"/>
      <c r="CZ565" s="1476"/>
      <c r="DA565" s="1476"/>
      <c r="DB565" s="1476"/>
      <c r="DC565" s="1476"/>
      <c r="DD565" s="1476"/>
      <c r="DE565" s="1476"/>
      <c r="DF565" s="1476"/>
      <c r="DG565" s="1476"/>
      <c r="DH565" s="1476"/>
      <c r="DI565" s="1476"/>
      <c r="DJ565" s="1476"/>
      <c r="DK565" s="1476"/>
      <c r="DL565" s="1476"/>
      <c r="DM565" s="1476"/>
      <c r="DN565" s="1476"/>
      <c r="DO565" s="1476"/>
      <c r="DP565" s="1476"/>
      <c r="DQ565" s="1476"/>
      <c r="DR565" s="1476"/>
      <c r="DS565" s="1476"/>
      <c r="DT565" s="1476"/>
      <c r="DU565" s="1476"/>
      <c r="DV565" s="1476"/>
      <c r="DW565" s="1476"/>
      <c r="DX565" s="1476"/>
      <c r="DY565" s="1476"/>
      <c r="DZ565" s="1476"/>
      <c r="EA565" s="1476"/>
      <c r="EB565" s="1476"/>
      <c r="EC565" s="1476"/>
      <c r="ED565" s="1476"/>
      <c r="EE565" s="1476"/>
      <c r="EF565" s="1476"/>
      <c r="EG565" s="1476"/>
      <c r="EH565" s="1476"/>
      <c r="EI565" s="1476"/>
      <c r="EJ565" s="1476"/>
      <c r="EK565" s="1476"/>
      <c r="EL565" s="1476"/>
      <c r="EM565" s="1476"/>
      <c r="EN565" s="1476"/>
      <c r="EO565" s="1476"/>
      <c r="EP565" s="1476"/>
      <c r="EQ565" s="1476"/>
      <c r="ER565" s="1476"/>
      <c r="ES565" s="1476"/>
      <c r="ET565" s="1476"/>
      <c r="EU565" s="1476"/>
      <c r="EV565" s="1476"/>
      <c r="EW565" s="1476"/>
      <c r="EX565" s="1476"/>
      <c r="EY565" s="1476"/>
      <c r="EZ565" s="1476"/>
      <c r="FA565" s="1476"/>
      <c r="FB565" s="1476"/>
      <c r="FC565" s="1476"/>
      <c r="FD565" s="1476"/>
      <c r="FE565" s="1476"/>
      <c r="FF565" s="1476"/>
      <c r="FG565" s="1476"/>
      <c r="FH565" s="1476"/>
      <c r="FI565" s="1476"/>
      <c r="FJ565" s="1476"/>
      <c r="FK565" s="1476"/>
      <c r="FL565" s="1476"/>
      <c r="FM565" s="1476"/>
      <c r="FN565" s="1476"/>
      <c r="FO565" s="1476"/>
      <c r="FP565" s="1476"/>
      <c r="FQ565" s="1476"/>
      <c r="FR565" s="1476"/>
      <c r="FS565" s="1476"/>
      <c r="FT565" s="1476"/>
      <c r="FU565" s="1476"/>
      <c r="FV565" s="1476"/>
      <c r="FW565" s="1476"/>
      <c r="FX565" s="1476"/>
      <c r="FY565" s="1476"/>
      <c r="FZ565" s="1476"/>
      <c r="GA565" s="1476"/>
      <c r="GB565" s="1476"/>
      <c r="GC565" s="1476"/>
      <c r="GD565" s="1476"/>
      <c r="GE565" s="1476"/>
      <c r="GF565" s="1476"/>
      <c r="GG565" s="1476"/>
      <c r="GH565" s="1476"/>
      <c r="GI565" s="1476"/>
      <c r="GJ565" s="1476"/>
      <c r="GK565" s="1476"/>
      <c r="GL565" s="1476"/>
      <c r="GM565" s="1476"/>
      <c r="GN565" s="1476"/>
      <c r="GO565" s="1476"/>
      <c r="GP565" s="1476"/>
      <c r="GQ565" s="1476"/>
      <c r="GR565" s="1476"/>
      <c r="GS565" s="1476"/>
      <c r="GT565" s="1476"/>
      <c r="GU565" s="1476"/>
      <c r="GV565" s="1476"/>
      <c r="GW565" s="1476"/>
      <c r="GX565" s="1476"/>
      <c r="GY565" s="1476"/>
      <c r="GZ565" s="1476"/>
      <c r="HA565" s="1476"/>
      <c r="HB565" s="1476"/>
      <c r="HC565" s="1476"/>
      <c r="HD565" s="1476"/>
      <c r="HE565" s="1476"/>
      <c r="HF565" s="1476"/>
      <c r="HG565" s="1476"/>
      <c r="HH565" s="1476"/>
      <c r="HI565" s="1476"/>
      <c r="HJ565" s="1476"/>
      <c r="HK565" s="1476"/>
      <c r="HL565" s="1476"/>
      <c r="HM565" s="1476"/>
      <c r="HN565" s="1476"/>
      <c r="HO565" s="1476"/>
      <c r="HP565" s="1476"/>
      <c r="HQ565" s="1476"/>
      <c r="HR565" s="1476"/>
      <c r="HS565" s="1476"/>
      <c r="HT565" s="1476"/>
      <c r="HU565" s="1476"/>
      <c r="HV565" s="1476"/>
      <c r="HW565" s="1476"/>
      <c r="HX565" s="1476"/>
      <c r="HY565" s="1476"/>
      <c r="HZ565" s="1476"/>
      <c r="IA565" s="1476"/>
      <c r="IB565" s="1476"/>
      <c r="IC565" s="1476"/>
      <c r="ID565" s="1476"/>
      <c r="IE565" s="1476"/>
      <c r="IF565" s="1476"/>
      <c r="IG565" s="1476"/>
      <c r="IH565" s="1476"/>
      <c r="II565" s="1476"/>
      <c r="IJ565" s="1476"/>
      <c r="IK565" s="1476"/>
      <c r="IL565" s="1476"/>
      <c r="IM565" s="1476"/>
      <c r="IN565" s="1476"/>
      <c r="IO565" s="1476"/>
      <c r="IP565" s="1476"/>
      <c r="IQ565" s="1476"/>
      <c r="IR565" s="1476"/>
      <c r="IS565" s="1476"/>
      <c r="IT565" s="1476"/>
      <c r="IU565" s="1476"/>
      <c r="IV565" s="1476"/>
      <c r="IW565" s="1476"/>
      <c r="IX565" s="1476"/>
      <c r="IY565" s="1476"/>
      <c r="IZ565" s="1476"/>
      <c r="JA565" s="1476"/>
      <c r="JB565" s="1476"/>
      <c r="JC565" s="1476"/>
      <c r="JD565" s="1476"/>
      <c r="JE565" s="1476"/>
      <c r="JF565" s="1476"/>
      <c r="JG565" s="1476"/>
      <c r="JH565" s="1476"/>
      <c r="JI565" s="1476"/>
      <c r="JJ565" s="1476"/>
      <c r="JK565" s="1476"/>
      <c r="JL565" s="1476"/>
      <c r="JM565" s="1476"/>
      <c r="JN565" s="1476"/>
      <c r="JO565" s="1476"/>
      <c r="JP565" s="1476"/>
      <c r="JQ565" s="1476"/>
      <c r="JR565" s="1476"/>
      <c r="JS565" s="1476"/>
      <c r="JT565" s="1476"/>
      <c r="JU565" s="1476"/>
      <c r="JV565" s="1476"/>
      <c r="JW565" s="1476"/>
      <c r="JX565" s="1476"/>
      <c r="JY565" s="1476"/>
      <c r="JZ565" s="1476"/>
      <c r="KA565" s="1476"/>
      <c r="KB565" s="1476"/>
      <c r="KC565" s="1476"/>
      <c r="KD565" s="1476"/>
      <c r="KE565" s="1476"/>
      <c r="KF565" s="1476"/>
      <c r="KG565" s="1476"/>
      <c r="KH565" s="1476"/>
      <c r="KI565" s="1476"/>
      <c r="KJ565" s="1476"/>
      <c r="KK565" s="1476"/>
      <c r="KL565" s="1476"/>
      <c r="KM565" s="1476"/>
      <c r="KN565" s="1476"/>
      <c r="KO565" s="1476"/>
      <c r="KP565" s="1476"/>
      <c r="KQ565" s="1476"/>
      <c r="KR565" s="1476"/>
      <c r="KS565" s="1476"/>
      <c r="KT565" s="1476"/>
      <c r="KU565" s="1476"/>
      <c r="KV565" s="1476"/>
      <c r="KW565" s="1476"/>
      <c r="KX565" s="1476"/>
      <c r="KY565" s="1476"/>
      <c r="KZ565" s="1476"/>
      <c r="LA565" s="1476"/>
      <c r="LB565" s="1476"/>
      <c r="LC565" s="1476"/>
      <c r="LD565" s="1476"/>
      <c r="LE565" s="1476"/>
      <c r="LF565" s="1476"/>
      <c r="LG565" s="1476"/>
      <c r="LH565" s="1476"/>
      <c r="LI565" s="1476"/>
      <c r="LJ565" s="1476"/>
      <c r="LK565" s="1476"/>
      <c r="LL565" s="1476"/>
      <c r="LM565" s="1476"/>
      <c r="LN565" s="1476"/>
      <c r="LO565" s="1476"/>
      <c r="LP565" s="1476"/>
      <c r="LQ565" s="1476"/>
      <c r="LR565" s="1476"/>
      <c r="LS565" s="1476"/>
      <c r="LT565" s="1476"/>
      <c r="LU565" s="1476"/>
      <c r="LV565" s="1476"/>
      <c r="LW565" s="1476"/>
      <c r="LX565" s="1476"/>
      <c r="LY565" s="1476"/>
      <c r="LZ565" s="1476"/>
      <c r="MA565" s="1476"/>
      <c r="MB565" s="1476"/>
      <c r="MC565" s="1476"/>
      <c r="MD565" s="1476"/>
      <c r="ME565" s="1476"/>
      <c r="MF565" s="1476"/>
      <c r="MG565" s="1476"/>
      <c r="MH565" s="1476"/>
      <c r="MI565" s="1476"/>
      <c r="MJ565" s="1476"/>
      <c r="MK565" s="1476"/>
      <c r="ML565" s="1476"/>
      <c r="MM565" s="1476"/>
      <c r="MN565" s="1476"/>
      <c r="MO565" s="1476"/>
      <c r="MP565" s="1476"/>
      <c r="MQ565" s="1476"/>
      <c r="MR565" s="1476"/>
      <c r="MS565" s="1476"/>
      <c r="MT565" s="1476"/>
      <c r="MU565" s="1476"/>
      <c r="MV565" s="1476"/>
      <c r="MW565" s="1476"/>
      <c r="MX565" s="1476"/>
      <c r="MY565" s="1476"/>
      <c r="MZ565" s="1476"/>
      <c r="NA565" s="1476"/>
      <c r="NB565" s="1476"/>
      <c r="NC565" s="1476"/>
      <c r="ND565" s="1476"/>
      <c r="NE565" s="1476"/>
      <c r="NF565" s="1476"/>
      <c r="NG565" s="1476"/>
      <c r="NH565" s="1476"/>
      <c r="NI565" s="1476"/>
      <c r="NJ565" s="1476"/>
      <c r="NK565" s="1476"/>
      <c r="NL565" s="1476"/>
      <c r="NM565" s="1476"/>
      <c r="NN565" s="1476"/>
      <c r="NO565" s="1476"/>
      <c r="NP565" s="1476"/>
      <c r="NQ565" s="1476"/>
      <c r="NR565" s="1476"/>
      <c r="NS565" s="1476"/>
      <c r="NT565" s="1476"/>
      <c r="NU565" s="1476"/>
      <c r="NV565" s="1476"/>
      <c r="NW565" s="1476"/>
      <c r="NX565" s="1476"/>
      <c r="NY565" s="1476"/>
      <c r="NZ565" s="1476"/>
      <c r="OA565" s="1476"/>
      <c r="OB565" s="1476"/>
      <c r="OC565" s="1476"/>
      <c r="OD565" s="1476"/>
      <c r="OE565" s="1476"/>
      <c r="OF565" s="1476"/>
      <c r="OG565" s="1476"/>
      <c r="OH565" s="1476"/>
      <c r="OI565" s="1476"/>
      <c r="OJ565" s="1476"/>
      <c r="OK565" s="1476"/>
      <c r="OL565" s="1476"/>
      <c r="OM565" s="1476"/>
      <c r="ON565" s="1476"/>
      <c r="OO565" s="1476"/>
      <c r="OP565" s="1476"/>
      <c r="OQ565" s="1476"/>
      <c r="OR565" s="1476"/>
      <c r="OS565" s="1476"/>
      <c r="OT565" s="1476"/>
      <c r="OU565" s="1476"/>
      <c r="OV565" s="1476"/>
      <c r="OW565" s="1476"/>
      <c r="OX565" s="1476"/>
      <c r="OY565" s="1476"/>
      <c r="OZ565" s="1476"/>
      <c r="PA565" s="1476"/>
      <c r="PB565" s="1476"/>
      <c r="PC565" s="1476"/>
      <c r="PD565" s="1476"/>
      <c r="PE565" s="1476"/>
      <c r="PF565" s="1476"/>
      <c r="PG565" s="1476"/>
      <c r="PH565" s="1476"/>
      <c r="PI565" s="1476"/>
      <c r="PJ565" s="1476"/>
      <c r="PK565" s="1476"/>
      <c r="PL565" s="1476"/>
      <c r="PM565" s="1476"/>
      <c r="PN565" s="1476"/>
      <c r="PO565" s="1476"/>
      <c r="PP565" s="1476"/>
      <c r="PQ565" s="1476"/>
      <c r="PR565" s="1476"/>
      <c r="PS565" s="1476"/>
      <c r="PT565" s="1476"/>
      <c r="PU565" s="1476"/>
      <c r="PV565" s="1476"/>
      <c r="PW565" s="1476"/>
      <c r="PX565" s="1476"/>
      <c r="PY565" s="1476"/>
      <c r="PZ565" s="1476"/>
      <c r="QA565" s="1476"/>
      <c r="QB565" s="1476"/>
      <c r="QC565" s="1476"/>
      <c r="QD565" s="1476"/>
      <c r="QE565" s="1476"/>
      <c r="QF565" s="1476"/>
      <c r="QG565" s="1476"/>
      <c r="QH565" s="1476"/>
      <c r="QI565" s="1476"/>
      <c r="QJ565" s="1476"/>
      <c r="QK565" s="1476"/>
      <c r="QL565" s="1476"/>
      <c r="QM565" s="1476"/>
      <c r="QN565" s="1476"/>
      <c r="QO565" s="1476"/>
      <c r="QP565" s="1476"/>
      <c r="QQ565" s="1476"/>
      <c r="QR565" s="1476"/>
      <c r="QS565" s="1476"/>
      <c r="QT565" s="1476"/>
      <c r="QU565" s="1476"/>
      <c r="QV565" s="1476"/>
      <c r="QW565" s="1476"/>
      <c r="QX565" s="1476"/>
      <c r="QY565" s="1476"/>
      <c r="QZ565" s="1476"/>
      <c r="RA565" s="1476"/>
      <c r="RB565" s="1476"/>
      <c r="RC565" s="1476"/>
      <c r="RD565" s="1476"/>
      <c r="RE565" s="1476"/>
      <c r="RF565" s="1476"/>
      <c r="RG565" s="1476"/>
      <c r="RH565" s="1476"/>
      <c r="RI565" s="1476"/>
      <c r="RJ565" s="1476"/>
      <c r="RK565" s="1476"/>
      <c r="RL565" s="1476"/>
      <c r="RM565" s="1476"/>
      <c r="RN565" s="1476"/>
      <c r="RO565" s="1476"/>
      <c r="RP565" s="1476"/>
      <c r="RQ565" s="1476"/>
      <c r="RR565" s="1476"/>
      <c r="RS565" s="1476"/>
      <c r="RT565" s="1476"/>
      <c r="RU565" s="1476"/>
      <c r="RV565" s="1476"/>
      <c r="RW565" s="1476"/>
      <c r="RX565" s="1476"/>
      <c r="RY565" s="1476"/>
      <c r="RZ565" s="1476"/>
      <c r="SA565" s="1476"/>
      <c r="SB565" s="1476"/>
      <c r="SC565" s="1476"/>
      <c r="SD565" s="1476"/>
      <c r="SE565" s="1476"/>
      <c r="SF565" s="1476"/>
      <c r="SG565" s="1476"/>
      <c r="SH565" s="1476"/>
      <c r="SI565" s="1476"/>
      <c r="SJ565" s="1476"/>
      <c r="SK565" s="1476"/>
      <c r="SL565" s="1476"/>
      <c r="SM565" s="1476"/>
      <c r="SN565" s="1476"/>
      <c r="SO565" s="1476"/>
      <c r="SP565" s="1476"/>
      <c r="SQ565" s="1476"/>
      <c r="SR565" s="1476"/>
      <c r="SS565" s="1476"/>
      <c r="ST565" s="1476"/>
      <c r="SU565" s="1476"/>
      <c r="SV565" s="1476"/>
      <c r="SW565" s="1476"/>
      <c r="SX565" s="1476"/>
      <c r="SY565" s="1476"/>
      <c r="SZ565" s="1476"/>
      <c r="TA565" s="1476"/>
      <c r="TB565" s="1476"/>
      <c r="TC565" s="1476"/>
      <c r="TD565" s="1476"/>
      <c r="TE565" s="1476"/>
      <c r="TF565" s="1476"/>
      <c r="TG565" s="1476"/>
      <c r="TH565" s="1476"/>
      <c r="TI565" s="1476"/>
      <c r="TJ565" s="1476"/>
      <c r="TK565" s="1476"/>
      <c r="TL565" s="1476"/>
      <c r="TM565" s="1476"/>
      <c r="TN565" s="1476"/>
      <c r="TO565" s="1476"/>
      <c r="TP565" s="1476"/>
      <c r="TQ565" s="1476"/>
      <c r="TR565" s="1476"/>
      <c r="TS565" s="1476"/>
      <c r="TT565" s="1476"/>
      <c r="TU565" s="1476"/>
      <c r="TV565" s="1476"/>
      <c r="TW565" s="1476"/>
      <c r="TX565" s="1476"/>
      <c r="TY565" s="1476"/>
      <c r="TZ565" s="1476"/>
      <c r="UA565" s="1476"/>
      <c r="UB565" s="1476"/>
      <c r="UC565" s="1476"/>
      <c r="UD565" s="1476"/>
      <c r="UE565" s="1476"/>
      <c r="UF565" s="1476"/>
      <c r="UG565" s="1476"/>
      <c r="UH565" s="1476"/>
      <c r="UI565" s="1476"/>
      <c r="UJ565" s="1476"/>
      <c r="UK565" s="1476"/>
      <c r="UL565" s="1476"/>
      <c r="UM565" s="1476"/>
      <c r="UN565" s="1476"/>
      <c r="UO565" s="1476"/>
      <c r="UP565" s="1476"/>
      <c r="UQ565" s="1476"/>
      <c r="UR565" s="1476"/>
      <c r="US565" s="1476"/>
      <c r="UT565" s="1476"/>
      <c r="UU565" s="1476"/>
      <c r="UV565" s="1476"/>
      <c r="UW565" s="1476"/>
      <c r="UX565" s="1476"/>
      <c r="UY565" s="1476"/>
      <c r="UZ565" s="1476"/>
      <c r="VA565" s="1476"/>
      <c r="VB565" s="1476"/>
      <c r="VC565" s="1476"/>
      <c r="VD565" s="1476"/>
      <c r="VE565" s="1476"/>
      <c r="VF565" s="1476"/>
      <c r="VG565" s="1476"/>
      <c r="VH565" s="1476"/>
      <c r="VI565" s="1476"/>
      <c r="VJ565" s="1476"/>
      <c r="VK565" s="1476"/>
      <c r="VL565" s="1476"/>
      <c r="VM565" s="1476"/>
      <c r="VN565" s="1476"/>
      <c r="VO565" s="1476"/>
      <c r="VP565" s="1476"/>
      <c r="VQ565" s="1476"/>
      <c r="VR565" s="1476"/>
      <c r="VS565" s="1476"/>
      <c r="VT565" s="1476"/>
      <c r="VU565" s="1476"/>
      <c r="VV565" s="1476"/>
      <c r="VW565" s="1476"/>
      <c r="VX565" s="1476"/>
      <c r="VY565" s="1476"/>
      <c r="VZ565" s="1476"/>
      <c r="WA565" s="1476"/>
      <c r="WB565" s="1476"/>
      <c r="WC565" s="1476"/>
      <c r="WD565" s="1476"/>
      <c r="WE565" s="1476"/>
      <c r="WF565" s="1476"/>
      <c r="WG565" s="1476"/>
      <c r="WH565" s="1476"/>
      <c r="WI565" s="1476"/>
      <c r="WJ565" s="1476"/>
      <c r="WK565" s="1476"/>
      <c r="WL565" s="1476"/>
      <c r="WM565" s="1476"/>
      <c r="WN565" s="1476"/>
      <c r="WO565" s="1476"/>
      <c r="WP565" s="1476"/>
      <c r="WQ565" s="1476"/>
      <c r="WR565" s="1476"/>
      <c r="WS565" s="1476"/>
      <c r="WT565" s="1476"/>
      <c r="WU565" s="1476"/>
      <c r="WV565" s="1476"/>
      <c r="WW565" s="1476"/>
      <c r="WX565" s="1476"/>
      <c r="WY565" s="1476"/>
      <c r="WZ565" s="1476"/>
      <c r="XA565" s="1476"/>
      <c r="XB565" s="1476"/>
      <c r="XC565" s="1476"/>
      <c r="XD565" s="1476"/>
      <c r="XE565" s="1476"/>
      <c r="XF565" s="1476"/>
      <c r="XG565" s="1476"/>
      <c r="XH565" s="1476"/>
      <c r="XI565" s="1476"/>
      <c r="XJ565" s="1476"/>
      <c r="XK565" s="1476"/>
      <c r="XL565" s="1476"/>
      <c r="XM565" s="1476"/>
      <c r="XN565" s="1476"/>
      <c r="XO565" s="1476"/>
      <c r="XP565" s="1476"/>
      <c r="XQ565" s="1476"/>
      <c r="XR565" s="1476"/>
      <c r="XS565" s="1476"/>
      <c r="XT565" s="1476"/>
      <c r="XU565" s="1476"/>
      <c r="XV565" s="1476"/>
      <c r="XW565" s="1476"/>
      <c r="XX565" s="1476"/>
      <c r="XY565" s="1476"/>
      <c r="XZ565" s="1476"/>
      <c r="YA565" s="1476"/>
      <c r="YB565" s="1476"/>
      <c r="YC565" s="1476"/>
      <c r="YD565" s="1476"/>
      <c r="YE565" s="1476"/>
      <c r="YF565" s="1476"/>
      <c r="YG565" s="1476"/>
      <c r="YH565" s="1476"/>
      <c r="YI565" s="1476"/>
      <c r="YJ565" s="1476"/>
      <c r="YK565" s="1476"/>
      <c r="YL565" s="1476"/>
      <c r="YM565" s="1476"/>
      <c r="YN565" s="1476"/>
      <c r="YO565" s="1476"/>
      <c r="YP565" s="1476"/>
      <c r="YQ565" s="1476"/>
      <c r="YR565" s="1476"/>
      <c r="YS565" s="1476"/>
      <c r="YT565" s="1476"/>
      <c r="YU565" s="1476"/>
      <c r="YV565" s="1476"/>
      <c r="YW565" s="1476"/>
      <c r="YX565" s="1476"/>
      <c r="YY565" s="1476"/>
      <c r="YZ565" s="1476"/>
      <c r="ZA565" s="1476"/>
      <c r="ZB565" s="1476"/>
      <c r="ZC565" s="1476"/>
      <c r="ZD565" s="1476"/>
      <c r="ZE565" s="1476"/>
      <c r="ZF565" s="1476"/>
      <c r="ZG565" s="1476"/>
      <c r="ZH565" s="1476"/>
      <c r="ZI565" s="1476"/>
      <c r="ZJ565" s="1476"/>
      <c r="ZK565" s="1476"/>
      <c r="ZL565" s="1476"/>
      <c r="ZM565" s="1476"/>
      <c r="ZN565" s="1476"/>
      <c r="ZO565" s="1476"/>
      <c r="ZP565" s="1476"/>
      <c r="ZQ565" s="1476"/>
      <c r="ZR565" s="1476"/>
      <c r="ZS565" s="1476"/>
      <c r="ZT565" s="1476"/>
      <c r="ZU565" s="1476"/>
      <c r="ZV565" s="1476"/>
      <c r="ZW565" s="1476"/>
      <c r="ZX565" s="1476"/>
      <c r="ZY565" s="1476"/>
      <c r="ZZ565" s="1476"/>
      <c r="AAA565" s="1476"/>
      <c r="AAB565" s="1476"/>
      <c r="AAC565" s="1476"/>
      <c r="AAD565" s="1476"/>
      <c r="AAE565" s="1476"/>
      <c r="AAF565" s="1476"/>
      <c r="AAG565" s="1476"/>
      <c r="AAH565" s="1476"/>
      <c r="AAI565" s="1476"/>
      <c r="AAJ565" s="1476"/>
      <c r="AAK565" s="1476"/>
      <c r="AAL565" s="1476"/>
      <c r="AAM565" s="1476"/>
      <c r="AAN565" s="1476"/>
      <c r="AAO565" s="1476"/>
      <c r="AAP565" s="1476"/>
      <c r="AAQ565" s="1476"/>
      <c r="AAR565" s="1476"/>
      <c r="AAS565" s="1476"/>
      <c r="AAT565" s="1476"/>
      <c r="AAU565" s="1476"/>
      <c r="AAV565" s="1476"/>
      <c r="AAW565" s="1476"/>
      <c r="AAX565" s="1476"/>
      <c r="AAY565" s="1476"/>
      <c r="AAZ565" s="1476"/>
      <c r="ABA565" s="1476"/>
      <c r="ABB565" s="1476"/>
      <c r="ABC565" s="1476"/>
      <c r="ABD565" s="1476"/>
      <c r="ABE565" s="1476"/>
      <c r="ABF565" s="1476"/>
      <c r="ABG565" s="1476"/>
      <c r="ABH565" s="1476"/>
      <c r="ABI565" s="1476"/>
      <c r="ABJ565" s="1476"/>
      <c r="ABK565" s="1476"/>
      <c r="ABL565" s="1476"/>
      <c r="ABM565" s="1476"/>
      <c r="ABN565" s="1476"/>
      <c r="ABO565" s="1476"/>
      <c r="ABP565" s="1476"/>
      <c r="ABQ565" s="1476"/>
      <c r="ABR565" s="1476"/>
      <c r="ABS565" s="1476"/>
      <c r="ABT565" s="1476"/>
      <c r="ABU565" s="1476"/>
      <c r="ABV565" s="1476"/>
      <c r="ABW565" s="1476"/>
      <c r="ABX565" s="1476"/>
      <c r="ABY565" s="1476"/>
      <c r="ABZ565" s="1476"/>
      <c r="ACA565" s="1476"/>
      <c r="ACB565" s="1476"/>
      <c r="ACC565" s="1476"/>
      <c r="ACD565" s="1476"/>
      <c r="ACE565" s="1476"/>
      <c r="ACF565" s="1476"/>
      <c r="ACG565" s="1476"/>
      <c r="ACH565" s="1476"/>
      <c r="ACI565" s="1476"/>
      <c r="ACJ565" s="1476"/>
      <c r="ACK565" s="1476"/>
      <c r="ACL565" s="1476"/>
      <c r="ACM565" s="1476"/>
      <c r="ACN565" s="1476"/>
      <c r="ACO565" s="1476"/>
      <c r="ACP565" s="1476"/>
      <c r="ACQ565" s="1476"/>
      <c r="ACR565" s="1476"/>
      <c r="ACS565" s="1476"/>
      <c r="ACT565" s="1476"/>
      <c r="ACU565" s="1476"/>
      <c r="ACV565" s="1476"/>
      <c r="ACW565" s="1476"/>
      <c r="ACX565" s="1476"/>
      <c r="ACY565" s="1476"/>
      <c r="ACZ565" s="1476"/>
      <c r="ADA565" s="1476"/>
      <c r="ADB565" s="1476"/>
      <c r="ADC565" s="1476"/>
      <c r="ADD565" s="1476"/>
      <c r="ADE565" s="1476"/>
      <c r="ADF565" s="1476"/>
      <c r="ADG565" s="1476"/>
      <c r="ADH565" s="1476"/>
      <c r="ADI565" s="1476"/>
      <c r="ADJ565" s="1476"/>
      <c r="ADK565" s="1476"/>
      <c r="ADL565" s="1476"/>
      <c r="ADM565" s="1476"/>
      <c r="ADN565" s="1476"/>
      <c r="ADO565" s="1476"/>
      <c r="ADP565" s="1476"/>
      <c r="ADQ565" s="1476"/>
      <c r="ADR565" s="1476"/>
      <c r="ADS565" s="1476"/>
      <c r="ADT565" s="1476"/>
      <c r="ADU565" s="1476"/>
      <c r="ADV565" s="1476"/>
      <c r="ADW565" s="1476"/>
      <c r="ADX565" s="1476"/>
      <c r="ADY565" s="1476"/>
      <c r="ADZ565" s="1476"/>
      <c r="AEA565" s="1476"/>
      <c r="AEB565" s="1476"/>
      <c r="AEC565" s="1476"/>
      <c r="AED565" s="1476"/>
      <c r="AEE565" s="1476"/>
      <c r="AEF565" s="1476"/>
      <c r="AEG565" s="1476"/>
      <c r="AEH565" s="1476"/>
      <c r="AEI565" s="1476"/>
      <c r="AEJ565" s="1476"/>
      <c r="AEK565" s="1476"/>
      <c r="AEL565" s="1476"/>
      <c r="AEM565" s="1476"/>
      <c r="AEN565" s="1476"/>
      <c r="AEO565" s="1476"/>
      <c r="AEP565" s="1476"/>
      <c r="AEQ565" s="1476"/>
      <c r="AER565" s="1476"/>
      <c r="AES565" s="1476"/>
      <c r="AET565" s="1476"/>
      <c r="AEU565" s="1476"/>
      <c r="AEV565" s="1476"/>
      <c r="AEW565" s="1476"/>
      <c r="AEX565" s="1476"/>
      <c r="AEY565" s="1476"/>
      <c r="AEZ565" s="1476"/>
      <c r="AFA565" s="1476"/>
      <c r="AFB565" s="1476"/>
      <c r="AFC565" s="1476"/>
      <c r="AFD565" s="1476"/>
      <c r="AFE565" s="1476"/>
      <c r="AFF565" s="1476"/>
      <c r="AFG565" s="1476"/>
      <c r="AFH565" s="1476"/>
      <c r="AFI565" s="1476"/>
      <c r="AFJ565" s="1476"/>
      <c r="AFK565" s="1476"/>
      <c r="AFL565" s="1476"/>
      <c r="AFM565" s="1476"/>
      <c r="AFN565" s="1476"/>
      <c r="AFO565" s="1476"/>
      <c r="AFP565" s="1476"/>
      <c r="AFQ565" s="1476"/>
      <c r="AFR565" s="1476"/>
      <c r="AFS565" s="1476"/>
      <c r="AFT565" s="1476"/>
      <c r="AFU565" s="1476"/>
      <c r="AFV565" s="1476"/>
      <c r="AFW565" s="1476"/>
      <c r="AFX565" s="1476"/>
      <c r="AFY565" s="1476"/>
      <c r="AFZ565" s="1476"/>
      <c r="AGA565" s="1476"/>
      <c r="AGB565" s="1476"/>
      <c r="AGC565" s="1476"/>
      <c r="AGD565" s="1476"/>
      <c r="AGE565" s="1476"/>
      <c r="AGF565" s="1476"/>
      <c r="AGG565" s="1476"/>
      <c r="AGH565" s="1476"/>
      <c r="AGI565" s="1476"/>
      <c r="AGJ565" s="1476"/>
      <c r="AGK565" s="1476"/>
      <c r="AGL565" s="1476"/>
      <c r="AGM565" s="1476"/>
      <c r="AGN565" s="1476"/>
      <c r="AGO565" s="1476"/>
      <c r="AGP565" s="1476"/>
      <c r="AGQ565" s="1476"/>
      <c r="AGR565" s="1476"/>
      <c r="AGS565" s="1476"/>
      <c r="AGT565" s="1476"/>
      <c r="AGU565" s="1476"/>
      <c r="AGV565" s="1476"/>
      <c r="AGW565" s="1476"/>
      <c r="AGX565" s="1476"/>
      <c r="AGY565" s="1476"/>
      <c r="AGZ565" s="1476"/>
      <c r="AHA565" s="1476"/>
      <c r="AHB565" s="1476"/>
      <c r="AHC565" s="1476"/>
      <c r="AHD565" s="1476"/>
      <c r="AHE565" s="1476"/>
      <c r="AHF565" s="1476"/>
      <c r="AHG565" s="1476"/>
      <c r="AHH565" s="1476"/>
      <c r="AHI565" s="1476"/>
      <c r="AHJ565" s="1476"/>
      <c r="AHK565" s="1476"/>
      <c r="AHL565" s="1476"/>
      <c r="AHM565" s="1476"/>
      <c r="AHN565" s="1476"/>
      <c r="AHO565" s="1476"/>
      <c r="AHP565" s="1476"/>
      <c r="AHQ565" s="1476"/>
      <c r="AHR565" s="1476"/>
      <c r="AHS565" s="1476"/>
      <c r="AHT565" s="1476"/>
      <c r="AHU565" s="1476"/>
      <c r="AHV565" s="1476"/>
      <c r="AHW565" s="1476"/>
      <c r="AHX565" s="1476"/>
      <c r="AHY565" s="1476"/>
      <c r="AHZ565" s="1476"/>
      <c r="AIA565" s="1476"/>
      <c r="AIB565" s="1476"/>
      <c r="AIC565" s="1476"/>
      <c r="AID565" s="1476"/>
      <c r="AIE565" s="1476"/>
      <c r="AIF565" s="1476"/>
      <c r="AIG565" s="1476"/>
      <c r="AIH565" s="1476"/>
      <c r="AII565" s="1476"/>
      <c r="AIJ565" s="1476"/>
      <c r="AIK565" s="1476"/>
      <c r="AIL565" s="1476"/>
      <c r="AIM565" s="1476"/>
      <c r="AIN565" s="1476"/>
      <c r="AIO565" s="1476"/>
      <c r="AIP565" s="1476"/>
      <c r="AIQ565" s="1476"/>
      <c r="AIR565" s="1476"/>
      <c r="AIS565" s="1476"/>
      <c r="AIT565" s="1476"/>
      <c r="AIU565" s="1476"/>
      <c r="AIV565" s="1476"/>
      <c r="AIW565" s="1476"/>
      <c r="AIX565" s="1476"/>
      <c r="AIY565" s="1476"/>
      <c r="AIZ565" s="1476"/>
      <c r="AJA565" s="1476"/>
      <c r="AJB565" s="1476"/>
      <c r="AJC565" s="1476"/>
      <c r="AJD565" s="1476"/>
      <c r="AJE565" s="1476"/>
      <c r="AJF565" s="1476"/>
      <c r="AJG565" s="1476"/>
      <c r="AJH565" s="1476"/>
      <c r="AJI565" s="1476"/>
      <c r="AJJ565" s="1476"/>
      <c r="AJK565" s="1476"/>
      <c r="AJL565" s="1476"/>
      <c r="AJM565" s="1476"/>
      <c r="AJN565" s="1476"/>
      <c r="AJO565" s="1476"/>
      <c r="AJP565" s="1476"/>
      <c r="AJQ565" s="1476"/>
      <c r="AJR565" s="1476"/>
      <c r="AJS565" s="1476"/>
      <c r="AJT565" s="1476"/>
      <c r="AJU565" s="1476"/>
      <c r="AJV565" s="1476"/>
      <c r="AJW565" s="1476"/>
      <c r="AJX565" s="1476"/>
      <c r="AJY565" s="1476"/>
      <c r="AJZ565" s="1476"/>
      <c r="AKA565" s="1476"/>
      <c r="AKB565" s="1476"/>
      <c r="AKC565" s="1476"/>
      <c r="AKD565" s="1476"/>
      <c r="AKE565" s="1476"/>
      <c r="AKF565" s="1476"/>
      <c r="AKG565" s="1476"/>
      <c r="AKH565" s="1476"/>
      <c r="AKI565" s="1476"/>
      <c r="AKJ565" s="1476"/>
      <c r="AKK565" s="1476"/>
      <c r="AKL565" s="1476"/>
      <c r="AKM565" s="1476"/>
      <c r="AKN565" s="1476"/>
      <c r="AKO565" s="1476"/>
      <c r="AKP565" s="1476"/>
      <c r="AKQ565" s="1476"/>
      <c r="AKR565" s="1476"/>
      <c r="AKS565" s="1476"/>
      <c r="AKT565" s="1476"/>
      <c r="AKU565" s="1476"/>
      <c r="AKV565" s="1476"/>
      <c r="AKW565" s="1476"/>
      <c r="AKX565" s="1476"/>
      <c r="AKY565" s="1476"/>
      <c r="AKZ565" s="1476"/>
      <c r="ALA565" s="1476"/>
      <c r="ALB565" s="1476"/>
      <c r="ALC565" s="1476"/>
      <c r="ALD565" s="1476"/>
      <c r="ALE565" s="1476"/>
      <c r="ALF565" s="1476"/>
      <c r="ALG565" s="1476"/>
      <c r="ALH565" s="1476"/>
      <c r="ALI565" s="1476"/>
      <c r="ALJ565" s="1476"/>
      <c r="ALK565" s="1476"/>
      <c r="ALL565" s="1476"/>
      <c r="ALM565" s="1476"/>
      <c r="ALN565" s="1476"/>
      <c r="ALO565" s="1476"/>
      <c r="ALP565" s="1476"/>
      <c r="ALQ565" s="1476"/>
      <c r="ALR565" s="1476"/>
      <c r="ALS565" s="1476"/>
      <c r="ALT565" s="1476"/>
      <c r="ALU565" s="1476"/>
      <c r="ALV565" s="1476"/>
      <c r="ALW565" s="1476"/>
      <c r="ALX565" s="1476"/>
      <c r="ALY565" s="1476"/>
      <c r="ALZ565" s="1476"/>
      <c r="AMA565" s="1476"/>
      <c r="AMB565" s="1476"/>
      <c r="AMC565" s="1476"/>
      <c r="AMD565" s="1476"/>
      <c r="AME565" s="1476"/>
      <c r="AMF565" s="1476"/>
      <c r="AMG565" s="1476"/>
      <c r="AMH565" s="1476"/>
      <c r="AMI565" s="1476"/>
      <c r="AMJ565" s="1476"/>
      <c r="AMK565" s="1476"/>
    </row>
    <row r="566" spans="1:1025">
      <c r="A566" s="1633"/>
      <c r="B566" s="1633"/>
      <c r="C566" s="1633"/>
      <c r="D566" s="1633"/>
      <c r="E566" s="1633"/>
      <c r="F566" s="1633"/>
      <c r="G566" s="1633"/>
      <c r="H566" s="1633"/>
      <c r="K566" s="1476"/>
      <c r="L566" s="1476"/>
      <c r="M566" s="1476"/>
      <c r="N566" s="1476"/>
      <c r="O566" s="1476"/>
      <c r="P566" s="1476"/>
      <c r="Q566" s="1476"/>
      <c r="R566" s="1476"/>
      <c r="S566" s="1476"/>
      <c r="T566" s="1476"/>
      <c r="U566" s="1476"/>
      <c r="V566" s="1476"/>
      <c r="W566" s="1476"/>
      <c r="X566" s="1476"/>
      <c r="Y566" s="1476"/>
      <c r="Z566" s="1476"/>
      <c r="AA566" s="1476"/>
      <c r="AB566" s="1476"/>
      <c r="AC566" s="1476"/>
      <c r="AD566" s="1476"/>
      <c r="AE566" s="1476"/>
      <c r="AF566" s="1476"/>
      <c r="AG566" s="1476"/>
      <c r="AH566" s="1476"/>
      <c r="AI566" s="1476"/>
      <c r="AJ566" s="1476"/>
      <c r="AK566" s="1476"/>
      <c r="AL566" s="1476"/>
      <c r="AM566" s="1476"/>
      <c r="AN566" s="1476"/>
      <c r="AO566" s="1476"/>
      <c r="AP566" s="1476"/>
      <c r="AQ566" s="1476"/>
      <c r="AR566" s="1476"/>
      <c r="AS566" s="1476"/>
      <c r="AT566" s="1476"/>
      <c r="AU566" s="1476"/>
      <c r="AV566" s="1476"/>
      <c r="AW566" s="1476"/>
      <c r="AX566" s="1476"/>
      <c r="AY566" s="1476"/>
      <c r="AZ566" s="1476"/>
      <c r="BA566" s="1476"/>
      <c r="BB566" s="1476"/>
      <c r="BC566" s="1476"/>
      <c r="BD566" s="1476"/>
      <c r="BE566" s="1476"/>
      <c r="BF566" s="1476"/>
      <c r="BG566" s="1476"/>
      <c r="BH566" s="1476"/>
      <c r="BI566" s="1476"/>
      <c r="BJ566" s="1476"/>
      <c r="BK566" s="1476"/>
      <c r="BL566" s="1476"/>
      <c r="BM566" s="1476"/>
      <c r="BN566" s="1476"/>
      <c r="BO566" s="1476"/>
      <c r="BP566" s="1476"/>
      <c r="BQ566" s="1476"/>
      <c r="BR566" s="1476"/>
      <c r="BS566" s="1476"/>
      <c r="BT566" s="1476"/>
      <c r="BU566" s="1476"/>
      <c r="BV566" s="1476"/>
      <c r="BW566" s="1476"/>
      <c r="BX566" s="1476"/>
      <c r="BY566" s="1476"/>
      <c r="BZ566" s="1476"/>
      <c r="CA566" s="1476"/>
      <c r="CB566" s="1476"/>
      <c r="CC566" s="1476"/>
      <c r="CD566" s="1476"/>
      <c r="CE566" s="1476"/>
      <c r="CF566" s="1476"/>
      <c r="CG566" s="1476"/>
      <c r="CH566" s="1476"/>
      <c r="CI566" s="1476"/>
      <c r="CJ566" s="1476"/>
      <c r="CK566" s="1476"/>
      <c r="CL566" s="1476"/>
      <c r="CM566" s="1476"/>
      <c r="CN566" s="1476"/>
      <c r="CO566" s="1476"/>
      <c r="CP566" s="1476"/>
      <c r="CQ566" s="1476"/>
      <c r="CR566" s="1476"/>
      <c r="CS566" s="1476"/>
      <c r="CT566" s="1476"/>
      <c r="CU566" s="1476"/>
      <c r="CV566" s="1476"/>
      <c r="CW566" s="1476"/>
      <c r="CX566" s="1476"/>
      <c r="CY566" s="1476"/>
      <c r="CZ566" s="1476"/>
      <c r="DA566" s="1476"/>
      <c r="DB566" s="1476"/>
      <c r="DC566" s="1476"/>
      <c r="DD566" s="1476"/>
      <c r="DE566" s="1476"/>
      <c r="DF566" s="1476"/>
      <c r="DG566" s="1476"/>
      <c r="DH566" s="1476"/>
      <c r="DI566" s="1476"/>
      <c r="DJ566" s="1476"/>
      <c r="DK566" s="1476"/>
      <c r="DL566" s="1476"/>
      <c r="DM566" s="1476"/>
      <c r="DN566" s="1476"/>
      <c r="DO566" s="1476"/>
      <c r="DP566" s="1476"/>
      <c r="DQ566" s="1476"/>
      <c r="DR566" s="1476"/>
      <c r="DS566" s="1476"/>
      <c r="DT566" s="1476"/>
      <c r="DU566" s="1476"/>
      <c r="DV566" s="1476"/>
      <c r="DW566" s="1476"/>
      <c r="DX566" s="1476"/>
      <c r="DY566" s="1476"/>
      <c r="DZ566" s="1476"/>
      <c r="EA566" s="1476"/>
      <c r="EB566" s="1476"/>
      <c r="EC566" s="1476"/>
      <c r="ED566" s="1476"/>
      <c r="EE566" s="1476"/>
      <c r="EF566" s="1476"/>
      <c r="EG566" s="1476"/>
      <c r="EH566" s="1476"/>
      <c r="EI566" s="1476"/>
      <c r="EJ566" s="1476"/>
      <c r="EK566" s="1476"/>
      <c r="EL566" s="1476"/>
      <c r="EM566" s="1476"/>
      <c r="EN566" s="1476"/>
      <c r="EO566" s="1476"/>
      <c r="EP566" s="1476"/>
      <c r="EQ566" s="1476"/>
      <c r="ER566" s="1476"/>
      <c r="ES566" s="1476"/>
      <c r="ET566" s="1476"/>
      <c r="EU566" s="1476"/>
      <c r="EV566" s="1476"/>
      <c r="EW566" s="1476"/>
      <c r="EX566" s="1476"/>
      <c r="EY566" s="1476"/>
      <c r="EZ566" s="1476"/>
      <c r="FA566" s="1476"/>
      <c r="FB566" s="1476"/>
      <c r="FC566" s="1476"/>
      <c r="FD566" s="1476"/>
      <c r="FE566" s="1476"/>
      <c r="FF566" s="1476"/>
      <c r="FG566" s="1476"/>
      <c r="FH566" s="1476"/>
      <c r="FI566" s="1476"/>
      <c r="FJ566" s="1476"/>
      <c r="FK566" s="1476"/>
      <c r="FL566" s="1476"/>
      <c r="FM566" s="1476"/>
      <c r="FN566" s="1476"/>
      <c r="FO566" s="1476"/>
      <c r="FP566" s="1476"/>
      <c r="FQ566" s="1476"/>
      <c r="FR566" s="1476"/>
      <c r="FS566" s="1476"/>
      <c r="FT566" s="1476"/>
      <c r="FU566" s="1476"/>
      <c r="FV566" s="1476"/>
      <c r="FW566" s="1476"/>
      <c r="FX566" s="1476"/>
      <c r="FY566" s="1476"/>
      <c r="FZ566" s="1476"/>
      <c r="GA566" s="1476"/>
      <c r="GB566" s="1476"/>
      <c r="GC566" s="1476"/>
      <c r="GD566" s="1476"/>
      <c r="GE566" s="1476"/>
      <c r="GF566" s="1476"/>
      <c r="GG566" s="1476"/>
      <c r="GH566" s="1476"/>
      <c r="GI566" s="1476"/>
      <c r="GJ566" s="1476"/>
      <c r="GK566" s="1476"/>
      <c r="GL566" s="1476"/>
      <c r="GM566" s="1476"/>
      <c r="GN566" s="1476"/>
      <c r="GO566" s="1476"/>
      <c r="GP566" s="1476"/>
      <c r="GQ566" s="1476"/>
      <c r="GR566" s="1476"/>
      <c r="GS566" s="1476"/>
      <c r="GT566" s="1476"/>
      <c r="GU566" s="1476"/>
      <c r="GV566" s="1476"/>
      <c r="GW566" s="1476"/>
      <c r="GX566" s="1476"/>
      <c r="GY566" s="1476"/>
      <c r="GZ566" s="1476"/>
      <c r="HA566" s="1476"/>
      <c r="HB566" s="1476"/>
      <c r="HC566" s="1476"/>
      <c r="HD566" s="1476"/>
      <c r="HE566" s="1476"/>
      <c r="HF566" s="1476"/>
      <c r="HG566" s="1476"/>
      <c r="HH566" s="1476"/>
      <c r="HI566" s="1476"/>
      <c r="HJ566" s="1476"/>
      <c r="HK566" s="1476"/>
      <c r="HL566" s="1476"/>
      <c r="HM566" s="1476"/>
      <c r="HN566" s="1476"/>
      <c r="HO566" s="1476"/>
      <c r="HP566" s="1476"/>
      <c r="HQ566" s="1476"/>
      <c r="HR566" s="1476"/>
      <c r="HS566" s="1476"/>
      <c r="HT566" s="1476"/>
      <c r="HU566" s="1476"/>
      <c r="HV566" s="1476"/>
      <c r="HW566" s="1476"/>
      <c r="HX566" s="1476"/>
      <c r="HY566" s="1476"/>
      <c r="HZ566" s="1476"/>
      <c r="IA566" s="1476"/>
      <c r="IB566" s="1476"/>
      <c r="IC566" s="1476"/>
      <c r="ID566" s="1476"/>
      <c r="IE566" s="1476"/>
      <c r="IF566" s="1476"/>
      <c r="IG566" s="1476"/>
      <c r="IH566" s="1476"/>
      <c r="II566" s="1476"/>
      <c r="IJ566" s="1476"/>
      <c r="IK566" s="1476"/>
      <c r="IL566" s="1476"/>
      <c r="IM566" s="1476"/>
      <c r="IN566" s="1476"/>
      <c r="IO566" s="1476"/>
      <c r="IP566" s="1476"/>
      <c r="IQ566" s="1476"/>
      <c r="IR566" s="1476"/>
      <c r="IS566" s="1476"/>
      <c r="IT566" s="1476"/>
      <c r="IU566" s="1476"/>
      <c r="IV566" s="1476"/>
      <c r="IW566" s="1476"/>
      <c r="IX566" s="1476"/>
      <c r="IY566" s="1476"/>
      <c r="IZ566" s="1476"/>
      <c r="JA566" s="1476"/>
      <c r="JB566" s="1476"/>
      <c r="JC566" s="1476"/>
      <c r="JD566" s="1476"/>
      <c r="JE566" s="1476"/>
      <c r="JF566" s="1476"/>
      <c r="JG566" s="1476"/>
      <c r="JH566" s="1476"/>
      <c r="JI566" s="1476"/>
      <c r="JJ566" s="1476"/>
      <c r="JK566" s="1476"/>
      <c r="JL566" s="1476"/>
      <c r="JM566" s="1476"/>
      <c r="JN566" s="1476"/>
      <c r="JO566" s="1476"/>
      <c r="JP566" s="1476"/>
      <c r="JQ566" s="1476"/>
      <c r="JR566" s="1476"/>
      <c r="JS566" s="1476"/>
      <c r="JT566" s="1476"/>
      <c r="JU566" s="1476"/>
      <c r="JV566" s="1476"/>
      <c r="JW566" s="1476"/>
      <c r="JX566" s="1476"/>
      <c r="JY566" s="1476"/>
      <c r="JZ566" s="1476"/>
      <c r="KA566" s="1476"/>
      <c r="KB566" s="1476"/>
      <c r="KC566" s="1476"/>
      <c r="KD566" s="1476"/>
      <c r="KE566" s="1476"/>
      <c r="KF566" s="1476"/>
      <c r="KG566" s="1476"/>
      <c r="KH566" s="1476"/>
      <c r="KI566" s="1476"/>
      <c r="KJ566" s="1476"/>
      <c r="KK566" s="1476"/>
      <c r="KL566" s="1476"/>
      <c r="KM566" s="1476"/>
      <c r="KN566" s="1476"/>
      <c r="KO566" s="1476"/>
      <c r="KP566" s="1476"/>
      <c r="KQ566" s="1476"/>
      <c r="KR566" s="1476"/>
      <c r="KS566" s="1476"/>
      <c r="KT566" s="1476"/>
      <c r="KU566" s="1476"/>
      <c r="KV566" s="1476"/>
      <c r="KW566" s="1476"/>
      <c r="KX566" s="1476"/>
      <c r="KY566" s="1476"/>
      <c r="KZ566" s="1476"/>
      <c r="LA566" s="1476"/>
      <c r="LB566" s="1476"/>
      <c r="LC566" s="1476"/>
      <c r="LD566" s="1476"/>
      <c r="LE566" s="1476"/>
      <c r="LF566" s="1476"/>
      <c r="LG566" s="1476"/>
      <c r="LH566" s="1476"/>
      <c r="LI566" s="1476"/>
      <c r="LJ566" s="1476"/>
      <c r="LK566" s="1476"/>
      <c r="LL566" s="1476"/>
      <c r="LM566" s="1476"/>
      <c r="LN566" s="1476"/>
      <c r="LO566" s="1476"/>
      <c r="LP566" s="1476"/>
      <c r="LQ566" s="1476"/>
      <c r="LR566" s="1476"/>
      <c r="LS566" s="1476"/>
      <c r="LT566" s="1476"/>
      <c r="LU566" s="1476"/>
      <c r="LV566" s="1476"/>
      <c r="LW566" s="1476"/>
      <c r="LX566" s="1476"/>
      <c r="LY566" s="1476"/>
      <c r="LZ566" s="1476"/>
      <c r="MA566" s="1476"/>
      <c r="MB566" s="1476"/>
      <c r="MC566" s="1476"/>
      <c r="MD566" s="1476"/>
      <c r="ME566" s="1476"/>
      <c r="MF566" s="1476"/>
      <c r="MG566" s="1476"/>
      <c r="MH566" s="1476"/>
      <c r="MI566" s="1476"/>
      <c r="MJ566" s="1476"/>
      <c r="MK566" s="1476"/>
      <c r="ML566" s="1476"/>
      <c r="MM566" s="1476"/>
      <c r="MN566" s="1476"/>
      <c r="MO566" s="1476"/>
      <c r="MP566" s="1476"/>
      <c r="MQ566" s="1476"/>
      <c r="MR566" s="1476"/>
      <c r="MS566" s="1476"/>
      <c r="MT566" s="1476"/>
      <c r="MU566" s="1476"/>
      <c r="MV566" s="1476"/>
      <c r="MW566" s="1476"/>
      <c r="MX566" s="1476"/>
      <c r="MY566" s="1476"/>
      <c r="MZ566" s="1476"/>
      <c r="NA566" s="1476"/>
      <c r="NB566" s="1476"/>
      <c r="NC566" s="1476"/>
      <c r="ND566" s="1476"/>
      <c r="NE566" s="1476"/>
      <c r="NF566" s="1476"/>
      <c r="NG566" s="1476"/>
      <c r="NH566" s="1476"/>
      <c r="NI566" s="1476"/>
      <c r="NJ566" s="1476"/>
      <c r="NK566" s="1476"/>
      <c r="NL566" s="1476"/>
      <c r="NM566" s="1476"/>
      <c r="NN566" s="1476"/>
      <c r="NO566" s="1476"/>
      <c r="NP566" s="1476"/>
      <c r="NQ566" s="1476"/>
      <c r="NR566" s="1476"/>
      <c r="NS566" s="1476"/>
      <c r="NT566" s="1476"/>
      <c r="NU566" s="1476"/>
      <c r="NV566" s="1476"/>
      <c r="NW566" s="1476"/>
      <c r="NX566" s="1476"/>
      <c r="NY566" s="1476"/>
      <c r="NZ566" s="1476"/>
      <c r="OA566" s="1476"/>
      <c r="OB566" s="1476"/>
      <c r="OC566" s="1476"/>
      <c r="OD566" s="1476"/>
      <c r="OE566" s="1476"/>
      <c r="OF566" s="1476"/>
      <c r="OG566" s="1476"/>
      <c r="OH566" s="1476"/>
      <c r="OI566" s="1476"/>
      <c r="OJ566" s="1476"/>
      <c r="OK566" s="1476"/>
      <c r="OL566" s="1476"/>
      <c r="OM566" s="1476"/>
      <c r="ON566" s="1476"/>
      <c r="OO566" s="1476"/>
      <c r="OP566" s="1476"/>
      <c r="OQ566" s="1476"/>
      <c r="OR566" s="1476"/>
      <c r="OS566" s="1476"/>
      <c r="OT566" s="1476"/>
      <c r="OU566" s="1476"/>
      <c r="OV566" s="1476"/>
      <c r="OW566" s="1476"/>
      <c r="OX566" s="1476"/>
      <c r="OY566" s="1476"/>
      <c r="OZ566" s="1476"/>
      <c r="PA566" s="1476"/>
      <c r="PB566" s="1476"/>
      <c r="PC566" s="1476"/>
      <c r="PD566" s="1476"/>
      <c r="PE566" s="1476"/>
      <c r="PF566" s="1476"/>
      <c r="PG566" s="1476"/>
      <c r="PH566" s="1476"/>
      <c r="PI566" s="1476"/>
      <c r="PJ566" s="1476"/>
      <c r="PK566" s="1476"/>
      <c r="PL566" s="1476"/>
      <c r="PM566" s="1476"/>
      <c r="PN566" s="1476"/>
      <c r="PO566" s="1476"/>
      <c r="PP566" s="1476"/>
      <c r="PQ566" s="1476"/>
      <c r="PR566" s="1476"/>
      <c r="PS566" s="1476"/>
      <c r="PT566" s="1476"/>
      <c r="PU566" s="1476"/>
      <c r="PV566" s="1476"/>
      <c r="PW566" s="1476"/>
      <c r="PX566" s="1476"/>
      <c r="PY566" s="1476"/>
      <c r="PZ566" s="1476"/>
      <c r="QA566" s="1476"/>
      <c r="QB566" s="1476"/>
      <c r="QC566" s="1476"/>
      <c r="QD566" s="1476"/>
      <c r="QE566" s="1476"/>
      <c r="QF566" s="1476"/>
      <c r="QG566" s="1476"/>
      <c r="QH566" s="1476"/>
      <c r="QI566" s="1476"/>
      <c r="QJ566" s="1476"/>
      <c r="QK566" s="1476"/>
      <c r="QL566" s="1476"/>
      <c r="QM566" s="1476"/>
      <c r="QN566" s="1476"/>
      <c r="QO566" s="1476"/>
      <c r="QP566" s="1476"/>
      <c r="QQ566" s="1476"/>
      <c r="QR566" s="1476"/>
      <c r="QS566" s="1476"/>
      <c r="QT566" s="1476"/>
      <c r="QU566" s="1476"/>
      <c r="QV566" s="1476"/>
      <c r="QW566" s="1476"/>
      <c r="QX566" s="1476"/>
      <c r="QY566" s="1476"/>
      <c r="QZ566" s="1476"/>
      <c r="RA566" s="1476"/>
      <c r="RB566" s="1476"/>
      <c r="RC566" s="1476"/>
      <c r="RD566" s="1476"/>
      <c r="RE566" s="1476"/>
      <c r="RF566" s="1476"/>
      <c r="RG566" s="1476"/>
      <c r="RH566" s="1476"/>
      <c r="RI566" s="1476"/>
      <c r="RJ566" s="1476"/>
      <c r="RK566" s="1476"/>
      <c r="RL566" s="1476"/>
      <c r="RM566" s="1476"/>
      <c r="RN566" s="1476"/>
      <c r="RO566" s="1476"/>
      <c r="RP566" s="1476"/>
      <c r="RQ566" s="1476"/>
      <c r="RR566" s="1476"/>
      <c r="RS566" s="1476"/>
      <c r="RT566" s="1476"/>
      <c r="RU566" s="1476"/>
      <c r="RV566" s="1476"/>
      <c r="RW566" s="1476"/>
      <c r="RX566" s="1476"/>
      <c r="RY566" s="1476"/>
      <c r="RZ566" s="1476"/>
      <c r="SA566" s="1476"/>
      <c r="SB566" s="1476"/>
      <c r="SC566" s="1476"/>
      <c r="SD566" s="1476"/>
      <c r="SE566" s="1476"/>
      <c r="SF566" s="1476"/>
      <c r="SG566" s="1476"/>
      <c r="SH566" s="1476"/>
      <c r="SI566" s="1476"/>
      <c r="SJ566" s="1476"/>
      <c r="SK566" s="1476"/>
      <c r="SL566" s="1476"/>
      <c r="SM566" s="1476"/>
      <c r="SN566" s="1476"/>
      <c r="SO566" s="1476"/>
      <c r="SP566" s="1476"/>
      <c r="SQ566" s="1476"/>
      <c r="SR566" s="1476"/>
      <c r="SS566" s="1476"/>
      <c r="ST566" s="1476"/>
      <c r="SU566" s="1476"/>
      <c r="SV566" s="1476"/>
      <c r="SW566" s="1476"/>
      <c r="SX566" s="1476"/>
      <c r="SY566" s="1476"/>
      <c r="SZ566" s="1476"/>
      <c r="TA566" s="1476"/>
      <c r="TB566" s="1476"/>
      <c r="TC566" s="1476"/>
      <c r="TD566" s="1476"/>
      <c r="TE566" s="1476"/>
      <c r="TF566" s="1476"/>
      <c r="TG566" s="1476"/>
      <c r="TH566" s="1476"/>
      <c r="TI566" s="1476"/>
      <c r="TJ566" s="1476"/>
      <c r="TK566" s="1476"/>
      <c r="TL566" s="1476"/>
      <c r="TM566" s="1476"/>
      <c r="TN566" s="1476"/>
      <c r="TO566" s="1476"/>
      <c r="TP566" s="1476"/>
      <c r="TQ566" s="1476"/>
      <c r="TR566" s="1476"/>
      <c r="TS566" s="1476"/>
      <c r="TT566" s="1476"/>
      <c r="TU566" s="1476"/>
      <c r="TV566" s="1476"/>
      <c r="TW566" s="1476"/>
      <c r="TX566" s="1476"/>
      <c r="TY566" s="1476"/>
      <c r="TZ566" s="1476"/>
      <c r="UA566" s="1476"/>
      <c r="UB566" s="1476"/>
      <c r="UC566" s="1476"/>
      <c r="UD566" s="1476"/>
      <c r="UE566" s="1476"/>
      <c r="UF566" s="1476"/>
      <c r="UG566" s="1476"/>
      <c r="UH566" s="1476"/>
      <c r="UI566" s="1476"/>
      <c r="UJ566" s="1476"/>
      <c r="UK566" s="1476"/>
      <c r="UL566" s="1476"/>
      <c r="UM566" s="1476"/>
      <c r="UN566" s="1476"/>
      <c r="UO566" s="1476"/>
      <c r="UP566" s="1476"/>
      <c r="UQ566" s="1476"/>
      <c r="UR566" s="1476"/>
      <c r="US566" s="1476"/>
      <c r="UT566" s="1476"/>
      <c r="UU566" s="1476"/>
      <c r="UV566" s="1476"/>
      <c r="UW566" s="1476"/>
      <c r="UX566" s="1476"/>
      <c r="UY566" s="1476"/>
      <c r="UZ566" s="1476"/>
      <c r="VA566" s="1476"/>
      <c r="VB566" s="1476"/>
      <c r="VC566" s="1476"/>
      <c r="VD566" s="1476"/>
      <c r="VE566" s="1476"/>
      <c r="VF566" s="1476"/>
      <c r="VG566" s="1476"/>
      <c r="VH566" s="1476"/>
      <c r="VI566" s="1476"/>
      <c r="VJ566" s="1476"/>
      <c r="VK566" s="1476"/>
      <c r="VL566" s="1476"/>
      <c r="VM566" s="1476"/>
      <c r="VN566" s="1476"/>
      <c r="VO566" s="1476"/>
      <c r="VP566" s="1476"/>
      <c r="VQ566" s="1476"/>
      <c r="VR566" s="1476"/>
      <c r="VS566" s="1476"/>
      <c r="VT566" s="1476"/>
      <c r="VU566" s="1476"/>
      <c r="VV566" s="1476"/>
      <c r="VW566" s="1476"/>
      <c r="VX566" s="1476"/>
      <c r="VY566" s="1476"/>
      <c r="VZ566" s="1476"/>
      <c r="WA566" s="1476"/>
      <c r="WB566" s="1476"/>
      <c r="WC566" s="1476"/>
      <c r="WD566" s="1476"/>
      <c r="WE566" s="1476"/>
      <c r="WF566" s="1476"/>
      <c r="WG566" s="1476"/>
      <c r="WH566" s="1476"/>
      <c r="WI566" s="1476"/>
      <c r="WJ566" s="1476"/>
      <c r="WK566" s="1476"/>
      <c r="WL566" s="1476"/>
      <c r="WM566" s="1476"/>
      <c r="WN566" s="1476"/>
      <c r="WO566" s="1476"/>
      <c r="WP566" s="1476"/>
      <c r="WQ566" s="1476"/>
      <c r="WR566" s="1476"/>
      <c r="WS566" s="1476"/>
      <c r="WT566" s="1476"/>
      <c r="WU566" s="1476"/>
      <c r="WV566" s="1476"/>
      <c r="WW566" s="1476"/>
      <c r="WX566" s="1476"/>
      <c r="WY566" s="1476"/>
      <c r="WZ566" s="1476"/>
      <c r="XA566" s="1476"/>
      <c r="XB566" s="1476"/>
      <c r="XC566" s="1476"/>
      <c r="XD566" s="1476"/>
      <c r="XE566" s="1476"/>
      <c r="XF566" s="1476"/>
      <c r="XG566" s="1476"/>
      <c r="XH566" s="1476"/>
      <c r="XI566" s="1476"/>
      <c r="XJ566" s="1476"/>
      <c r="XK566" s="1476"/>
      <c r="XL566" s="1476"/>
      <c r="XM566" s="1476"/>
      <c r="XN566" s="1476"/>
      <c r="XO566" s="1476"/>
      <c r="XP566" s="1476"/>
      <c r="XQ566" s="1476"/>
      <c r="XR566" s="1476"/>
      <c r="XS566" s="1476"/>
      <c r="XT566" s="1476"/>
      <c r="XU566" s="1476"/>
      <c r="XV566" s="1476"/>
      <c r="XW566" s="1476"/>
      <c r="XX566" s="1476"/>
      <c r="XY566" s="1476"/>
      <c r="XZ566" s="1476"/>
      <c r="YA566" s="1476"/>
      <c r="YB566" s="1476"/>
      <c r="YC566" s="1476"/>
      <c r="YD566" s="1476"/>
      <c r="YE566" s="1476"/>
      <c r="YF566" s="1476"/>
      <c r="YG566" s="1476"/>
      <c r="YH566" s="1476"/>
      <c r="YI566" s="1476"/>
      <c r="YJ566" s="1476"/>
      <c r="YK566" s="1476"/>
      <c r="YL566" s="1476"/>
      <c r="YM566" s="1476"/>
      <c r="YN566" s="1476"/>
      <c r="YO566" s="1476"/>
      <c r="YP566" s="1476"/>
      <c r="YQ566" s="1476"/>
      <c r="YR566" s="1476"/>
      <c r="YS566" s="1476"/>
      <c r="YT566" s="1476"/>
      <c r="YU566" s="1476"/>
      <c r="YV566" s="1476"/>
      <c r="YW566" s="1476"/>
      <c r="YX566" s="1476"/>
      <c r="YY566" s="1476"/>
      <c r="YZ566" s="1476"/>
      <c r="ZA566" s="1476"/>
      <c r="ZB566" s="1476"/>
      <c r="ZC566" s="1476"/>
      <c r="ZD566" s="1476"/>
      <c r="ZE566" s="1476"/>
      <c r="ZF566" s="1476"/>
      <c r="ZG566" s="1476"/>
      <c r="ZH566" s="1476"/>
      <c r="ZI566" s="1476"/>
      <c r="ZJ566" s="1476"/>
      <c r="ZK566" s="1476"/>
      <c r="ZL566" s="1476"/>
      <c r="ZM566" s="1476"/>
      <c r="ZN566" s="1476"/>
      <c r="ZO566" s="1476"/>
      <c r="ZP566" s="1476"/>
      <c r="ZQ566" s="1476"/>
      <c r="ZR566" s="1476"/>
      <c r="ZS566" s="1476"/>
      <c r="ZT566" s="1476"/>
      <c r="ZU566" s="1476"/>
      <c r="ZV566" s="1476"/>
      <c r="ZW566" s="1476"/>
      <c r="ZX566" s="1476"/>
      <c r="ZY566" s="1476"/>
      <c r="ZZ566" s="1476"/>
      <c r="AAA566" s="1476"/>
      <c r="AAB566" s="1476"/>
      <c r="AAC566" s="1476"/>
      <c r="AAD566" s="1476"/>
      <c r="AAE566" s="1476"/>
      <c r="AAF566" s="1476"/>
      <c r="AAG566" s="1476"/>
      <c r="AAH566" s="1476"/>
      <c r="AAI566" s="1476"/>
      <c r="AAJ566" s="1476"/>
      <c r="AAK566" s="1476"/>
      <c r="AAL566" s="1476"/>
      <c r="AAM566" s="1476"/>
      <c r="AAN566" s="1476"/>
      <c r="AAO566" s="1476"/>
      <c r="AAP566" s="1476"/>
      <c r="AAQ566" s="1476"/>
      <c r="AAR566" s="1476"/>
      <c r="AAS566" s="1476"/>
      <c r="AAT566" s="1476"/>
      <c r="AAU566" s="1476"/>
      <c r="AAV566" s="1476"/>
      <c r="AAW566" s="1476"/>
      <c r="AAX566" s="1476"/>
      <c r="AAY566" s="1476"/>
      <c r="AAZ566" s="1476"/>
      <c r="ABA566" s="1476"/>
      <c r="ABB566" s="1476"/>
      <c r="ABC566" s="1476"/>
      <c r="ABD566" s="1476"/>
      <c r="ABE566" s="1476"/>
      <c r="ABF566" s="1476"/>
      <c r="ABG566" s="1476"/>
      <c r="ABH566" s="1476"/>
      <c r="ABI566" s="1476"/>
      <c r="ABJ566" s="1476"/>
      <c r="ABK566" s="1476"/>
      <c r="ABL566" s="1476"/>
      <c r="ABM566" s="1476"/>
      <c r="ABN566" s="1476"/>
      <c r="ABO566" s="1476"/>
      <c r="ABP566" s="1476"/>
      <c r="ABQ566" s="1476"/>
      <c r="ABR566" s="1476"/>
      <c r="ABS566" s="1476"/>
      <c r="ABT566" s="1476"/>
      <c r="ABU566" s="1476"/>
      <c r="ABV566" s="1476"/>
      <c r="ABW566" s="1476"/>
      <c r="ABX566" s="1476"/>
      <c r="ABY566" s="1476"/>
      <c r="ABZ566" s="1476"/>
      <c r="ACA566" s="1476"/>
      <c r="ACB566" s="1476"/>
      <c r="ACC566" s="1476"/>
      <c r="ACD566" s="1476"/>
      <c r="ACE566" s="1476"/>
      <c r="ACF566" s="1476"/>
      <c r="ACG566" s="1476"/>
      <c r="ACH566" s="1476"/>
      <c r="ACI566" s="1476"/>
      <c r="ACJ566" s="1476"/>
      <c r="ACK566" s="1476"/>
      <c r="ACL566" s="1476"/>
      <c r="ACM566" s="1476"/>
      <c r="ACN566" s="1476"/>
      <c r="ACO566" s="1476"/>
      <c r="ACP566" s="1476"/>
      <c r="ACQ566" s="1476"/>
      <c r="ACR566" s="1476"/>
      <c r="ACS566" s="1476"/>
      <c r="ACT566" s="1476"/>
      <c r="ACU566" s="1476"/>
      <c r="ACV566" s="1476"/>
      <c r="ACW566" s="1476"/>
      <c r="ACX566" s="1476"/>
      <c r="ACY566" s="1476"/>
      <c r="ACZ566" s="1476"/>
      <c r="ADA566" s="1476"/>
      <c r="ADB566" s="1476"/>
      <c r="ADC566" s="1476"/>
      <c r="ADD566" s="1476"/>
      <c r="ADE566" s="1476"/>
      <c r="ADF566" s="1476"/>
      <c r="ADG566" s="1476"/>
      <c r="ADH566" s="1476"/>
      <c r="ADI566" s="1476"/>
      <c r="ADJ566" s="1476"/>
      <c r="ADK566" s="1476"/>
      <c r="ADL566" s="1476"/>
      <c r="ADM566" s="1476"/>
      <c r="ADN566" s="1476"/>
      <c r="ADO566" s="1476"/>
      <c r="ADP566" s="1476"/>
      <c r="ADQ566" s="1476"/>
      <c r="ADR566" s="1476"/>
      <c r="ADS566" s="1476"/>
      <c r="ADT566" s="1476"/>
      <c r="ADU566" s="1476"/>
      <c r="ADV566" s="1476"/>
      <c r="ADW566" s="1476"/>
      <c r="ADX566" s="1476"/>
      <c r="ADY566" s="1476"/>
      <c r="ADZ566" s="1476"/>
      <c r="AEA566" s="1476"/>
      <c r="AEB566" s="1476"/>
      <c r="AEC566" s="1476"/>
      <c r="AED566" s="1476"/>
      <c r="AEE566" s="1476"/>
      <c r="AEF566" s="1476"/>
      <c r="AEG566" s="1476"/>
      <c r="AEH566" s="1476"/>
      <c r="AEI566" s="1476"/>
      <c r="AEJ566" s="1476"/>
      <c r="AEK566" s="1476"/>
      <c r="AEL566" s="1476"/>
      <c r="AEM566" s="1476"/>
      <c r="AEN566" s="1476"/>
      <c r="AEO566" s="1476"/>
      <c r="AEP566" s="1476"/>
      <c r="AEQ566" s="1476"/>
      <c r="AER566" s="1476"/>
      <c r="AES566" s="1476"/>
      <c r="AET566" s="1476"/>
      <c r="AEU566" s="1476"/>
      <c r="AEV566" s="1476"/>
      <c r="AEW566" s="1476"/>
      <c r="AEX566" s="1476"/>
      <c r="AEY566" s="1476"/>
      <c r="AEZ566" s="1476"/>
      <c r="AFA566" s="1476"/>
      <c r="AFB566" s="1476"/>
      <c r="AFC566" s="1476"/>
      <c r="AFD566" s="1476"/>
      <c r="AFE566" s="1476"/>
      <c r="AFF566" s="1476"/>
      <c r="AFG566" s="1476"/>
      <c r="AFH566" s="1476"/>
      <c r="AFI566" s="1476"/>
      <c r="AFJ566" s="1476"/>
      <c r="AFK566" s="1476"/>
      <c r="AFL566" s="1476"/>
      <c r="AFM566" s="1476"/>
      <c r="AFN566" s="1476"/>
      <c r="AFO566" s="1476"/>
      <c r="AFP566" s="1476"/>
      <c r="AFQ566" s="1476"/>
      <c r="AFR566" s="1476"/>
      <c r="AFS566" s="1476"/>
      <c r="AFT566" s="1476"/>
      <c r="AFU566" s="1476"/>
      <c r="AFV566" s="1476"/>
      <c r="AFW566" s="1476"/>
      <c r="AFX566" s="1476"/>
      <c r="AFY566" s="1476"/>
      <c r="AFZ566" s="1476"/>
      <c r="AGA566" s="1476"/>
      <c r="AGB566" s="1476"/>
      <c r="AGC566" s="1476"/>
      <c r="AGD566" s="1476"/>
      <c r="AGE566" s="1476"/>
      <c r="AGF566" s="1476"/>
      <c r="AGG566" s="1476"/>
      <c r="AGH566" s="1476"/>
      <c r="AGI566" s="1476"/>
      <c r="AGJ566" s="1476"/>
      <c r="AGK566" s="1476"/>
      <c r="AGL566" s="1476"/>
      <c r="AGM566" s="1476"/>
      <c r="AGN566" s="1476"/>
      <c r="AGO566" s="1476"/>
      <c r="AGP566" s="1476"/>
      <c r="AGQ566" s="1476"/>
      <c r="AGR566" s="1476"/>
      <c r="AGS566" s="1476"/>
      <c r="AGT566" s="1476"/>
      <c r="AGU566" s="1476"/>
      <c r="AGV566" s="1476"/>
      <c r="AGW566" s="1476"/>
      <c r="AGX566" s="1476"/>
      <c r="AGY566" s="1476"/>
      <c r="AGZ566" s="1476"/>
      <c r="AHA566" s="1476"/>
      <c r="AHB566" s="1476"/>
      <c r="AHC566" s="1476"/>
      <c r="AHD566" s="1476"/>
      <c r="AHE566" s="1476"/>
      <c r="AHF566" s="1476"/>
      <c r="AHG566" s="1476"/>
      <c r="AHH566" s="1476"/>
      <c r="AHI566" s="1476"/>
      <c r="AHJ566" s="1476"/>
      <c r="AHK566" s="1476"/>
      <c r="AHL566" s="1476"/>
      <c r="AHM566" s="1476"/>
      <c r="AHN566" s="1476"/>
      <c r="AHO566" s="1476"/>
      <c r="AHP566" s="1476"/>
      <c r="AHQ566" s="1476"/>
      <c r="AHR566" s="1476"/>
      <c r="AHS566" s="1476"/>
      <c r="AHT566" s="1476"/>
      <c r="AHU566" s="1476"/>
      <c r="AHV566" s="1476"/>
      <c r="AHW566" s="1476"/>
      <c r="AHX566" s="1476"/>
      <c r="AHY566" s="1476"/>
      <c r="AHZ566" s="1476"/>
      <c r="AIA566" s="1476"/>
      <c r="AIB566" s="1476"/>
      <c r="AIC566" s="1476"/>
      <c r="AID566" s="1476"/>
      <c r="AIE566" s="1476"/>
      <c r="AIF566" s="1476"/>
      <c r="AIG566" s="1476"/>
      <c r="AIH566" s="1476"/>
      <c r="AII566" s="1476"/>
      <c r="AIJ566" s="1476"/>
      <c r="AIK566" s="1476"/>
      <c r="AIL566" s="1476"/>
      <c r="AIM566" s="1476"/>
      <c r="AIN566" s="1476"/>
      <c r="AIO566" s="1476"/>
      <c r="AIP566" s="1476"/>
      <c r="AIQ566" s="1476"/>
      <c r="AIR566" s="1476"/>
      <c r="AIS566" s="1476"/>
      <c r="AIT566" s="1476"/>
      <c r="AIU566" s="1476"/>
      <c r="AIV566" s="1476"/>
      <c r="AIW566" s="1476"/>
      <c r="AIX566" s="1476"/>
      <c r="AIY566" s="1476"/>
      <c r="AIZ566" s="1476"/>
      <c r="AJA566" s="1476"/>
      <c r="AJB566" s="1476"/>
      <c r="AJC566" s="1476"/>
      <c r="AJD566" s="1476"/>
      <c r="AJE566" s="1476"/>
      <c r="AJF566" s="1476"/>
      <c r="AJG566" s="1476"/>
      <c r="AJH566" s="1476"/>
      <c r="AJI566" s="1476"/>
      <c r="AJJ566" s="1476"/>
      <c r="AJK566" s="1476"/>
      <c r="AJL566" s="1476"/>
      <c r="AJM566" s="1476"/>
      <c r="AJN566" s="1476"/>
      <c r="AJO566" s="1476"/>
      <c r="AJP566" s="1476"/>
      <c r="AJQ566" s="1476"/>
      <c r="AJR566" s="1476"/>
      <c r="AJS566" s="1476"/>
      <c r="AJT566" s="1476"/>
      <c r="AJU566" s="1476"/>
      <c r="AJV566" s="1476"/>
      <c r="AJW566" s="1476"/>
      <c r="AJX566" s="1476"/>
      <c r="AJY566" s="1476"/>
      <c r="AJZ566" s="1476"/>
      <c r="AKA566" s="1476"/>
      <c r="AKB566" s="1476"/>
      <c r="AKC566" s="1476"/>
      <c r="AKD566" s="1476"/>
      <c r="AKE566" s="1476"/>
      <c r="AKF566" s="1476"/>
      <c r="AKG566" s="1476"/>
      <c r="AKH566" s="1476"/>
      <c r="AKI566" s="1476"/>
      <c r="AKJ566" s="1476"/>
      <c r="AKK566" s="1476"/>
      <c r="AKL566" s="1476"/>
      <c r="AKM566" s="1476"/>
      <c r="AKN566" s="1476"/>
      <c r="AKO566" s="1476"/>
      <c r="AKP566" s="1476"/>
      <c r="AKQ566" s="1476"/>
      <c r="AKR566" s="1476"/>
      <c r="AKS566" s="1476"/>
      <c r="AKT566" s="1476"/>
      <c r="AKU566" s="1476"/>
      <c r="AKV566" s="1476"/>
      <c r="AKW566" s="1476"/>
      <c r="AKX566" s="1476"/>
      <c r="AKY566" s="1476"/>
      <c r="AKZ566" s="1476"/>
      <c r="ALA566" s="1476"/>
      <c r="ALB566" s="1476"/>
      <c r="ALC566" s="1476"/>
      <c r="ALD566" s="1476"/>
      <c r="ALE566" s="1476"/>
      <c r="ALF566" s="1476"/>
      <c r="ALG566" s="1476"/>
      <c r="ALH566" s="1476"/>
      <c r="ALI566" s="1476"/>
      <c r="ALJ566" s="1476"/>
      <c r="ALK566" s="1476"/>
      <c r="ALL566" s="1476"/>
      <c r="ALM566" s="1476"/>
      <c r="ALN566" s="1476"/>
      <c r="ALO566" s="1476"/>
      <c r="ALP566" s="1476"/>
      <c r="ALQ566" s="1476"/>
      <c r="ALR566" s="1476"/>
      <c r="ALS566" s="1476"/>
      <c r="ALT566" s="1476"/>
      <c r="ALU566" s="1476"/>
      <c r="ALV566" s="1476"/>
      <c r="ALW566" s="1476"/>
      <c r="ALX566" s="1476"/>
      <c r="ALY566" s="1476"/>
      <c r="ALZ566" s="1476"/>
      <c r="AMA566" s="1476"/>
      <c r="AMB566" s="1476"/>
      <c r="AMC566" s="1476"/>
      <c r="AMD566" s="1476"/>
      <c r="AME566" s="1476"/>
      <c r="AMF566" s="1476"/>
      <c r="AMG566" s="1476"/>
      <c r="AMH566" s="1476"/>
      <c r="AMI566" s="1476"/>
      <c r="AMJ566" s="1476"/>
      <c r="AMK566" s="1476"/>
    </row>
    <row r="567" spans="1:1025" ht="13.5" thickBot="1">
      <c r="A567" s="1634" t="s">
        <v>3474</v>
      </c>
      <c r="B567" s="1634"/>
      <c r="C567" s="1634"/>
      <c r="D567" s="1635"/>
      <c r="E567" s="1635"/>
      <c r="F567" s="1636"/>
      <c r="G567" s="1637" t="s">
        <v>124</v>
      </c>
      <c r="H567" s="1638" t="s">
        <v>3470</v>
      </c>
      <c r="K567" s="1476"/>
      <c r="L567" s="1476"/>
      <c r="M567" s="1476"/>
      <c r="N567" s="1476"/>
      <c r="O567" s="1476"/>
      <c r="P567" s="1476"/>
      <c r="Q567" s="1476"/>
      <c r="R567" s="1476"/>
      <c r="S567" s="1476"/>
      <c r="T567" s="1476"/>
      <c r="U567" s="1476"/>
      <c r="V567" s="1476"/>
      <c r="W567" s="1476"/>
      <c r="X567" s="1476"/>
      <c r="Y567" s="1476"/>
      <c r="Z567" s="1476"/>
      <c r="AA567" s="1476"/>
      <c r="AB567" s="1476"/>
      <c r="AC567" s="1476"/>
      <c r="AD567" s="1476"/>
      <c r="AE567" s="1476"/>
      <c r="AF567" s="1476"/>
      <c r="AG567" s="1476"/>
      <c r="AH567" s="1476"/>
      <c r="AI567" s="1476"/>
      <c r="AJ567" s="1476"/>
      <c r="AK567" s="1476"/>
      <c r="AL567" s="1476"/>
      <c r="AM567" s="1476"/>
      <c r="AN567" s="1476"/>
      <c r="AO567" s="1476"/>
      <c r="AP567" s="1476"/>
      <c r="AQ567" s="1476"/>
      <c r="AR567" s="1476"/>
      <c r="AS567" s="1476"/>
      <c r="AT567" s="1476"/>
      <c r="AU567" s="1476"/>
      <c r="AV567" s="1476"/>
      <c r="AW567" s="1476"/>
      <c r="AX567" s="1476"/>
      <c r="AY567" s="1476"/>
      <c r="AZ567" s="1476"/>
      <c r="BA567" s="1476"/>
      <c r="BB567" s="1476"/>
      <c r="BC567" s="1476"/>
      <c r="BD567" s="1476"/>
      <c r="BE567" s="1476"/>
      <c r="BF567" s="1476"/>
      <c r="BG567" s="1476"/>
      <c r="BH567" s="1476"/>
      <c r="BI567" s="1476"/>
      <c r="BJ567" s="1476"/>
      <c r="BK567" s="1476"/>
      <c r="BL567" s="1476"/>
      <c r="BM567" s="1476"/>
      <c r="BN567" s="1476"/>
      <c r="BO567" s="1476"/>
      <c r="BP567" s="1476"/>
      <c r="BQ567" s="1476"/>
      <c r="BR567" s="1476"/>
      <c r="BS567" s="1476"/>
      <c r="BT567" s="1476"/>
      <c r="BU567" s="1476"/>
      <c r="BV567" s="1476"/>
      <c r="BW567" s="1476"/>
      <c r="BX567" s="1476"/>
      <c r="BY567" s="1476"/>
      <c r="BZ567" s="1476"/>
      <c r="CA567" s="1476"/>
      <c r="CB567" s="1476"/>
      <c r="CC567" s="1476"/>
      <c r="CD567" s="1476"/>
      <c r="CE567" s="1476"/>
      <c r="CF567" s="1476"/>
      <c r="CG567" s="1476"/>
      <c r="CH567" s="1476"/>
      <c r="CI567" s="1476"/>
      <c r="CJ567" s="1476"/>
      <c r="CK567" s="1476"/>
      <c r="CL567" s="1476"/>
      <c r="CM567" s="1476"/>
      <c r="CN567" s="1476"/>
      <c r="CO567" s="1476"/>
      <c r="CP567" s="1476"/>
      <c r="CQ567" s="1476"/>
      <c r="CR567" s="1476"/>
      <c r="CS567" s="1476"/>
      <c r="CT567" s="1476"/>
      <c r="CU567" s="1476"/>
      <c r="CV567" s="1476"/>
      <c r="CW567" s="1476"/>
      <c r="CX567" s="1476"/>
      <c r="CY567" s="1476"/>
      <c r="CZ567" s="1476"/>
      <c r="DA567" s="1476"/>
      <c r="DB567" s="1476"/>
      <c r="DC567" s="1476"/>
      <c r="DD567" s="1476"/>
      <c r="DE567" s="1476"/>
      <c r="DF567" s="1476"/>
      <c r="DG567" s="1476"/>
      <c r="DH567" s="1476"/>
      <c r="DI567" s="1476"/>
      <c r="DJ567" s="1476"/>
      <c r="DK567" s="1476"/>
      <c r="DL567" s="1476"/>
      <c r="DM567" s="1476"/>
      <c r="DN567" s="1476"/>
      <c r="DO567" s="1476"/>
      <c r="DP567" s="1476"/>
      <c r="DQ567" s="1476"/>
      <c r="DR567" s="1476"/>
      <c r="DS567" s="1476"/>
      <c r="DT567" s="1476"/>
      <c r="DU567" s="1476"/>
      <c r="DV567" s="1476"/>
      <c r="DW567" s="1476"/>
      <c r="DX567" s="1476"/>
      <c r="DY567" s="1476"/>
      <c r="DZ567" s="1476"/>
      <c r="EA567" s="1476"/>
      <c r="EB567" s="1476"/>
      <c r="EC567" s="1476"/>
      <c r="ED567" s="1476"/>
      <c r="EE567" s="1476"/>
      <c r="EF567" s="1476"/>
      <c r="EG567" s="1476"/>
      <c r="EH567" s="1476"/>
      <c r="EI567" s="1476"/>
      <c r="EJ567" s="1476"/>
      <c r="EK567" s="1476"/>
      <c r="EL567" s="1476"/>
      <c r="EM567" s="1476"/>
      <c r="EN567" s="1476"/>
      <c r="EO567" s="1476"/>
      <c r="EP567" s="1476"/>
      <c r="EQ567" s="1476"/>
      <c r="ER567" s="1476"/>
      <c r="ES567" s="1476"/>
      <c r="ET567" s="1476"/>
      <c r="EU567" s="1476"/>
      <c r="EV567" s="1476"/>
      <c r="EW567" s="1476"/>
      <c r="EX567" s="1476"/>
      <c r="EY567" s="1476"/>
      <c r="EZ567" s="1476"/>
      <c r="FA567" s="1476"/>
      <c r="FB567" s="1476"/>
      <c r="FC567" s="1476"/>
      <c r="FD567" s="1476"/>
      <c r="FE567" s="1476"/>
      <c r="FF567" s="1476"/>
      <c r="FG567" s="1476"/>
      <c r="FH567" s="1476"/>
      <c r="FI567" s="1476"/>
      <c r="FJ567" s="1476"/>
      <c r="FK567" s="1476"/>
      <c r="FL567" s="1476"/>
      <c r="FM567" s="1476"/>
      <c r="FN567" s="1476"/>
      <c r="FO567" s="1476"/>
      <c r="FP567" s="1476"/>
      <c r="FQ567" s="1476"/>
      <c r="FR567" s="1476"/>
      <c r="FS567" s="1476"/>
      <c r="FT567" s="1476"/>
      <c r="FU567" s="1476"/>
      <c r="FV567" s="1476"/>
      <c r="FW567" s="1476"/>
      <c r="FX567" s="1476"/>
      <c r="FY567" s="1476"/>
      <c r="FZ567" s="1476"/>
      <c r="GA567" s="1476"/>
      <c r="GB567" s="1476"/>
      <c r="GC567" s="1476"/>
      <c r="GD567" s="1476"/>
      <c r="GE567" s="1476"/>
      <c r="GF567" s="1476"/>
      <c r="GG567" s="1476"/>
      <c r="GH567" s="1476"/>
      <c r="GI567" s="1476"/>
      <c r="GJ567" s="1476"/>
      <c r="GK567" s="1476"/>
      <c r="GL567" s="1476"/>
      <c r="GM567" s="1476"/>
      <c r="GN567" s="1476"/>
      <c r="GO567" s="1476"/>
      <c r="GP567" s="1476"/>
      <c r="GQ567" s="1476"/>
      <c r="GR567" s="1476"/>
      <c r="GS567" s="1476"/>
      <c r="GT567" s="1476"/>
      <c r="GU567" s="1476"/>
      <c r="GV567" s="1476"/>
      <c r="GW567" s="1476"/>
      <c r="GX567" s="1476"/>
      <c r="GY567" s="1476"/>
      <c r="GZ567" s="1476"/>
      <c r="HA567" s="1476"/>
      <c r="HB567" s="1476"/>
      <c r="HC567" s="1476"/>
      <c r="HD567" s="1476"/>
      <c r="HE567" s="1476"/>
      <c r="HF567" s="1476"/>
      <c r="HG567" s="1476"/>
      <c r="HH567" s="1476"/>
      <c r="HI567" s="1476"/>
      <c r="HJ567" s="1476"/>
      <c r="HK567" s="1476"/>
      <c r="HL567" s="1476"/>
      <c r="HM567" s="1476"/>
      <c r="HN567" s="1476"/>
      <c r="HO567" s="1476"/>
      <c r="HP567" s="1476"/>
      <c r="HQ567" s="1476"/>
      <c r="HR567" s="1476"/>
      <c r="HS567" s="1476"/>
      <c r="HT567" s="1476"/>
      <c r="HU567" s="1476"/>
      <c r="HV567" s="1476"/>
      <c r="HW567" s="1476"/>
      <c r="HX567" s="1476"/>
      <c r="HY567" s="1476"/>
      <c r="HZ567" s="1476"/>
      <c r="IA567" s="1476"/>
      <c r="IB567" s="1476"/>
      <c r="IC567" s="1476"/>
      <c r="ID567" s="1476"/>
      <c r="IE567" s="1476"/>
      <c r="IF567" s="1476"/>
      <c r="IG567" s="1476"/>
      <c r="IH567" s="1476"/>
      <c r="II567" s="1476"/>
      <c r="IJ567" s="1476"/>
      <c r="IK567" s="1476"/>
      <c r="IL567" s="1476"/>
      <c r="IM567" s="1476"/>
      <c r="IN567" s="1476"/>
      <c r="IO567" s="1476"/>
      <c r="IP567" s="1476"/>
      <c r="IQ567" s="1476"/>
      <c r="IR567" s="1476"/>
      <c r="IS567" s="1476"/>
      <c r="IT567" s="1476"/>
      <c r="IU567" s="1476"/>
      <c r="IV567" s="1476"/>
      <c r="IW567" s="1476"/>
      <c r="IX567" s="1476"/>
      <c r="IY567" s="1476"/>
      <c r="IZ567" s="1476"/>
      <c r="JA567" s="1476"/>
      <c r="JB567" s="1476"/>
      <c r="JC567" s="1476"/>
      <c r="JD567" s="1476"/>
      <c r="JE567" s="1476"/>
      <c r="JF567" s="1476"/>
      <c r="JG567" s="1476"/>
      <c r="JH567" s="1476"/>
      <c r="JI567" s="1476"/>
      <c r="JJ567" s="1476"/>
      <c r="JK567" s="1476"/>
      <c r="JL567" s="1476"/>
      <c r="JM567" s="1476"/>
      <c r="JN567" s="1476"/>
      <c r="JO567" s="1476"/>
      <c r="JP567" s="1476"/>
      <c r="JQ567" s="1476"/>
      <c r="JR567" s="1476"/>
      <c r="JS567" s="1476"/>
      <c r="JT567" s="1476"/>
      <c r="JU567" s="1476"/>
      <c r="JV567" s="1476"/>
      <c r="JW567" s="1476"/>
      <c r="JX567" s="1476"/>
      <c r="JY567" s="1476"/>
      <c r="JZ567" s="1476"/>
      <c r="KA567" s="1476"/>
      <c r="KB567" s="1476"/>
      <c r="KC567" s="1476"/>
      <c r="KD567" s="1476"/>
      <c r="KE567" s="1476"/>
      <c r="KF567" s="1476"/>
      <c r="KG567" s="1476"/>
      <c r="KH567" s="1476"/>
      <c r="KI567" s="1476"/>
      <c r="KJ567" s="1476"/>
      <c r="KK567" s="1476"/>
      <c r="KL567" s="1476"/>
      <c r="KM567" s="1476"/>
      <c r="KN567" s="1476"/>
      <c r="KO567" s="1476"/>
      <c r="KP567" s="1476"/>
      <c r="KQ567" s="1476"/>
      <c r="KR567" s="1476"/>
      <c r="KS567" s="1476"/>
      <c r="KT567" s="1476"/>
      <c r="KU567" s="1476"/>
      <c r="KV567" s="1476"/>
      <c r="KW567" s="1476"/>
      <c r="KX567" s="1476"/>
      <c r="KY567" s="1476"/>
      <c r="KZ567" s="1476"/>
      <c r="LA567" s="1476"/>
      <c r="LB567" s="1476"/>
      <c r="LC567" s="1476"/>
      <c r="LD567" s="1476"/>
      <c r="LE567" s="1476"/>
      <c r="LF567" s="1476"/>
      <c r="LG567" s="1476"/>
      <c r="LH567" s="1476"/>
      <c r="LI567" s="1476"/>
      <c r="LJ567" s="1476"/>
      <c r="LK567" s="1476"/>
      <c r="LL567" s="1476"/>
      <c r="LM567" s="1476"/>
      <c r="LN567" s="1476"/>
      <c r="LO567" s="1476"/>
      <c r="LP567" s="1476"/>
      <c r="LQ567" s="1476"/>
      <c r="LR567" s="1476"/>
      <c r="LS567" s="1476"/>
      <c r="LT567" s="1476"/>
      <c r="LU567" s="1476"/>
      <c r="LV567" s="1476"/>
      <c r="LW567" s="1476"/>
      <c r="LX567" s="1476"/>
      <c r="LY567" s="1476"/>
      <c r="LZ567" s="1476"/>
      <c r="MA567" s="1476"/>
      <c r="MB567" s="1476"/>
      <c r="MC567" s="1476"/>
      <c r="MD567" s="1476"/>
      <c r="ME567" s="1476"/>
      <c r="MF567" s="1476"/>
      <c r="MG567" s="1476"/>
      <c r="MH567" s="1476"/>
      <c r="MI567" s="1476"/>
      <c r="MJ567" s="1476"/>
      <c r="MK567" s="1476"/>
      <c r="ML567" s="1476"/>
      <c r="MM567" s="1476"/>
      <c r="MN567" s="1476"/>
      <c r="MO567" s="1476"/>
      <c r="MP567" s="1476"/>
      <c r="MQ567" s="1476"/>
      <c r="MR567" s="1476"/>
      <c r="MS567" s="1476"/>
      <c r="MT567" s="1476"/>
      <c r="MU567" s="1476"/>
      <c r="MV567" s="1476"/>
      <c r="MW567" s="1476"/>
      <c r="MX567" s="1476"/>
      <c r="MY567" s="1476"/>
      <c r="MZ567" s="1476"/>
      <c r="NA567" s="1476"/>
      <c r="NB567" s="1476"/>
      <c r="NC567" s="1476"/>
      <c r="ND567" s="1476"/>
      <c r="NE567" s="1476"/>
      <c r="NF567" s="1476"/>
      <c r="NG567" s="1476"/>
      <c r="NH567" s="1476"/>
      <c r="NI567" s="1476"/>
      <c r="NJ567" s="1476"/>
      <c r="NK567" s="1476"/>
      <c r="NL567" s="1476"/>
      <c r="NM567" s="1476"/>
      <c r="NN567" s="1476"/>
      <c r="NO567" s="1476"/>
      <c r="NP567" s="1476"/>
      <c r="NQ567" s="1476"/>
      <c r="NR567" s="1476"/>
      <c r="NS567" s="1476"/>
      <c r="NT567" s="1476"/>
      <c r="NU567" s="1476"/>
      <c r="NV567" s="1476"/>
      <c r="NW567" s="1476"/>
      <c r="NX567" s="1476"/>
      <c r="NY567" s="1476"/>
      <c r="NZ567" s="1476"/>
      <c r="OA567" s="1476"/>
      <c r="OB567" s="1476"/>
      <c r="OC567" s="1476"/>
      <c r="OD567" s="1476"/>
      <c r="OE567" s="1476"/>
      <c r="OF567" s="1476"/>
      <c r="OG567" s="1476"/>
      <c r="OH567" s="1476"/>
      <c r="OI567" s="1476"/>
      <c r="OJ567" s="1476"/>
      <c r="OK567" s="1476"/>
      <c r="OL567" s="1476"/>
      <c r="OM567" s="1476"/>
      <c r="ON567" s="1476"/>
      <c r="OO567" s="1476"/>
      <c r="OP567" s="1476"/>
      <c r="OQ567" s="1476"/>
      <c r="OR567" s="1476"/>
      <c r="OS567" s="1476"/>
      <c r="OT567" s="1476"/>
      <c r="OU567" s="1476"/>
      <c r="OV567" s="1476"/>
      <c r="OW567" s="1476"/>
      <c r="OX567" s="1476"/>
      <c r="OY567" s="1476"/>
      <c r="OZ567" s="1476"/>
      <c r="PA567" s="1476"/>
      <c r="PB567" s="1476"/>
      <c r="PC567" s="1476"/>
      <c r="PD567" s="1476"/>
      <c r="PE567" s="1476"/>
      <c r="PF567" s="1476"/>
      <c r="PG567" s="1476"/>
      <c r="PH567" s="1476"/>
      <c r="PI567" s="1476"/>
      <c r="PJ567" s="1476"/>
      <c r="PK567" s="1476"/>
      <c r="PL567" s="1476"/>
      <c r="PM567" s="1476"/>
      <c r="PN567" s="1476"/>
      <c r="PO567" s="1476"/>
      <c r="PP567" s="1476"/>
      <c r="PQ567" s="1476"/>
      <c r="PR567" s="1476"/>
      <c r="PS567" s="1476"/>
      <c r="PT567" s="1476"/>
      <c r="PU567" s="1476"/>
      <c r="PV567" s="1476"/>
      <c r="PW567" s="1476"/>
      <c r="PX567" s="1476"/>
      <c r="PY567" s="1476"/>
      <c r="PZ567" s="1476"/>
      <c r="QA567" s="1476"/>
      <c r="QB567" s="1476"/>
      <c r="QC567" s="1476"/>
      <c r="QD567" s="1476"/>
      <c r="QE567" s="1476"/>
      <c r="QF567" s="1476"/>
      <c r="QG567" s="1476"/>
      <c r="QH567" s="1476"/>
      <c r="QI567" s="1476"/>
      <c r="QJ567" s="1476"/>
      <c r="QK567" s="1476"/>
      <c r="QL567" s="1476"/>
      <c r="QM567" s="1476"/>
      <c r="QN567" s="1476"/>
      <c r="QO567" s="1476"/>
      <c r="QP567" s="1476"/>
      <c r="QQ567" s="1476"/>
      <c r="QR567" s="1476"/>
      <c r="QS567" s="1476"/>
      <c r="QT567" s="1476"/>
      <c r="QU567" s="1476"/>
      <c r="QV567" s="1476"/>
      <c r="QW567" s="1476"/>
      <c r="QX567" s="1476"/>
      <c r="QY567" s="1476"/>
      <c r="QZ567" s="1476"/>
      <c r="RA567" s="1476"/>
      <c r="RB567" s="1476"/>
      <c r="RC567" s="1476"/>
      <c r="RD567" s="1476"/>
      <c r="RE567" s="1476"/>
      <c r="RF567" s="1476"/>
      <c r="RG567" s="1476"/>
      <c r="RH567" s="1476"/>
      <c r="RI567" s="1476"/>
      <c r="RJ567" s="1476"/>
      <c r="RK567" s="1476"/>
      <c r="RL567" s="1476"/>
      <c r="RM567" s="1476"/>
      <c r="RN567" s="1476"/>
      <c r="RO567" s="1476"/>
      <c r="RP567" s="1476"/>
      <c r="RQ567" s="1476"/>
      <c r="RR567" s="1476"/>
      <c r="RS567" s="1476"/>
      <c r="RT567" s="1476"/>
      <c r="RU567" s="1476"/>
      <c r="RV567" s="1476"/>
      <c r="RW567" s="1476"/>
      <c r="RX567" s="1476"/>
      <c r="RY567" s="1476"/>
      <c r="RZ567" s="1476"/>
      <c r="SA567" s="1476"/>
      <c r="SB567" s="1476"/>
      <c r="SC567" s="1476"/>
      <c r="SD567" s="1476"/>
      <c r="SE567" s="1476"/>
      <c r="SF567" s="1476"/>
      <c r="SG567" s="1476"/>
      <c r="SH567" s="1476"/>
      <c r="SI567" s="1476"/>
      <c r="SJ567" s="1476"/>
      <c r="SK567" s="1476"/>
      <c r="SL567" s="1476"/>
      <c r="SM567" s="1476"/>
      <c r="SN567" s="1476"/>
      <c r="SO567" s="1476"/>
      <c r="SP567" s="1476"/>
      <c r="SQ567" s="1476"/>
      <c r="SR567" s="1476"/>
      <c r="SS567" s="1476"/>
      <c r="ST567" s="1476"/>
      <c r="SU567" s="1476"/>
      <c r="SV567" s="1476"/>
      <c r="SW567" s="1476"/>
      <c r="SX567" s="1476"/>
      <c r="SY567" s="1476"/>
      <c r="SZ567" s="1476"/>
      <c r="TA567" s="1476"/>
      <c r="TB567" s="1476"/>
      <c r="TC567" s="1476"/>
      <c r="TD567" s="1476"/>
      <c r="TE567" s="1476"/>
      <c r="TF567" s="1476"/>
      <c r="TG567" s="1476"/>
      <c r="TH567" s="1476"/>
      <c r="TI567" s="1476"/>
      <c r="TJ567" s="1476"/>
      <c r="TK567" s="1476"/>
      <c r="TL567" s="1476"/>
      <c r="TM567" s="1476"/>
      <c r="TN567" s="1476"/>
      <c r="TO567" s="1476"/>
      <c r="TP567" s="1476"/>
      <c r="TQ567" s="1476"/>
      <c r="TR567" s="1476"/>
      <c r="TS567" s="1476"/>
      <c r="TT567" s="1476"/>
      <c r="TU567" s="1476"/>
      <c r="TV567" s="1476"/>
      <c r="TW567" s="1476"/>
      <c r="TX567" s="1476"/>
      <c r="TY567" s="1476"/>
      <c r="TZ567" s="1476"/>
      <c r="UA567" s="1476"/>
      <c r="UB567" s="1476"/>
      <c r="UC567" s="1476"/>
      <c r="UD567" s="1476"/>
      <c r="UE567" s="1476"/>
      <c r="UF567" s="1476"/>
      <c r="UG567" s="1476"/>
      <c r="UH567" s="1476"/>
      <c r="UI567" s="1476"/>
      <c r="UJ567" s="1476"/>
      <c r="UK567" s="1476"/>
      <c r="UL567" s="1476"/>
      <c r="UM567" s="1476"/>
      <c r="UN567" s="1476"/>
      <c r="UO567" s="1476"/>
      <c r="UP567" s="1476"/>
      <c r="UQ567" s="1476"/>
      <c r="UR567" s="1476"/>
      <c r="US567" s="1476"/>
      <c r="UT567" s="1476"/>
      <c r="UU567" s="1476"/>
      <c r="UV567" s="1476"/>
      <c r="UW567" s="1476"/>
      <c r="UX567" s="1476"/>
      <c r="UY567" s="1476"/>
      <c r="UZ567" s="1476"/>
      <c r="VA567" s="1476"/>
      <c r="VB567" s="1476"/>
      <c r="VC567" s="1476"/>
      <c r="VD567" s="1476"/>
      <c r="VE567" s="1476"/>
      <c r="VF567" s="1476"/>
      <c r="VG567" s="1476"/>
      <c r="VH567" s="1476"/>
      <c r="VI567" s="1476"/>
      <c r="VJ567" s="1476"/>
      <c r="VK567" s="1476"/>
      <c r="VL567" s="1476"/>
      <c r="VM567" s="1476"/>
      <c r="VN567" s="1476"/>
      <c r="VO567" s="1476"/>
      <c r="VP567" s="1476"/>
      <c r="VQ567" s="1476"/>
      <c r="VR567" s="1476"/>
      <c r="VS567" s="1476"/>
      <c r="VT567" s="1476"/>
      <c r="VU567" s="1476"/>
      <c r="VV567" s="1476"/>
      <c r="VW567" s="1476"/>
      <c r="VX567" s="1476"/>
      <c r="VY567" s="1476"/>
      <c r="VZ567" s="1476"/>
      <c r="WA567" s="1476"/>
      <c r="WB567" s="1476"/>
      <c r="WC567" s="1476"/>
      <c r="WD567" s="1476"/>
      <c r="WE567" s="1476"/>
      <c r="WF567" s="1476"/>
      <c r="WG567" s="1476"/>
      <c r="WH567" s="1476"/>
      <c r="WI567" s="1476"/>
      <c r="WJ567" s="1476"/>
      <c r="WK567" s="1476"/>
      <c r="WL567" s="1476"/>
      <c r="WM567" s="1476"/>
      <c r="WN567" s="1476"/>
      <c r="WO567" s="1476"/>
      <c r="WP567" s="1476"/>
      <c r="WQ567" s="1476"/>
      <c r="WR567" s="1476"/>
      <c r="WS567" s="1476"/>
      <c r="WT567" s="1476"/>
      <c r="WU567" s="1476"/>
      <c r="WV567" s="1476"/>
      <c r="WW567" s="1476"/>
      <c r="WX567" s="1476"/>
      <c r="WY567" s="1476"/>
      <c r="WZ567" s="1476"/>
      <c r="XA567" s="1476"/>
      <c r="XB567" s="1476"/>
      <c r="XC567" s="1476"/>
      <c r="XD567" s="1476"/>
      <c r="XE567" s="1476"/>
      <c r="XF567" s="1476"/>
      <c r="XG567" s="1476"/>
      <c r="XH567" s="1476"/>
      <c r="XI567" s="1476"/>
      <c r="XJ567" s="1476"/>
      <c r="XK567" s="1476"/>
      <c r="XL567" s="1476"/>
      <c r="XM567" s="1476"/>
      <c r="XN567" s="1476"/>
      <c r="XO567" s="1476"/>
      <c r="XP567" s="1476"/>
      <c r="XQ567" s="1476"/>
      <c r="XR567" s="1476"/>
      <c r="XS567" s="1476"/>
      <c r="XT567" s="1476"/>
      <c r="XU567" s="1476"/>
      <c r="XV567" s="1476"/>
      <c r="XW567" s="1476"/>
      <c r="XX567" s="1476"/>
      <c r="XY567" s="1476"/>
      <c r="XZ567" s="1476"/>
      <c r="YA567" s="1476"/>
      <c r="YB567" s="1476"/>
      <c r="YC567" s="1476"/>
      <c r="YD567" s="1476"/>
      <c r="YE567" s="1476"/>
      <c r="YF567" s="1476"/>
      <c r="YG567" s="1476"/>
      <c r="YH567" s="1476"/>
      <c r="YI567" s="1476"/>
      <c r="YJ567" s="1476"/>
      <c r="YK567" s="1476"/>
      <c r="YL567" s="1476"/>
      <c r="YM567" s="1476"/>
      <c r="YN567" s="1476"/>
      <c r="YO567" s="1476"/>
      <c r="YP567" s="1476"/>
      <c r="YQ567" s="1476"/>
      <c r="YR567" s="1476"/>
      <c r="YS567" s="1476"/>
      <c r="YT567" s="1476"/>
      <c r="YU567" s="1476"/>
      <c r="YV567" s="1476"/>
      <c r="YW567" s="1476"/>
      <c r="YX567" s="1476"/>
      <c r="YY567" s="1476"/>
      <c r="YZ567" s="1476"/>
      <c r="ZA567" s="1476"/>
      <c r="ZB567" s="1476"/>
      <c r="ZC567" s="1476"/>
      <c r="ZD567" s="1476"/>
      <c r="ZE567" s="1476"/>
      <c r="ZF567" s="1476"/>
      <c r="ZG567" s="1476"/>
      <c r="ZH567" s="1476"/>
      <c r="ZI567" s="1476"/>
      <c r="ZJ567" s="1476"/>
      <c r="ZK567" s="1476"/>
      <c r="ZL567" s="1476"/>
      <c r="ZM567" s="1476"/>
      <c r="ZN567" s="1476"/>
      <c r="ZO567" s="1476"/>
      <c r="ZP567" s="1476"/>
      <c r="ZQ567" s="1476"/>
      <c r="ZR567" s="1476"/>
      <c r="ZS567" s="1476"/>
      <c r="ZT567" s="1476"/>
      <c r="ZU567" s="1476"/>
      <c r="ZV567" s="1476"/>
      <c r="ZW567" s="1476"/>
      <c r="ZX567" s="1476"/>
      <c r="ZY567" s="1476"/>
      <c r="ZZ567" s="1476"/>
      <c r="AAA567" s="1476"/>
      <c r="AAB567" s="1476"/>
      <c r="AAC567" s="1476"/>
      <c r="AAD567" s="1476"/>
      <c r="AAE567" s="1476"/>
      <c r="AAF567" s="1476"/>
      <c r="AAG567" s="1476"/>
      <c r="AAH567" s="1476"/>
      <c r="AAI567" s="1476"/>
      <c r="AAJ567" s="1476"/>
      <c r="AAK567" s="1476"/>
      <c r="AAL567" s="1476"/>
      <c r="AAM567" s="1476"/>
      <c r="AAN567" s="1476"/>
      <c r="AAO567" s="1476"/>
      <c r="AAP567" s="1476"/>
      <c r="AAQ567" s="1476"/>
      <c r="AAR567" s="1476"/>
      <c r="AAS567" s="1476"/>
      <c r="AAT567" s="1476"/>
      <c r="AAU567" s="1476"/>
      <c r="AAV567" s="1476"/>
      <c r="AAW567" s="1476"/>
      <c r="AAX567" s="1476"/>
      <c r="AAY567" s="1476"/>
      <c r="AAZ567" s="1476"/>
      <c r="ABA567" s="1476"/>
      <c r="ABB567" s="1476"/>
      <c r="ABC567" s="1476"/>
      <c r="ABD567" s="1476"/>
      <c r="ABE567" s="1476"/>
      <c r="ABF567" s="1476"/>
      <c r="ABG567" s="1476"/>
      <c r="ABH567" s="1476"/>
      <c r="ABI567" s="1476"/>
      <c r="ABJ567" s="1476"/>
      <c r="ABK567" s="1476"/>
      <c r="ABL567" s="1476"/>
      <c r="ABM567" s="1476"/>
      <c r="ABN567" s="1476"/>
      <c r="ABO567" s="1476"/>
      <c r="ABP567" s="1476"/>
      <c r="ABQ567" s="1476"/>
      <c r="ABR567" s="1476"/>
      <c r="ABS567" s="1476"/>
      <c r="ABT567" s="1476"/>
      <c r="ABU567" s="1476"/>
      <c r="ABV567" s="1476"/>
      <c r="ABW567" s="1476"/>
      <c r="ABX567" s="1476"/>
      <c r="ABY567" s="1476"/>
      <c r="ABZ567" s="1476"/>
      <c r="ACA567" s="1476"/>
      <c r="ACB567" s="1476"/>
      <c r="ACC567" s="1476"/>
      <c r="ACD567" s="1476"/>
      <c r="ACE567" s="1476"/>
      <c r="ACF567" s="1476"/>
      <c r="ACG567" s="1476"/>
      <c r="ACH567" s="1476"/>
      <c r="ACI567" s="1476"/>
      <c r="ACJ567" s="1476"/>
      <c r="ACK567" s="1476"/>
      <c r="ACL567" s="1476"/>
      <c r="ACM567" s="1476"/>
      <c r="ACN567" s="1476"/>
      <c r="ACO567" s="1476"/>
      <c r="ACP567" s="1476"/>
      <c r="ACQ567" s="1476"/>
      <c r="ACR567" s="1476"/>
      <c r="ACS567" s="1476"/>
      <c r="ACT567" s="1476"/>
      <c r="ACU567" s="1476"/>
      <c r="ACV567" s="1476"/>
      <c r="ACW567" s="1476"/>
      <c r="ACX567" s="1476"/>
      <c r="ACY567" s="1476"/>
      <c r="ACZ567" s="1476"/>
      <c r="ADA567" s="1476"/>
      <c r="ADB567" s="1476"/>
      <c r="ADC567" s="1476"/>
      <c r="ADD567" s="1476"/>
      <c r="ADE567" s="1476"/>
      <c r="ADF567" s="1476"/>
      <c r="ADG567" s="1476"/>
      <c r="ADH567" s="1476"/>
      <c r="ADI567" s="1476"/>
      <c r="ADJ567" s="1476"/>
      <c r="ADK567" s="1476"/>
      <c r="ADL567" s="1476"/>
      <c r="ADM567" s="1476"/>
      <c r="ADN567" s="1476"/>
      <c r="ADO567" s="1476"/>
      <c r="ADP567" s="1476"/>
      <c r="ADQ567" s="1476"/>
      <c r="ADR567" s="1476"/>
      <c r="ADS567" s="1476"/>
      <c r="ADT567" s="1476"/>
      <c r="ADU567" s="1476"/>
      <c r="ADV567" s="1476"/>
      <c r="ADW567" s="1476"/>
      <c r="ADX567" s="1476"/>
      <c r="ADY567" s="1476"/>
      <c r="ADZ567" s="1476"/>
      <c r="AEA567" s="1476"/>
      <c r="AEB567" s="1476"/>
      <c r="AEC567" s="1476"/>
      <c r="AED567" s="1476"/>
      <c r="AEE567" s="1476"/>
      <c r="AEF567" s="1476"/>
      <c r="AEG567" s="1476"/>
      <c r="AEH567" s="1476"/>
      <c r="AEI567" s="1476"/>
      <c r="AEJ567" s="1476"/>
      <c r="AEK567" s="1476"/>
      <c r="AEL567" s="1476"/>
      <c r="AEM567" s="1476"/>
      <c r="AEN567" s="1476"/>
      <c r="AEO567" s="1476"/>
      <c r="AEP567" s="1476"/>
      <c r="AEQ567" s="1476"/>
      <c r="AER567" s="1476"/>
      <c r="AES567" s="1476"/>
      <c r="AET567" s="1476"/>
      <c r="AEU567" s="1476"/>
      <c r="AEV567" s="1476"/>
      <c r="AEW567" s="1476"/>
      <c r="AEX567" s="1476"/>
      <c r="AEY567" s="1476"/>
      <c r="AEZ567" s="1476"/>
      <c r="AFA567" s="1476"/>
      <c r="AFB567" s="1476"/>
      <c r="AFC567" s="1476"/>
      <c r="AFD567" s="1476"/>
      <c r="AFE567" s="1476"/>
      <c r="AFF567" s="1476"/>
      <c r="AFG567" s="1476"/>
      <c r="AFH567" s="1476"/>
      <c r="AFI567" s="1476"/>
      <c r="AFJ567" s="1476"/>
      <c r="AFK567" s="1476"/>
      <c r="AFL567" s="1476"/>
      <c r="AFM567" s="1476"/>
      <c r="AFN567" s="1476"/>
      <c r="AFO567" s="1476"/>
      <c r="AFP567" s="1476"/>
      <c r="AFQ567" s="1476"/>
      <c r="AFR567" s="1476"/>
      <c r="AFS567" s="1476"/>
      <c r="AFT567" s="1476"/>
      <c r="AFU567" s="1476"/>
      <c r="AFV567" s="1476"/>
      <c r="AFW567" s="1476"/>
      <c r="AFX567" s="1476"/>
      <c r="AFY567" s="1476"/>
      <c r="AFZ567" s="1476"/>
      <c r="AGA567" s="1476"/>
      <c r="AGB567" s="1476"/>
      <c r="AGC567" s="1476"/>
      <c r="AGD567" s="1476"/>
      <c r="AGE567" s="1476"/>
      <c r="AGF567" s="1476"/>
      <c r="AGG567" s="1476"/>
      <c r="AGH567" s="1476"/>
      <c r="AGI567" s="1476"/>
      <c r="AGJ567" s="1476"/>
      <c r="AGK567" s="1476"/>
      <c r="AGL567" s="1476"/>
      <c r="AGM567" s="1476"/>
      <c r="AGN567" s="1476"/>
      <c r="AGO567" s="1476"/>
      <c r="AGP567" s="1476"/>
      <c r="AGQ567" s="1476"/>
      <c r="AGR567" s="1476"/>
      <c r="AGS567" s="1476"/>
      <c r="AGT567" s="1476"/>
      <c r="AGU567" s="1476"/>
      <c r="AGV567" s="1476"/>
      <c r="AGW567" s="1476"/>
      <c r="AGX567" s="1476"/>
      <c r="AGY567" s="1476"/>
      <c r="AGZ567" s="1476"/>
      <c r="AHA567" s="1476"/>
      <c r="AHB567" s="1476"/>
      <c r="AHC567" s="1476"/>
      <c r="AHD567" s="1476"/>
      <c r="AHE567" s="1476"/>
      <c r="AHF567" s="1476"/>
      <c r="AHG567" s="1476"/>
      <c r="AHH567" s="1476"/>
      <c r="AHI567" s="1476"/>
      <c r="AHJ567" s="1476"/>
      <c r="AHK567" s="1476"/>
      <c r="AHL567" s="1476"/>
      <c r="AHM567" s="1476"/>
      <c r="AHN567" s="1476"/>
      <c r="AHO567" s="1476"/>
      <c r="AHP567" s="1476"/>
      <c r="AHQ567" s="1476"/>
      <c r="AHR567" s="1476"/>
      <c r="AHS567" s="1476"/>
      <c r="AHT567" s="1476"/>
      <c r="AHU567" s="1476"/>
      <c r="AHV567" s="1476"/>
      <c r="AHW567" s="1476"/>
      <c r="AHX567" s="1476"/>
      <c r="AHY567" s="1476"/>
      <c r="AHZ567" s="1476"/>
      <c r="AIA567" s="1476"/>
      <c r="AIB567" s="1476"/>
      <c r="AIC567" s="1476"/>
      <c r="AID567" s="1476"/>
      <c r="AIE567" s="1476"/>
      <c r="AIF567" s="1476"/>
      <c r="AIG567" s="1476"/>
      <c r="AIH567" s="1476"/>
      <c r="AII567" s="1476"/>
      <c r="AIJ567" s="1476"/>
      <c r="AIK567" s="1476"/>
      <c r="AIL567" s="1476"/>
      <c r="AIM567" s="1476"/>
      <c r="AIN567" s="1476"/>
      <c r="AIO567" s="1476"/>
      <c r="AIP567" s="1476"/>
      <c r="AIQ567" s="1476"/>
      <c r="AIR567" s="1476"/>
      <c r="AIS567" s="1476"/>
      <c r="AIT567" s="1476"/>
      <c r="AIU567" s="1476"/>
      <c r="AIV567" s="1476"/>
      <c r="AIW567" s="1476"/>
      <c r="AIX567" s="1476"/>
      <c r="AIY567" s="1476"/>
      <c r="AIZ567" s="1476"/>
      <c r="AJA567" s="1476"/>
      <c r="AJB567" s="1476"/>
      <c r="AJC567" s="1476"/>
      <c r="AJD567" s="1476"/>
      <c r="AJE567" s="1476"/>
      <c r="AJF567" s="1476"/>
      <c r="AJG567" s="1476"/>
      <c r="AJH567" s="1476"/>
      <c r="AJI567" s="1476"/>
      <c r="AJJ567" s="1476"/>
      <c r="AJK567" s="1476"/>
      <c r="AJL567" s="1476"/>
      <c r="AJM567" s="1476"/>
      <c r="AJN567" s="1476"/>
      <c r="AJO567" s="1476"/>
      <c r="AJP567" s="1476"/>
      <c r="AJQ567" s="1476"/>
      <c r="AJR567" s="1476"/>
      <c r="AJS567" s="1476"/>
      <c r="AJT567" s="1476"/>
      <c r="AJU567" s="1476"/>
      <c r="AJV567" s="1476"/>
      <c r="AJW567" s="1476"/>
      <c r="AJX567" s="1476"/>
      <c r="AJY567" s="1476"/>
      <c r="AJZ567" s="1476"/>
      <c r="AKA567" s="1476"/>
      <c r="AKB567" s="1476"/>
      <c r="AKC567" s="1476"/>
      <c r="AKD567" s="1476"/>
      <c r="AKE567" s="1476"/>
      <c r="AKF567" s="1476"/>
      <c r="AKG567" s="1476"/>
      <c r="AKH567" s="1476"/>
      <c r="AKI567" s="1476"/>
      <c r="AKJ567" s="1476"/>
      <c r="AKK567" s="1476"/>
      <c r="AKL567" s="1476"/>
      <c r="AKM567" s="1476"/>
      <c r="AKN567" s="1476"/>
      <c r="AKO567" s="1476"/>
      <c r="AKP567" s="1476"/>
      <c r="AKQ567" s="1476"/>
      <c r="AKR567" s="1476"/>
      <c r="AKS567" s="1476"/>
      <c r="AKT567" s="1476"/>
      <c r="AKU567" s="1476"/>
      <c r="AKV567" s="1476"/>
      <c r="AKW567" s="1476"/>
      <c r="AKX567" s="1476"/>
      <c r="AKY567" s="1476"/>
      <c r="AKZ567" s="1476"/>
      <c r="ALA567" s="1476"/>
      <c r="ALB567" s="1476"/>
      <c r="ALC567" s="1476"/>
      <c r="ALD567" s="1476"/>
      <c r="ALE567" s="1476"/>
      <c r="ALF567" s="1476"/>
      <c r="ALG567" s="1476"/>
      <c r="ALH567" s="1476"/>
      <c r="ALI567" s="1476"/>
      <c r="ALJ567" s="1476"/>
      <c r="ALK567" s="1476"/>
      <c r="ALL567" s="1476"/>
      <c r="ALM567" s="1476"/>
      <c r="ALN567" s="1476"/>
      <c r="ALO567" s="1476"/>
      <c r="ALP567" s="1476"/>
      <c r="ALQ567" s="1476"/>
      <c r="ALR567" s="1476"/>
      <c r="ALS567" s="1476"/>
      <c r="ALT567" s="1476"/>
      <c r="ALU567" s="1476"/>
      <c r="ALV567" s="1476"/>
      <c r="ALW567" s="1476"/>
      <c r="ALX567" s="1476"/>
      <c r="ALY567" s="1476"/>
      <c r="ALZ567" s="1476"/>
      <c r="AMA567" s="1476"/>
      <c r="AMB567" s="1476"/>
      <c r="AMC567" s="1476"/>
      <c r="AMD567" s="1476"/>
      <c r="AME567" s="1476"/>
      <c r="AMF567" s="1476"/>
      <c r="AMG567" s="1476"/>
      <c r="AMH567" s="1476"/>
      <c r="AMI567" s="1476"/>
      <c r="AMJ567" s="1476"/>
      <c r="AMK567" s="1476"/>
    </row>
    <row r="568" spans="1:1025">
      <c r="A568" s="682" t="s">
        <v>4106</v>
      </c>
      <c r="B568" s="682"/>
      <c r="C568" s="682"/>
      <c r="D568" s="1639"/>
      <c r="E568" s="1639"/>
      <c r="F568" s="1595"/>
      <c r="G568" s="680">
        <v>872383.55</v>
      </c>
      <c r="H568" s="681">
        <f t="shared" si="1"/>
        <v>1.4743532719019173E-3</v>
      </c>
    </row>
    <row r="569" spans="1:1025">
      <c r="A569" s="679" t="s">
        <v>4107</v>
      </c>
      <c r="B569" s="679"/>
      <c r="C569" s="679"/>
      <c r="D569" s="1639"/>
      <c r="E569" s="1639"/>
      <c r="F569" s="1595"/>
      <c r="G569" s="680">
        <v>642046.97</v>
      </c>
      <c r="H569" s="681">
        <f t="shared" si="1"/>
        <v>1.0850778318025507E-3</v>
      </c>
    </row>
    <row r="570" spans="1:1025">
      <c r="A570" s="679" t="s">
        <v>3499</v>
      </c>
      <c r="B570" s="1640"/>
      <c r="C570" s="1640"/>
      <c r="D570" s="1639"/>
      <c r="E570" s="1639"/>
      <c r="F570" s="1595"/>
      <c r="G570" s="680">
        <v>610993.26</v>
      </c>
      <c r="H570" s="681">
        <f t="shared" si="1"/>
        <v>1.0325961694154122E-3</v>
      </c>
    </row>
    <row r="571" spans="1:1025">
      <c r="A571" s="679" t="s">
        <v>3282</v>
      </c>
      <c r="B571" s="679"/>
      <c r="C571" s="679"/>
      <c r="D571" s="1639"/>
      <c r="E571" s="1639"/>
      <c r="F571" s="1595"/>
      <c r="G571" s="680">
        <v>602501.88</v>
      </c>
      <c r="H571" s="681">
        <f t="shared" si="1"/>
        <v>1.0182454931721905E-3</v>
      </c>
    </row>
    <row r="572" spans="1:1025">
      <c r="A572" s="679" t="s">
        <v>4108</v>
      </c>
      <c r="B572" s="1640"/>
      <c r="C572" s="1640"/>
      <c r="D572" s="1639"/>
      <c r="E572" s="1639"/>
      <c r="F572" s="1595"/>
      <c r="G572" s="680">
        <v>597990.08000000007</v>
      </c>
      <c r="H572" s="681">
        <f t="shared" si="1"/>
        <v>1.0106204215025482E-3</v>
      </c>
    </row>
    <row r="573" spans="1:1025">
      <c r="A573" s="679" t="s">
        <v>3500</v>
      </c>
      <c r="B573" s="1640"/>
      <c r="C573" s="1640"/>
      <c r="D573" s="1639"/>
      <c r="E573" s="1639"/>
      <c r="F573" s="1595"/>
      <c r="G573" s="680">
        <v>565000</v>
      </c>
      <c r="H573" s="681">
        <f t="shared" si="1"/>
        <v>9.5486623816391683E-4</v>
      </c>
    </row>
    <row r="574" spans="1:1025">
      <c r="A574" s="679" t="s">
        <v>4109</v>
      </c>
      <c r="B574" s="1640"/>
      <c r="C574" s="1640"/>
      <c r="D574" s="1639"/>
      <c r="E574" s="1639"/>
      <c r="F574" s="1595"/>
      <c r="G574" s="680">
        <v>551440</v>
      </c>
      <c r="H574" s="681">
        <f t="shared" si="1"/>
        <v>9.319494484479828E-4</v>
      </c>
    </row>
    <row r="575" spans="1:1025">
      <c r="A575" s="679" t="s">
        <v>4110</v>
      </c>
      <c r="B575" s="1640"/>
      <c r="C575" s="1640"/>
      <c r="D575" s="1639"/>
      <c r="E575" s="1639"/>
      <c r="F575" s="1595"/>
      <c r="G575" s="680">
        <v>514346.35</v>
      </c>
      <c r="H575" s="681">
        <f t="shared" si="1"/>
        <v>8.6926011387228547E-4</v>
      </c>
    </row>
    <row r="576" spans="1:1025">
      <c r="A576" s="679" t="s">
        <v>3501</v>
      </c>
      <c r="B576" s="1640"/>
      <c r="C576" s="1640"/>
      <c r="D576" s="1639"/>
      <c r="E576" s="1639"/>
      <c r="F576" s="1595"/>
      <c r="G576" s="680">
        <v>500000</v>
      </c>
      <c r="H576" s="681">
        <f t="shared" si="1"/>
        <v>8.4501437005656357E-4</v>
      </c>
    </row>
    <row r="577" spans="1:8">
      <c r="A577" s="679" t="s">
        <v>3502</v>
      </c>
      <c r="B577" s="1640"/>
      <c r="C577" s="1640"/>
      <c r="D577" s="1639"/>
      <c r="E577" s="1639"/>
      <c r="F577" s="1595"/>
      <c r="G577" s="680">
        <v>500000</v>
      </c>
      <c r="H577" s="681">
        <f t="shared" si="1"/>
        <v>8.4501437005656357E-4</v>
      </c>
    </row>
    <row r="578" spans="1:8">
      <c r="A578" s="679" t="s">
        <v>3504</v>
      </c>
      <c r="B578" s="1640"/>
      <c r="C578" s="1640"/>
      <c r="D578" s="1639"/>
      <c r="E578" s="1639"/>
      <c r="F578" s="1595"/>
      <c r="G578" s="680">
        <v>484788.89</v>
      </c>
      <c r="H578" s="681">
        <f t="shared" si="1"/>
        <v>8.1930715698754137E-4</v>
      </c>
    </row>
    <row r="579" spans="1:8">
      <c r="A579" s="679" t="s">
        <v>4111</v>
      </c>
      <c r="B579" s="1640"/>
      <c r="C579" s="1640"/>
      <c r="D579" s="1639"/>
      <c r="E579" s="1639"/>
      <c r="F579" s="1595"/>
      <c r="G579" s="680">
        <v>475815.25</v>
      </c>
      <c r="H579" s="681">
        <f t="shared" si="1"/>
        <v>8.0414144748411256E-4</v>
      </c>
    </row>
    <row r="580" spans="1:8">
      <c r="A580" s="679" t="s">
        <v>4112</v>
      </c>
      <c r="B580" s="1640"/>
      <c r="C580" s="1640"/>
      <c r="D580" s="1639"/>
      <c r="E580" s="1639"/>
      <c r="F580" s="1595"/>
      <c r="G580" s="680">
        <v>446576</v>
      </c>
      <c r="H580" s="681">
        <f t="shared" si="1"/>
        <v>7.5472627464475979E-4</v>
      </c>
    </row>
    <row r="581" spans="1:8">
      <c r="A581" s="679" t="s">
        <v>4113</v>
      </c>
      <c r="B581" s="1640"/>
      <c r="C581" s="1640"/>
      <c r="D581" s="1639"/>
      <c r="E581" s="1639"/>
      <c r="F581" s="1595"/>
      <c r="G581" s="680">
        <v>439578.75</v>
      </c>
      <c r="H581" s="681">
        <f t="shared" si="1"/>
        <v>7.429007210430032E-4</v>
      </c>
    </row>
    <row r="582" spans="1:8">
      <c r="A582" s="679" t="s">
        <v>4114</v>
      </c>
      <c r="B582" s="1640"/>
      <c r="C582" s="1640"/>
      <c r="D582" s="1639"/>
      <c r="E582" s="1639"/>
      <c r="F582" s="1595"/>
      <c r="G582" s="680">
        <v>438542.3</v>
      </c>
      <c r="H582" s="681">
        <f t="shared" si="1"/>
        <v>7.4114909075531296E-4</v>
      </c>
    </row>
    <row r="583" spans="1:8">
      <c r="A583" s="679" t="s">
        <v>3506</v>
      </c>
      <c r="B583" s="1640"/>
      <c r="C583" s="1640"/>
      <c r="D583" s="1639"/>
      <c r="E583" s="1639"/>
      <c r="F583" s="1595"/>
      <c r="G583" s="680">
        <v>420348</v>
      </c>
      <c r="H583" s="681">
        <f t="shared" ref="H583:H589" si="2">+G583/$G$590</f>
        <v>7.1040020084907275E-4</v>
      </c>
    </row>
    <row r="584" spans="1:8">
      <c r="A584" s="679" t="s">
        <v>3507</v>
      </c>
      <c r="B584" s="1640"/>
      <c r="C584" s="1640"/>
      <c r="D584" s="1639"/>
      <c r="E584" s="1639"/>
      <c r="F584" s="1595"/>
      <c r="G584" s="680">
        <v>368766</v>
      </c>
      <c r="H584" s="681">
        <f t="shared" si="2"/>
        <v>6.2322513837655743E-4</v>
      </c>
    </row>
    <row r="585" spans="1:8">
      <c r="A585" s="679" t="s">
        <v>4115</v>
      </c>
      <c r="B585" s="1640"/>
      <c r="C585" s="1640"/>
      <c r="D585" s="1639"/>
      <c r="E585" s="1639"/>
      <c r="F585" s="1595"/>
      <c r="G585" s="680">
        <v>324000</v>
      </c>
      <c r="H585" s="681">
        <f t="shared" si="2"/>
        <v>5.475693117966532E-4</v>
      </c>
    </row>
    <row r="586" spans="1:8">
      <c r="A586" s="679" t="s">
        <v>4116</v>
      </c>
      <c r="B586" s="1640"/>
      <c r="C586" s="1640"/>
      <c r="D586" s="1639"/>
      <c r="E586" s="1639"/>
      <c r="F586" s="1595"/>
      <c r="G586" s="680">
        <v>295000</v>
      </c>
      <c r="H586" s="681">
        <f t="shared" si="2"/>
        <v>4.9855847833337244E-4</v>
      </c>
    </row>
    <row r="587" spans="1:8">
      <c r="A587" s="679" t="s">
        <v>3508</v>
      </c>
      <c r="B587" s="1640"/>
      <c r="C587" s="1640"/>
      <c r="D587" s="1639"/>
      <c r="E587" s="1639"/>
      <c r="F587" s="1595"/>
      <c r="G587" s="680">
        <v>283657</v>
      </c>
      <c r="H587" s="681">
        <f t="shared" si="2"/>
        <v>4.7938848233426928E-4</v>
      </c>
    </row>
    <row r="588" spans="1:8" ht="12.75" customHeight="1">
      <c r="A588" s="683" t="s">
        <v>3509</v>
      </c>
      <c r="B588" s="1641"/>
      <c r="C588" s="1641"/>
      <c r="D588" s="1641"/>
      <c r="E588" s="1641"/>
      <c r="F588" s="1642"/>
      <c r="G588" s="680">
        <v>278400</v>
      </c>
      <c r="H588" s="681">
        <f t="shared" si="2"/>
        <v>4.7050400124749457E-4</v>
      </c>
    </row>
    <row r="589" spans="1:8">
      <c r="A589" s="679" t="s">
        <v>4117</v>
      </c>
      <c r="B589" s="1640"/>
      <c r="C589" s="1640"/>
      <c r="D589" s="1639"/>
      <c r="E589" s="1639"/>
      <c r="F589" s="1595"/>
      <c r="G589" s="680">
        <v>264900</v>
      </c>
      <c r="H589" s="681">
        <f t="shared" si="2"/>
        <v>4.4768861325596734E-4</v>
      </c>
    </row>
    <row r="590" spans="1:8" ht="15.75" thickBot="1">
      <c r="A590" s="1643" t="s">
        <v>88</v>
      </c>
      <c r="B590" s="1644"/>
      <c r="C590" s="1644"/>
      <c r="D590" s="1635"/>
      <c r="E590" s="1635"/>
      <c r="F590" s="1636"/>
      <c r="G590" s="1645">
        <f>SUM(G514:G589)</f>
        <v>591705913.78999984</v>
      </c>
      <c r="H590" s="1646">
        <f>SUM(H514:H589)</f>
        <v>1.0000000000000007</v>
      </c>
    </row>
    <row r="591" spans="1:8">
      <c r="A591" s="1594"/>
      <c r="B591" s="1594"/>
      <c r="C591" s="1594"/>
      <c r="D591" s="1594"/>
      <c r="E591" s="1594"/>
      <c r="F591" s="1595"/>
      <c r="G591" s="1594"/>
      <c r="H591" s="1594"/>
    </row>
    <row r="592" spans="1:8">
      <c r="A592" s="1596"/>
      <c r="B592" s="1596"/>
      <c r="C592" s="1596"/>
      <c r="D592" s="1596"/>
      <c r="E592" s="1594"/>
      <c r="F592" s="1595"/>
      <c r="G592" s="1594"/>
      <c r="H592" s="1594"/>
    </row>
    <row r="593" spans="1:11" ht="12.75" customHeight="1">
      <c r="A593" s="1792" t="s">
        <v>8825</v>
      </c>
      <c r="B593" s="1792"/>
      <c r="C593" s="1792"/>
      <c r="D593" s="1792"/>
      <c r="E593" s="1792"/>
      <c r="F593" s="1792"/>
      <c r="G593" s="1792"/>
      <c r="H593" s="1792"/>
    </row>
    <row r="594" spans="1:11">
      <c r="A594" s="1792"/>
      <c r="B594" s="1792"/>
      <c r="C594" s="1792"/>
      <c r="D594" s="1792"/>
      <c r="E594" s="1792"/>
      <c r="F594" s="1792"/>
      <c r="G594" s="1792"/>
      <c r="H594" s="1792"/>
    </row>
    <row r="595" spans="1:11">
      <c r="A595" s="1792"/>
      <c r="B595" s="1792"/>
      <c r="C595" s="1792"/>
      <c r="D595" s="1792"/>
      <c r="E595" s="1792"/>
      <c r="F595" s="1792"/>
      <c r="G595" s="1792"/>
      <c r="H595" s="1792"/>
    </row>
    <row r="596" spans="1:11" ht="14.25">
      <c r="A596" s="1647"/>
      <c r="B596" s="1647"/>
      <c r="C596" s="1647"/>
      <c r="D596" s="1647"/>
      <c r="E596" s="1594"/>
      <c r="F596" s="1595"/>
      <c r="G596" s="1594"/>
      <c r="H596" s="1594"/>
    </row>
    <row r="597" spans="1:11">
      <c r="A597" s="1795" t="s">
        <v>3512</v>
      </c>
      <c r="B597" s="1795"/>
      <c r="C597" s="1795"/>
      <c r="D597" s="1795"/>
      <c r="E597" s="1795"/>
      <c r="F597" s="1795"/>
      <c r="G597" s="1795"/>
      <c r="H597" s="1795"/>
    </row>
    <row r="598" spans="1:11">
      <c r="A598" s="1795" t="s">
        <v>4118</v>
      </c>
      <c r="B598" s="1795"/>
      <c r="C598" s="1795"/>
      <c r="D598" s="1795"/>
      <c r="E598" s="1795"/>
      <c r="F598" s="1795"/>
      <c r="G598" s="1795"/>
      <c r="H598" s="1795"/>
    </row>
    <row r="599" spans="1:11">
      <c r="A599" s="1795" t="s">
        <v>3</v>
      </c>
      <c r="B599" s="1795"/>
      <c r="C599" s="1795"/>
      <c r="D599" s="1795"/>
      <c r="E599" s="1795"/>
      <c r="F599" s="1795"/>
      <c r="G599" s="1795"/>
      <c r="H599" s="1795"/>
    </row>
    <row r="600" spans="1:11">
      <c r="A600" s="1594"/>
      <c r="B600" s="1594"/>
      <c r="C600" s="1594"/>
      <c r="D600" s="1594"/>
      <c r="E600" s="1594"/>
      <c r="F600" s="1595"/>
      <c r="G600" s="1594"/>
      <c r="H600" s="1594"/>
    </row>
    <row r="601" spans="1:11" ht="14.25">
      <c r="A601" s="1599" t="s">
        <v>4119</v>
      </c>
      <c r="B601" s="1600"/>
      <c r="C601" s="1647"/>
      <c r="D601" s="1594"/>
      <c r="E601" s="1594"/>
      <c r="F601" s="1595"/>
      <c r="G601" s="1594"/>
      <c r="H601" s="1618">
        <v>271579093766.48999</v>
      </c>
    </row>
    <row r="602" spans="1:11" ht="14.25">
      <c r="A602" s="1599" t="s">
        <v>3513</v>
      </c>
      <c r="B602" s="1600"/>
      <c r="C602" s="1647"/>
      <c r="D602" s="1594"/>
      <c r="E602" s="1594"/>
      <c r="F602" s="1595"/>
      <c r="G602" s="1594"/>
      <c r="H602" s="1600"/>
    </row>
    <row r="603" spans="1:11" ht="14.25">
      <c r="A603" s="1599" t="s">
        <v>3551</v>
      </c>
      <c r="B603" s="1647"/>
      <c r="C603" s="1594"/>
      <c r="D603" s="1594"/>
      <c r="E603" s="1594"/>
      <c r="F603" s="1595" t="s">
        <v>3144</v>
      </c>
      <c r="G603" s="1600">
        <v>58773355621.300003</v>
      </c>
      <c r="H603" s="1600"/>
    </row>
    <row r="604" spans="1:11" ht="14.25">
      <c r="A604" s="1599" t="s">
        <v>8837</v>
      </c>
      <c r="B604" s="1647"/>
      <c r="C604" s="1594"/>
      <c r="D604" s="1594"/>
      <c r="E604" s="1594"/>
      <c r="F604" s="1595" t="s">
        <v>283</v>
      </c>
      <c r="G604" s="1600">
        <v>1177467201.9000001</v>
      </c>
      <c r="H604" s="1600"/>
    </row>
    <row r="605" spans="1:11" ht="14.25">
      <c r="A605" s="1599" t="s">
        <v>3552</v>
      </c>
      <c r="B605" s="1648"/>
      <c r="C605" s="1594"/>
      <c r="D605" s="1594"/>
      <c r="E605" s="1594"/>
      <c r="F605" s="1595" t="s">
        <v>3147</v>
      </c>
      <c r="G605" s="1649">
        <v>2203926425.8699999</v>
      </c>
      <c r="H605" s="1649">
        <f>SUM(G603:G605)</f>
        <v>62154749249.070007</v>
      </c>
    </row>
    <row r="606" spans="1:11" ht="14.25">
      <c r="A606" s="1599" t="s">
        <v>3514</v>
      </c>
      <c r="B606" s="1647"/>
      <c r="C606" s="1594"/>
      <c r="D606" s="1594"/>
      <c r="E606" s="1594"/>
      <c r="F606" s="1595"/>
      <c r="G606" s="1600"/>
      <c r="H606" s="1600">
        <f>SUM(H601:H605)</f>
        <v>333733843015.56</v>
      </c>
    </row>
    <row r="607" spans="1:11" ht="14.25">
      <c r="A607" s="1599" t="s">
        <v>3515</v>
      </c>
      <c r="B607" s="1647"/>
      <c r="C607" s="1594"/>
      <c r="D607" s="1594"/>
      <c r="E607" s="1594"/>
      <c r="F607" s="1595"/>
      <c r="G607" s="1600"/>
      <c r="H607" s="1600"/>
      <c r="K607" s="657"/>
    </row>
    <row r="608" spans="1:11" ht="14.25">
      <c r="A608" s="1599" t="s">
        <v>8838</v>
      </c>
      <c r="B608" s="1647"/>
      <c r="C608" s="1594"/>
      <c r="D608" s="1594"/>
      <c r="E608" s="1594"/>
      <c r="F608" s="1595" t="s">
        <v>3156</v>
      </c>
      <c r="G608" s="1600">
        <v>591705913.78999996</v>
      </c>
      <c r="H608" s="1600"/>
      <c r="K608" s="657"/>
    </row>
    <row r="609" spans="1:8" ht="14.25">
      <c r="A609" s="1599" t="s">
        <v>8839</v>
      </c>
      <c r="B609" s="1647"/>
      <c r="C609" s="1594"/>
      <c r="D609" s="1594"/>
      <c r="E609" s="1594"/>
      <c r="F609" s="1595" t="s">
        <v>3148</v>
      </c>
      <c r="G609" s="1649">
        <v>103559080371.13</v>
      </c>
      <c r="H609" s="1649">
        <f>SUM(G608:G609)</f>
        <v>104150786284.92</v>
      </c>
    </row>
    <row r="610" spans="1:8" ht="14.25">
      <c r="A610" s="1599" t="s">
        <v>3514</v>
      </c>
      <c r="B610" s="1600"/>
      <c r="C610" s="1647"/>
      <c r="D610" s="1594"/>
      <c r="E610" s="1594"/>
      <c r="F610" s="1595"/>
      <c r="G610" s="1594"/>
      <c r="H610" s="1600">
        <f>+H606-H609</f>
        <v>229583056730.64001</v>
      </c>
    </row>
    <row r="611" spans="1:8" ht="14.25">
      <c r="A611" s="1599" t="s">
        <v>3515</v>
      </c>
      <c r="B611" s="1600"/>
      <c r="C611" s="1647"/>
      <c r="D611" s="1594"/>
      <c r="E611" s="1594"/>
      <c r="F611" s="1595"/>
      <c r="G611" s="1594"/>
      <c r="H611" s="1600"/>
    </row>
    <row r="612" spans="1:8" ht="14.25">
      <c r="A612" s="1599" t="s">
        <v>3516</v>
      </c>
      <c r="B612" s="1600"/>
      <c r="C612" s="1647"/>
      <c r="D612" s="1594"/>
      <c r="E612" s="1594"/>
      <c r="F612" s="1595"/>
      <c r="G612" s="1594"/>
      <c r="H612" s="1600">
        <v>197241269866.23001</v>
      </c>
    </row>
    <row r="613" spans="1:8" ht="14.25">
      <c r="A613" s="1599" t="s">
        <v>3553</v>
      </c>
      <c r="B613" s="1600"/>
      <c r="C613" s="1647"/>
      <c r="D613" s="1594"/>
      <c r="E613" s="1594"/>
      <c r="F613" s="1595" t="s">
        <v>3144</v>
      </c>
      <c r="G613" s="1594"/>
      <c r="H613" s="1649">
        <v>969549088.60000002</v>
      </c>
    </row>
    <row r="614" spans="1:8" ht="15" thickBot="1">
      <c r="A614" s="1599" t="s">
        <v>3517</v>
      </c>
      <c r="B614" s="1600"/>
      <c r="C614" s="1647"/>
      <c r="D614" s="1594"/>
      <c r="E614" s="1594"/>
      <c r="F614" s="1595"/>
      <c r="G614" s="1594"/>
      <c r="H614" s="1650">
        <f>+H610-H612-H613</f>
        <v>31372237775.810005</v>
      </c>
    </row>
    <row r="615" spans="1:8" ht="15" thickTop="1">
      <c r="A615" s="1796"/>
      <c r="B615" s="1796"/>
      <c r="C615" s="1796"/>
      <c r="D615" s="1647"/>
      <c r="E615" s="1594"/>
      <c r="F615" s="1595"/>
      <c r="G615" s="1594"/>
      <c r="H615" s="1594"/>
    </row>
    <row r="616" spans="1:8">
      <c r="A616" s="1608" t="s">
        <v>200</v>
      </c>
      <c r="B616" s="1594"/>
      <c r="C616" s="1594"/>
      <c r="D616" s="1594"/>
      <c r="E616" s="1594"/>
      <c r="F616" s="1595"/>
      <c r="G616" s="1594"/>
      <c r="H616" s="1594"/>
    </row>
    <row r="617" spans="1:8" ht="12.75" customHeight="1">
      <c r="A617" s="1792" t="s">
        <v>3518</v>
      </c>
      <c r="B617" s="1792"/>
      <c r="C617" s="1792"/>
      <c r="D617" s="1792"/>
      <c r="E617" s="1792"/>
      <c r="F617" s="1792"/>
      <c r="G617" s="1792"/>
      <c r="H617" s="1792"/>
    </row>
    <row r="618" spans="1:8">
      <c r="A618" s="1792"/>
      <c r="B618" s="1792"/>
      <c r="C618" s="1792"/>
      <c r="D618" s="1792"/>
      <c r="E618" s="1792"/>
      <c r="F618" s="1792"/>
      <c r="G618" s="1792"/>
      <c r="H618" s="1792"/>
    </row>
    <row r="619" spans="1:8">
      <c r="A619" s="1620"/>
      <c r="B619" s="1620"/>
      <c r="C619" s="1620"/>
      <c r="D619" s="1620"/>
      <c r="E619" s="1620"/>
      <c r="F619" s="1595"/>
      <c r="G619" s="1620"/>
      <c r="H619" s="1620"/>
    </row>
    <row r="620" spans="1:8" ht="12.75" customHeight="1">
      <c r="A620" s="1792" t="s">
        <v>3519</v>
      </c>
      <c r="B620" s="1792"/>
      <c r="C620" s="1792"/>
      <c r="D620" s="1792"/>
      <c r="E620" s="1792"/>
      <c r="F620" s="1792"/>
      <c r="G620" s="1792"/>
      <c r="H620" s="1792"/>
    </row>
    <row r="621" spans="1:8">
      <c r="A621" s="1792"/>
      <c r="B621" s="1792"/>
      <c r="C621" s="1792"/>
      <c r="D621" s="1792"/>
      <c r="E621" s="1792"/>
      <c r="F621" s="1792"/>
      <c r="G621" s="1792"/>
      <c r="H621" s="1792"/>
    </row>
    <row r="622" spans="1:8">
      <c r="A622" s="1792"/>
      <c r="B622" s="1792"/>
      <c r="C622" s="1792"/>
      <c r="D622" s="1792"/>
      <c r="E622" s="1792"/>
      <c r="F622" s="1792"/>
      <c r="G622" s="1792"/>
      <c r="H622" s="1792"/>
    </row>
    <row r="623" spans="1:8">
      <c r="A623" s="1651"/>
      <c r="B623" s="1651"/>
      <c r="C623" s="1651"/>
      <c r="D623" s="1651"/>
      <c r="E623" s="1651"/>
      <c r="F623" s="1652"/>
      <c r="G623" s="1651"/>
      <c r="H623" s="1651"/>
    </row>
    <row r="624" spans="1:8" ht="12.75" customHeight="1">
      <c r="A624" s="1792" t="s">
        <v>4120</v>
      </c>
      <c r="B624" s="1792"/>
      <c r="C624" s="1792"/>
      <c r="D624" s="1792"/>
      <c r="E624" s="1792"/>
      <c r="F624" s="1792"/>
      <c r="G624" s="1792"/>
      <c r="H624" s="1792"/>
    </row>
    <row r="625" spans="1:8">
      <c r="A625" s="1792"/>
      <c r="B625" s="1792"/>
      <c r="C625" s="1792"/>
      <c r="D625" s="1792"/>
      <c r="E625" s="1792"/>
      <c r="F625" s="1792"/>
      <c r="G625" s="1792"/>
      <c r="H625" s="1792"/>
    </row>
    <row r="626" spans="1:8">
      <c r="A626" s="1651"/>
      <c r="B626" s="1651"/>
      <c r="C626" s="1651"/>
      <c r="D626" s="1651"/>
      <c r="E626" s="1651"/>
      <c r="F626" s="1652"/>
      <c r="G626" s="1651"/>
      <c r="H626" s="1651"/>
    </row>
    <row r="627" spans="1:8">
      <c r="A627" s="1791" t="s">
        <v>3521</v>
      </c>
      <c r="B627" s="1791"/>
      <c r="C627" s="1791"/>
      <c r="D627" s="1791"/>
      <c r="E627" s="1791"/>
      <c r="F627" s="1791"/>
      <c r="G627" s="1791"/>
      <c r="H627" s="1791"/>
    </row>
    <row r="628" spans="1:8">
      <c r="A628" s="1619"/>
      <c r="B628" s="1619"/>
      <c r="C628" s="1619"/>
      <c r="D628" s="1619"/>
      <c r="E628" s="1619"/>
      <c r="F628" s="1653"/>
      <c r="G628" s="1619"/>
      <c r="H628" s="1619"/>
    </row>
    <row r="629" spans="1:8" ht="12.75" customHeight="1">
      <c r="A629" s="1792" t="s">
        <v>3520</v>
      </c>
      <c r="B629" s="1792"/>
      <c r="C629" s="1792"/>
      <c r="D629" s="1792"/>
      <c r="E629" s="1792"/>
      <c r="F629" s="1792"/>
      <c r="G629" s="1792"/>
      <c r="H629" s="1792"/>
    </row>
    <row r="630" spans="1:8">
      <c r="A630" s="1793"/>
      <c r="B630" s="1793"/>
      <c r="C630" s="1793"/>
      <c r="D630" s="1793"/>
      <c r="E630" s="1793"/>
      <c r="F630" s="1794"/>
      <c r="G630" s="1793"/>
      <c r="H630" s="1793"/>
    </row>
    <row r="631" spans="1:8">
      <c r="A631" s="1793"/>
      <c r="B631" s="1793"/>
      <c r="C631" s="1793"/>
      <c r="D631" s="1793"/>
      <c r="E631" s="1793"/>
      <c r="F631" s="1794"/>
      <c r="G631" s="1793"/>
      <c r="H631" s="1793"/>
    </row>
    <row r="632" spans="1:8">
      <c r="A632" s="1594"/>
      <c r="B632" s="1594"/>
      <c r="C632" s="1594"/>
      <c r="D632" s="1594"/>
      <c r="E632" s="1594"/>
      <c r="F632" s="1595"/>
      <c r="G632" s="1594"/>
      <c r="H632" s="1594"/>
    </row>
    <row r="633" spans="1:8">
      <c r="A633" s="1594"/>
      <c r="B633" s="1594"/>
      <c r="C633" s="1594"/>
      <c r="D633" s="1594"/>
      <c r="E633" s="1594"/>
      <c r="F633" s="1595"/>
      <c r="G633" s="1594"/>
      <c r="H633" s="1594"/>
    </row>
    <row r="636" spans="1:8">
      <c r="H636" s="684"/>
    </row>
    <row r="637" spans="1:8">
      <c r="H637" s="684"/>
    </row>
    <row r="641" spans="8:8">
      <c r="H641" s="684"/>
    </row>
  </sheetData>
  <mergeCells count="81">
    <mergeCell ref="A488:H488"/>
    <mergeCell ref="A426:H426"/>
    <mergeCell ref="A427:H427"/>
    <mergeCell ref="A428:H428"/>
    <mergeCell ref="A429:H429"/>
    <mergeCell ref="A506:H506"/>
    <mergeCell ref="A504:B504"/>
    <mergeCell ref="C504:D504"/>
    <mergeCell ref="E504:G504"/>
    <mergeCell ref="A502:B502"/>
    <mergeCell ref="C502:D502"/>
    <mergeCell ref="E502:G502"/>
    <mergeCell ref="A503:B503"/>
    <mergeCell ref="C503:D503"/>
    <mergeCell ref="A349:H349"/>
    <mergeCell ref="A350:H350"/>
    <mergeCell ref="A501:B501"/>
    <mergeCell ref="E503:G503"/>
    <mergeCell ref="A410:H410"/>
    <mergeCell ref="A411:H411"/>
    <mergeCell ref="A412:H412"/>
    <mergeCell ref="C501:D501"/>
    <mergeCell ref="E501:G501"/>
    <mergeCell ref="A403:H404"/>
    <mergeCell ref="A405:H407"/>
    <mergeCell ref="A497:H498"/>
    <mergeCell ref="A500:B500"/>
    <mergeCell ref="C500:D500"/>
    <mergeCell ref="E500:G500"/>
    <mergeCell ref="A409:H409"/>
    <mergeCell ref="A402:H402"/>
    <mergeCell ref="A401:H401"/>
    <mergeCell ref="A362:H363"/>
    <mergeCell ref="A324:H327"/>
    <mergeCell ref="A367:H367"/>
    <mergeCell ref="A368:H368"/>
    <mergeCell ref="A359:H360"/>
    <mergeCell ref="A331:H331"/>
    <mergeCell ref="A332:H332"/>
    <mergeCell ref="A336:H336"/>
    <mergeCell ref="A339:H339"/>
    <mergeCell ref="A342:H342"/>
    <mergeCell ref="A344:H344"/>
    <mergeCell ref="A343:H343"/>
    <mergeCell ref="A328:H329"/>
    <mergeCell ref="A333:H333"/>
    <mergeCell ref="A123:H123"/>
    <mergeCell ref="A124:H124"/>
    <mergeCell ref="A365:H365"/>
    <mergeCell ref="A366:H366"/>
    <mergeCell ref="A4:H4"/>
    <mergeCell ref="A108:H108"/>
    <mergeCell ref="A116:H116"/>
    <mergeCell ref="A118:H119"/>
    <mergeCell ref="A334:H334"/>
    <mergeCell ref="A337:H338"/>
    <mergeCell ref="A313:H313"/>
    <mergeCell ref="A321:H322"/>
    <mergeCell ref="A319:H319"/>
    <mergeCell ref="A346:H347"/>
    <mergeCell ref="A356:H358"/>
    <mergeCell ref="A348:H348"/>
    <mergeCell ref="A3:H3"/>
    <mergeCell ref="A5:H5"/>
    <mergeCell ref="A6:H6"/>
    <mergeCell ref="A121:H121"/>
    <mergeCell ref="A122:H122"/>
    <mergeCell ref="A508:H508"/>
    <mergeCell ref="A627:H627"/>
    <mergeCell ref="A629:H631"/>
    <mergeCell ref="A511:H511"/>
    <mergeCell ref="A593:H595"/>
    <mergeCell ref="A597:H597"/>
    <mergeCell ref="A598:H598"/>
    <mergeCell ref="A615:C615"/>
    <mergeCell ref="A617:H618"/>
    <mergeCell ref="A620:H622"/>
    <mergeCell ref="A624:H625"/>
    <mergeCell ref="A599:H599"/>
    <mergeCell ref="A509:H509"/>
    <mergeCell ref="A510:H510"/>
  </mergeCells>
  <phoneticPr fontId="16" type="noConversion"/>
  <pageMargins left="0.98425196850393704" right="0.59055118110236227" top="0.55118110236220474" bottom="0.55118110236220474" header="0.31496062992125984" footer="0.31496062992125984"/>
  <pageSetup scale="80" orientation="portrait" r:id="rId1"/>
  <headerFoot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L14" sqref="L14"/>
    </sheetView>
  </sheetViews>
  <sheetFormatPr baseColWidth="10" defaultColWidth="9.140625" defaultRowHeight="12.75"/>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163"/>
  <sheetViews>
    <sheetView topLeftCell="A60" zoomScale="90" zoomScaleNormal="90" zoomScalePageLayoutView="90" workbookViewId="0">
      <selection activeCell="A78" sqref="A78"/>
    </sheetView>
  </sheetViews>
  <sheetFormatPr baseColWidth="10" defaultColWidth="8.85546875" defaultRowHeight="12.75" customHeight="1"/>
  <cols>
    <col min="1" max="1" width="42.28515625" style="236" customWidth="1"/>
    <col min="2" max="2" width="2.7109375" style="235" bestFit="1" customWidth="1"/>
    <col min="3" max="3" width="17.42578125" style="236" bestFit="1" customWidth="1"/>
    <col min="4" max="4" width="1.42578125" style="235" customWidth="1"/>
    <col min="5" max="5" width="17.42578125" style="236" bestFit="1" customWidth="1"/>
    <col min="6" max="6" width="2.140625" style="235" bestFit="1" customWidth="1"/>
    <col min="7" max="7" width="16.28515625" style="236" bestFit="1" customWidth="1"/>
    <col min="8" max="8" width="1.42578125" style="235" customWidth="1"/>
    <col min="9" max="9" width="17.42578125" style="236" bestFit="1" customWidth="1"/>
    <col min="10" max="10" width="1.5703125" style="236" bestFit="1" customWidth="1"/>
    <col min="11" max="11" width="13.7109375" style="236" customWidth="1"/>
    <col min="12" max="256" width="12.28515625" style="236" customWidth="1"/>
    <col min="257" max="257" width="42.28515625" style="236" customWidth="1"/>
    <col min="258" max="258" width="2.140625" style="236" customWidth="1"/>
    <col min="259" max="259" width="15.28515625" style="236" customWidth="1"/>
    <col min="260" max="260" width="1.85546875" style="236" customWidth="1"/>
    <col min="261" max="261" width="15.28515625" style="236" customWidth="1"/>
    <col min="262" max="262" width="1.85546875" style="236" customWidth="1"/>
    <col min="263" max="263" width="15.28515625" style="236" customWidth="1"/>
    <col min="264" max="264" width="1.85546875" style="236" customWidth="1"/>
    <col min="265" max="265" width="14.7109375" style="236" customWidth="1"/>
    <col min="266" max="266" width="1.42578125" style="236" customWidth="1"/>
    <col min="267" max="267" width="15.85546875" style="236" customWidth="1"/>
    <col min="268" max="512" width="12.28515625" style="236" customWidth="1"/>
    <col min="513" max="513" width="42.28515625" style="236" customWidth="1"/>
    <col min="514" max="514" width="2.140625" style="236" customWidth="1"/>
    <col min="515" max="515" width="15.28515625" style="236" customWidth="1"/>
    <col min="516" max="516" width="1.85546875" style="236" customWidth="1"/>
    <col min="517" max="517" width="15.28515625" style="236" customWidth="1"/>
    <col min="518" max="518" width="1.85546875" style="236" customWidth="1"/>
    <col min="519" max="519" width="15.28515625" style="236" customWidth="1"/>
    <col min="520" max="520" width="1.85546875" style="236" customWidth="1"/>
    <col min="521" max="521" width="14.7109375" style="236" customWidth="1"/>
    <col min="522" max="522" width="1.42578125" style="236" customWidth="1"/>
    <col min="523" max="523" width="15.85546875" style="236" customWidth="1"/>
    <col min="524" max="768" width="12.28515625" style="236" customWidth="1"/>
    <col min="769" max="769" width="42.28515625" style="236" customWidth="1"/>
    <col min="770" max="770" width="2.140625" style="236" customWidth="1"/>
    <col min="771" max="771" width="15.28515625" style="236" customWidth="1"/>
    <col min="772" max="772" width="1.85546875" style="236" customWidth="1"/>
    <col min="773" max="773" width="15.28515625" style="236" customWidth="1"/>
    <col min="774" max="774" width="1.85546875" style="236" customWidth="1"/>
    <col min="775" max="775" width="15.28515625" style="236" customWidth="1"/>
    <col min="776" max="776" width="1.85546875" style="236" customWidth="1"/>
    <col min="777" max="777" width="14.7109375" style="236" customWidth="1"/>
    <col min="778" max="778" width="1.42578125" style="236" customWidth="1"/>
    <col min="779" max="779" width="15.85546875" style="236" customWidth="1"/>
    <col min="780" max="1025" width="12.28515625" style="236" customWidth="1"/>
    <col min="1026" max="16384" width="8.85546875" style="238"/>
  </cols>
  <sheetData>
    <row r="1" spans="1:11" ht="12.75" customHeight="1">
      <c r="A1" s="1812" t="s">
        <v>8480</v>
      </c>
      <c r="B1" s="1812"/>
      <c r="C1" s="1812"/>
      <c r="D1" s="1812"/>
      <c r="E1" s="1812"/>
      <c r="F1" s="1812"/>
      <c r="G1" s="1812"/>
      <c r="H1" s="1812"/>
      <c r="I1" s="1812"/>
      <c r="J1" s="1812"/>
      <c r="K1" s="1812"/>
    </row>
    <row r="2" spans="1:11" ht="12.75" customHeight="1">
      <c r="A2" s="1812" t="s">
        <v>3905</v>
      </c>
      <c r="B2" s="1812"/>
      <c r="C2" s="1812"/>
      <c r="D2" s="1812"/>
      <c r="E2" s="1812"/>
      <c r="F2" s="1812"/>
      <c r="G2" s="1812"/>
      <c r="H2" s="1812"/>
      <c r="I2" s="1812"/>
      <c r="J2" s="1812"/>
      <c r="K2" s="1812"/>
    </row>
    <row r="3" spans="1:11" ht="12.75" customHeight="1">
      <c r="A3" s="1812" t="s">
        <v>3</v>
      </c>
      <c r="B3" s="1812"/>
      <c r="C3" s="1812"/>
      <c r="D3" s="1812"/>
      <c r="E3" s="1812"/>
      <c r="F3" s="1812"/>
      <c r="G3" s="1812"/>
      <c r="H3" s="1812"/>
      <c r="I3" s="1812"/>
      <c r="J3" s="1812"/>
      <c r="K3" s="1812"/>
    </row>
    <row r="5" spans="1:11" ht="12.75" customHeight="1">
      <c r="A5" s="754"/>
      <c r="B5" s="755"/>
      <c r="C5" s="756" t="s">
        <v>163</v>
      </c>
      <c r="D5" s="757"/>
      <c r="E5" s="756" t="s">
        <v>164</v>
      </c>
      <c r="F5" s="758"/>
      <c r="G5" s="759" t="s">
        <v>184</v>
      </c>
      <c r="H5" s="760"/>
      <c r="I5" s="761" t="s">
        <v>185</v>
      </c>
      <c r="J5" s="761"/>
      <c r="K5" s="762" t="s">
        <v>384</v>
      </c>
    </row>
    <row r="6" spans="1:11" ht="12.75" customHeight="1">
      <c r="A6" s="754"/>
      <c r="B6" s="755"/>
      <c r="C6" s="756"/>
      <c r="D6" s="757"/>
      <c r="E6" s="756"/>
      <c r="F6" s="758"/>
      <c r="G6" s="759"/>
      <c r="H6" s="760"/>
      <c r="I6" s="761"/>
      <c r="J6" s="761"/>
      <c r="K6" s="762"/>
    </row>
    <row r="7" spans="1:11" s="236" customFormat="1" ht="12.75" customHeight="1">
      <c r="A7" s="685" t="s">
        <v>385</v>
      </c>
      <c r="B7" s="686"/>
      <c r="C7" s="687"/>
      <c r="D7" s="686"/>
      <c r="E7" s="687"/>
      <c r="F7" s="686"/>
      <c r="G7" s="687"/>
      <c r="H7" s="686"/>
      <c r="I7" s="687"/>
      <c r="J7" s="687"/>
      <c r="K7" s="687"/>
    </row>
    <row r="8" spans="1:11" s="236" customFormat="1" ht="12.75" customHeight="1">
      <c r="A8" s="688" t="s">
        <v>4227</v>
      </c>
      <c r="B8" s="689"/>
      <c r="C8" s="690"/>
      <c r="D8" s="689"/>
      <c r="E8" s="690"/>
      <c r="F8" s="689"/>
      <c r="G8" s="690"/>
      <c r="H8" s="689"/>
      <c r="I8" s="691"/>
      <c r="J8" s="691"/>
      <c r="K8" s="692"/>
    </row>
    <row r="9" spans="1:11" ht="12.75" customHeight="1">
      <c r="A9" s="693" t="s">
        <v>386</v>
      </c>
      <c r="B9" s="694"/>
      <c r="C9" s="695">
        <v>86683417.879999995</v>
      </c>
      <c r="D9" s="694"/>
      <c r="E9" s="695">
        <v>4966909.0999999996</v>
      </c>
      <c r="F9" s="694"/>
      <c r="G9" s="696">
        <v>14910</v>
      </c>
      <c r="H9" s="694"/>
      <c r="I9" s="696">
        <f>C9-E9-G9</f>
        <v>81701598.780000001</v>
      </c>
      <c r="J9" s="697"/>
      <c r="K9" s="698">
        <f>(E9+G9)/C9</f>
        <v>5.7471419815224294E-2</v>
      </c>
    </row>
    <row r="10" spans="1:11" ht="12.75" customHeight="1">
      <c r="A10" s="699" t="s">
        <v>4228</v>
      </c>
      <c r="B10" s="694"/>
      <c r="C10" s="695">
        <v>329314364.76999998</v>
      </c>
      <c r="D10" s="694"/>
      <c r="E10" s="695">
        <v>263642349.25</v>
      </c>
      <c r="F10" s="694"/>
      <c r="G10" s="696">
        <v>5951355.8600000003</v>
      </c>
      <c r="H10" s="694"/>
      <c r="I10" s="696">
        <f>C10-E10-G10</f>
        <v>59720659.659999982</v>
      </c>
      <c r="J10" s="697"/>
      <c r="K10" s="698">
        <f>(E10+G10)/C10</f>
        <v>0.81865151949350856</v>
      </c>
    </row>
    <row r="11" spans="1:11" ht="12.75" customHeight="1">
      <c r="A11" s="693" t="s">
        <v>387</v>
      </c>
      <c r="B11" s="694"/>
      <c r="C11" s="695">
        <v>1712286487.0599999</v>
      </c>
      <c r="D11" s="694"/>
      <c r="E11" s="695">
        <v>818291705</v>
      </c>
      <c r="F11" s="700"/>
      <c r="G11" s="696">
        <v>63176677.5</v>
      </c>
      <c r="H11" s="701"/>
      <c r="I11" s="696">
        <f t="shared" ref="I11:I27" si="0">C11-E11-G11</f>
        <v>830818104.55999994</v>
      </c>
      <c r="J11" s="697"/>
      <c r="K11" s="698">
        <f t="shared" ref="K11:K27" si="1">(E11+G11)/C11</f>
        <v>0.51479024635269033</v>
      </c>
    </row>
    <row r="12" spans="1:11" ht="12.75" customHeight="1">
      <c r="A12" s="693" t="s">
        <v>388</v>
      </c>
      <c r="B12" s="694"/>
      <c r="C12" s="695">
        <v>1339646060.4400001</v>
      </c>
      <c r="D12" s="694"/>
      <c r="E12" s="695">
        <v>930916371.70000005</v>
      </c>
      <c r="F12" s="700"/>
      <c r="G12" s="696">
        <v>123636570.84</v>
      </c>
      <c r="H12" s="701"/>
      <c r="I12" s="696">
        <f t="shared" si="0"/>
        <v>285093117.89999998</v>
      </c>
      <c r="J12" s="697"/>
      <c r="K12" s="698">
        <f t="shared" si="1"/>
        <v>0.78718773090978778</v>
      </c>
    </row>
    <row r="13" spans="1:11" ht="12.75" customHeight="1">
      <c r="A13" s="693" t="s">
        <v>389</v>
      </c>
      <c r="B13" s="694"/>
      <c r="C13" s="695">
        <v>604500155.95000005</v>
      </c>
      <c r="D13" s="694"/>
      <c r="E13" s="695">
        <v>519883872.22000003</v>
      </c>
      <c r="F13" s="700"/>
      <c r="G13" s="696">
        <v>11006258.27</v>
      </c>
      <c r="H13" s="701"/>
      <c r="I13" s="696">
        <f t="shared" si="0"/>
        <v>73610025.460000023</v>
      </c>
      <c r="J13" s="697"/>
      <c r="K13" s="698">
        <f t="shared" si="1"/>
        <v>0.87822993139791916</v>
      </c>
    </row>
    <row r="14" spans="1:11" ht="12.75" customHeight="1">
      <c r="A14" s="693" t="s">
        <v>390</v>
      </c>
      <c r="B14" s="694"/>
      <c r="C14" s="695">
        <v>2652976327.4400001</v>
      </c>
      <c r="D14" s="694"/>
      <c r="E14" s="695">
        <v>1751757076.5999999</v>
      </c>
      <c r="F14" s="700"/>
      <c r="G14" s="696">
        <v>338242526.63999999</v>
      </c>
      <c r="H14" s="701"/>
      <c r="I14" s="696">
        <f t="shared" si="0"/>
        <v>562976724.20000017</v>
      </c>
      <c r="J14" s="697"/>
      <c r="K14" s="698">
        <f t="shared" si="1"/>
        <v>0.7877942903684908</v>
      </c>
    </row>
    <row r="15" spans="1:11" ht="12.75" customHeight="1">
      <c r="A15" s="693" t="s">
        <v>391</v>
      </c>
      <c r="B15" s="694"/>
      <c r="C15" s="695">
        <v>797403328.79999995</v>
      </c>
      <c r="D15" s="694"/>
      <c r="E15" s="695">
        <v>513881382.25</v>
      </c>
      <c r="F15" s="700"/>
      <c r="G15" s="696">
        <v>265558187.84</v>
      </c>
      <c r="H15" s="701"/>
      <c r="I15" s="696">
        <f t="shared" si="0"/>
        <v>17963758.709999949</v>
      </c>
      <c r="J15" s="697"/>
      <c r="K15" s="698">
        <f t="shared" si="1"/>
        <v>0.97747217993554991</v>
      </c>
    </row>
    <row r="16" spans="1:11" ht="12.75" customHeight="1">
      <c r="A16" s="693" t="s">
        <v>392</v>
      </c>
      <c r="B16" s="694"/>
      <c r="C16" s="695">
        <v>8549575602.8999996</v>
      </c>
      <c r="D16" s="694"/>
      <c r="E16" s="695">
        <v>2823459463.6700001</v>
      </c>
      <c r="F16" s="700"/>
      <c r="G16" s="696">
        <v>1137909946.6099999</v>
      </c>
      <c r="H16" s="701"/>
      <c r="I16" s="696">
        <f t="shared" si="0"/>
        <v>4588206192.6199999</v>
      </c>
      <c r="J16" s="697"/>
      <c r="K16" s="698">
        <f t="shared" si="1"/>
        <v>0.46334105858264013</v>
      </c>
    </row>
    <row r="17" spans="1:13" ht="12.75" customHeight="1">
      <c r="A17" s="693" t="s">
        <v>393</v>
      </c>
      <c r="B17" s="694"/>
      <c r="C17" s="695">
        <v>2448168492.6700001</v>
      </c>
      <c r="D17" s="694"/>
      <c r="E17" s="695">
        <v>1060546991.8200001</v>
      </c>
      <c r="F17" s="700"/>
      <c r="G17" s="696">
        <v>66727611.390000001</v>
      </c>
      <c r="H17" s="701"/>
      <c r="I17" s="696">
        <f t="shared" si="0"/>
        <v>1320893889.4599998</v>
      </c>
      <c r="J17" s="697"/>
      <c r="K17" s="698">
        <f t="shared" si="1"/>
        <v>0.4604562988965607</v>
      </c>
      <c r="M17" s="237"/>
    </row>
    <row r="18" spans="1:13" ht="12.75" customHeight="1">
      <c r="A18" s="693" t="s">
        <v>394</v>
      </c>
      <c r="B18" s="694"/>
      <c r="C18" s="695">
        <v>200191361.28</v>
      </c>
      <c r="D18" s="694"/>
      <c r="E18" s="695">
        <v>164881568.15000001</v>
      </c>
      <c r="F18" s="700"/>
      <c r="G18" s="696">
        <v>7503006.7999999998</v>
      </c>
      <c r="H18" s="701"/>
      <c r="I18" s="696">
        <f t="shared" si="0"/>
        <v>27806786.329999994</v>
      </c>
      <c r="J18" s="697"/>
      <c r="K18" s="698">
        <f t="shared" si="1"/>
        <v>0.86109896974471489</v>
      </c>
    </row>
    <row r="19" spans="1:13" ht="12.75" customHeight="1">
      <c r="A19" s="693" t="s">
        <v>395</v>
      </c>
      <c r="B19" s="694"/>
      <c r="C19" s="695">
        <v>2755697816.9499998</v>
      </c>
      <c r="D19" s="694"/>
      <c r="E19" s="695">
        <v>2646289468.77</v>
      </c>
      <c r="F19" s="700"/>
      <c r="G19" s="696">
        <v>107030287.54000001</v>
      </c>
      <c r="H19" s="701"/>
      <c r="I19" s="696">
        <f t="shared" si="0"/>
        <v>2378060.6399998218</v>
      </c>
      <c r="J19" s="697"/>
      <c r="K19" s="698">
        <f t="shared" si="1"/>
        <v>0.99913703867478765</v>
      </c>
    </row>
    <row r="20" spans="1:13" ht="12.75" customHeight="1">
      <c r="A20" s="693" t="s">
        <v>396</v>
      </c>
      <c r="B20" s="694"/>
      <c r="C20" s="695">
        <v>143135700.08000001</v>
      </c>
      <c r="D20" s="694"/>
      <c r="E20" s="695">
        <v>75674767.909999996</v>
      </c>
      <c r="F20" s="700"/>
      <c r="G20" s="696">
        <v>5811886.5999999996</v>
      </c>
      <c r="H20" s="701"/>
      <c r="I20" s="696">
        <f t="shared" si="0"/>
        <v>61649045.570000015</v>
      </c>
      <c r="J20" s="697"/>
      <c r="K20" s="698">
        <f t="shared" si="1"/>
        <v>0.56929650998637138</v>
      </c>
    </row>
    <row r="21" spans="1:13" ht="12.75" customHeight="1">
      <c r="A21" s="702" t="s">
        <v>397</v>
      </c>
      <c r="B21" s="703"/>
      <c r="C21" s="695">
        <v>1088626641.9400001</v>
      </c>
      <c r="D21" s="703"/>
      <c r="E21" s="695">
        <v>536314248.88</v>
      </c>
      <c r="F21" s="704"/>
      <c r="G21" s="696">
        <v>365119626.56</v>
      </c>
      <c r="H21" s="701"/>
      <c r="I21" s="696">
        <f t="shared" si="0"/>
        <v>187192766.50000006</v>
      </c>
      <c r="J21" s="697"/>
      <c r="K21" s="698">
        <f t="shared" si="1"/>
        <v>0.82804686263564986</v>
      </c>
    </row>
    <row r="22" spans="1:13" ht="12.75" customHeight="1">
      <c r="A22" s="702" t="s">
        <v>383</v>
      </c>
      <c r="B22" s="703"/>
      <c r="C22" s="695">
        <v>1764299948.5799999</v>
      </c>
      <c r="D22" s="703"/>
      <c r="E22" s="695">
        <v>784593213.48000002</v>
      </c>
      <c r="F22" s="704"/>
      <c r="G22" s="696">
        <v>143855554.84999999</v>
      </c>
      <c r="H22" s="701"/>
      <c r="I22" s="696">
        <f t="shared" si="0"/>
        <v>835851180.24999988</v>
      </c>
      <c r="J22" s="697"/>
      <c r="K22" s="698">
        <f t="shared" si="1"/>
        <v>0.52624201971850859</v>
      </c>
    </row>
    <row r="23" spans="1:13" ht="12.75" customHeight="1">
      <c r="A23" s="702" t="s">
        <v>398</v>
      </c>
      <c r="B23" s="703"/>
      <c r="C23" s="695">
        <v>1248323661.21</v>
      </c>
      <c r="D23" s="703"/>
      <c r="E23" s="695">
        <v>502276446.85000002</v>
      </c>
      <c r="F23" s="704"/>
      <c r="G23" s="696">
        <v>170750105.65000001</v>
      </c>
      <c r="H23" s="701"/>
      <c r="I23" s="696">
        <f t="shared" si="0"/>
        <v>575297108.71000004</v>
      </c>
      <c r="J23" s="697"/>
      <c r="K23" s="698">
        <f t="shared" si="1"/>
        <v>0.53914427276627552</v>
      </c>
    </row>
    <row r="24" spans="1:13" ht="12.75" customHeight="1">
      <c r="A24" s="702" t="s">
        <v>382</v>
      </c>
      <c r="B24" s="703"/>
      <c r="C24" s="695">
        <v>235092080.38</v>
      </c>
      <c r="D24" s="703"/>
      <c r="E24" s="695">
        <v>19813839</v>
      </c>
      <c r="F24" s="704"/>
      <c r="G24" s="696">
        <v>1532541.6</v>
      </c>
      <c r="H24" s="701"/>
      <c r="I24" s="696">
        <f t="shared" si="0"/>
        <v>213745699.78</v>
      </c>
      <c r="J24" s="697"/>
      <c r="K24" s="698">
        <f t="shared" si="1"/>
        <v>9.0800083803316431E-2</v>
      </c>
    </row>
    <row r="25" spans="1:13" ht="12.75" customHeight="1">
      <c r="A25" s="693" t="s">
        <v>399</v>
      </c>
      <c r="B25" s="703"/>
      <c r="C25" s="695">
        <v>758468965.95000005</v>
      </c>
      <c r="D25" s="703"/>
      <c r="E25" s="695">
        <v>151477971.30000001</v>
      </c>
      <c r="F25" s="704"/>
      <c r="G25" s="696">
        <v>151516562.81999999</v>
      </c>
      <c r="H25" s="701"/>
      <c r="I25" s="696">
        <f t="shared" si="0"/>
        <v>455474431.8300001</v>
      </c>
      <c r="J25" s="697"/>
      <c r="K25" s="698">
        <f t="shared" si="1"/>
        <v>0.39948178201397111</v>
      </c>
    </row>
    <row r="26" spans="1:13" ht="12.75" customHeight="1">
      <c r="A26" s="699" t="s">
        <v>5</v>
      </c>
      <c r="B26" s="703"/>
      <c r="C26" s="695">
        <v>30000000</v>
      </c>
      <c r="D26" s="703"/>
      <c r="E26" s="695">
        <v>0</v>
      </c>
      <c r="F26" s="704"/>
      <c r="G26" s="696">
        <v>0</v>
      </c>
      <c r="H26" s="701"/>
      <c r="I26" s="696">
        <f t="shared" si="0"/>
        <v>30000000</v>
      </c>
      <c r="J26" s="697"/>
      <c r="K26" s="698">
        <f t="shared" si="1"/>
        <v>0</v>
      </c>
    </row>
    <row r="27" spans="1:13" ht="12.75" customHeight="1">
      <c r="A27" s="693" t="s">
        <v>400</v>
      </c>
      <c r="B27" s="703"/>
      <c r="C27" s="1130">
        <v>2507000</v>
      </c>
      <c r="D27" s="703"/>
      <c r="E27" s="1130">
        <v>2309780.4500000002</v>
      </c>
      <c r="F27" s="704"/>
      <c r="G27" s="718">
        <v>0</v>
      </c>
      <c r="H27" s="701"/>
      <c r="I27" s="718">
        <f t="shared" si="0"/>
        <v>197219.54999999981</v>
      </c>
      <c r="J27" s="705"/>
      <c r="K27" s="706">
        <f t="shared" si="1"/>
        <v>0.92133244914240131</v>
      </c>
    </row>
    <row r="28" spans="1:13" ht="12.75" customHeight="1">
      <c r="A28" s="707" t="s">
        <v>401</v>
      </c>
      <c r="B28" s="708" t="s">
        <v>159</v>
      </c>
      <c r="C28" s="709">
        <f>SUM(C9:C27)</f>
        <v>26746897414.280006</v>
      </c>
      <c r="D28" s="710" t="s">
        <v>159</v>
      </c>
      <c r="E28" s="709">
        <f>SUM(E9:E27)</f>
        <v>13570977426.4</v>
      </c>
      <c r="F28" s="710" t="s">
        <v>159</v>
      </c>
      <c r="G28" s="709">
        <f>SUM(G9:G27)</f>
        <v>2965343617.3699999</v>
      </c>
      <c r="H28" s="710" t="s">
        <v>159</v>
      </c>
      <c r="I28" s="709">
        <f>SUM(I9:I27)</f>
        <v>10210576370.509998</v>
      </c>
      <c r="J28" s="709"/>
      <c r="K28" s="711">
        <v>0.87084475313997101</v>
      </c>
    </row>
    <row r="29" spans="1:13" ht="12.75" customHeight="1">
      <c r="A29" s="707"/>
      <c r="B29" s="710"/>
      <c r="C29" s="712"/>
      <c r="D29" s="710"/>
      <c r="E29" s="712"/>
      <c r="F29" s="708"/>
      <c r="G29" s="713"/>
      <c r="H29" s="713"/>
      <c r="I29" s="714"/>
      <c r="J29" s="143"/>
      <c r="K29" s="698"/>
    </row>
    <row r="30" spans="1:13" ht="12.75" customHeight="1">
      <c r="A30" s="707" t="s">
        <v>402</v>
      </c>
      <c r="B30" s="710"/>
      <c r="C30" s="715"/>
      <c r="D30" s="710"/>
      <c r="E30" s="715"/>
      <c r="F30" s="700"/>
      <c r="G30" s="713"/>
      <c r="H30" s="713"/>
      <c r="I30" s="714"/>
      <c r="J30" s="143"/>
      <c r="K30" s="698"/>
    </row>
    <row r="31" spans="1:13" ht="12.75" customHeight="1">
      <c r="A31" s="707" t="s">
        <v>98</v>
      </c>
      <c r="B31" s="710"/>
      <c r="C31" s="715"/>
      <c r="D31" s="710"/>
      <c r="E31" s="715"/>
      <c r="F31" s="700"/>
      <c r="G31" s="713"/>
      <c r="H31" s="713"/>
      <c r="I31" s="714"/>
      <c r="J31" s="143"/>
      <c r="K31" s="698"/>
    </row>
    <row r="32" spans="1:13" ht="12.75" customHeight="1">
      <c r="A32" s="693" t="s">
        <v>386</v>
      </c>
      <c r="B32" s="694"/>
      <c r="C32" s="713">
        <v>5560000</v>
      </c>
      <c r="D32" s="694"/>
      <c r="E32" s="713">
        <v>3241312</v>
      </c>
      <c r="F32" s="694"/>
      <c r="G32" s="713">
        <v>0</v>
      </c>
      <c r="H32" s="694"/>
      <c r="I32" s="696">
        <f t="shared" ref="I32:I44" si="2">C32-E32-G32</f>
        <v>2318688</v>
      </c>
      <c r="J32" s="697"/>
      <c r="K32" s="698">
        <f t="shared" ref="K32:K44" si="3">(E32+G32)/C32</f>
        <v>0.58296978417266188</v>
      </c>
    </row>
    <row r="33" spans="1:11" ht="12.75" customHeight="1">
      <c r="A33" s="693" t="s">
        <v>387</v>
      </c>
      <c r="B33" s="694"/>
      <c r="C33" s="713">
        <v>77637055.620000005</v>
      </c>
      <c r="D33" s="694"/>
      <c r="E33" s="713">
        <v>3690000</v>
      </c>
      <c r="F33" s="700"/>
      <c r="G33" s="713">
        <v>3988658.5</v>
      </c>
      <c r="H33" s="713"/>
      <c r="I33" s="696">
        <f t="shared" si="2"/>
        <v>69958397.120000005</v>
      </c>
      <c r="J33" s="697"/>
      <c r="K33" s="698">
        <f t="shared" si="3"/>
        <v>9.8904555803658117E-2</v>
      </c>
    </row>
    <row r="34" spans="1:11" ht="12.75" customHeight="1">
      <c r="A34" s="693" t="s">
        <v>388</v>
      </c>
      <c r="B34" s="694"/>
      <c r="C34" s="713">
        <v>200000</v>
      </c>
      <c r="D34" s="694"/>
      <c r="E34" s="713">
        <v>0</v>
      </c>
      <c r="F34" s="700"/>
      <c r="G34" s="713">
        <v>0</v>
      </c>
      <c r="H34" s="713"/>
      <c r="I34" s="696">
        <f t="shared" si="2"/>
        <v>200000</v>
      </c>
      <c r="J34" s="697"/>
      <c r="K34" s="698">
        <f t="shared" si="3"/>
        <v>0</v>
      </c>
    </row>
    <row r="35" spans="1:11" ht="12.75" customHeight="1">
      <c r="A35" s="693" t="s">
        <v>389</v>
      </c>
      <c r="B35" s="694"/>
      <c r="C35" s="713">
        <v>24003863.41</v>
      </c>
      <c r="D35" s="694"/>
      <c r="E35" s="713">
        <v>22122606.199999999</v>
      </c>
      <c r="F35" s="700"/>
      <c r="G35" s="713">
        <v>0</v>
      </c>
      <c r="H35" s="713"/>
      <c r="I35" s="696">
        <f t="shared" si="2"/>
        <v>1881257.2100000009</v>
      </c>
      <c r="J35" s="697"/>
      <c r="K35" s="698">
        <f t="shared" si="3"/>
        <v>0.921626899059246</v>
      </c>
    </row>
    <row r="36" spans="1:11" ht="12.75" customHeight="1">
      <c r="A36" s="693" t="s">
        <v>390</v>
      </c>
      <c r="B36" s="694"/>
      <c r="C36" s="713">
        <v>16983167</v>
      </c>
      <c r="D36" s="694"/>
      <c r="E36" s="713">
        <v>9127444.5</v>
      </c>
      <c r="F36" s="700"/>
      <c r="G36" s="713">
        <v>0</v>
      </c>
      <c r="H36" s="713"/>
      <c r="I36" s="696">
        <f t="shared" si="2"/>
        <v>7855722.5</v>
      </c>
      <c r="J36" s="697"/>
      <c r="K36" s="698">
        <f t="shared" si="3"/>
        <v>0.53744066109695554</v>
      </c>
    </row>
    <row r="37" spans="1:11" ht="12.75" customHeight="1">
      <c r="A37" s="693" t="s">
        <v>391</v>
      </c>
      <c r="B37" s="694"/>
      <c r="C37" s="713">
        <v>4957000</v>
      </c>
      <c r="D37" s="694"/>
      <c r="E37" s="713">
        <v>664140.9</v>
      </c>
      <c r="F37" s="700"/>
      <c r="G37" s="713">
        <v>8754.1</v>
      </c>
      <c r="H37" s="713"/>
      <c r="I37" s="696">
        <f t="shared" si="2"/>
        <v>4284105</v>
      </c>
      <c r="J37" s="697"/>
      <c r="K37" s="698">
        <f t="shared" si="3"/>
        <v>0.13574641920516442</v>
      </c>
    </row>
    <row r="38" spans="1:11" ht="12.75" customHeight="1">
      <c r="A38" s="693" t="s">
        <v>392</v>
      </c>
      <c r="B38" s="694"/>
      <c r="C38" s="713">
        <v>530710643.80000001</v>
      </c>
      <c r="D38" s="694"/>
      <c r="E38" s="713">
        <v>309421999.50999999</v>
      </c>
      <c r="F38" s="700"/>
      <c r="G38" s="713">
        <v>25422747.699999999</v>
      </c>
      <c r="H38" s="713"/>
      <c r="I38" s="696">
        <f t="shared" si="2"/>
        <v>195865896.59000003</v>
      </c>
      <c r="J38" s="697"/>
      <c r="K38" s="698">
        <f t="shared" si="3"/>
        <v>0.63093655859705589</v>
      </c>
    </row>
    <row r="39" spans="1:11" ht="12.75" customHeight="1">
      <c r="A39" s="693" t="s">
        <v>393</v>
      </c>
      <c r="B39" s="694"/>
      <c r="C39" s="713">
        <v>53951508.350000001</v>
      </c>
      <c r="D39" s="694"/>
      <c r="E39" s="713">
        <v>48703080.100000001</v>
      </c>
      <c r="F39" s="700"/>
      <c r="G39" s="713">
        <v>0</v>
      </c>
      <c r="H39" s="713"/>
      <c r="I39" s="696">
        <f t="shared" si="2"/>
        <v>5248428.25</v>
      </c>
      <c r="J39" s="697"/>
      <c r="K39" s="698">
        <f t="shared" si="3"/>
        <v>0.90271952702504932</v>
      </c>
    </row>
    <row r="40" spans="1:11" ht="12.75" customHeight="1">
      <c r="A40" s="693" t="s">
        <v>394</v>
      </c>
      <c r="B40" s="716"/>
      <c r="C40" s="713">
        <v>219500</v>
      </c>
      <c r="D40" s="694"/>
      <c r="E40" s="713">
        <v>147800</v>
      </c>
      <c r="F40" s="700"/>
      <c r="G40" s="713">
        <v>0</v>
      </c>
      <c r="H40" s="713"/>
      <c r="I40" s="696">
        <f t="shared" si="2"/>
        <v>71700</v>
      </c>
      <c r="J40" s="697"/>
      <c r="K40" s="698">
        <f t="shared" si="3"/>
        <v>0.67334851936218676</v>
      </c>
    </row>
    <row r="41" spans="1:11" ht="12.75" customHeight="1">
      <c r="A41" s="693" t="s">
        <v>396</v>
      </c>
      <c r="B41" s="694"/>
      <c r="C41" s="713">
        <v>2609900</v>
      </c>
      <c r="D41" s="694"/>
      <c r="E41" s="713">
        <v>779510.1</v>
      </c>
      <c r="F41" s="700"/>
      <c r="G41" s="713">
        <v>0</v>
      </c>
      <c r="H41" s="713"/>
      <c r="I41" s="696">
        <f t="shared" si="2"/>
        <v>1830389.9</v>
      </c>
      <c r="J41" s="697"/>
      <c r="K41" s="698">
        <f t="shared" si="3"/>
        <v>0.29867431702364072</v>
      </c>
    </row>
    <row r="42" spans="1:11" ht="12.75" customHeight="1">
      <c r="A42" s="702" t="s">
        <v>397</v>
      </c>
      <c r="B42" s="694"/>
      <c r="C42" s="713">
        <v>23068877.359999999</v>
      </c>
      <c r="D42" s="694"/>
      <c r="E42" s="713">
        <v>1305858</v>
      </c>
      <c r="F42" s="700"/>
      <c r="G42" s="713">
        <v>3694154</v>
      </c>
      <c r="H42" s="713"/>
      <c r="I42" s="696">
        <f t="shared" si="2"/>
        <v>18068865.359999999</v>
      </c>
      <c r="J42" s="697"/>
      <c r="K42" s="698">
        <f t="shared" si="3"/>
        <v>0.21674275353640357</v>
      </c>
    </row>
    <row r="43" spans="1:11" ht="12.75" customHeight="1">
      <c r="A43" s="702" t="s">
        <v>398</v>
      </c>
      <c r="B43" s="703"/>
      <c r="C43" s="695">
        <v>70000000</v>
      </c>
      <c r="D43" s="703"/>
      <c r="E43" s="695">
        <v>59889543</v>
      </c>
      <c r="F43" s="704"/>
      <c r="G43" s="696">
        <v>0</v>
      </c>
      <c r="H43" s="701"/>
      <c r="I43" s="696">
        <f t="shared" si="2"/>
        <v>10110457</v>
      </c>
      <c r="J43" s="697"/>
      <c r="K43" s="698">
        <f t="shared" si="3"/>
        <v>0.85556489999999996</v>
      </c>
    </row>
    <row r="44" spans="1:11" ht="12.75" customHeight="1">
      <c r="A44" s="693" t="s">
        <v>399</v>
      </c>
      <c r="B44" s="694"/>
      <c r="C44" s="717">
        <v>16000084.73</v>
      </c>
      <c r="D44" s="694"/>
      <c r="E44" s="717">
        <v>3641500</v>
      </c>
      <c r="F44" s="700"/>
      <c r="G44" s="717">
        <v>10358584.73</v>
      </c>
      <c r="H44" s="713"/>
      <c r="I44" s="718">
        <f t="shared" si="2"/>
        <v>2000000</v>
      </c>
      <c r="J44" s="697"/>
      <c r="K44" s="706">
        <f t="shared" si="3"/>
        <v>0.87500066194961956</v>
      </c>
    </row>
    <row r="45" spans="1:11" ht="12.75" customHeight="1">
      <c r="A45" s="707" t="s">
        <v>403</v>
      </c>
      <c r="B45" s="708" t="s">
        <v>159</v>
      </c>
      <c r="C45" s="719">
        <f>SUM(C32:C44)</f>
        <v>825901600.2700001</v>
      </c>
      <c r="D45" s="710" t="s">
        <v>159</v>
      </c>
      <c r="E45" s="719">
        <f>SUM(E32:E44)</f>
        <v>462734794.31000006</v>
      </c>
      <c r="F45" s="710" t="s">
        <v>159</v>
      </c>
      <c r="G45" s="719">
        <f>SUM(G32:G44)</f>
        <v>43472899.030000001</v>
      </c>
      <c r="H45" s="719" t="s">
        <v>159</v>
      </c>
      <c r="I45" s="719">
        <f>SUM(I32:I44)</f>
        <v>319693906.93000007</v>
      </c>
      <c r="J45" s="719"/>
      <c r="K45" s="711">
        <v>0.7595627322886308</v>
      </c>
    </row>
    <row r="46" spans="1:11" ht="12.75" customHeight="1">
      <c r="A46" s="143"/>
      <c r="B46" s="720"/>
      <c r="C46" s="715"/>
      <c r="D46" s="720"/>
      <c r="E46" s="715"/>
      <c r="F46" s="700"/>
      <c r="G46" s="713"/>
      <c r="H46" s="713"/>
      <c r="I46" s="714"/>
      <c r="J46" s="143"/>
      <c r="K46" s="698"/>
    </row>
    <row r="47" spans="1:11" ht="12.75" customHeight="1">
      <c r="A47" s="707" t="s">
        <v>404</v>
      </c>
      <c r="B47" s="710"/>
      <c r="C47" s="715"/>
      <c r="D47" s="710"/>
      <c r="E47" s="715"/>
      <c r="F47" s="700"/>
      <c r="G47" s="713"/>
      <c r="H47" s="713"/>
      <c r="I47" s="714"/>
      <c r="J47" s="143"/>
      <c r="K47" s="698"/>
    </row>
    <row r="48" spans="1:11" ht="12.75" customHeight="1">
      <c r="A48" s="688" t="s">
        <v>111</v>
      </c>
      <c r="B48" s="710"/>
      <c r="C48" s="715"/>
      <c r="D48" s="710"/>
      <c r="E48" s="715"/>
      <c r="F48" s="700"/>
      <c r="G48" s="713"/>
      <c r="H48" s="713"/>
      <c r="I48" s="714"/>
      <c r="J48" s="143"/>
      <c r="K48" s="698"/>
    </row>
    <row r="49" spans="1:11" ht="12.75" customHeight="1">
      <c r="A49" s="693" t="s">
        <v>386</v>
      </c>
      <c r="B49" s="710"/>
      <c r="C49" s="715">
        <v>5517654.4500000002</v>
      </c>
      <c r="D49" s="710"/>
      <c r="E49" s="715">
        <v>3806544</v>
      </c>
      <c r="F49" s="700"/>
      <c r="G49" s="713">
        <v>0</v>
      </c>
      <c r="H49" s="713"/>
      <c r="I49" s="696">
        <f>C49-E49-G49</f>
        <v>1711110.4500000002</v>
      </c>
      <c r="J49" s="143"/>
      <c r="K49" s="698">
        <f>(E49+G49)/C49</f>
        <v>0.68988444899807011</v>
      </c>
    </row>
    <row r="50" spans="1:11" ht="12.75" customHeight="1">
      <c r="A50" s="693" t="s">
        <v>387</v>
      </c>
      <c r="B50" s="710"/>
      <c r="C50" s="715">
        <v>165000</v>
      </c>
      <c r="D50" s="710"/>
      <c r="E50" s="715">
        <v>0</v>
      </c>
      <c r="F50" s="700"/>
      <c r="G50" s="713">
        <v>0</v>
      </c>
      <c r="H50" s="713"/>
      <c r="I50" s="696">
        <f>C50-E50-G50</f>
        <v>165000</v>
      </c>
      <c r="J50" s="143"/>
      <c r="K50" s="698"/>
    </row>
    <row r="51" spans="1:11" ht="12.75" customHeight="1">
      <c r="A51" s="693" t="s">
        <v>388</v>
      </c>
      <c r="B51" s="708"/>
      <c r="C51" s="713">
        <v>744487319.47000003</v>
      </c>
      <c r="D51" s="694"/>
      <c r="E51" s="713">
        <v>674094669.89999998</v>
      </c>
      <c r="F51" s="694"/>
      <c r="G51" s="713">
        <v>62261478.920000002</v>
      </c>
      <c r="H51" s="694"/>
      <c r="I51" s="696">
        <f t="shared" ref="I51:I64" si="4">C51-E51-G51</f>
        <v>8131170.6500000507</v>
      </c>
      <c r="J51" s="697"/>
      <c r="K51" s="698">
        <f t="shared" ref="K51:K64" si="5">(E51+G51)/C51</f>
        <v>0.98907816098763279</v>
      </c>
    </row>
    <row r="52" spans="1:11" ht="12.75" customHeight="1">
      <c r="A52" s="693" t="s">
        <v>389</v>
      </c>
      <c r="B52" s="694"/>
      <c r="C52" s="713">
        <v>593918753.46000004</v>
      </c>
      <c r="D52" s="694"/>
      <c r="E52" s="713">
        <v>480518396.80000001</v>
      </c>
      <c r="F52" s="700"/>
      <c r="G52" s="713">
        <v>5115321.05</v>
      </c>
      <c r="H52" s="713"/>
      <c r="I52" s="696">
        <f t="shared" si="4"/>
        <v>108285035.61000003</v>
      </c>
      <c r="J52" s="697"/>
      <c r="K52" s="698">
        <f t="shared" si="5"/>
        <v>0.81767702235505701</v>
      </c>
    </row>
    <row r="53" spans="1:11" ht="12.75" customHeight="1">
      <c r="A53" s="693" t="s">
        <v>390</v>
      </c>
      <c r="B53" s="694"/>
      <c r="C53" s="713">
        <v>230401731.21000001</v>
      </c>
      <c r="D53" s="694"/>
      <c r="E53" s="713">
        <v>217278894.41</v>
      </c>
      <c r="F53" s="700"/>
      <c r="G53" s="713">
        <v>11913037.6</v>
      </c>
      <c r="H53" s="713"/>
      <c r="I53" s="696">
        <f t="shared" si="4"/>
        <v>1209799.2000000123</v>
      </c>
      <c r="J53" s="697"/>
      <c r="K53" s="698">
        <f t="shared" si="5"/>
        <v>0.99474917487101111</v>
      </c>
    </row>
    <row r="54" spans="1:11" ht="12.75" customHeight="1">
      <c r="A54" s="693" t="s">
        <v>392</v>
      </c>
      <c r="B54" s="694"/>
      <c r="C54" s="713">
        <v>1711615388.7</v>
      </c>
      <c r="D54" s="694"/>
      <c r="E54" s="713">
        <v>931590349.45000005</v>
      </c>
      <c r="F54" s="700"/>
      <c r="G54" s="713">
        <v>417229457.75</v>
      </c>
      <c r="H54" s="713"/>
      <c r="I54" s="696">
        <f t="shared" si="4"/>
        <v>362795581.5</v>
      </c>
      <c r="J54" s="697"/>
      <c r="K54" s="698">
        <f t="shared" si="5"/>
        <v>0.78803907472720891</v>
      </c>
    </row>
    <row r="55" spans="1:11" ht="12.75" customHeight="1">
      <c r="A55" s="693" t="s">
        <v>393</v>
      </c>
      <c r="B55" s="694"/>
      <c r="C55" s="713">
        <v>1472401023.0799999</v>
      </c>
      <c r="D55" s="694"/>
      <c r="E55" s="713">
        <v>1176555359.22</v>
      </c>
      <c r="F55" s="700"/>
      <c r="G55" s="713">
        <v>33416929.350000001</v>
      </c>
      <c r="H55" s="713"/>
      <c r="I55" s="696">
        <f t="shared" si="4"/>
        <v>262428734.5099999</v>
      </c>
      <c r="J55" s="697"/>
      <c r="K55" s="698">
        <f t="shared" si="5"/>
        <v>0.82176816614739512</v>
      </c>
    </row>
    <row r="56" spans="1:11" ht="12.75" customHeight="1">
      <c r="A56" s="693" t="s">
        <v>394</v>
      </c>
      <c r="B56" s="694"/>
      <c r="C56" s="713">
        <v>35120</v>
      </c>
      <c r="D56" s="694"/>
      <c r="E56" s="713">
        <v>0</v>
      </c>
      <c r="F56" s="700"/>
      <c r="G56" s="713">
        <v>35120</v>
      </c>
      <c r="H56" s="713"/>
      <c r="I56" s="696">
        <f t="shared" si="4"/>
        <v>0</v>
      </c>
      <c r="J56" s="697"/>
      <c r="K56" s="698">
        <f t="shared" si="5"/>
        <v>1</v>
      </c>
    </row>
    <row r="57" spans="1:11" ht="12.75" customHeight="1">
      <c r="A57" s="1293" t="s">
        <v>8524</v>
      </c>
      <c r="B57" s="694"/>
      <c r="C57" s="713">
        <v>1896425</v>
      </c>
      <c r="D57" s="694"/>
      <c r="E57" s="713">
        <v>0</v>
      </c>
      <c r="F57" s="700"/>
      <c r="G57" s="713">
        <v>1896425</v>
      </c>
      <c r="H57" s="713"/>
      <c r="I57" s="696">
        <f t="shared" si="4"/>
        <v>0</v>
      </c>
      <c r="J57" s="697"/>
      <c r="K57" s="698">
        <f t="shared" si="5"/>
        <v>1</v>
      </c>
    </row>
    <row r="58" spans="1:11" ht="12.75" customHeight="1">
      <c r="A58" s="699" t="s">
        <v>2529</v>
      </c>
      <c r="B58" s="694"/>
      <c r="C58" s="713">
        <v>18416016.280000001</v>
      </c>
      <c r="D58" s="694"/>
      <c r="E58" s="713">
        <v>23315599.43</v>
      </c>
      <c r="F58" s="700"/>
      <c r="G58" s="713">
        <v>0</v>
      </c>
      <c r="H58" s="713"/>
      <c r="I58" s="696">
        <f t="shared" si="4"/>
        <v>-4899583.1499999985</v>
      </c>
      <c r="J58" s="697"/>
      <c r="K58" s="698">
        <f t="shared" si="5"/>
        <v>1.2660501096168666</v>
      </c>
    </row>
    <row r="59" spans="1:11" ht="12.75" customHeight="1">
      <c r="A59" s="699" t="s">
        <v>397</v>
      </c>
      <c r="B59" s="694"/>
      <c r="C59" s="713">
        <v>404585409.36000001</v>
      </c>
      <c r="D59" s="694"/>
      <c r="E59" s="713">
        <v>322323757.60000002</v>
      </c>
      <c r="F59" s="700"/>
      <c r="G59" s="713">
        <v>14059480.27</v>
      </c>
      <c r="H59" s="713"/>
      <c r="I59" s="696">
        <f t="shared" si="4"/>
        <v>68202171.489999995</v>
      </c>
      <c r="J59" s="697"/>
      <c r="K59" s="698">
        <f t="shared" si="5"/>
        <v>0.83142701167131383</v>
      </c>
    </row>
    <row r="60" spans="1:11" ht="12.75" customHeight="1">
      <c r="A60" s="699" t="s">
        <v>383</v>
      </c>
      <c r="B60" s="694"/>
      <c r="C60" s="713">
        <v>20806678806.939999</v>
      </c>
      <c r="D60" s="694"/>
      <c r="E60" s="713">
        <v>759789376.57000005</v>
      </c>
      <c r="F60" s="694"/>
      <c r="G60" s="713">
        <v>186641589.43000001</v>
      </c>
      <c r="H60" s="694"/>
      <c r="I60" s="696">
        <f t="shared" si="4"/>
        <v>19860247840.939999</v>
      </c>
      <c r="J60" s="705"/>
      <c r="K60" s="698">
        <f t="shared" si="5"/>
        <v>4.5486883071618384E-2</v>
      </c>
    </row>
    <row r="61" spans="1:11" ht="12.75" customHeight="1">
      <c r="A61" s="693" t="s">
        <v>398</v>
      </c>
      <c r="B61" s="694"/>
      <c r="C61" s="713">
        <v>1413269648.6099999</v>
      </c>
      <c r="D61" s="694"/>
      <c r="E61" s="713">
        <v>6749053.9000000004</v>
      </c>
      <c r="F61" s="694"/>
      <c r="G61" s="713">
        <v>498872997.42000002</v>
      </c>
      <c r="H61" s="694"/>
      <c r="I61" s="696">
        <f t="shared" si="4"/>
        <v>907647597.28999972</v>
      </c>
      <c r="J61" s="705"/>
      <c r="K61" s="698">
        <f t="shared" si="5"/>
        <v>0.35776757239306523</v>
      </c>
    </row>
    <row r="62" spans="1:11" ht="12.75" customHeight="1">
      <c r="A62" s="693" t="s">
        <v>382</v>
      </c>
      <c r="B62" s="694"/>
      <c r="C62" s="713">
        <v>735015000</v>
      </c>
      <c r="D62" s="694"/>
      <c r="E62" s="713">
        <v>13780</v>
      </c>
      <c r="F62" s="700"/>
      <c r="G62" s="713">
        <v>0</v>
      </c>
      <c r="H62" s="713"/>
      <c r="I62" s="696">
        <f t="shared" si="4"/>
        <v>735001220</v>
      </c>
      <c r="J62" s="705"/>
      <c r="K62" s="698">
        <f t="shared" si="5"/>
        <v>1.8747916709182805E-5</v>
      </c>
    </row>
    <row r="63" spans="1:11" ht="12.75" customHeight="1">
      <c r="A63" s="693" t="s">
        <v>399</v>
      </c>
      <c r="B63" s="694"/>
      <c r="C63" s="713">
        <v>2445266041.6999998</v>
      </c>
      <c r="D63" s="694"/>
      <c r="E63" s="713">
        <v>110494387.8</v>
      </c>
      <c r="F63" s="700"/>
      <c r="G63" s="713">
        <v>39896174.299999997</v>
      </c>
      <c r="H63" s="713"/>
      <c r="I63" s="696">
        <f t="shared" si="4"/>
        <v>2294875479.5999994</v>
      </c>
      <c r="J63" s="705"/>
      <c r="K63" s="698">
        <f t="shared" si="5"/>
        <v>6.1502740207133186E-2</v>
      </c>
    </row>
    <row r="64" spans="1:11" ht="12.75" customHeight="1">
      <c r="A64" s="693" t="s">
        <v>5</v>
      </c>
      <c r="B64" s="694"/>
      <c r="C64" s="717">
        <v>363750000</v>
      </c>
      <c r="D64" s="694"/>
      <c r="E64" s="717">
        <v>105039000</v>
      </c>
      <c r="F64" s="700"/>
      <c r="G64" s="717">
        <v>0</v>
      </c>
      <c r="H64" s="713"/>
      <c r="I64" s="717">
        <f t="shared" si="4"/>
        <v>258711000</v>
      </c>
      <c r="J64" s="705"/>
      <c r="K64" s="706">
        <f t="shared" si="5"/>
        <v>0.28876701030927837</v>
      </c>
    </row>
    <row r="65" spans="1:11" ht="12.75" customHeight="1">
      <c r="A65" s="707" t="s">
        <v>406</v>
      </c>
      <c r="B65" s="721" t="s">
        <v>159</v>
      </c>
      <c r="C65" s="722">
        <f>SUM(C49:C64)</f>
        <v>30947419338.259998</v>
      </c>
      <c r="D65" s="710" t="s">
        <v>159</v>
      </c>
      <c r="E65" s="722">
        <f>SUM(E49:E64)</f>
        <v>4811569169.0799999</v>
      </c>
      <c r="F65" s="710" t="s">
        <v>159</v>
      </c>
      <c r="G65" s="722">
        <f>SUM(G49:G64)</f>
        <v>1271338011.0900002</v>
      </c>
      <c r="H65" s="710" t="s">
        <v>159</v>
      </c>
      <c r="I65" s="722">
        <f>SUM(I49:I64)</f>
        <v>24864512158.089996</v>
      </c>
      <c r="J65" s="722"/>
      <c r="K65" s="711">
        <v>0.23499699173177879</v>
      </c>
    </row>
    <row r="66" spans="1:11" ht="12.75" customHeight="1">
      <c r="A66" s="707"/>
      <c r="B66" s="710"/>
      <c r="C66" s="715"/>
      <c r="D66" s="710"/>
      <c r="E66" s="715"/>
      <c r="F66" s="723"/>
      <c r="G66" s="724"/>
      <c r="H66" s="724"/>
      <c r="I66" s="714"/>
      <c r="J66" s="143"/>
      <c r="K66" s="698"/>
    </row>
    <row r="67" spans="1:11" ht="12.75" customHeight="1">
      <c r="A67" s="725" t="s">
        <v>407</v>
      </c>
      <c r="B67" s="726"/>
      <c r="C67" s="715"/>
      <c r="D67" s="726"/>
      <c r="E67" s="715"/>
      <c r="F67" s="700"/>
      <c r="G67" s="713"/>
      <c r="H67" s="713"/>
      <c r="I67" s="714"/>
      <c r="J67" s="143"/>
      <c r="K67" s="698"/>
    </row>
    <row r="68" spans="1:11" ht="12.75" customHeight="1">
      <c r="A68" s="725" t="s">
        <v>99</v>
      </c>
      <c r="B68" s="726"/>
      <c r="C68" s="715"/>
      <c r="D68" s="726"/>
      <c r="E68" s="715"/>
      <c r="F68" s="700"/>
      <c r="G68" s="713"/>
      <c r="H68" s="713"/>
      <c r="I68" s="714"/>
      <c r="J68" s="143"/>
      <c r="K68" s="698"/>
    </row>
    <row r="69" spans="1:11" ht="12.75" customHeight="1">
      <c r="A69" s="699" t="s">
        <v>4228</v>
      </c>
      <c r="B69" s="694"/>
      <c r="C69" s="713">
        <v>1665000</v>
      </c>
      <c r="D69" s="694"/>
      <c r="E69" s="713">
        <v>0</v>
      </c>
      <c r="F69" s="694"/>
      <c r="G69" s="713">
        <v>0</v>
      </c>
      <c r="H69" s="694"/>
      <c r="I69" s="696">
        <f t="shared" ref="I69:I82" si="6">C69-E69-G69</f>
        <v>1665000</v>
      </c>
      <c r="J69" s="697"/>
      <c r="K69" s="698">
        <f t="shared" ref="K69:K82" si="7">(E69+G69)/C69</f>
        <v>0</v>
      </c>
    </row>
    <row r="70" spans="1:11" ht="12.75" customHeight="1">
      <c r="A70" s="693" t="s">
        <v>387</v>
      </c>
      <c r="B70" s="694"/>
      <c r="C70" s="695">
        <v>78600000</v>
      </c>
      <c r="D70" s="694"/>
      <c r="E70" s="695">
        <v>800000</v>
      </c>
      <c r="F70" s="694"/>
      <c r="G70" s="713">
        <v>3894254.5</v>
      </c>
      <c r="H70" s="694"/>
      <c r="I70" s="696">
        <f t="shared" si="6"/>
        <v>73905745.5</v>
      </c>
      <c r="J70" s="705"/>
      <c r="K70" s="698">
        <f t="shared" si="7"/>
        <v>5.9723339694656485E-2</v>
      </c>
    </row>
    <row r="71" spans="1:11" ht="12.75" customHeight="1">
      <c r="A71" s="693" t="s">
        <v>388</v>
      </c>
      <c r="B71" s="694"/>
      <c r="C71" s="695">
        <v>24000000</v>
      </c>
      <c r="D71" s="694"/>
      <c r="E71" s="695">
        <v>1114560.3</v>
      </c>
      <c r="F71" s="727"/>
      <c r="G71" s="713">
        <v>0</v>
      </c>
      <c r="H71" s="713"/>
      <c r="I71" s="696">
        <f t="shared" si="6"/>
        <v>22885439.699999999</v>
      </c>
      <c r="J71" s="705"/>
      <c r="K71" s="698">
        <f t="shared" si="7"/>
        <v>4.6440012500000002E-2</v>
      </c>
    </row>
    <row r="72" spans="1:11" ht="12.75" customHeight="1">
      <c r="A72" s="693" t="s">
        <v>389</v>
      </c>
      <c r="B72" s="694"/>
      <c r="C72" s="695">
        <v>62754592.789999999</v>
      </c>
      <c r="D72" s="694"/>
      <c r="E72" s="695">
        <v>30591292.800000001</v>
      </c>
      <c r="F72" s="727"/>
      <c r="G72" s="713">
        <v>0</v>
      </c>
      <c r="H72" s="713"/>
      <c r="I72" s="696">
        <f t="shared" si="6"/>
        <v>32163299.989999998</v>
      </c>
      <c r="J72" s="705"/>
      <c r="K72" s="698">
        <f t="shared" si="7"/>
        <v>0.48747496302573012</v>
      </c>
    </row>
    <row r="73" spans="1:11" ht="12.75" customHeight="1">
      <c r="A73" s="693" t="s">
        <v>390</v>
      </c>
      <c r="B73" s="720"/>
      <c r="C73" s="695">
        <v>446544043.12</v>
      </c>
      <c r="D73" s="720"/>
      <c r="E73" s="695">
        <v>106433596.59999999</v>
      </c>
      <c r="F73" s="700"/>
      <c r="G73" s="713">
        <v>50222583.950000003</v>
      </c>
      <c r="H73" s="713"/>
      <c r="I73" s="696">
        <f t="shared" si="6"/>
        <v>289887862.56999999</v>
      </c>
      <c r="J73" s="705"/>
      <c r="K73" s="698">
        <f t="shared" si="7"/>
        <v>0.35081910275959433</v>
      </c>
    </row>
    <row r="74" spans="1:11" ht="12.75" customHeight="1">
      <c r="A74" s="693" t="s">
        <v>391</v>
      </c>
      <c r="B74" s="720"/>
      <c r="C74" s="695">
        <v>106344063.65000001</v>
      </c>
      <c r="D74" s="720"/>
      <c r="E74" s="695">
        <v>57451202.649999999</v>
      </c>
      <c r="F74" s="700"/>
      <c r="G74" s="713">
        <v>7842593</v>
      </c>
      <c r="H74" s="713"/>
      <c r="I74" s="696">
        <f t="shared" si="6"/>
        <v>41050268.000000007</v>
      </c>
      <c r="J74" s="705"/>
      <c r="K74" s="698">
        <f t="shared" si="7"/>
        <v>0.61398627632751734</v>
      </c>
    </row>
    <row r="75" spans="1:11" ht="12.75" customHeight="1">
      <c r="A75" s="693" t="s">
        <v>392</v>
      </c>
      <c r="B75" s="694"/>
      <c r="C75" s="695">
        <v>925056242.29999995</v>
      </c>
      <c r="D75" s="694"/>
      <c r="E75" s="695">
        <v>449945925.45999998</v>
      </c>
      <c r="F75" s="700"/>
      <c r="G75" s="713">
        <v>247637088.91</v>
      </c>
      <c r="H75" s="713"/>
      <c r="I75" s="696">
        <f t="shared" si="6"/>
        <v>227473227.92999998</v>
      </c>
      <c r="J75" s="705"/>
      <c r="K75" s="698">
        <f t="shared" si="7"/>
        <v>0.75409794828860865</v>
      </c>
    </row>
    <row r="76" spans="1:11" ht="12.75" customHeight="1">
      <c r="A76" s="693" t="s">
        <v>393</v>
      </c>
      <c r="B76" s="694"/>
      <c r="C76" s="695">
        <v>59580000</v>
      </c>
      <c r="D76" s="694"/>
      <c r="E76" s="695">
        <v>42184932.399999999</v>
      </c>
      <c r="F76" s="700"/>
      <c r="G76" s="713">
        <v>3619259.89</v>
      </c>
      <c r="H76" s="713"/>
      <c r="I76" s="696">
        <f t="shared" si="6"/>
        <v>13775807.710000001</v>
      </c>
      <c r="J76" s="705"/>
      <c r="K76" s="698">
        <f t="shared" si="7"/>
        <v>0.7687846977173548</v>
      </c>
    </row>
    <row r="77" spans="1:11" ht="12.75" customHeight="1">
      <c r="A77" s="693" t="s">
        <v>394</v>
      </c>
      <c r="B77" s="694"/>
      <c r="C77" s="695">
        <v>5900971</v>
      </c>
      <c r="D77" s="694"/>
      <c r="E77" s="695">
        <v>3557781</v>
      </c>
      <c r="F77" s="700"/>
      <c r="G77" s="713">
        <v>0</v>
      </c>
      <c r="H77" s="713"/>
      <c r="I77" s="696">
        <f t="shared" si="6"/>
        <v>2343190</v>
      </c>
      <c r="J77" s="705"/>
      <c r="K77" s="698">
        <f t="shared" si="7"/>
        <v>0.60291450339274677</v>
      </c>
    </row>
    <row r="78" spans="1:11" ht="12.75" customHeight="1">
      <c r="A78" s="1293" t="s">
        <v>8524</v>
      </c>
      <c r="B78" s="694"/>
      <c r="C78" s="695">
        <v>15500000</v>
      </c>
      <c r="D78" s="694"/>
      <c r="E78" s="695">
        <v>7280728.4500000002</v>
      </c>
      <c r="F78" s="700"/>
      <c r="G78" s="713">
        <v>4172111.3</v>
      </c>
      <c r="H78" s="713"/>
      <c r="I78" s="696">
        <f t="shared" si="6"/>
        <v>4047160.25</v>
      </c>
      <c r="J78" s="705"/>
      <c r="K78" s="698">
        <f t="shared" si="7"/>
        <v>0.73889288709677414</v>
      </c>
    </row>
    <row r="79" spans="1:11" ht="12.75" customHeight="1">
      <c r="A79" s="693" t="s">
        <v>396</v>
      </c>
      <c r="B79" s="694"/>
      <c r="C79" s="695">
        <v>15266990</v>
      </c>
      <c r="D79" s="694"/>
      <c r="E79" s="695">
        <v>584633.75</v>
      </c>
      <c r="F79" s="700"/>
      <c r="G79" s="713">
        <v>0</v>
      </c>
      <c r="H79" s="713"/>
      <c r="I79" s="696">
        <f t="shared" si="6"/>
        <v>14682356.25</v>
      </c>
      <c r="J79" s="705"/>
      <c r="K79" s="698">
        <f t="shared" si="7"/>
        <v>3.8293976088279356E-2</v>
      </c>
    </row>
    <row r="80" spans="1:11" ht="12.75" customHeight="1">
      <c r="A80" s="702" t="s">
        <v>397</v>
      </c>
      <c r="B80" s="694"/>
      <c r="C80" s="695">
        <v>360455514.87</v>
      </c>
      <c r="D80" s="694"/>
      <c r="E80" s="695">
        <v>23563470.600000001</v>
      </c>
      <c r="F80" s="700"/>
      <c r="G80" s="713">
        <v>41492500</v>
      </c>
      <c r="H80" s="713"/>
      <c r="I80" s="696">
        <f t="shared" si="6"/>
        <v>295399544.26999998</v>
      </c>
      <c r="J80" s="705"/>
      <c r="K80" s="698">
        <f t="shared" si="7"/>
        <v>0.18048266128890481</v>
      </c>
    </row>
    <row r="81" spans="1:11" ht="12.75" customHeight="1">
      <c r="A81" s="702" t="s">
        <v>383</v>
      </c>
      <c r="B81" s="694"/>
      <c r="C81" s="695">
        <v>1020129223.45</v>
      </c>
      <c r="D81" s="694"/>
      <c r="E81" s="695">
        <v>297870413.75</v>
      </c>
      <c r="F81" s="700"/>
      <c r="G81" s="713">
        <v>500012511.39999998</v>
      </c>
      <c r="H81" s="713"/>
      <c r="I81" s="696">
        <f t="shared" si="6"/>
        <v>222246298.30000007</v>
      </c>
      <c r="J81" s="705"/>
      <c r="K81" s="698">
        <f t="shared" si="7"/>
        <v>0.78213907298098972</v>
      </c>
    </row>
    <row r="82" spans="1:11" ht="12.75" customHeight="1">
      <c r="A82" s="693" t="s">
        <v>399</v>
      </c>
      <c r="B82" s="694"/>
      <c r="C82" s="717">
        <v>46970180.649999999</v>
      </c>
      <c r="D82" s="694"/>
      <c r="E82" s="717">
        <v>0</v>
      </c>
      <c r="F82" s="700"/>
      <c r="G82" s="717">
        <v>2407400</v>
      </c>
      <c r="H82" s="713"/>
      <c r="I82" s="717">
        <f t="shared" si="6"/>
        <v>44562780.649999999</v>
      </c>
      <c r="J82" s="705"/>
      <c r="K82" s="706">
        <f t="shared" si="7"/>
        <v>5.1253794783946614E-2</v>
      </c>
    </row>
    <row r="83" spans="1:11" ht="12.75" customHeight="1">
      <c r="A83" s="707" t="s">
        <v>408</v>
      </c>
      <c r="B83" s="708" t="s">
        <v>159</v>
      </c>
      <c r="C83" s="728">
        <f>SUM(C69:C82)</f>
        <v>3168766821.8300004</v>
      </c>
      <c r="D83" s="710" t="s">
        <v>159</v>
      </c>
      <c r="E83" s="728">
        <f>SUM(E69:E82)</f>
        <v>1021378537.76</v>
      </c>
      <c r="F83" s="710" t="s">
        <v>159</v>
      </c>
      <c r="G83" s="728">
        <f>SUM(G69:G82)</f>
        <v>861300302.95000005</v>
      </c>
      <c r="H83" s="728" t="s">
        <v>159</v>
      </c>
      <c r="I83" s="728">
        <f>SUM(I69:I82)</f>
        <v>1286087981.1200001</v>
      </c>
      <c r="J83" s="728"/>
      <c r="K83" s="711">
        <v>0.5771892789776506</v>
      </c>
    </row>
    <row r="84" spans="1:11" ht="12.75" customHeight="1">
      <c r="A84" s="693"/>
      <c r="B84" s="694"/>
      <c r="C84" s="715"/>
      <c r="D84" s="694"/>
      <c r="E84" s="715"/>
      <c r="F84" s="700"/>
      <c r="G84" s="713"/>
      <c r="H84" s="713"/>
      <c r="I84" s="714"/>
      <c r="J84" s="143"/>
      <c r="K84" s="698"/>
    </row>
    <row r="85" spans="1:11" ht="12.75" customHeight="1">
      <c r="A85" s="707" t="s">
        <v>409</v>
      </c>
      <c r="B85" s="710"/>
      <c r="C85" s="715"/>
      <c r="D85" s="710"/>
      <c r="E85" s="715"/>
      <c r="F85" s="700"/>
      <c r="G85" s="713"/>
      <c r="H85" s="713"/>
      <c r="I85" s="714"/>
      <c r="J85" s="143"/>
      <c r="K85" s="698"/>
    </row>
    <row r="86" spans="1:11" ht="12.75" customHeight="1">
      <c r="A86" s="707" t="s">
        <v>102</v>
      </c>
      <c r="B86" s="710"/>
      <c r="C86" s="729"/>
      <c r="D86" s="730"/>
      <c r="E86" s="729"/>
      <c r="F86" s="700"/>
      <c r="G86" s="731"/>
      <c r="H86" s="732"/>
      <c r="I86" s="733"/>
      <c r="J86" s="733"/>
      <c r="K86" s="729"/>
    </row>
    <row r="87" spans="1:11" ht="12.75" customHeight="1">
      <c r="A87" s="693" t="s">
        <v>388</v>
      </c>
      <c r="B87" s="694"/>
      <c r="C87" s="715">
        <v>94500</v>
      </c>
      <c r="D87" s="694"/>
      <c r="E87" s="715">
        <v>94500</v>
      </c>
      <c r="F87" s="694"/>
      <c r="G87" s="713">
        <v>0</v>
      </c>
      <c r="H87" s="694"/>
      <c r="I87" s="696">
        <f t="shared" ref="I87:I96" si="8">C87-E87-G87</f>
        <v>0</v>
      </c>
      <c r="J87" s="734"/>
      <c r="K87" s="698">
        <f t="shared" ref="K87:K96" si="9">(E87+G87)/C87</f>
        <v>1</v>
      </c>
    </row>
    <row r="88" spans="1:11" ht="12.75" customHeight="1">
      <c r="A88" s="693" t="s">
        <v>389</v>
      </c>
      <c r="B88" s="720"/>
      <c r="C88" s="715">
        <v>1463990</v>
      </c>
      <c r="D88" s="720"/>
      <c r="E88" s="715">
        <v>1400348.8</v>
      </c>
      <c r="F88" s="720"/>
      <c r="G88" s="713">
        <v>0</v>
      </c>
      <c r="H88" s="720"/>
      <c r="I88" s="696">
        <f t="shared" si="8"/>
        <v>63641.199999999953</v>
      </c>
      <c r="J88" s="735"/>
      <c r="K88" s="698">
        <f t="shared" si="9"/>
        <v>0.95652893803919425</v>
      </c>
    </row>
    <row r="89" spans="1:11" ht="12.75" customHeight="1">
      <c r="A89" s="693" t="s">
        <v>390</v>
      </c>
      <c r="B89" s="694"/>
      <c r="C89" s="715">
        <v>3012763.8</v>
      </c>
      <c r="D89" s="694"/>
      <c r="E89" s="715">
        <v>2870754.25</v>
      </c>
      <c r="F89" s="700"/>
      <c r="G89" s="713">
        <v>0</v>
      </c>
      <c r="H89" s="713"/>
      <c r="I89" s="696">
        <f t="shared" si="8"/>
        <v>142009.54999999981</v>
      </c>
      <c r="J89" s="735"/>
      <c r="K89" s="698">
        <f t="shared" si="9"/>
        <v>0.95286402803963599</v>
      </c>
    </row>
    <row r="90" spans="1:11" ht="12.75" customHeight="1">
      <c r="A90" s="693" t="s">
        <v>391</v>
      </c>
      <c r="B90" s="694"/>
      <c r="C90" s="715">
        <v>1580000</v>
      </c>
      <c r="D90" s="694"/>
      <c r="E90" s="715">
        <v>380000</v>
      </c>
      <c r="F90" s="700"/>
      <c r="G90" s="713">
        <v>0</v>
      </c>
      <c r="H90" s="713"/>
      <c r="I90" s="696">
        <f t="shared" si="8"/>
        <v>1200000</v>
      </c>
      <c r="J90" s="735"/>
      <c r="K90" s="698">
        <f t="shared" si="9"/>
        <v>0.24050632911392406</v>
      </c>
    </row>
    <row r="91" spans="1:11" ht="12.75" customHeight="1">
      <c r="A91" s="693" t="s">
        <v>392</v>
      </c>
      <c r="B91" s="694"/>
      <c r="C91" s="715">
        <v>14800000</v>
      </c>
      <c r="D91" s="694"/>
      <c r="E91" s="715">
        <v>0</v>
      </c>
      <c r="F91" s="700"/>
      <c r="G91" s="713">
        <v>0</v>
      </c>
      <c r="H91" s="713"/>
      <c r="I91" s="696">
        <f t="shared" si="8"/>
        <v>14800000</v>
      </c>
      <c r="J91" s="735"/>
      <c r="K91" s="698">
        <f t="shared" si="9"/>
        <v>0</v>
      </c>
    </row>
    <row r="92" spans="1:11" ht="12.75" customHeight="1">
      <c r="A92" s="693" t="s">
        <v>393</v>
      </c>
      <c r="B92" s="694"/>
      <c r="C92" s="715">
        <v>18634100</v>
      </c>
      <c r="D92" s="694"/>
      <c r="E92" s="715">
        <v>3201260.55</v>
      </c>
      <c r="F92" s="700"/>
      <c r="G92" s="713">
        <v>0</v>
      </c>
      <c r="H92" s="713"/>
      <c r="I92" s="696">
        <f t="shared" si="8"/>
        <v>15432839.449999999</v>
      </c>
      <c r="J92" s="735"/>
      <c r="K92" s="698">
        <f t="shared" si="9"/>
        <v>0.1717958232487751</v>
      </c>
    </row>
    <row r="93" spans="1:11" ht="12.75" customHeight="1">
      <c r="A93" s="693" t="s">
        <v>394</v>
      </c>
      <c r="B93" s="694"/>
      <c r="C93" s="715">
        <v>3364335.72</v>
      </c>
      <c r="D93" s="694"/>
      <c r="E93" s="715">
        <v>3006944.8</v>
      </c>
      <c r="F93" s="700"/>
      <c r="G93" s="713">
        <v>188690.92</v>
      </c>
      <c r="H93" s="713"/>
      <c r="I93" s="696">
        <f t="shared" si="8"/>
        <v>168700.00000000038</v>
      </c>
      <c r="J93" s="735"/>
      <c r="K93" s="698">
        <f t="shared" si="9"/>
        <v>0.94985637164652503</v>
      </c>
    </row>
    <row r="94" spans="1:11" ht="12.75" customHeight="1">
      <c r="A94" s="693" t="s">
        <v>396</v>
      </c>
      <c r="B94" s="694"/>
      <c r="C94" s="1131">
        <v>0</v>
      </c>
      <c r="D94" s="1132"/>
      <c r="E94" s="1131">
        <v>138053.1</v>
      </c>
      <c r="F94" s="1133"/>
      <c r="G94" s="1134">
        <v>0</v>
      </c>
      <c r="H94" s="1134"/>
      <c r="I94" s="1135">
        <f t="shared" si="8"/>
        <v>-138053.1</v>
      </c>
      <c r="J94" s="1136"/>
      <c r="K94" s="1137" t="s">
        <v>4229</v>
      </c>
    </row>
    <row r="95" spans="1:11" ht="12.75" customHeight="1">
      <c r="A95" s="702" t="s">
        <v>397</v>
      </c>
      <c r="B95" s="694"/>
      <c r="C95" s="1131">
        <v>3095575.14</v>
      </c>
      <c r="D95" s="1132"/>
      <c r="E95" s="1131">
        <v>481864.2</v>
      </c>
      <c r="F95" s="1133"/>
      <c r="G95" s="1134">
        <v>0</v>
      </c>
      <c r="H95" s="1134"/>
      <c r="I95" s="1135">
        <f t="shared" si="8"/>
        <v>2613710.94</v>
      </c>
      <c r="J95" s="1136"/>
      <c r="K95" s="1137">
        <f t="shared" si="9"/>
        <v>0.15566225279868348</v>
      </c>
    </row>
    <row r="96" spans="1:11" ht="12.75" customHeight="1">
      <c r="A96" s="702" t="s">
        <v>383</v>
      </c>
      <c r="B96" s="694"/>
      <c r="C96" s="1144">
        <v>65075665</v>
      </c>
      <c r="D96" s="1132"/>
      <c r="E96" s="1144">
        <v>43285237.799999997</v>
      </c>
      <c r="F96" s="1133"/>
      <c r="G96" s="1144">
        <v>5500000</v>
      </c>
      <c r="H96" s="1134"/>
      <c r="I96" s="1145">
        <f t="shared" si="8"/>
        <v>16290427.200000003</v>
      </c>
      <c r="J96" s="1136"/>
      <c r="K96" s="1138">
        <f t="shared" si="9"/>
        <v>0.7496694470966988</v>
      </c>
    </row>
    <row r="97" spans="1:11" ht="12.75" customHeight="1">
      <c r="A97" s="707" t="s">
        <v>410</v>
      </c>
      <c r="B97" s="721" t="s">
        <v>159</v>
      </c>
      <c r="C97" s="709">
        <f>SUM(C87:C96)</f>
        <v>111120929.66</v>
      </c>
      <c r="D97" s="710" t="s">
        <v>159</v>
      </c>
      <c r="E97" s="709">
        <f>SUM(E87:E96)</f>
        <v>54858963.499999993</v>
      </c>
      <c r="F97" s="710" t="s">
        <v>159</v>
      </c>
      <c r="G97" s="709">
        <f>SUM(G87:G96)</f>
        <v>5688690.9199999999</v>
      </c>
      <c r="H97" s="709" t="s">
        <v>159</v>
      </c>
      <c r="I97" s="1146">
        <f>SUM(I87:I96)</f>
        <v>50573275.240000002</v>
      </c>
      <c r="J97" s="709"/>
      <c r="K97" s="711">
        <v>0.54917092588625827</v>
      </c>
    </row>
    <row r="98" spans="1:11" ht="12.75" customHeight="1">
      <c r="A98" s="707"/>
      <c r="B98" s="710"/>
      <c r="C98" s="1131"/>
      <c r="D98" s="710"/>
      <c r="E98" s="1131"/>
      <c r="F98" s="1139"/>
      <c r="G98" s="1140"/>
      <c r="H98" s="1140"/>
      <c r="I98" s="1141"/>
      <c r="J98" s="1142"/>
      <c r="K98" s="1137"/>
    </row>
    <row r="99" spans="1:11" ht="12.75" customHeight="1">
      <c r="A99" s="707" t="s">
        <v>411</v>
      </c>
      <c r="B99" s="710"/>
      <c r="C99" s="1131"/>
      <c r="D99" s="710"/>
      <c r="E99" s="1131"/>
      <c r="F99" s="1139"/>
      <c r="G99" s="1140"/>
      <c r="H99" s="1140"/>
      <c r="I99" s="1141"/>
      <c r="J99" s="1142"/>
      <c r="K99" s="1137"/>
    </row>
    <row r="100" spans="1:11" ht="12.75" customHeight="1">
      <c r="A100" s="707" t="s">
        <v>412</v>
      </c>
      <c r="B100" s="710"/>
      <c r="C100" s="1131"/>
      <c r="D100" s="710"/>
      <c r="E100" s="1131"/>
      <c r="F100" s="1139"/>
      <c r="G100" s="1140"/>
      <c r="H100" s="1140"/>
      <c r="I100" s="1141"/>
      <c r="J100" s="1142"/>
      <c r="K100" s="1137"/>
    </row>
    <row r="101" spans="1:11" ht="12.75" customHeight="1">
      <c r="A101" s="699" t="s">
        <v>415</v>
      </c>
      <c r="B101" s="694"/>
      <c r="C101" s="1134">
        <v>13000000</v>
      </c>
      <c r="D101" s="1132"/>
      <c r="E101" s="1134">
        <v>0</v>
      </c>
      <c r="F101" s="1132"/>
      <c r="G101" s="1140">
        <v>0</v>
      </c>
      <c r="H101" s="1132"/>
      <c r="I101" s="1135">
        <f t="shared" ref="I101:I109" si="10">C101-E101-G101</f>
        <v>13000000</v>
      </c>
      <c r="J101" s="1140"/>
      <c r="K101" s="1137">
        <f t="shared" ref="K101:K109" si="11">(E101+G101)/C101</f>
        <v>0</v>
      </c>
    </row>
    <row r="102" spans="1:11" ht="12.75" customHeight="1">
      <c r="A102" s="693" t="s">
        <v>389</v>
      </c>
      <c r="B102" s="710"/>
      <c r="C102" s="1134">
        <v>7711359.2000000002</v>
      </c>
      <c r="D102" s="710"/>
      <c r="E102" s="1134">
        <v>8588091.7100000009</v>
      </c>
      <c r="F102" s="1139"/>
      <c r="G102" s="1140">
        <v>0</v>
      </c>
      <c r="H102" s="1140"/>
      <c r="I102" s="1135">
        <f t="shared" si="10"/>
        <v>-876732.51000000071</v>
      </c>
      <c r="J102" s="1140"/>
      <c r="K102" s="1137">
        <f t="shared" si="11"/>
        <v>1.1136936417123457</v>
      </c>
    </row>
    <row r="103" spans="1:11" ht="12.75" customHeight="1">
      <c r="A103" s="693" t="s">
        <v>390</v>
      </c>
      <c r="B103" s="710"/>
      <c r="C103" s="1134">
        <v>23233230.350000001</v>
      </c>
      <c r="D103" s="710"/>
      <c r="E103" s="1134">
        <v>20693419.5</v>
      </c>
      <c r="F103" s="1139"/>
      <c r="G103" s="1140">
        <v>830548.8</v>
      </c>
      <c r="H103" s="1140"/>
      <c r="I103" s="1135">
        <f t="shared" si="10"/>
        <v>1709262.0500000014</v>
      </c>
      <c r="J103" s="1140"/>
      <c r="K103" s="1137">
        <f t="shared" si="11"/>
        <v>0.92643028867485921</v>
      </c>
    </row>
    <row r="104" spans="1:11" ht="12.75" customHeight="1">
      <c r="A104" s="693" t="s">
        <v>391</v>
      </c>
      <c r="B104" s="710"/>
      <c r="C104" s="1134">
        <v>2954310</v>
      </c>
      <c r="D104" s="710"/>
      <c r="E104" s="1134">
        <v>2478823.4500000002</v>
      </c>
      <c r="F104" s="1139"/>
      <c r="G104" s="1140">
        <v>0</v>
      </c>
      <c r="H104" s="1140"/>
      <c r="I104" s="1135">
        <f t="shared" si="10"/>
        <v>475486.54999999981</v>
      </c>
      <c r="J104" s="1140"/>
      <c r="K104" s="1137">
        <f t="shared" si="11"/>
        <v>0.83905326455246743</v>
      </c>
    </row>
    <row r="105" spans="1:11" ht="12.75" customHeight="1">
      <c r="A105" s="693" t="s">
        <v>392</v>
      </c>
      <c r="B105" s="710"/>
      <c r="C105" s="1134">
        <v>22273788.050000001</v>
      </c>
      <c r="D105" s="710"/>
      <c r="E105" s="1134">
        <v>5991195.9199999999</v>
      </c>
      <c r="F105" s="1139"/>
      <c r="G105" s="1140">
        <v>3075659.6</v>
      </c>
      <c r="H105" s="1140"/>
      <c r="I105" s="1135">
        <f t="shared" si="10"/>
        <v>13206932.530000001</v>
      </c>
      <c r="J105" s="1140"/>
      <c r="K105" s="1137">
        <f t="shared" si="11"/>
        <v>0.40706392193581098</v>
      </c>
    </row>
    <row r="106" spans="1:11" ht="12.75" customHeight="1">
      <c r="A106" s="693" t="s">
        <v>393</v>
      </c>
      <c r="B106" s="710"/>
      <c r="C106" s="1134">
        <v>21854255.649999999</v>
      </c>
      <c r="D106" s="710"/>
      <c r="E106" s="1134">
        <v>13649920.550000001</v>
      </c>
      <c r="F106" s="1139"/>
      <c r="G106" s="1140">
        <v>438008.9</v>
      </c>
      <c r="H106" s="1140"/>
      <c r="I106" s="1135">
        <f t="shared" si="10"/>
        <v>7766326.1999999974</v>
      </c>
      <c r="J106" s="1140"/>
      <c r="K106" s="1137">
        <f t="shared" si="11"/>
        <v>0.64463094399648435</v>
      </c>
    </row>
    <row r="107" spans="1:11" ht="12.75" customHeight="1">
      <c r="A107" s="693" t="s">
        <v>394</v>
      </c>
      <c r="B107" s="710"/>
      <c r="C107" s="1134">
        <v>677341.9</v>
      </c>
      <c r="D107" s="710"/>
      <c r="E107" s="1134">
        <v>552990</v>
      </c>
      <c r="F107" s="1139"/>
      <c r="G107" s="1140">
        <v>0</v>
      </c>
      <c r="H107" s="1140"/>
      <c r="I107" s="1135">
        <f t="shared" si="10"/>
        <v>124351.90000000002</v>
      </c>
      <c r="J107" s="1140"/>
      <c r="K107" s="1137">
        <f t="shared" si="11"/>
        <v>0.81641191841225236</v>
      </c>
    </row>
    <row r="108" spans="1:11" ht="12.75" customHeight="1">
      <c r="A108" s="693" t="s">
        <v>396</v>
      </c>
      <c r="B108" s="710"/>
      <c r="C108" s="1134">
        <v>590000</v>
      </c>
      <c r="D108" s="710"/>
      <c r="E108" s="1134">
        <v>837482.6</v>
      </c>
      <c r="F108" s="1139"/>
      <c r="G108" s="1140">
        <v>0</v>
      </c>
      <c r="H108" s="1140"/>
      <c r="I108" s="1135">
        <f t="shared" si="10"/>
        <v>-247482.59999999998</v>
      </c>
      <c r="J108" s="1140"/>
      <c r="K108" s="1137">
        <f t="shared" si="11"/>
        <v>1.4194620338983051</v>
      </c>
    </row>
    <row r="109" spans="1:11" ht="12.75" customHeight="1">
      <c r="A109" s="702" t="s">
        <v>397</v>
      </c>
      <c r="B109" s="710"/>
      <c r="C109" s="1145">
        <v>3469211.74</v>
      </c>
      <c r="D109" s="710"/>
      <c r="E109" s="1145">
        <v>0</v>
      </c>
      <c r="F109" s="1139"/>
      <c r="G109" s="1145">
        <v>0</v>
      </c>
      <c r="H109" s="1140"/>
      <c r="I109" s="1145">
        <f t="shared" si="10"/>
        <v>3469211.74</v>
      </c>
      <c r="J109" s="1140"/>
      <c r="K109" s="1138">
        <f t="shared" si="11"/>
        <v>0</v>
      </c>
    </row>
    <row r="110" spans="1:11" ht="12.75" customHeight="1">
      <c r="A110" s="707" t="s">
        <v>413</v>
      </c>
      <c r="B110" s="721" t="s">
        <v>159</v>
      </c>
      <c r="C110" s="1147">
        <f>SUM(C101:C109)</f>
        <v>95763496.890000001</v>
      </c>
      <c r="D110" s="710" t="s">
        <v>159</v>
      </c>
      <c r="E110" s="1147">
        <f>SUM(E101:E109)</f>
        <v>52791923.729999997</v>
      </c>
      <c r="F110" s="710" t="s">
        <v>159</v>
      </c>
      <c r="G110" s="1147">
        <f>SUM(G101:G109)</f>
        <v>4344217.3000000007</v>
      </c>
      <c r="H110" s="709" t="s">
        <v>159</v>
      </c>
      <c r="I110" s="1147">
        <f>SUM(I101:I109)</f>
        <v>38627355.859999999</v>
      </c>
      <c r="J110" s="709"/>
      <c r="K110" s="711">
        <v>0.68875677183334771</v>
      </c>
    </row>
    <row r="111" spans="1:11" ht="12.75" customHeight="1">
      <c r="A111" s="707"/>
      <c r="B111" s="710"/>
      <c r="C111" s="1131"/>
      <c r="D111" s="710"/>
      <c r="E111" s="1131"/>
      <c r="F111" s="1139"/>
      <c r="G111" s="1140"/>
      <c r="H111" s="1140"/>
      <c r="I111" s="1141"/>
      <c r="J111" s="1142"/>
      <c r="K111" s="1137"/>
    </row>
    <row r="112" spans="1:11" ht="12.75" customHeight="1">
      <c r="A112" s="707" t="s">
        <v>414</v>
      </c>
      <c r="B112" s="710"/>
      <c r="C112" s="1131"/>
      <c r="D112" s="710"/>
      <c r="E112" s="1131"/>
      <c r="F112" s="1139"/>
      <c r="G112" s="1140"/>
      <c r="H112" s="1140"/>
      <c r="I112" s="1141"/>
      <c r="J112" s="1142"/>
      <c r="K112" s="1137"/>
    </row>
    <row r="113" spans="1:11" ht="12.75" customHeight="1">
      <c r="A113" s="707" t="s">
        <v>103</v>
      </c>
      <c r="B113" s="710"/>
      <c r="C113" s="1131"/>
      <c r="D113" s="710"/>
      <c r="E113" s="1131"/>
      <c r="F113" s="1139"/>
      <c r="G113" s="1140"/>
      <c r="H113" s="1140"/>
      <c r="I113" s="1141"/>
      <c r="J113" s="1142"/>
      <c r="K113" s="1137"/>
    </row>
    <row r="114" spans="1:11" ht="12.75" customHeight="1">
      <c r="A114" s="693" t="s">
        <v>386</v>
      </c>
      <c r="B114" s="694"/>
      <c r="C114" s="1143">
        <v>100000</v>
      </c>
      <c r="D114" s="1132"/>
      <c r="E114" s="1143">
        <v>0</v>
      </c>
      <c r="F114" s="1132"/>
      <c r="G114" s="1140">
        <v>0</v>
      </c>
      <c r="H114" s="1132"/>
      <c r="I114" s="1135">
        <f t="shared" ref="I114:I127" si="12">C114-E114-G114</f>
        <v>100000</v>
      </c>
      <c r="J114" s="1136"/>
      <c r="K114" s="1137">
        <f t="shared" ref="K114:K127" si="13">(E114+G114)/C114</f>
        <v>0</v>
      </c>
    </row>
    <row r="115" spans="1:11" ht="12.75" customHeight="1">
      <c r="A115" s="693" t="s">
        <v>415</v>
      </c>
      <c r="B115" s="710"/>
      <c r="C115" s="1143">
        <v>31700000</v>
      </c>
      <c r="D115" s="710"/>
      <c r="E115" s="1143">
        <v>0</v>
      </c>
      <c r="F115" s="1139"/>
      <c r="G115" s="1140">
        <v>12398897.949999999</v>
      </c>
      <c r="H115" s="1140"/>
      <c r="I115" s="1135">
        <f t="shared" si="12"/>
        <v>19301102.050000001</v>
      </c>
      <c r="J115" s="1136"/>
      <c r="K115" s="1137">
        <f t="shared" si="13"/>
        <v>0.39113242744479493</v>
      </c>
    </row>
    <row r="116" spans="1:11" ht="12.75" customHeight="1">
      <c r="A116" s="693" t="s">
        <v>388</v>
      </c>
      <c r="B116" s="710"/>
      <c r="C116" s="1143">
        <v>2345335.9500000002</v>
      </c>
      <c r="D116" s="710"/>
      <c r="E116" s="1143">
        <v>755935.95</v>
      </c>
      <c r="F116" s="1139"/>
      <c r="G116" s="1140">
        <v>0</v>
      </c>
      <c r="H116" s="1140"/>
      <c r="I116" s="1135">
        <f t="shared" si="12"/>
        <v>1589400.0000000002</v>
      </c>
      <c r="J116" s="1136"/>
      <c r="K116" s="1137">
        <f t="shared" si="13"/>
        <v>0.32231457075477815</v>
      </c>
    </row>
    <row r="117" spans="1:11" ht="12.75" customHeight="1">
      <c r="A117" s="693" t="s">
        <v>389</v>
      </c>
      <c r="B117" s="710"/>
      <c r="C117" s="1143">
        <v>89786702.310000002</v>
      </c>
      <c r="D117" s="710"/>
      <c r="E117" s="1143">
        <v>72692920.489999995</v>
      </c>
      <c r="F117" s="1139"/>
      <c r="G117" s="1140">
        <v>3063068</v>
      </c>
      <c r="H117" s="1140"/>
      <c r="I117" s="1135">
        <f t="shared" si="12"/>
        <v>14030713.820000008</v>
      </c>
      <c r="J117" s="1136"/>
      <c r="K117" s="1137">
        <f t="shared" si="13"/>
        <v>0.84373283059715032</v>
      </c>
    </row>
    <row r="118" spans="1:11" ht="12.75" customHeight="1">
      <c r="A118" s="693" t="s">
        <v>390</v>
      </c>
      <c r="B118" s="710"/>
      <c r="C118" s="1143">
        <v>62393800</v>
      </c>
      <c r="D118" s="710"/>
      <c r="E118" s="1143">
        <v>43118245.149999999</v>
      </c>
      <c r="F118" s="1139"/>
      <c r="G118" s="1140">
        <v>11331552.75</v>
      </c>
      <c r="H118" s="1140"/>
      <c r="I118" s="1135">
        <f t="shared" si="12"/>
        <v>7944002.1000000015</v>
      </c>
      <c r="J118" s="1136"/>
      <c r="K118" s="1137">
        <f t="shared" si="13"/>
        <v>0.87267962361644902</v>
      </c>
    </row>
    <row r="119" spans="1:11" ht="12.75" customHeight="1">
      <c r="A119" s="693" t="s">
        <v>391</v>
      </c>
      <c r="B119" s="710"/>
      <c r="C119" s="1143">
        <v>3605000</v>
      </c>
      <c r="D119" s="710"/>
      <c r="E119" s="1143">
        <v>755000</v>
      </c>
      <c r="F119" s="1139"/>
      <c r="G119" s="1140">
        <v>2750000</v>
      </c>
      <c r="H119" s="1140"/>
      <c r="I119" s="1135">
        <f t="shared" si="12"/>
        <v>100000</v>
      </c>
      <c r="J119" s="1136"/>
      <c r="K119" s="1137">
        <f t="shared" si="13"/>
        <v>0.9722607489597781</v>
      </c>
    </row>
    <row r="120" spans="1:11" ht="12.75" customHeight="1">
      <c r="A120" s="693" t="s">
        <v>392</v>
      </c>
      <c r="B120" s="710"/>
      <c r="C120" s="1143">
        <v>416345415.02999997</v>
      </c>
      <c r="D120" s="710"/>
      <c r="E120" s="1143">
        <v>321159168.88999999</v>
      </c>
      <c r="F120" s="1139"/>
      <c r="G120" s="1140">
        <v>75791399.920000002</v>
      </c>
      <c r="H120" s="1140"/>
      <c r="I120" s="1135">
        <f t="shared" si="12"/>
        <v>19394846.219999984</v>
      </c>
      <c r="J120" s="1136"/>
      <c r="K120" s="1137">
        <f t="shared" si="13"/>
        <v>0.95341645297426303</v>
      </c>
    </row>
    <row r="121" spans="1:11" ht="12.75" customHeight="1">
      <c r="A121" s="693" t="s">
        <v>393</v>
      </c>
      <c r="B121" s="710"/>
      <c r="C121" s="695">
        <v>97253579.079999998</v>
      </c>
      <c r="D121" s="710"/>
      <c r="E121" s="695">
        <v>75293134.819999993</v>
      </c>
      <c r="F121" s="723"/>
      <c r="G121" s="736">
        <v>4022144.25</v>
      </c>
      <c r="H121" s="736"/>
      <c r="I121" s="696">
        <f t="shared" si="12"/>
        <v>17938300.010000005</v>
      </c>
      <c r="J121" s="705"/>
      <c r="K121" s="698">
        <f t="shared" si="13"/>
        <v>0.81555126114953458</v>
      </c>
    </row>
    <row r="122" spans="1:11" ht="12.75" customHeight="1">
      <c r="A122" s="693" t="s">
        <v>394</v>
      </c>
      <c r="B122" s="710"/>
      <c r="C122" s="695">
        <v>158460</v>
      </c>
      <c r="D122" s="710"/>
      <c r="E122" s="695">
        <v>158460</v>
      </c>
      <c r="F122" s="723"/>
      <c r="G122" s="736">
        <v>0</v>
      </c>
      <c r="H122" s="736"/>
      <c r="I122" s="696">
        <f t="shared" si="12"/>
        <v>0</v>
      </c>
      <c r="J122" s="705"/>
      <c r="K122" s="698">
        <f t="shared" si="13"/>
        <v>1</v>
      </c>
    </row>
    <row r="123" spans="1:11" ht="12.75" customHeight="1">
      <c r="A123" s="693" t="s">
        <v>396</v>
      </c>
      <c r="B123" s="710"/>
      <c r="C123" s="695">
        <v>9327548.1500000004</v>
      </c>
      <c r="D123" s="710"/>
      <c r="E123" s="695">
        <v>5999596.5</v>
      </c>
      <c r="F123" s="723"/>
      <c r="G123" s="736">
        <v>0</v>
      </c>
      <c r="H123" s="736"/>
      <c r="I123" s="696">
        <f t="shared" si="12"/>
        <v>3327951.6500000004</v>
      </c>
      <c r="J123" s="705"/>
      <c r="K123" s="698">
        <f t="shared" si="13"/>
        <v>0.64321260030161298</v>
      </c>
    </row>
    <row r="124" spans="1:11" ht="12.75" customHeight="1">
      <c r="A124" s="702" t="s">
        <v>397</v>
      </c>
      <c r="B124" s="710"/>
      <c r="C124" s="695">
        <v>269323204.43000001</v>
      </c>
      <c r="D124" s="710"/>
      <c r="E124" s="695">
        <v>30137190.870000001</v>
      </c>
      <c r="F124" s="723"/>
      <c r="G124" s="736">
        <v>110167.95</v>
      </c>
      <c r="H124" s="736"/>
      <c r="I124" s="696">
        <f t="shared" si="12"/>
        <v>239075845.61000001</v>
      </c>
      <c r="J124" s="705"/>
      <c r="K124" s="698">
        <f t="shared" si="13"/>
        <v>0.11230877370561515</v>
      </c>
    </row>
    <row r="125" spans="1:11" ht="12.75" customHeight="1">
      <c r="A125" s="702" t="s">
        <v>383</v>
      </c>
      <c r="B125" s="710"/>
      <c r="C125" s="695">
        <v>481344020.41000003</v>
      </c>
      <c r="D125" s="710"/>
      <c r="E125" s="695">
        <v>23325137.800000001</v>
      </c>
      <c r="F125" s="723"/>
      <c r="G125" s="736">
        <v>56505227.649999999</v>
      </c>
      <c r="H125" s="736"/>
      <c r="I125" s="696">
        <f t="shared" si="12"/>
        <v>401513654.96000004</v>
      </c>
      <c r="J125" s="705"/>
      <c r="K125" s="698">
        <f t="shared" si="13"/>
        <v>0.1658488774452874</v>
      </c>
    </row>
    <row r="126" spans="1:11" ht="12.75" customHeight="1">
      <c r="A126" s="693" t="s">
        <v>399</v>
      </c>
      <c r="B126" s="710"/>
      <c r="C126" s="695">
        <v>103290000</v>
      </c>
      <c r="D126" s="710"/>
      <c r="E126" s="695">
        <v>52164070.399999999</v>
      </c>
      <c r="F126" s="723"/>
      <c r="G126" s="736">
        <v>50000000</v>
      </c>
      <c r="H126" s="736"/>
      <c r="I126" s="696">
        <f t="shared" si="12"/>
        <v>1125929.6000000015</v>
      </c>
      <c r="J126" s="705"/>
      <c r="K126" s="698">
        <f t="shared" si="13"/>
        <v>0.98909933585051801</v>
      </c>
    </row>
    <row r="127" spans="1:11" ht="12.75" customHeight="1">
      <c r="A127" s="693" t="s">
        <v>405</v>
      </c>
      <c r="B127" s="710"/>
      <c r="C127" s="737">
        <v>288400000</v>
      </c>
      <c r="D127" s="710"/>
      <c r="E127" s="741">
        <v>272699490</v>
      </c>
      <c r="F127" s="723"/>
      <c r="G127" s="736">
        <v>14700510</v>
      </c>
      <c r="H127" s="736"/>
      <c r="I127" s="736">
        <f t="shared" si="12"/>
        <v>1000000</v>
      </c>
      <c r="J127" s="705"/>
      <c r="K127" s="706">
        <f t="shared" si="13"/>
        <v>0.99653259361997226</v>
      </c>
    </row>
    <row r="128" spans="1:11" ht="12.75" customHeight="1">
      <c r="A128" s="707" t="s">
        <v>416</v>
      </c>
      <c r="B128" s="721" t="s">
        <v>159</v>
      </c>
      <c r="C128" s="1147">
        <f>SUM(C114:C127)</f>
        <v>1855373065.3600001</v>
      </c>
      <c r="D128" s="710" t="s">
        <v>159</v>
      </c>
      <c r="E128" s="709">
        <f>SUM(E114:E127)</f>
        <v>898258350.86999989</v>
      </c>
      <c r="F128" s="710" t="s">
        <v>159</v>
      </c>
      <c r="G128" s="1147">
        <f>SUM(G114:G127)</f>
        <v>230672968.47</v>
      </c>
      <c r="H128" s="709" t="s">
        <v>159</v>
      </c>
      <c r="I128" s="1147">
        <f>SUM(I114:I127)</f>
        <v>726441746.0200001</v>
      </c>
      <c r="J128" s="709"/>
      <c r="K128" s="711">
        <v>0.55449718320712338</v>
      </c>
    </row>
    <row r="129" spans="1:11" ht="12.75" customHeight="1">
      <c r="A129" s="707"/>
      <c r="B129" s="710"/>
      <c r="C129" s="715"/>
      <c r="D129" s="710"/>
      <c r="E129" s="715"/>
      <c r="F129" s="723"/>
      <c r="G129" s="736"/>
      <c r="H129" s="736"/>
      <c r="I129" s="714"/>
      <c r="J129" s="143"/>
      <c r="K129" s="698"/>
    </row>
    <row r="130" spans="1:11" ht="12.75" customHeight="1">
      <c r="A130" s="707" t="s">
        <v>417</v>
      </c>
      <c r="B130" s="710"/>
      <c r="C130" s="715"/>
      <c r="D130" s="710"/>
      <c r="E130" s="715"/>
      <c r="F130" s="723"/>
      <c r="G130" s="736"/>
      <c r="H130" s="736"/>
      <c r="I130" s="714"/>
      <c r="J130" s="143"/>
      <c r="K130" s="698"/>
    </row>
    <row r="131" spans="1:11" ht="12.75" customHeight="1">
      <c r="A131" s="707" t="s">
        <v>104</v>
      </c>
      <c r="B131" s="710"/>
      <c r="C131" s="715"/>
      <c r="D131" s="710"/>
      <c r="E131" s="715"/>
      <c r="F131" s="723"/>
      <c r="G131" s="736"/>
      <c r="H131" s="736"/>
      <c r="I131" s="714"/>
      <c r="J131" s="143"/>
      <c r="K131" s="698"/>
    </row>
    <row r="132" spans="1:11" ht="12.75" customHeight="1">
      <c r="A132" s="693" t="s">
        <v>386</v>
      </c>
      <c r="B132" s="694"/>
      <c r="C132" s="715">
        <v>535620.69999999995</v>
      </c>
      <c r="D132" s="694"/>
      <c r="E132" s="715">
        <v>416635.8</v>
      </c>
      <c r="F132" s="694"/>
      <c r="G132" s="737">
        <v>18064.2</v>
      </c>
      <c r="H132" s="694"/>
      <c r="I132" s="696">
        <f t="shared" ref="I132:I145" si="14">C132-E132-G132</f>
        <v>100920.69999999997</v>
      </c>
      <c r="J132" s="738"/>
      <c r="K132" s="698">
        <f t="shared" ref="K132:K145" si="15">(E132+G132)/C132</f>
        <v>0.81158177792605857</v>
      </c>
    </row>
    <row r="133" spans="1:11" ht="12.75" customHeight="1">
      <c r="A133" s="693" t="s">
        <v>4230</v>
      </c>
      <c r="B133" s="694"/>
      <c r="C133" s="715">
        <v>5971312.2000000002</v>
      </c>
      <c r="D133" s="694"/>
      <c r="E133" s="715">
        <v>3682401</v>
      </c>
      <c r="F133" s="694"/>
      <c r="G133" s="737">
        <v>891585.95</v>
      </c>
      <c r="H133" s="694"/>
      <c r="I133" s="696">
        <f t="shared" si="14"/>
        <v>1397325.2500000002</v>
      </c>
      <c r="J133" s="738"/>
      <c r="K133" s="698">
        <f t="shared" si="15"/>
        <v>0.76599360354998691</v>
      </c>
    </row>
    <row r="134" spans="1:11" ht="12.75" customHeight="1">
      <c r="A134" s="699" t="s">
        <v>415</v>
      </c>
      <c r="B134" s="710"/>
      <c r="C134" s="715">
        <v>15000000</v>
      </c>
      <c r="D134" s="710"/>
      <c r="E134" s="715">
        <v>14820000</v>
      </c>
      <c r="F134" s="723"/>
      <c r="G134" s="737">
        <v>0</v>
      </c>
      <c r="H134" s="736"/>
      <c r="I134" s="696">
        <f t="shared" si="14"/>
        <v>180000</v>
      </c>
      <c r="J134" s="738"/>
      <c r="K134" s="698">
        <f t="shared" si="15"/>
        <v>0.98799999999999999</v>
      </c>
    </row>
    <row r="135" spans="1:11" ht="12.75" customHeight="1">
      <c r="A135" s="693" t="s">
        <v>389</v>
      </c>
      <c r="B135" s="710"/>
      <c r="C135" s="715">
        <v>7718750</v>
      </c>
      <c r="D135" s="710"/>
      <c r="E135" s="715">
        <v>6955639.75</v>
      </c>
      <c r="F135" s="723"/>
      <c r="G135" s="737">
        <v>0</v>
      </c>
      <c r="H135" s="736"/>
      <c r="I135" s="696">
        <f t="shared" si="14"/>
        <v>763110.25</v>
      </c>
      <c r="J135" s="738"/>
      <c r="K135" s="698">
        <f t="shared" si="15"/>
        <v>0.90113551417004045</v>
      </c>
    </row>
    <row r="136" spans="1:11" ht="12.75" customHeight="1">
      <c r="A136" s="693" t="s">
        <v>390</v>
      </c>
      <c r="B136" s="710"/>
      <c r="C136" s="715">
        <v>106857529.90000001</v>
      </c>
      <c r="D136" s="710"/>
      <c r="E136" s="715">
        <v>43465330.299999997</v>
      </c>
      <c r="F136" s="723"/>
      <c r="G136" s="737">
        <v>59786944.93</v>
      </c>
      <c r="H136" s="736"/>
      <c r="I136" s="696">
        <f t="shared" si="14"/>
        <v>3605254.6700000092</v>
      </c>
      <c r="J136" s="738"/>
      <c r="K136" s="698">
        <f t="shared" si="15"/>
        <v>0.96626110791280773</v>
      </c>
    </row>
    <row r="137" spans="1:11" ht="12.75" customHeight="1">
      <c r="A137" s="693" t="s">
        <v>391</v>
      </c>
      <c r="B137" s="710"/>
      <c r="C137" s="715">
        <v>4190822</v>
      </c>
      <c r="D137" s="710"/>
      <c r="E137" s="715">
        <v>3885420.75</v>
      </c>
      <c r="F137" s="723"/>
      <c r="G137" s="737">
        <v>158133.04999999999</v>
      </c>
      <c r="H137" s="736"/>
      <c r="I137" s="696">
        <f t="shared" si="14"/>
        <v>147268.20000000001</v>
      </c>
      <c r="J137" s="738"/>
      <c r="K137" s="698">
        <f t="shared" si="15"/>
        <v>0.96485935217482388</v>
      </c>
    </row>
    <row r="138" spans="1:11" ht="12.75" customHeight="1">
      <c r="A138" s="693" t="s">
        <v>392</v>
      </c>
      <c r="B138" s="710"/>
      <c r="C138" s="715">
        <v>27746679.109999999</v>
      </c>
      <c r="D138" s="710"/>
      <c r="E138" s="715">
        <v>19048698.449999999</v>
      </c>
      <c r="F138" s="723"/>
      <c r="G138" s="737">
        <v>2340422.1</v>
      </c>
      <c r="H138" s="736"/>
      <c r="I138" s="696">
        <f t="shared" si="14"/>
        <v>6357558.5600000005</v>
      </c>
      <c r="J138" s="738"/>
      <c r="K138" s="698">
        <f t="shared" si="15"/>
        <v>0.77087137041532616</v>
      </c>
    </row>
    <row r="139" spans="1:11" ht="12.75" customHeight="1">
      <c r="A139" s="693" t="s">
        <v>393</v>
      </c>
      <c r="B139" s="710"/>
      <c r="C139" s="715">
        <v>19506022</v>
      </c>
      <c r="D139" s="710"/>
      <c r="E139" s="715">
        <v>14196054.310000001</v>
      </c>
      <c r="F139" s="723"/>
      <c r="G139" s="737">
        <v>3974064.09</v>
      </c>
      <c r="H139" s="736"/>
      <c r="I139" s="696">
        <f t="shared" si="14"/>
        <v>1335903.5999999996</v>
      </c>
      <c r="J139" s="738"/>
      <c r="K139" s="698">
        <f t="shared" si="15"/>
        <v>0.93151327318302002</v>
      </c>
    </row>
    <row r="140" spans="1:11" ht="12.75" customHeight="1">
      <c r="A140" s="693" t="s">
        <v>394</v>
      </c>
      <c r="B140" s="710"/>
      <c r="C140" s="715">
        <v>2258000</v>
      </c>
      <c r="D140" s="710"/>
      <c r="E140" s="715">
        <v>1509730</v>
      </c>
      <c r="F140" s="723"/>
      <c r="G140" s="737">
        <v>0</v>
      </c>
      <c r="H140" s="736"/>
      <c r="I140" s="696">
        <f t="shared" si="14"/>
        <v>748270</v>
      </c>
      <c r="J140" s="738"/>
      <c r="K140" s="698">
        <f t="shared" si="15"/>
        <v>0.66861381753764393</v>
      </c>
    </row>
    <row r="141" spans="1:11" ht="12.75" customHeight="1">
      <c r="A141" s="693" t="s">
        <v>396</v>
      </c>
      <c r="B141" s="710"/>
      <c r="C141" s="715">
        <v>12103000</v>
      </c>
      <c r="D141" s="710"/>
      <c r="E141" s="715">
        <v>11799909</v>
      </c>
      <c r="F141" s="723"/>
      <c r="G141" s="737">
        <v>0</v>
      </c>
      <c r="H141" s="736"/>
      <c r="I141" s="696">
        <f t="shared" si="14"/>
        <v>303091</v>
      </c>
      <c r="J141" s="738"/>
      <c r="K141" s="698">
        <f t="shared" si="15"/>
        <v>0.9749573659423284</v>
      </c>
    </row>
    <row r="142" spans="1:11" ht="12.75" customHeight="1">
      <c r="A142" s="702" t="s">
        <v>397</v>
      </c>
      <c r="B142" s="710"/>
      <c r="C142" s="715">
        <v>14602830.5</v>
      </c>
      <c r="D142" s="710"/>
      <c r="E142" s="715">
        <v>0</v>
      </c>
      <c r="F142" s="723"/>
      <c r="G142" s="737">
        <v>10675840.5</v>
      </c>
      <c r="H142" s="736"/>
      <c r="I142" s="696">
        <f t="shared" si="14"/>
        <v>3926990</v>
      </c>
      <c r="J142" s="738"/>
      <c r="K142" s="698">
        <f t="shared" si="15"/>
        <v>0.73108021763315001</v>
      </c>
    </row>
    <row r="143" spans="1:11" ht="12.75" customHeight="1">
      <c r="A143" s="702" t="s">
        <v>383</v>
      </c>
      <c r="B143" s="710"/>
      <c r="C143" s="715">
        <v>149926217.11000001</v>
      </c>
      <c r="D143" s="710"/>
      <c r="E143" s="715">
        <v>12682912</v>
      </c>
      <c r="F143" s="723"/>
      <c r="G143" s="737">
        <v>117127998.37</v>
      </c>
      <c r="H143" s="736"/>
      <c r="I143" s="696">
        <f t="shared" si="14"/>
        <v>20115306.74000001</v>
      </c>
      <c r="J143" s="738"/>
      <c r="K143" s="698">
        <f t="shared" si="15"/>
        <v>0.86583195969493765</v>
      </c>
    </row>
    <row r="144" spans="1:11" ht="12.75" customHeight="1">
      <c r="A144" s="693" t="s">
        <v>382</v>
      </c>
      <c r="B144" s="710"/>
      <c r="C144" s="737">
        <v>36420448</v>
      </c>
      <c r="D144" s="730"/>
      <c r="E144" s="737">
        <v>31315140</v>
      </c>
      <c r="F144" s="723"/>
      <c r="G144" s="736">
        <v>5105308</v>
      </c>
      <c r="H144" s="736"/>
      <c r="I144" s="696">
        <f t="shared" si="14"/>
        <v>0</v>
      </c>
      <c r="J144" s="736"/>
      <c r="K144" s="698">
        <f t="shared" si="15"/>
        <v>1</v>
      </c>
    </row>
    <row r="145" spans="1:11" ht="12.75" customHeight="1">
      <c r="A145" s="693" t="s">
        <v>399</v>
      </c>
      <c r="B145" s="710"/>
      <c r="C145" s="737">
        <v>26500000</v>
      </c>
      <c r="D145" s="730"/>
      <c r="E145" s="741">
        <v>26500000</v>
      </c>
      <c r="F145" s="723"/>
      <c r="G145" s="736">
        <v>0</v>
      </c>
      <c r="H145" s="736"/>
      <c r="I145" s="1130">
        <f t="shared" si="14"/>
        <v>0</v>
      </c>
      <c r="J145" s="736"/>
      <c r="K145" s="706">
        <f t="shared" si="15"/>
        <v>1</v>
      </c>
    </row>
    <row r="146" spans="1:11" ht="12.75" customHeight="1">
      <c r="A146" s="707" t="s">
        <v>418</v>
      </c>
      <c r="B146" s="721" t="s">
        <v>159</v>
      </c>
      <c r="C146" s="1147">
        <f>SUM(C132:C145)</f>
        <v>429337231.52000004</v>
      </c>
      <c r="D146" s="710" t="s">
        <v>159</v>
      </c>
      <c r="E146" s="709">
        <f>SUM(E132:E145)</f>
        <v>190277871.36000001</v>
      </c>
      <c r="F146" s="710" t="s">
        <v>159</v>
      </c>
      <c r="G146" s="1147">
        <f>SUM(G132:G145)</f>
        <v>200078361.19</v>
      </c>
      <c r="H146" s="709" t="s">
        <v>159</v>
      </c>
      <c r="I146" s="709">
        <f>SUM(I132:I145)</f>
        <v>38980998.970000021</v>
      </c>
      <c r="J146" s="709"/>
      <c r="K146" s="711">
        <v>0.28658621359485925</v>
      </c>
    </row>
    <row r="147" spans="1:11" ht="12.75" customHeight="1">
      <c r="A147" s="707"/>
      <c r="B147" s="721"/>
      <c r="C147" s="709"/>
      <c r="D147" s="710"/>
      <c r="E147" s="709"/>
      <c r="F147" s="710"/>
      <c r="G147" s="709"/>
      <c r="H147" s="709"/>
      <c r="I147" s="709"/>
      <c r="J147" s="709"/>
      <c r="K147" s="739"/>
    </row>
    <row r="148" spans="1:11" ht="12.75" customHeight="1">
      <c r="A148" s="707" t="s">
        <v>419</v>
      </c>
      <c r="B148" s="721"/>
      <c r="C148" s="709"/>
      <c r="D148" s="710"/>
      <c r="E148" s="709"/>
      <c r="F148" s="710"/>
      <c r="G148" s="709"/>
      <c r="H148" s="709"/>
      <c r="I148" s="709"/>
      <c r="J148" s="709"/>
      <c r="K148" s="739"/>
    </row>
    <row r="149" spans="1:11" ht="12.75" customHeight="1">
      <c r="A149" s="707" t="s">
        <v>105</v>
      </c>
      <c r="B149" s="721"/>
      <c r="C149" s="729"/>
      <c r="D149" s="730"/>
      <c r="E149" s="729"/>
      <c r="F149" s="700"/>
      <c r="G149" s="731"/>
      <c r="H149" s="732"/>
      <c r="I149" s="733"/>
      <c r="J149" s="733"/>
      <c r="K149" s="729"/>
    </row>
    <row r="150" spans="1:11" ht="12.75" customHeight="1">
      <c r="A150" s="693" t="s">
        <v>390</v>
      </c>
      <c r="B150" s="694"/>
      <c r="C150" s="715">
        <v>103156800</v>
      </c>
      <c r="D150" s="694"/>
      <c r="E150" s="715">
        <v>58341688.049999997</v>
      </c>
      <c r="F150" s="694"/>
      <c r="G150" s="737">
        <v>36894261</v>
      </c>
      <c r="H150" s="694"/>
      <c r="I150" s="696">
        <f>C150-E150-G150</f>
        <v>7920850.950000003</v>
      </c>
      <c r="J150" s="738"/>
      <c r="K150" s="698">
        <f>(E150+G150)/C150</f>
        <v>0.92321542593411188</v>
      </c>
    </row>
    <row r="151" spans="1:11" ht="12.75" customHeight="1">
      <c r="A151" s="693" t="s">
        <v>392</v>
      </c>
      <c r="B151" s="740" t="s">
        <v>0</v>
      </c>
      <c r="C151" s="715">
        <v>3480730355.96</v>
      </c>
      <c r="D151" s="740" t="s">
        <v>0</v>
      </c>
      <c r="E151" s="715">
        <v>1393214751.1500001</v>
      </c>
      <c r="F151" s="740" t="s">
        <v>0</v>
      </c>
      <c r="G151" s="737">
        <v>1862389409.76</v>
      </c>
      <c r="H151" s="736"/>
      <c r="I151" s="696">
        <f>C151-E151-G151</f>
        <v>225126195.04999995</v>
      </c>
      <c r="J151" s="738"/>
      <c r="K151" s="698">
        <f>(E151+G151)/C151</f>
        <v>0.935322138738923</v>
      </c>
    </row>
    <row r="152" spans="1:11" ht="12.75" customHeight="1">
      <c r="A152" s="702" t="s">
        <v>383</v>
      </c>
      <c r="B152" s="710"/>
      <c r="C152" s="741">
        <v>13177390044.84</v>
      </c>
      <c r="D152" s="710"/>
      <c r="E152" s="741">
        <v>8857834299.6000004</v>
      </c>
      <c r="F152" s="723"/>
      <c r="G152" s="741">
        <v>1350780206.6199999</v>
      </c>
      <c r="H152" s="736"/>
      <c r="I152" s="741">
        <f>C152-E152-G152</f>
        <v>2968775538.6199999</v>
      </c>
      <c r="J152" s="738"/>
      <c r="K152" s="706">
        <f>(E152+G152)/C152</f>
        <v>0.77470686315591675</v>
      </c>
    </row>
    <row r="153" spans="1:11" ht="12.75" customHeight="1">
      <c r="A153" s="707" t="s">
        <v>420</v>
      </c>
      <c r="B153" s="721" t="s">
        <v>159</v>
      </c>
      <c r="C153" s="709">
        <f>SUM(C150:C152)</f>
        <v>16761277200.799999</v>
      </c>
      <c r="D153" s="710" t="s">
        <v>159</v>
      </c>
      <c r="E153" s="709">
        <f>SUM(E150:E152)</f>
        <v>10309390738.800001</v>
      </c>
      <c r="F153" s="710" t="s">
        <v>159</v>
      </c>
      <c r="G153" s="709">
        <f>SUM(G150:G152)</f>
        <v>3250063877.3800001</v>
      </c>
      <c r="H153" s="709" t="s">
        <v>159</v>
      </c>
      <c r="I153" s="709">
        <f>SUM(I150:I152)</f>
        <v>3201822584.6199999</v>
      </c>
      <c r="J153" s="709"/>
      <c r="K153" s="711">
        <v>0.6000306893831765</v>
      </c>
    </row>
    <row r="154" spans="1:11" ht="12.75" customHeight="1">
      <c r="A154" s="693"/>
      <c r="B154" s="700"/>
      <c r="C154" s="713"/>
      <c r="D154" s="700"/>
      <c r="E154" s="713"/>
      <c r="F154" s="720"/>
      <c r="G154" s="143"/>
      <c r="H154" s="720"/>
      <c r="I154" s="714"/>
      <c r="J154" s="143"/>
      <c r="K154" s="698"/>
    </row>
    <row r="155" spans="1:11" ht="12.75" customHeight="1" thickBot="1">
      <c r="A155" s="707" t="s">
        <v>3849</v>
      </c>
      <c r="B155" s="721" t="s">
        <v>159</v>
      </c>
      <c r="C155" s="1148">
        <f>C153+C146+C128+C110+C97+C83+C65+C45+C28</f>
        <v>80941857098.869995</v>
      </c>
      <c r="D155" s="1149" t="s">
        <v>159</v>
      </c>
      <c r="E155" s="1148">
        <f>E153+E146+E128+E110+E97+E83+E65+E45+E28</f>
        <v>31372237775.810005</v>
      </c>
      <c r="F155" s="1149" t="s">
        <v>159</v>
      </c>
      <c r="G155" s="1148">
        <f>G153+G146+G128+G110+G97+G83+G65+G45+G28</f>
        <v>8832302945.7000008</v>
      </c>
      <c r="H155" s="1149" t="s">
        <v>159</v>
      </c>
      <c r="I155" s="1148">
        <f>I153+I146+I128+I110+I97+I83+I65+I45+I28</f>
        <v>40737316377.360001</v>
      </c>
      <c r="J155" s="707" t="s">
        <v>0</v>
      </c>
      <c r="K155" s="742">
        <v>0.5327001952699455</v>
      </c>
    </row>
    <row r="156" spans="1:11" ht="12.75" customHeight="1" thickTop="1">
      <c r="A156"/>
      <c r="B156"/>
      <c r="C156" s="1"/>
      <c r="D156"/>
      <c r="E156" s="1"/>
      <c r="F156"/>
      <c r="G156" s="1"/>
      <c r="H156"/>
      <c r="I156" s="1"/>
      <c r="J156"/>
      <c r="K156"/>
    </row>
    <row r="157" spans="1:11" ht="12.75" customHeight="1">
      <c r="A157" s="743"/>
      <c r="B157" s="744"/>
      <c r="C157" s="745"/>
      <c r="D157" s="744"/>
      <c r="E157" s="745"/>
      <c r="F157" s="744"/>
      <c r="G157" s="745"/>
      <c r="H157" s="744"/>
      <c r="I157" s="746"/>
      <c r="J157" s="745"/>
      <c r="K157" s="747"/>
    </row>
    <row r="158" spans="1:11" ht="12.75" customHeight="1">
      <c r="A158" s="743"/>
      <c r="B158" s="744"/>
      <c r="C158" s="748"/>
      <c r="D158" s="744"/>
      <c r="E158" s="748"/>
      <c r="F158" s="749"/>
      <c r="G158" s="750"/>
      <c r="H158" s="749"/>
      <c r="I158" s="750"/>
      <c r="J158" s="750"/>
      <c r="K158" s="750"/>
    </row>
    <row r="159" spans="1:11" ht="12.75" customHeight="1">
      <c r="A159" s="743"/>
      <c r="B159" s="744"/>
      <c r="C159" s="751"/>
      <c r="D159" s="751"/>
      <c r="E159" s="751"/>
      <c r="F159" s="751"/>
      <c r="G159" s="751"/>
      <c r="H159" s="751"/>
      <c r="I159" s="751"/>
      <c r="J159" s="751"/>
      <c r="K159" s="747"/>
    </row>
    <row r="160" spans="1:11" ht="12.75" customHeight="1">
      <c r="A160" s="691"/>
      <c r="B160" s="752"/>
      <c r="C160" s="690"/>
      <c r="D160" s="689"/>
      <c r="E160" s="690"/>
      <c r="F160" s="689"/>
      <c r="G160" s="690"/>
      <c r="H160" s="689"/>
      <c r="I160" s="691"/>
      <c r="J160" s="691"/>
      <c r="K160" s="692"/>
    </row>
    <row r="161" spans="1:11" ht="12.75" customHeight="1">
      <c r="A161" s="691"/>
      <c r="B161" s="752"/>
      <c r="C161" s="690"/>
      <c r="D161" s="689"/>
      <c r="E161" s="690"/>
      <c r="F161" s="689"/>
      <c r="G161" s="690"/>
      <c r="H161" s="689"/>
      <c r="I161" s="691"/>
      <c r="J161" s="691"/>
      <c r="K161" s="692"/>
    </row>
    <row r="162" spans="1:11" ht="12.75" customHeight="1">
      <c r="A162" s="691"/>
      <c r="B162" s="752"/>
      <c r="C162" s="690"/>
      <c r="D162" s="689"/>
      <c r="E162" s="690"/>
      <c r="F162" s="689"/>
      <c r="G162" s="690"/>
      <c r="H162" s="689"/>
      <c r="I162" s="691"/>
      <c r="J162" s="691"/>
      <c r="K162" s="692"/>
    </row>
    <row r="163" spans="1:11" ht="12.75" customHeight="1">
      <c r="A163" s="691"/>
      <c r="B163" s="752"/>
      <c r="C163" s="690"/>
      <c r="D163" s="689"/>
      <c r="E163" s="690"/>
      <c r="F163" s="689"/>
      <c r="G163" s="690"/>
      <c r="H163" s="689"/>
      <c r="I163" s="691"/>
      <c r="J163" s="691"/>
      <c r="K163" s="753"/>
    </row>
  </sheetData>
  <mergeCells count="3">
    <mergeCell ref="A1:K1"/>
    <mergeCell ref="A2:K2"/>
    <mergeCell ref="A3:K3"/>
  </mergeCells>
  <pageMargins left="0.39370078740157483" right="0.15748031496062992" top="1.6535433070866143" bottom="0.98425196850393704" header="0.6692913385826772" footer="0.51181102362204722"/>
  <pageSetup scale="75" firstPageNumber="0" orientation="portrait" r:id="rId1"/>
  <headerFooter>
    <oddHeader>&amp;C&amp;"Arial Negrita,Normal"UNIVERSIDAD DE COSTA RICA
VICERRECTORÍA DE ADMINISTRACIÓN
OFICINA DE ADMINISTRACIÓN FINANCIERA</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J45" sqref="J45"/>
    </sheetView>
  </sheetViews>
  <sheetFormatPr baseColWidth="10" defaultColWidth="9.140625" defaultRowHeight="12.75"/>
  <cols>
    <col min="1" max="1025" width="10.85546875" customWidth="1"/>
  </cols>
  <sheetData/>
  <phoneticPr fontId="16" type="noConversion"/>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P30" sqref="P30"/>
    </sheetView>
  </sheetViews>
  <sheetFormatPr baseColWidth="10" defaultColWidth="9.140625" defaultRowHeight="12.75"/>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32"/>
  <sheetViews>
    <sheetView topLeftCell="A35" zoomScale="90" zoomScaleNormal="90" zoomScalePageLayoutView="90" workbookViewId="0">
      <selection activeCell="A50" sqref="A50"/>
    </sheetView>
  </sheetViews>
  <sheetFormatPr baseColWidth="10" defaultColWidth="8.85546875" defaultRowHeight="15"/>
  <cols>
    <col min="1" max="1" width="45.42578125" style="241" customWidth="1"/>
    <col min="2" max="2" width="2" style="241" bestFit="1" customWidth="1"/>
    <col min="3" max="3" width="15.7109375" style="241" customWidth="1"/>
    <col min="4" max="4" width="2" style="241" bestFit="1" customWidth="1"/>
    <col min="5" max="5" width="15.7109375" style="241" customWidth="1"/>
    <col min="6" max="6" width="2" style="241" bestFit="1" customWidth="1"/>
    <col min="7" max="7" width="15.7109375" style="241" customWidth="1"/>
    <col min="8" max="8" width="1.85546875" style="241" customWidth="1"/>
    <col min="9" max="9" width="16.42578125" style="241" bestFit="1" customWidth="1"/>
    <col min="10" max="10" width="1.85546875" style="241" customWidth="1"/>
    <col min="11" max="11" width="10" style="794" bestFit="1" customWidth="1"/>
    <col min="12" max="1025" width="10.85546875" style="241" customWidth="1"/>
    <col min="1026" max="16384" width="8.85546875" style="242"/>
  </cols>
  <sheetData>
    <row r="1" spans="1:11">
      <c r="A1" s="1813" t="s">
        <v>4236</v>
      </c>
      <c r="B1" s="1813"/>
      <c r="C1" s="1813"/>
      <c r="D1" s="1813"/>
      <c r="E1" s="1813"/>
      <c r="F1" s="1813"/>
      <c r="G1" s="1813"/>
      <c r="H1" s="1813"/>
      <c r="I1" s="1813"/>
      <c r="J1" s="1813"/>
      <c r="K1" s="1813"/>
    </row>
    <row r="2" spans="1:11">
      <c r="A2" s="1813" t="s">
        <v>4237</v>
      </c>
      <c r="B2" s="1813"/>
      <c r="C2" s="1813"/>
      <c r="D2" s="1813"/>
      <c r="E2" s="1813"/>
      <c r="F2" s="1813"/>
      <c r="G2" s="1813"/>
      <c r="H2" s="1813"/>
      <c r="I2" s="1813"/>
      <c r="J2" s="1813"/>
      <c r="K2" s="1813"/>
    </row>
    <row r="3" spans="1:11">
      <c r="A3" s="1813" t="s">
        <v>3</v>
      </c>
      <c r="B3" s="1813"/>
      <c r="C3" s="1813"/>
      <c r="D3" s="1813"/>
      <c r="E3" s="1813"/>
      <c r="F3" s="1813"/>
      <c r="G3" s="1813"/>
      <c r="H3" s="1813"/>
      <c r="I3" s="1813"/>
      <c r="J3" s="1813"/>
      <c r="K3" s="1813"/>
    </row>
    <row r="5" spans="1:11" ht="36">
      <c r="A5" s="763"/>
      <c r="B5" s="764"/>
      <c r="C5" s="765" t="s">
        <v>163</v>
      </c>
      <c r="D5" s="764"/>
      <c r="E5" s="766" t="s">
        <v>3850</v>
      </c>
      <c r="F5" s="767"/>
      <c r="G5" s="766" t="s">
        <v>184</v>
      </c>
      <c r="H5" s="766"/>
      <c r="I5" s="766" t="s">
        <v>185</v>
      </c>
      <c r="J5" s="766"/>
      <c r="K5" s="768" t="s">
        <v>4231</v>
      </c>
    </row>
    <row r="6" spans="1:11">
      <c r="A6" s="764" t="s">
        <v>385</v>
      </c>
      <c r="B6" s="764"/>
      <c r="C6" s="764"/>
      <c r="D6" s="764"/>
      <c r="E6" s="767"/>
      <c r="F6" s="767"/>
      <c r="G6" s="769"/>
      <c r="H6" s="769"/>
      <c r="I6" s="769"/>
      <c r="J6" s="769"/>
      <c r="K6" s="766"/>
    </row>
    <row r="7" spans="1:11" s="241" customFormat="1">
      <c r="A7" s="764" t="s">
        <v>4232</v>
      </c>
      <c r="B7" s="764"/>
      <c r="C7" s="763"/>
      <c r="D7" s="763"/>
      <c r="E7" s="763"/>
      <c r="F7" s="763"/>
      <c r="G7" s="763"/>
      <c r="H7" s="763"/>
      <c r="I7" s="763"/>
      <c r="J7" s="763"/>
      <c r="K7" s="795"/>
    </row>
    <row r="8" spans="1:11" s="241" customFormat="1">
      <c r="A8" s="770" t="s">
        <v>421</v>
      </c>
      <c r="B8" s="771"/>
      <c r="C8" s="771">
        <v>1577581187.0999999</v>
      </c>
      <c r="D8" s="771"/>
      <c r="E8" s="772">
        <v>759986332</v>
      </c>
      <c r="F8" s="771"/>
      <c r="G8" s="772">
        <v>218417345.28999999</v>
      </c>
      <c r="H8" s="771"/>
      <c r="I8" s="772">
        <f t="shared" ref="I8:I14" si="0">+C8-E8-G8</f>
        <v>599177509.80999994</v>
      </c>
      <c r="J8" s="772"/>
      <c r="K8" s="773">
        <f>(E8+G8)/C8</f>
        <v>0.6201922825211662</v>
      </c>
    </row>
    <row r="9" spans="1:11" s="241" customFormat="1">
      <c r="A9" s="770" t="s">
        <v>422</v>
      </c>
      <c r="B9" s="770"/>
      <c r="C9" s="774">
        <v>4110649816.8600001</v>
      </c>
      <c r="D9" s="770"/>
      <c r="E9" s="771">
        <v>2864002664.52</v>
      </c>
      <c r="F9" s="771"/>
      <c r="G9" s="772">
        <v>418401039.42000002</v>
      </c>
      <c r="H9" s="771"/>
      <c r="I9" s="772">
        <f t="shared" si="0"/>
        <v>828246112.92000008</v>
      </c>
      <c r="J9" s="772"/>
      <c r="K9" s="773">
        <f t="shared" ref="K9:K15" si="1">(E9+G9)/C9</f>
        <v>0.79851212099777646</v>
      </c>
    </row>
    <row r="10" spans="1:11" s="241" customFormat="1">
      <c r="A10" s="770" t="s">
        <v>423</v>
      </c>
      <c r="B10" s="770"/>
      <c r="C10" s="774">
        <v>151857124.03999999</v>
      </c>
      <c r="D10" s="770"/>
      <c r="E10" s="771">
        <v>91181602.549999997</v>
      </c>
      <c r="F10" s="771"/>
      <c r="G10" s="772">
        <v>25719892.510000002</v>
      </c>
      <c r="H10" s="771"/>
      <c r="I10" s="772">
        <f t="shared" si="0"/>
        <v>34955628.979999989</v>
      </c>
      <c r="J10" s="772"/>
      <c r="K10" s="773">
        <f t="shared" si="1"/>
        <v>0.76981238647195449</v>
      </c>
    </row>
    <row r="11" spans="1:11" s="241" customFormat="1">
      <c r="A11" s="770" t="s">
        <v>424</v>
      </c>
      <c r="B11" s="770"/>
      <c r="C11" s="774">
        <v>389360754.06999999</v>
      </c>
      <c r="D11" s="770"/>
      <c r="E11" s="771">
        <v>85500212.189999998</v>
      </c>
      <c r="F11" s="771"/>
      <c r="G11" s="772">
        <v>10373303.48</v>
      </c>
      <c r="H11" s="775"/>
      <c r="I11" s="772">
        <f t="shared" si="0"/>
        <v>293487238.39999998</v>
      </c>
      <c r="J11" s="772"/>
      <c r="K11" s="773">
        <f t="shared" si="1"/>
        <v>0.24623312613773007</v>
      </c>
    </row>
    <row r="12" spans="1:11" s="241" customFormat="1">
      <c r="A12" s="770" t="s">
        <v>425</v>
      </c>
      <c r="B12" s="770"/>
      <c r="C12" s="774">
        <v>9784926821.8299999</v>
      </c>
      <c r="D12" s="770"/>
      <c r="E12" s="771">
        <v>6354114434.8000002</v>
      </c>
      <c r="F12" s="771"/>
      <c r="G12" s="772">
        <v>1068151153.89</v>
      </c>
      <c r="H12" s="775"/>
      <c r="I12" s="772">
        <f t="shared" si="0"/>
        <v>2362661233.1399999</v>
      </c>
      <c r="J12" s="772"/>
      <c r="K12" s="773">
        <f t="shared" si="1"/>
        <v>0.75854073554551849</v>
      </c>
    </row>
    <row r="13" spans="1:11" s="241" customFormat="1">
      <c r="A13" s="770" t="s">
        <v>426</v>
      </c>
      <c r="B13" s="770"/>
      <c r="C13" s="774">
        <v>8532815504.1400003</v>
      </c>
      <c r="D13" s="770"/>
      <c r="E13" s="771">
        <v>2287027250.52</v>
      </c>
      <c r="F13" s="771"/>
      <c r="G13" s="772">
        <v>1087036780.1600001</v>
      </c>
      <c r="H13" s="775"/>
      <c r="I13" s="772">
        <f t="shared" si="0"/>
        <v>5158751473.460001</v>
      </c>
      <c r="J13" s="772"/>
      <c r="K13" s="773">
        <f t="shared" si="1"/>
        <v>0.39542212403900595</v>
      </c>
    </row>
    <row r="14" spans="1:11" s="241" customFormat="1">
      <c r="A14" s="770" t="s">
        <v>427</v>
      </c>
      <c r="B14" s="776"/>
      <c r="C14" s="782">
        <v>2199706206.2399998</v>
      </c>
      <c r="D14" s="776"/>
      <c r="E14" s="782">
        <v>1129164929.8199999</v>
      </c>
      <c r="F14" s="771"/>
      <c r="G14" s="782">
        <v>137244102.62</v>
      </c>
      <c r="H14" s="775"/>
      <c r="I14" s="784">
        <f t="shared" si="0"/>
        <v>933297173.79999983</v>
      </c>
      <c r="J14" s="772"/>
      <c r="K14" s="777">
        <f t="shared" si="1"/>
        <v>0.57571735209344044</v>
      </c>
    </row>
    <row r="15" spans="1:11" s="241" customFormat="1">
      <c r="A15" s="764" t="s">
        <v>428</v>
      </c>
      <c r="B15" s="771" t="s">
        <v>159</v>
      </c>
      <c r="C15" s="1150">
        <f>SUM(C8:C14)</f>
        <v>26746897414.279999</v>
      </c>
      <c r="D15" s="771" t="s">
        <v>159</v>
      </c>
      <c r="E15" s="1150">
        <f>SUM(E8:E14)</f>
        <v>13570977426.400002</v>
      </c>
      <c r="F15" s="771" t="s">
        <v>159</v>
      </c>
      <c r="G15" s="1150">
        <f>SUM(G8:G14)</f>
        <v>2965343617.3699999</v>
      </c>
      <c r="H15" s="771" t="s">
        <v>159</v>
      </c>
      <c r="I15" s="772">
        <f>SUM(I8:I14)</f>
        <v>10210576370.51</v>
      </c>
      <c r="J15" s="774"/>
      <c r="K15" s="779">
        <f t="shared" si="1"/>
        <v>0.61825193358469177</v>
      </c>
    </row>
    <row r="16" spans="1:11" s="243" customFormat="1">
      <c r="A16" s="764"/>
      <c r="B16" s="764"/>
      <c r="C16" s="764"/>
      <c r="D16" s="764"/>
      <c r="E16" s="780"/>
      <c r="F16" s="771"/>
      <c r="G16" s="781"/>
      <c r="H16" s="781"/>
      <c r="I16" s="781"/>
      <c r="J16" s="781"/>
      <c r="K16" s="773"/>
    </row>
    <row r="17" spans="1:11" s="241" customFormat="1">
      <c r="A17" s="764" t="s">
        <v>429</v>
      </c>
      <c r="B17" s="764"/>
      <c r="C17" s="764"/>
      <c r="D17" s="764"/>
      <c r="E17" s="780"/>
      <c r="F17" s="780"/>
      <c r="G17" s="775"/>
      <c r="H17" s="775"/>
      <c r="I17" s="775"/>
      <c r="J17" s="775"/>
      <c r="K17" s="773"/>
    </row>
    <row r="18" spans="1:11" s="241" customFormat="1">
      <c r="A18" s="764" t="s">
        <v>4233</v>
      </c>
      <c r="B18" s="764"/>
      <c r="C18" s="764"/>
      <c r="D18" s="764"/>
      <c r="E18" s="780"/>
      <c r="F18" s="780"/>
      <c r="G18" s="775"/>
      <c r="H18" s="775"/>
      <c r="I18" s="775"/>
      <c r="J18" s="775"/>
      <c r="K18" s="773"/>
    </row>
    <row r="19" spans="1:11" s="241" customFormat="1">
      <c r="A19" s="770" t="s">
        <v>421</v>
      </c>
      <c r="B19" s="771"/>
      <c r="C19" s="771">
        <v>27867964.199999999</v>
      </c>
      <c r="D19" s="771"/>
      <c r="E19" s="771">
        <v>10229039</v>
      </c>
      <c r="F19" s="771"/>
      <c r="G19" s="775">
        <v>3996612.55</v>
      </c>
      <c r="H19" s="771"/>
      <c r="I19" s="782">
        <f>+C19-E19-G19</f>
        <v>13642312.649999999</v>
      </c>
      <c r="J19" s="775"/>
      <c r="K19" s="773">
        <f t="shared" ref="K19:K24" si="2">(E19+G19)/C19</f>
        <v>0.51046611973184608</v>
      </c>
    </row>
    <row r="20" spans="1:11" s="241" customFormat="1">
      <c r="A20" s="770" t="s">
        <v>422</v>
      </c>
      <c r="B20" s="770"/>
      <c r="C20" s="771">
        <v>437352204.08999997</v>
      </c>
      <c r="D20" s="770"/>
      <c r="E20" s="771">
        <v>146047725.11000001</v>
      </c>
      <c r="F20" s="771"/>
      <c r="G20" s="775">
        <v>7978313.9000000004</v>
      </c>
      <c r="H20" s="775"/>
      <c r="I20" s="782">
        <f>+C20-E20-G20</f>
        <v>283326165.07999998</v>
      </c>
      <c r="J20" s="775"/>
      <c r="K20" s="773">
        <f t="shared" si="2"/>
        <v>0.35217849040107724</v>
      </c>
    </row>
    <row r="21" spans="1:11" s="241" customFormat="1">
      <c r="A21" s="770" t="s">
        <v>423</v>
      </c>
      <c r="B21" s="770"/>
      <c r="C21" s="771">
        <v>253530646.31999999</v>
      </c>
      <c r="D21" s="770"/>
      <c r="E21" s="771">
        <v>229568087.25</v>
      </c>
      <c r="F21" s="771"/>
      <c r="G21" s="775">
        <v>12965617.35</v>
      </c>
      <c r="H21" s="775"/>
      <c r="I21" s="782">
        <f>+C21-E21-G21</f>
        <v>10996941.719999993</v>
      </c>
      <c r="J21" s="775"/>
      <c r="K21" s="773">
        <f t="shared" si="2"/>
        <v>0.9566248030381308</v>
      </c>
    </row>
    <row r="22" spans="1:11" s="241" customFormat="1">
      <c r="A22" s="770" t="s">
        <v>424</v>
      </c>
      <c r="B22" s="770"/>
      <c r="C22" s="771">
        <v>22588462.829999998</v>
      </c>
      <c r="D22" s="770"/>
      <c r="E22" s="771">
        <v>12001863.1</v>
      </c>
      <c r="F22" s="771"/>
      <c r="G22" s="775">
        <v>10358584.73</v>
      </c>
      <c r="H22" s="775"/>
      <c r="I22" s="782">
        <f>+C22-E22-G22</f>
        <v>228014.99999999814</v>
      </c>
      <c r="J22" s="775"/>
      <c r="K22" s="773">
        <f t="shared" si="2"/>
        <v>0.98990568761955899</v>
      </c>
    </row>
    <row r="23" spans="1:11" s="241" customFormat="1">
      <c r="A23" s="770" t="s">
        <v>427</v>
      </c>
      <c r="B23" s="776"/>
      <c r="C23" s="788">
        <v>84562322.829999998</v>
      </c>
      <c r="D23" s="776"/>
      <c r="E23" s="775">
        <v>64888079.850000001</v>
      </c>
      <c r="F23" s="783"/>
      <c r="G23" s="788">
        <v>8173770.5</v>
      </c>
      <c r="H23" s="775"/>
      <c r="I23" s="784">
        <f>+C23-E23-G23</f>
        <v>11500472.479999997</v>
      </c>
      <c r="J23" s="775"/>
      <c r="K23" s="777">
        <f t="shared" si="2"/>
        <v>0.86400004050125256</v>
      </c>
    </row>
    <row r="24" spans="1:11" s="241" customFormat="1">
      <c r="A24" s="764" t="s">
        <v>110</v>
      </c>
      <c r="B24" s="771" t="s">
        <v>159</v>
      </c>
      <c r="C24" s="778">
        <f>SUM(C19:C23)</f>
        <v>825901600.26999998</v>
      </c>
      <c r="D24" s="771" t="s">
        <v>159</v>
      </c>
      <c r="E24" s="1150">
        <f>SUM(E19:E23)</f>
        <v>462734794.31000006</v>
      </c>
      <c r="F24" s="771" t="s">
        <v>159</v>
      </c>
      <c r="G24" s="778">
        <f>SUM(G19:G23)</f>
        <v>43472899.030000001</v>
      </c>
      <c r="H24" s="771" t="s">
        <v>159</v>
      </c>
      <c r="I24" s="778">
        <f>SUM(I19:I23)</f>
        <v>319693906.92999995</v>
      </c>
      <c r="J24" s="778"/>
      <c r="K24" s="779">
        <f t="shared" si="2"/>
        <v>0.61291525912349964</v>
      </c>
    </row>
    <row r="25" spans="1:11" s="243" customFormat="1">
      <c r="A25" s="764"/>
      <c r="B25" s="785"/>
      <c r="C25" s="785"/>
      <c r="D25" s="785"/>
      <c r="E25" s="780"/>
      <c r="F25" s="771"/>
      <c r="G25" s="775"/>
      <c r="H25" s="775"/>
      <c r="I25" s="775"/>
      <c r="J25" s="775"/>
      <c r="K25" s="773"/>
    </row>
    <row r="26" spans="1:11" s="241" customFormat="1">
      <c r="A26" s="764" t="s">
        <v>404</v>
      </c>
      <c r="B26" s="785"/>
      <c r="C26" s="785"/>
      <c r="D26" s="785"/>
      <c r="E26" s="780"/>
      <c r="F26" s="780"/>
      <c r="G26" s="775"/>
      <c r="H26" s="775"/>
      <c r="I26" s="775"/>
      <c r="J26" s="775"/>
      <c r="K26" s="773"/>
    </row>
    <row r="27" spans="1:11" s="241" customFormat="1">
      <c r="A27" s="764" t="s">
        <v>111</v>
      </c>
      <c r="B27" s="785"/>
      <c r="C27" s="785"/>
      <c r="D27" s="785"/>
      <c r="E27" s="780"/>
      <c r="F27" s="780"/>
      <c r="G27" s="775"/>
      <c r="H27" s="775"/>
      <c r="I27" s="775"/>
      <c r="J27" s="775"/>
      <c r="K27" s="773"/>
    </row>
    <row r="28" spans="1:11" s="241" customFormat="1">
      <c r="A28" s="770" t="s">
        <v>430</v>
      </c>
      <c r="B28" s="771"/>
      <c r="C28" s="775">
        <v>30947419338.259998</v>
      </c>
      <c r="D28" s="771"/>
      <c r="E28" s="788">
        <v>4811569169.0799999</v>
      </c>
      <c r="F28" s="771"/>
      <c r="G28" s="788">
        <v>1271338011.0899999</v>
      </c>
      <c r="H28" s="771"/>
      <c r="I28" s="784">
        <f>+C28-E28-G28</f>
        <v>24864512158.09</v>
      </c>
      <c r="J28" s="775"/>
      <c r="K28" s="777">
        <f>(E28+G28)/C28</f>
        <v>0.19655620113854727</v>
      </c>
    </row>
    <row r="29" spans="1:11" s="241" customFormat="1">
      <c r="A29" s="764" t="s">
        <v>112</v>
      </c>
      <c r="B29" s="771" t="s">
        <v>159</v>
      </c>
      <c r="C29" s="1150">
        <f>SUM(C28)</f>
        <v>30947419338.259998</v>
      </c>
      <c r="D29" s="771" t="s">
        <v>159</v>
      </c>
      <c r="E29" s="778">
        <f>SUM(E28)</f>
        <v>4811569169.0799999</v>
      </c>
      <c r="F29" s="771" t="s">
        <v>159</v>
      </c>
      <c r="G29" s="778">
        <f>SUM(G28)</f>
        <v>1271338011.0899999</v>
      </c>
      <c r="H29" s="771" t="s">
        <v>159</v>
      </c>
      <c r="I29" s="774">
        <f>SUM(I28)</f>
        <v>24864512158.09</v>
      </c>
      <c r="J29" s="774"/>
      <c r="K29" s="779">
        <f>(E29+G29)/C29</f>
        <v>0.19655620113854727</v>
      </c>
    </row>
    <row r="30" spans="1:11" s="243" customFormat="1">
      <c r="A30" s="764"/>
      <c r="B30" s="771"/>
      <c r="C30" s="778"/>
      <c r="D30" s="771"/>
      <c r="E30" s="778"/>
      <c r="F30" s="771"/>
      <c r="G30" s="778"/>
      <c r="H30" s="771"/>
      <c r="I30" s="774"/>
      <c r="J30" s="774"/>
      <c r="K30" s="779"/>
    </row>
    <row r="31" spans="1:11" s="241" customFormat="1">
      <c r="A31" s="764" t="s">
        <v>431</v>
      </c>
      <c r="B31" s="770"/>
      <c r="C31" s="770"/>
      <c r="D31" s="770"/>
      <c r="E31" s="771"/>
      <c r="F31" s="771"/>
      <c r="G31" s="775"/>
      <c r="H31" s="775"/>
      <c r="I31" s="775"/>
      <c r="J31" s="775"/>
      <c r="K31" s="773"/>
    </row>
    <row r="32" spans="1:11" s="241" customFormat="1">
      <c r="A32" s="764" t="s">
        <v>102</v>
      </c>
      <c r="B32" s="764"/>
      <c r="C32" s="764"/>
      <c r="D32" s="764"/>
      <c r="E32" s="780"/>
      <c r="F32" s="780"/>
      <c r="G32" s="775"/>
      <c r="H32" s="775"/>
      <c r="I32" s="775"/>
      <c r="J32" s="775"/>
      <c r="K32" s="773"/>
    </row>
    <row r="33" spans="1:11" s="241" customFormat="1">
      <c r="A33" s="770" t="s">
        <v>187</v>
      </c>
      <c r="B33" s="771"/>
      <c r="C33" s="771">
        <v>106107740.14</v>
      </c>
      <c r="D33" s="771"/>
      <c r="E33" s="786">
        <v>49578221.700000003</v>
      </c>
      <c r="F33" s="771"/>
      <c r="G33" s="775">
        <v>5652000</v>
      </c>
      <c r="H33" s="771"/>
      <c r="I33" s="782">
        <f>+C33-E33-G33</f>
        <v>50877518.439999998</v>
      </c>
      <c r="J33" s="775"/>
      <c r="K33" s="779">
        <f>(E33+G33)/C33</f>
        <v>0.52051077166593596</v>
      </c>
    </row>
    <row r="34" spans="1:11" s="241" customFormat="1">
      <c r="A34" s="770" t="s">
        <v>189</v>
      </c>
      <c r="B34" s="776"/>
      <c r="C34" s="788">
        <v>5013189.5199999996</v>
      </c>
      <c r="D34" s="776"/>
      <c r="E34" s="1152">
        <v>5280741.8</v>
      </c>
      <c r="F34" s="783"/>
      <c r="G34" s="775">
        <v>36690.92</v>
      </c>
      <c r="H34" s="775"/>
      <c r="I34" s="784">
        <f>+C34-E34-G34</f>
        <v>-304243.20000000024</v>
      </c>
      <c r="J34" s="775"/>
      <c r="K34" s="777">
        <f>(E34+G34)/C34</f>
        <v>1.0606885494326974</v>
      </c>
    </row>
    <row r="35" spans="1:11" s="241" customFormat="1">
      <c r="A35" s="764" t="s">
        <v>115</v>
      </c>
      <c r="B35" s="771" t="s">
        <v>159</v>
      </c>
      <c r="C35" s="778">
        <f>SUM(C33:C34)</f>
        <v>111120929.66</v>
      </c>
      <c r="D35" s="771" t="s">
        <v>159</v>
      </c>
      <c r="E35" s="775">
        <f>SUM(E33:E34)</f>
        <v>54858963.5</v>
      </c>
      <c r="F35" s="771" t="s">
        <v>159</v>
      </c>
      <c r="G35" s="1151">
        <f>SUM(G33:G34)</f>
        <v>5688690.9199999999</v>
      </c>
      <c r="H35" s="771" t="s">
        <v>159</v>
      </c>
      <c r="I35" s="774">
        <f>SUM(I33:I34)</f>
        <v>50573275.239999995</v>
      </c>
      <c r="J35" s="774"/>
      <c r="K35" s="779">
        <f>(E35+G35)/C35</f>
        <v>0.54488074033631162</v>
      </c>
    </row>
    <row r="36" spans="1:11" s="243" customFormat="1">
      <c r="A36" s="764"/>
      <c r="B36" s="764"/>
      <c r="C36" s="764"/>
      <c r="D36" s="764"/>
      <c r="E36" s="780"/>
      <c r="F36" s="771"/>
      <c r="G36" s="775"/>
      <c r="H36" s="775"/>
      <c r="I36" s="775"/>
      <c r="J36" s="775"/>
      <c r="K36" s="773"/>
    </row>
    <row r="37" spans="1:11" s="241" customFormat="1">
      <c r="A37" s="764" t="s">
        <v>411</v>
      </c>
      <c r="B37" s="764"/>
      <c r="C37" s="764"/>
      <c r="D37" s="764"/>
      <c r="E37" s="780"/>
      <c r="F37" s="771"/>
      <c r="G37" s="775"/>
      <c r="H37" s="775"/>
      <c r="I37" s="775"/>
      <c r="J37" s="775"/>
      <c r="K37" s="773"/>
    </row>
    <row r="38" spans="1:11" s="241" customFormat="1">
      <c r="A38" s="764" t="s">
        <v>4234</v>
      </c>
      <c r="B38" s="764"/>
      <c r="C38" s="764"/>
      <c r="D38" s="764"/>
      <c r="E38" s="780"/>
      <c r="F38" s="771"/>
      <c r="G38" s="775"/>
      <c r="H38" s="775"/>
      <c r="I38" s="775"/>
      <c r="J38" s="775"/>
      <c r="K38" s="773"/>
    </row>
    <row r="39" spans="1:11" s="241" customFormat="1">
      <c r="A39" s="770" t="s">
        <v>187</v>
      </c>
      <c r="B39" s="771"/>
      <c r="C39" s="788">
        <v>95763496.890000001</v>
      </c>
      <c r="D39" s="771"/>
      <c r="E39" s="1152">
        <v>52791923.729999997</v>
      </c>
      <c r="F39" s="771"/>
      <c r="G39" s="775">
        <v>4344217.3</v>
      </c>
      <c r="H39" s="771"/>
      <c r="I39" s="784">
        <f>+C39-E39-G39</f>
        <v>38627355.860000007</v>
      </c>
      <c r="J39" s="775"/>
      <c r="K39" s="777">
        <f>(E39+G39)/C39</f>
        <v>0.59663799762481706</v>
      </c>
    </row>
    <row r="40" spans="1:11" s="241" customFormat="1">
      <c r="A40" s="764" t="s">
        <v>4235</v>
      </c>
      <c r="B40" s="771" t="s">
        <v>159</v>
      </c>
      <c r="C40" s="786">
        <f>SUM(C39)</f>
        <v>95763496.890000001</v>
      </c>
      <c r="D40" s="775" t="s">
        <v>159</v>
      </c>
      <c r="E40" s="786">
        <f>SUM(E39)</f>
        <v>52791923.729999997</v>
      </c>
      <c r="F40" s="775" t="s">
        <v>159</v>
      </c>
      <c r="G40" s="1151">
        <f>SUM(G39)</f>
        <v>4344217.3</v>
      </c>
      <c r="H40" s="775" t="s">
        <v>159</v>
      </c>
      <c r="I40" s="782">
        <f>SUM(I39)</f>
        <v>38627355.860000007</v>
      </c>
      <c r="J40" s="782"/>
      <c r="K40" s="779">
        <f>(E40+G40)/C40</f>
        <v>0.59663799762481706</v>
      </c>
    </row>
    <row r="41" spans="1:11" s="243" customFormat="1">
      <c r="A41" s="764"/>
      <c r="B41" s="771"/>
      <c r="C41" s="786"/>
      <c r="D41" s="775"/>
      <c r="E41" s="786"/>
      <c r="F41" s="775"/>
      <c r="G41" s="782"/>
      <c r="H41" s="775"/>
      <c r="I41" s="782"/>
      <c r="J41" s="782"/>
      <c r="K41" s="779"/>
    </row>
    <row r="42" spans="1:11" s="241" customFormat="1">
      <c r="A42" s="764" t="s">
        <v>8481</v>
      </c>
      <c r="B42" s="771" t="s">
        <v>159</v>
      </c>
      <c r="C42" s="786">
        <f>C15+C24+C29+C35+C40</f>
        <v>58727102779.360001</v>
      </c>
      <c r="D42" s="786"/>
      <c r="E42" s="786">
        <f>E15+E24+E29+E35+E40</f>
        <v>18952932277.02</v>
      </c>
      <c r="F42" s="786"/>
      <c r="G42" s="786">
        <f>G15+G24+G29+G35+G40</f>
        <v>4290187435.71</v>
      </c>
      <c r="H42" s="786"/>
      <c r="I42" s="786">
        <f>I15+I24+I29+I35+I40</f>
        <v>35483983066.629997</v>
      </c>
      <c r="J42" s="786"/>
      <c r="K42" s="796">
        <f>(E42+G42)/C42</f>
        <v>0.39578182155614422</v>
      </c>
    </row>
    <row r="43" spans="1:11" s="241" customFormat="1">
      <c r="A43" s="764"/>
      <c r="B43" s="771"/>
      <c r="C43" s="786"/>
      <c r="D43" s="775"/>
      <c r="E43" s="786"/>
      <c r="F43" s="775"/>
      <c r="G43" s="782"/>
      <c r="H43" s="775"/>
      <c r="I43" s="782"/>
      <c r="J43" s="782"/>
      <c r="K43" s="779"/>
    </row>
    <row r="44" spans="1:11" s="241" customFormat="1">
      <c r="A44" s="764" t="s">
        <v>432</v>
      </c>
      <c r="B44" s="764"/>
      <c r="C44" s="787"/>
      <c r="D44" s="787"/>
      <c r="E44" s="787"/>
      <c r="F44" s="787"/>
      <c r="G44" s="787"/>
      <c r="H44" s="787"/>
      <c r="I44" s="787"/>
      <c r="J44" s="787"/>
      <c r="K44" s="797"/>
    </row>
    <row r="45" spans="1:11" s="241" customFormat="1">
      <c r="A45" s="764" t="s">
        <v>99</v>
      </c>
      <c r="B45" s="764"/>
      <c r="C45" s="764"/>
      <c r="D45" s="764"/>
      <c r="E45" s="780"/>
      <c r="F45" s="780"/>
      <c r="G45" s="775"/>
      <c r="H45" s="775"/>
      <c r="I45" s="775"/>
      <c r="J45" s="775"/>
      <c r="K45" s="773"/>
    </row>
    <row r="46" spans="1:11" s="241" customFormat="1">
      <c r="A46" s="770" t="s">
        <v>187</v>
      </c>
      <c r="B46" s="771"/>
      <c r="C46" s="771">
        <v>500666406.56999999</v>
      </c>
      <c r="D46" s="771"/>
      <c r="E46" s="771">
        <v>72801306.930000007</v>
      </c>
      <c r="F46" s="771"/>
      <c r="G46" s="775">
        <v>62161671.200000003</v>
      </c>
      <c r="H46" s="771"/>
      <c r="I46" s="782">
        <f t="shared" ref="I46:I51" si="3">+C46-E46-G46</f>
        <v>365703428.44</v>
      </c>
      <c r="J46" s="775"/>
      <c r="K46" s="779">
        <f t="shared" ref="K46:K52" si="4">(E46+G46)/C46</f>
        <v>0.26956667425444758</v>
      </c>
    </row>
    <row r="47" spans="1:11" s="241" customFormat="1">
      <c r="A47" s="770" t="s">
        <v>188</v>
      </c>
      <c r="B47" s="764"/>
      <c r="C47" s="771">
        <v>2156104282.73</v>
      </c>
      <c r="D47" s="764"/>
      <c r="E47" s="771">
        <v>857961574.42999995</v>
      </c>
      <c r="F47" s="780"/>
      <c r="G47" s="775">
        <v>739565857.86000001</v>
      </c>
      <c r="H47" s="775"/>
      <c r="I47" s="782">
        <f t="shared" si="3"/>
        <v>558576850.44000018</v>
      </c>
      <c r="J47" s="775"/>
      <c r="K47" s="779">
        <f t="shared" si="4"/>
        <v>0.74093235892433484</v>
      </c>
    </row>
    <row r="48" spans="1:11" s="241" customFormat="1">
      <c r="A48" s="770" t="s">
        <v>189</v>
      </c>
      <c r="B48" s="764"/>
      <c r="C48" s="771">
        <v>63995002.670000002</v>
      </c>
      <c r="D48" s="764"/>
      <c r="E48" s="771">
        <v>20416251.449999999</v>
      </c>
      <c r="F48" s="780"/>
      <c r="G48" s="775">
        <v>22277220</v>
      </c>
      <c r="H48" s="775"/>
      <c r="I48" s="782">
        <f t="shared" si="3"/>
        <v>21301531.219999999</v>
      </c>
      <c r="J48" s="775"/>
      <c r="K48" s="779">
        <f t="shared" si="4"/>
        <v>0.66713758369783038</v>
      </c>
    </row>
    <row r="49" spans="1:11" s="241" customFormat="1">
      <c r="A49" s="770" t="s">
        <v>190</v>
      </c>
      <c r="B49" s="770"/>
      <c r="C49" s="771">
        <v>7194420</v>
      </c>
      <c r="D49" s="770"/>
      <c r="E49" s="771">
        <v>0</v>
      </c>
      <c r="F49" s="771"/>
      <c r="G49" s="775">
        <v>0</v>
      </c>
      <c r="H49" s="775"/>
      <c r="I49" s="782">
        <f t="shared" si="3"/>
        <v>7194420</v>
      </c>
      <c r="J49" s="775"/>
      <c r="K49" s="779">
        <f t="shared" si="4"/>
        <v>0</v>
      </c>
    </row>
    <row r="50" spans="1:11" s="241" customFormat="1">
      <c r="A50" s="770" t="s">
        <v>191</v>
      </c>
      <c r="B50" s="764"/>
      <c r="C50" s="771">
        <v>350000</v>
      </c>
      <c r="D50" s="764"/>
      <c r="E50" s="771">
        <v>0</v>
      </c>
      <c r="F50" s="780"/>
      <c r="G50" s="775">
        <v>0</v>
      </c>
      <c r="H50" s="775"/>
      <c r="I50" s="782">
        <f t="shared" si="3"/>
        <v>350000</v>
      </c>
      <c r="J50" s="775"/>
      <c r="K50" s="779">
        <f t="shared" si="4"/>
        <v>0</v>
      </c>
    </row>
    <row r="51" spans="1:11" s="241" customFormat="1">
      <c r="A51" s="770" t="s">
        <v>193</v>
      </c>
      <c r="B51" s="764"/>
      <c r="C51" s="788">
        <v>440456709.86000001</v>
      </c>
      <c r="D51" s="764"/>
      <c r="E51" s="788">
        <v>70199404.950000003</v>
      </c>
      <c r="F51" s="780"/>
      <c r="G51" s="788">
        <v>37295553.890000001</v>
      </c>
      <c r="H51" s="775"/>
      <c r="I51" s="784">
        <f t="shared" si="3"/>
        <v>332961751.02000004</v>
      </c>
      <c r="J51" s="775"/>
      <c r="K51" s="777">
        <f t="shared" si="4"/>
        <v>0.2440534028285492</v>
      </c>
    </row>
    <row r="52" spans="1:11" s="241" customFormat="1">
      <c r="A52" s="764" t="s">
        <v>114</v>
      </c>
      <c r="B52" s="771" t="s">
        <v>159</v>
      </c>
      <c r="C52" s="778">
        <f>SUM(C46:C51)</f>
        <v>3168766821.8300004</v>
      </c>
      <c r="D52" s="771" t="s">
        <v>159</v>
      </c>
      <c r="E52" s="775">
        <f>SUM(E46:E51)</f>
        <v>1021378537.76</v>
      </c>
      <c r="F52" s="771" t="s">
        <v>159</v>
      </c>
      <c r="G52" s="774">
        <f>SUM(G46:G51)</f>
        <v>861300302.95000005</v>
      </c>
      <c r="H52" s="771" t="s">
        <v>159</v>
      </c>
      <c r="I52" s="774">
        <f>SUM(I46:I51)</f>
        <v>1286087981.1200001</v>
      </c>
      <c r="J52" s="774"/>
      <c r="K52" s="779">
        <f t="shared" si="4"/>
        <v>0.59413612505029023</v>
      </c>
    </row>
    <row r="53" spans="1:11" s="241" customFormat="1">
      <c r="A53" s="764"/>
      <c r="B53" s="771"/>
      <c r="C53" s="778"/>
      <c r="D53" s="771"/>
      <c r="E53" s="775"/>
      <c r="F53" s="771"/>
      <c r="G53" s="774"/>
      <c r="H53" s="771"/>
      <c r="I53" s="774"/>
      <c r="J53" s="774"/>
      <c r="K53" s="779"/>
    </row>
    <row r="54" spans="1:11" s="243" customFormat="1">
      <c r="A54" s="764" t="s">
        <v>414</v>
      </c>
      <c r="B54" s="764"/>
      <c r="C54" s="764"/>
      <c r="D54" s="764"/>
      <c r="E54" s="780"/>
      <c r="F54" s="780"/>
      <c r="G54" s="775"/>
      <c r="H54" s="775"/>
      <c r="I54" s="775"/>
      <c r="J54" s="775"/>
      <c r="K54" s="773"/>
    </row>
    <row r="55" spans="1:11" s="241" customFormat="1">
      <c r="A55" s="764" t="s">
        <v>103</v>
      </c>
      <c r="B55" s="764"/>
      <c r="C55" s="764"/>
      <c r="D55" s="764"/>
      <c r="E55" s="780"/>
      <c r="F55" s="780"/>
      <c r="G55" s="775"/>
      <c r="H55" s="775"/>
      <c r="I55" s="775"/>
      <c r="J55" s="775"/>
      <c r="K55" s="773"/>
    </row>
    <row r="56" spans="1:11" s="241" customFormat="1">
      <c r="A56" s="770" t="s">
        <v>187</v>
      </c>
      <c r="B56" s="771"/>
      <c r="C56" s="771">
        <v>245140287.06999999</v>
      </c>
      <c r="D56" s="771"/>
      <c r="E56" s="775">
        <v>121055230.26000001</v>
      </c>
      <c r="F56" s="771"/>
      <c r="G56" s="775">
        <v>63322015.270000003</v>
      </c>
      <c r="H56" s="771"/>
      <c r="I56" s="782">
        <f t="shared" ref="I56:I61" si="5">+C56-E56-G56</f>
        <v>60763041.539999984</v>
      </c>
      <c r="J56" s="775"/>
      <c r="K56" s="779">
        <f t="shared" ref="K56:K62" si="6">(E56+G56)/C56</f>
        <v>0.75212951626082958</v>
      </c>
    </row>
    <row r="57" spans="1:11" s="241" customFormat="1">
      <c r="A57" s="770" t="s">
        <v>188</v>
      </c>
      <c r="B57" s="764"/>
      <c r="C57" s="771">
        <v>721166034.99000001</v>
      </c>
      <c r="D57" s="764"/>
      <c r="E57" s="775">
        <v>371257490.92000002</v>
      </c>
      <c r="F57" s="780"/>
      <c r="G57" s="775">
        <v>46014376.25</v>
      </c>
      <c r="H57" s="775"/>
      <c r="I57" s="782">
        <f t="shared" si="5"/>
        <v>303894167.81999999</v>
      </c>
      <c r="J57" s="775"/>
      <c r="K57" s="779">
        <f t="shared" si="6"/>
        <v>0.57860720960851419</v>
      </c>
    </row>
    <row r="58" spans="1:11" s="241" customFormat="1">
      <c r="A58" s="770" t="s">
        <v>189</v>
      </c>
      <c r="B58" s="764"/>
      <c r="C58" s="771">
        <v>189526875.84</v>
      </c>
      <c r="D58" s="764"/>
      <c r="E58" s="775">
        <v>57251649.149999999</v>
      </c>
      <c r="F58" s="780"/>
      <c r="G58" s="775">
        <v>99473867.150000006</v>
      </c>
      <c r="H58" s="775"/>
      <c r="I58" s="782">
        <f t="shared" si="5"/>
        <v>32801359.539999992</v>
      </c>
      <c r="J58" s="775"/>
      <c r="K58" s="779">
        <f t="shared" si="6"/>
        <v>0.82693030001881562</v>
      </c>
    </row>
    <row r="59" spans="1:11" s="241" customFormat="1">
      <c r="A59" s="789" t="s">
        <v>190</v>
      </c>
      <c r="B59" s="764"/>
      <c r="C59" s="771">
        <v>298259685.95999998</v>
      </c>
      <c r="D59" s="764"/>
      <c r="E59" s="775">
        <v>0</v>
      </c>
      <c r="F59" s="780"/>
      <c r="G59" s="775">
        <v>0</v>
      </c>
      <c r="H59" s="775"/>
      <c r="I59" s="782">
        <f t="shared" si="5"/>
        <v>298259685.95999998</v>
      </c>
      <c r="J59" s="775"/>
      <c r="K59" s="779">
        <f t="shared" si="6"/>
        <v>0</v>
      </c>
    </row>
    <row r="60" spans="1:11" s="241" customFormat="1">
      <c r="A60" s="770" t="s">
        <v>192</v>
      </c>
      <c r="B60" s="764"/>
      <c r="C60" s="771">
        <v>382998471.5</v>
      </c>
      <c r="D60" s="764"/>
      <c r="E60" s="775">
        <v>346660800.54000002</v>
      </c>
      <c r="F60" s="780"/>
      <c r="G60" s="775">
        <v>21862709.800000001</v>
      </c>
      <c r="H60" s="775"/>
      <c r="I60" s="782">
        <f t="shared" si="5"/>
        <v>14474961.159999978</v>
      </c>
      <c r="J60" s="775"/>
      <c r="K60" s="779">
        <f t="shared" si="6"/>
        <v>0.96220621689870123</v>
      </c>
    </row>
    <row r="61" spans="1:11" s="241" customFormat="1">
      <c r="A61" s="770" t="s">
        <v>193</v>
      </c>
      <c r="B61" s="764"/>
      <c r="C61" s="788">
        <v>18281710</v>
      </c>
      <c r="D61" s="764"/>
      <c r="E61" s="775">
        <v>2033180</v>
      </c>
      <c r="F61" s="780"/>
      <c r="G61" s="788">
        <v>0</v>
      </c>
      <c r="H61" s="775"/>
      <c r="I61" s="784">
        <f t="shared" si="5"/>
        <v>16248530</v>
      </c>
      <c r="J61" s="775"/>
      <c r="K61" s="777">
        <f t="shared" si="6"/>
        <v>0.11121388535317539</v>
      </c>
    </row>
    <row r="62" spans="1:11" s="241" customFormat="1">
      <c r="A62" s="764" t="s">
        <v>118</v>
      </c>
      <c r="B62" s="771" t="s">
        <v>159</v>
      </c>
      <c r="C62" s="778">
        <f>SUM(C56:C61)</f>
        <v>1855373065.3599999</v>
      </c>
      <c r="D62" s="771" t="s">
        <v>159</v>
      </c>
      <c r="E62" s="1153">
        <f>SUM(E56:E61)</f>
        <v>898258350.87000012</v>
      </c>
      <c r="F62" s="771" t="s">
        <v>159</v>
      </c>
      <c r="G62" s="775">
        <f>SUM(G56:G61)</f>
        <v>230672968.47000003</v>
      </c>
      <c r="H62" s="771" t="s">
        <v>159</v>
      </c>
      <c r="I62" s="775">
        <f>SUM(I56:I61)</f>
        <v>726441746.01999986</v>
      </c>
      <c r="J62" s="775"/>
      <c r="K62" s="779">
        <f t="shared" si="6"/>
        <v>0.60846594165737367</v>
      </c>
    </row>
    <row r="63" spans="1:11" s="243" customFormat="1">
      <c r="A63" s="770"/>
      <c r="B63" s="770"/>
      <c r="C63" s="770"/>
      <c r="D63" s="770"/>
      <c r="E63" s="770"/>
      <c r="F63" s="770"/>
      <c r="G63" s="770"/>
      <c r="H63" s="770"/>
      <c r="I63" s="770"/>
      <c r="J63" s="770"/>
      <c r="K63" s="773"/>
    </row>
    <row r="64" spans="1:11" s="241" customFormat="1">
      <c r="A64" s="764" t="s">
        <v>417</v>
      </c>
      <c r="B64" s="764"/>
      <c r="C64" s="764"/>
      <c r="D64" s="764"/>
      <c r="E64" s="780"/>
      <c r="F64" s="780"/>
      <c r="G64" s="775"/>
      <c r="H64" s="775"/>
      <c r="I64" s="775"/>
      <c r="J64" s="775"/>
      <c r="K64" s="773"/>
    </row>
    <row r="65" spans="1:11" s="241" customFormat="1">
      <c r="A65" s="764" t="s">
        <v>104</v>
      </c>
      <c r="B65" s="764"/>
      <c r="C65" s="764"/>
      <c r="D65" s="764"/>
      <c r="E65" s="780"/>
      <c r="F65" s="780"/>
      <c r="G65" s="775"/>
      <c r="H65" s="775"/>
      <c r="I65" s="775"/>
      <c r="J65" s="775"/>
      <c r="K65" s="773"/>
    </row>
    <row r="66" spans="1:11" s="241" customFormat="1">
      <c r="A66" s="770" t="s">
        <v>187</v>
      </c>
      <c r="B66" s="771"/>
      <c r="C66" s="771">
        <v>121408713.55</v>
      </c>
      <c r="D66" s="771"/>
      <c r="E66" s="775">
        <v>75448909.549999997</v>
      </c>
      <c r="F66" s="771"/>
      <c r="G66" s="775">
        <v>35813717.030000001</v>
      </c>
      <c r="H66" s="771"/>
      <c r="I66" s="782">
        <f t="shared" ref="I66:I73" si="7">+C66-E66-G66</f>
        <v>10146086.969999999</v>
      </c>
      <c r="J66" s="775"/>
      <c r="K66" s="779">
        <f t="shared" ref="K66:K74" si="8">(E66+G66)/C66</f>
        <v>0.91643032305237704</v>
      </c>
    </row>
    <row r="67" spans="1:11" s="241" customFormat="1">
      <c r="A67" s="770" t="s">
        <v>188</v>
      </c>
      <c r="B67" s="764"/>
      <c r="C67" s="771">
        <v>27914791.460000001</v>
      </c>
      <c r="D67" s="764"/>
      <c r="E67" s="775">
        <v>20700793.600000001</v>
      </c>
      <c r="F67" s="780"/>
      <c r="G67" s="775">
        <v>4568600.2</v>
      </c>
      <c r="H67" s="775"/>
      <c r="I67" s="782">
        <f t="shared" si="7"/>
        <v>2645397.6599999992</v>
      </c>
      <c r="J67" s="775"/>
      <c r="K67" s="779">
        <f t="shared" si="8"/>
        <v>0.90523312116478905</v>
      </c>
    </row>
    <row r="68" spans="1:11" s="241" customFormat="1">
      <c r="A68" s="770" t="s">
        <v>189</v>
      </c>
      <c r="B68" s="764"/>
      <c r="C68" s="771">
        <v>2514250.35</v>
      </c>
      <c r="D68" s="764"/>
      <c r="E68" s="775">
        <v>1008283.15</v>
      </c>
      <c r="F68" s="780"/>
      <c r="G68" s="775">
        <v>389700</v>
      </c>
      <c r="H68" s="775"/>
      <c r="I68" s="782">
        <f t="shared" si="7"/>
        <v>1116267.2000000002</v>
      </c>
      <c r="J68" s="775"/>
      <c r="K68" s="779">
        <f t="shared" si="8"/>
        <v>0.55602384623313261</v>
      </c>
    </row>
    <row r="69" spans="1:11" s="241" customFormat="1">
      <c r="A69" s="789" t="s">
        <v>190</v>
      </c>
      <c r="B69" s="764"/>
      <c r="C69" s="771">
        <v>554000</v>
      </c>
      <c r="D69" s="764"/>
      <c r="E69" s="775">
        <v>545990</v>
      </c>
      <c r="F69" s="780"/>
      <c r="G69" s="775">
        <v>0</v>
      </c>
      <c r="H69" s="775"/>
      <c r="I69" s="782">
        <f t="shared" si="7"/>
        <v>8010</v>
      </c>
      <c r="J69" s="775"/>
      <c r="K69" s="779">
        <f t="shared" si="8"/>
        <v>0.98554151624548736</v>
      </c>
    </row>
    <row r="70" spans="1:11" s="241" customFormat="1">
      <c r="A70" s="770" t="s">
        <v>191</v>
      </c>
      <c r="B70" s="764"/>
      <c r="C70" s="771">
        <v>22812833.350000001</v>
      </c>
      <c r="D70" s="764"/>
      <c r="E70" s="775">
        <v>0</v>
      </c>
      <c r="F70" s="780"/>
      <c r="G70" s="775">
        <v>22812833</v>
      </c>
      <c r="H70" s="775"/>
      <c r="I70" s="782">
        <f t="shared" si="7"/>
        <v>0.35000000149011612</v>
      </c>
      <c r="J70" s="775"/>
      <c r="K70" s="779">
        <f t="shared" si="8"/>
        <v>0.99999998465775841</v>
      </c>
    </row>
    <row r="71" spans="1:11" s="241" customFormat="1">
      <c r="A71" s="770" t="s">
        <v>192</v>
      </c>
      <c r="B71" s="764"/>
      <c r="C71" s="771">
        <v>195871787.06999999</v>
      </c>
      <c r="D71" s="764"/>
      <c r="E71" s="775">
        <v>61498052</v>
      </c>
      <c r="F71" s="780"/>
      <c r="G71" s="775">
        <v>129874597.87</v>
      </c>
      <c r="H71" s="775"/>
      <c r="I71" s="782">
        <f t="shared" si="7"/>
        <v>4499137.1999999881</v>
      </c>
      <c r="J71" s="775"/>
      <c r="K71" s="779">
        <f t="shared" si="8"/>
        <v>0.9770301927229974</v>
      </c>
    </row>
    <row r="72" spans="1:11" s="241" customFormat="1">
      <c r="A72" s="770" t="s">
        <v>193</v>
      </c>
      <c r="B72" s="764"/>
      <c r="C72" s="771">
        <v>55226306.740000002</v>
      </c>
      <c r="D72" s="764"/>
      <c r="E72" s="775">
        <v>31075843.059999999</v>
      </c>
      <c r="F72" s="780"/>
      <c r="G72" s="775">
        <v>3584364.09</v>
      </c>
      <c r="H72" s="775"/>
      <c r="I72" s="782">
        <f t="shared" si="7"/>
        <v>20566099.590000004</v>
      </c>
      <c r="J72" s="775"/>
      <c r="K72" s="779">
        <f t="shared" si="8"/>
        <v>0.62760320571818839</v>
      </c>
    </row>
    <row r="73" spans="1:11" s="241" customFormat="1">
      <c r="A73" s="770" t="s">
        <v>194</v>
      </c>
      <c r="B73" s="764"/>
      <c r="C73" s="788">
        <v>3034549</v>
      </c>
      <c r="D73" s="764"/>
      <c r="E73" s="788">
        <v>0</v>
      </c>
      <c r="F73" s="780"/>
      <c r="G73" s="788">
        <v>3034549</v>
      </c>
      <c r="H73" s="775"/>
      <c r="I73" s="784">
        <f t="shared" si="7"/>
        <v>0</v>
      </c>
      <c r="J73" s="775"/>
      <c r="K73" s="777">
        <f t="shared" si="8"/>
        <v>1</v>
      </c>
    </row>
    <row r="74" spans="1:11" s="243" customFormat="1">
      <c r="A74" s="764" t="s">
        <v>119</v>
      </c>
      <c r="B74" s="771" t="s">
        <v>159</v>
      </c>
      <c r="C74" s="774">
        <f>SUM(C66:C73)</f>
        <v>429337231.51999998</v>
      </c>
      <c r="D74" s="771" t="s">
        <v>159</v>
      </c>
      <c r="E74" s="774">
        <f>SUM(E66:E73)</f>
        <v>190277871.36000001</v>
      </c>
      <c r="F74" s="771" t="s">
        <v>159</v>
      </c>
      <c r="G74" s="774">
        <f>SUM(G66:G73)</f>
        <v>200078361.19000003</v>
      </c>
      <c r="H74" s="771" t="s">
        <v>159</v>
      </c>
      <c r="I74" s="774">
        <f>SUM(I66:I73)</f>
        <v>38980998.969999991</v>
      </c>
      <c r="J74" s="774"/>
      <c r="K74" s="779">
        <f t="shared" si="8"/>
        <v>0.90920657211117262</v>
      </c>
    </row>
    <row r="75" spans="1:11" s="241" customFormat="1">
      <c r="A75" s="764"/>
      <c r="B75" s="771"/>
      <c r="C75" s="778"/>
      <c r="D75" s="771"/>
      <c r="E75" s="774"/>
      <c r="F75" s="771"/>
      <c r="G75" s="774"/>
      <c r="H75" s="771"/>
      <c r="I75" s="774"/>
      <c r="J75" s="774"/>
      <c r="K75" s="773"/>
    </row>
    <row r="76" spans="1:11" s="241" customFormat="1">
      <c r="A76" s="764" t="s">
        <v>433</v>
      </c>
      <c r="B76" s="764"/>
      <c r="C76" s="764"/>
      <c r="D76" s="790"/>
      <c r="E76" s="790"/>
      <c r="F76" s="790"/>
      <c r="G76" s="790"/>
      <c r="H76" s="790"/>
      <c r="I76" s="790"/>
      <c r="J76" s="790"/>
      <c r="K76" s="798"/>
    </row>
    <row r="77" spans="1:11" s="241" customFormat="1">
      <c r="A77" s="764" t="s">
        <v>105</v>
      </c>
      <c r="B77" s="764"/>
      <c r="C77" s="764"/>
      <c r="D77" s="790"/>
      <c r="E77" s="790"/>
      <c r="F77" s="790"/>
      <c r="G77" s="790"/>
      <c r="H77" s="790"/>
      <c r="I77" s="790"/>
      <c r="J77" s="790"/>
      <c r="K77" s="798"/>
    </row>
    <row r="78" spans="1:11" s="241" customFormat="1">
      <c r="A78" s="770" t="s">
        <v>187</v>
      </c>
      <c r="B78" s="771"/>
      <c r="C78" s="771">
        <v>152266980</v>
      </c>
      <c r="D78" s="771"/>
      <c r="E78" s="775">
        <v>69176359.200000003</v>
      </c>
      <c r="F78" s="771"/>
      <c r="G78" s="775">
        <v>79460000</v>
      </c>
      <c r="H78" s="771"/>
      <c r="I78" s="782">
        <f>+C78-E78-G78</f>
        <v>3630620.799999997</v>
      </c>
      <c r="J78" s="775"/>
      <c r="K78" s="779">
        <f>(E78+G78)/C78</f>
        <v>0.97615621719167212</v>
      </c>
    </row>
    <row r="79" spans="1:11" s="241" customFormat="1">
      <c r="A79" s="770" t="s">
        <v>188</v>
      </c>
      <c r="B79" s="790" t="s">
        <v>0</v>
      </c>
      <c r="C79" s="775">
        <v>2973379452.96</v>
      </c>
      <c r="D79" s="790" t="s">
        <v>0</v>
      </c>
      <c r="E79" s="775">
        <v>1115415376</v>
      </c>
      <c r="F79" s="790" t="s">
        <v>0</v>
      </c>
      <c r="G79" s="775">
        <v>1691377400.6500001</v>
      </c>
      <c r="H79" s="790" t="s">
        <v>0</v>
      </c>
      <c r="I79" s="782">
        <f>+C79-E79-G79</f>
        <v>166586676.30999994</v>
      </c>
      <c r="J79" s="790"/>
      <c r="K79" s="779">
        <f>(E79+G79)/C79</f>
        <v>0.94397395995181077</v>
      </c>
    </row>
    <row r="80" spans="1:11" s="241" customFormat="1">
      <c r="A80" s="770" t="s">
        <v>193</v>
      </c>
      <c r="B80" s="764"/>
      <c r="C80" s="771">
        <v>458240723</v>
      </c>
      <c r="D80" s="764"/>
      <c r="E80" s="775">
        <v>266964704</v>
      </c>
      <c r="F80" s="780"/>
      <c r="G80" s="775">
        <v>128446270.11</v>
      </c>
      <c r="H80" s="775"/>
      <c r="I80" s="782">
        <f>+C80-E80-G80</f>
        <v>62829748.890000001</v>
      </c>
      <c r="J80" s="775"/>
      <c r="K80" s="779">
        <f>(E80+G80)/C80</f>
        <v>0.86288920705548033</v>
      </c>
    </row>
    <row r="81" spans="1:11" s="241" customFormat="1">
      <c r="A81" s="770" t="s">
        <v>194</v>
      </c>
      <c r="B81" s="790"/>
      <c r="C81" s="788">
        <v>13177390044.84</v>
      </c>
      <c r="D81" s="790"/>
      <c r="E81" s="788">
        <v>8857834299.6000004</v>
      </c>
      <c r="F81" s="790"/>
      <c r="G81" s="788">
        <v>1350780206.6199999</v>
      </c>
      <c r="H81" s="790"/>
      <c r="I81" s="784">
        <f>+C81-E81-G81</f>
        <v>2968775538.6199999</v>
      </c>
      <c r="J81" s="790"/>
      <c r="K81" s="777">
        <f>(E81+G81)/C81</f>
        <v>0.77470686315591675</v>
      </c>
    </row>
    <row r="82" spans="1:11" s="243" customFormat="1">
      <c r="A82" s="764" t="s">
        <v>106</v>
      </c>
      <c r="B82" s="771" t="s">
        <v>159</v>
      </c>
      <c r="C82" s="778">
        <f>SUM(C77:C81)</f>
        <v>16761277200.799999</v>
      </c>
      <c r="D82" s="771" t="s">
        <v>159</v>
      </c>
      <c r="E82" s="778">
        <f>SUM(E77:E81)</f>
        <v>10309390738.800001</v>
      </c>
      <c r="F82" s="771" t="s">
        <v>159</v>
      </c>
      <c r="G82" s="778">
        <f>SUM(G77:G81)</f>
        <v>3250063877.3800001</v>
      </c>
      <c r="H82" s="771" t="s">
        <v>159</v>
      </c>
      <c r="I82" s="778">
        <f>SUM(I77:I81)</f>
        <v>3201822584.6199999</v>
      </c>
      <c r="J82" s="790"/>
      <c r="K82" s="779">
        <f>(E82+G82)/C82</f>
        <v>0.80897502342678407</v>
      </c>
    </row>
    <row r="83" spans="1:11" s="241" customFormat="1">
      <c r="A83" s="790"/>
      <c r="B83" s="790"/>
      <c r="C83" s="790"/>
      <c r="D83" s="790"/>
      <c r="E83" s="790"/>
      <c r="F83" s="790"/>
      <c r="G83" s="790"/>
      <c r="H83" s="790"/>
      <c r="I83" s="790"/>
      <c r="J83" s="790"/>
      <c r="K83" s="799"/>
    </row>
    <row r="84" spans="1:11" s="241" customFormat="1" ht="15.75" thickBot="1">
      <c r="A84" s="764" t="s">
        <v>3849</v>
      </c>
      <c r="B84" s="780" t="s">
        <v>159</v>
      </c>
      <c r="C84" s="1156">
        <f>C42+C52+C62+C74+C82</f>
        <v>80941857098.869995</v>
      </c>
      <c r="D84" s="1154" t="s">
        <v>159</v>
      </c>
      <c r="E84" s="1156">
        <f>E42+E52+E62+E74+E82</f>
        <v>31372237775.809998</v>
      </c>
      <c r="F84" s="1154" t="s">
        <v>159</v>
      </c>
      <c r="G84" s="1156">
        <f>G42+G52+G62+G74+G82</f>
        <v>8832302945.7000008</v>
      </c>
      <c r="H84" s="1154" t="s">
        <v>159</v>
      </c>
      <c r="I84" s="1156">
        <f>I42+I52+I62+I74+I82</f>
        <v>40737316377.360001</v>
      </c>
      <c r="J84" s="791"/>
      <c r="K84" s="792">
        <f>(E84+G84)/C84</f>
        <v>0.49670889898659465</v>
      </c>
    </row>
    <row r="85" spans="1:11" ht="15.75" thickTop="1">
      <c r="A85" s="558"/>
      <c r="B85" s="558"/>
      <c r="C85" s="558"/>
      <c r="D85" s="558"/>
      <c r="E85" s="1155"/>
      <c r="F85" s="558"/>
      <c r="G85" s="558"/>
      <c r="H85" s="558"/>
      <c r="I85" s="558"/>
      <c r="J85" s="558"/>
      <c r="K85" s="800"/>
    </row>
    <row r="86" spans="1:11">
      <c r="A86" s="558"/>
      <c r="B86" s="558"/>
      <c r="C86" s="558"/>
      <c r="D86" s="558"/>
      <c r="E86" s="558"/>
      <c r="F86" s="558"/>
      <c r="G86" s="558"/>
      <c r="H86" s="558"/>
      <c r="I86" s="558"/>
      <c r="J86" s="558"/>
      <c r="K86" s="800"/>
    </row>
    <row r="87" spans="1:11">
      <c r="A87" s="763"/>
      <c r="B87" s="763"/>
      <c r="C87" s="763"/>
      <c r="D87" s="763"/>
      <c r="E87" s="763"/>
      <c r="F87" s="763"/>
      <c r="G87" s="763"/>
      <c r="H87" s="763"/>
      <c r="I87" s="763"/>
      <c r="J87" s="763"/>
      <c r="K87" s="793"/>
    </row>
    <row r="88" spans="1:11">
      <c r="A88" s="763"/>
      <c r="B88" s="763"/>
      <c r="C88" s="763"/>
      <c r="D88" s="763"/>
      <c r="E88" s="763"/>
      <c r="F88" s="763"/>
      <c r="G88" s="763"/>
      <c r="H88" s="763"/>
      <c r="I88" s="763"/>
      <c r="J88" s="763"/>
      <c r="K88" s="793"/>
    </row>
    <row r="89" spans="1:11">
      <c r="A89" s="763"/>
      <c r="B89" s="763"/>
      <c r="C89" s="763"/>
      <c r="D89" s="763"/>
      <c r="E89" s="763"/>
      <c r="F89" s="763"/>
      <c r="G89" s="763"/>
      <c r="H89" s="763"/>
      <c r="I89" s="763"/>
      <c r="J89" s="763"/>
      <c r="K89" s="793"/>
    </row>
    <row r="90" spans="1:11">
      <c r="A90" s="763"/>
      <c r="B90" s="763"/>
      <c r="C90" s="763"/>
      <c r="D90" s="763"/>
      <c r="E90" s="763"/>
      <c r="F90" s="763"/>
      <c r="G90" s="763"/>
      <c r="H90" s="763"/>
      <c r="I90" s="763"/>
      <c r="J90" s="763"/>
      <c r="K90" s="793"/>
    </row>
    <row r="91" spans="1:11">
      <c r="A91" s="763"/>
      <c r="B91" s="763"/>
      <c r="C91" s="763"/>
      <c r="D91" s="763"/>
      <c r="E91" s="763"/>
      <c r="F91" s="763"/>
      <c r="G91" s="763"/>
      <c r="H91" s="763"/>
      <c r="I91" s="763"/>
      <c r="J91" s="763"/>
      <c r="K91" s="793"/>
    </row>
    <row r="92" spans="1:11">
      <c r="A92" s="763"/>
      <c r="B92" s="763"/>
      <c r="C92" s="763"/>
      <c r="D92" s="763"/>
      <c r="E92" s="763"/>
      <c r="F92" s="763"/>
      <c r="G92" s="763"/>
      <c r="H92" s="763"/>
      <c r="I92" s="763"/>
      <c r="J92" s="763"/>
      <c r="K92" s="793"/>
    </row>
    <row r="93" spans="1:11">
      <c r="A93" s="763"/>
      <c r="B93" s="763"/>
      <c r="C93" s="763"/>
      <c r="D93" s="763"/>
      <c r="E93" s="763"/>
      <c r="F93" s="763"/>
      <c r="G93" s="763"/>
      <c r="H93" s="763"/>
      <c r="I93" s="763"/>
      <c r="J93" s="763"/>
      <c r="K93" s="793"/>
    </row>
    <row r="94" spans="1:11">
      <c r="A94" s="763"/>
      <c r="B94" s="763"/>
      <c r="C94" s="763"/>
      <c r="D94" s="763"/>
      <c r="E94" s="763"/>
      <c r="F94" s="763"/>
      <c r="G94" s="763"/>
      <c r="H94" s="763"/>
      <c r="I94" s="763"/>
      <c r="J94" s="763"/>
      <c r="K94" s="793"/>
    </row>
    <row r="95" spans="1:11">
      <c r="A95" s="763"/>
      <c r="B95" s="763"/>
      <c r="C95" s="763"/>
      <c r="D95" s="763"/>
      <c r="E95" s="763"/>
      <c r="F95" s="763"/>
      <c r="G95" s="763"/>
      <c r="H95" s="763"/>
      <c r="I95" s="763"/>
      <c r="J95" s="763"/>
      <c r="K95" s="793"/>
    </row>
    <row r="96" spans="1:11">
      <c r="A96" s="763"/>
      <c r="B96" s="763"/>
      <c r="C96" s="763"/>
      <c r="D96" s="763"/>
      <c r="E96" s="763"/>
      <c r="F96" s="763"/>
      <c r="G96" s="763"/>
      <c r="H96" s="763"/>
      <c r="I96" s="763"/>
      <c r="J96" s="763"/>
      <c r="K96" s="793"/>
    </row>
    <row r="97" spans="1:11">
      <c r="A97" s="763"/>
      <c r="B97" s="763"/>
      <c r="C97" s="763"/>
      <c r="D97" s="763"/>
      <c r="E97" s="763"/>
      <c r="F97" s="763"/>
      <c r="G97" s="763"/>
      <c r="H97" s="763"/>
      <c r="I97" s="763"/>
      <c r="J97" s="763"/>
      <c r="K97" s="793"/>
    </row>
    <row r="98" spans="1:11">
      <c r="A98" s="763"/>
      <c r="B98" s="763"/>
      <c r="C98" s="763"/>
      <c r="D98" s="763"/>
      <c r="E98" s="763"/>
      <c r="F98" s="763"/>
      <c r="G98" s="763"/>
      <c r="H98" s="763"/>
      <c r="I98" s="763"/>
      <c r="J98" s="763"/>
      <c r="K98" s="793"/>
    </row>
    <row r="99" spans="1:11">
      <c r="A99" s="763"/>
      <c r="B99" s="763"/>
      <c r="C99" s="763"/>
      <c r="D99" s="763"/>
      <c r="E99" s="763"/>
      <c r="F99" s="763"/>
      <c r="G99" s="763"/>
      <c r="H99" s="763"/>
      <c r="I99" s="763"/>
      <c r="J99" s="763"/>
      <c r="K99" s="793"/>
    </row>
    <row r="100" spans="1:11">
      <c r="A100" s="763"/>
      <c r="B100" s="763"/>
      <c r="C100" s="763"/>
      <c r="D100" s="763"/>
      <c r="E100" s="763"/>
      <c r="F100" s="763"/>
      <c r="G100" s="763"/>
      <c r="H100" s="763"/>
      <c r="I100" s="763"/>
      <c r="J100" s="763"/>
      <c r="K100" s="793"/>
    </row>
    <row r="101" spans="1:11">
      <c r="A101" s="763"/>
      <c r="B101" s="763"/>
      <c r="C101" s="763"/>
      <c r="D101" s="763"/>
      <c r="E101" s="763"/>
      <c r="F101" s="763"/>
      <c r="G101" s="763"/>
      <c r="H101" s="763"/>
      <c r="I101" s="763"/>
      <c r="J101" s="763"/>
      <c r="K101" s="793"/>
    </row>
    <row r="102" spans="1:11">
      <c r="A102" s="763"/>
      <c r="B102" s="763"/>
      <c r="C102" s="763"/>
      <c r="D102" s="763"/>
      <c r="E102" s="763"/>
      <c r="F102" s="763"/>
      <c r="G102" s="763"/>
      <c r="H102" s="763"/>
      <c r="I102" s="763"/>
      <c r="J102" s="763"/>
      <c r="K102" s="793"/>
    </row>
    <row r="103" spans="1:11">
      <c r="A103" s="763"/>
      <c r="B103" s="763"/>
      <c r="C103" s="763"/>
      <c r="D103" s="763"/>
      <c r="E103" s="763"/>
      <c r="F103" s="763"/>
      <c r="G103" s="763"/>
      <c r="H103" s="763"/>
      <c r="I103" s="763"/>
      <c r="J103" s="763"/>
      <c r="K103" s="793"/>
    </row>
    <row r="104" spans="1:11">
      <c r="A104" s="763"/>
      <c r="B104" s="763"/>
      <c r="C104" s="763"/>
      <c r="D104" s="763"/>
      <c r="E104" s="763"/>
      <c r="F104" s="763"/>
      <c r="G104" s="763"/>
      <c r="H104" s="763"/>
      <c r="I104" s="763"/>
      <c r="J104" s="763"/>
      <c r="K104" s="793"/>
    </row>
    <row r="105" spans="1:11">
      <c r="A105" s="763"/>
      <c r="B105" s="763"/>
      <c r="C105" s="763"/>
      <c r="D105" s="763"/>
      <c r="E105" s="763"/>
      <c r="F105" s="763"/>
      <c r="G105" s="763"/>
      <c r="H105" s="763"/>
      <c r="I105" s="763"/>
      <c r="J105" s="763"/>
      <c r="K105" s="793"/>
    </row>
    <row r="106" spans="1:11">
      <c r="A106" s="763"/>
      <c r="B106" s="763"/>
      <c r="C106" s="763"/>
      <c r="D106" s="763"/>
      <c r="E106" s="763"/>
      <c r="F106" s="763"/>
      <c r="G106" s="763"/>
      <c r="H106" s="763"/>
      <c r="I106" s="763"/>
      <c r="J106" s="763"/>
      <c r="K106" s="793"/>
    </row>
    <row r="107" spans="1:11">
      <c r="A107" s="763"/>
      <c r="B107" s="763"/>
      <c r="C107" s="763"/>
      <c r="D107" s="763"/>
      <c r="E107" s="763"/>
      <c r="F107" s="763"/>
      <c r="G107" s="763"/>
      <c r="H107" s="763"/>
      <c r="I107" s="763"/>
      <c r="J107" s="763"/>
      <c r="K107" s="793"/>
    </row>
    <row r="108" spans="1:11">
      <c r="A108" s="763"/>
      <c r="B108" s="763"/>
      <c r="C108" s="763"/>
      <c r="D108" s="763"/>
      <c r="E108" s="763"/>
      <c r="F108" s="763"/>
      <c r="G108" s="763"/>
      <c r="H108" s="763"/>
      <c r="I108" s="763"/>
      <c r="J108" s="763"/>
      <c r="K108" s="793"/>
    </row>
    <row r="109" spans="1:11">
      <c r="A109" s="763"/>
      <c r="B109" s="763"/>
      <c r="C109" s="763"/>
      <c r="D109" s="763"/>
      <c r="E109" s="763"/>
      <c r="F109" s="763"/>
      <c r="G109" s="763"/>
      <c r="H109" s="763"/>
      <c r="I109" s="763"/>
      <c r="J109" s="763"/>
      <c r="K109" s="793"/>
    </row>
    <row r="110" spans="1:11">
      <c r="A110" s="763"/>
      <c r="B110" s="763"/>
      <c r="C110" s="763"/>
      <c r="D110" s="763"/>
      <c r="E110" s="763"/>
      <c r="F110" s="763"/>
      <c r="G110" s="763"/>
      <c r="H110" s="763"/>
      <c r="I110" s="763"/>
      <c r="J110" s="763"/>
      <c r="K110" s="793"/>
    </row>
    <row r="111" spans="1:11">
      <c r="A111" s="763"/>
      <c r="B111" s="763"/>
      <c r="C111" s="763"/>
      <c r="D111" s="763"/>
      <c r="E111" s="763"/>
      <c r="F111" s="763"/>
      <c r="G111" s="763"/>
      <c r="H111" s="763"/>
      <c r="I111" s="763"/>
      <c r="J111" s="763"/>
      <c r="K111" s="793"/>
    </row>
    <row r="112" spans="1:11">
      <c r="A112" s="763"/>
      <c r="B112" s="763"/>
      <c r="C112" s="763"/>
      <c r="D112" s="763"/>
      <c r="E112" s="763"/>
      <c r="F112" s="763"/>
      <c r="G112" s="763"/>
      <c r="H112" s="763"/>
      <c r="I112" s="763"/>
      <c r="J112" s="763"/>
      <c r="K112" s="793"/>
    </row>
    <row r="113" spans="1:11">
      <c r="A113" s="763"/>
      <c r="B113" s="763"/>
      <c r="C113" s="763"/>
      <c r="D113" s="763"/>
      <c r="E113" s="763"/>
      <c r="F113" s="763"/>
      <c r="G113" s="763"/>
      <c r="H113" s="763"/>
      <c r="I113" s="763"/>
      <c r="J113" s="763"/>
      <c r="K113" s="793"/>
    </row>
    <row r="114" spans="1:11">
      <c r="A114" s="763"/>
      <c r="B114" s="763"/>
      <c r="C114" s="763"/>
      <c r="D114" s="763"/>
      <c r="E114" s="763"/>
      <c r="F114" s="763"/>
      <c r="G114" s="763"/>
      <c r="H114" s="763"/>
      <c r="I114" s="763"/>
      <c r="J114" s="763"/>
      <c r="K114" s="793"/>
    </row>
    <row r="115" spans="1:11">
      <c r="A115" s="763"/>
      <c r="B115" s="763"/>
      <c r="C115" s="763"/>
      <c r="D115" s="763"/>
      <c r="E115" s="763"/>
      <c r="F115" s="763"/>
      <c r="G115" s="763"/>
      <c r="H115" s="763"/>
      <c r="I115" s="763"/>
      <c r="J115" s="763"/>
      <c r="K115" s="793"/>
    </row>
    <row r="116" spans="1:11">
      <c r="A116" s="763"/>
      <c r="B116" s="763"/>
      <c r="C116" s="763"/>
      <c r="D116" s="763"/>
      <c r="E116" s="763"/>
      <c r="F116" s="763"/>
      <c r="G116" s="763"/>
      <c r="H116" s="763"/>
      <c r="I116" s="763"/>
      <c r="J116" s="763"/>
      <c r="K116" s="793"/>
    </row>
    <row r="117" spans="1:11">
      <c r="A117" s="763"/>
      <c r="B117" s="763"/>
      <c r="C117" s="763"/>
      <c r="D117" s="763"/>
      <c r="E117" s="763"/>
      <c r="F117" s="763"/>
      <c r="G117" s="763"/>
      <c r="H117" s="763"/>
      <c r="I117" s="763"/>
      <c r="J117" s="763"/>
      <c r="K117" s="793"/>
    </row>
    <row r="118" spans="1:11">
      <c r="A118" s="763"/>
      <c r="B118" s="763"/>
      <c r="C118" s="763"/>
      <c r="D118" s="763"/>
      <c r="E118" s="763"/>
      <c r="F118" s="763"/>
      <c r="G118" s="763"/>
      <c r="H118" s="763"/>
      <c r="I118" s="763"/>
      <c r="J118" s="763"/>
      <c r="K118" s="793"/>
    </row>
    <row r="119" spans="1:11">
      <c r="A119" s="763"/>
      <c r="B119" s="763"/>
      <c r="C119" s="763"/>
      <c r="D119" s="763"/>
      <c r="E119" s="763"/>
      <c r="F119" s="763"/>
      <c r="G119" s="763"/>
      <c r="H119" s="763"/>
      <c r="I119" s="763"/>
      <c r="J119" s="763"/>
      <c r="K119" s="793"/>
    </row>
    <row r="120" spans="1:11">
      <c r="A120" s="763"/>
      <c r="B120" s="763"/>
      <c r="C120" s="763"/>
      <c r="D120" s="763"/>
      <c r="E120" s="763"/>
      <c r="F120" s="763"/>
      <c r="G120" s="763"/>
      <c r="H120" s="763"/>
      <c r="I120" s="763"/>
      <c r="J120" s="763"/>
      <c r="K120" s="793"/>
    </row>
    <row r="121" spans="1:11">
      <c r="A121" s="763"/>
      <c r="B121" s="763"/>
      <c r="C121" s="763"/>
      <c r="D121" s="763"/>
      <c r="E121" s="763"/>
      <c r="F121" s="763"/>
      <c r="G121" s="763"/>
      <c r="H121" s="763"/>
      <c r="I121" s="763"/>
      <c r="J121" s="763"/>
      <c r="K121" s="793"/>
    </row>
    <row r="122" spans="1:11">
      <c r="A122" s="763"/>
      <c r="B122" s="763"/>
      <c r="C122" s="763"/>
      <c r="D122" s="763"/>
      <c r="E122" s="763"/>
      <c r="F122" s="763"/>
      <c r="G122" s="763"/>
      <c r="H122" s="763"/>
      <c r="I122" s="763"/>
      <c r="J122" s="763"/>
      <c r="K122" s="793"/>
    </row>
    <row r="123" spans="1:11">
      <c r="A123" s="763"/>
      <c r="B123" s="763"/>
      <c r="C123" s="763"/>
      <c r="D123" s="763"/>
      <c r="E123" s="763"/>
      <c r="F123" s="763"/>
      <c r="G123" s="763"/>
      <c r="H123" s="763"/>
      <c r="I123" s="763"/>
      <c r="J123" s="763"/>
      <c r="K123" s="793"/>
    </row>
    <row r="124" spans="1:11">
      <c r="A124" s="763"/>
      <c r="B124" s="763"/>
      <c r="C124" s="763"/>
      <c r="D124" s="763"/>
      <c r="E124" s="763"/>
      <c r="F124" s="763"/>
      <c r="G124" s="763"/>
      <c r="H124" s="763"/>
      <c r="I124" s="763"/>
      <c r="J124" s="763"/>
      <c r="K124" s="793"/>
    </row>
    <row r="125" spans="1:11">
      <c r="A125" s="763"/>
      <c r="B125" s="763"/>
      <c r="C125" s="763"/>
      <c r="D125" s="763"/>
      <c r="E125" s="763"/>
      <c r="F125" s="763"/>
      <c r="G125" s="763"/>
      <c r="H125" s="763"/>
      <c r="I125" s="763"/>
      <c r="J125" s="763"/>
      <c r="K125" s="793"/>
    </row>
    <row r="126" spans="1:11">
      <c r="A126" s="763"/>
      <c r="B126" s="763"/>
      <c r="C126" s="763"/>
      <c r="D126" s="763"/>
      <c r="E126" s="763"/>
      <c r="F126" s="763"/>
      <c r="G126" s="763"/>
      <c r="H126" s="763"/>
      <c r="I126" s="763"/>
      <c r="J126" s="763"/>
      <c r="K126" s="793"/>
    </row>
    <row r="127" spans="1:11">
      <c r="A127" s="763"/>
      <c r="B127" s="763"/>
      <c r="C127" s="763"/>
      <c r="D127" s="763"/>
      <c r="E127" s="763"/>
      <c r="F127" s="763"/>
      <c r="G127" s="763"/>
      <c r="H127" s="763"/>
      <c r="I127" s="763"/>
      <c r="J127" s="763"/>
      <c r="K127" s="793"/>
    </row>
    <row r="128" spans="1:11">
      <c r="A128" s="763"/>
      <c r="B128" s="763"/>
      <c r="C128" s="763"/>
      <c r="D128" s="763"/>
      <c r="E128" s="763"/>
      <c r="F128" s="763"/>
      <c r="G128" s="763"/>
      <c r="H128" s="763"/>
      <c r="I128" s="763"/>
      <c r="J128" s="763"/>
      <c r="K128" s="793"/>
    </row>
    <row r="129" spans="1:11">
      <c r="A129" s="763"/>
      <c r="B129" s="763"/>
      <c r="C129" s="763"/>
      <c r="D129" s="763"/>
      <c r="E129" s="763"/>
      <c r="F129" s="763"/>
      <c r="G129" s="763"/>
      <c r="H129" s="763"/>
      <c r="I129" s="763"/>
      <c r="J129" s="763"/>
      <c r="K129" s="793"/>
    </row>
    <row r="130" spans="1:11">
      <c r="A130" s="763"/>
      <c r="B130" s="763"/>
      <c r="C130" s="763"/>
      <c r="D130" s="763"/>
      <c r="E130" s="763"/>
      <c r="F130" s="763"/>
      <c r="G130" s="763"/>
      <c r="H130" s="763"/>
      <c r="I130" s="763"/>
      <c r="J130" s="763"/>
      <c r="K130" s="793"/>
    </row>
    <row r="131" spans="1:11">
      <c r="A131" s="763"/>
      <c r="B131" s="763"/>
      <c r="C131" s="763"/>
      <c r="D131" s="763"/>
      <c r="E131" s="763"/>
      <c r="F131" s="763"/>
      <c r="G131" s="763"/>
      <c r="H131" s="763"/>
      <c r="I131" s="763"/>
      <c r="J131" s="763"/>
      <c r="K131" s="793"/>
    </row>
    <row r="132" spans="1:11">
      <c r="A132" s="763"/>
      <c r="B132" s="763"/>
      <c r="C132" s="763"/>
      <c r="D132" s="763"/>
      <c r="E132" s="763"/>
      <c r="F132" s="763"/>
      <c r="G132" s="763"/>
      <c r="H132" s="763"/>
      <c r="I132" s="763"/>
      <c r="J132" s="763"/>
      <c r="K132" s="793"/>
    </row>
    <row r="133" spans="1:11">
      <c r="A133" s="763"/>
      <c r="B133" s="763"/>
      <c r="C133" s="763"/>
      <c r="D133" s="763"/>
      <c r="E133" s="763"/>
      <c r="F133" s="763"/>
      <c r="G133" s="763"/>
      <c r="H133" s="763"/>
      <c r="I133" s="763"/>
      <c r="J133" s="763"/>
      <c r="K133" s="793"/>
    </row>
    <row r="134" spans="1:11">
      <c r="A134" s="763"/>
      <c r="B134" s="763"/>
      <c r="C134" s="763"/>
      <c r="D134" s="763"/>
      <c r="E134" s="763"/>
      <c r="F134" s="763"/>
      <c r="G134" s="763"/>
      <c r="H134" s="763"/>
      <c r="I134" s="763"/>
      <c r="J134" s="763"/>
      <c r="K134" s="793"/>
    </row>
    <row r="135" spans="1:11">
      <c r="A135" s="763"/>
      <c r="B135" s="763"/>
      <c r="C135" s="763"/>
      <c r="D135" s="763"/>
      <c r="E135" s="763"/>
      <c r="F135" s="763"/>
      <c r="G135" s="763"/>
      <c r="H135" s="763"/>
      <c r="I135" s="763"/>
      <c r="J135" s="763"/>
      <c r="K135" s="793"/>
    </row>
    <row r="136" spans="1:11">
      <c r="A136" s="763"/>
      <c r="B136" s="763"/>
      <c r="C136" s="763"/>
      <c r="D136" s="763"/>
      <c r="E136" s="763"/>
      <c r="F136" s="763"/>
      <c r="G136" s="763"/>
      <c r="H136" s="763"/>
      <c r="I136" s="763"/>
      <c r="J136" s="763"/>
      <c r="K136" s="793"/>
    </row>
    <row r="137" spans="1:11">
      <c r="A137" s="763"/>
      <c r="B137" s="763"/>
      <c r="C137" s="763"/>
      <c r="D137" s="763"/>
      <c r="E137" s="763"/>
      <c r="F137" s="763"/>
      <c r="G137" s="763"/>
      <c r="H137" s="763"/>
      <c r="I137" s="763"/>
      <c r="J137" s="763"/>
      <c r="K137" s="793"/>
    </row>
    <row r="138" spans="1:11">
      <c r="A138" s="763"/>
      <c r="B138" s="763"/>
      <c r="C138" s="763"/>
      <c r="D138" s="763"/>
      <c r="E138" s="763"/>
      <c r="F138" s="763"/>
      <c r="G138" s="763"/>
      <c r="H138" s="763"/>
      <c r="I138" s="763"/>
      <c r="J138" s="763"/>
      <c r="K138" s="793"/>
    </row>
    <row r="139" spans="1:11">
      <c r="A139" s="763"/>
      <c r="B139" s="763"/>
      <c r="C139" s="763"/>
      <c r="D139" s="763"/>
      <c r="E139" s="763"/>
      <c r="F139" s="763"/>
      <c r="G139" s="763"/>
      <c r="H139" s="763"/>
      <c r="I139" s="763"/>
      <c r="J139" s="763"/>
      <c r="K139" s="793"/>
    </row>
    <row r="140" spans="1:11">
      <c r="A140" s="763"/>
      <c r="B140" s="763"/>
      <c r="C140" s="763"/>
      <c r="D140" s="763"/>
      <c r="E140" s="763"/>
      <c r="F140" s="763"/>
      <c r="G140" s="763"/>
      <c r="H140" s="763"/>
      <c r="I140" s="763"/>
      <c r="J140" s="763"/>
      <c r="K140" s="793"/>
    </row>
    <row r="141" spans="1:11">
      <c r="A141" s="763"/>
      <c r="B141" s="763"/>
      <c r="C141" s="763"/>
      <c r="D141" s="763"/>
      <c r="E141" s="763"/>
      <c r="F141" s="763"/>
      <c r="G141" s="763"/>
      <c r="H141" s="763"/>
      <c r="I141" s="763"/>
      <c r="J141" s="763"/>
      <c r="K141" s="793"/>
    </row>
    <row r="142" spans="1:11">
      <c r="A142" s="763"/>
      <c r="B142" s="763"/>
      <c r="C142" s="763"/>
      <c r="D142" s="763"/>
      <c r="E142" s="763"/>
      <c r="F142" s="763"/>
      <c r="G142" s="763"/>
      <c r="H142" s="763"/>
      <c r="I142" s="763"/>
      <c r="J142" s="763"/>
      <c r="K142" s="793"/>
    </row>
    <row r="143" spans="1:11">
      <c r="A143" s="763"/>
      <c r="B143" s="763"/>
      <c r="C143" s="763"/>
      <c r="D143" s="763"/>
      <c r="E143" s="763"/>
      <c r="F143" s="763"/>
      <c r="G143" s="763"/>
      <c r="H143" s="763"/>
      <c r="I143" s="763"/>
      <c r="J143" s="763"/>
      <c r="K143" s="793"/>
    </row>
    <row r="144" spans="1:11">
      <c r="A144" s="763"/>
      <c r="B144" s="763"/>
      <c r="C144" s="763"/>
      <c r="D144" s="763"/>
      <c r="E144" s="763"/>
      <c r="F144" s="763"/>
      <c r="G144" s="763"/>
      <c r="H144" s="763"/>
      <c r="I144" s="763"/>
      <c r="J144" s="763"/>
      <c r="K144" s="793"/>
    </row>
    <row r="145" spans="1:11">
      <c r="A145" s="763"/>
      <c r="B145" s="763"/>
      <c r="C145" s="763"/>
      <c r="D145" s="763"/>
      <c r="E145" s="763"/>
      <c r="F145" s="763"/>
      <c r="G145" s="763"/>
      <c r="H145" s="763"/>
      <c r="I145" s="763"/>
      <c r="J145" s="763"/>
      <c r="K145" s="793"/>
    </row>
    <row r="146" spans="1:11">
      <c r="A146" s="763"/>
      <c r="B146" s="763"/>
      <c r="C146" s="763"/>
      <c r="D146" s="763"/>
      <c r="E146" s="763"/>
      <c r="F146" s="763"/>
      <c r="G146" s="763"/>
      <c r="H146" s="763"/>
      <c r="I146" s="763"/>
      <c r="J146" s="763"/>
      <c r="K146" s="793"/>
    </row>
    <row r="147" spans="1:11">
      <c r="A147" s="763"/>
      <c r="B147" s="763"/>
      <c r="C147" s="763"/>
      <c r="D147" s="763"/>
      <c r="E147" s="763"/>
      <c r="F147" s="763"/>
      <c r="G147" s="763"/>
      <c r="H147" s="763"/>
      <c r="I147" s="763"/>
      <c r="J147" s="763"/>
      <c r="K147" s="793"/>
    </row>
    <row r="148" spans="1:11">
      <c r="A148" s="763"/>
      <c r="B148" s="763"/>
      <c r="C148" s="763"/>
      <c r="D148" s="763"/>
      <c r="E148" s="763"/>
      <c r="F148" s="763"/>
      <c r="G148" s="763"/>
      <c r="H148" s="763"/>
      <c r="I148" s="763"/>
      <c r="J148" s="763"/>
      <c r="K148" s="793"/>
    </row>
    <row r="149" spans="1:11">
      <c r="A149" s="763"/>
      <c r="B149" s="763"/>
      <c r="C149" s="763"/>
      <c r="D149" s="763"/>
      <c r="E149" s="763"/>
      <c r="F149" s="763"/>
      <c r="G149" s="763"/>
      <c r="H149" s="763"/>
      <c r="I149" s="763"/>
      <c r="J149" s="763"/>
      <c r="K149" s="793"/>
    </row>
    <row r="150" spans="1:11">
      <c r="A150" s="763"/>
      <c r="B150" s="763"/>
      <c r="C150" s="763"/>
      <c r="D150" s="763"/>
      <c r="E150" s="763"/>
      <c r="F150" s="763"/>
      <c r="G150" s="763"/>
      <c r="H150" s="763"/>
      <c r="I150" s="763"/>
      <c r="J150" s="763"/>
      <c r="K150" s="793"/>
    </row>
    <row r="151" spans="1:11">
      <c r="A151" s="763"/>
      <c r="B151" s="763"/>
      <c r="C151" s="763"/>
      <c r="D151" s="763"/>
      <c r="E151" s="763"/>
      <c r="F151" s="763"/>
      <c r="G151" s="763"/>
      <c r="H151" s="763"/>
      <c r="I151" s="763"/>
      <c r="J151" s="763"/>
      <c r="K151" s="793"/>
    </row>
    <row r="152" spans="1:11">
      <c r="A152" s="763"/>
      <c r="B152" s="763"/>
      <c r="C152" s="763"/>
      <c r="D152" s="763"/>
      <c r="E152" s="763"/>
      <c r="F152" s="763"/>
      <c r="G152" s="763"/>
      <c r="H152" s="763"/>
      <c r="I152" s="763"/>
      <c r="J152" s="763"/>
      <c r="K152" s="793"/>
    </row>
    <row r="153" spans="1:11">
      <c r="A153" s="763"/>
      <c r="B153" s="763"/>
      <c r="C153" s="763"/>
      <c r="D153" s="763"/>
      <c r="E153" s="763"/>
      <c r="F153" s="763"/>
      <c r="G153" s="763"/>
      <c r="H153" s="763"/>
      <c r="I153" s="763"/>
      <c r="J153" s="763"/>
      <c r="K153" s="793"/>
    </row>
    <row r="154" spans="1:11">
      <c r="A154" s="763"/>
      <c r="B154" s="763"/>
      <c r="C154" s="763"/>
      <c r="D154" s="763"/>
      <c r="E154" s="763"/>
      <c r="F154" s="763"/>
      <c r="G154" s="763"/>
      <c r="H154" s="763"/>
      <c r="I154" s="763"/>
      <c r="J154" s="763"/>
      <c r="K154" s="793"/>
    </row>
    <row r="155" spans="1:11">
      <c r="A155" s="763"/>
      <c r="B155" s="763"/>
      <c r="C155" s="763"/>
      <c r="D155" s="763"/>
      <c r="E155" s="763"/>
      <c r="F155" s="763"/>
      <c r="G155" s="763"/>
      <c r="H155" s="763"/>
      <c r="I155" s="763"/>
      <c r="J155" s="763"/>
      <c r="K155" s="793"/>
    </row>
    <row r="156" spans="1:11">
      <c r="A156" s="763"/>
      <c r="B156" s="763"/>
      <c r="C156" s="763"/>
      <c r="D156" s="763"/>
      <c r="E156" s="763"/>
      <c r="F156" s="763"/>
      <c r="G156" s="763"/>
      <c r="H156" s="763"/>
      <c r="I156" s="763"/>
      <c r="J156" s="763"/>
      <c r="K156" s="793"/>
    </row>
    <row r="157" spans="1:11">
      <c r="A157" s="763"/>
      <c r="B157" s="763"/>
      <c r="C157" s="763"/>
      <c r="D157" s="763"/>
      <c r="E157" s="763"/>
      <c r="F157" s="763"/>
      <c r="G157" s="763"/>
      <c r="H157" s="763"/>
      <c r="I157" s="763"/>
      <c r="J157" s="763"/>
      <c r="K157" s="793"/>
    </row>
    <row r="158" spans="1:11">
      <c r="A158" s="763"/>
      <c r="B158" s="763"/>
      <c r="C158" s="763"/>
      <c r="D158" s="763"/>
      <c r="E158" s="763"/>
      <c r="F158" s="763"/>
      <c r="G158" s="763"/>
      <c r="H158" s="763"/>
      <c r="I158" s="763"/>
      <c r="J158" s="763"/>
      <c r="K158" s="793"/>
    </row>
    <row r="159" spans="1:11">
      <c r="A159" s="763"/>
      <c r="B159" s="763"/>
      <c r="C159" s="763"/>
      <c r="D159" s="763"/>
      <c r="E159" s="763"/>
      <c r="F159" s="763"/>
      <c r="G159" s="763"/>
      <c r="H159" s="763"/>
      <c r="I159" s="763"/>
      <c r="J159" s="763"/>
      <c r="K159" s="793"/>
    </row>
    <row r="160" spans="1:11">
      <c r="A160" s="763"/>
      <c r="B160" s="763"/>
      <c r="C160" s="763"/>
      <c r="D160" s="763"/>
      <c r="E160" s="763"/>
      <c r="F160" s="763"/>
      <c r="G160" s="763"/>
      <c r="H160" s="763"/>
      <c r="I160" s="763"/>
      <c r="J160" s="763"/>
      <c r="K160" s="793"/>
    </row>
    <row r="161" spans="1:11">
      <c r="A161" s="763"/>
      <c r="B161" s="763"/>
      <c r="C161" s="763"/>
      <c r="D161" s="763"/>
      <c r="E161" s="763"/>
      <c r="F161" s="763"/>
      <c r="G161" s="763"/>
      <c r="H161" s="763"/>
      <c r="I161" s="763"/>
      <c r="J161" s="763"/>
      <c r="K161" s="793"/>
    </row>
    <row r="162" spans="1:11">
      <c r="A162" s="763"/>
      <c r="B162" s="763"/>
      <c r="C162" s="763"/>
      <c r="D162" s="763"/>
      <c r="E162" s="763"/>
      <c r="F162" s="763"/>
      <c r="G162" s="763"/>
      <c r="H162" s="763"/>
      <c r="I162" s="763"/>
      <c r="J162" s="763"/>
      <c r="K162" s="793"/>
    </row>
    <row r="163" spans="1:11">
      <c r="A163" s="763"/>
      <c r="B163" s="763"/>
      <c r="C163" s="763"/>
      <c r="D163" s="763"/>
      <c r="E163" s="763"/>
      <c r="F163" s="763"/>
      <c r="G163" s="763"/>
      <c r="H163" s="763"/>
      <c r="I163" s="763"/>
      <c r="J163" s="763"/>
      <c r="K163" s="793"/>
    </row>
    <row r="164" spans="1:11">
      <c r="A164" s="763"/>
      <c r="B164" s="763"/>
      <c r="C164" s="763"/>
      <c r="D164" s="763"/>
      <c r="E164" s="763"/>
      <c r="F164" s="763"/>
      <c r="G164" s="763"/>
      <c r="H164" s="763"/>
      <c r="I164" s="763"/>
      <c r="J164" s="763"/>
      <c r="K164" s="793"/>
    </row>
    <row r="165" spans="1:11">
      <c r="A165" s="763"/>
      <c r="B165" s="763"/>
      <c r="C165" s="763"/>
      <c r="D165" s="763"/>
      <c r="E165" s="763"/>
      <c r="F165" s="763"/>
      <c r="G165" s="763"/>
      <c r="H165" s="763"/>
      <c r="I165" s="763"/>
      <c r="J165" s="763"/>
      <c r="K165" s="793"/>
    </row>
    <row r="166" spans="1:11">
      <c r="A166" s="763"/>
      <c r="B166" s="763"/>
      <c r="C166" s="763"/>
      <c r="D166" s="763"/>
      <c r="E166" s="763"/>
      <c r="F166" s="763"/>
      <c r="G166" s="763"/>
      <c r="H166" s="763"/>
      <c r="I166" s="763"/>
      <c r="J166" s="763"/>
      <c r="K166" s="793"/>
    </row>
    <row r="167" spans="1:11">
      <c r="A167" s="763"/>
      <c r="B167" s="763"/>
      <c r="C167" s="763"/>
      <c r="D167" s="763"/>
      <c r="E167" s="763"/>
      <c r="F167" s="763"/>
      <c r="G167" s="763"/>
      <c r="H167" s="763"/>
      <c r="I167" s="763"/>
      <c r="J167" s="763"/>
      <c r="K167" s="793"/>
    </row>
    <row r="168" spans="1:11">
      <c r="A168" s="763"/>
      <c r="B168" s="763"/>
      <c r="C168" s="763"/>
      <c r="D168" s="763"/>
      <c r="E168" s="763"/>
      <c r="F168" s="763"/>
      <c r="G168" s="763"/>
      <c r="H168" s="763"/>
      <c r="I168" s="763"/>
      <c r="J168" s="763"/>
      <c r="K168" s="793"/>
    </row>
    <row r="169" spans="1:11">
      <c r="A169" s="763"/>
      <c r="B169" s="763"/>
      <c r="C169" s="763"/>
      <c r="D169" s="763"/>
      <c r="E169" s="763"/>
      <c r="F169" s="763"/>
      <c r="G169" s="763"/>
      <c r="H169" s="763"/>
      <c r="I169" s="763"/>
      <c r="J169" s="763"/>
      <c r="K169" s="793"/>
    </row>
    <row r="170" spans="1:11">
      <c r="A170" s="763"/>
      <c r="B170" s="763"/>
      <c r="C170" s="763"/>
      <c r="D170" s="763"/>
      <c r="E170" s="763"/>
      <c r="F170" s="763"/>
      <c r="G170" s="763"/>
      <c r="H170" s="763"/>
      <c r="I170" s="763"/>
      <c r="J170" s="763"/>
      <c r="K170" s="793"/>
    </row>
    <row r="171" spans="1:11">
      <c r="A171" s="763"/>
      <c r="B171" s="763"/>
      <c r="C171" s="763"/>
      <c r="D171" s="763"/>
      <c r="E171" s="763"/>
      <c r="F171" s="763"/>
      <c r="G171" s="763"/>
      <c r="H171" s="763"/>
      <c r="I171" s="763"/>
      <c r="J171" s="763"/>
      <c r="K171" s="793"/>
    </row>
    <row r="172" spans="1:11">
      <c r="A172" s="763"/>
      <c r="B172" s="763"/>
      <c r="C172" s="763"/>
      <c r="D172" s="763"/>
      <c r="E172" s="763"/>
      <c r="F172" s="763"/>
      <c r="G172" s="763"/>
      <c r="H172" s="763"/>
      <c r="I172" s="763"/>
      <c r="J172" s="763"/>
      <c r="K172" s="793"/>
    </row>
    <row r="173" spans="1:11">
      <c r="A173" s="763"/>
      <c r="B173" s="763"/>
      <c r="C173" s="763"/>
      <c r="D173" s="763"/>
      <c r="E173" s="763"/>
      <c r="F173" s="763"/>
      <c r="G173" s="763"/>
      <c r="H173" s="763"/>
      <c r="I173" s="763"/>
      <c r="J173" s="763"/>
      <c r="K173" s="793"/>
    </row>
    <row r="174" spans="1:11">
      <c r="A174" s="763"/>
      <c r="B174" s="763"/>
      <c r="C174" s="763"/>
      <c r="D174" s="763"/>
      <c r="E174" s="763"/>
      <c r="F174" s="763"/>
      <c r="G174" s="763"/>
      <c r="H174" s="763"/>
      <c r="I174" s="763"/>
      <c r="J174" s="763"/>
      <c r="K174" s="793"/>
    </row>
    <row r="175" spans="1:11">
      <c r="A175" s="763"/>
      <c r="B175" s="763"/>
      <c r="C175" s="763"/>
      <c r="D175" s="763"/>
      <c r="E175" s="763"/>
      <c r="F175" s="763"/>
      <c r="G175" s="763"/>
      <c r="H175" s="763"/>
      <c r="I175" s="763"/>
      <c r="J175" s="763"/>
      <c r="K175" s="793"/>
    </row>
    <row r="176" spans="1:11">
      <c r="A176" s="763"/>
      <c r="B176" s="763"/>
      <c r="C176" s="763"/>
      <c r="D176" s="763"/>
      <c r="E176" s="763"/>
      <c r="F176" s="763"/>
      <c r="G176" s="763"/>
      <c r="H176" s="763"/>
      <c r="I176" s="763"/>
      <c r="J176" s="763"/>
      <c r="K176" s="793"/>
    </row>
    <row r="177" spans="1:11">
      <c r="A177" s="763"/>
      <c r="B177" s="763"/>
      <c r="C177" s="763"/>
      <c r="D177" s="763"/>
      <c r="E177" s="763"/>
      <c r="F177" s="763"/>
      <c r="G177" s="763"/>
      <c r="H177" s="763"/>
      <c r="I177" s="763"/>
      <c r="J177" s="763"/>
      <c r="K177" s="793"/>
    </row>
    <row r="178" spans="1:11">
      <c r="A178" s="763"/>
      <c r="B178" s="763"/>
      <c r="C178" s="763"/>
      <c r="D178" s="763"/>
      <c r="E178" s="763"/>
      <c r="F178" s="763"/>
      <c r="G178" s="763"/>
      <c r="H178" s="763"/>
      <c r="I178" s="763"/>
      <c r="J178" s="763"/>
      <c r="K178" s="793"/>
    </row>
    <row r="179" spans="1:11">
      <c r="A179" s="763"/>
      <c r="B179" s="763"/>
      <c r="C179" s="763"/>
      <c r="D179" s="763"/>
      <c r="E179" s="763"/>
      <c r="F179" s="763"/>
      <c r="G179" s="763"/>
      <c r="H179" s="763"/>
      <c r="I179" s="763"/>
      <c r="J179" s="763"/>
      <c r="K179" s="793"/>
    </row>
    <row r="180" spans="1:11">
      <c r="A180" s="763"/>
      <c r="B180" s="763"/>
      <c r="C180" s="763"/>
      <c r="D180" s="763"/>
      <c r="E180" s="763"/>
      <c r="F180" s="763"/>
      <c r="G180" s="763"/>
      <c r="H180" s="763"/>
      <c r="I180" s="763"/>
      <c r="J180" s="763"/>
      <c r="K180" s="793"/>
    </row>
    <row r="181" spans="1:11">
      <c r="A181" s="763"/>
      <c r="B181" s="763"/>
      <c r="C181" s="763"/>
      <c r="D181" s="763"/>
      <c r="E181" s="763"/>
      <c r="F181" s="763"/>
      <c r="G181" s="763"/>
      <c r="H181" s="763"/>
      <c r="I181" s="763"/>
      <c r="J181" s="763"/>
      <c r="K181" s="793"/>
    </row>
    <row r="182" spans="1:11">
      <c r="A182" s="763"/>
      <c r="B182" s="763"/>
      <c r="C182" s="763"/>
      <c r="D182" s="763"/>
      <c r="E182" s="763"/>
      <c r="F182" s="763"/>
      <c r="G182" s="763"/>
      <c r="H182" s="763"/>
      <c r="I182" s="763"/>
      <c r="J182" s="763"/>
      <c r="K182" s="793"/>
    </row>
    <row r="183" spans="1:11">
      <c r="A183" s="763"/>
      <c r="B183" s="763"/>
      <c r="C183" s="763"/>
      <c r="D183" s="763"/>
      <c r="E183" s="763"/>
      <c r="F183" s="763"/>
      <c r="G183" s="763"/>
      <c r="H183" s="763"/>
      <c r="I183" s="763"/>
      <c r="J183" s="763"/>
      <c r="K183" s="793"/>
    </row>
    <row r="184" spans="1:11">
      <c r="A184" s="763"/>
      <c r="B184" s="763"/>
      <c r="C184" s="763"/>
      <c r="D184" s="763"/>
      <c r="E184" s="763"/>
      <c r="F184" s="763"/>
      <c r="G184" s="763"/>
      <c r="H184" s="763"/>
      <c r="I184" s="763"/>
      <c r="J184" s="763"/>
      <c r="K184" s="793"/>
    </row>
    <row r="185" spans="1:11">
      <c r="A185" s="763"/>
      <c r="B185" s="763"/>
      <c r="C185" s="763"/>
      <c r="D185" s="763"/>
      <c r="E185" s="763"/>
      <c r="F185" s="763"/>
      <c r="G185" s="763"/>
      <c r="H185" s="763"/>
      <c r="I185" s="763"/>
      <c r="J185" s="763"/>
      <c r="K185" s="793"/>
    </row>
    <row r="186" spans="1:11">
      <c r="A186" s="763"/>
      <c r="B186" s="763"/>
      <c r="C186" s="763"/>
      <c r="D186" s="763"/>
      <c r="E186" s="763"/>
      <c r="F186" s="763"/>
      <c r="G186" s="763"/>
      <c r="H186" s="763"/>
      <c r="I186" s="763"/>
      <c r="J186" s="763"/>
      <c r="K186" s="793"/>
    </row>
    <row r="187" spans="1:11">
      <c r="A187" s="763"/>
      <c r="B187" s="763"/>
      <c r="C187" s="763"/>
      <c r="D187" s="763"/>
      <c r="E187" s="763"/>
      <c r="F187" s="763"/>
      <c r="G187" s="763"/>
      <c r="H187" s="763"/>
      <c r="I187" s="763"/>
      <c r="J187" s="763"/>
      <c r="K187" s="793"/>
    </row>
    <row r="188" spans="1:11">
      <c r="A188" s="763"/>
      <c r="B188" s="763"/>
      <c r="C188" s="763"/>
      <c r="D188" s="763"/>
      <c r="E188" s="763"/>
      <c r="F188" s="763"/>
      <c r="G188" s="763"/>
      <c r="H188" s="763"/>
      <c r="I188" s="763"/>
      <c r="J188" s="763"/>
      <c r="K188" s="793"/>
    </row>
    <row r="189" spans="1:11">
      <c r="A189" s="763"/>
      <c r="B189" s="763"/>
      <c r="C189" s="763"/>
      <c r="D189" s="763"/>
      <c r="E189" s="763"/>
      <c r="F189" s="763"/>
      <c r="G189" s="763"/>
      <c r="H189" s="763"/>
      <c r="I189" s="763"/>
      <c r="J189" s="763"/>
      <c r="K189" s="793"/>
    </row>
    <row r="190" spans="1:11">
      <c r="A190" s="763"/>
      <c r="B190" s="763"/>
      <c r="C190" s="763"/>
      <c r="D190" s="763"/>
      <c r="E190" s="763"/>
      <c r="F190" s="763"/>
      <c r="G190" s="763"/>
      <c r="H190" s="763"/>
      <c r="I190" s="763"/>
      <c r="J190" s="763"/>
      <c r="K190" s="793"/>
    </row>
    <row r="191" spans="1:11">
      <c r="A191" s="763"/>
      <c r="B191" s="763"/>
      <c r="C191" s="763"/>
      <c r="D191" s="763"/>
      <c r="E191" s="763"/>
      <c r="F191" s="763"/>
      <c r="G191" s="763"/>
      <c r="H191" s="763"/>
      <c r="I191" s="763"/>
      <c r="J191" s="763"/>
      <c r="K191" s="793"/>
    </row>
    <row r="192" spans="1:11">
      <c r="A192" s="763"/>
      <c r="B192" s="763"/>
      <c r="C192" s="763"/>
      <c r="D192" s="763"/>
      <c r="E192" s="763"/>
      <c r="F192" s="763"/>
      <c r="G192" s="763"/>
      <c r="H192" s="763"/>
      <c r="I192" s="763"/>
      <c r="J192" s="763"/>
      <c r="K192" s="793"/>
    </row>
    <row r="193" spans="1:11">
      <c r="A193" s="763"/>
      <c r="B193" s="763"/>
      <c r="C193" s="763"/>
      <c r="D193" s="763"/>
      <c r="E193" s="763"/>
      <c r="F193" s="763"/>
      <c r="G193" s="763"/>
      <c r="H193" s="763"/>
      <c r="I193" s="763"/>
      <c r="J193" s="763"/>
      <c r="K193" s="793"/>
    </row>
    <row r="194" spans="1:11">
      <c r="A194" s="763"/>
      <c r="B194" s="763"/>
      <c r="C194" s="763"/>
      <c r="D194" s="763"/>
      <c r="E194" s="763"/>
      <c r="F194" s="763"/>
      <c r="G194" s="763"/>
      <c r="H194" s="763"/>
      <c r="I194" s="763"/>
      <c r="J194" s="763"/>
      <c r="K194" s="793"/>
    </row>
    <row r="195" spans="1:11">
      <c r="A195" s="763"/>
      <c r="B195" s="763"/>
      <c r="C195" s="763"/>
      <c r="D195" s="763"/>
      <c r="E195" s="763"/>
      <c r="F195" s="763"/>
      <c r="G195" s="763"/>
      <c r="H195" s="763"/>
      <c r="I195" s="763"/>
      <c r="J195" s="763"/>
      <c r="K195" s="793"/>
    </row>
    <row r="196" spans="1:11">
      <c r="A196" s="763"/>
      <c r="B196" s="763"/>
      <c r="C196" s="763"/>
      <c r="D196" s="763"/>
      <c r="E196" s="763"/>
      <c r="F196" s="763"/>
      <c r="G196" s="763"/>
      <c r="H196" s="763"/>
      <c r="I196" s="763"/>
      <c r="J196" s="763"/>
      <c r="K196" s="793"/>
    </row>
    <row r="197" spans="1:11">
      <c r="A197" s="763"/>
      <c r="B197" s="763"/>
      <c r="C197" s="763"/>
      <c r="D197" s="763"/>
      <c r="E197" s="763"/>
      <c r="F197" s="763"/>
      <c r="G197" s="763"/>
      <c r="H197" s="763"/>
      <c r="I197" s="763"/>
      <c r="J197" s="763"/>
      <c r="K197" s="793"/>
    </row>
    <row r="198" spans="1:11">
      <c r="A198" s="763"/>
      <c r="B198" s="763"/>
      <c r="C198" s="763"/>
      <c r="D198" s="763"/>
      <c r="E198" s="763"/>
      <c r="F198" s="763"/>
      <c r="G198" s="763"/>
      <c r="H198" s="763"/>
      <c r="I198" s="763"/>
      <c r="J198" s="763"/>
      <c r="K198" s="793"/>
    </row>
    <row r="199" spans="1:11">
      <c r="A199" s="763"/>
      <c r="B199" s="763"/>
      <c r="C199" s="763"/>
      <c r="D199" s="763"/>
      <c r="E199" s="763"/>
      <c r="F199" s="763"/>
      <c r="G199" s="763"/>
      <c r="H199" s="763"/>
      <c r="I199" s="763"/>
      <c r="J199" s="763"/>
      <c r="K199" s="793"/>
    </row>
    <row r="200" spans="1:11">
      <c r="A200" s="763"/>
      <c r="B200" s="763"/>
      <c r="C200" s="763"/>
      <c r="D200" s="763"/>
      <c r="E200" s="763"/>
      <c r="F200" s="763"/>
      <c r="G200" s="763"/>
      <c r="H200" s="763"/>
      <c r="I200" s="763"/>
      <c r="J200" s="763"/>
      <c r="K200" s="793"/>
    </row>
    <row r="201" spans="1:11">
      <c r="A201" s="763"/>
      <c r="B201" s="763"/>
      <c r="C201" s="763"/>
      <c r="D201" s="763"/>
      <c r="E201" s="763"/>
      <c r="F201" s="763"/>
      <c r="G201" s="763"/>
      <c r="H201" s="763"/>
      <c r="I201" s="763"/>
      <c r="J201" s="763"/>
      <c r="K201" s="793"/>
    </row>
    <row r="202" spans="1:11">
      <c r="A202" s="763"/>
      <c r="B202" s="763"/>
      <c r="C202" s="763"/>
      <c r="D202" s="763"/>
      <c r="E202" s="763"/>
      <c r="F202" s="763"/>
      <c r="G202" s="763"/>
      <c r="H202" s="763"/>
      <c r="I202" s="763"/>
      <c r="J202" s="763"/>
      <c r="K202" s="793"/>
    </row>
    <row r="203" spans="1:11">
      <c r="A203" s="763"/>
      <c r="B203" s="763"/>
      <c r="C203" s="763"/>
      <c r="D203" s="763"/>
      <c r="E203" s="763"/>
      <c r="F203" s="763"/>
      <c r="G203" s="763"/>
      <c r="H203" s="763"/>
      <c r="I203" s="763"/>
      <c r="J203" s="763"/>
      <c r="K203" s="793"/>
    </row>
    <row r="204" spans="1:11">
      <c r="A204" s="763"/>
      <c r="B204" s="763"/>
      <c r="C204" s="763"/>
      <c r="D204" s="763"/>
      <c r="E204" s="763"/>
      <c r="F204" s="763"/>
      <c r="G204" s="763"/>
      <c r="H204" s="763"/>
      <c r="I204" s="763"/>
      <c r="J204" s="763"/>
      <c r="K204" s="793"/>
    </row>
    <row r="205" spans="1:11">
      <c r="A205" s="763"/>
      <c r="B205" s="763"/>
      <c r="C205" s="763"/>
      <c r="D205" s="763"/>
      <c r="E205" s="763"/>
      <c r="F205" s="763"/>
      <c r="G205" s="763"/>
      <c r="H205" s="763"/>
      <c r="I205" s="763"/>
      <c r="J205" s="763"/>
      <c r="K205" s="793"/>
    </row>
    <row r="206" spans="1:11">
      <c r="A206" s="763"/>
      <c r="B206" s="763"/>
      <c r="C206" s="763"/>
      <c r="D206" s="763"/>
      <c r="E206" s="763"/>
      <c r="F206" s="763"/>
      <c r="G206" s="763"/>
      <c r="H206" s="763"/>
      <c r="I206" s="763"/>
      <c r="J206" s="763"/>
      <c r="K206" s="793"/>
    </row>
    <row r="207" spans="1:11">
      <c r="A207" s="763"/>
      <c r="B207" s="763"/>
      <c r="C207" s="763"/>
      <c r="D207" s="763"/>
      <c r="E207" s="763"/>
      <c r="F207" s="763"/>
      <c r="G207" s="763"/>
      <c r="H207" s="763"/>
      <c r="I207" s="763"/>
      <c r="J207" s="763"/>
      <c r="K207" s="793"/>
    </row>
    <row r="208" spans="1:11">
      <c r="A208" s="763"/>
      <c r="B208" s="763"/>
      <c r="C208" s="763"/>
      <c r="D208" s="763"/>
      <c r="E208" s="763"/>
      <c r="F208" s="763"/>
      <c r="G208" s="763"/>
      <c r="H208" s="763"/>
      <c r="I208" s="763"/>
      <c r="J208" s="763"/>
      <c r="K208" s="793"/>
    </row>
    <row r="209" spans="1:11">
      <c r="A209" s="763"/>
      <c r="B209" s="763"/>
      <c r="C209" s="763"/>
      <c r="D209" s="763"/>
      <c r="E209" s="763"/>
      <c r="F209" s="763"/>
      <c r="G209" s="763"/>
      <c r="H209" s="763"/>
      <c r="I209" s="763"/>
      <c r="J209" s="763"/>
      <c r="K209" s="793"/>
    </row>
    <row r="210" spans="1:11">
      <c r="A210" s="763"/>
      <c r="B210" s="763"/>
      <c r="C210" s="763"/>
      <c r="D210" s="763"/>
      <c r="E210" s="763"/>
      <c r="F210" s="763"/>
      <c r="G210" s="763"/>
      <c r="H210" s="763"/>
      <c r="I210" s="763"/>
      <c r="J210" s="763"/>
      <c r="K210" s="793"/>
    </row>
    <row r="211" spans="1:11">
      <c r="A211" s="763"/>
      <c r="B211" s="763"/>
      <c r="C211" s="763"/>
      <c r="D211" s="763"/>
      <c r="E211" s="763"/>
      <c r="F211" s="763"/>
      <c r="G211" s="763"/>
      <c r="H211" s="763"/>
      <c r="I211" s="763"/>
      <c r="J211" s="763"/>
      <c r="K211" s="793"/>
    </row>
    <row r="212" spans="1:11">
      <c r="A212" s="763"/>
      <c r="B212" s="763"/>
      <c r="C212" s="763"/>
      <c r="D212" s="763"/>
      <c r="E212" s="763"/>
      <c r="F212" s="763"/>
      <c r="G212" s="763"/>
      <c r="H212" s="763"/>
      <c r="I212" s="763"/>
      <c r="J212" s="763"/>
      <c r="K212" s="793"/>
    </row>
    <row r="213" spans="1:11">
      <c r="A213" s="763"/>
      <c r="B213" s="763"/>
      <c r="C213" s="763"/>
      <c r="D213" s="763"/>
      <c r="E213" s="763"/>
      <c r="F213" s="763"/>
      <c r="G213" s="763"/>
      <c r="H213" s="763"/>
      <c r="I213" s="763"/>
      <c r="J213" s="763"/>
      <c r="K213" s="793"/>
    </row>
    <row r="214" spans="1:11">
      <c r="A214" s="763"/>
      <c r="B214" s="763"/>
      <c r="C214" s="763"/>
      <c r="D214" s="763"/>
      <c r="E214" s="763"/>
      <c r="F214" s="763"/>
      <c r="G214" s="763"/>
      <c r="H214" s="763"/>
      <c r="I214" s="763"/>
      <c r="J214" s="763"/>
      <c r="K214" s="793"/>
    </row>
    <row r="215" spans="1:11">
      <c r="A215" s="763"/>
      <c r="B215" s="763"/>
      <c r="C215" s="763"/>
      <c r="D215" s="763"/>
      <c r="E215" s="763"/>
      <c r="F215" s="763"/>
      <c r="G215" s="763"/>
      <c r="H215" s="763"/>
      <c r="I215" s="763"/>
      <c r="J215" s="763"/>
      <c r="K215" s="793"/>
    </row>
    <row r="216" spans="1:11">
      <c r="A216" s="763"/>
      <c r="B216" s="763"/>
      <c r="C216" s="763"/>
      <c r="D216" s="763"/>
      <c r="E216" s="763"/>
      <c r="F216" s="763"/>
      <c r="G216" s="763"/>
      <c r="H216" s="763"/>
      <c r="I216" s="763"/>
      <c r="J216" s="763"/>
      <c r="K216" s="793"/>
    </row>
    <row r="217" spans="1:11">
      <c r="A217" s="763"/>
      <c r="B217" s="763"/>
      <c r="C217" s="763"/>
      <c r="D217" s="763"/>
      <c r="E217" s="763"/>
      <c r="F217" s="763"/>
      <c r="G217" s="763"/>
      <c r="H217" s="763"/>
      <c r="I217" s="763"/>
      <c r="J217" s="763"/>
      <c r="K217" s="793"/>
    </row>
    <row r="218" spans="1:11">
      <c r="A218" s="763"/>
      <c r="B218" s="763"/>
      <c r="C218" s="763"/>
      <c r="D218" s="763"/>
      <c r="E218" s="763"/>
      <c r="F218" s="763"/>
      <c r="G218" s="763"/>
      <c r="H218" s="763"/>
      <c r="I218" s="763"/>
      <c r="J218" s="763"/>
      <c r="K218" s="793"/>
    </row>
    <row r="219" spans="1:11">
      <c r="A219" s="763"/>
      <c r="B219" s="763"/>
      <c r="C219" s="763"/>
      <c r="D219" s="763"/>
      <c r="E219" s="763"/>
      <c r="F219" s="763"/>
      <c r="G219" s="763"/>
      <c r="H219" s="763"/>
      <c r="I219" s="763"/>
      <c r="J219" s="763"/>
      <c r="K219" s="793"/>
    </row>
    <row r="220" spans="1:11">
      <c r="A220" s="763"/>
      <c r="B220" s="763"/>
      <c r="C220" s="763"/>
      <c r="D220" s="763"/>
      <c r="E220" s="763"/>
      <c r="F220" s="763"/>
      <c r="G220" s="763"/>
      <c r="H220" s="763"/>
      <c r="I220" s="763"/>
      <c r="J220" s="763"/>
      <c r="K220" s="793"/>
    </row>
    <row r="221" spans="1:11">
      <c r="A221" s="763"/>
      <c r="B221" s="763"/>
      <c r="C221" s="763"/>
      <c r="D221" s="763"/>
      <c r="E221" s="763"/>
      <c r="F221" s="763"/>
      <c r="G221" s="763"/>
      <c r="H221" s="763"/>
      <c r="I221" s="763"/>
      <c r="J221" s="763"/>
      <c r="K221" s="793"/>
    </row>
    <row r="222" spans="1:11">
      <c r="A222" s="763"/>
      <c r="B222" s="763"/>
      <c r="C222" s="763"/>
      <c r="D222" s="763"/>
      <c r="E222" s="763"/>
      <c r="F222" s="763"/>
      <c r="G222" s="763"/>
      <c r="H222" s="763"/>
      <c r="I222" s="763"/>
      <c r="J222" s="763"/>
      <c r="K222" s="793"/>
    </row>
    <row r="223" spans="1:11">
      <c r="A223" s="763"/>
      <c r="B223" s="763"/>
      <c r="C223" s="763"/>
      <c r="D223" s="763"/>
      <c r="E223" s="763"/>
      <c r="F223" s="763"/>
      <c r="G223" s="763"/>
      <c r="H223" s="763"/>
      <c r="I223" s="763"/>
      <c r="J223" s="763"/>
      <c r="K223" s="793"/>
    </row>
    <row r="224" spans="1:11">
      <c r="A224" s="763"/>
      <c r="B224" s="763"/>
      <c r="C224" s="763"/>
      <c r="D224" s="763"/>
      <c r="E224" s="763"/>
      <c r="F224" s="763"/>
      <c r="G224" s="763"/>
      <c r="H224" s="763"/>
      <c r="I224" s="763"/>
      <c r="J224" s="763"/>
      <c r="K224" s="793"/>
    </row>
    <row r="225" spans="1:11">
      <c r="A225" s="763"/>
      <c r="B225" s="763"/>
      <c r="C225" s="763"/>
      <c r="D225" s="763"/>
      <c r="E225" s="763"/>
      <c r="F225" s="763"/>
      <c r="G225" s="763"/>
      <c r="H225" s="763"/>
      <c r="I225" s="763"/>
      <c r="J225" s="763"/>
      <c r="K225" s="793"/>
    </row>
    <row r="226" spans="1:11">
      <c r="A226" s="763"/>
      <c r="B226" s="763"/>
      <c r="C226" s="763"/>
      <c r="D226" s="763"/>
      <c r="E226" s="763"/>
      <c r="F226" s="763"/>
      <c r="G226" s="763"/>
      <c r="H226" s="763"/>
      <c r="I226" s="763"/>
      <c r="J226" s="763"/>
      <c r="K226" s="793"/>
    </row>
    <row r="227" spans="1:11">
      <c r="A227" s="763"/>
      <c r="B227" s="763"/>
      <c r="C227" s="763"/>
      <c r="D227" s="763"/>
      <c r="E227" s="763"/>
      <c r="F227" s="763"/>
      <c r="G227" s="763"/>
      <c r="H227" s="763"/>
      <c r="I227" s="763"/>
      <c r="J227" s="763"/>
      <c r="K227" s="793"/>
    </row>
    <row r="228" spans="1:11">
      <c r="A228" s="763"/>
      <c r="B228" s="763"/>
      <c r="C228" s="763"/>
      <c r="D228" s="763"/>
      <c r="E228" s="763"/>
      <c r="F228" s="763"/>
      <c r="G228" s="763"/>
      <c r="H228" s="763"/>
      <c r="I228" s="763"/>
      <c r="J228" s="763"/>
      <c r="K228" s="793"/>
    </row>
    <row r="229" spans="1:11">
      <c r="A229" s="763"/>
      <c r="B229" s="763"/>
      <c r="C229" s="763"/>
      <c r="D229" s="763"/>
      <c r="E229" s="763"/>
      <c r="F229" s="763"/>
      <c r="G229" s="763"/>
      <c r="H229" s="763"/>
      <c r="I229" s="763"/>
      <c r="J229" s="763"/>
      <c r="K229" s="793"/>
    </row>
    <row r="230" spans="1:11">
      <c r="A230" s="763"/>
      <c r="B230" s="763"/>
      <c r="C230" s="763"/>
      <c r="D230" s="763"/>
      <c r="E230" s="763"/>
      <c r="F230" s="763"/>
      <c r="G230" s="763"/>
      <c r="H230" s="763"/>
      <c r="I230" s="763"/>
      <c r="J230" s="763"/>
      <c r="K230" s="793"/>
    </row>
    <row r="231" spans="1:11">
      <c r="A231" s="763"/>
      <c r="B231" s="763"/>
      <c r="C231" s="763"/>
      <c r="D231" s="763"/>
      <c r="E231" s="763"/>
      <c r="F231" s="763"/>
      <c r="G231" s="763"/>
      <c r="H231" s="763"/>
      <c r="I231" s="763"/>
      <c r="J231" s="763"/>
      <c r="K231" s="793"/>
    </row>
    <row r="232" spans="1:11">
      <c r="A232" s="763"/>
      <c r="B232" s="763"/>
      <c r="C232" s="763"/>
      <c r="D232" s="763"/>
      <c r="E232" s="763"/>
      <c r="F232" s="763"/>
      <c r="G232" s="763"/>
      <c r="H232" s="763"/>
      <c r="I232" s="763"/>
      <c r="J232" s="763"/>
      <c r="K232" s="793"/>
    </row>
  </sheetData>
  <mergeCells count="3">
    <mergeCell ref="A1:K1"/>
    <mergeCell ref="A2:K2"/>
    <mergeCell ref="A3:K3"/>
  </mergeCells>
  <printOptions horizontalCentered="1"/>
  <pageMargins left="0.43307086614173229" right="0.19685039370078741" top="1.4173228346456694" bottom="1.1417322834645669" header="0.51181102362204722" footer="0.55118110236220474"/>
  <pageSetup scale="77" firstPageNumber="0" orientation="portrait" r:id="rId1"/>
  <headerFooter>
    <oddHeader xml:space="preserve">&amp;C&amp;"Arial Negrita,Normal"UNIVERSIDAD DE COSTA RICA
VICERRECTORÍA DE ADMINISTRACIÓN
OFICINA DE ADMINISTRACIÓN FINANCIERA
</oddHead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F32" sqref="F32"/>
    </sheetView>
  </sheetViews>
  <sheetFormatPr baseColWidth="10" defaultColWidth="9.140625" defaultRowHeight="12.75"/>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13"/>
  <sheetViews>
    <sheetView zoomScale="90" zoomScaleNormal="90" zoomScalePageLayoutView="90" workbookViewId="0">
      <selection activeCell="G6" sqref="G6"/>
    </sheetView>
  </sheetViews>
  <sheetFormatPr baseColWidth="10" defaultColWidth="8.85546875" defaultRowHeight="12.75"/>
  <cols>
    <col min="1" max="1" width="31.7109375" style="245" bestFit="1" customWidth="1"/>
    <col min="2" max="2" width="16.28515625" style="245" bestFit="1" customWidth="1"/>
    <col min="3" max="3" width="14.7109375" style="245" bestFit="1" customWidth="1"/>
    <col min="4" max="5" width="16.28515625" style="245" bestFit="1" customWidth="1"/>
    <col min="6" max="6" width="13.42578125" style="245" bestFit="1" customWidth="1"/>
    <col min="7" max="7" width="18.7109375" style="245" bestFit="1" customWidth="1"/>
    <col min="8" max="8" width="18.140625" style="245" bestFit="1" customWidth="1"/>
    <col min="9" max="9" width="14.7109375" style="245" bestFit="1" customWidth="1"/>
    <col min="10" max="10" width="16.28515625" style="245" bestFit="1" customWidth="1"/>
    <col min="11" max="11" width="17.42578125" style="245" bestFit="1" customWidth="1"/>
    <col min="12" max="12" width="20.42578125" style="245" customWidth="1"/>
    <col min="13" max="256" width="8.85546875" style="245"/>
    <col min="257" max="257" width="36" style="245" customWidth="1"/>
    <col min="258" max="258" width="21" style="245" customWidth="1"/>
    <col min="259" max="260" width="20.42578125" style="245" customWidth="1"/>
    <col min="261" max="261" width="19.85546875" style="245" customWidth="1"/>
    <col min="262" max="262" width="19.42578125" style="245" customWidth="1"/>
    <col min="263" max="263" width="25.28515625" style="245" customWidth="1"/>
    <col min="264" max="264" width="23.42578125" style="245" customWidth="1"/>
    <col min="265" max="265" width="24.28515625" style="245" customWidth="1"/>
    <col min="266" max="266" width="29.85546875" style="245" customWidth="1"/>
    <col min="267" max="267" width="21.7109375" style="245" customWidth="1"/>
    <col min="268" max="512" width="8.85546875" style="245"/>
    <col min="513" max="513" width="36" style="245" customWidth="1"/>
    <col min="514" max="514" width="21" style="245" customWidth="1"/>
    <col min="515" max="516" width="20.42578125" style="245" customWidth="1"/>
    <col min="517" max="517" width="19.85546875" style="245" customWidth="1"/>
    <col min="518" max="518" width="19.42578125" style="245" customWidth="1"/>
    <col min="519" max="519" width="25.28515625" style="245" customWidth="1"/>
    <col min="520" max="520" width="23.42578125" style="245" customWidth="1"/>
    <col min="521" max="521" width="24.28515625" style="245" customWidth="1"/>
    <col min="522" max="522" width="29.85546875" style="245" customWidth="1"/>
    <col min="523" max="523" width="21.7109375" style="245" customWidth="1"/>
    <col min="524" max="768" width="8.85546875" style="245"/>
    <col min="769" max="769" width="36" style="245" customWidth="1"/>
    <col min="770" max="770" width="21" style="245" customWidth="1"/>
    <col min="771" max="772" width="20.42578125" style="245" customWidth="1"/>
    <col min="773" max="773" width="19.85546875" style="245" customWidth="1"/>
    <col min="774" max="774" width="19.42578125" style="245" customWidth="1"/>
    <col min="775" max="775" width="25.28515625" style="245" customWidth="1"/>
    <col min="776" max="776" width="23.42578125" style="245" customWidth="1"/>
    <col min="777" max="777" width="24.28515625" style="245" customWidth="1"/>
    <col min="778" max="778" width="29.85546875" style="245" customWidth="1"/>
    <col min="779" max="779" width="21.7109375" style="245" customWidth="1"/>
    <col min="780" max="1025" width="8.85546875" style="245"/>
    <col min="1026" max="16384" width="8.85546875" style="247"/>
  </cols>
  <sheetData>
    <row r="1" spans="1:13">
      <c r="A1" s="1814" t="s">
        <v>4242</v>
      </c>
      <c r="B1" s="1814"/>
      <c r="C1" s="1814"/>
      <c r="D1" s="1814"/>
      <c r="E1" s="1814"/>
      <c r="F1" s="1814"/>
      <c r="G1" s="1814"/>
      <c r="H1" s="1814"/>
      <c r="I1" s="1814"/>
      <c r="J1" s="1814"/>
      <c r="K1" s="1814"/>
    </row>
    <row r="2" spans="1:13">
      <c r="A2" s="1814" t="s">
        <v>4243</v>
      </c>
      <c r="B2" s="1814"/>
      <c r="C2" s="1814"/>
      <c r="D2" s="1814"/>
      <c r="E2" s="1814"/>
      <c r="F2" s="1814"/>
      <c r="G2" s="1814"/>
      <c r="H2" s="1814"/>
      <c r="I2" s="1814"/>
      <c r="J2" s="1814"/>
      <c r="K2" s="1814"/>
    </row>
    <row r="3" spans="1:13">
      <c r="A3" s="1814" t="s">
        <v>3</v>
      </c>
      <c r="B3" s="1814"/>
      <c r="C3" s="1814"/>
      <c r="D3" s="1814"/>
      <c r="E3" s="1814"/>
      <c r="F3" s="1814"/>
      <c r="G3" s="1814"/>
      <c r="H3" s="1814"/>
      <c r="I3" s="1814"/>
      <c r="J3" s="1814"/>
      <c r="K3" s="1814"/>
    </row>
    <row r="5" spans="1:13" ht="15">
      <c r="A5" s="298" t="s">
        <v>3844</v>
      </c>
    </row>
    <row r="6" spans="1:13">
      <c r="A6" s="244"/>
      <c r="B6" s="244"/>
      <c r="C6" s="244"/>
      <c r="D6" s="244"/>
      <c r="E6" s="244"/>
      <c r="F6" s="244"/>
      <c r="G6" s="244"/>
      <c r="H6" s="244"/>
      <c r="I6" s="244"/>
      <c r="J6" s="244"/>
      <c r="K6" s="244"/>
    </row>
    <row r="7" spans="1:13">
      <c r="A7" s="801" t="s">
        <v>203</v>
      </c>
      <c r="B7" s="802" t="s">
        <v>434</v>
      </c>
      <c r="C7" s="802" t="s">
        <v>435</v>
      </c>
      <c r="D7" s="802" t="s">
        <v>436</v>
      </c>
      <c r="E7" s="802" t="s">
        <v>434</v>
      </c>
      <c r="F7" s="802" t="s">
        <v>437</v>
      </c>
      <c r="G7" s="802" t="s">
        <v>438</v>
      </c>
      <c r="H7" s="802" t="s">
        <v>439</v>
      </c>
      <c r="I7" s="802" t="s">
        <v>440</v>
      </c>
      <c r="J7" s="802" t="s">
        <v>4238</v>
      </c>
      <c r="K7" s="802" t="s">
        <v>441</v>
      </c>
    </row>
    <row r="8" spans="1:13" ht="24">
      <c r="A8" s="803"/>
      <c r="B8" s="804" t="s">
        <v>442</v>
      </c>
      <c r="C8" s="804" t="s">
        <v>443</v>
      </c>
      <c r="D8" s="804" t="s">
        <v>444</v>
      </c>
      <c r="E8" s="804" t="s">
        <v>445</v>
      </c>
      <c r="F8" s="804" t="s">
        <v>446</v>
      </c>
      <c r="G8" s="804" t="s">
        <v>4239</v>
      </c>
      <c r="H8" s="804" t="s">
        <v>447</v>
      </c>
      <c r="I8" s="804" t="s">
        <v>4240</v>
      </c>
      <c r="J8" s="804" t="s">
        <v>4241</v>
      </c>
      <c r="K8" s="804"/>
    </row>
    <row r="9" spans="1:13">
      <c r="A9" s="805" t="s">
        <v>448</v>
      </c>
      <c r="B9" s="806">
        <v>2493468926.25</v>
      </c>
      <c r="C9" s="806">
        <v>48915844.700000003</v>
      </c>
      <c r="D9" s="806">
        <v>27890111</v>
      </c>
      <c r="E9" s="806">
        <v>95349279.030000001</v>
      </c>
      <c r="F9" s="806">
        <v>500000</v>
      </c>
      <c r="G9" s="806">
        <v>0</v>
      </c>
      <c r="H9" s="806">
        <v>53564651.340000004</v>
      </c>
      <c r="I9" s="806">
        <v>265787712.03</v>
      </c>
      <c r="J9" s="806">
        <v>17656012.77</v>
      </c>
      <c r="K9" s="806">
        <f>+B9+C9+D9+E9+F9+G9+H9+I9+J9</f>
        <v>3003132537.1200004</v>
      </c>
      <c r="L9" s="246"/>
      <c r="M9" s="246"/>
    </row>
    <row r="10" spans="1:13">
      <c r="A10" s="805" t="s">
        <v>449</v>
      </c>
      <c r="B10" s="806">
        <v>545007312.87</v>
      </c>
      <c r="C10" s="806">
        <v>53292300.07</v>
      </c>
      <c r="D10" s="807">
        <v>59141372.530000001</v>
      </c>
      <c r="E10" s="806">
        <v>74983036.159999996</v>
      </c>
      <c r="F10" s="806">
        <v>0</v>
      </c>
      <c r="G10" s="806">
        <v>0</v>
      </c>
      <c r="H10" s="806">
        <v>20936528.25</v>
      </c>
      <c r="I10" s="806">
        <v>19393343.629999999</v>
      </c>
      <c r="J10" s="806">
        <v>0</v>
      </c>
      <c r="K10" s="806">
        <f>+B10+C10+D10+E10+F10+G10+H10+I10</f>
        <v>772753893.50999999</v>
      </c>
      <c r="L10" s="246"/>
      <c r="M10" s="246"/>
    </row>
    <row r="11" spans="1:13">
      <c r="A11" s="808" t="s">
        <v>450</v>
      </c>
      <c r="B11" s="806">
        <v>2965343617.3699999</v>
      </c>
      <c r="C11" s="806">
        <v>43472899.030000001</v>
      </c>
      <c r="D11" s="806">
        <v>1271338011.0899999</v>
      </c>
      <c r="E11" s="806">
        <v>861300302.95000005</v>
      </c>
      <c r="F11" s="806">
        <v>5688690.9199999999</v>
      </c>
      <c r="G11" s="806">
        <v>4344217.3</v>
      </c>
      <c r="H11" s="806">
        <v>230672968.47</v>
      </c>
      <c r="I11" s="806">
        <v>200078361.19</v>
      </c>
      <c r="J11" s="806">
        <v>3250063877.3800001</v>
      </c>
      <c r="K11" s="806">
        <f>+B11+C11+D11+E11+F11+G11+H11+I11+J11</f>
        <v>8832302945.7000008</v>
      </c>
      <c r="L11" s="246"/>
      <c r="M11" s="246"/>
    </row>
    <row r="12" spans="1:13">
      <c r="A12" s="808" t="s">
        <v>451</v>
      </c>
      <c r="B12" s="806">
        <v>0</v>
      </c>
      <c r="C12" s="806">
        <v>0</v>
      </c>
      <c r="D12" s="806">
        <v>0</v>
      </c>
      <c r="E12" s="806">
        <v>0</v>
      </c>
      <c r="F12" s="806">
        <v>0</v>
      </c>
      <c r="G12" s="806">
        <v>0</v>
      </c>
      <c r="H12" s="806">
        <v>0</v>
      </c>
      <c r="I12" s="806">
        <v>39900</v>
      </c>
      <c r="J12" s="806">
        <v>0</v>
      </c>
      <c r="K12" s="806">
        <f>+B12+C12+D12+E12+F12+G12+H12+I12</f>
        <v>39900</v>
      </c>
      <c r="L12" s="246"/>
      <c r="M12" s="246"/>
    </row>
    <row r="13" spans="1:13">
      <c r="A13" s="809" t="s">
        <v>441</v>
      </c>
      <c r="B13" s="810">
        <f t="shared" ref="B13:K13" si="0">SUM(B9:B12)</f>
        <v>6003819856.4899998</v>
      </c>
      <c r="C13" s="810">
        <f t="shared" si="0"/>
        <v>145681043.80000001</v>
      </c>
      <c r="D13" s="810">
        <f t="shared" si="0"/>
        <v>1358369494.6199999</v>
      </c>
      <c r="E13" s="810">
        <f t="shared" si="0"/>
        <v>1031632618.1400001</v>
      </c>
      <c r="F13" s="810">
        <f t="shared" si="0"/>
        <v>6188690.9199999999</v>
      </c>
      <c r="G13" s="810">
        <f t="shared" si="0"/>
        <v>4344217.3</v>
      </c>
      <c r="H13" s="810">
        <f t="shared" si="0"/>
        <v>305174148.06</v>
      </c>
      <c r="I13" s="810">
        <f t="shared" si="0"/>
        <v>485299316.85000002</v>
      </c>
      <c r="J13" s="810">
        <f t="shared" si="0"/>
        <v>3267719890.1500001</v>
      </c>
      <c r="K13" s="810">
        <f t="shared" si="0"/>
        <v>12608229276.330002</v>
      </c>
      <c r="L13" s="246"/>
      <c r="M13" s="246"/>
    </row>
  </sheetData>
  <mergeCells count="3">
    <mergeCell ref="A1:K1"/>
    <mergeCell ref="A2:K2"/>
    <mergeCell ref="A3:K3"/>
  </mergeCells>
  <printOptions horizontalCentered="1"/>
  <pageMargins left="0.11811023622047245" right="0.15748031496062992" top="2.2834645669291338" bottom="1.0236220472440944" header="1.1417322834645669" footer="0.86614173228346458"/>
  <pageSetup paperSize="9" scale="75" firstPageNumber="0" orientation="landscape" r:id="rId1"/>
  <headerFooter>
    <oddHeader xml:space="preserve">&amp;C&amp;"Arial Negrita,Normal"UNIVERSIDAD DE COSTA RICA
VICERRECTORÍA DE ADMINISTRACIÓN
OFICINA DE ADMINISTRACIÓN FINANCIERA
</oddHeader>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I27" sqref="I27"/>
    </sheetView>
  </sheetViews>
  <sheetFormatPr baseColWidth="10" defaultColWidth="9.140625" defaultRowHeight="12.75"/>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K29" sqref="K29"/>
    </sheetView>
  </sheetViews>
  <sheetFormatPr baseColWidth="10" defaultColWidth="9.140625" defaultRowHeight="12.75"/>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L14" sqref="L14"/>
    </sheetView>
  </sheetViews>
  <sheetFormatPr baseColWidth="10" defaultColWidth="9.140625" defaultRowHeight="12.75"/>
  <cols>
    <col min="1" max="1025" width="10.71093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C31" sqref="C31"/>
    </sheetView>
  </sheetViews>
  <sheetFormatPr baseColWidth="10" defaultColWidth="9.140625" defaultRowHeight="12.75"/>
  <cols>
    <col min="1" max="1025" width="10.71093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O189"/>
  <sheetViews>
    <sheetView zoomScale="90" zoomScaleNormal="90" zoomScalePageLayoutView="90" workbookViewId="0">
      <selection activeCell="D24" sqref="D24"/>
    </sheetView>
  </sheetViews>
  <sheetFormatPr baseColWidth="10" defaultColWidth="11.42578125" defaultRowHeight="12.75"/>
  <cols>
    <col min="1" max="1" width="20.42578125" style="1014" bestFit="1" customWidth="1"/>
    <col min="2" max="2" width="54.140625" style="1013" customWidth="1"/>
    <col min="3" max="3" width="18.7109375" style="1013" bestFit="1" customWidth="1"/>
    <col min="4" max="4" width="17.42578125" style="1013" bestFit="1" customWidth="1"/>
    <col min="5" max="6" width="18.7109375" style="1013" bestFit="1" customWidth="1"/>
    <col min="7" max="7" width="17" style="1013" bestFit="1" customWidth="1"/>
    <col min="8" max="8" width="14.42578125" style="1013" bestFit="1" customWidth="1"/>
    <col min="9" max="9" width="7.85546875" style="1013" bestFit="1" customWidth="1"/>
    <col min="10" max="10" width="10" style="1013" bestFit="1" customWidth="1"/>
    <col min="11" max="11" width="11.7109375" style="1013" bestFit="1" customWidth="1"/>
    <col min="12" max="12" width="13.7109375" style="1013" bestFit="1" customWidth="1"/>
    <col min="13" max="13" width="15.28515625" style="1013" bestFit="1" customWidth="1"/>
    <col min="14" max="15" width="13" style="1013" bestFit="1" customWidth="1"/>
    <col min="16" max="16384" width="11.42578125" style="1013"/>
  </cols>
  <sheetData>
    <row r="2" spans="1:7">
      <c r="A2" s="1815" t="s">
        <v>4391</v>
      </c>
      <c r="B2" s="1815"/>
      <c r="C2" s="1815"/>
      <c r="D2" s="1815"/>
      <c r="E2" s="1815"/>
      <c r="F2" s="1815"/>
      <c r="G2" s="1815"/>
    </row>
    <row r="3" spans="1:7">
      <c r="A3" s="1815" t="s">
        <v>4392</v>
      </c>
      <c r="B3" s="1815"/>
      <c r="C3" s="1815"/>
      <c r="D3" s="1815"/>
      <c r="E3" s="1815"/>
      <c r="F3" s="1815"/>
      <c r="G3" s="1815"/>
    </row>
    <row r="4" spans="1:7">
      <c r="A4" s="1815" t="s">
        <v>4237</v>
      </c>
      <c r="B4" s="1815"/>
      <c r="C4" s="1815"/>
      <c r="D4" s="1815"/>
      <c r="E4" s="1815"/>
      <c r="F4" s="1815"/>
      <c r="G4" s="1815"/>
    </row>
    <row r="5" spans="1:7">
      <c r="A5" s="1815" t="s">
        <v>4393</v>
      </c>
      <c r="B5" s="1815"/>
      <c r="C5" s="1815"/>
      <c r="D5" s="1815"/>
      <c r="E5" s="1815"/>
      <c r="F5" s="1815"/>
      <c r="G5" s="1815"/>
    </row>
    <row r="7" spans="1:7">
      <c r="A7" s="1015" t="s">
        <v>878</v>
      </c>
      <c r="B7" s="1015" t="s">
        <v>879</v>
      </c>
      <c r="C7" s="1016" t="s">
        <v>163</v>
      </c>
      <c r="D7" s="1016" t="s">
        <v>880</v>
      </c>
      <c r="E7" s="1016" t="s">
        <v>163</v>
      </c>
      <c r="F7" s="1016" t="s">
        <v>881</v>
      </c>
      <c r="G7" s="1016" t="s">
        <v>882</v>
      </c>
    </row>
    <row r="8" spans="1:7">
      <c r="A8" s="1017" t="s">
        <v>881</v>
      </c>
      <c r="B8" s="1017" t="s">
        <v>881</v>
      </c>
      <c r="C8" s="1018" t="s">
        <v>883</v>
      </c>
      <c r="D8" s="1018" t="s">
        <v>884</v>
      </c>
      <c r="E8" s="1018" t="s">
        <v>88</v>
      </c>
      <c r="F8" s="1018" t="s">
        <v>164</v>
      </c>
      <c r="G8" s="1018" t="s">
        <v>885</v>
      </c>
    </row>
    <row r="9" spans="1:7">
      <c r="A9" s="1157"/>
      <c r="B9" s="1157"/>
      <c r="C9" s="1158"/>
      <c r="D9" s="1158"/>
      <c r="E9" s="1158"/>
      <c r="F9" s="1158"/>
      <c r="G9" s="1158"/>
    </row>
    <row r="10" spans="1:7" s="1403" customFormat="1">
      <c r="A10" s="1401" t="s">
        <v>8561</v>
      </c>
      <c r="B10" s="1401" t="s">
        <v>886</v>
      </c>
      <c r="C10" s="1402">
        <f>C12+C30+C119</f>
        <v>292911028000</v>
      </c>
      <c r="D10" s="1402">
        <f>SUM(E10-C10)</f>
        <v>18761269660.700012</v>
      </c>
      <c r="E10" s="1402">
        <f>E12+E30+E119</f>
        <v>311672297660.70001</v>
      </c>
      <c r="F10" s="1402">
        <f>F12+F30+F119</f>
        <v>309070753152.14996</v>
      </c>
      <c r="G10" s="1402">
        <f>E10-F10</f>
        <v>2601544508.5500488</v>
      </c>
    </row>
    <row r="11" spans="1:7" s="1403" customFormat="1">
      <c r="A11" s="1404"/>
      <c r="B11" s="1404"/>
      <c r="C11" s="1025"/>
      <c r="D11" s="1024"/>
      <c r="E11" s="1025"/>
      <c r="F11" s="1025"/>
      <c r="G11" s="1025"/>
    </row>
    <row r="12" spans="1:7" s="1403" customFormat="1">
      <c r="A12" s="1401" t="s">
        <v>8562</v>
      </c>
      <c r="B12" s="1401" t="s">
        <v>887</v>
      </c>
      <c r="C12" s="1402">
        <f>SUM(C25+C14)</f>
        <v>445300000</v>
      </c>
      <c r="D12" s="1405">
        <f>SUM(E12-C12)</f>
        <v>0</v>
      </c>
      <c r="E12" s="1402">
        <f>SUM(E25+E14)</f>
        <v>445300000</v>
      </c>
      <c r="F12" s="1402">
        <f>SUM(F25+F14)</f>
        <v>530311011.88</v>
      </c>
      <c r="G12" s="1402">
        <f>E12-F12</f>
        <v>-85011011.879999995</v>
      </c>
    </row>
    <row r="13" spans="1:7" s="1403" customFormat="1">
      <c r="A13" s="1401"/>
      <c r="B13" s="1401"/>
      <c r="C13" s="1402"/>
      <c r="D13" s="1405"/>
      <c r="E13" s="1402"/>
      <c r="F13" s="1402"/>
      <c r="G13" s="1402"/>
    </row>
    <row r="14" spans="1:7" s="1403" customFormat="1">
      <c r="A14" s="1401" t="s">
        <v>8563</v>
      </c>
      <c r="B14" s="1401" t="s">
        <v>888</v>
      </c>
      <c r="C14" s="1402">
        <f>SUM(C16)</f>
        <v>325000000</v>
      </c>
      <c r="D14" s="1405">
        <f>SUM(E14-C14)</f>
        <v>0</v>
      </c>
      <c r="E14" s="1402">
        <f>SUM(E16)</f>
        <v>325000000</v>
      </c>
      <c r="F14" s="1402">
        <f>SUM(F16)</f>
        <v>385529892.37</v>
      </c>
      <c r="G14" s="1402">
        <f>E14-F14</f>
        <v>-60529892.370000005</v>
      </c>
    </row>
    <row r="15" spans="1:7" s="1403" customFormat="1">
      <c r="A15" s="1401"/>
      <c r="B15" s="1401"/>
      <c r="C15" s="1402"/>
      <c r="D15" s="1405"/>
      <c r="E15" s="1402"/>
      <c r="F15" s="1402"/>
      <c r="G15" s="1402"/>
    </row>
    <row r="16" spans="1:7" s="1403" customFormat="1">
      <c r="A16" s="1401" t="s">
        <v>8564</v>
      </c>
      <c r="B16" s="1401" t="s">
        <v>889</v>
      </c>
      <c r="C16" s="1402">
        <f>SUM(C18)</f>
        <v>325000000</v>
      </c>
      <c r="D16" s="1402">
        <f>SUM(E16-C16)</f>
        <v>0</v>
      </c>
      <c r="E16" s="1402">
        <f>SUM(E18)</f>
        <v>325000000</v>
      </c>
      <c r="F16" s="1402">
        <f>SUM(F18)</f>
        <v>385529892.37</v>
      </c>
      <c r="G16" s="1402">
        <f>SUM(E16-F16)</f>
        <v>-60529892.370000005</v>
      </c>
    </row>
    <row r="17" spans="1:7" s="1403" customFormat="1">
      <c r="A17" s="1404"/>
      <c r="B17" s="1404"/>
      <c r="C17" s="1025"/>
      <c r="D17" s="1025"/>
      <c r="E17" s="1025"/>
      <c r="F17" s="1025"/>
      <c r="G17" s="1025"/>
    </row>
    <row r="18" spans="1:7" s="1403" customFormat="1">
      <c r="A18" s="1404" t="s">
        <v>8565</v>
      </c>
      <c r="B18" s="1404" t="s">
        <v>890</v>
      </c>
      <c r="C18" s="1025">
        <f>SUM(C19+C22)</f>
        <v>325000000</v>
      </c>
      <c r="D18" s="1025">
        <f>SUM(E18-C18)</f>
        <v>0</v>
      </c>
      <c r="E18" s="1025">
        <f>SUM(E19+E22)</f>
        <v>325000000</v>
      </c>
      <c r="F18" s="1025">
        <f>SUM(F19+F22)</f>
        <v>385529892.37</v>
      </c>
      <c r="G18" s="1025">
        <f>SUM(E18-F18)</f>
        <v>-60529892.370000005</v>
      </c>
    </row>
    <row r="19" spans="1:7" s="1403" customFormat="1" hidden="1">
      <c r="A19" s="1404" t="s">
        <v>8566</v>
      </c>
      <c r="B19" s="1404" t="s">
        <v>4364</v>
      </c>
      <c r="C19" s="1025">
        <f>SUM(C20)</f>
        <v>0</v>
      </c>
      <c r="D19" s="1025">
        <f>SUM(E19-C19)</f>
        <v>0</v>
      </c>
      <c r="E19" s="1025">
        <f>SUM(E20)</f>
        <v>0</v>
      </c>
      <c r="F19" s="1025">
        <f>SUM(F20)</f>
        <v>0</v>
      </c>
      <c r="G19" s="1025">
        <f>SUM(E19-F19)</f>
        <v>0</v>
      </c>
    </row>
    <row r="20" spans="1:7" s="1403" customFormat="1" hidden="1">
      <c r="A20" s="1404" t="s">
        <v>8567</v>
      </c>
      <c r="B20" s="1404" t="s">
        <v>4365</v>
      </c>
      <c r="C20" s="1025">
        <v>0</v>
      </c>
      <c r="D20" s="1024">
        <f>SUM(E20-C20)</f>
        <v>0</v>
      </c>
      <c r="E20" s="1025">
        <v>0</v>
      </c>
      <c r="F20" s="1025">
        <v>0</v>
      </c>
      <c r="G20" s="1025">
        <f>E20-F20</f>
        <v>0</v>
      </c>
    </row>
    <row r="21" spans="1:7" s="1403" customFormat="1">
      <c r="A21" s="1404"/>
      <c r="B21" s="1404"/>
      <c r="C21" s="1025"/>
      <c r="D21" s="1024"/>
      <c r="E21" s="1025"/>
      <c r="F21" s="1025"/>
      <c r="G21" s="1025"/>
    </row>
    <row r="22" spans="1:7" s="1403" customFormat="1">
      <c r="A22" s="1404" t="s">
        <v>8568</v>
      </c>
      <c r="B22" s="1404" t="s">
        <v>891</v>
      </c>
      <c r="C22" s="1025">
        <f>SUM(C23)</f>
        <v>325000000</v>
      </c>
      <c r="D22" s="1025">
        <f>SUM(E22-C22)</f>
        <v>0</v>
      </c>
      <c r="E22" s="1025">
        <f>SUM(E23)</f>
        <v>325000000</v>
      </c>
      <c r="F22" s="1025">
        <f>SUM(F23)</f>
        <v>385529892.37</v>
      </c>
      <c r="G22" s="1025">
        <f>SUM(E22-F22)</f>
        <v>-60529892.370000005</v>
      </c>
    </row>
    <row r="23" spans="1:7" s="1403" customFormat="1">
      <c r="A23" s="1404" t="s">
        <v>8569</v>
      </c>
      <c r="B23" s="1404" t="s">
        <v>892</v>
      </c>
      <c r="C23" s="1025">
        <v>325000000</v>
      </c>
      <c r="D23" s="1024">
        <f>SUM(E23-C23)</f>
        <v>0</v>
      </c>
      <c r="E23" s="1025">
        <v>325000000</v>
      </c>
      <c r="F23" s="1025">
        <v>385529892.37</v>
      </c>
      <c r="G23" s="1025">
        <f>E23-F23</f>
        <v>-60529892.370000005</v>
      </c>
    </row>
    <row r="24" spans="1:7" s="1403" customFormat="1">
      <c r="A24" s="1404"/>
      <c r="B24" s="1404"/>
      <c r="C24" s="1025"/>
      <c r="D24" s="1024"/>
      <c r="E24" s="1025"/>
      <c r="F24" s="1025"/>
      <c r="G24" s="1025"/>
    </row>
    <row r="25" spans="1:7" s="1403" customFormat="1">
      <c r="A25" s="1401" t="s">
        <v>8570</v>
      </c>
      <c r="B25" s="1401" t="s">
        <v>28</v>
      </c>
      <c r="C25" s="1402">
        <f>SUM(C26)</f>
        <v>120300000</v>
      </c>
      <c r="D25" s="1402">
        <f>SUM(E25-C25)</f>
        <v>0</v>
      </c>
      <c r="E25" s="1402">
        <f>SUM(E26)</f>
        <v>120300000</v>
      </c>
      <c r="F25" s="1402">
        <f>SUM(F26)</f>
        <v>144781119.50999999</v>
      </c>
      <c r="G25" s="1402">
        <f>SUM(E25-F25)</f>
        <v>-24481119.50999999</v>
      </c>
    </row>
    <row r="26" spans="1:7" s="1403" customFormat="1">
      <c r="A26" s="1404" t="s">
        <v>8571</v>
      </c>
      <c r="B26" s="1404" t="s">
        <v>893</v>
      </c>
      <c r="C26" s="1025">
        <f>SUM(C27:C28)</f>
        <v>120300000</v>
      </c>
      <c r="D26" s="1402">
        <f>SUM(E26-C26)</f>
        <v>0</v>
      </c>
      <c r="E26" s="1025">
        <f>SUM(E27:E28)</f>
        <v>120300000</v>
      </c>
      <c r="F26" s="1025">
        <f>SUM(F27:F28)</f>
        <v>144781119.50999999</v>
      </c>
      <c r="G26" s="1025">
        <f>SUM(G27:G28)</f>
        <v>-24481119.50999999</v>
      </c>
    </row>
    <row r="27" spans="1:7" s="1403" customFormat="1">
      <c r="A27" s="1404" t="s">
        <v>8572</v>
      </c>
      <c r="B27" s="1404" t="s">
        <v>894</v>
      </c>
      <c r="C27" s="1025">
        <v>120000000</v>
      </c>
      <c r="D27" s="1024">
        <f>E27-C27</f>
        <v>0</v>
      </c>
      <c r="E27" s="1025">
        <v>120000000</v>
      </c>
      <c r="F27" s="1025">
        <v>144781119.50999999</v>
      </c>
      <c r="G27" s="1025">
        <f>E27-F27</f>
        <v>-24781119.50999999</v>
      </c>
    </row>
    <row r="28" spans="1:7" s="1403" customFormat="1">
      <c r="A28" s="1404" t="s">
        <v>8573</v>
      </c>
      <c r="B28" s="1404" t="s">
        <v>895</v>
      </c>
      <c r="C28" s="1025">
        <v>300000</v>
      </c>
      <c r="D28" s="1024">
        <f>E28-C28</f>
        <v>0</v>
      </c>
      <c r="E28" s="1025">
        <v>300000</v>
      </c>
      <c r="F28" s="1025">
        <v>0</v>
      </c>
      <c r="G28" s="1025">
        <f>E28-F28</f>
        <v>300000</v>
      </c>
    </row>
    <row r="29" spans="1:7" s="1403" customFormat="1">
      <c r="A29" s="1404"/>
      <c r="B29" s="1404"/>
      <c r="C29" s="1025"/>
      <c r="D29" s="1024"/>
      <c r="E29" s="1025"/>
      <c r="F29" s="1025"/>
      <c r="G29" s="1025"/>
    </row>
    <row r="30" spans="1:7" s="1403" customFormat="1">
      <c r="A30" s="1401" t="s">
        <v>8574</v>
      </c>
      <c r="B30" s="1401" t="s">
        <v>896</v>
      </c>
      <c r="C30" s="1402">
        <f>SUM(C32+C86+C100+C107)</f>
        <v>19785990512.900002</v>
      </c>
      <c r="D30" s="1402">
        <f>SUM(E30-C30)</f>
        <v>0</v>
      </c>
      <c r="E30" s="1402">
        <f>SUM(E32+E86+E100+E107)</f>
        <v>19785990512.900002</v>
      </c>
      <c r="F30" s="1402">
        <f>SUM(F32+F86+F100+F107)</f>
        <v>22654928026.690002</v>
      </c>
      <c r="G30" s="1402">
        <f>E30-F30</f>
        <v>-2868937513.7900009</v>
      </c>
    </row>
    <row r="31" spans="1:7" s="1403" customFormat="1">
      <c r="A31" s="1401"/>
      <c r="B31" s="1401"/>
      <c r="C31" s="1402"/>
      <c r="D31" s="1405"/>
      <c r="E31" s="1402"/>
      <c r="F31" s="1402"/>
      <c r="G31" s="1402"/>
    </row>
    <row r="32" spans="1:7" s="1403" customFormat="1">
      <c r="A32" s="1401" t="s">
        <v>8575</v>
      </c>
      <c r="B32" s="1401" t="s">
        <v>30</v>
      </c>
      <c r="C32" s="1402">
        <f>SUM(C34+C43+C67)</f>
        <v>13168490512.9</v>
      </c>
      <c r="D32" s="1405">
        <f>E32-C32</f>
        <v>0</v>
      </c>
      <c r="E32" s="1402">
        <f>SUM(E34+E43+E67)</f>
        <v>13168490512.9</v>
      </c>
      <c r="F32" s="1402">
        <f>SUM(F34+F43+F67)</f>
        <v>13740262116.610001</v>
      </c>
      <c r="G32" s="1402">
        <f>E32-F32</f>
        <v>-571771603.71000099</v>
      </c>
    </row>
    <row r="33" spans="1:13" s="1403" customFormat="1">
      <c r="A33" s="1401"/>
      <c r="B33" s="1401"/>
      <c r="C33" s="1402"/>
      <c r="D33" s="1405"/>
      <c r="E33" s="1402"/>
      <c r="F33" s="1402"/>
      <c r="G33" s="1402"/>
    </row>
    <row r="34" spans="1:13" s="1403" customFormat="1">
      <c r="A34" s="1401" t="s">
        <v>8576</v>
      </c>
      <c r="B34" s="1401" t="s">
        <v>897</v>
      </c>
      <c r="C34" s="1402">
        <f>SUM(C36+C40)</f>
        <v>824000000</v>
      </c>
      <c r="D34" s="1405">
        <f>E34-C34</f>
        <v>0</v>
      </c>
      <c r="E34" s="1402">
        <f>SUM(E36+E40)</f>
        <v>824000000</v>
      </c>
      <c r="F34" s="1402">
        <f>SUM(F36+F40)</f>
        <v>993741194.17999995</v>
      </c>
      <c r="G34" s="1402">
        <f>SUM(G36+G40)</f>
        <v>-169741194.17999998</v>
      </c>
    </row>
    <row r="35" spans="1:13" s="1403" customFormat="1">
      <c r="A35" s="1404"/>
      <c r="B35" s="1404"/>
      <c r="C35" s="1402"/>
      <c r="D35" s="1405"/>
      <c r="E35" s="1402"/>
      <c r="F35" s="1402"/>
      <c r="G35" s="1402"/>
    </row>
    <row r="36" spans="1:13" s="1403" customFormat="1">
      <c r="A36" s="1404" t="s">
        <v>8577</v>
      </c>
      <c r="B36" s="1404" t="s">
        <v>898</v>
      </c>
      <c r="C36" s="1025">
        <f>SUM(C37:C38)</f>
        <v>124000000</v>
      </c>
      <c r="D36" s="1024">
        <f>E36-C36</f>
        <v>0</v>
      </c>
      <c r="E36" s="1025">
        <f>SUM(E37:E38)</f>
        <v>124000000</v>
      </c>
      <c r="F36" s="1025">
        <f>SUM(F37:F38)</f>
        <v>125137950.53</v>
      </c>
      <c r="G36" s="1025">
        <f>E36-F36</f>
        <v>-1137950.5300000012</v>
      </c>
    </row>
    <row r="37" spans="1:13" s="1403" customFormat="1">
      <c r="A37" s="1406" t="s">
        <v>8578</v>
      </c>
      <c r="B37" s="1404" t="s">
        <v>899</v>
      </c>
      <c r="C37" s="1025">
        <v>52000000</v>
      </c>
      <c r="D37" s="1024">
        <f>E37-C37</f>
        <v>0</v>
      </c>
      <c r="E37" s="1025">
        <v>52000000</v>
      </c>
      <c r="F37" s="1025">
        <v>57221761.380000003</v>
      </c>
      <c r="G37" s="1025">
        <f>E37-F37</f>
        <v>-5221761.3800000027</v>
      </c>
    </row>
    <row r="38" spans="1:13" s="1403" customFormat="1">
      <c r="A38" s="1406" t="s">
        <v>8579</v>
      </c>
      <c r="B38" s="1404" t="s">
        <v>900</v>
      </c>
      <c r="C38" s="1025">
        <v>72000000</v>
      </c>
      <c r="D38" s="1024">
        <f>E38-C38</f>
        <v>0</v>
      </c>
      <c r="E38" s="1025">
        <v>72000000</v>
      </c>
      <c r="F38" s="1025">
        <v>67916189.150000006</v>
      </c>
      <c r="G38" s="1025">
        <f>E38-F38</f>
        <v>4083810.849999994</v>
      </c>
    </row>
    <row r="39" spans="1:13" s="1403" customFormat="1">
      <c r="A39" s="1406"/>
      <c r="B39" s="1404"/>
      <c r="C39" s="1025"/>
      <c r="D39" s="1405"/>
      <c r="E39" s="1402"/>
      <c r="F39" s="1402"/>
      <c r="G39" s="1402"/>
    </row>
    <row r="40" spans="1:13" s="1403" customFormat="1">
      <c r="A40" s="1406" t="s">
        <v>8580</v>
      </c>
      <c r="B40" s="1404" t="s">
        <v>901</v>
      </c>
      <c r="C40" s="1025">
        <f>SUM(C41:C41)</f>
        <v>700000000</v>
      </c>
      <c r="D40" s="1024">
        <f>E40-C40</f>
        <v>0</v>
      </c>
      <c r="E40" s="1025">
        <f>SUM(E41:E41)</f>
        <v>700000000</v>
      </c>
      <c r="F40" s="1025">
        <f>SUM(F41:F41)</f>
        <v>868603243.64999998</v>
      </c>
      <c r="G40" s="1025">
        <f>SUM(E40-F40)</f>
        <v>-168603243.64999998</v>
      </c>
    </row>
    <row r="41" spans="1:13" s="1403" customFormat="1">
      <c r="A41" s="1406" t="s">
        <v>8581</v>
      </c>
      <c r="B41" s="1404" t="s">
        <v>902</v>
      </c>
      <c r="C41" s="1025">
        <v>700000000</v>
      </c>
      <c r="D41" s="1024">
        <f>E41-C41</f>
        <v>0</v>
      </c>
      <c r="E41" s="1025">
        <v>700000000</v>
      </c>
      <c r="F41" s="1025">
        <v>868603243.64999998</v>
      </c>
      <c r="G41" s="1025">
        <f>SUM(E41-F41)</f>
        <v>-168603243.64999998</v>
      </c>
    </row>
    <row r="42" spans="1:13" s="1403" customFormat="1">
      <c r="A42" s="1406"/>
      <c r="B42" s="1404"/>
      <c r="C42" s="1025"/>
      <c r="D42" s="1405"/>
      <c r="E42" s="1402"/>
      <c r="F42" s="1402"/>
      <c r="G42" s="1402"/>
    </row>
    <row r="43" spans="1:13" s="1403" customFormat="1">
      <c r="A43" s="1411" t="s">
        <v>8582</v>
      </c>
      <c r="B43" s="1401" t="s">
        <v>903</v>
      </c>
      <c r="C43" s="1402">
        <f>SUM(C45+C49)</f>
        <v>4151392703.3599997</v>
      </c>
      <c r="D43" s="1405">
        <f>E43-C43</f>
        <v>0</v>
      </c>
      <c r="E43" s="1402">
        <f>SUM(E45+E49)</f>
        <v>4151392703.3599997</v>
      </c>
      <c r="F43" s="1402">
        <f>SUM(F45+F49)</f>
        <v>4740334455.6800003</v>
      </c>
      <c r="G43" s="1402">
        <f>SUM(E43-F43)</f>
        <v>-588941752.32000065</v>
      </c>
    </row>
    <row r="44" spans="1:13" s="1403" customFormat="1">
      <c r="A44" s="1406"/>
      <c r="B44" s="1401"/>
      <c r="C44" s="1025"/>
      <c r="D44" s="1405"/>
      <c r="E44" s="1402"/>
      <c r="F44" s="1402"/>
      <c r="G44" s="1402"/>
    </row>
    <row r="45" spans="1:13" s="1403" customFormat="1">
      <c r="A45" s="1406" t="s">
        <v>8583</v>
      </c>
      <c r="B45" s="1404" t="s">
        <v>904</v>
      </c>
      <c r="C45" s="1025">
        <f>SUM(C46)</f>
        <v>188159053.93000001</v>
      </c>
      <c r="D45" s="1024">
        <f>E45-C45</f>
        <v>0</v>
      </c>
      <c r="E45" s="1025">
        <f>SUM(E46)</f>
        <v>188159053.93000001</v>
      </c>
      <c r="F45" s="1025">
        <f>SUM(F46)</f>
        <v>150435100.40000001</v>
      </c>
      <c r="G45" s="1025">
        <f>E45-F45</f>
        <v>37723953.530000001</v>
      </c>
      <c r="H45" s="1407"/>
      <c r="I45" s="1407"/>
      <c r="J45" s="1408"/>
      <c r="K45" s="1407"/>
      <c r="L45" s="1407"/>
      <c r="M45" s="1408"/>
    </row>
    <row r="46" spans="1:13" s="1403" customFormat="1">
      <c r="A46" s="1406" t="s">
        <v>8584</v>
      </c>
      <c r="B46" s="1404" t="s">
        <v>905</v>
      </c>
      <c r="C46" s="1025">
        <f>SUM(C47)</f>
        <v>188159053.93000001</v>
      </c>
      <c r="D46" s="1024">
        <f>E46-C46</f>
        <v>0</v>
      </c>
      <c r="E46" s="1025">
        <f>SUM(E47)</f>
        <v>188159053.93000001</v>
      </c>
      <c r="F46" s="1025">
        <f>SUM(F47:F48)</f>
        <v>150435100.40000001</v>
      </c>
      <c r="G46" s="1025">
        <f>E46-F46</f>
        <v>37723953.530000001</v>
      </c>
    </row>
    <row r="47" spans="1:13" s="1403" customFormat="1">
      <c r="A47" s="1406" t="s">
        <v>8585</v>
      </c>
      <c r="B47" s="1404" t="s">
        <v>4366</v>
      </c>
      <c r="C47" s="1025">
        <v>188159053.93000001</v>
      </c>
      <c r="D47" s="1024">
        <f>E47-C47</f>
        <v>0</v>
      </c>
      <c r="E47" s="1025">
        <v>188159053.93000001</v>
      </c>
      <c r="F47" s="1025">
        <v>150435100.40000001</v>
      </c>
      <c r="G47" s="1025">
        <f>SUM(E47-F47)</f>
        <v>37723953.530000001</v>
      </c>
    </row>
    <row r="48" spans="1:13" s="1403" customFormat="1">
      <c r="A48" s="1406"/>
      <c r="B48" s="1404"/>
      <c r="C48" s="1025"/>
      <c r="D48" s="1405"/>
      <c r="E48" s="1402"/>
      <c r="F48" s="1402"/>
      <c r="G48" s="1402"/>
    </row>
    <row r="49" spans="1:10" s="1403" customFormat="1">
      <c r="A49" s="1406" t="s">
        <v>8586</v>
      </c>
      <c r="B49" s="1404" t="s">
        <v>906</v>
      </c>
      <c r="C49" s="1025">
        <f>SUM(C52+C55+C58)</f>
        <v>3963233649.4299998</v>
      </c>
      <c r="D49" s="1024">
        <f>E49-C49</f>
        <v>0</v>
      </c>
      <c r="E49" s="1025">
        <f>SUM(E52+E55+E58)</f>
        <v>3963233649.4299998</v>
      </c>
      <c r="F49" s="1025">
        <f>SUM(F52+F55+F58)</f>
        <v>4589899355.2800007</v>
      </c>
      <c r="G49" s="1025">
        <f>E49-F49</f>
        <v>-626665705.85000086</v>
      </c>
    </row>
    <row r="50" spans="1:10" s="1403" customFormat="1">
      <c r="A50" s="1406"/>
      <c r="B50" s="1404"/>
      <c r="C50" s="1025"/>
      <c r="D50" s="1024"/>
      <c r="E50" s="1025"/>
      <c r="F50" s="1025"/>
      <c r="G50" s="1025"/>
    </row>
    <row r="51" spans="1:10" s="1403" customFormat="1">
      <c r="A51" s="1406"/>
      <c r="B51" s="1404"/>
      <c r="C51" s="1402"/>
      <c r="D51" s="1405"/>
      <c r="E51" s="1402"/>
      <c r="F51" s="1402"/>
      <c r="G51" s="1402"/>
    </row>
    <row r="52" spans="1:10" s="1403" customFormat="1">
      <c r="A52" s="1406" t="s">
        <v>8587</v>
      </c>
      <c r="B52" s="1404" t="s">
        <v>907</v>
      </c>
      <c r="C52" s="1025">
        <f>SUM(C53)</f>
        <v>2000000</v>
      </c>
      <c r="D52" s="1024">
        <f>E52-C52</f>
        <v>0</v>
      </c>
      <c r="E52" s="1025">
        <f>SUM(E53)</f>
        <v>2000000</v>
      </c>
      <c r="F52" s="1025">
        <f>SUM(F53)</f>
        <v>1436025</v>
      </c>
      <c r="G52" s="1025">
        <f>E52-F52</f>
        <v>563975</v>
      </c>
    </row>
    <row r="53" spans="1:10" s="1403" customFormat="1">
      <c r="A53" s="1406" t="s">
        <v>8588</v>
      </c>
      <c r="B53" s="1404" t="s">
        <v>908</v>
      </c>
      <c r="C53" s="1025">
        <v>2000000</v>
      </c>
      <c r="D53" s="1024">
        <f>E53-C53</f>
        <v>0</v>
      </c>
      <c r="E53" s="1025">
        <v>2000000</v>
      </c>
      <c r="F53" s="1025">
        <v>1436025</v>
      </c>
      <c r="G53" s="1025">
        <f>E53-F53</f>
        <v>563975</v>
      </c>
    </row>
    <row r="54" spans="1:10" s="1403" customFormat="1">
      <c r="A54" s="1406"/>
      <c r="B54" s="1404"/>
      <c r="C54" s="1402"/>
      <c r="D54" s="1405"/>
      <c r="E54" s="1402"/>
      <c r="F54" s="1402"/>
      <c r="G54" s="1402"/>
    </row>
    <row r="55" spans="1:10" s="1403" customFormat="1" hidden="1">
      <c r="A55" s="1406" t="s">
        <v>8589</v>
      </c>
      <c r="B55" s="1404" t="s">
        <v>909</v>
      </c>
      <c r="C55" s="1025">
        <f>SUM(C56)</f>
        <v>0</v>
      </c>
      <c r="D55" s="1024">
        <f>E55-C55</f>
        <v>0</v>
      </c>
      <c r="E55" s="1025">
        <f>SUM(E56)</f>
        <v>0</v>
      </c>
      <c r="F55" s="1025">
        <f>SUM(F56)</f>
        <v>0</v>
      </c>
      <c r="G55" s="1025">
        <f>E55-F55</f>
        <v>0</v>
      </c>
    </row>
    <row r="56" spans="1:10" s="1403" customFormat="1" hidden="1">
      <c r="A56" s="1406" t="s">
        <v>8590</v>
      </c>
      <c r="B56" s="1404" t="s">
        <v>910</v>
      </c>
      <c r="C56" s="1025">
        <v>0</v>
      </c>
      <c r="D56" s="1024">
        <f>E56-C56</f>
        <v>0</v>
      </c>
      <c r="E56" s="1025">
        <v>0</v>
      </c>
      <c r="F56" s="1025">
        <v>0</v>
      </c>
      <c r="G56" s="1025">
        <f>E56-F56</f>
        <v>0</v>
      </c>
    </row>
    <row r="57" spans="1:10" s="1403" customFormat="1" hidden="1">
      <c r="A57" s="1406"/>
      <c r="B57" s="1404"/>
      <c r="C57" s="1402"/>
      <c r="D57" s="1405"/>
      <c r="E57" s="1402"/>
      <c r="F57" s="1402"/>
      <c r="G57" s="1402"/>
    </row>
    <row r="58" spans="1:10" s="1403" customFormat="1">
      <c r="A58" s="1406" t="s">
        <v>8591</v>
      </c>
      <c r="B58" s="1404" t="s">
        <v>911</v>
      </c>
      <c r="C58" s="1025">
        <f>SUM(C59:C65)</f>
        <v>3961233649.4299998</v>
      </c>
      <c r="D58" s="1025">
        <f>SUM(D59:D65)</f>
        <v>0</v>
      </c>
      <c r="E58" s="1025">
        <f>SUM(E59:E65)</f>
        <v>3961233649.4299998</v>
      </c>
      <c r="F58" s="1025">
        <f>SUM(F59:F65)</f>
        <v>4588463330.2800007</v>
      </c>
      <c r="G58" s="1025">
        <f>SUM(G59:G65)</f>
        <v>-627229680.85000014</v>
      </c>
    </row>
    <row r="59" spans="1:10" s="1403" customFormat="1">
      <c r="A59" s="1406" t="s">
        <v>8592</v>
      </c>
      <c r="B59" s="1404" t="s">
        <v>912</v>
      </c>
      <c r="C59" s="1025">
        <v>599933649.42999995</v>
      </c>
      <c r="D59" s="1024">
        <f t="shared" ref="D59:D65" si="0">E59-C59</f>
        <v>0</v>
      </c>
      <c r="E59" s="1025">
        <v>599933649.42999995</v>
      </c>
      <c r="F59" s="1025">
        <v>650952597.86000001</v>
      </c>
      <c r="G59" s="1025">
        <f t="shared" ref="G59:G65" si="1">E59-F59</f>
        <v>-51018948.430000067</v>
      </c>
    </row>
    <row r="60" spans="1:10" s="1403" customFormat="1">
      <c r="A60" s="1406" t="s">
        <v>8593</v>
      </c>
      <c r="B60" s="1404" t="s">
        <v>913</v>
      </c>
      <c r="C60" s="1025">
        <v>6500000</v>
      </c>
      <c r="D60" s="1024">
        <f t="shared" si="0"/>
        <v>0</v>
      </c>
      <c r="E60" s="1025">
        <v>6500000</v>
      </c>
      <c r="F60" s="1025">
        <v>472950</v>
      </c>
      <c r="G60" s="1025">
        <f t="shared" si="1"/>
        <v>6027050</v>
      </c>
    </row>
    <row r="61" spans="1:10" s="1403" customFormat="1">
      <c r="A61" s="1406" t="s">
        <v>8594</v>
      </c>
      <c r="B61" s="1404" t="s">
        <v>914</v>
      </c>
      <c r="C61" s="1025">
        <v>62800000</v>
      </c>
      <c r="D61" s="1024">
        <f t="shared" si="0"/>
        <v>0</v>
      </c>
      <c r="E61" s="1025">
        <v>62800000</v>
      </c>
      <c r="F61" s="1025">
        <v>70592756.459999993</v>
      </c>
      <c r="G61" s="1025">
        <f t="shared" si="1"/>
        <v>-7792756.4599999934</v>
      </c>
    </row>
    <row r="62" spans="1:10" s="1403" customFormat="1">
      <c r="A62" s="1406" t="s">
        <v>8595</v>
      </c>
      <c r="B62" s="1404" t="s">
        <v>915</v>
      </c>
      <c r="C62" s="1025">
        <v>2320000000</v>
      </c>
      <c r="D62" s="1024">
        <f t="shared" si="0"/>
        <v>0</v>
      </c>
      <c r="E62" s="1025">
        <v>2320000000</v>
      </c>
      <c r="F62" s="1025">
        <v>2816291581.1100001</v>
      </c>
      <c r="G62" s="1025">
        <f t="shared" si="1"/>
        <v>-496291581.11000013</v>
      </c>
    </row>
    <row r="63" spans="1:10" s="1403" customFormat="1">
      <c r="A63" s="1406" t="s">
        <v>8596</v>
      </c>
      <c r="B63" s="1404" t="s">
        <v>916</v>
      </c>
      <c r="C63" s="1025">
        <v>250000000</v>
      </c>
      <c r="D63" s="1024">
        <f t="shared" si="0"/>
        <v>0</v>
      </c>
      <c r="E63" s="1025">
        <v>250000000</v>
      </c>
      <c r="F63" s="1025">
        <v>412020399.08999997</v>
      </c>
      <c r="G63" s="1025">
        <f t="shared" si="1"/>
        <v>-162020399.08999997</v>
      </c>
    </row>
    <row r="64" spans="1:10" s="1403" customFormat="1">
      <c r="A64" s="1406" t="s">
        <v>8597</v>
      </c>
      <c r="B64" s="1404" t="s">
        <v>917</v>
      </c>
      <c r="C64" s="1025">
        <v>650000000</v>
      </c>
      <c r="D64" s="1024">
        <f t="shared" si="0"/>
        <v>0</v>
      </c>
      <c r="E64" s="1025">
        <v>650000000</v>
      </c>
      <c r="F64" s="1025">
        <v>603986380.96000004</v>
      </c>
      <c r="G64" s="1025">
        <f t="shared" si="1"/>
        <v>46013619.039999962</v>
      </c>
      <c r="H64" s="1407"/>
      <c r="I64" s="1407"/>
      <c r="J64" s="1407"/>
    </row>
    <row r="65" spans="1:13" s="1403" customFormat="1">
      <c r="A65" s="1406" t="s">
        <v>918</v>
      </c>
      <c r="B65" s="1406" t="s">
        <v>919</v>
      </c>
      <c r="C65" s="1025">
        <v>72000000</v>
      </c>
      <c r="D65" s="1024">
        <f t="shared" si="0"/>
        <v>0</v>
      </c>
      <c r="E65" s="1025">
        <v>72000000</v>
      </c>
      <c r="F65" s="1025">
        <v>34146664.799999997</v>
      </c>
      <c r="G65" s="1025">
        <f t="shared" si="1"/>
        <v>37853335.200000003</v>
      </c>
      <c r="H65" s="1407"/>
      <c r="I65" s="1407"/>
      <c r="J65" s="1407"/>
    </row>
    <row r="66" spans="1:13" s="1403" customFormat="1">
      <c r="A66" s="1406"/>
      <c r="B66" s="1404"/>
      <c r="C66" s="1025"/>
      <c r="D66" s="1024"/>
      <c r="E66" s="1025"/>
      <c r="F66" s="1025"/>
      <c r="G66" s="1025"/>
    </row>
    <row r="67" spans="1:13" s="1403" customFormat="1">
      <c r="A67" s="1411" t="s">
        <v>8598</v>
      </c>
      <c r="B67" s="1401" t="s">
        <v>31</v>
      </c>
      <c r="C67" s="1402">
        <f>SUM(C69)</f>
        <v>8193097809.54</v>
      </c>
      <c r="D67" s="1405">
        <f>E67-C67</f>
        <v>0</v>
      </c>
      <c r="E67" s="1402">
        <f>SUM(E69)</f>
        <v>8193097809.54</v>
      </c>
      <c r="F67" s="1402">
        <f>SUM(F69)</f>
        <v>8006186466.75</v>
      </c>
      <c r="G67" s="1402">
        <f>E67-F67</f>
        <v>186911342.78999996</v>
      </c>
    </row>
    <row r="68" spans="1:13" s="1403" customFormat="1">
      <c r="A68" s="1411"/>
      <c r="B68" s="1401"/>
      <c r="C68" s="1025"/>
      <c r="D68" s="1024"/>
      <c r="E68" s="1025"/>
      <c r="F68" s="1025"/>
      <c r="G68" s="1025"/>
    </row>
    <row r="69" spans="1:13" s="1403" customFormat="1">
      <c r="A69" s="1406" t="s">
        <v>8599</v>
      </c>
      <c r="B69" s="1404" t="s">
        <v>920</v>
      </c>
      <c r="C69" s="1025">
        <f>SUM(C70)</f>
        <v>8193097809.54</v>
      </c>
      <c r="D69" s="1024">
        <f t="shared" ref="D69:D84" si="2">E69-C69</f>
        <v>0</v>
      </c>
      <c r="E69" s="1025">
        <f>SUM(E70)</f>
        <v>8193097809.54</v>
      </c>
      <c r="F69" s="1025">
        <f>SUM(F70)</f>
        <v>8006186466.75</v>
      </c>
      <c r="G69" s="1025">
        <f t="shared" ref="G69:G84" si="3">E69-F69</f>
        <v>186911342.78999996</v>
      </c>
    </row>
    <row r="70" spans="1:13" s="1403" customFormat="1">
      <c r="A70" s="1406" t="s">
        <v>8600</v>
      </c>
      <c r="B70" s="1404" t="s">
        <v>921</v>
      </c>
      <c r="C70" s="1025">
        <f>SUM(C71:C84)</f>
        <v>8193097809.54</v>
      </c>
      <c r="D70" s="1024">
        <f t="shared" si="2"/>
        <v>0</v>
      </c>
      <c r="E70" s="1025">
        <f>SUM(E71:E84)</f>
        <v>8193097809.54</v>
      </c>
      <c r="F70" s="1025">
        <f>SUM(F71:F84)</f>
        <v>8006186466.75</v>
      </c>
      <c r="G70" s="1025">
        <f t="shared" si="3"/>
        <v>186911342.78999996</v>
      </c>
    </row>
    <row r="71" spans="1:13" s="1403" customFormat="1">
      <c r="A71" s="1406" t="s">
        <v>8601</v>
      </c>
      <c r="B71" s="1404" t="s">
        <v>922</v>
      </c>
      <c r="C71" s="1023">
        <v>10000000</v>
      </c>
      <c r="D71" s="1027">
        <f t="shared" si="2"/>
        <v>0</v>
      </c>
      <c r="E71" s="1023">
        <v>10000000</v>
      </c>
      <c r="F71" s="1023">
        <v>7717000</v>
      </c>
      <c r="G71" s="1023">
        <f t="shared" si="3"/>
        <v>2283000</v>
      </c>
    </row>
    <row r="72" spans="1:13" s="1403" customFormat="1">
      <c r="A72" s="1406" t="s">
        <v>8602</v>
      </c>
      <c r="B72" s="1404" t="s">
        <v>4367</v>
      </c>
      <c r="C72" s="1023">
        <v>21220000</v>
      </c>
      <c r="D72" s="1027">
        <f t="shared" si="2"/>
        <v>0</v>
      </c>
      <c r="E72" s="1023">
        <v>21220000</v>
      </c>
      <c r="F72" s="1023">
        <v>21755755</v>
      </c>
      <c r="G72" s="1023">
        <f t="shared" si="3"/>
        <v>-535755</v>
      </c>
    </row>
    <row r="73" spans="1:13" s="1403" customFormat="1">
      <c r="A73" s="1406" t="s">
        <v>8603</v>
      </c>
      <c r="B73" s="1404" t="s">
        <v>923</v>
      </c>
      <c r="C73" s="1023">
        <v>305500000</v>
      </c>
      <c r="D73" s="1027">
        <f t="shared" si="2"/>
        <v>0</v>
      </c>
      <c r="E73" s="1023">
        <v>305500000</v>
      </c>
      <c r="F73" s="1023">
        <v>276353930</v>
      </c>
      <c r="G73" s="1023">
        <f t="shared" si="3"/>
        <v>29146070</v>
      </c>
    </row>
    <row r="74" spans="1:13" s="1403" customFormat="1">
      <c r="A74" s="1406" t="s">
        <v>8604</v>
      </c>
      <c r="B74" s="1404" t="s">
        <v>924</v>
      </c>
      <c r="C74" s="1023">
        <v>92000000</v>
      </c>
      <c r="D74" s="1027">
        <f t="shared" si="2"/>
        <v>0</v>
      </c>
      <c r="E74" s="1023">
        <v>92000000</v>
      </c>
      <c r="F74" s="1023">
        <v>92552682</v>
      </c>
      <c r="G74" s="1023">
        <f t="shared" si="3"/>
        <v>-552682</v>
      </c>
    </row>
    <row r="75" spans="1:13" s="1403" customFormat="1">
      <c r="A75" s="1406" t="s">
        <v>8605</v>
      </c>
      <c r="B75" s="1404" t="s">
        <v>925</v>
      </c>
      <c r="C75" s="1023">
        <v>4302600000</v>
      </c>
      <c r="D75" s="1027">
        <f t="shared" si="2"/>
        <v>0</v>
      </c>
      <c r="E75" s="1023">
        <v>4302600000</v>
      </c>
      <c r="F75" s="1023">
        <v>4116479550.6500001</v>
      </c>
      <c r="G75" s="1023">
        <f t="shared" si="3"/>
        <v>186120449.3499999</v>
      </c>
    </row>
    <row r="76" spans="1:13" s="1403" customFormat="1">
      <c r="A76" s="1406" t="s">
        <v>8606</v>
      </c>
      <c r="B76" s="1404" t="s">
        <v>926</v>
      </c>
      <c r="C76" s="1023">
        <v>30000000</v>
      </c>
      <c r="D76" s="1027">
        <f t="shared" si="2"/>
        <v>0</v>
      </c>
      <c r="E76" s="1023">
        <v>30000000</v>
      </c>
      <c r="F76" s="1023">
        <v>27533040</v>
      </c>
      <c r="G76" s="1023">
        <f t="shared" si="3"/>
        <v>2466960</v>
      </c>
      <c r="K76" s="1407"/>
    </row>
    <row r="77" spans="1:13" s="1403" customFormat="1">
      <c r="A77" s="1406" t="s">
        <v>8607</v>
      </c>
      <c r="B77" s="1404" t="s">
        <v>927</v>
      </c>
      <c r="C77" s="1023">
        <v>435000000</v>
      </c>
      <c r="D77" s="1027">
        <f t="shared" si="2"/>
        <v>0</v>
      </c>
      <c r="E77" s="1023">
        <v>435000000</v>
      </c>
      <c r="F77" s="1023">
        <v>527901417.75</v>
      </c>
      <c r="G77" s="1023">
        <f t="shared" si="3"/>
        <v>-92901417.75</v>
      </c>
      <c r="H77" s="1407"/>
      <c r="I77" s="1407"/>
      <c r="J77" s="1408"/>
      <c r="K77" s="1407"/>
      <c r="L77" s="1407"/>
      <c r="M77" s="1409"/>
    </row>
    <row r="78" spans="1:13" s="1403" customFormat="1">
      <c r="A78" s="1406" t="s">
        <v>8608</v>
      </c>
      <c r="B78" s="1404" t="s">
        <v>928</v>
      </c>
      <c r="C78" s="1023">
        <v>50000000</v>
      </c>
      <c r="D78" s="1027">
        <f t="shared" si="2"/>
        <v>0</v>
      </c>
      <c r="E78" s="1023">
        <v>50000000</v>
      </c>
      <c r="F78" s="1023">
        <v>54426270</v>
      </c>
      <c r="G78" s="1023">
        <f t="shared" si="3"/>
        <v>-4426270</v>
      </c>
    </row>
    <row r="79" spans="1:13" s="1403" customFormat="1">
      <c r="A79" s="1406" t="s">
        <v>8609</v>
      </c>
      <c r="B79" s="1404" t="s">
        <v>929</v>
      </c>
      <c r="C79" s="1023">
        <v>200000000</v>
      </c>
      <c r="D79" s="1027">
        <f t="shared" si="2"/>
        <v>0</v>
      </c>
      <c r="E79" s="1023">
        <v>200000000</v>
      </c>
      <c r="F79" s="1023">
        <v>216387450.88</v>
      </c>
      <c r="G79" s="1023">
        <f t="shared" si="3"/>
        <v>-16387450.879999995</v>
      </c>
    </row>
    <row r="80" spans="1:13" s="1403" customFormat="1">
      <c r="A80" s="1406" t="s">
        <v>8610</v>
      </c>
      <c r="B80" s="1404" t="s">
        <v>930</v>
      </c>
      <c r="C80" s="1023">
        <v>70000000</v>
      </c>
      <c r="D80" s="1027">
        <f t="shared" si="2"/>
        <v>0</v>
      </c>
      <c r="E80" s="1023">
        <v>70000000</v>
      </c>
      <c r="F80" s="1023">
        <v>63397510</v>
      </c>
      <c r="G80" s="1023">
        <f t="shared" si="3"/>
        <v>6602490</v>
      </c>
    </row>
    <row r="81" spans="1:7" s="1403" customFormat="1">
      <c r="A81" s="1406" t="s">
        <v>8611</v>
      </c>
      <c r="B81" s="1404" t="s">
        <v>931</v>
      </c>
      <c r="C81" s="1023">
        <v>2350000000</v>
      </c>
      <c r="D81" s="1027">
        <f t="shared" si="2"/>
        <v>0</v>
      </c>
      <c r="E81" s="1023">
        <v>2350000000</v>
      </c>
      <c r="F81" s="1023">
        <v>2273633552.5300002</v>
      </c>
      <c r="G81" s="1023">
        <f t="shared" si="3"/>
        <v>76366447.46999979</v>
      </c>
    </row>
    <row r="82" spans="1:7" s="1403" customFormat="1">
      <c r="A82" s="1406" t="s">
        <v>8612</v>
      </c>
      <c r="B82" s="1404" t="s">
        <v>932</v>
      </c>
      <c r="C82" s="1023">
        <v>271652809.54000002</v>
      </c>
      <c r="D82" s="1027">
        <f t="shared" si="2"/>
        <v>0</v>
      </c>
      <c r="E82" s="1023">
        <v>271652809.54000002</v>
      </c>
      <c r="F82" s="1023">
        <v>272596832.30000001</v>
      </c>
      <c r="G82" s="1023">
        <f t="shared" si="3"/>
        <v>-944022.75999999046</v>
      </c>
    </row>
    <row r="83" spans="1:7" s="1403" customFormat="1">
      <c r="A83" s="1406" t="s">
        <v>8613</v>
      </c>
      <c r="B83" s="1404" t="s">
        <v>933</v>
      </c>
      <c r="C83" s="1023">
        <v>55000000</v>
      </c>
      <c r="D83" s="1027">
        <f t="shared" si="2"/>
        <v>0</v>
      </c>
      <c r="E83" s="1023">
        <v>55000000</v>
      </c>
      <c r="F83" s="1023">
        <v>55353975.640000001</v>
      </c>
      <c r="G83" s="1023">
        <f t="shared" si="3"/>
        <v>-353975.6400000006</v>
      </c>
    </row>
    <row r="84" spans="1:7" s="1403" customFormat="1">
      <c r="A84" s="1406" t="s">
        <v>8614</v>
      </c>
      <c r="B84" s="1404" t="s">
        <v>934</v>
      </c>
      <c r="C84" s="1023">
        <v>125000</v>
      </c>
      <c r="D84" s="1027">
        <f t="shared" si="2"/>
        <v>0</v>
      </c>
      <c r="E84" s="1023">
        <v>125000</v>
      </c>
      <c r="F84" s="1023">
        <v>97500</v>
      </c>
      <c r="G84" s="1023">
        <f t="shared" si="3"/>
        <v>27500</v>
      </c>
    </row>
    <row r="85" spans="1:7" s="1403" customFormat="1">
      <c r="A85" s="1406"/>
      <c r="B85" s="1404"/>
      <c r="C85" s="1025"/>
      <c r="D85" s="1024"/>
      <c r="E85" s="1025"/>
      <c r="F85" s="1025"/>
      <c r="G85" s="1025"/>
    </row>
    <row r="86" spans="1:7" s="1403" customFormat="1">
      <c r="A86" s="1411" t="s">
        <v>8615</v>
      </c>
      <c r="B86" s="1401" t="s">
        <v>32</v>
      </c>
      <c r="C86" s="1402">
        <f>SUM(C88)</f>
        <v>5788500000</v>
      </c>
      <c r="D86" s="1405">
        <f>E86-C86</f>
        <v>0</v>
      </c>
      <c r="E86" s="1402">
        <f>SUM(E88)</f>
        <v>5788500000</v>
      </c>
      <c r="F86" s="1402">
        <f>SUM(F88)</f>
        <v>7953813167.6999998</v>
      </c>
      <c r="G86" s="1402">
        <f>E86-F86</f>
        <v>-2165313167.6999998</v>
      </c>
    </row>
    <row r="87" spans="1:7" s="1403" customFormat="1">
      <c r="A87" s="1411"/>
      <c r="B87" s="1401"/>
      <c r="C87" s="1402"/>
      <c r="D87" s="1405"/>
      <c r="E87" s="1402"/>
      <c r="F87" s="1402"/>
      <c r="G87" s="1402"/>
    </row>
    <row r="88" spans="1:7" s="1403" customFormat="1">
      <c r="A88" s="1406" t="s">
        <v>8616</v>
      </c>
      <c r="B88" s="1404" t="s">
        <v>935</v>
      </c>
      <c r="C88" s="1025">
        <f>SUM(C89+C92+C96)</f>
        <v>5788500000</v>
      </c>
      <c r="D88" s="1024">
        <f>E88-C88</f>
        <v>0</v>
      </c>
      <c r="E88" s="1025">
        <f>SUM(E89+E92+E96)</f>
        <v>5788500000</v>
      </c>
      <c r="F88" s="1025">
        <f>SUM(F89+F92+F96)</f>
        <v>7953813167.6999998</v>
      </c>
      <c r="G88" s="1025">
        <f>E88-F88</f>
        <v>-2165313167.6999998</v>
      </c>
    </row>
    <row r="89" spans="1:7" s="1403" customFormat="1">
      <c r="A89" s="1406" t="s">
        <v>8617</v>
      </c>
      <c r="B89" s="1404" t="s">
        <v>936</v>
      </c>
      <c r="C89" s="1025">
        <f>SUM(C90:C90)</f>
        <v>4992500000</v>
      </c>
      <c r="D89" s="1024">
        <f>E89-C89</f>
        <v>0</v>
      </c>
      <c r="E89" s="1025">
        <f>SUM(E90:E90)</f>
        <v>4992500000</v>
      </c>
      <c r="F89" s="1025">
        <f>SUM(F90:F90)</f>
        <v>6377547674.4399996</v>
      </c>
      <c r="G89" s="1025">
        <f>E89-F89</f>
        <v>-1385047674.4399996</v>
      </c>
    </row>
    <row r="90" spans="1:7" s="1403" customFormat="1">
      <c r="A90" s="1406" t="s">
        <v>8618</v>
      </c>
      <c r="B90" s="1404" t="s">
        <v>937</v>
      </c>
      <c r="C90" s="1025">
        <v>4992500000</v>
      </c>
      <c r="D90" s="1024">
        <f>E90-C90</f>
        <v>0</v>
      </c>
      <c r="E90" s="1025">
        <v>4992500000</v>
      </c>
      <c r="F90" s="1025">
        <v>6377547674.4399996</v>
      </c>
      <c r="G90" s="1025">
        <f>E90-F90</f>
        <v>-1385047674.4399996</v>
      </c>
    </row>
    <row r="91" spans="1:7" s="1403" customFormat="1">
      <c r="A91" s="1406"/>
      <c r="B91" s="1404"/>
      <c r="C91" s="1025"/>
      <c r="D91" s="1024"/>
      <c r="E91" s="1025"/>
      <c r="F91" s="1025"/>
      <c r="G91" s="1025"/>
    </row>
    <row r="92" spans="1:7" s="1403" customFormat="1">
      <c r="A92" s="1406" t="s">
        <v>8619</v>
      </c>
      <c r="B92" s="1404" t="s">
        <v>938</v>
      </c>
      <c r="C92" s="1025">
        <f>SUM(C93:C94)</f>
        <v>9000000</v>
      </c>
      <c r="D92" s="1024">
        <f>E92-C92</f>
        <v>0</v>
      </c>
      <c r="E92" s="1025">
        <f>SUM(E93:E94)</f>
        <v>9000000</v>
      </c>
      <c r="F92" s="1025">
        <f>SUM(F93:F94)</f>
        <v>8748837.2200000007</v>
      </c>
      <c r="G92" s="1025">
        <f>E92-F92</f>
        <v>251162.77999999933</v>
      </c>
    </row>
    <row r="93" spans="1:7" s="1403" customFormat="1">
      <c r="A93" s="1406" t="s">
        <v>8620</v>
      </c>
      <c r="B93" s="1404" t="s">
        <v>4368</v>
      </c>
      <c r="C93" s="1025">
        <v>9000000</v>
      </c>
      <c r="D93" s="1024">
        <f>E93-C93</f>
        <v>0</v>
      </c>
      <c r="E93" s="1025">
        <v>9000000</v>
      </c>
      <c r="F93" s="1025">
        <v>8748837.2200000007</v>
      </c>
      <c r="G93" s="1025">
        <f>E93-F93</f>
        <v>251162.77999999933</v>
      </c>
    </row>
    <row r="94" spans="1:7" s="1403" customFormat="1">
      <c r="A94" s="1406"/>
      <c r="B94" s="1404"/>
      <c r="C94" s="1025"/>
      <c r="D94" s="1024"/>
      <c r="E94" s="1025"/>
      <c r="F94" s="1025"/>
      <c r="G94" s="1025"/>
    </row>
    <row r="95" spans="1:7" s="1403" customFormat="1">
      <c r="A95" s="1406"/>
      <c r="B95" s="1404"/>
      <c r="C95" s="1025"/>
      <c r="D95" s="1024"/>
      <c r="E95" s="1025"/>
      <c r="F95" s="1025"/>
      <c r="G95" s="1025"/>
    </row>
    <row r="96" spans="1:7" s="1403" customFormat="1">
      <c r="A96" s="1406" t="s">
        <v>8621</v>
      </c>
      <c r="B96" s="1404" t="s">
        <v>939</v>
      </c>
      <c r="C96" s="1025">
        <f>SUM(C97:C98)</f>
        <v>787000000</v>
      </c>
      <c r="D96" s="1024">
        <f>E96-C96</f>
        <v>0</v>
      </c>
      <c r="E96" s="1025">
        <f>SUM(E97:E98)</f>
        <v>787000000</v>
      </c>
      <c r="F96" s="1025">
        <f>SUM(F97:F98)</f>
        <v>1567516656.04</v>
      </c>
      <c r="G96" s="1025">
        <f>E96-F96</f>
        <v>-780516656.03999996</v>
      </c>
    </row>
    <row r="97" spans="1:7" s="1403" customFormat="1">
      <c r="A97" s="1406" t="s">
        <v>8622</v>
      </c>
      <c r="B97" s="1404" t="s">
        <v>940</v>
      </c>
      <c r="C97" s="1025">
        <v>537000000</v>
      </c>
      <c r="D97" s="1024">
        <f>E97-C97</f>
        <v>0</v>
      </c>
      <c r="E97" s="1025">
        <v>537000000</v>
      </c>
      <c r="F97" s="1025">
        <v>717116985.67999995</v>
      </c>
      <c r="G97" s="1025">
        <f>E97-F97</f>
        <v>-180116985.67999995</v>
      </c>
    </row>
    <row r="98" spans="1:7" s="1403" customFormat="1">
      <c r="A98" s="1406" t="s">
        <v>8623</v>
      </c>
      <c r="B98" s="1404" t="s">
        <v>941</v>
      </c>
      <c r="C98" s="1023">
        <v>250000000</v>
      </c>
      <c r="D98" s="1024">
        <f>E98-C98</f>
        <v>0</v>
      </c>
      <c r="E98" s="1025">
        <v>250000000</v>
      </c>
      <c r="F98" s="1025">
        <v>850399670.36000001</v>
      </c>
      <c r="G98" s="1025">
        <f>E98-F98</f>
        <v>-600399670.36000001</v>
      </c>
    </row>
    <row r="99" spans="1:7" s="1403" customFormat="1">
      <c r="A99" s="1406"/>
      <c r="B99" s="1404"/>
      <c r="C99" s="1025"/>
      <c r="D99" s="1024"/>
      <c r="E99" s="1025"/>
      <c r="F99" s="1025"/>
      <c r="G99" s="1025"/>
    </row>
    <row r="100" spans="1:7" s="1403" customFormat="1">
      <c r="A100" s="1411" t="s">
        <v>8624</v>
      </c>
      <c r="B100" s="1401" t="s">
        <v>942</v>
      </c>
      <c r="C100" s="1402">
        <f>SUM(C101)</f>
        <v>372000000</v>
      </c>
      <c r="D100" s="1405">
        <f t="shared" ref="D100:D105" si="4">E100-C100</f>
        <v>0</v>
      </c>
      <c r="E100" s="1402">
        <f>SUM(E101)</f>
        <v>372000000</v>
      </c>
      <c r="F100" s="1402">
        <f>SUM(F101)</f>
        <v>414527531.5</v>
      </c>
      <c r="G100" s="1402">
        <f t="shared" ref="G100:G105" si="5">E100-F100</f>
        <v>-42527531.5</v>
      </c>
    </row>
    <row r="101" spans="1:7" s="1403" customFormat="1">
      <c r="A101" s="1406" t="s">
        <v>8625</v>
      </c>
      <c r="B101" s="1404" t="s">
        <v>943</v>
      </c>
      <c r="C101" s="1025">
        <f>SUM(C102)</f>
        <v>372000000</v>
      </c>
      <c r="D101" s="1024">
        <f t="shared" si="4"/>
        <v>0</v>
      </c>
      <c r="E101" s="1025">
        <f>SUM(E102)</f>
        <v>372000000</v>
      </c>
      <c r="F101" s="1025">
        <f>SUM(F102)</f>
        <v>414527531.5</v>
      </c>
      <c r="G101" s="1025">
        <f t="shared" si="5"/>
        <v>-42527531.5</v>
      </c>
    </row>
    <row r="102" spans="1:7" s="1403" customFormat="1">
      <c r="A102" s="1406" t="s">
        <v>8626</v>
      </c>
      <c r="B102" s="1404" t="s">
        <v>944</v>
      </c>
      <c r="C102" s="1025">
        <f>SUM(C103:C105)</f>
        <v>372000000</v>
      </c>
      <c r="D102" s="1024">
        <f t="shared" si="4"/>
        <v>0</v>
      </c>
      <c r="E102" s="1025">
        <f>SUM(E103:E105)</f>
        <v>372000000</v>
      </c>
      <c r="F102" s="1025">
        <f>SUM(F103:F105)</f>
        <v>414527531.5</v>
      </c>
      <c r="G102" s="1025">
        <f t="shared" si="5"/>
        <v>-42527531.5</v>
      </c>
    </row>
    <row r="103" spans="1:7" s="1403" customFormat="1">
      <c r="A103" s="1406" t="s">
        <v>8627</v>
      </c>
      <c r="B103" s="1404" t="s">
        <v>945</v>
      </c>
      <c r="C103" s="1025">
        <v>22000000</v>
      </c>
      <c r="D103" s="1024">
        <f t="shared" si="4"/>
        <v>0</v>
      </c>
      <c r="E103" s="1025">
        <v>22000000</v>
      </c>
      <c r="F103" s="1025">
        <v>16825795</v>
      </c>
      <c r="G103" s="1025">
        <f t="shared" si="5"/>
        <v>5174205</v>
      </c>
    </row>
    <row r="104" spans="1:7" s="1403" customFormat="1">
      <c r="A104" s="1406" t="s">
        <v>8628</v>
      </c>
      <c r="B104" s="1404" t="s">
        <v>946</v>
      </c>
      <c r="C104" s="1025">
        <v>350000000</v>
      </c>
      <c r="D104" s="1024">
        <f t="shared" si="4"/>
        <v>0</v>
      </c>
      <c r="E104" s="1025">
        <v>350000000</v>
      </c>
      <c r="F104" s="1025">
        <v>397701736.5</v>
      </c>
      <c r="G104" s="1025">
        <f t="shared" si="5"/>
        <v>-47701736.5</v>
      </c>
    </row>
    <row r="105" spans="1:7" s="1403" customFormat="1">
      <c r="A105" s="1406" t="s">
        <v>8629</v>
      </c>
      <c r="B105" s="1404" t="s">
        <v>4369</v>
      </c>
      <c r="C105" s="1025">
        <v>0</v>
      </c>
      <c r="D105" s="1024">
        <f t="shared" si="4"/>
        <v>0</v>
      </c>
      <c r="E105" s="1025">
        <v>0</v>
      </c>
      <c r="F105" s="1025">
        <v>0</v>
      </c>
      <c r="G105" s="1025">
        <f t="shared" si="5"/>
        <v>0</v>
      </c>
    </row>
    <row r="106" spans="1:7" s="1403" customFormat="1">
      <c r="A106" s="1406"/>
      <c r="B106" s="1404"/>
      <c r="C106" s="1025"/>
      <c r="D106" s="1024"/>
      <c r="E106" s="1025"/>
      <c r="F106" s="1025"/>
      <c r="G106" s="1025"/>
    </row>
    <row r="107" spans="1:7" s="1403" customFormat="1">
      <c r="A107" s="1411" t="s">
        <v>8630</v>
      </c>
      <c r="B107" s="1401" t="s">
        <v>176</v>
      </c>
      <c r="C107" s="1402">
        <f>SUM(C109+C116)</f>
        <v>457000000</v>
      </c>
      <c r="D107" s="1405">
        <f>E107-C107</f>
        <v>0</v>
      </c>
      <c r="E107" s="1402">
        <f>SUM(E109+E116)</f>
        <v>457000000</v>
      </c>
      <c r="F107" s="1402">
        <f>SUM(F109+F116)</f>
        <v>546325210.88</v>
      </c>
      <c r="G107" s="1402">
        <f>E107-F107</f>
        <v>-89325210.879999995</v>
      </c>
    </row>
    <row r="108" spans="1:7" s="1403" customFormat="1">
      <c r="A108" s="1411"/>
      <c r="B108" s="1401"/>
      <c r="C108" s="1402"/>
      <c r="D108" s="1405"/>
      <c r="E108" s="1402"/>
      <c r="F108" s="1402"/>
      <c r="G108" s="1402"/>
    </row>
    <row r="109" spans="1:7" s="1410" customFormat="1">
      <c r="A109" s="1411" t="s">
        <v>8631</v>
      </c>
      <c r="B109" s="1401" t="s">
        <v>947</v>
      </c>
      <c r="C109" s="1402">
        <f>SUM(C110:C114)</f>
        <v>457000000</v>
      </c>
      <c r="D109" s="1405">
        <f t="shared" ref="D109:D114" si="6">E109-C109</f>
        <v>0</v>
      </c>
      <c r="E109" s="1402">
        <f>SUM(E110:E114)</f>
        <v>457000000</v>
      </c>
      <c r="F109" s="1402">
        <f>SUM(F110:F114)</f>
        <v>546325210.88</v>
      </c>
      <c r="G109" s="1402">
        <f>SUM(G110:G114)</f>
        <v>-89325210.88000001</v>
      </c>
    </row>
    <row r="110" spans="1:7" s="1403" customFormat="1">
      <c r="A110" s="1406" t="s">
        <v>8632</v>
      </c>
      <c r="B110" s="1404" t="s">
        <v>948</v>
      </c>
      <c r="C110" s="1025">
        <v>325000000</v>
      </c>
      <c r="D110" s="1024">
        <f t="shared" si="6"/>
        <v>0</v>
      </c>
      <c r="E110" s="1025">
        <v>325000000</v>
      </c>
      <c r="F110" s="1025">
        <v>482264005.05000001</v>
      </c>
      <c r="G110" s="1025">
        <f>E110-F110</f>
        <v>-157264005.05000001</v>
      </c>
    </row>
    <row r="111" spans="1:7" s="1403" customFormat="1">
      <c r="A111" s="1406" t="s">
        <v>8633</v>
      </c>
      <c r="B111" s="1404" t="s">
        <v>949</v>
      </c>
      <c r="C111" s="1025">
        <v>58000000</v>
      </c>
      <c r="D111" s="1024">
        <f t="shared" si="6"/>
        <v>0</v>
      </c>
      <c r="E111" s="1025">
        <v>58000000</v>
      </c>
      <c r="F111" s="1025">
        <v>4834575.3600000003</v>
      </c>
      <c r="G111" s="1025">
        <f>E111-F111</f>
        <v>53165424.640000001</v>
      </c>
    </row>
    <row r="112" spans="1:7" s="1403" customFormat="1">
      <c r="A112" s="1406" t="s">
        <v>8634</v>
      </c>
      <c r="B112" s="1404" t="s">
        <v>950</v>
      </c>
      <c r="C112" s="1025">
        <v>9000000</v>
      </c>
      <c r="D112" s="1024">
        <f t="shared" si="6"/>
        <v>0</v>
      </c>
      <c r="E112" s="1025">
        <v>9000000</v>
      </c>
      <c r="F112" s="1025">
        <v>16122562.5</v>
      </c>
      <c r="G112" s="1025">
        <f>E112-F112</f>
        <v>-7122562.5</v>
      </c>
    </row>
    <row r="113" spans="1:8" s="1403" customFormat="1">
      <c r="A113" s="1406" t="s">
        <v>8635</v>
      </c>
      <c r="B113" s="1404" t="s">
        <v>951</v>
      </c>
      <c r="C113" s="1025">
        <v>7000000</v>
      </c>
      <c r="D113" s="1024">
        <f t="shared" si="6"/>
        <v>0</v>
      </c>
      <c r="E113" s="1025">
        <v>7000000</v>
      </c>
      <c r="F113" s="1025">
        <v>7437421.75</v>
      </c>
      <c r="G113" s="1025">
        <f>E113-F113</f>
        <v>-437421.75</v>
      </c>
    </row>
    <row r="114" spans="1:8" s="1403" customFormat="1">
      <c r="A114" s="1406" t="s">
        <v>952</v>
      </c>
      <c r="B114" s="1404" t="s">
        <v>953</v>
      </c>
      <c r="C114" s="1025">
        <v>58000000</v>
      </c>
      <c r="D114" s="1024">
        <f t="shared" si="6"/>
        <v>0</v>
      </c>
      <c r="E114" s="1025">
        <v>58000000</v>
      </c>
      <c r="F114" s="1025">
        <v>35666646.219999999</v>
      </c>
      <c r="G114" s="1025">
        <f>E114-F114</f>
        <v>22333353.780000001</v>
      </c>
    </row>
    <row r="115" spans="1:8" s="1403" customFormat="1" hidden="1">
      <c r="A115" s="1406"/>
      <c r="B115" s="1404"/>
      <c r="C115" s="1025"/>
      <c r="D115" s="1024"/>
      <c r="E115" s="1025"/>
      <c r="F115" s="1025"/>
      <c r="G115" s="1025"/>
    </row>
    <row r="116" spans="1:8" s="1410" customFormat="1" hidden="1">
      <c r="A116" s="1411" t="s">
        <v>8636</v>
      </c>
      <c r="B116" s="1401" t="s">
        <v>4370</v>
      </c>
      <c r="C116" s="1402">
        <f>SUM(C117)</f>
        <v>0</v>
      </c>
      <c r="D116" s="1405">
        <f>E116-C116</f>
        <v>0</v>
      </c>
      <c r="E116" s="1402">
        <f>SUM(E117)</f>
        <v>0</v>
      </c>
      <c r="F116" s="1402">
        <f>SUM(F117)</f>
        <v>0</v>
      </c>
      <c r="G116" s="1402">
        <f>E116-F116</f>
        <v>0</v>
      </c>
    </row>
    <row r="117" spans="1:8" s="1403" customFormat="1" hidden="1">
      <c r="A117" s="1406" t="s">
        <v>8637</v>
      </c>
      <c r="B117" s="1404" t="s">
        <v>4371</v>
      </c>
      <c r="C117" s="1025">
        <v>0</v>
      </c>
      <c r="D117" s="1024">
        <f>E117-C117</f>
        <v>0</v>
      </c>
      <c r="E117" s="1025">
        <v>0</v>
      </c>
      <c r="F117" s="1025">
        <v>0</v>
      </c>
      <c r="G117" s="1025">
        <f>E117-F117</f>
        <v>0</v>
      </c>
    </row>
    <row r="118" spans="1:8" s="1403" customFormat="1">
      <c r="A118" s="1406"/>
      <c r="B118" s="1404"/>
      <c r="C118" s="1025"/>
      <c r="D118" s="1024"/>
      <c r="E118" s="1025"/>
      <c r="F118" s="1025"/>
      <c r="G118" s="1025"/>
    </row>
    <row r="119" spans="1:8" s="1403" customFormat="1">
      <c r="A119" s="1411" t="s">
        <v>8638</v>
      </c>
      <c r="B119" s="1401" t="s">
        <v>451</v>
      </c>
      <c r="C119" s="1402">
        <f>SUM(C121+C126+C128)</f>
        <v>272679737487.10001</v>
      </c>
      <c r="D119" s="1405">
        <f>E119-C119</f>
        <v>18761269660.699982</v>
      </c>
      <c r="E119" s="1402">
        <f>SUM(E121+E126+E128)</f>
        <v>291441007147.79999</v>
      </c>
      <c r="F119" s="1402">
        <f>SUM(F121+F126+F128)</f>
        <v>285885514113.57996</v>
      </c>
      <c r="G119" s="1402">
        <f>E119-F119</f>
        <v>5555493034.2200317</v>
      </c>
    </row>
    <row r="120" spans="1:8" s="1403" customFormat="1">
      <c r="A120" s="1411"/>
      <c r="B120" s="1401"/>
      <c r="C120" s="1402"/>
      <c r="D120" s="1405"/>
      <c r="E120" s="1402"/>
      <c r="F120" s="1402"/>
      <c r="G120" s="1402"/>
      <c r="H120" s="1409"/>
    </row>
    <row r="121" spans="1:8" s="1403" customFormat="1">
      <c r="A121" s="1411" t="s">
        <v>8639</v>
      </c>
      <c r="B121" s="1401" t="s">
        <v>954</v>
      </c>
      <c r="C121" s="1402">
        <f>SUM(C122:C124)</f>
        <v>271231372487.10001</v>
      </c>
      <c r="D121" s="1405">
        <f>E121-C121</f>
        <v>18759801040.999969</v>
      </c>
      <c r="E121" s="1402">
        <f>SUM(E122:E124)</f>
        <v>289991173528.09998</v>
      </c>
      <c r="F121" s="1402">
        <f>SUM(F122:F124)</f>
        <v>284029270795.83997</v>
      </c>
      <c r="G121" s="1402">
        <f>E121-F121</f>
        <v>5961902732.2600098</v>
      </c>
    </row>
    <row r="122" spans="1:8" s="1403" customFormat="1">
      <c r="A122" s="1406" t="s">
        <v>8640</v>
      </c>
      <c r="B122" s="1404" t="s">
        <v>955</v>
      </c>
      <c r="C122" s="1025">
        <v>271065437487.10001</v>
      </c>
      <c r="D122" s="1024">
        <f>E122-C122</f>
        <v>18732022303.819977</v>
      </c>
      <c r="E122" s="1025">
        <v>289797459790.91998</v>
      </c>
      <c r="F122" s="1025">
        <v>283842123173.12</v>
      </c>
      <c r="G122" s="1025">
        <f>E122-F122</f>
        <v>5955336617.7999878</v>
      </c>
    </row>
    <row r="123" spans="1:8" s="1403" customFormat="1">
      <c r="A123" s="1406" t="s">
        <v>8641</v>
      </c>
      <c r="B123" s="1404" t="s">
        <v>956</v>
      </c>
      <c r="C123" s="1025">
        <v>0</v>
      </c>
      <c r="D123" s="1024">
        <f>E123-C123</f>
        <v>0</v>
      </c>
      <c r="E123" s="1025">
        <v>0</v>
      </c>
      <c r="F123" s="1025">
        <v>0</v>
      </c>
      <c r="G123" s="1025">
        <f>E123-F123</f>
        <v>0</v>
      </c>
    </row>
    <row r="124" spans="1:8" s="1403" customFormat="1">
      <c r="A124" s="1406" t="s">
        <v>8642</v>
      </c>
      <c r="B124" s="1404" t="s">
        <v>957</v>
      </c>
      <c r="C124" s="1025">
        <v>165935000</v>
      </c>
      <c r="D124" s="1024">
        <f>E124-C124</f>
        <v>27778737.180000007</v>
      </c>
      <c r="E124" s="1025">
        <v>193713737.18000001</v>
      </c>
      <c r="F124" s="1025">
        <v>187147622.72</v>
      </c>
      <c r="G124" s="1025">
        <f>E124-F124</f>
        <v>6566114.4600000083</v>
      </c>
    </row>
    <row r="125" spans="1:8" s="1403" customFormat="1">
      <c r="A125" s="1406"/>
      <c r="B125" s="1404"/>
      <c r="C125" s="1025"/>
      <c r="D125" s="1024"/>
      <c r="E125" s="1025"/>
      <c r="F125" s="1025"/>
      <c r="G125" s="1025"/>
    </row>
    <row r="126" spans="1:8" s="1403" customFormat="1">
      <c r="A126" s="1411" t="s">
        <v>8643</v>
      </c>
      <c r="B126" s="1401" t="s">
        <v>958</v>
      </c>
      <c r="C126" s="1405">
        <v>1368865000</v>
      </c>
      <c r="D126" s="1405">
        <f>E126-C126</f>
        <v>1468619.7000000477</v>
      </c>
      <c r="E126" s="1402">
        <v>1370333619.7</v>
      </c>
      <c r="F126" s="1402">
        <v>1756900547.9100001</v>
      </c>
      <c r="G126" s="1402">
        <f>E126-F126</f>
        <v>-386566928.21000004</v>
      </c>
    </row>
    <row r="127" spans="1:8" s="1403" customFormat="1">
      <c r="A127" s="1406"/>
      <c r="B127" s="1404"/>
      <c r="C127" s="1025"/>
      <c r="D127" s="1024"/>
      <c r="E127" s="1025"/>
      <c r="F127" s="1025"/>
      <c r="G127" s="1025"/>
    </row>
    <row r="128" spans="1:8" s="1403" customFormat="1">
      <c r="A128" s="1411" t="s">
        <v>8644</v>
      </c>
      <c r="B128" s="1401" t="s">
        <v>959</v>
      </c>
      <c r="C128" s="1402">
        <f>SUM(C129)</f>
        <v>79500000</v>
      </c>
      <c r="D128" s="1405">
        <f>E128-C128</f>
        <v>0</v>
      </c>
      <c r="E128" s="1402">
        <f>SUM(E129)</f>
        <v>79500000</v>
      </c>
      <c r="F128" s="1402">
        <f>SUM(F129)</f>
        <v>99342769.829999998</v>
      </c>
      <c r="G128" s="1402">
        <f>E128-F128</f>
        <v>-19842769.829999998</v>
      </c>
    </row>
    <row r="129" spans="1:8" s="1403" customFormat="1">
      <c r="A129" s="1406" t="s">
        <v>8645</v>
      </c>
      <c r="B129" s="1404" t="s">
        <v>960</v>
      </c>
      <c r="C129" s="1025">
        <v>79500000</v>
      </c>
      <c r="D129" s="1024">
        <f>E129-C129</f>
        <v>0</v>
      </c>
      <c r="E129" s="1025">
        <v>79500000</v>
      </c>
      <c r="F129" s="1025">
        <v>99342769.829999998</v>
      </c>
      <c r="G129" s="1025">
        <f>E129-F129</f>
        <v>-19842769.829999998</v>
      </c>
    </row>
    <row r="130" spans="1:8" s="1403" customFormat="1">
      <c r="A130" s="1406"/>
      <c r="B130" s="1404"/>
      <c r="C130" s="1025"/>
      <c r="D130" s="1024"/>
      <c r="E130" s="1025"/>
      <c r="F130" s="1025"/>
      <c r="G130" s="1025"/>
    </row>
    <row r="131" spans="1:8" s="1412" customFormat="1">
      <c r="A131" s="1411" t="s">
        <v>8646</v>
      </c>
      <c r="B131" s="1401" t="s">
        <v>961</v>
      </c>
      <c r="C131" s="1402">
        <f>SUM(C133,C137,C141)</f>
        <v>5302135500</v>
      </c>
      <c r="D131" s="1405">
        <f>E131-C131</f>
        <v>757539446</v>
      </c>
      <c r="E131" s="1402">
        <f>SUM(E133,E137,E141)</f>
        <v>6059674946</v>
      </c>
      <c r="F131" s="1402">
        <f>SUM(F133,F137,F141)</f>
        <v>5902917874.710001</v>
      </c>
      <c r="G131" s="1402">
        <f>SUM(E131-F131)</f>
        <v>156757071.28999901</v>
      </c>
    </row>
    <row r="132" spans="1:8" s="1412" customFormat="1">
      <c r="A132" s="1411"/>
      <c r="B132" s="1401"/>
      <c r="C132" s="1402"/>
      <c r="D132" s="1405"/>
      <c r="E132" s="1402"/>
      <c r="F132" s="1402"/>
      <c r="G132" s="1402"/>
    </row>
    <row r="133" spans="1:8" s="1412" customFormat="1">
      <c r="A133" s="1411" t="s">
        <v>8647</v>
      </c>
      <c r="B133" s="1401" t="s">
        <v>3637</v>
      </c>
      <c r="C133" s="1402">
        <f>SUM(C134)</f>
        <v>0</v>
      </c>
      <c r="D133" s="1405">
        <f>SUM(D134)</f>
        <v>447339446</v>
      </c>
      <c r="E133" s="1402">
        <f>SUM(E134)</f>
        <v>447339446</v>
      </c>
      <c r="F133" s="1402">
        <f>SUM(F134)</f>
        <v>453412840</v>
      </c>
      <c r="G133" s="1402">
        <f>E133-F133</f>
        <v>-6073394</v>
      </c>
    </row>
    <row r="134" spans="1:8" s="1412" customFormat="1">
      <c r="A134" s="1411" t="s">
        <v>8648</v>
      </c>
      <c r="B134" s="1401" t="s">
        <v>3638</v>
      </c>
      <c r="C134" s="1402">
        <f>SUM(C135)</f>
        <v>0</v>
      </c>
      <c r="D134" s="1402">
        <f>E134-C134</f>
        <v>447339446</v>
      </c>
      <c r="E134" s="1402">
        <f>SUM(E135)</f>
        <v>447339446</v>
      </c>
      <c r="F134" s="1402">
        <f>SUM(F135)</f>
        <v>453412840</v>
      </c>
      <c r="G134" s="1402">
        <f>+G135</f>
        <v>-6073394</v>
      </c>
    </row>
    <row r="135" spans="1:8" s="1403" customFormat="1">
      <c r="A135" s="1413" t="s">
        <v>8649</v>
      </c>
      <c r="B135" s="1413" t="s">
        <v>4372</v>
      </c>
      <c r="C135" s="1023">
        <v>0</v>
      </c>
      <c r="D135" s="1027">
        <f>E135-C135</f>
        <v>447339446</v>
      </c>
      <c r="E135" s="1023">
        <v>447339446</v>
      </c>
      <c r="F135" s="1023">
        <v>453412840</v>
      </c>
      <c r="G135" s="1023">
        <f>E135-F135</f>
        <v>-6073394</v>
      </c>
    </row>
    <row r="136" spans="1:8" s="1403" customFormat="1">
      <c r="A136" s="1414"/>
      <c r="B136" s="1414"/>
      <c r="C136" s="1414"/>
      <c r="D136" s="1414"/>
      <c r="E136" s="1414"/>
      <c r="F136" s="1414"/>
      <c r="G136" s="1414"/>
    </row>
    <row r="137" spans="1:8" s="1403" customFormat="1">
      <c r="A137" s="1411" t="s">
        <v>8650</v>
      </c>
      <c r="B137" s="1401" t="s">
        <v>962</v>
      </c>
      <c r="C137" s="1402">
        <f>SUM(C138)</f>
        <v>200100000</v>
      </c>
      <c r="D137" s="1405">
        <f>E137-C137</f>
        <v>0</v>
      </c>
      <c r="E137" s="1402">
        <f>SUM(E138)</f>
        <v>200100000</v>
      </c>
      <c r="F137" s="1402">
        <f>SUM(F138)</f>
        <v>173628427.31</v>
      </c>
      <c r="G137" s="1402">
        <f>E137-F137</f>
        <v>26471572.689999998</v>
      </c>
    </row>
    <row r="138" spans="1:8" s="1403" customFormat="1">
      <c r="A138" s="1411" t="s">
        <v>8651</v>
      </c>
      <c r="B138" s="1401" t="s">
        <v>963</v>
      </c>
      <c r="C138" s="1402">
        <f>SUM(C139)</f>
        <v>200100000</v>
      </c>
      <c r="D138" s="1405">
        <f>E138-C138</f>
        <v>0</v>
      </c>
      <c r="E138" s="1402">
        <f>SUM(E139)</f>
        <v>200100000</v>
      </c>
      <c r="F138" s="1402">
        <f>SUM(F139)</f>
        <v>173628427.31</v>
      </c>
      <c r="G138" s="1402">
        <f>E138-F138</f>
        <v>26471572.689999998</v>
      </c>
    </row>
    <row r="139" spans="1:8" s="1403" customFormat="1">
      <c r="A139" s="1406" t="s">
        <v>8652</v>
      </c>
      <c r="B139" s="1404" t="s">
        <v>964</v>
      </c>
      <c r="C139" s="1025">
        <v>200100000</v>
      </c>
      <c r="D139" s="1024">
        <f>E139-C139</f>
        <v>0</v>
      </c>
      <c r="E139" s="1025">
        <v>200100000</v>
      </c>
      <c r="F139" s="1025">
        <v>173628427.31</v>
      </c>
      <c r="G139" s="1025">
        <f>E139-F139</f>
        <v>26471572.689999998</v>
      </c>
    </row>
    <row r="140" spans="1:8" s="1403" customFormat="1">
      <c r="A140" s="1414"/>
      <c r="B140" s="1414"/>
      <c r="C140" s="1414"/>
      <c r="D140" s="1414"/>
      <c r="E140" s="1414"/>
      <c r="F140" s="1414"/>
      <c r="G140" s="1414"/>
    </row>
    <row r="141" spans="1:8" s="1415" customFormat="1">
      <c r="A141" s="1411" t="s">
        <v>4373</v>
      </c>
      <c r="B141" s="1401" t="s">
        <v>4374</v>
      </c>
      <c r="C141" s="1402">
        <f>SUM(C142)</f>
        <v>5102035500</v>
      </c>
      <c r="D141" s="1405">
        <f>E141-C141</f>
        <v>310200000</v>
      </c>
      <c r="E141" s="1402">
        <f>SUM(E142)</f>
        <v>5412235500</v>
      </c>
      <c r="F141" s="1402">
        <f>SUM(F142)</f>
        <v>5275876607.4000006</v>
      </c>
      <c r="G141" s="1402">
        <f>E141-F141</f>
        <v>136358892.59999943</v>
      </c>
    </row>
    <row r="142" spans="1:8" s="1415" customFormat="1">
      <c r="A142" s="1411" t="s">
        <v>4375</v>
      </c>
      <c r="B142" s="1401" t="s">
        <v>3639</v>
      </c>
      <c r="C142" s="1402">
        <f>+C143+C146</f>
        <v>5102035500</v>
      </c>
      <c r="D142" s="1405">
        <f>E142-C142</f>
        <v>310200000</v>
      </c>
      <c r="E142" s="1402">
        <f>+E143+E146</f>
        <v>5412235500</v>
      </c>
      <c r="F142" s="1402">
        <f>+F143+F146</f>
        <v>5275876607.4000006</v>
      </c>
      <c r="G142" s="1402">
        <f>E142-F142</f>
        <v>136358892.59999943</v>
      </c>
    </row>
    <row r="143" spans="1:8" s="1415" customFormat="1">
      <c r="A143" s="1406" t="s">
        <v>4376</v>
      </c>
      <c r="B143" s="1404" t="s">
        <v>4377</v>
      </c>
      <c r="C143" s="1025">
        <f>+C144</f>
        <v>4624800000</v>
      </c>
      <c r="D143" s="1024">
        <f t="shared" ref="D143:E143" si="7">+D144</f>
        <v>310200000</v>
      </c>
      <c r="E143" s="1025">
        <f t="shared" si="7"/>
        <v>4935000000</v>
      </c>
      <c r="F143" s="1025">
        <f>+F144</f>
        <v>4674868648.2600002</v>
      </c>
      <c r="G143" s="1025">
        <f>E143-F143</f>
        <v>260131351.73999977</v>
      </c>
    </row>
    <row r="144" spans="1:8" s="1415" customFormat="1">
      <c r="A144" s="1413" t="s">
        <v>8653</v>
      </c>
      <c r="B144" s="1413" t="s">
        <v>4378</v>
      </c>
      <c r="C144" s="1023">
        <v>4624800000</v>
      </c>
      <c r="D144" s="1027">
        <f>E144-C144</f>
        <v>310200000</v>
      </c>
      <c r="E144" s="1023">
        <v>4935000000</v>
      </c>
      <c r="F144" s="1023">
        <v>4674868648.2600002</v>
      </c>
      <c r="G144" s="1023">
        <f>E144-F144</f>
        <v>260131351.73999977</v>
      </c>
      <c r="H144" s="1416"/>
    </row>
    <row r="145" spans="1:15" s="1415" customFormat="1">
      <c r="A145" s="1413"/>
      <c r="B145" s="1413"/>
      <c r="C145" s="1023"/>
      <c r="D145" s="1027"/>
      <c r="E145" s="1023"/>
      <c r="F145" s="1023"/>
      <c r="G145" s="1023"/>
    </row>
    <row r="146" spans="1:15" s="1415" customFormat="1">
      <c r="A146" s="1406" t="s">
        <v>4379</v>
      </c>
      <c r="B146" s="1404" t="s">
        <v>4380</v>
      </c>
      <c r="C146" s="1025">
        <f>SUM(C147:C148)</f>
        <v>477235500</v>
      </c>
      <c r="D146" s="1024">
        <f>SUM(D147:D148)</f>
        <v>0</v>
      </c>
      <c r="E146" s="1025">
        <f>SUM(E147:E148)</f>
        <v>477235500</v>
      </c>
      <c r="F146" s="1025">
        <f>SUM(F147:F148)</f>
        <v>601007959.13999999</v>
      </c>
      <c r="G146" s="1025">
        <f>E146-F146</f>
        <v>-123772459.13999999</v>
      </c>
    </row>
    <row r="147" spans="1:15" s="1403" customFormat="1">
      <c r="A147" s="1413" t="s">
        <v>8654</v>
      </c>
      <c r="B147" s="1413" t="s">
        <v>4381</v>
      </c>
      <c r="C147" s="1023">
        <v>238617750</v>
      </c>
      <c r="D147" s="1027">
        <f>E147-C147</f>
        <v>0</v>
      </c>
      <c r="E147" s="1023">
        <v>238617750</v>
      </c>
      <c r="F147" s="1023">
        <v>300503979.57999998</v>
      </c>
      <c r="G147" s="1023">
        <f>E147-F147</f>
        <v>-61886229.579999983</v>
      </c>
    </row>
    <row r="148" spans="1:15" s="1403" customFormat="1">
      <c r="A148" s="1413" t="s">
        <v>8655</v>
      </c>
      <c r="B148" s="1413" t="s">
        <v>4394</v>
      </c>
      <c r="C148" s="1023">
        <v>238617750</v>
      </c>
      <c r="D148" s="1027">
        <f>E148-C148</f>
        <v>0</v>
      </c>
      <c r="E148" s="1023">
        <v>238617750</v>
      </c>
      <c r="F148" s="1023">
        <v>300503979.56</v>
      </c>
      <c r="G148" s="1023">
        <f>E148-F148</f>
        <v>-61886229.560000002</v>
      </c>
      <c r="H148" s="1409"/>
    </row>
    <row r="149" spans="1:15" s="1403" customFormat="1">
      <c r="A149" s="1406"/>
      <c r="B149" s="1404"/>
      <c r="C149" s="1025"/>
      <c r="D149" s="1024"/>
      <c r="E149" s="1025"/>
      <c r="F149" s="1025"/>
      <c r="G149" s="1025"/>
    </row>
    <row r="150" spans="1:15" s="1403" customFormat="1">
      <c r="A150" s="1411" t="s">
        <v>8656</v>
      </c>
      <c r="B150" s="1401" t="s">
        <v>965</v>
      </c>
      <c r="C150" s="1402">
        <f>SUM(C152)</f>
        <v>48618221999.999992</v>
      </c>
      <c r="D150" s="1405">
        <f>E150-C150</f>
        <v>38929836315.820015</v>
      </c>
      <c r="E150" s="1402">
        <f>SUM(E152)</f>
        <v>87548058315.820007</v>
      </c>
      <c r="F150" s="1402">
        <f>SUM(F152)</f>
        <v>89670377028.540009</v>
      </c>
      <c r="G150" s="1402">
        <f>SUM(E150-F150)</f>
        <v>-2122318712.7200012</v>
      </c>
    </row>
    <row r="151" spans="1:15" s="1403" customFormat="1">
      <c r="A151" s="1411"/>
      <c r="B151" s="1401"/>
      <c r="C151" s="1402"/>
      <c r="D151" s="1402"/>
      <c r="E151" s="1402"/>
      <c r="F151" s="1402"/>
      <c r="G151" s="1402"/>
    </row>
    <row r="152" spans="1:15" s="1403" customFormat="1" ht="14.25">
      <c r="A152" s="1411" t="s">
        <v>8657</v>
      </c>
      <c r="B152" s="1401" t="s">
        <v>4389</v>
      </c>
      <c r="C152" s="1402">
        <f>SUM(C154+C172)</f>
        <v>48618221999.999992</v>
      </c>
      <c r="D152" s="1405">
        <f>E152-C152</f>
        <v>38929836315.820015</v>
      </c>
      <c r="E152" s="1402">
        <f>SUM(E154+E172)</f>
        <v>87548058315.820007</v>
      </c>
      <c r="F152" s="1402">
        <f>SUM(F154+F172)</f>
        <v>89670377028.540009</v>
      </c>
      <c r="G152" s="1402">
        <f>E152-F152</f>
        <v>-2122318712.7200012</v>
      </c>
    </row>
    <row r="153" spans="1:15" s="1403" customFormat="1">
      <c r="A153" s="1411"/>
      <c r="B153" s="1401"/>
      <c r="C153" s="1402"/>
      <c r="D153" s="1405"/>
      <c r="E153" s="1402"/>
      <c r="F153" s="1402"/>
      <c r="G153" s="1402"/>
    </row>
    <row r="154" spans="1:15" s="1403" customFormat="1">
      <c r="A154" s="1411" t="s">
        <v>8658</v>
      </c>
      <c r="B154" s="1401" t="s">
        <v>966</v>
      </c>
      <c r="C154" s="1402">
        <f>SUM(C155:C170)</f>
        <v>48618221999.999992</v>
      </c>
      <c r="D154" s="1405">
        <f>E154-C154</f>
        <v>31299910418.380013</v>
      </c>
      <c r="E154" s="1402">
        <f>SUM(E155:E170)</f>
        <v>79918132418.380005</v>
      </c>
      <c r="F154" s="1402">
        <f>SUM(F155:F170)</f>
        <v>82040451131.100006</v>
      </c>
      <c r="G154" s="1402">
        <f>SUM(G155:G170)</f>
        <v>-2122318712.7199998</v>
      </c>
    </row>
    <row r="155" spans="1:15" s="1403" customFormat="1">
      <c r="A155" s="1406" t="s">
        <v>8659</v>
      </c>
      <c r="B155" s="1404" t="s">
        <v>967</v>
      </c>
      <c r="C155" s="1023">
        <v>11450800000</v>
      </c>
      <c r="D155" s="1024">
        <f t="shared" ref="D155:D170" si="8">E155-C155</f>
        <v>1730446499.0799999</v>
      </c>
      <c r="E155" s="1023">
        <v>13181246499.08</v>
      </c>
      <c r="F155" s="1025">
        <v>13201961590.709999</v>
      </c>
      <c r="G155" s="1025">
        <f>E155-F155</f>
        <v>-20715091.629999161</v>
      </c>
    </row>
    <row r="156" spans="1:15" s="1403" customFormat="1">
      <c r="A156" s="1406" t="s">
        <v>8660</v>
      </c>
      <c r="B156" s="1413" t="s">
        <v>970</v>
      </c>
      <c r="C156" s="1023">
        <v>6955000000</v>
      </c>
      <c r="D156" s="1027">
        <f t="shared" si="8"/>
        <v>1456836383.0500002</v>
      </c>
      <c r="E156" s="1023">
        <v>8411836383.0500002</v>
      </c>
      <c r="F156" s="1023">
        <v>8342535888.1099997</v>
      </c>
      <c r="G156" s="1023">
        <f t="shared" ref="G156:G170" si="9">E156-F156</f>
        <v>69300494.940000534</v>
      </c>
    </row>
    <row r="157" spans="1:15" s="1403" customFormat="1">
      <c r="A157" s="1406" t="s">
        <v>8661</v>
      </c>
      <c r="B157" s="1413" t="s">
        <v>971</v>
      </c>
      <c r="C157" s="1023">
        <v>3712000000</v>
      </c>
      <c r="D157" s="1027">
        <f t="shared" si="8"/>
        <v>2742344133.0699997</v>
      </c>
      <c r="E157" s="1023">
        <v>6454344133.0699997</v>
      </c>
      <c r="F157" s="1023">
        <v>6454926920.1800003</v>
      </c>
      <c r="G157" s="1023">
        <f t="shared" si="9"/>
        <v>-582787.11000061035</v>
      </c>
    </row>
    <row r="158" spans="1:15" s="1403" customFormat="1">
      <c r="A158" s="1406" t="s">
        <v>8662</v>
      </c>
      <c r="B158" s="1413" t="s">
        <v>4382</v>
      </c>
      <c r="C158" s="1023">
        <v>3300000000</v>
      </c>
      <c r="D158" s="1027">
        <f t="shared" si="8"/>
        <v>696321139.69999981</v>
      </c>
      <c r="E158" s="1023">
        <v>3996321139.6999998</v>
      </c>
      <c r="F158" s="1023">
        <v>3918511771.4200001</v>
      </c>
      <c r="G158" s="1023">
        <f t="shared" si="9"/>
        <v>77809368.279999733</v>
      </c>
      <c r="H158" s="1417"/>
      <c r="I158" s="1417"/>
      <c r="J158" s="1418"/>
      <c r="L158" s="1407"/>
      <c r="M158" s="1407"/>
      <c r="N158" s="1408"/>
    </row>
    <row r="159" spans="1:15" s="1403" customFormat="1">
      <c r="A159" s="1406" t="s">
        <v>8663</v>
      </c>
      <c r="B159" s="1413" t="s">
        <v>973</v>
      </c>
      <c r="C159" s="1023">
        <v>486000000</v>
      </c>
      <c r="D159" s="1027">
        <f t="shared" si="8"/>
        <v>-25884271.620000005</v>
      </c>
      <c r="E159" s="1023">
        <v>460115728.38</v>
      </c>
      <c r="F159" s="1023">
        <v>460770662.47000003</v>
      </c>
      <c r="G159" s="1023">
        <f t="shared" si="9"/>
        <v>-654934.09000003338</v>
      </c>
      <c r="H159" s="1417"/>
      <c r="I159" s="1417"/>
      <c r="J159" s="1417"/>
      <c r="K159" s="1417"/>
      <c r="L159" s="1417"/>
      <c r="M159" s="1417"/>
      <c r="N159" s="1417"/>
      <c r="O159" s="1408"/>
    </row>
    <row r="160" spans="1:15" s="1403" customFormat="1">
      <c r="A160" s="1406" t="s">
        <v>8664</v>
      </c>
      <c r="B160" s="1413" t="s">
        <v>974</v>
      </c>
      <c r="C160" s="1023">
        <v>470000000</v>
      </c>
      <c r="D160" s="1027">
        <f t="shared" si="8"/>
        <v>-202677508.22</v>
      </c>
      <c r="E160" s="1023">
        <v>267322491.78</v>
      </c>
      <c r="F160" s="1023">
        <v>267059842.44</v>
      </c>
      <c r="G160" s="1023">
        <f t="shared" si="9"/>
        <v>262649.34000000358</v>
      </c>
    </row>
    <row r="161" spans="1:12" s="1403" customFormat="1">
      <c r="A161" s="1406" t="s">
        <v>8665</v>
      </c>
      <c r="B161" s="1413" t="s">
        <v>4383</v>
      </c>
      <c r="C161" s="1023">
        <v>0</v>
      </c>
      <c r="D161" s="1024">
        <f t="shared" si="8"/>
        <v>7844924171.6099997</v>
      </c>
      <c r="E161" s="1023">
        <v>7844924171.6099997</v>
      </c>
      <c r="F161" s="1025">
        <v>7855924171.6099997</v>
      </c>
      <c r="G161" s="1025">
        <f t="shared" si="9"/>
        <v>-11000000</v>
      </c>
    </row>
    <row r="162" spans="1:12" s="1403" customFormat="1">
      <c r="A162" s="1406" t="s">
        <v>8666</v>
      </c>
      <c r="B162" s="1413" t="s">
        <v>4384</v>
      </c>
      <c r="C162" s="1023">
        <v>0</v>
      </c>
      <c r="D162" s="1024">
        <f t="shared" si="8"/>
        <v>1154824.46</v>
      </c>
      <c r="E162" s="1023">
        <v>1154824.46</v>
      </c>
      <c r="F162" s="1025">
        <v>243837365.00999999</v>
      </c>
      <c r="G162" s="1025">
        <f t="shared" si="9"/>
        <v>-242682540.54999998</v>
      </c>
    </row>
    <row r="163" spans="1:12" s="1403" customFormat="1">
      <c r="A163" s="1406" t="s">
        <v>8667</v>
      </c>
      <c r="B163" s="1413" t="s">
        <v>4385</v>
      </c>
      <c r="C163" s="1023">
        <v>0</v>
      </c>
      <c r="D163" s="1024">
        <f t="shared" si="8"/>
        <v>253498871.91999999</v>
      </c>
      <c r="E163" s="1023">
        <v>253498871.91999999</v>
      </c>
      <c r="F163" s="1025">
        <v>253498871.91999999</v>
      </c>
      <c r="G163" s="1025">
        <f t="shared" si="9"/>
        <v>0</v>
      </c>
    </row>
    <row r="164" spans="1:12" s="1403" customFormat="1">
      <c r="A164" s="1406" t="s">
        <v>8668</v>
      </c>
      <c r="B164" s="1413" t="s">
        <v>975</v>
      </c>
      <c r="C164" s="1026">
        <v>10983664158.48</v>
      </c>
      <c r="D164" s="1024">
        <f t="shared" si="8"/>
        <v>15199728557.420002</v>
      </c>
      <c r="E164" s="1023">
        <v>26183392715.900002</v>
      </c>
      <c r="F164" s="1025">
        <v>26183392715.900002</v>
      </c>
      <c r="G164" s="1025">
        <f t="shared" si="9"/>
        <v>0</v>
      </c>
    </row>
    <row r="165" spans="1:12" s="1403" customFormat="1">
      <c r="A165" s="1406" t="s">
        <v>8669</v>
      </c>
      <c r="B165" s="1413" t="s">
        <v>976</v>
      </c>
      <c r="C165" s="1023">
        <v>0</v>
      </c>
      <c r="D165" s="1024">
        <f t="shared" si="8"/>
        <v>0</v>
      </c>
      <c r="E165" s="1023">
        <v>0</v>
      </c>
      <c r="F165" s="1025">
        <v>0</v>
      </c>
      <c r="G165" s="1025">
        <f t="shared" si="9"/>
        <v>0</v>
      </c>
    </row>
    <row r="166" spans="1:12" s="1403" customFormat="1">
      <c r="A166" s="1406" t="s">
        <v>8670</v>
      </c>
      <c r="B166" s="1413" t="s">
        <v>4386</v>
      </c>
      <c r="C166" s="1023">
        <v>0</v>
      </c>
      <c r="D166" s="1024">
        <f t="shared" si="8"/>
        <v>0</v>
      </c>
      <c r="E166" s="1023">
        <v>0</v>
      </c>
      <c r="F166" s="1025">
        <v>0</v>
      </c>
      <c r="G166" s="1025">
        <f t="shared" si="9"/>
        <v>0</v>
      </c>
    </row>
    <row r="167" spans="1:12" s="1403" customFormat="1">
      <c r="A167" s="1406" t="s">
        <v>8671</v>
      </c>
      <c r="B167" s="1413" t="s">
        <v>977</v>
      </c>
      <c r="C167" s="1023">
        <v>4167625752.4200001</v>
      </c>
      <c r="D167" s="1024">
        <f t="shared" si="8"/>
        <v>5915400241.3099995</v>
      </c>
      <c r="E167" s="1023">
        <v>10083025993.73</v>
      </c>
      <c r="F167" s="1025">
        <v>10083025993.73</v>
      </c>
      <c r="G167" s="1025">
        <f t="shared" si="9"/>
        <v>0</v>
      </c>
    </row>
    <row r="168" spans="1:12" s="1403" customFormat="1">
      <c r="A168" s="1406" t="s">
        <v>8672</v>
      </c>
      <c r="B168" s="1413" t="s">
        <v>978</v>
      </c>
      <c r="C168" s="1023">
        <v>849397089.10000002</v>
      </c>
      <c r="D168" s="1024">
        <f t="shared" si="8"/>
        <v>0</v>
      </c>
      <c r="E168" s="1023">
        <v>849397089.10000002</v>
      </c>
      <c r="F168" s="1025">
        <v>1244898891.8</v>
      </c>
      <c r="G168" s="1025">
        <f t="shared" si="9"/>
        <v>-395501802.69999993</v>
      </c>
    </row>
    <row r="169" spans="1:12" s="1403" customFormat="1">
      <c r="A169" s="1406" t="s">
        <v>8673</v>
      </c>
      <c r="B169" s="1413" t="s">
        <v>4387</v>
      </c>
      <c r="C169" s="1023">
        <v>0</v>
      </c>
      <c r="D169" s="1024">
        <f t="shared" si="8"/>
        <v>0</v>
      </c>
      <c r="E169" s="1023">
        <v>0</v>
      </c>
      <c r="F169" s="1025">
        <v>1342999999.9200001</v>
      </c>
      <c r="G169" s="1025">
        <f t="shared" si="9"/>
        <v>-1342999999.9200001</v>
      </c>
    </row>
    <row r="170" spans="1:12" s="1403" customFormat="1">
      <c r="A170" s="1406" t="s">
        <v>8674</v>
      </c>
      <c r="B170" s="1413" t="s">
        <v>4388</v>
      </c>
      <c r="C170" s="1023">
        <v>6243735000</v>
      </c>
      <c r="D170" s="1027">
        <f t="shared" si="8"/>
        <v>-4312182623.3999996</v>
      </c>
      <c r="E170" s="1023">
        <v>1931552376.5999999</v>
      </c>
      <c r="F170" s="1023">
        <v>2187106445.8800001</v>
      </c>
      <c r="G170" s="1023">
        <f t="shared" si="9"/>
        <v>-255554069.28000021</v>
      </c>
    </row>
    <row r="171" spans="1:12" s="1403" customFormat="1">
      <c r="A171" s="1419"/>
      <c r="B171" s="1404"/>
      <c r="C171" s="1023"/>
      <c r="D171" s="1024"/>
      <c r="E171" s="1023"/>
      <c r="F171" s="1025"/>
      <c r="G171" s="1025"/>
      <c r="H171" s="1407"/>
      <c r="I171" s="1407"/>
      <c r="J171" s="1407"/>
      <c r="K171" s="1408"/>
      <c r="L171" s="1407"/>
    </row>
    <row r="172" spans="1:12" s="1403" customFormat="1">
      <c r="A172" s="1420" t="s">
        <v>8675</v>
      </c>
      <c r="B172" s="1420" t="s">
        <v>122</v>
      </c>
      <c r="C172" s="1421">
        <f>SUM(C174)</f>
        <v>0</v>
      </c>
      <c r="D172" s="1421">
        <f t="shared" ref="D172:G172" si="10">SUM(D174)</f>
        <v>7629925897.4399996</v>
      </c>
      <c r="E172" s="1421">
        <f t="shared" si="10"/>
        <v>7629925897.4399996</v>
      </c>
      <c r="F172" s="1421">
        <f t="shared" si="10"/>
        <v>7629925897.4399996</v>
      </c>
      <c r="G172" s="1421">
        <f t="shared" si="10"/>
        <v>0</v>
      </c>
    </row>
    <row r="173" spans="1:12" s="1403" customFormat="1">
      <c r="A173" s="1411"/>
      <c r="B173" s="1401"/>
      <c r="C173" s="1421"/>
      <c r="D173" s="1405"/>
      <c r="E173" s="1421"/>
      <c r="F173" s="1402"/>
      <c r="G173" s="1402"/>
    </row>
    <row r="174" spans="1:12" s="1403" customFormat="1">
      <c r="A174" s="1406" t="s">
        <v>8676</v>
      </c>
      <c r="B174" s="1404" t="s">
        <v>968</v>
      </c>
      <c r="C174" s="1023">
        <f>SUM(C175:C176)</f>
        <v>0</v>
      </c>
      <c r="D174" s="1024">
        <f>E174-C174</f>
        <v>7629925897.4399996</v>
      </c>
      <c r="E174" s="1023">
        <f>SUM(E175:E176)</f>
        <v>7629925897.4399996</v>
      </c>
      <c r="F174" s="1025">
        <f>SUM(F175:F176)</f>
        <v>7629925897.4399996</v>
      </c>
      <c r="G174" s="1025">
        <f>E174-F174</f>
        <v>0</v>
      </c>
    </row>
    <row r="175" spans="1:12" s="1403" customFormat="1">
      <c r="A175" s="1413" t="s">
        <v>8677</v>
      </c>
      <c r="B175" s="1413" t="s">
        <v>969</v>
      </c>
      <c r="C175" s="1023">
        <v>0</v>
      </c>
      <c r="D175" s="1027">
        <f t="shared" ref="D175:D176" si="11">E175-C175</f>
        <v>6165429943.1199999</v>
      </c>
      <c r="E175" s="1023">
        <v>6165429943.1199999</v>
      </c>
      <c r="F175" s="1023">
        <v>6165429943.1199999</v>
      </c>
      <c r="G175" s="1023">
        <f>E175-F175</f>
        <v>0</v>
      </c>
    </row>
    <row r="176" spans="1:12" s="1403" customFormat="1">
      <c r="A176" s="1413" t="s">
        <v>8678</v>
      </c>
      <c r="B176" s="1413" t="s">
        <v>972</v>
      </c>
      <c r="C176" s="1023">
        <v>0</v>
      </c>
      <c r="D176" s="1027">
        <f t="shared" si="11"/>
        <v>1464495954.3199999</v>
      </c>
      <c r="E176" s="1023">
        <v>1464495954.3199999</v>
      </c>
      <c r="F176" s="1023">
        <v>1464495954.3199999</v>
      </c>
      <c r="G176" s="1023">
        <f t="shared" ref="G176" si="12">E176-F176</f>
        <v>0</v>
      </c>
    </row>
    <row r="177" spans="1:7" ht="13.5" thickBot="1">
      <c r="A177" s="1422"/>
      <c r="B177" s="1422"/>
      <c r="C177" s="1423"/>
      <c r="D177" s="1424"/>
      <c r="E177" s="1423"/>
      <c r="F177" s="1423"/>
      <c r="G177" s="1423"/>
    </row>
    <row r="178" spans="1:7" ht="13.5" thickBot="1">
      <c r="A178" s="1816" t="s">
        <v>183</v>
      </c>
      <c r="B178" s="1816"/>
      <c r="C178" s="1425">
        <f>SUM(C10+C131+C150)</f>
        <v>346831385500</v>
      </c>
      <c r="D178" s="1425">
        <f>SUM(D10+D131+D150)</f>
        <v>58448645422.520027</v>
      </c>
      <c r="E178" s="1425">
        <f>SUM(E10+E131+E150)</f>
        <v>405280030922.52002</v>
      </c>
      <c r="F178" s="1425">
        <f>SUM(F10+F131+F150)</f>
        <v>404644048055.40002</v>
      </c>
      <c r="G178" s="1425">
        <f>SUM(G10+G131+G150)</f>
        <v>635982867.12004662</v>
      </c>
    </row>
    <row r="179" spans="1:7">
      <c r="A179" s="1007"/>
      <c r="B179" s="1019"/>
      <c r="C179" s="1028"/>
      <c r="D179" s="1007"/>
      <c r="E179" s="1020"/>
      <c r="F179" s="1020"/>
      <c r="G179" s="1020"/>
    </row>
    <row r="180" spans="1:7">
      <c r="A180" s="1022" t="s">
        <v>4390</v>
      </c>
      <c r="B180" s="1007"/>
      <c r="C180" s="1020"/>
      <c r="D180" s="1021"/>
      <c r="E180" s="1021"/>
      <c r="F180" s="1020"/>
      <c r="G180" s="1020"/>
    </row>
    <row r="181" spans="1:7">
      <c r="A181" s="1019"/>
      <c r="B181" s="1007"/>
      <c r="C181" s="1007"/>
      <c r="D181" s="1007"/>
      <c r="E181" s="1021"/>
      <c r="F181" s="1020"/>
      <c r="G181" s="1020"/>
    </row>
    <row r="182" spans="1:7">
      <c r="A182" s="1022" t="s">
        <v>0</v>
      </c>
      <c r="B182" s="1007"/>
      <c r="C182" s="1007"/>
      <c r="D182" s="1007"/>
      <c r="E182" s="1021"/>
      <c r="F182" s="1020"/>
      <c r="G182" s="1020"/>
    </row>
    <row r="183" spans="1:7">
      <c r="A183" s="1019" t="s">
        <v>0</v>
      </c>
      <c r="B183" s="1007"/>
      <c r="C183" s="1025"/>
      <c r="D183" s="1007"/>
      <c r="E183" s="1021"/>
      <c r="F183" s="1021"/>
      <c r="G183" s="1020"/>
    </row>
    <row r="184" spans="1:7">
      <c r="A184" s="1019" t="s">
        <v>0</v>
      </c>
      <c r="B184" s="1007"/>
      <c r="C184" s="1025"/>
      <c r="D184" s="1021"/>
      <c r="E184" s="1007"/>
      <c r="F184" s="1007"/>
      <c r="G184" s="1007"/>
    </row>
    <row r="185" spans="1:7">
      <c r="A185" s="1007"/>
      <c r="B185" s="1007"/>
      <c r="C185" s="1025"/>
      <c r="D185" s="1007"/>
      <c r="E185" s="1007"/>
      <c r="F185" s="1007"/>
      <c r="G185" s="1007"/>
    </row>
    <row r="186" spans="1:7">
      <c r="A186" s="1007"/>
      <c r="B186" s="1007"/>
      <c r="C186" s="1025"/>
      <c r="D186" s="1007"/>
      <c r="E186" s="1007"/>
      <c r="F186" s="1007"/>
      <c r="G186" s="1007"/>
    </row>
    <row r="187" spans="1:7">
      <c r="A187" s="1007"/>
      <c r="B187" s="1007"/>
      <c r="C187" s="1025"/>
      <c r="D187" s="1007"/>
      <c r="E187" s="1007"/>
      <c r="F187" s="1007"/>
      <c r="G187" s="1007"/>
    </row>
    <row r="188" spans="1:7">
      <c r="A188" s="1007"/>
      <c r="B188" s="1007"/>
      <c r="C188" s="1025"/>
      <c r="D188" s="1007"/>
      <c r="E188" s="1007"/>
      <c r="F188" s="1007"/>
      <c r="G188" s="1007"/>
    </row>
    <row r="189" spans="1:7">
      <c r="A189" s="1007"/>
      <c r="B189" s="1007"/>
      <c r="C189" s="1025"/>
      <c r="D189" s="1007"/>
      <c r="E189" s="1007"/>
      <c r="F189" s="1007"/>
      <c r="G189" s="1007"/>
    </row>
  </sheetData>
  <mergeCells count="5">
    <mergeCell ref="A2:G2"/>
    <mergeCell ref="A3:G3"/>
    <mergeCell ref="A4:G4"/>
    <mergeCell ref="A5:G5"/>
    <mergeCell ref="A178:B178"/>
  </mergeCells>
  <printOptions horizontalCentered="1" verticalCentered="1"/>
  <pageMargins left="0.39370078740157483" right="0.39370078740157483" top="1.0629921259842521" bottom="0.82677165354330717" header="0.31496062992125984" footer="0.27559055118110237"/>
  <pageSetup scale="80" firstPageNumber="0" orientation="landscape" r:id="rId1"/>
  <headerFooter>
    <oddHeader xml:space="preserve">&amp;C&amp;"Arial Negrita,Normal"UNIVERSIDAD DE COSTA RICA
VICERRECTORÍA DE ADMINISTRACIÓN
OFICINA DE ADMINISTRACIÓN FINANCIERA
</oddHead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R27" sqref="R27"/>
    </sheetView>
  </sheetViews>
  <sheetFormatPr baseColWidth="10" defaultColWidth="9.140625" defaultRowHeight="12.75"/>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I97"/>
  <sheetViews>
    <sheetView zoomScale="110" zoomScaleNormal="110" workbookViewId="0">
      <selection activeCell="F72" sqref="F72"/>
    </sheetView>
  </sheetViews>
  <sheetFormatPr baseColWidth="10" defaultRowHeight="14.25"/>
  <cols>
    <col min="1" max="1" width="49.7109375" style="430" customWidth="1"/>
    <col min="2" max="3" width="6.85546875" style="431" customWidth="1"/>
    <col min="4" max="4" width="21.7109375" style="380" customWidth="1"/>
    <col min="5" max="5" width="3.42578125" style="380" customWidth="1"/>
    <col min="6" max="6" width="22.140625" style="380" customWidth="1"/>
    <col min="7" max="7" width="11.42578125" style="380"/>
    <col min="8" max="8" width="18.28515625" style="380" bestFit="1" customWidth="1"/>
    <col min="9" max="9" width="17.7109375" style="380" bestFit="1" customWidth="1"/>
    <col min="10" max="248" width="11.42578125" style="380"/>
    <col min="249" max="249" width="54.5703125" style="380" customWidth="1"/>
    <col min="250" max="250" width="7.140625" style="380" customWidth="1"/>
    <col min="251" max="253" width="18.7109375" style="380" customWidth="1"/>
    <col min="254" max="254" width="11.42578125" style="380"/>
    <col min="255" max="255" width="19.7109375" style="380" bestFit="1" customWidth="1"/>
    <col min="256" max="504" width="11.42578125" style="380"/>
    <col min="505" max="505" width="54.5703125" style="380" customWidth="1"/>
    <col min="506" max="506" width="7.140625" style="380" customWidth="1"/>
    <col min="507" max="509" width="18.7109375" style="380" customWidth="1"/>
    <col min="510" max="510" width="11.42578125" style="380"/>
    <col min="511" max="511" width="19.7109375" style="380" bestFit="1" customWidth="1"/>
    <col min="512" max="760" width="11.42578125" style="380"/>
    <col min="761" max="761" width="54.5703125" style="380" customWidth="1"/>
    <col min="762" max="762" width="7.140625" style="380" customWidth="1"/>
    <col min="763" max="765" width="18.7109375" style="380" customWidth="1"/>
    <col min="766" max="766" width="11.42578125" style="380"/>
    <col min="767" max="767" width="19.7109375" style="380" bestFit="1" customWidth="1"/>
    <col min="768" max="1016" width="11.42578125" style="380"/>
    <col min="1017" max="1017" width="54.5703125" style="380" customWidth="1"/>
    <col min="1018" max="1018" width="7.140625" style="380" customWidth="1"/>
    <col min="1019" max="1021" width="18.7109375" style="380" customWidth="1"/>
    <col min="1022" max="1022" width="11.42578125" style="380"/>
    <col min="1023" max="1023" width="19.7109375" style="380" bestFit="1" customWidth="1"/>
    <col min="1024" max="1272" width="11.42578125" style="380"/>
    <col min="1273" max="1273" width="54.5703125" style="380" customWidth="1"/>
    <col min="1274" max="1274" width="7.140625" style="380" customWidth="1"/>
    <col min="1275" max="1277" width="18.7109375" style="380" customWidth="1"/>
    <col min="1278" max="1278" width="11.42578125" style="380"/>
    <col min="1279" max="1279" width="19.7109375" style="380" bestFit="1" customWidth="1"/>
    <col min="1280" max="1528" width="11.42578125" style="380"/>
    <col min="1529" max="1529" width="54.5703125" style="380" customWidth="1"/>
    <col min="1530" max="1530" width="7.140625" style="380" customWidth="1"/>
    <col min="1531" max="1533" width="18.7109375" style="380" customWidth="1"/>
    <col min="1534" max="1534" width="11.42578125" style="380"/>
    <col min="1535" max="1535" width="19.7109375" style="380" bestFit="1" customWidth="1"/>
    <col min="1536" max="1784" width="11.42578125" style="380"/>
    <col min="1785" max="1785" width="54.5703125" style="380" customWidth="1"/>
    <col min="1786" max="1786" width="7.140625" style="380" customWidth="1"/>
    <col min="1787" max="1789" width="18.7109375" style="380" customWidth="1"/>
    <col min="1790" max="1790" width="11.42578125" style="380"/>
    <col min="1791" max="1791" width="19.7109375" style="380" bestFit="1" customWidth="1"/>
    <col min="1792" max="2040" width="11.42578125" style="380"/>
    <col min="2041" max="2041" width="54.5703125" style="380" customWidth="1"/>
    <col min="2042" max="2042" width="7.140625" style="380" customWidth="1"/>
    <col min="2043" max="2045" width="18.7109375" style="380" customWidth="1"/>
    <col min="2046" max="2046" width="11.42578125" style="380"/>
    <col min="2047" max="2047" width="19.7109375" style="380" bestFit="1" customWidth="1"/>
    <col min="2048" max="2296" width="11.42578125" style="380"/>
    <col min="2297" max="2297" width="54.5703125" style="380" customWidth="1"/>
    <col min="2298" max="2298" width="7.140625" style="380" customWidth="1"/>
    <col min="2299" max="2301" width="18.7109375" style="380" customWidth="1"/>
    <col min="2302" max="2302" width="11.42578125" style="380"/>
    <col min="2303" max="2303" width="19.7109375" style="380" bestFit="1" customWidth="1"/>
    <col min="2304" max="2552" width="11.42578125" style="380"/>
    <col min="2553" max="2553" width="54.5703125" style="380" customWidth="1"/>
    <col min="2554" max="2554" width="7.140625" style="380" customWidth="1"/>
    <col min="2555" max="2557" width="18.7109375" style="380" customWidth="1"/>
    <col min="2558" max="2558" width="11.42578125" style="380"/>
    <col min="2559" max="2559" width="19.7109375" style="380" bestFit="1" customWidth="1"/>
    <col min="2560" max="2808" width="11.42578125" style="380"/>
    <col min="2809" max="2809" width="54.5703125" style="380" customWidth="1"/>
    <col min="2810" max="2810" width="7.140625" style="380" customWidth="1"/>
    <col min="2811" max="2813" width="18.7109375" style="380" customWidth="1"/>
    <col min="2814" max="2814" width="11.42578125" style="380"/>
    <col min="2815" max="2815" width="19.7109375" style="380" bestFit="1" customWidth="1"/>
    <col min="2816" max="3064" width="11.42578125" style="380"/>
    <col min="3065" max="3065" width="54.5703125" style="380" customWidth="1"/>
    <col min="3066" max="3066" width="7.140625" style="380" customWidth="1"/>
    <col min="3067" max="3069" width="18.7109375" style="380" customWidth="1"/>
    <col min="3070" max="3070" width="11.42578125" style="380"/>
    <col min="3071" max="3071" width="19.7109375" style="380" bestFit="1" customWidth="1"/>
    <col min="3072" max="3320" width="11.42578125" style="380"/>
    <col min="3321" max="3321" width="54.5703125" style="380" customWidth="1"/>
    <col min="3322" max="3322" width="7.140625" style="380" customWidth="1"/>
    <col min="3323" max="3325" width="18.7109375" style="380" customWidth="1"/>
    <col min="3326" max="3326" width="11.42578125" style="380"/>
    <col min="3327" max="3327" width="19.7109375" style="380" bestFit="1" customWidth="1"/>
    <col min="3328" max="3576" width="11.42578125" style="380"/>
    <col min="3577" max="3577" width="54.5703125" style="380" customWidth="1"/>
    <col min="3578" max="3578" width="7.140625" style="380" customWidth="1"/>
    <col min="3579" max="3581" width="18.7109375" style="380" customWidth="1"/>
    <col min="3582" max="3582" width="11.42578125" style="380"/>
    <col min="3583" max="3583" width="19.7109375" style="380" bestFit="1" customWidth="1"/>
    <col min="3584" max="3832" width="11.42578125" style="380"/>
    <col min="3833" max="3833" width="54.5703125" style="380" customWidth="1"/>
    <col min="3834" max="3834" width="7.140625" style="380" customWidth="1"/>
    <col min="3835" max="3837" width="18.7109375" style="380" customWidth="1"/>
    <col min="3838" max="3838" width="11.42578125" style="380"/>
    <col min="3839" max="3839" width="19.7109375" style="380" bestFit="1" customWidth="1"/>
    <col min="3840" max="4088" width="11.42578125" style="380"/>
    <col min="4089" max="4089" width="54.5703125" style="380" customWidth="1"/>
    <col min="4090" max="4090" width="7.140625" style="380" customWidth="1"/>
    <col min="4091" max="4093" width="18.7109375" style="380" customWidth="1"/>
    <col min="4094" max="4094" width="11.42578125" style="380"/>
    <col min="4095" max="4095" width="19.7109375" style="380" bestFit="1" customWidth="1"/>
    <col min="4096" max="4344" width="11.42578125" style="380"/>
    <col min="4345" max="4345" width="54.5703125" style="380" customWidth="1"/>
    <col min="4346" max="4346" width="7.140625" style="380" customWidth="1"/>
    <col min="4347" max="4349" width="18.7109375" style="380" customWidth="1"/>
    <col min="4350" max="4350" width="11.42578125" style="380"/>
    <col min="4351" max="4351" width="19.7109375" style="380" bestFit="1" customWidth="1"/>
    <col min="4352" max="4600" width="11.42578125" style="380"/>
    <col min="4601" max="4601" width="54.5703125" style="380" customWidth="1"/>
    <col min="4602" max="4602" width="7.140625" style="380" customWidth="1"/>
    <col min="4603" max="4605" width="18.7109375" style="380" customWidth="1"/>
    <col min="4606" max="4606" width="11.42578125" style="380"/>
    <col min="4607" max="4607" width="19.7109375" style="380" bestFit="1" customWidth="1"/>
    <col min="4608" max="4856" width="11.42578125" style="380"/>
    <col min="4857" max="4857" width="54.5703125" style="380" customWidth="1"/>
    <col min="4858" max="4858" width="7.140625" style="380" customWidth="1"/>
    <col min="4859" max="4861" width="18.7109375" style="380" customWidth="1"/>
    <col min="4862" max="4862" width="11.42578125" style="380"/>
    <col min="4863" max="4863" width="19.7109375" style="380" bestFit="1" customWidth="1"/>
    <col min="4864" max="5112" width="11.42578125" style="380"/>
    <col min="5113" max="5113" width="54.5703125" style="380" customWidth="1"/>
    <col min="5114" max="5114" width="7.140625" style="380" customWidth="1"/>
    <col min="5115" max="5117" width="18.7109375" style="380" customWidth="1"/>
    <col min="5118" max="5118" width="11.42578125" style="380"/>
    <col min="5119" max="5119" width="19.7109375" style="380" bestFit="1" customWidth="1"/>
    <col min="5120" max="5368" width="11.42578125" style="380"/>
    <col min="5369" max="5369" width="54.5703125" style="380" customWidth="1"/>
    <col min="5370" max="5370" width="7.140625" style="380" customWidth="1"/>
    <col min="5371" max="5373" width="18.7109375" style="380" customWidth="1"/>
    <col min="5374" max="5374" width="11.42578125" style="380"/>
    <col min="5375" max="5375" width="19.7109375" style="380" bestFit="1" customWidth="1"/>
    <col min="5376" max="5624" width="11.42578125" style="380"/>
    <col min="5625" max="5625" width="54.5703125" style="380" customWidth="1"/>
    <col min="5626" max="5626" width="7.140625" style="380" customWidth="1"/>
    <col min="5627" max="5629" width="18.7109375" style="380" customWidth="1"/>
    <col min="5630" max="5630" width="11.42578125" style="380"/>
    <col min="5631" max="5631" width="19.7109375" style="380" bestFit="1" customWidth="1"/>
    <col min="5632" max="5880" width="11.42578125" style="380"/>
    <col min="5881" max="5881" width="54.5703125" style="380" customWidth="1"/>
    <col min="5882" max="5882" width="7.140625" style="380" customWidth="1"/>
    <col min="5883" max="5885" width="18.7109375" style="380" customWidth="1"/>
    <col min="5886" max="5886" width="11.42578125" style="380"/>
    <col min="5887" max="5887" width="19.7109375" style="380" bestFit="1" customWidth="1"/>
    <col min="5888" max="6136" width="11.42578125" style="380"/>
    <col min="6137" max="6137" width="54.5703125" style="380" customWidth="1"/>
    <col min="6138" max="6138" width="7.140625" style="380" customWidth="1"/>
    <col min="6139" max="6141" width="18.7109375" style="380" customWidth="1"/>
    <col min="6142" max="6142" width="11.42578125" style="380"/>
    <col min="6143" max="6143" width="19.7109375" style="380" bestFit="1" customWidth="1"/>
    <col min="6144" max="6392" width="11.42578125" style="380"/>
    <col min="6393" max="6393" width="54.5703125" style="380" customWidth="1"/>
    <col min="6394" max="6394" width="7.140625" style="380" customWidth="1"/>
    <col min="6395" max="6397" width="18.7109375" style="380" customWidth="1"/>
    <col min="6398" max="6398" width="11.42578125" style="380"/>
    <col min="6399" max="6399" width="19.7109375" style="380" bestFit="1" customWidth="1"/>
    <col min="6400" max="6648" width="11.42578125" style="380"/>
    <col min="6649" max="6649" width="54.5703125" style="380" customWidth="1"/>
    <col min="6650" max="6650" width="7.140625" style="380" customWidth="1"/>
    <col min="6651" max="6653" width="18.7109375" style="380" customWidth="1"/>
    <col min="6654" max="6654" width="11.42578125" style="380"/>
    <col min="6655" max="6655" width="19.7109375" style="380" bestFit="1" customWidth="1"/>
    <col min="6656" max="6904" width="11.42578125" style="380"/>
    <col min="6905" max="6905" width="54.5703125" style="380" customWidth="1"/>
    <col min="6906" max="6906" width="7.140625" style="380" customWidth="1"/>
    <col min="6907" max="6909" width="18.7109375" style="380" customWidth="1"/>
    <col min="6910" max="6910" width="11.42578125" style="380"/>
    <col min="6911" max="6911" width="19.7109375" style="380" bestFit="1" customWidth="1"/>
    <col min="6912" max="7160" width="11.42578125" style="380"/>
    <col min="7161" max="7161" width="54.5703125" style="380" customWidth="1"/>
    <col min="7162" max="7162" width="7.140625" style="380" customWidth="1"/>
    <col min="7163" max="7165" width="18.7109375" style="380" customWidth="1"/>
    <col min="7166" max="7166" width="11.42578125" style="380"/>
    <col min="7167" max="7167" width="19.7109375" style="380" bestFit="1" customWidth="1"/>
    <col min="7168" max="7416" width="11.42578125" style="380"/>
    <col min="7417" max="7417" width="54.5703125" style="380" customWidth="1"/>
    <col min="7418" max="7418" width="7.140625" style="380" customWidth="1"/>
    <col min="7419" max="7421" width="18.7109375" style="380" customWidth="1"/>
    <col min="7422" max="7422" width="11.42578125" style="380"/>
    <col min="7423" max="7423" width="19.7109375" style="380" bestFit="1" customWidth="1"/>
    <col min="7424" max="7672" width="11.42578125" style="380"/>
    <col min="7673" max="7673" width="54.5703125" style="380" customWidth="1"/>
    <col min="7674" max="7674" width="7.140625" style="380" customWidth="1"/>
    <col min="7675" max="7677" width="18.7109375" style="380" customWidth="1"/>
    <col min="7678" max="7678" width="11.42578125" style="380"/>
    <col min="7679" max="7679" width="19.7109375" style="380" bestFit="1" customWidth="1"/>
    <col min="7680" max="7928" width="11.42578125" style="380"/>
    <col min="7929" max="7929" width="54.5703125" style="380" customWidth="1"/>
    <col min="7930" max="7930" width="7.140625" style="380" customWidth="1"/>
    <col min="7931" max="7933" width="18.7109375" style="380" customWidth="1"/>
    <col min="7934" max="7934" width="11.42578125" style="380"/>
    <col min="7935" max="7935" width="19.7109375" style="380" bestFit="1" customWidth="1"/>
    <col min="7936" max="8184" width="11.42578125" style="380"/>
    <col min="8185" max="8185" width="54.5703125" style="380" customWidth="1"/>
    <col min="8186" max="8186" width="7.140625" style="380" customWidth="1"/>
    <col min="8187" max="8189" width="18.7109375" style="380" customWidth="1"/>
    <col min="8190" max="8190" width="11.42578125" style="380"/>
    <col min="8191" max="8191" width="19.7109375" style="380" bestFit="1" customWidth="1"/>
    <col min="8192" max="8440" width="11.42578125" style="380"/>
    <col min="8441" max="8441" width="54.5703125" style="380" customWidth="1"/>
    <col min="8442" max="8442" width="7.140625" style="380" customWidth="1"/>
    <col min="8443" max="8445" width="18.7109375" style="380" customWidth="1"/>
    <col min="8446" max="8446" width="11.42578125" style="380"/>
    <col min="8447" max="8447" width="19.7109375" style="380" bestFit="1" customWidth="1"/>
    <col min="8448" max="8696" width="11.42578125" style="380"/>
    <col min="8697" max="8697" width="54.5703125" style="380" customWidth="1"/>
    <col min="8698" max="8698" width="7.140625" style="380" customWidth="1"/>
    <col min="8699" max="8701" width="18.7109375" style="380" customWidth="1"/>
    <col min="8702" max="8702" width="11.42578125" style="380"/>
    <col min="8703" max="8703" width="19.7109375" style="380" bestFit="1" customWidth="1"/>
    <col min="8704" max="8952" width="11.42578125" style="380"/>
    <col min="8953" max="8953" width="54.5703125" style="380" customWidth="1"/>
    <col min="8954" max="8954" width="7.140625" style="380" customWidth="1"/>
    <col min="8955" max="8957" width="18.7109375" style="380" customWidth="1"/>
    <col min="8958" max="8958" width="11.42578125" style="380"/>
    <col min="8959" max="8959" width="19.7109375" style="380" bestFit="1" customWidth="1"/>
    <col min="8960" max="9208" width="11.42578125" style="380"/>
    <col min="9209" max="9209" width="54.5703125" style="380" customWidth="1"/>
    <col min="9210" max="9210" width="7.140625" style="380" customWidth="1"/>
    <col min="9211" max="9213" width="18.7109375" style="380" customWidth="1"/>
    <col min="9214" max="9214" width="11.42578125" style="380"/>
    <col min="9215" max="9215" width="19.7109375" style="380" bestFit="1" customWidth="1"/>
    <col min="9216" max="9464" width="11.42578125" style="380"/>
    <col min="9465" max="9465" width="54.5703125" style="380" customWidth="1"/>
    <col min="9466" max="9466" width="7.140625" style="380" customWidth="1"/>
    <col min="9467" max="9469" width="18.7109375" style="380" customWidth="1"/>
    <col min="9470" max="9470" width="11.42578125" style="380"/>
    <col min="9471" max="9471" width="19.7109375" style="380" bestFit="1" customWidth="1"/>
    <col min="9472" max="9720" width="11.42578125" style="380"/>
    <col min="9721" max="9721" width="54.5703125" style="380" customWidth="1"/>
    <col min="9722" max="9722" width="7.140625" style="380" customWidth="1"/>
    <col min="9723" max="9725" width="18.7109375" style="380" customWidth="1"/>
    <col min="9726" max="9726" width="11.42578125" style="380"/>
    <col min="9727" max="9727" width="19.7109375" style="380" bestFit="1" customWidth="1"/>
    <col min="9728" max="9976" width="11.42578125" style="380"/>
    <col min="9977" max="9977" width="54.5703125" style="380" customWidth="1"/>
    <col min="9978" max="9978" width="7.140625" style="380" customWidth="1"/>
    <col min="9979" max="9981" width="18.7109375" style="380" customWidth="1"/>
    <col min="9982" max="9982" width="11.42578125" style="380"/>
    <col min="9983" max="9983" width="19.7109375" style="380" bestFit="1" customWidth="1"/>
    <col min="9984" max="10232" width="11.42578125" style="380"/>
    <col min="10233" max="10233" width="54.5703125" style="380" customWidth="1"/>
    <col min="10234" max="10234" width="7.140625" style="380" customWidth="1"/>
    <col min="10235" max="10237" width="18.7109375" style="380" customWidth="1"/>
    <col min="10238" max="10238" width="11.42578125" style="380"/>
    <col min="10239" max="10239" width="19.7109375" style="380" bestFit="1" customWidth="1"/>
    <col min="10240" max="10488" width="11.42578125" style="380"/>
    <col min="10489" max="10489" width="54.5703125" style="380" customWidth="1"/>
    <col min="10490" max="10490" width="7.140625" style="380" customWidth="1"/>
    <col min="10491" max="10493" width="18.7109375" style="380" customWidth="1"/>
    <col min="10494" max="10494" width="11.42578125" style="380"/>
    <col min="10495" max="10495" width="19.7109375" style="380" bestFit="1" customWidth="1"/>
    <col min="10496" max="10744" width="11.42578125" style="380"/>
    <col min="10745" max="10745" width="54.5703125" style="380" customWidth="1"/>
    <col min="10746" max="10746" width="7.140625" style="380" customWidth="1"/>
    <col min="10747" max="10749" width="18.7109375" style="380" customWidth="1"/>
    <col min="10750" max="10750" width="11.42578125" style="380"/>
    <col min="10751" max="10751" width="19.7109375" style="380" bestFit="1" customWidth="1"/>
    <col min="10752" max="11000" width="11.42578125" style="380"/>
    <col min="11001" max="11001" width="54.5703125" style="380" customWidth="1"/>
    <col min="11002" max="11002" width="7.140625" style="380" customWidth="1"/>
    <col min="11003" max="11005" width="18.7109375" style="380" customWidth="1"/>
    <col min="11006" max="11006" width="11.42578125" style="380"/>
    <col min="11007" max="11007" width="19.7109375" style="380" bestFit="1" customWidth="1"/>
    <col min="11008" max="11256" width="11.42578125" style="380"/>
    <col min="11257" max="11257" width="54.5703125" style="380" customWidth="1"/>
    <col min="11258" max="11258" width="7.140625" style="380" customWidth="1"/>
    <col min="11259" max="11261" width="18.7109375" style="380" customWidth="1"/>
    <col min="11262" max="11262" width="11.42578125" style="380"/>
    <col min="11263" max="11263" width="19.7109375" style="380" bestFit="1" customWidth="1"/>
    <col min="11264" max="11512" width="11.42578125" style="380"/>
    <col min="11513" max="11513" width="54.5703125" style="380" customWidth="1"/>
    <col min="11514" max="11514" width="7.140625" style="380" customWidth="1"/>
    <col min="11515" max="11517" width="18.7109375" style="380" customWidth="1"/>
    <col min="11518" max="11518" width="11.42578125" style="380"/>
    <col min="11519" max="11519" width="19.7109375" style="380" bestFit="1" customWidth="1"/>
    <col min="11520" max="11768" width="11.42578125" style="380"/>
    <col min="11769" max="11769" width="54.5703125" style="380" customWidth="1"/>
    <col min="11770" max="11770" width="7.140625" style="380" customWidth="1"/>
    <col min="11771" max="11773" width="18.7109375" style="380" customWidth="1"/>
    <col min="11774" max="11774" width="11.42578125" style="380"/>
    <col min="11775" max="11775" width="19.7109375" style="380" bestFit="1" customWidth="1"/>
    <col min="11776" max="12024" width="11.42578125" style="380"/>
    <col min="12025" max="12025" width="54.5703125" style="380" customWidth="1"/>
    <col min="12026" max="12026" width="7.140625" style="380" customWidth="1"/>
    <col min="12027" max="12029" width="18.7109375" style="380" customWidth="1"/>
    <col min="12030" max="12030" width="11.42578125" style="380"/>
    <col min="12031" max="12031" width="19.7109375" style="380" bestFit="1" customWidth="1"/>
    <col min="12032" max="12280" width="11.42578125" style="380"/>
    <col min="12281" max="12281" width="54.5703125" style="380" customWidth="1"/>
    <col min="12282" max="12282" width="7.140625" style="380" customWidth="1"/>
    <col min="12283" max="12285" width="18.7109375" style="380" customWidth="1"/>
    <col min="12286" max="12286" width="11.42578125" style="380"/>
    <col min="12287" max="12287" width="19.7109375" style="380" bestFit="1" customWidth="1"/>
    <col min="12288" max="12536" width="11.42578125" style="380"/>
    <col min="12537" max="12537" width="54.5703125" style="380" customWidth="1"/>
    <col min="12538" max="12538" width="7.140625" style="380" customWidth="1"/>
    <col min="12539" max="12541" width="18.7109375" style="380" customWidth="1"/>
    <col min="12542" max="12542" width="11.42578125" style="380"/>
    <col min="12543" max="12543" width="19.7109375" style="380" bestFit="1" customWidth="1"/>
    <col min="12544" max="12792" width="11.42578125" style="380"/>
    <col min="12793" max="12793" width="54.5703125" style="380" customWidth="1"/>
    <col min="12794" max="12794" width="7.140625" style="380" customWidth="1"/>
    <col min="12795" max="12797" width="18.7109375" style="380" customWidth="1"/>
    <col min="12798" max="12798" width="11.42578125" style="380"/>
    <col min="12799" max="12799" width="19.7109375" style="380" bestFit="1" customWidth="1"/>
    <col min="12800" max="13048" width="11.42578125" style="380"/>
    <col min="13049" max="13049" width="54.5703125" style="380" customWidth="1"/>
    <col min="13050" max="13050" width="7.140625" style="380" customWidth="1"/>
    <col min="13051" max="13053" width="18.7109375" style="380" customWidth="1"/>
    <col min="13054" max="13054" width="11.42578125" style="380"/>
    <col min="13055" max="13055" width="19.7109375" style="380" bestFit="1" customWidth="1"/>
    <col min="13056" max="13304" width="11.42578125" style="380"/>
    <col min="13305" max="13305" width="54.5703125" style="380" customWidth="1"/>
    <col min="13306" max="13306" width="7.140625" style="380" customWidth="1"/>
    <col min="13307" max="13309" width="18.7109375" style="380" customWidth="1"/>
    <col min="13310" max="13310" width="11.42578125" style="380"/>
    <col min="13311" max="13311" width="19.7109375" style="380" bestFit="1" customWidth="1"/>
    <col min="13312" max="13560" width="11.42578125" style="380"/>
    <col min="13561" max="13561" width="54.5703125" style="380" customWidth="1"/>
    <col min="13562" max="13562" width="7.140625" style="380" customWidth="1"/>
    <col min="13563" max="13565" width="18.7109375" style="380" customWidth="1"/>
    <col min="13566" max="13566" width="11.42578125" style="380"/>
    <col min="13567" max="13567" width="19.7109375" style="380" bestFit="1" customWidth="1"/>
    <col min="13568" max="13816" width="11.42578125" style="380"/>
    <col min="13817" max="13817" width="54.5703125" style="380" customWidth="1"/>
    <col min="13818" max="13818" width="7.140625" style="380" customWidth="1"/>
    <col min="13819" max="13821" width="18.7109375" style="380" customWidth="1"/>
    <col min="13822" max="13822" width="11.42578125" style="380"/>
    <col min="13823" max="13823" width="19.7109375" style="380" bestFit="1" customWidth="1"/>
    <col min="13824" max="14072" width="11.42578125" style="380"/>
    <col min="14073" max="14073" width="54.5703125" style="380" customWidth="1"/>
    <col min="14074" max="14074" width="7.140625" style="380" customWidth="1"/>
    <col min="14075" max="14077" width="18.7109375" style="380" customWidth="1"/>
    <col min="14078" max="14078" width="11.42578125" style="380"/>
    <col min="14079" max="14079" width="19.7109375" style="380" bestFit="1" customWidth="1"/>
    <col min="14080" max="14328" width="11.42578125" style="380"/>
    <col min="14329" max="14329" width="54.5703125" style="380" customWidth="1"/>
    <col min="14330" max="14330" width="7.140625" style="380" customWidth="1"/>
    <col min="14331" max="14333" width="18.7109375" style="380" customWidth="1"/>
    <col min="14334" max="14334" width="11.42578125" style="380"/>
    <col min="14335" max="14335" width="19.7109375" style="380" bestFit="1" customWidth="1"/>
    <col min="14336" max="14584" width="11.42578125" style="380"/>
    <col min="14585" max="14585" width="54.5703125" style="380" customWidth="1"/>
    <col min="14586" max="14586" width="7.140625" style="380" customWidth="1"/>
    <col min="14587" max="14589" width="18.7109375" style="380" customWidth="1"/>
    <col min="14590" max="14590" width="11.42578125" style="380"/>
    <col min="14591" max="14591" width="19.7109375" style="380" bestFit="1" customWidth="1"/>
    <col min="14592" max="14840" width="11.42578125" style="380"/>
    <col min="14841" max="14841" width="54.5703125" style="380" customWidth="1"/>
    <col min="14842" max="14842" width="7.140625" style="380" customWidth="1"/>
    <col min="14843" max="14845" width="18.7109375" style="380" customWidth="1"/>
    <col min="14846" max="14846" width="11.42578125" style="380"/>
    <col min="14847" max="14847" width="19.7109375" style="380" bestFit="1" customWidth="1"/>
    <col min="14848" max="15096" width="11.42578125" style="380"/>
    <col min="15097" max="15097" width="54.5703125" style="380" customWidth="1"/>
    <col min="15098" max="15098" width="7.140625" style="380" customWidth="1"/>
    <col min="15099" max="15101" width="18.7109375" style="380" customWidth="1"/>
    <col min="15102" max="15102" width="11.42578125" style="380"/>
    <col min="15103" max="15103" width="19.7109375" style="380" bestFit="1" customWidth="1"/>
    <col min="15104" max="15352" width="11.42578125" style="380"/>
    <col min="15353" max="15353" width="54.5703125" style="380" customWidth="1"/>
    <col min="15354" max="15354" width="7.140625" style="380" customWidth="1"/>
    <col min="15355" max="15357" width="18.7109375" style="380" customWidth="1"/>
    <col min="15358" max="15358" width="11.42578125" style="380"/>
    <col min="15359" max="15359" width="19.7109375" style="380" bestFit="1" customWidth="1"/>
    <col min="15360" max="15608" width="11.42578125" style="380"/>
    <col min="15609" max="15609" width="54.5703125" style="380" customWidth="1"/>
    <col min="15610" max="15610" width="7.140625" style="380" customWidth="1"/>
    <col min="15611" max="15613" width="18.7109375" style="380" customWidth="1"/>
    <col min="15614" max="15614" width="11.42578125" style="380"/>
    <col min="15615" max="15615" width="19.7109375" style="380" bestFit="1" customWidth="1"/>
    <col min="15616" max="15864" width="11.42578125" style="380"/>
    <col min="15865" max="15865" width="54.5703125" style="380" customWidth="1"/>
    <col min="15866" max="15866" width="7.140625" style="380" customWidth="1"/>
    <col min="15867" max="15869" width="18.7109375" style="380" customWidth="1"/>
    <col min="15870" max="15870" width="11.42578125" style="380"/>
    <col min="15871" max="15871" width="19.7109375" style="380" bestFit="1" customWidth="1"/>
    <col min="15872" max="16120" width="11.42578125" style="380"/>
    <col min="16121" max="16121" width="54.5703125" style="380" customWidth="1"/>
    <col min="16122" max="16122" width="7.140625" style="380" customWidth="1"/>
    <col min="16123" max="16125" width="18.7109375" style="380" customWidth="1"/>
    <col min="16126" max="16126" width="11.42578125" style="380"/>
    <col min="16127" max="16127" width="19.7109375" style="380" bestFit="1" customWidth="1"/>
    <col min="16128" max="16384" width="11.42578125" style="380"/>
  </cols>
  <sheetData>
    <row r="1" spans="1:8" s="363" customFormat="1" ht="15">
      <c r="A1" s="1678" t="s">
        <v>1</v>
      </c>
      <c r="B1" s="1678"/>
      <c r="C1" s="1678"/>
      <c r="D1" s="1678"/>
      <c r="E1" s="1678"/>
      <c r="F1" s="1678"/>
    </row>
    <row r="2" spans="1:8" s="363" customFormat="1" ht="15">
      <c r="A2" s="1679" t="s">
        <v>2</v>
      </c>
      <c r="B2" s="1679"/>
      <c r="C2" s="1679"/>
      <c r="D2" s="1679"/>
      <c r="E2" s="1679"/>
      <c r="F2" s="1679"/>
    </row>
    <row r="3" spans="1:8" s="363" customFormat="1" ht="15">
      <c r="A3" s="1678" t="s">
        <v>3983</v>
      </c>
      <c r="B3" s="1678"/>
      <c r="C3" s="1678"/>
      <c r="D3" s="1678"/>
      <c r="E3" s="1678"/>
      <c r="F3" s="1678"/>
    </row>
    <row r="4" spans="1:8" s="363" customFormat="1" ht="15">
      <c r="A4" s="1678" t="s">
        <v>3</v>
      </c>
      <c r="B4" s="1678"/>
      <c r="C4" s="1678"/>
      <c r="D4" s="1678"/>
      <c r="E4" s="1678"/>
      <c r="F4" s="1678"/>
    </row>
    <row r="5" spans="1:8" s="363" customFormat="1" ht="15">
      <c r="A5" s="1443"/>
      <c r="B5" s="1443"/>
      <c r="C5" s="1443"/>
      <c r="D5" s="1443"/>
      <c r="E5" s="1443"/>
      <c r="F5" s="1443"/>
    </row>
    <row r="6" spans="1:8" s="363" customFormat="1" ht="15">
      <c r="A6" s="364"/>
      <c r="B6" s="365"/>
      <c r="C6" s="365"/>
      <c r="D6" s="364"/>
      <c r="E6" s="364"/>
      <c r="F6" s="364"/>
    </row>
    <row r="7" spans="1:8" s="370" customFormat="1" ht="15.75" thickBot="1">
      <c r="A7" s="1477"/>
      <c r="B7" s="1478" t="s">
        <v>3924</v>
      </c>
      <c r="C7" s="1477"/>
      <c r="D7" s="1479">
        <v>2018</v>
      </c>
      <c r="E7" s="1480"/>
      <c r="F7" s="1479">
        <v>2017</v>
      </c>
      <c r="G7" s="369"/>
    </row>
    <row r="8" spans="1:8" s="295" customFormat="1" ht="15">
      <c r="A8" s="401"/>
      <c r="B8" s="1481"/>
      <c r="C8" s="1481"/>
      <c r="D8" s="1481"/>
      <c r="E8" s="1482"/>
    </row>
    <row r="9" spans="1:8" ht="15">
      <c r="A9" s="376" t="s">
        <v>4</v>
      </c>
      <c r="B9" s="1486"/>
      <c r="C9" s="1486"/>
      <c r="D9" s="1483"/>
      <c r="E9" s="398"/>
      <c r="F9" s="444"/>
      <c r="G9" s="379"/>
    </row>
    <row r="10" spans="1:8" ht="15">
      <c r="A10" s="376"/>
      <c r="B10" s="1486"/>
      <c r="C10" s="1486"/>
      <c r="D10" s="1483"/>
      <c r="E10" s="398"/>
      <c r="F10" s="444"/>
      <c r="G10" s="379"/>
    </row>
    <row r="11" spans="1:8" ht="15">
      <c r="A11" s="376" t="s">
        <v>3925</v>
      </c>
      <c r="B11" s="1486"/>
      <c r="C11" s="1486"/>
      <c r="D11" s="1484"/>
      <c r="E11" s="398"/>
      <c r="F11" s="444"/>
      <c r="G11" s="379"/>
    </row>
    <row r="12" spans="1:8" ht="15">
      <c r="A12" s="1485" t="s">
        <v>8738</v>
      </c>
      <c r="B12" s="1454">
        <v>3</v>
      </c>
      <c r="C12" s="1486"/>
      <c r="D12" s="1484">
        <f>1428231643.69+26310238578.8</f>
        <v>27738470222.489998</v>
      </c>
      <c r="E12" s="398"/>
      <c r="F12" s="444">
        <f>1337189712.21+2787860063.75</f>
        <v>4125049775.96</v>
      </c>
      <c r="G12" s="379"/>
      <c r="H12" s="1298"/>
    </row>
    <row r="13" spans="1:8" ht="15">
      <c r="A13" s="1485" t="s">
        <v>3927</v>
      </c>
      <c r="B13" s="1454">
        <v>4</v>
      </c>
      <c r="C13" s="1486"/>
      <c r="D13" s="1484">
        <v>54669566264.379997</v>
      </c>
      <c r="E13" s="398"/>
      <c r="F13" s="444">
        <v>82014456578.589996</v>
      </c>
      <c r="G13" s="379"/>
      <c r="H13" s="6"/>
    </row>
    <row r="14" spans="1:8">
      <c r="A14" s="1485" t="s">
        <v>3928</v>
      </c>
      <c r="B14" s="1454">
        <v>5</v>
      </c>
      <c r="C14" s="1486"/>
      <c r="D14" s="1487">
        <v>3716587228.1300001</v>
      </c>
      <c r="E14" s="398"/>
      <c r="F14" s="444">
        <v>5323938111.7999992</v>
      </c>
      <c r="G14" s="379"/>
    </row>
    <row r="15" spans="1:8">
      <c r="A15" s="1485" t="s">
        <v>8739</v>
      </c>
      <c r="B15" s="1454">
        <v>6</v>
      </c>
      <c r="C15" s="1486"/>
      <c r="D15" s="1487">
        <v>654066078.93000007</v>
      </c>
      <c r="E15" s="398"/>
      <c r="F15" s="444">
        <v>565544457.38999999</v>
      </c>
      <c r="G15" s="379"/>
    </row>
    <row r="16" spans="1:8">
      <c r="A16" s="1485" t="s">
        <v>8823</v>
      </c>
      <c r="B16" s="1454">
        <v>7</v>
      </c>
      <c r="C16" s="1486"/>
      <c r="D16" s="1484">
        <f>1840211922.75+568465162.31</f>
        <v>2408677085.0599999</v>
      </c>
      <c r="E16" s="398"/>
      <c r="F16" s="444">
        <f>1684961990.08+276974414.05</f>
        <v>1961936404.1299999</v>
      </c>
      <c r="G16" s="379"/>
    </row>
    <row r="17" spans="1:7">
      <c r="A17" s="1485" t="s">
        <v>3931</v>
      </c>
      <c r="B17" s="1454">
        <v>8</v>
      </c>
      <c r="C17" s="1486"/>
      <c r="D17" s="1488">
        <v>600290362.77999997</v>
      </c>
      <c r="E17" s="398"/>
      <c r="F17" s="1468">
        <v>699576643.13999999</v>
      </c>
      <c r="G17" s="379"/>
    </row>
    <row r="18" spans="1:7" ht="15">
      <c r="A18" s="376" t="s">
        <v>3933</v>
      </c>
      <c r="B18" s="1486"/>
      <c r="C18" s="1486"/>
      <c r="D18" s="1489">
        <f>SUM(D12:D17)</f>
        <v>89787657241.769989</v>
      </c>
      <c r="E18" s="398"/>
      <c r="F18" s="422">
        <v>94690501971.01001</v>
      </c>
      <c r="G18" s="379"/>
    </row>
    <row r="19" spans="1:7">
      <c r="A19" s="1485"/>
      <c r="B19" s="1486"/>
      <c r="C19" s="1486"/>
      <c r="D19" s="1484"/>
      <c r="E19" s="398"/>
      <c r="F19" s="398"/>
      <c r="G19" s="379"/>
    </row>
    <row r="20" spans="1:7" ht="15">
      <c r="A20" s="376" t="s">
        <v>3934</v>
      </c>
      <c r="B20" s="1486"/>
      <c r="C20" s="1486"/>
      <c r="D20" s="1484"/>
      <c r="E20" s="398"/>
      <c r="F20" s="444"/>
      <c r="G20" s="379"/>
    </row>
    <row r="21" spans="1:7">
      <c r="A21" s="1485" t="s">
        <v>8740</v>
      </c>
      <c r="B21" s="1454">
        <v>9</v>
      </c>
      <c r="C21" s="1486"/>
      <c r="D21" s="1484">
        <f>59226419230.28+1137009285.2+98678102019.05+9038925046.49+20754449680.15+225012450.63</f>
        <v>189059917711.79999</v>
      </c>
      <c r="E21" s="398"/>
      <c r="F21" s="444">
        <f>51804484042.64+1043764223.09+50034739441.84+8661194369.76+12963552157.8+133036844.86</f>
        <v>124640771079.98999</v>
      </c>
      <c r="G21" s="379"/>
    </row>
    <row r="22" spans="1:7">
      <c r="A22" s="1485" t="s">
        <v>3941</v>
      </c>
      <c r="B22" s="1454">
        <v>10</v>
      </c>
      <c r="C22" s="1486"/>
      <c r="D22" s="1484">
        <f>2087306496.38+136134810</f>
        <v>2223441306.3800001</v>
      </c>
      <c r="E22" s="1490"/>
      <c r="F22" s="1491">
        <f>9413734595.38+131227110</f>
        <v>9544961705.3799992</v>
      </c>
      <c r="G22" s="410"/>
    </row>
    <row r="23" spans="1:7">
      <c r="A23" s="1485" t="s">
        <v>3940</v>
      </c>
      <c r="B23" s="1454">
        <v>11</v>
      </c>
      <c r="C23" s="1486"/>
      <c r="D23" s="1484">
        <v>975618306.96000004</v>
      </c>
      <c r="E23" s="1490"/>
      <c r="F23" s="1491">
        <v>667834116.90999997</v>
      </c>
      <c r="G23" s="410"/>
    </row>
    <row r="24" spans="1:7">
      <c r="A24" s="1485" t="s">
        <v>8741</v>
      </c>
      <c r="B24" s="1454">
        <v>12</v>
      </c>
      <c r="C24" s="1486"/>
      <c r="D24" s="1484">
        <f>94035270.65+26139768.3</f>
        <v>120175038.95</v>
      </c>
      <c r="E24" s="1490"/>
      <c r="F24" s="1491">
        <f>75007582.05+46905519.7</f>
        <v>121913101.75</v>
      </c>
      <c r="G24" s="410"/>
    </row>
    <row r="25" spans="1:7">
      <c r="A25" s="1485" t="s">
        <v>8742</v>
      </c>
      <c r="B25" s="1454">
        <v>13</v>
      </c>
      <c r="C25" s="1486"/>
      <c r="D25" s="1492">
        <v>15089040</v>
      </c>
      <c r="E25" s="398"/>
      <c r="F25" s="1468">
        <v>15089040</v>
      </c>
      <c r="G25" s="379"/>
    </row>
    <row r="26" spans="1:7" ht="15">
      <c r="A26" s="376" t="s">
        <v>3945</v>
      </c>
      <c r="B26" s="1486"/>
      <c r="C26" s="1486"/>
      <c r="D26" s="1489">
        <f>SUM(D21:D25)</f>
        <v>192394241404.09</v>
      </c>
      <c r="E26" s="398"/>
      <c r="F26" s="1489">
        <v>134990569044.03</v>
      </c>
      <c r="G26" s="379"/>
    </row>
    <row r="27" spans="1:7" ht="15">
      <c r="A27" s="376"/>
      <c r="B27" s="1486"/>
      <c r="C27" s="1486"/>
      <c r="D27" s="1489"/>
      <c r="E27" s="398"/>
      <c r="F27" s="1489"/>
      <c r="G27" s="379"/>
    </row>
    <row r="28" spans="1:7" ht="15.75" thickBot="1">
      <c r="A28" s="376" t="s">
        <v>3946</v>
      </c>
      <c r="B28" s="1486"/>
      <c r="C28" s="1486"/>
      <c r="D28" s="397">
        <f>+D18+D26</f>
        <v>282181898645.85999</v>
      </c>
      <c r="E28" s="398"/>
      <c r="F28" s="397">
        <v>229681071015.04001</v>
      </c>
      <c r="G28" s="379"/>
    </row>
    <row r="29" spans="1:7" ht="15.75" thickTop="1">
      <c r="A29" s="376"/>
      <c r="B29" s="1486"/>
      <c r="C29" s="1486"/>
      <c r="D29" s="1493"/>
      <c r="E29" s="398"/>
      <c r="F29" s="398"/>
      <c r="G29" s="379"/>
    </row>
    <row r="30" spans="1:7" s="363" customFormat="1" ht="15">
      <c r="A30" s="401" t="s">
        <v>7</v>
      </c>
      <c r="B30" s="1506"/>
      <c r="C30" s="1506"/>
      <c r="D30" s="1481"/>
      <c r="E30" s="1482"/>
      <c r="F30" s="295"/>
    </row>
    <row r="31" spans="1:7" s="363" customFormat="1" ht="15">
      <c r="A31" s="401"/>
      <c r="B31" s="1506"/>
      <c r="C31" s="1506"/>
      <c r="D31" s="1481"/>
      <c r="E31" s="1482"/>
      <c r="F31" s="295"/>
    </row>
    <row r="32" spans="1:7" s="363" customFormat="1" ht="15">
      <c r="A32" s="376" t="s">
        <v>8</v>
      </c>
      <c r="B32" s="1486"/>
      <c r="C32" s="1486"/>
      <c r="D32" s="1484"/>
      <c r="E32" s="398"/>
      <c r="F32" s="444"/>
    </row>
    <row r="33" spans="1:7" s="370" customFormat="1" ht="15">
      <c r="A33" s="376"/>
      <c r="B33" s="1486"/>
      <c r="C33" s="1486"/>
      <c r="D33" s="1484"/>
      <c r="E33" s="398"/>
      <c r="F33" s="444"/>
    </row>
    <row r="34" spans="1:7" s="370" customFormat="1" ht="15">
      <c r="A34" s="376" t="s">
        <v>3947</v>
      </c>
      <c r="B34" s="1486"/>
      <c r="C34" s="1486"/>
      <c r="D34" s="1483"/>
      <c r="E34" s="398"/>
      <c r="F34" s="444"/>
    </row>
    <row r="35" spans="1:7" s="295" customFormat="1">
      <c r="A35" s="1485" t="s">
        <v>3948</v>
      </c>
      <c r="B35" s="1454">
        <v>14</v>
      </c>
      <c r="C35" s="1486"/>
      <c r="D35" s="1484">
        <v>594483123.88999999</v>
      </c>
      <c r="E35" s="398"/>
      <c r="F35" s="1490">
        <v>889350701.04999995</v>
      </c>
    </row>
    <row r="36" spans="1:7">
      <c r="A36" s="1485" t="s">
        <v>3952</v>
      </c>
      <c r="B36" s="1454">
        <v>15</v>
      </c>
      <c r="C36" s="1507" t="s">
        <v>3144</v>
      </c>
      <c r="D36" s="1484">
        <f>766313768.87</f>
        <v>766313768.87</v>
      </c>
      <c r="E36" s="1490"/>
      <c r="F36" s="1490">
        <v>0</v>
      </c>
      <c r="G36" s="410"/>
    </row>
    <row r="37" spans="1:7">
      <c r="A37" s="1485" t="s">
        <v>8747</v>
      </c>
      <c r="B37" s="1454">
        <v>16</v>
      </c>
      <c r="C37" s="1486"/>
      <c r="D37" s="1492">
        <f>6358416951.14+5944897011.12+1698559707.45</f>
        <v>14001873669.710001</v>
      </c>
      <c r="E37" s="1490"/>
      <c r="F37" s="1494">
        <f>6007598205.88+5592528447.31+1899800643.54</f>
        <v>13499927296.73</v>
      </c>
      <c r="G37" s="410"/>
    </row>
    <row r="38" spans="1:7" ht="15">
      <c r="A38" s="376" t="s">
        <v>3953</v>
      </c>
      <c r="B38" s="1486"/>
      <c r="C38" s="1486"/>
      <c r="D38" s="1495">
        <f>SUM(D35:D37)</f>
        <v>15362670562.470001</v>
      </c>
      <c r="E38" s="398"/>
      <c r="F38" s="1495">
        <v>14389277997.780003</v>
      </c>
      <c r="G38" s="379"/>
    </row>
    <row r="39" spans="1:7" s="406" customFormat="1" ht="15">
      <c r="A39" s="376"/>
      <c r="B39" s="1486"/>
      <c r="C39" s="1486"/>
      <c r="D39" s="1484"/>
      <c r="E39" s="398"/>
      <c r="F39" s="398"/>
    </row>
    <row r="40" spans="1:7" s="406" customFormat="1" ht="15">
      <c r="A40" s="376" t="s">
        <v>3954</v>
      </c>
      <c r="B40" s="1486"/>
      <c r="C40" s="1486"/>
      <c r="D40" s="1484"/>
      <c r="E40" s="398"/>
      <c r="F40" s="1491"/>
    </row>
    <row r="41" spans="1:7" s="406" customFormat="1">
      <c r="A41" s="1485" t="s">
        <v>8746</v>
      </c>
      <c r="B41" s="1454">
        <v>17</v>
      </c>
      <c r="C41" s="1507"/>
      <c r="D41" s="1496">
        <v>53693807772.629997</v>
      </c>
      <c r="E41" s="398"/>
      <c r="F41" s="1497">
        <v>24585678496.360001</v>
      </c>
    </row>
    <row r="42" spans="1:7" s="406" customFormat="1" ht="15">
      <c r="A42" s="376" t="s">
        <v>3956</v>
      </c>
      <c r="B42" s="1486"/>
      <c r="C42" s="1486"/>
      <c r="D42" s="1489">
        <f>+D41</f>
        <v>53693807772.629997</v>
      </c>
      <c r="E42" s="398"/>
      <c r="F42" s="1498">
        <v>24585678496.360001</v>
      </c>
    </row>
    <row r="43" spans="1:7" s="406" customFormat="1">
      <c r="A43" s="1485"/>
      <c r="B43" s="1486"/>
      <c r="C43" s="1486"/>
      <c r="D43" s="1484"/>
      <c r="E43" s="398"/>
      <c r="F43" s="1491"/>
    </row>
    <row r="44" spans="1:7" s="406" customFormat="1" ht="15.75" thickBot="1">
      <c r="A44" s="376" t="s">
        <v>3957</v>
      </c>
      <c r="B44" s="1486"/>
      <c r="C44" s="1486"/>
      <c r="D44" s="397">
        <f>+D38+D42</f>
        <v>69056478335.100006</v>
      </c>
      <c r="E44" s="398"/>
      <c r="F44" s="397">
        <v>38974956494.139999</v>
      </c>
    </row>
    <row r="45" spans="1:7" s="392" customFormat="1" ht="15" thickTop="1">
      <c r="A45" s="1485"/>
      <c r="B45" s="1486"/>
      <c r="C45" s="1486"/>
      <c r="D45" s="1493"/>
      <c r="E45" s="398"/>
      <c r="F45" s="1491"/>
    </row>
    <row r="46" spans="1:7" s="410" customFormat="1" ht="15">
      <c r="A46" s="1499"/>
      <c r="B46" s="1508"/>
      <c r="C46" s="1508"/>
      <c r="D46" s="1489"/>
      <c r="E46" s="398"/>
      <c r="F46" s="1501" t="s">
        <v>3869</v>
      </c>
    </row>
    <row r="47" spans="1:7" s="392" customFormat="1">
      <c r="A47" s="1485"/>
      <c r="B47" s="1486"/>
      <c r="C47" s="1486"/>
      <c r="D47" s="1493"/>
      <c r="E47" s="398"/>
      <c r="F47" s="1491"/>
    </row>
    <row r="48" spans="1:7" s="392" customFormat="1">
      <c r="A48" s="1485"/>
      <c r="B48" s="1486"/>
      <c r="C48" s="1486"/>
      <c r="D48" s="1493"/>
      <c r="E48" s="398"/>
      <c r="F48" s="1491"/>
    </row>
    <row r="49" spans="1:7" s="392" customFormat="1">
      <c r="A49" s="1485"/>
      <c r="B49" s="1486"/>
      <c r="C49" s="1486"/>
      <c r="D49" s="1493"/>
      <c r="E49" s="398"/>
      <c r="F49" s="1491"/>
    </row>
    <row r="50" spans="1:7" s="392" customFormat="1">
      <c r="A50" s="1485"/>
      <c r="B50" s="1486"/>
      <c r="C50" s="1486"/>
      <c r="D50" s="1493"/>
      <c r="E50" s="398"/>
      <c r="F50" s="1491"/>
    </row>
    <row r="51" spans="1:7" s="392" customFormat="1">
      <c r="A51" s="1485"/>
      <c r="B51" s="1486"/>
      <c r="C51" s="1486"/>
      <c r="D51" s="1493"/>
      <c r="E51" s="398"/>
      <c r="F51" s="1491"/>
    </row>
    <row r="52" spans="1:7" s="392" customFormat="1">
      <c r="A52" s="1485"/>
      <c r="B52" s="1486"/>
      <c r="C52" s="1486"/>
      <c r="D52" s="1493"/>
      <c r="E52" s="398"/>
      <c r="F52" s="1491"/>
    </row>
    <row r="53" spans="1:7" s="392" customFormat="1">
      <c r="A53" s="1485"/>
      <c r="B53" s="1486"/>
      <c r="C53" s="1486"/>
      <c r="D53" s="1493"/>
      <c r="E53" s="398"/>
      <c r="F53" s="1491"/>
    </row>
    <row r="54" spans="1:7" s="392" customFormat="1">
      <c r="A54" s="1485"/>
      <c r="B54" s="1486"/>
      <c r="C54" s="1486"/>
      <c r="D54" s="1493"/>
      <c r="E54" s="398"/>
      <c r="F54" s="1491"/>
    </row>
    <row r="55" spans="1:7" s="411" customFormat="1" ht="15">
      <c r="A55" s="376" t="s">
        <v>11</v>
      </c>
      <c r="B55" s="1486"/>
      <c r="C55" s="1486"/>
      <c r="D55" s="1484"/>
      <c r="E55" s="398"/>
      <c r="F55" s="1490"/>
      <c r="G55" s="410"/>
    </row>
    <row r="56" spans="1:7" s="411" customFormat="1" ht="15">
      <c r="A56" s="376"/>
      <c r="B56" s="1486"/>
      <c r="C56" s="1486"/>
      <c r="D56" s="1484"/>
      <c r="E56" s="398"/>
      <c r="F56" s="1490"/>
      <c r="G56" s="410"/>
    </row>
    <row r="57" spans="1:7" s="410" customFormat="1">
      <c r="A57" s="1485" t="s">
        <v>3961</v>
      </c>
      <c r="B57" s="1486">
        <v>18</v>
      </c>
      <c r="C57" s="1486"/>
      <c r="D57" s="1484">
        <v>124808410</v>
      </c>
      <c r="E57" s="398"/>
      <c r="F57" s="1484">
        <v>119900710</v>
      </c>
    </row>
    <row r="58" spans="1:7" s="410" customFormat="1">
      <c r="A58" s="1485" t="s">
        <v>8744</v>
      </c>
      <c r="B58" s="1486">
        <v>19</v>
      </c>
      <c r="C58" s="1486"/>
      <c r="D58" s="1484">
        <f>1128981486.12-179358088.18</f>
        <v>949623397.93999982</v>
      </c>
      <c r="E58" s="398"/>
      <c r="F58" s="1484">
        <f>869844267.42-243837365.01</f>
        <v>626006902.40999997</v>
      </c>
    </row>
    <row r="59" spans="1:7" s="410" customFormat="1">
      <c r="A59" s="1485" t="s">
        <v>357</v>
      </c>
      <c r="B59" s="1486">
        <v>20</v>
      </c>
      <c r="C59" s="1486"/>
      <c r="D59" s="1484">
        <v>135279882710.3</v>
      </c>
      <c r="E59" s="1502"/>
      <c r="F59" s="1484">
        <v>100749342140.61</v>
      </c>
    </row>
    <row r="60" spans="1:7" s="406" customFormat="1">
      <c r="A60" s="1485" t="s">
        <v>3863</v>
      </c>
      <c r="B60" s="1486">
        <v>21</v>
      </c>
      <c r="C60" s="1486"/>
      <c r="D60" s="1484">
        <v>335847530.45999998</v>
      </c>
      <c r="E60" s="398"/>
      <c r="F60" s="1484">
        <v>342969554.64999998</v>
      </c>
    </row>
    <row r="61" spans="1:7" s="411" customFormat="1">
      <c r="A61" s="1485" t="s">
        <v>3958</v>
      </c>
      <c r="B61" s="1486">
        <v>22</v>
      </c>
      <c r="C61" s="1507" t="s">
        <v>283</v>
      </c>
      <c r="D61" s="1484">
        <v>71717339532.690002</v>
      </c>
      <c r="E61" s="398"/>
      <c r="F61" s="1490">
        <v>76358996160.889999</v>
      </c>
      <c r="G61" s="410"/>
    </row>
    <row r="62" spans="1:7" s="410" customFormat="1">
      <c r="A62" s="1485" t="s">
        <v>8745</v>
      </c>
      <c r="B62" s="1486">
        <v>23</v>
      </c>
      <c r="C62" s="1486"/>
      <c r="D62" s="1503">
        <f>+-295557319.01+-3269562912.05+-13533000</f>
        <v>-3578653231.0600004</v>
      </c>
      <c r="E62" s="1502"/>
      <c r="F62" s="1503">
        <f>-12199000+-60462445.02+-1676489072.6</f>
        <v>-1749150517.6199999</v>
      </c>
    </row>
    <row r="63" spans="1:7" s="411" customFormat="1">
      <c r="A63" s="1485" t="s">
        <v>8489</v>
      </c>
      <c r="B63" s="1486">
        <v>24</v>
      </c>
      <c r="C63" s="1507" t="s">
        <v>3147</v>
      </c>
      <c r="D63" s="1484">
        <v>7795588550.1800003</v>
      </c>
      <c r="E63" s="398"/>
      <c r="F63" s="1490">
        <v>14258049569.959999</v>
      </c>
      <c r="G63" s="402"/>
    </row>
    <row r="64" spans="1:7" s="410" customFormat="1">
      <c r="A64" s="1485" t="s">
        <v>8743</v>
      </c>
      <c r="B64" s="1486">
        <v>25</v>
      </c>
      <c r="C64" s="1486"/>
      <c r="D64" s="1496">
        <v>500983410.25</v>
      </c>
      <c r="E64" s="398"/>
      <c r="F64" s="1504">
        <v>0</v>
      </c>
    </row>
    <row r="65" spans="1:9" s="410" customFormat="1" ht="15.75" thickBot="1">
      <c r="A65" s="376" t="s">
        <v>3963</v>
      </c>
      <c r="B65" s="1486"/>
      <c r="C65" s="1486"/>
      <c r="D65" s="397">
        <f>SUM(D57:D64)</f>
        <v>213125420310.76001</v>
      </c>
      <c r="E65" s="398"/>
      <c r="F65" s="397">
        <f>SUM(F57:F64)</f>
        <v>190706114520.89999</v>
      </c>
      <c r="H65" s="383"/>
      <c r="I65" s="383"/>
    </row>
    <row r="66" spans="1:9" s="406" customFormat="1" ht="15.75" thickTop="1">
      <c r="A66" s="376"/>
      <c r="B66" s="1486"/>
      <c r="C66" s="1486"/>
      <c r="D66" s="1493"/>
      <c r="E66" s="398"/>
      <c r="F66" s="1491"/>
      <c r="H66" s="383"/>
      <c r="I66" s="383"/>
    </row>
    <row r="67" spans="1:9" s="406" customFormat="1" ht="15.75" thickBot="1">
      <c r="A67" s="420" t="s">
        <v>3964</v>
      </c>
      <c r="B67" s="1486"/>
      <c r="C67" s="1486"/>
      <c r="D67" s="421">
        <f>+D65+D44</f>
        <v>282181898645.85999</v>
      </c>
      <c r="E67" s="422"/>
      <c r="F67" s="423">
        <v>229681071015.04004</v>
      </c>
      <c r="H67" s="383"/>
      <c r="I67" s="383"/>
    </row>
    <row r="68" spans="1:9" s="406" customFormat="1" ht="15.75" thickTop="1">
      <c r="A68" s="1499"/>
      <c r="B68" s="1508"/>
      <c r="C68" s="1508"/>
      <c r="D68" s="1489"/>
      <c r="E68" s="398"/>
      <c r="F68" s="1491"/>
      <c r="H68" s="383"/>
      <c r="I68" s="383"/>
    </row>
    <row r="69" spans="1:9" s="406" customFormat="1" ht="15">
      <c r="A69" s="1499"/>
      <c r="B69" s="1508"/>
      <c r="C69" s="1508"/>
      <c r="D69" s="1489"/>
      <c r="E69" s="398"/>
      <c r="F69" s="1491"/>
      <c r="H69" s="383"/>
      <c r="I69" s="383"/>
    </row>
    <row r="70" spans="1:9" s="406" customFormat="1" ht="15">
      <c r="A70" s="376" t="s">
        <v>3965</v>
      </c>
      <c r="B70" s="1486">
        <v>26</v>
      </c>
      <c r="C70" s="1508"/>
      <c r="D70" s="1505">
        <v>3950409806.5799999</v>
      </c>
      <c r="E70" s="398"/>
      <c r="F70" s="1505">
        <v>3495325927.8299999</v>
      </c>
      <c r="H70" s="383"/>
      <c r="I70" s="383"/>
    </row>
    <row r="71" spans="1:9" s="410" customFormat="1" ht="15">
      <c r="A71" s="1499"/>
      <c r="B71" s="1500"/>
      <c r="C71" s="1500"/>
      <c r="D71" s="1489"/>
      <c r="E71" s="398"/>
      <c r="F71" s="1491"/>
    </row>
    <row r="72" spans="1:9" s="410" customFormat="1" ht="15">
      <c r="A72" s="1499"/>
      <c r="B72" s="1500"/>
      <c r="C72" s="1500"/>
      <c r="D72" s="1489"/>
      <c r="E72" s="398"/>
      <c r="F72" s="1501" t="s">
        <v>15</v>
      </c>
    </row>
    <row r="73" spans="1:9" s="410" customFormat="1" ht="15">
      <c r="A73" s="1499"/>
      <c r="B73" s="1500"/>
      <c r="C73" s="1500"/>
      <c r="D73" s="1489"/>
      <c r="E73" s="398"/>
      <c r="F73" s="1491"/>
    </row>
    <row r="74" spans="1:9" s="410" customFormat="1" ht="12.75">
      <c r="A74" s="424" t="s">
        <v>160</v>
      </c>
      <c r="B74" s="425"/>
      <c r="C74" s="425"/>
      <c r="D74" s="389"/>
      <c r="E74" s="378"/>
      <c r="F74" s="407"/>
    </row>
    <row r="75" spans="1:9" s="410" customFormat="1" ht="19.5" customHeight="1">
      <c r="A75" s="1680" t="s">
        <v>8752</v>
      </c>
      <c r="B75" s="1680"/>
      <c r="C75" s="1680"/>
      <c r="D75" s="1680"/>
      <c r="E75" s="1680"/>
      <c r="F75" s="1680"/>
    </row>
    <row r="76" spans="1:9" s="410" customFormat="1" ht="31.5" customHeight="1">
      <c r="A76" s="1680" t="s">
        <v>8751</v>
      </c>
      <c r="B76" s="1681"/>
      <c r="C76" s="1681"/>
      <c r="D76" s="1681"/>
      <c r="E76" s="1681"/>
      <c r="F76" s="1681"/>
    </row>
    <row r="77" spans="1:9" s="410" customFormat="1" ht="103.5" customHeight="1">
      <c r="A77" s="1680" t="s">
        <v>8748</v>
      </c>
      <c r="B77" s="1681"/>
      <c r="C77" s="1681"/>
      <c r="D77" s="1681"/>
      <c r="E77" s="1681"/>
      <c r="F77" s="1681"/>
    </row>
    <row r="78" spans="1:9" s="406" customFormat="1" ht="12.75">
      <c r="A78" s="1129"/>
      <c r="B78" s="425"/>
      <c r="C78" s="425"/>
      <c r="D78" s="389"/>
      <c r="E78" s="378"/>
      <c r="F78" s="402"/>
    </row>
    <row r="79" spans="1:9" s="410" customFormat="1" ht="12.75">
      <c r="F79" s="407"/>
    </row>
    <row r="80" spans="1:9" s="410" customFormat="1" ht="12.75">
      <c r="A80" s="424" t="s">
        <v>8750</v>
      </c>
      <c r="B80" s="427" t="s">
        <v>3966</v>
      </c>
      <c r="C80" s="425"/>
      <c r="E80" s="378"/>
      <c r="F80" s="407"/>
    </row>
    <row r="81" spans="1:1023" s="410" customFormat="1" ht="12.75">
      <c r="A81" s="424"/>
      <c r="B81" s="425"/>
      <c r="C81" s="425"/>
      <c r="D81" s="389"/>
      <c r="E81" s="378"/>
      <c r="F81" s="407"/>
    </row>
    <row r="82" spans="1:1023" s="410" customFormat="1" ht="12.75">
      <c r="B82" s="425"/>
      <c r="C82" s="425"/>
      <c r="E82" s="378"/>
      <c r="F82" s="407"/>
    </row>
    <row r="83" spans="1:1023" s="410" customFormat="1" ht="12.75">
      <c r="B83" s="425"/>
      <c r="C83" s="425"/>
      <c r="E83" s="378"/>
      <c r="F83" s="428" t="s">
        <v>3967</v>
      </c>
    </row>
    <row r="84" spans="1:1023" s="410" customFormat="1" ht="12.75">
      <c r="B84" s="425"/>
      <c r="C84" s="425"/>
      <c r="E84" s="378"/>
      <c r="F84" s="428"/>
    </row>
    <row r="85" spans="1:1023" s="410" customFormat="1" ht="12.75">
      <c r="A85" s="1444" t="s">
        <v>17</v>
      </c>
      <c r="B85" s="1677" t="s">
        <v>18</v>
      </c>
      <c r="C85" s="1677"/>
      <c r="D85" s="1677"/>
      <c r="E85" s="1677"/>
    </row>
    <row r="86" spans="1:1023" s="410" customFormat="1" ht="12.75">
      <c r="A86" s="1444" t="s">
        <v>19</v>
      </c>
      <c r="B86" s="1677" t="s">
        <v>20</v>
      </c>
      <c r="C86" s="1677"/>
      <c r="D86" s="1677"/>
      <c r="E86" s="1677"/>
      <c r="F86" s="429"/>
    </row>
    <row r="87" spans="1:1023" s="410" customFormat="1" ht="12.75">
      <c r="A87" s="1444" t="s">
        <v>21</v>
      </c>
      <c r="B87" s="1677" t="s">
        <v>22</v>
      </c>
      <c r="C87" s="1677"/>
      <c r="D87" s="1677"/>
      <c r="E87" s="1677"/>
      <c r="F87" s="429"/>
    </row>
    <row r="88" spans="1:1023" s="410" customFormat="1" ht="12.75">
      <c r="A88" s="424"/>
      <c r="B88" s="425"/>
      <c r="C88" s="425"/>
      <c r="D88" s="389"/>
      <c r="E88" s="378"/>
      <c r="F88" s="407"/>
    </row>
    <row r="89" spans="1:1023" s="410" customFormat="1" ht="12.75">
      <c r="A89" s="1676" t="s">
        <v>8749</v>
      </c>
      <c r="B89" s="1676"/>
      <c r="C89" s="1676"/>
      <c r="D89" s="1676"/>
      <c r="E89" s="1676"/>
      <c r="F89" s="407"/>
    </row>
    <row r="90" spans="1:1023" s="410" customFormat="1" ht="12.75">
      <c r="A90" s="424"/>
      <c r="B90" s="425"/>
      <c r="C90" s="425"/>
      <c r="D90" s="389"/>
      <c r="E90" s="378"/>
      <c r="F90" s="407"/>
    </row>
    <row r="91" spans="1:1023" s="410" customFormat="1" ht="12.75">
      <c r="A91" s="424"/>
      <c r="B91" s="425"/>
      <c r="C91" s="425"/>
      <c r="D91" s="389"/>
      <c r="E91" s="378"/>
      <c r="F91" s="407"/>
    </row>
    <row r="92" spans="1:1023" s="410" customFormat="1" ht="12.75">
      <c r="A92" s="1129"/>
      <c r="B92" s="425"/>
      <c r="C92" s="425"/>
      <c r="D92" s="389"/>
      <c r="E92" s="378"/>
      <c r="F92" s="407"/>
    </row>
    <row r="93" spans="1:1023" s="410" customFormat="1" ht="12.75">
      <c r="A93" s="424"/>
      <c r="B93" s="425"/>
      <c r="C93" s="425"/>
      <c r="D93" s="389"/>
      <c r="E93" s="378"/>
      <c r="F93" s="407"/>
    </row>
    <row r="94" spans="1:1023" customFormat="1" ht="12.75">
      <c r="A94" s="1677" t="s">
        <v>23</v>
      </c>
      <c r="B94" s="1677"/>
      <c r="C94" s="1677"/>
      <c r="D94" s="1677"/>
      <c r="E94" s="1677"/>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row>
    <row r="95" spans="1:1023" customFormat="1" ht="12.75">
      <c r="A95" s="1677" t="s">
        <v>24</v>
      </c>
      <c r="B95" s="1677"/>
      <c r="C95" s="1677"/>
      <c r="D95" s="1677"/>
      <c r="E95" s="1677"/>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row>
    <row r="96" spans="1:1023" customFormat="1" ht="12.75">
      <c r="A96" s="1677" t="s">
        <v>25</v>
      </c>
      <c r="B96" s="1677"/>
      <c r="C96" s="1677"/>
      <c r="D96" s="1677"/>
      <c r="E96" s="1677"/>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row>
    <row r="97" spans="1:1023" customFormat="1" ht="12.7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row>
  </sheetData>
  <mergeCells count="14">
    <mergeCell ref="A89:E89"/>
    <mergeCell ref="A94:E94"/>
    <mergeCell ref="A95:E95"/>
    <mergeCell ref="A96:E96"/>
    <mergeCell ref="A1:F1"/>
    <mergeCell ref="A2:F2"/>
    <mergeCell ref="A3:F3"/>
    <mergeCell ref="A4:F4"/>
    <mergeCell ref="A76:F76"/>
    <mergeCell ref="A75:F75"/>
    <mergeCell ref="A77:F77"/>
    <mergeCell ref="B85:E85"/>
    <mergeCell ref="B86:E86"/>
    <mergeCell ref="B87:E87"/>
  </mergeCells>
  <printOptions horizontalCentered="1"/>
  <pageMargins left="0.59055118110236227" right="0.19685039370078741" top="0.98425196850393704" bottom="0.98425196850393704" header="0.51181102362204722" footer="0.27559055118110237"/>
  <pageSetup scale="85" firstPageNumber="0" orientation="portrait" r:id="rId1"/>
  <headerFooter>
    <oddFooter>&amp;C&amp;P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F18" sqref="F18"/>
    </sheetView>
  </sheetViews>
  <sheetFormatPr baseColWidth="10" defaultColWidth="9.140625" defaultRowHeight="12.75"/>
  <cols>
    <col min="1" max="1025" width="10.71093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J14" sqref="J14"/>
    </sheetView>
  </sheetViews>
  <sheetFormatPr baseColWidth="10" defaultColWidth="9.140625" defaultRowHeight="12.75"/>
  <cols>
    <col min="1" max="1025" width="10.71093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G41" sqref="G41"/>
    </sheetView>
  </sheetViews>
  <sheetFormatPr baseColWidth="10" defaultColWidth="9.140625" defaultRowHeight="12.75"/>
  <cols>
    <col min="1" max="5" width="10.7109375" customWidth="1"/>
    <col min="6" max="6" width="11.28515625" customWidth="1"/>
    <col min="7"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182"/>
  <sheetViews>
    <sheetView zoomScale="90" zoomScaleNormal="90" zoomScalePageLayoutView="90" workbookViewId="0">
      <selection activeCell="C802" sqref="C802"/>
    </sheetView>
  </sheetViews>
  <sheetFormatPr baseColWidth="10" defaultColWidth="8.85546875" defaultRowHeight="12.75"/>
  <cols>
    <col min="1" max="1" width="8.85546875" style="272" customWidth="1"/>
    <col min="2" max="2" width="18" style="273" customWidth="1"/>
    <col min="3" max="3" width="54" style="269" customWidth="1"/>
    <col min="4" max="4" width="21.42578125" style="274" customWidth="1"/>
    <col min="5" max="5" width="20" style="274" customWidth="1"/>
    <col min="6" max="6" width="21.140625" style="274" customWidth="1"/>
    <col min="7" max="7" width="20.85546875" style="274" customWidth="1"/>
    <col min="8" max="8" width="20.140625" style="274" customWidth="1"/>
    <col min="9" max="255" width="8.85546875" style="269"/>
    <col min="256" max="256" width="0.7109375" style="269" customWidth="1"/>
    <col min="257" max="257" width="8.85546875" style="269" customWidth="1"/>
    <col min="258" max="258" width="17.7109375" style="269" customWidth="1"/>
    <col min="259" max="259" width="61.28515625" style="269" customWidth="1"/>
    <col min="260" max="260" width="21.42578125" style="269" customWidth="1"/>
    <col min="261" max="261" width="20" style="269" customWidth="1"/>
    <col min="262" max="262" width="21.140625" style="269" customWidth="1"/>
    <col min="263" max="263" width="20.85546875" style="269" customWidth="1"/>
    <col min="264" max="264" width="20.140625" style="269" customWidth="1"/>
    <col min="265" max="511" width="8.85546875" style="269"/>
    <col min="512" max="512" width="0.7109375" style="269" customWidth="1"/>
    <col min="513" max="513" width="8.85546875" style="269" customWidth="1"/>
    <col min="514" max="514" width="17.7109375" style="269" customWidth="1"/>
    <col min="515" max="515" width="61.28515625" style="269" customWidth="1"/>
    <col min="516" max="516" width="21.42578125" style="269" customWidth="1"/>
    <col min="517" max="517" width="20" style="269" customWidth="1"/>
    <col min="518" max="518" width="21.140625" style="269" customWidth="1"/>
    <col min="519" max="519" width="20.85546875" style="269" customWidth="1"/>
    <col min="520" max="520" width="20.140625" style="269" customWidth="1"/>
    <col min="521" max="767" width="8.85546875" style="269"/>
    <col min="768" max="768" width="0.7109375" style="269" customWidth="1"/>
    <col min="769" max="769" width="8.85546875" style="269" customWidth="1"/>
    <col min="770" max="770" width="17.7109375" style="269" customWidth="1"/>
    <col min="771" max="771" width="61.28515625" style="269" customWidth="1"/>
    <col min="772" max="772" width="21.42578125" style="269" customWidth="1"/>
    <col min="773" max="773" width="20" style="269" customWidth="1"/>
    <col min="774" max="774" width="21.140625" style="269" customWidth="1"/>
    <col min="775" max="775" width="20.85546875" style="269" customWidth="1"/>
    <col min="776" max="776" width="20.140625" style="269" customWidth="1"/>
    <col min="777" max="1023" width="8.85546875" style="269"/>
    <col min="1024" max="1025" width="0.7109375" style="269" customWidth="1"/>
    <col min="1026" max="16384" width="8.85546875" style="269"/>
  </cols>
  <sheetData>
    <row r="1" spans="1:9" ht="15.75" customHeight="1" thickBot="1">
      <c r="A1" s="1817" t="s">
        <v>123</v>
      </c>
      <c r="B1" s="275" t="s">
        <v>979</v>
      </c>
      <c r="C1" s="1817" t="s">
        <v>162</v>
      </c>
      <c r="D1" s="276" t="s">
        <v>163</v>
      </c>
      <c r="E1" s="276" t="s">
        <v>980</v>
      </c>
      <c r="F1" s="276" t="s">
        <v>525</v>
      </c>
      <c r="G1" s="300" t="s">
        <v>3850</v>
      </c>
      <c r="H1" s="276" t="s">
        <v>981</v>
      </c>
      <c r="I1" s="268"/>
    </row>
    <row r="2" spans="1:9" s="270" customFormat="1" ht="14.25" thickTop="1" thickBot="1">
      <c r="A2" s="1817"/>
      <c r="B2" s="277" t="s">
        <v>982</v>
      </c>
      <c r="C2" s="1817"/>
      <c r="D2" s="278" t="s">
        <v>883</v>
      </c>
      <c r="E2" s="278" t="s">
        <v>884</v>
      </c>
      <c r="F2" s="278" t="s">
        <v>88</v>
      </c>
      <c r="G2" s="278" t="s">
        <v>164</v>
      </c>
      <c r="H2" s="278" t="s">
        <v>983</v>
      </c>
      <c r="I2" s="268"/>
    </row>
    <row r="3" spans="1:9" s="270" customFormat="1" ht="13.5" thickTop="1">
      <c r="A3" s="272"/>
      <c r="B3" s="279"/>
      <c r="D3" s="280"/>
      <c r="E3" s="280"/>
      <c r="F3" s="280"/>
      <c r="G3" s="280"/>
      <c r="H3" s="280"/>
      <c r="I3" s="268"/>
    </row>
    <row r="4" spans="1:9" s="271" customFormat="1">
      <c r="A4" s="1427">
        <v>1</v>
      </c>
      <c r="B4" s="1428"/>
      <c r="C4" s="1040" t="s">
        <v>107</v>
      </c>
      <c r="D4" s="1429" t="s">
        <v>4444</v>
      </c>
      <c r="E4" s="1429" t="s">
        <v>4445</v>
      </c>
      <c r="F4" s="1429" t="s">
        <v>4446</v>
      </c>
      <c r="G4" s="1429" t="s">
        <v>4447</v>
      </c>
      <c r="H4" s="1429" t="s">
        <v>4448</v>
      </c>
      <c r="I4" s="268"/>
    </row>
    <row r="5" spans="1:9" s="271" customFormat="1">
      <c r="A5" s="1044">
        <v>1</v>
      </c>
      <c r="B5" s="1426" t="s">
        <v>984</v>
      </c>
      <c r="C5" s="1007" t="s">
        <v>985</v>
      </c>
      <c r="D5" s="1047" t="s">
        <v>4449</v>
      </c>
      <c r="E5" s="1047" t="s">
        <v>4450</v>
      </c>
      <c r="F5" s="1047" t="s">
        <v>4451</v>
      </c>
      <c r="G5" s="1047" t="s">
        <v>4452</v>
      </c>
      <c r="H5" s="1047" t="s">
        <v>4453</v>
      </c>
      <c r="I5" s="269"/>
    </row>
    <row r="6" spans="1:9" s="271" customFormat="1">
      <c r="A6" s="1044">
        <v>1</v>
      </c>
      <c r="B6" s="1426" t="s">
        <v>986</v>
      </c>
      <c r="C6" s="1007" t="s">
        <v>987</v>
      </c>
      <c r="D6" s="1047" t="s">
        <v>4454</v>
      </c>
      <c r="E6" s="1047" t="s">
        <v>4455</v>
      </c>
      <c r="F6" s="1047" t="s">
        <v>4456</v>
      </c>
      <c r="G6" s="1047" t="s">
        <v>4457</v>
      </c>
      <c r="H6" s="1047" t="s">
        <v>4458</v>
      </c>
      <c r="I6" s="269"/>
    </row>
    <row r="7" spans="1:9">
      <c r="A7" s="1044">
        <v>1</v>
      </c>
      <c r="B7" s="1426" t="s">
        <v>988</v>
      </c>
      <c r="C7" s="1007" t="s">
        <v>4459</v>
      </c>
      <c r="D7" s="1047" t="s">
        <v>4460</v>
      </c>
      <c r="E7" s="1047" t="s">
        <v>4461</v>
      </c>
      <c r="F7" s="1047" t="s">
        <v>4462</v>
      </c>
      <c r="G7" s="1047" t="s">
        <v>4463</v>
      </c>
      <c r="H7" s="1047" t="s">
        <v>4464</v>
      </c>
    </row>
    <row r="8" spans="1:9">
      <c r="A8" s="1044">
        <v>1</v>
      </c>
      <c r="B8" s="1426" t="s">
        <v>989</v>
      </c>
      <c r="C8" s="1007" t="s">
        <v>8679</v>
      </c>
      <c r="D8" s="1047" t="s">
        <v>4465</v>
      </c>
      <c r="E8" s="1047" t="s">
        <v>4466</v>
      </c>
      <c r="F8" s="1047" t="s">
        <v>4467</v>
      </c>
      <c r="G8" s="1047" t="s">
        <v>4468</v>
      </c>
      <c r="H8" s="1047" t="s">
        <v>4469</v>
      </c>
    </row>
    <row r="9" spans="1:9">
      <c r="A9" s="1044">
        <v>1</v>
      </c>
      <c r="B9" s="1426" t="s">
        <v>990</v>
      </c>
      <c r="C9" s="1007" t="s">
        <v>991</v>
      </c>
      <c r="D9" s="1047" t="s">
        <v>4470</v>
      </c>
      <c r="E9" s="1047" t="s">
        <v>4471</v>
      </c>
      <c r="F9" s="1047" t="s">
        <v>4472</v>
      </c>
      <c r="G9" s="1047" t="s">
        <v>4473</v>
      </c>
      <c r="H9" s="1047" t="s">
        <v>4474</v>
      </c>
    </row>
    <row r="10" spans="1:9">
      <c r="A10" s="1044">
        <v>1</v>
      </c>
      <c r="B10" s="1426" t="s">
        <v>992</v>
      </c>
      <c r="C10" s="1007" t="s">
        <v>993</v>
      </c>
      <c r="D10" s="1047" t="s">
        <v>4475</v>
      </c>
      <c r="E10" s="1047" t="s">
        <v>4476</v>
      </c>
      <c r="F10" s="1047" t="s">
        <v>4477</v>
      </c>
      <c r="G10" s="1047" t="s">
        <v>4478</v>
      </c>
      <c r="H10" s="1047" t="s">
        <v>4479</v>
      </c>
    </row>
    <row r="11" spans="1:9">
      <c r="A11" s="1044">
        <v>1</v>
      </c>
      <c r="B11" s="1426" t="s">
        <v>994</v>
      </c>
      <c r="C11" s="1007" t="s">
        <v>4480</v>
      </c>
      <c r="D11" s="1047" t="s">
        <v>4475</v>
      </c>
      <c r="E11" s="1047" t="s">
        <v>4476</v>
      </c>
      <c r="F11" s="1047" t="s">
        <v>4477</v>
      </c>
      <c r="G11" s="1047" t="s">
        <v>4478</v>
      </c>
      <c r="H11" s="1047" t="s">
        <v>4479</v>
      </c>
    </row>
    <row r="12" spans="1:9">
      <c r="A12" s="1044">
        <v>1</v>
      </c>
      <c r="B12" s="1426" t="s">
        <v>995</v>
      </c>
      <c r="C12" s="1007" t="s">
        <v>4481</v>
      </c>
      <c r="D12" s="1047" t="s">
        <v>4482</v>
      </c>
      <c r="E12" s="1047" t="s">
        <v>4483</v>
      </c>
      <c r="F12" s="1047" t="s">
        <v>4484</v>
      </c>
      <c r="G12" s="1047" t="s">
        <v>4485</v>
      </c>
      <c r="H12" s="1047" t="s">
        <v>4486</v>
      </c>
    </row>
    <row r="13" spans="1:9">
      <c r="A13" s="1044">
        <v>1</v>
      </c>
      <c r="B13" s="1426" t="s">
        <v>996</v>
      </c>
      <c r="C13" s="1007" t="s">
        <v>997</v>
      </c>
      <c r="D13" s="1047" t="s">
        <v>4487</v>
      </c>
      <c r="E13" s="1047">
        <v>0</v>
      </c>
      <c r="F13" s="1047" t="s">
        <v>4487</v>
      </c>
      <c r="G13" s="1047" t="s">
        <v>4488</v>
      </c>
      <c r="H13" s="1047" t="s">
        <v>4489</v>
      </c>
    </row>
    <row r="14" spans="1:9">
      <c r="A14" s="1044">
        <v>1</v>
      </c>
      <c r="B14" s="1426" t="s">
        <v>998</v>
      </c>
      <c r="C14" s="1007" t="s">
        <v>4490</v>
      </c>
      <c r="D14" s="1047" t="s">
        <v>4491</v>
      </c>
      <c r="E14" s="1047" t="s">
        <v>4492</v>
      </c>
      <c r="F14" s="1047" t="s">
        <v>4493</v>
      </c>
      <c r="G14" s="1047" t="s">
        <v>4494</v>
      </c>
      <c r="H14" s="1047" t="s">
        <v>4495</v>
      </c>
    </row>
    <row r="15" spans="1:9">
      <c r="A15" s="1044">
        <v>1</v>
      </c>
      <c r="B15" s="1426" t="s">
        <v>999</v>
      </c>
      <c r="C15" s="1007" t="s">
        <v>4496</v>
      </c>
      <c r="D15" s="1047" t="s">
        <v>4497</v>
      </c>
      <c r="E15" s="1047" t="s">
        <v>4498</v>
      </c>
      <c r="F15" s="1047" t="s">
        <v>4499</v>
      </c>
      <c r="G15" s="1047" t="s">
        <v>4500</v>
      </c>
      <c r="H15" s="1047" t="s">
        <v>4501</v>
      </c>
    </row>
    <row r="16" spans="1:9">
      <c r="A16" s="1044">
        <v>1</v>
      </c>
      <c r="B16" s="1426" t="s">
        <v>1000</v>
      </c>
      <c r="C16" s="1007" t="s">
        <v>3640</v>
      </c>
      <c r="D16" s="1047" t="s">
        <v>4502</v>
      </c>
      <c r="E16" s="1047" t="s">
        <v>4503</v>
      </c>
      <c r="F16" s="1047" t="s">
        <v>4504</v>
      </c>
      <c r="G16" s="1047" t="s">
        <v>4505</v>
      </c>
      <c r="H16" s="1047" t="s">
        <v>4506</v>
      </c>
    </row>
    <row r="17" spans="1:8">
      <c r="A17" s="1044">
        <v>1</v>
      </c>
      <c r="B17" s="1426" t="s">
        <v>1001</v>
      </c>
      <c r="C17" s="1007" t="s">
        <v>4507</v>
      </c>
      <c r="D17" s="1047" t="s">
        <v>4508</v>
      </c>
      <c r="E17" s="1047" t="s">
        <v>4509</v>
      </c>
      <c r="F17" s="1047" t="s">
        <v>4510</v>
      </c>
      <c r="G17" s="1047" t="s">
        <v>4511</v>
      </c>
      <c r="H17" s="1047" t="s">
        <v>4512</v>
      </c>
    </row>
    <row r="18" spans="1:8">
      <c r="A18" s="1044">
        <v>1</v>
      </c>
      <c r="B18" s="1426" t="s">
        <v>1002</v>
      </c>
      <c r="C18" s="1007" t="s">
        <v>4513</v>
      </c>
      <c r="D18" s="1047" t="s">
        <v>4514</v>
      </c>
      <c r="E18" s="1047" t="s">
        <v>4515</v>
      </c>
      <c r="F18" s="1047" t="s">
        <v>4516</v>
      </c>
      <c r="G18" s="1047" t="s">
        <v>4517</v>
      </c>
      <c r="H18" s="1047" t="s">
        <v>4518</v>
      </c>
    </row>
    <row r="19" spans="1:8">
      <c r="A19" s="1044">
        <v>1</v>
      </c>
      <c r="B19" s="1426" t="s">
        <v>1003</v>
      </c>
      <c r="C19" s="1007" t="s">
        <v>1004</v>
      </c>
      <c r="D19" s="1047" t="s">
        <v>4519</v>
      </c>
      <c r="E19" s="1047" t="s">
        <v>4520</v>
      </c>
      <c r="F19" s="1047" t="s">
        <v>4521</v>
      </c>
      <c r="G19" s="1047" t="s">
        <v>4522</v>
      </c>
      <c r="H19" s="1047" t="s">
        <v>4523</v>
      </c>
    </row>
    <row r="20" spans="1:8">
      <c r="A20" s="1044">
        <v>1</v>
      </c>
      <c r="B20" s="1426" t="s">
        <v>1005</v>
      </c>
      <c r="C20" s="1007" t="s">
        <v>1006</v>
      </c>
      <c r="D20" s="1047" t="s">
        <v>4524</v>
      </c>
      <c r="E20" s="1047" t="s">
        <v>4525</v>
      </c>
      <c r="F20" s="1047" t="s">
        <v>4526</v>
      </c>
      <c r="G20" s="1047" t="s">
        <v>4527</v>
      </c>
      <c r="H20" s="1047" t="s">
        <v>4528</v>
      </c>
    </row>
    <row r="21" spans="1:8">
      <c r="A21" s="1044">
        <v>1</v>
      </c>
      <c r="B21" s="1426" t="s">
        <v>1007</v>
      </c>
      <c r="C21" s="1007" t="s">
        <v>4529</v>
      </c>
      <c r="D21" s="1047" t="s">
        <v>4530</v>
      </c>
      <c r="E21" s="1047" t="s">
        <v>4531</v>
      </c>
      <c r="F21" s="1047" t="s">
        <v>4532</v>
      </c>
      <c r="G21" s="1047" t="s">
        <v>4533</v>
      </c>
      <c r="H21" s="1047" t="s">
        <v>4534</v>
      </c>
    </row>
    <row r="22" spans="1:8">
      <c r="A22" s="1044">
        <v>1</v>
      </c>
      <c r="B22" s="1426" t="s">
        <v>1008</v>
      </c>
      <c r="C22" s="1007" t="s">
        <v>4535</v>
      </c>
      <c r="D22" s="1047" t="s">
        <v>4536</v>
      </c>
      <c r="E22" s="1047" t="s">
        <v>4537</v>
      </c>
      <c r="F22" s="1047" t="s">
        <v>4538</v>
      </c>
      <c r="G22" s="1047" t="s">
        <v>4539</v>
      </c>
      <c r="H22" s="1047" t="s">
        <v>4540</v>
      </c>
    </row>
    <row r="23" spans="1:8">
      <c r="A23" s="1044">
        <v>1</v>
      </c>
      <c r="B23" s="1426" t="s">
        <v>1009</v>
      </c>
      <c r="C23" s="1007" t="s">
        <v>1010</v>
      </c>
      <c r="D23" s="1047" t="s">
        <v>4541</v>
      </c>
      <c r="E23" s="1047" t="s">
        <v>4542</v>
      </c>
      <c r="F23" s="1047" t="s">
        <v>4543</v>
      </c>
      <c r="G23" s="1047" t="s">
        <v>4544</v>
      </c>
      <c r="H23" s="1047" t="s">
        <v>4545</v>
      </c>
    </row>
    <row r="24" spans="1:8">
      <c r="A24" s="1044">
        <v>1</v>
      </c>
      <c r="B24" s="1426" t="s">
        <v>1011</v>
      </c>
      <c r="C24" s="1007" t="s">
        <v>8680</v>
      </c>
      <c r="D24" s="1047" t="s">
        <v>4546</v>
      </c>
      <c r="E24" s="1047" t="s">
        <v>4547</v>
      </c>
      <c r="F24" s="1047" t="s">
        <v>4548</v>
      </c>
      <c r="G24" s="1047" t="s">
        <v>4549</v>
      </c>
      <c r="H24" s="1047" t="s">
        <v>4550</v>
      </c>
    </row>
    <row r="25" spans="1:8">
      <c r="A25" s="1044">
        <v>1</v>
      </c>
      <c r="B25" s="1426" t="s">
        <v>1012</v>
      </c>
      <c r="C25" s="1007" t="s">
        <v>1013</v>
      </c>
      <c r="D25" s="1047" t="s">
        <v>4546</v>
      </c>
      <c r="E25" s="1047" t="s">
        <v>4547</v>
      </c>
      <c r="F25" s="1047" t="s">
        <v>4548</v>
      </c>
      <c r="G25" s="1047" t="s">
        <v>4549</v>
      </c>
      <c r="H25" s="1047" t="s">
        <v>4550</v>
      </c>
    </row>
    <row r="26" spans="1:8">
      <c r="A26" s="1044">
        <v>1</v>
      </c>
      <c r="B26" s="1426" t="s">
        <v>1014</v>
      </c>
      <c r="C26" s="1007" t="s">
        <v>4551</v>
      </c>
      <c r="D26" s="1047" t="s">
        <v>4552</v>
      </c>
      <c r="E26" s="1047" t="s">
        <v>4553</v>
      </c>
      <c r="F26" s="1047" t="s">
        <v>4554</v>
      </c>
      <c r="G26" s="1047" t="s">
        <v>4555</v>
      </c>
      <c r="H26" s="1047" t="s">
        <v>4556</v>
      </c>
    </row>
    <row r="27" spans="1:8">
      <c r="A27" s="1044">
        <v>1</v>
      </c>
      <c r="B27" s="1426" t="s">
        <v>1015</v>
      </c>
      <c r="C27" s="1007" t="s">
        <v>4557</v>
      </c>
      <c r="D27" s="1047" t="s">
        <v>4558</v>
      </c>
      <c r="E27" s="1047" t="s">
        <v>4559</v>
      </c>
      <c r="F27" s="1047" t="s">
        <v>4560</v>
      </c>
      <c r="G27" s="1047" t="s">
        <v>4561</v>
      </c>
      <c r="H27" s="1047" t="s">
        <v>4562</v>
      </c>
    </row>
    <row r="28" spans="1:8">
      <c r="A28" s="1044">
        <v>1</v>
      </c>
      <c r="B28" s="1426" t="s">
        <v>1016</v>
      </c>
      <c r="C28" s="1007" t="s">
        <v>4563</v>
      </c>
      <c r="D28" s="1047" t="s">
        <v>4564</v>
      </c>
      <c r="E28" s="1047" t="s">
        <v>4565</v>
      </c>
      <c r="F28" s="1047" t="s">
        <v>4566</v>
      </c>
      <c r="G28" s="1047" t="s">
        <v>4567</v>
      </c>
      <c r="H28" s="1047" t="s">
        <v>4568</v>
      </c>
    </row>
    <row r="29" spans="1:8">
      <c r="A29" s="1044">
        <v>1</v>
      </c>
      <c r="B29" s="1426" t="s">
        <v>1017</v>
      </c>
      <c r="C29" s="1007" t="s">
        <v>4569</v>
      </c>
      <c r="D29" s="1047" t="s">
        <v>4570</v>
      </c>
      <c r="E29" s="1047" t="s">
        <v>4571</v>
      </c>
      <c r="F29" s="1047" t="s">
        <v>4572</v>
      </c>
      <c r="G29" s="1047" t="s">
        <v>4573</v>
      </c>
      <c r="H29" s="1047" t="s">
        <v>4574</v>
      </c>
    </row>
    <row r="30" spans="1:8">
      <c r="A30" s="1044">
        <v>1</v>
      </c>
      <c r="B30" s="1426" t="s">
        <v>1018</v>
      </c>
      <c r="C30" s="1007" t="s">
        <v>4575</v>
      </c>
      <c r="D30" s="1047" t="s">
        <v>4576</v>
      </c>
      <c r="E30" s="1047" t="s">
        <v>4577</v>
      </c>
      <c r="F30" s="1047" t="s">
        <v>4578</v>
      </c>
      <c r="G30" s="1047" t="s">
        <v>4579</v>
      </c>
      <c r="H30" s="1047" t="s">
        <v>4580</v>
      </c>
    </row>
    <row r="31" spans="1:8">
      <c r="A31" s="1044">
        <v>1</v>
      </c>
      <c r="B31" s="1426" t="s">
        <v>1019</v>
      </c>
      <c r="C31" s="1007" t="s">
        <v>4581</v>
      </c>
      <c r="D31" s="1047" t="s">
        <v>4582</v>
      </c>
      <c r="E31" s="1047" t="s">
        <v>4583</v>
      </c>
      <c r="F31" s="1047" t="s">
        <v>4584</v>
      </c>
      <c r="G31" s="1047" t="s">
        <v>4585</v>
      </c>
      <c r="H31" s="1047" t="s">
        <v>4586</v>
      </c>
    </row>
    <row r="32" spans="1:8">
      <c r="A32" s="1044">
        <v>1</v>
      </c>
      <c r="B32" s="1426" t="s">
        <v>1020</v>
      </c>
      <c r="C32" s="1007" t="s">
        <v>4587</v>
      </c>
      <c r="D32" s="1047" t="s">
        <v>4588</v>
      </c>
      <c r="E32" s="1047" t="s">
        <v>4589</v>
      </c>
      <c r="F32" s="1047" t="s">
        <v>4590</v>
      </c>
      <c r="G32" s="1047" t="s">
        <v>4591</v>
      </c>
      <c r="H32" s="1047" t="s">
        <v>4592</v>
      </c>
    </row>
    <row r="33" spans="1:8">
      <c r="A33" s="1044">
        <v>1</v>
      </c>
      <c r="B33" s="1426" t="s">
        <v>1021</v>
      </c>
      <c r="C33" s="1007" t="s">
        <v>4593</v>
      </c>
      <c r="D33" s="1047" t="s">
        <v>4594</v>
      </c>
      <c r="E33" s="1047" t="s">
        <v>4595</v>
      </c>
      <c r="F33" s="1047" t="s">
        <v>4596</v>
      </c>
      <c r="G33" s="1047" t="s">
        <v>4597</v>
      </c>
      <c r="H33" s="1047" t="s">
        <v>4598</v>
      </c>
    </row>
    <row r="34" spans="1:8">
      <c r="A34" s="1044">
        <v>1</v>
      </c>
      <c r="B34" s="1426" t="s">
        <v>1022</v>
      </c>
      <c r="C34" s="1007" t="s">
        <v>4599</v>
      </c>
      <c r="D34" s="1047" t="s">
        <v>4600</v>
      </c>
      <c r="E34" s="1047" t="s">
        <v>4601</v>
      </c>
      <c r="F34" s="1047" t="s">
        <v>4602</v>
      </c>
      <c r="G34" s="1047" t="s">
        <v>4603</v>
      </c>
      <c r="H34" s="1047" t="s">
        <v>4604</v>
      </c>
    </row>
    <row r="35" spans="1:8">
      <c r="A35" s="1044">
        <v>1</v>
      </c>
      <c r="B35" s="1426" t="s">
        <v>1023</v>
      </c>
      <c r="C35" s="1007" t="s">
        <v>1024</v>
      </c>
      <c r="D35" s="1047" t="s">
        <v>4605</v>
      </c>
      <c r="E35" s="1047" t="s">
        <v>4606</v>
      </c>
      <c r="F35" s="1047" t="s">
        <v>4607</v>
      </c>
      <c r="G35" s="1047" t="s">
        <v>4608</v>
      </c>
      <c r="H35" s="1047" t="s">
        <v>4609</v>
      </c>
    </row>
    <row r="36" spans="1:8">
      <c r="A36" s="1044">
        <v>1</v>
      </c>
      <c r="B36" s="1426" t="s">
        <v>1025</v>
      </c>
      <c r="C36" s="1007" t="s">
        <v>4610</v>
      </c>
      <c r="D36" s="1047" t="s">
        <v>4611</v>
      </c>
      <c r="E36" s="1047" t="s">
        <v>4612</v>
      </c>
      <c r="F36" s="1047" t="s">
        <v>4613</v>
      </c>
      <c r="G36" s="1047" t="s">
        <v>4614</v>
      </c>
      <c r="H36" s="1047" t="s">
        <v>4615</v>
      </c>
    </row>
    <row r="37" spans="1:8">
      <c r="A37" s="1044">
        <v>1</v>
      </c>
      <c r="B37" s="1426" t="s">
        <v>1026</v>
      </c>
      <c r="C37" s="1007" t="s">
        <v>1027</v>
      </c>
      <c r="D37" s="1047" t="s">
        <v>4616</v>
      </c>
      <c r="E37" s="1047" t="s">
        <v>4617</v>
      </c>
      <c r="F37" s="1047" t="s">
        <v>4618</v>
      </c>
      <c r="G37" s="1047" t="s">
        <v>4619</v>
      </c>
      <c r="H37" s="1047" t="s">
        <v>4620</v>
      </c>
    </row>
    <row r="38" spans="1:8">
      <c r="A38" s="1044">
        <v>1</v>
      </c>
      <c r="B38" s="1426" t="s">
        <v>1028</v>
      </c>
      <c r="C38" s="1007" t="s">
        <v>8681</v>
      </c>
      <c r="D38" s="1047" t="s">
        <v>4621</v>
      </c>
      <c r="E38" s="1047" t="s">
        <v>4622</v>
      </c>
      <c r="F38" s="1047" t="s">
        <v>4623</v>
      </c>
      <c r="G38" s="1047" t="s">
        <v>4624</v>
      </c>
      <c r="H38" s="1047" t="s">
        <v>4625</v>
      </c>
    </row>
    <row r="39" spans="1:8">
      <c r="A39" s="1044">
        <v>1</v>
      </c>
      <c r="B39" s="1426" t="s">
        <v>1029</v>
      </c>
      <c r="C39" s="1007" t="s">
        <v>4626</v>
      </c>
      <c r="D39" s="1047" t="s">
        <v>4627</v>
      </c>
      <c r="E39" s="1047" t="s">
        <v>4628</v>
      </c>
      <c r="F39" s="1047" t="s">
        <v>4629</v>
      </c>
      <c r="G39" s="1047" t="s">
        <v>4630</v>
      </c>
      <c r="H39" s="1047" t="s">
        <v>4631</v>
      </c>
    </row>
    <row r="40" spans="1:8">
      <c r="A40" s="1044">
        <v>1</v>
      </c>
      <c r="B40" s="1426" t="s">
        <v>1030</v>
      </c>
      <c r="C40" s="1007" t="s">
        <v>4632</v>
      </c>
      <c r="D40" s="1047" t="s">
        <v>4633</v>
      </c>
      <c r="E40" s="1047" t="s">
        <v>4634</v>
      </c>
      <c r="F40" s="1047" t="s">
        <v>4635</v>
      </c>
      <c r="G40" s="1047" t="s">
        <v>4636</v>
      </c>
      <c r="H40" s="1047" t="s">
        <v>4637</v>
      </c>
    </row>
    <row r="41" spans="1:8">
      <c r="A41" s="1044">
        <v>1</v>
      </c>
      <c r="B41" s="1426" t="s">
        <v>1031</v>
      </c>
      <c r="C41" s="1007" t="s">
        <v>1032</v>
      </c>
      <c r="D41" s="1047" t="s">
        <v>4638</v>
      </c>
      <c r="E41" s="1047" t="s">
        <v>4639</v>
      </c>
      <c r="F41" s="1047" t="s">
        <v>4640</v>
      </c>
      <c r="G41" s="1047" t="s">
        <v>4641</v>
      </c>
      <c r="H41" s="1047" t="s">
        <v>4642</v>
      </c>
    </row>
    <row r="42" spans="1:8">
      <c r="A42" s="1044">
        <v>1</v>
      </c>
      <c r="B42" s="1426" t="s">
        <v>1033</v>
      </c>
      <c r="C42" s="1007" t="s">
        <v>4643</v>
      </c>
      <c r="D42" s="1047" t="s">
        <v>4644</v>
      </c>
      <c r="E42" s="1047" t="s">
        <v>4645</v>
      </c>
      <c r="F42" s="1047" t="s">
        <v>4646</v>
      </c>
      <c r="G42" s="1047" t="s">
        <v>4647</v>
      </c>
      <c r="H42" s="1047" t="s">
        <v>4648</v>
      </c>
    </row>
    <row r="43" spans="1:8">
      <c r="A43" s="1044">
        <v>1</v>
      </c>
      <c r="B43" s="1426" t="s">
        <v>1034</v>
      </c>
      <c r="C43" s="1007" t="s">
        <v>8682</v>
      </c>
      <c r="D43" s="1047" t="s">
        <v>4649</v>
      </c>
      <c r="E43" s="1047" t="s">
        <v>4650</v>
      </c>
      <c r="F43" s="1047" t="s">
        <v>4651</v>
      </c>
      <c r="G43" s="1047" t="s">
        <v>4652</v>
      </c>
      <c r="H43" s="1047" t="s">
        <v>4653</v>
      </c>
    </row>
    <row r="44" spans="1:8">
      <c r="A44" s="1044">
        <v>1</v>
      </c>
      <c r="B44" s="1426" t="s">
        <v>1035</v>
      </c>
      <c r="C44" s="1007" t="s">
        <v>1036</v>
      </c>
      <c r="D44" s="1047" t="s">
        <v>4654</v>
      </c>
      <c r="E44" s="1047" t="s">
        <v>4655</v>
      </c>
      <c r="F44" s="1047" t="s">
        <v>4656</v>
      </c>
      <c r="G44" s="1047" t="s">
        <v>4657</v>
      </c>
      <c r="H44" s="1047" t="s">
        <v>4658</v>
      </c>
    </row>
    <row r="45" spans="1:8">
      <c r="A45" s="1044">
        <v>1</v>
      </c>
      <c r="B45" s="1426" t="s">
        <v>1037</v>
      </c>
      <c r="C45" s="1007" t="s">
        <v>4659</v>
      </c>
      <c r="D45" s="1047" t="s">
        <v>4660</v>
      </c>
      <c r="E45" s="1047" t="s">
        <v>4661</v>
      </c>
      <c r="F45" s="1047" t="s">
        <v>4662</v>
      </c>
      <c r="G45" s="1047" t="s">
        <v>4663</v>
      </c>
      <c r="H45" s="1047" t="s">
        <v>4664</v>
      </c>
    </row>
    <row r="46" spans="1:8">
      <c r="A46" s="1044">
        <v>1</v>
      </c>
      <c r="B46" s="1426" t="s">
        <v>1038</v>
      </c>
      <c r="C46" s="1007" t="s">
        <v>4665</v>
      </c>
      <c r="D46" s="1047" t="s">
        <v>4666</v>
      </c>
      <c r="E46" s="1047" t="s">
        <v>4667</v>
      </c>
      <c r="F46" s="1047" t="s">
        <v>4668</v>
      </c>
      <c r="G46" s="1047" t="s">
        <v>4669</v>
      </c>
      <c r="H46" s="1047" t="s">
        <v>4670</v>
      </c>
    </row>
    <row r="47" spans="1:8">
      <c r="A47" s="1044">
        <v>1</v>
      </c>
      <c r="B47" s="1426" t="s">
        <v>1039</v>
      </c>
      <c r="C47" s="1007" t="s">
        <v>4671</v>
      </c>
      <c r="D47" s="1047" t="s">
        <v>4672</v>
      </c>
      <c r="E47" s="1047" t="s">
        <v>4673</v>
      </c>
      <c r="F47" s="1047" t="s">
        <v>4674</v>
      </c>
      <c r="G47" s="1047" t="s">
        <v>4675</v>
      </c>
      <c r="H47" s="1047" t="s">
        <v>4676</v>
      </c>
    </row>
    <row r="48" spans="1:8">
      <c r="A48" s="1044">
        <v>1</v>
      </c>
      <c r="B48" s="1426" t="s">
        <v>1040</v>
      </c>
      <c r="C48" s="1007" t="s">
        <v>1041</v>
      </c>
      <c r="D48" s="1047" t="s">
        <v>4677</v>
      </c>
      <c r="E48" s="1047" t="s">
        <v>4678</v>
      </c>
      <c r="F48" s="1047" t="s">
        <v>4679</v>
      </c>
      <c r="G48" s="1047" t="s">
        <v>4680</v>
      </c>
      <c r="H48" s="1047" t="s">
        <v>4681</v>
      </c>
    </row>
    <row r="49" spans="1:8">
      <c r="A49" s="1044">
        <v>1</v>
      </c>
      <c r="B49" s="1426" t="s">
        <v>1042</v>
      </c>
      <c r="C49" s="1007" t="s">
        <v>1043</v>
      </c>
      <c r="D49" s="1047" t="s">
        <v>4682</v>
      </c>
      <c r="E49" s="1047" t="s">
        <v>4683</v>
      </c>
      <c r="F49" s="1047" t="s">
        <v>4684</v>
      </c>
      <c r="G49" s="1047" t="s">
        <v>4685</v>
      </c>
      <c r="H49" s="1047" t="s">
        <v>4686</v>
      </c>
    </row>
    <row r="50" spans="1:8">
      <c r="A50" s="1044">
        <v>1</v>
      </c>
      <c r="B50" s="1426" t="s">
        <v>1044</v>
      </c>
      <c r="C50" s="1007" t="s">
        <v>4687</v>
      </c>
      <c r="D50" s="1047" t="s">
        <v>4688</v>
      </c>
      <c r="E50" s="1047" t="s">
        <v>4689</v>
      </c>
      <c r="F50" s="1047" t="s">
        <v>4690</v>
      </c>
      <c r="G50" s="1047" t="s">
        <v>4691</v>
      </c>
      <c r="H50" s="1047" t="s">
        <v>4692</v>
      </c>
    </row>
    <row r="51" spans="1:8">
      <c r="A51" s="1044">
        <v>1</v>
      </c>
      <c r="B51" s="1426" t="s">
        <v>1045</v>
      </c>
      <c r="C51" s="1007" t="s">
        <v>4693</v>
      </c>
      <c r="D51" s="1047" t="s">
        <v>4694</v>
      </c>
      <c r="E51" s="1047" t="s">
        <v>4695</v>
      </c>
      <c r="F51" s="1047" t="s">
        <v>4696</v>
      </c>
      <c r="G51" s="1047" t="s">
        <v>4697</v>
      </c>
      <c r="H51" s="1047" t="s">
        <v>4698</v>
      </c>
    </row>
    <row r="52" spans="1:8">
      <c r="A52" s="1044">
        <v>1</v>
      </c>
      <c r="B52" s="1426" t="s">
        <v>1046</v>
      </c>
      <c r="C52" s="1007" t="s">
        <v>4699</v>
      </c>
      <c r="D52" s="1047" t="s">
        <v>4700</v>
      </c>
      <c r="E52" s="1047" t="s">
        <v>4701</v>
      </c>
      <c r="F52" s="1047" t="s">
        <v>4702</v>
      </c>
      <c r="G52" s="1047" t="s">
        <v>4703</v>
      </c>
      <c r="H52" s="1047" t="s">
        <v>4704</v>
      </c>
    </row>
    <row r="53" spans="1:8">
      <c r="A53" s="1044">
        <v>1</v>
      </c>
      <c r="B53" s="1426" t="s">
        <v>1047</v>
      </c>
      <c r="C53" s="1007" t="s">
        <v>4705</v>
      </c>
      <c r="D53" s="1047" t="s">
        <v>4706</v>
      </c>
      <c r="E53" s="1047" t="s">
        <v>4707</v>
      </c>
      <c r="F53" s="1047" t="s">
        <v>4708</v>
      </c>
      <c r="G53" s="1047" t="s">
        <v>4709</v>
      </c>
      <c r="H53" s="1047" t="s">
        <v>4710</v>
      </c>
    </row>
    <row r="54" spans="1:8">
      <c r="A54" s="1044">
        <v>1</v>
      </c>
      <c r="B54" s="1426" t="s">
        <v>1048</v>
      </c>
      <c r="C54" s="1007" t="s">
        <v>1049</v>
      </c>
      <c r="D54" s="1047" t="s">
        <v>4711</v>
      </c>
      <c r="E54" s="1047" t="s">
        <v>4712</v>
      </c>
      <c r="F54" s="1047" t="s">
        <v>4713</v>
      </c>
      <c r="G54" s="1047" t="s">
        <v>4714</v>
      </c>
      <c r="H54" s="1047" t="s">
        <v>4715</v>
      </c>
    </row>
    <row r="55" spans="1:8">
      <c r="A55" s="1044">
        <v>1</v>
      </c>
      <c r="B55" s="1426" t="s">
        <v>1050</v>
      </c>
      <c r="C55" s="1007" t="s">
        <v>1051</v>
      </c>
      <c r="D55" s="1047" t="s">
        <v>4716</v>
      </c>
      <c r="E55" s="1047" t="s">
        <v>4717</v>
      </c>
      <c r="F55" s="1047" t="s">
        <v>4718</v>
      </c>
      <c r="G55" s="1047" t="s">
        <v>4719</v>
      </c>
      <c r="H55" s="1047" t="s">
        <v>4720</v>
      </c>
    </row>
    <row r="56" spans="1:8">
      <c r="A56" s="1044">
        <v>1</v>
      </c>
      <c r="B56" s="1426" t="s">
        <v>1052</v>
      </c>
      <c r="C56" s="1007" t="s">
        <v>1053</v>
      </c>
      <c r="D56" s="1047" t="s">
        <v>4721</v>
      </c>
      <c r="E56" s="1047" t="s">
        <v>4722</v>
      </c>
      <c r="F56" s="1047" t="s">
        <v>4723</v>
      </c>
      <c r="G56" s="1047" t="s">
        <v>4724</v>
      </c>
      <c r="H56" s="1047" t="s">
        <v>4725</v>
      </c>
    </row>
    <row r="57" spans="1:8">
      <c r="A57" s="1044">
        <v>1</v>
      </c>
      <c r="B57" s="1426" t="s">
        <v>1054</v>
      </c>
      <c r="C57" s="1007" t="s">
        <v>1055</v>
      </c>
      <c r="D57" s="1047" t="s">
        <v>4726</v>
      </c>
      <c r="E57" s="1047" t="s">
        <v>4727</v>
      </c>
      <c r="F57" s="1047" t="s">
        <v>4728</v>
      </c>
      <c r="G57" s="1047" t="s">
        <v>4729</v>
      </c>
      <c r="H57" s="1047" t="s">
        <v>4730</v>
      </c>
    </row>
    <row r="58" spans="1:8">
      <c r="A58" s="1044">
        <v>1</v>
      </c>
      <c r="B58" s="1426" t="s">
        <v>1056</v>
      </c>
      <c r="C58" s="1007" t="s">
        <v>4731</v>
      </c>
      <c r="D58" s="1047" t="s">
        <v>4732</v>
      </c>
      <c r="E58" s="1047" t="s">
        <v>4733</v>
      </c>
      <c r="F58" s="1047" t="s">
        <v>4734</v>
      </c>
      <c r="G58" s="1047" t="s">
        <v>4735</v>
      </c>
      <c r="H58" s="1047" t="s">
        <v>4736</v>
      </c>
    </row>
    <row r="59" spans="1:8">
      <c r="A59" s="1044">
        <v>1</v>
      </c>
      <c r="B59" s="1426" t="s">
        <v>1057</v>
      </c>
      <c r="C59" s="1007" t="s">
        <v>831</v>
      </c>
      <c r="D59" s="1047" t="s">
        <v>4737</v>
      </c>
      <c r="E59" s="1047" t="s">
        <v>4738</v>
      </c>
      <c r="F59" s="1047" t="s">
        <v>4739</v>
      </c>
      <c r="G59" s="1047" t="s">
        <v>4740</v>
      </c>
      <c r="H59" s="1047" t="s">
        <v>4741</v>
      </c>
    </row>
    <row r="60" spans="1:8">
      <c r="A60" s="1044">
        <v>1</v>
      </c>
      <c r="B60" s="1426" t="s">
        <v>1058</v>
      </c>
      <c r="C60" s="1007" t="s">
        <v>1059</v>
      </c>
      <c r="D60" s="1047" t="s">
        <v>4742</v>
      </c>
      <c r="E60" s="1047" t="s">
        <v>4743</v>
      </c>
      <c r="F60" s="1047" t="s">
        <v>4744</v>
      </c>
      <c r="G60" s="1047" t="s">
        <v>4745</v>
      </c>
      <c r="H60" s="1047" t="s">
        <v>4746</v>
      </c>
    </row>
    <row r="61" spans="1:8">
      <c r="A61" s="1044">
        <v>1</v>
      </c>
      <c r="B61" s="1426" t="s">
        <v>1060</v>
      </c>
      <c r="C61" s="1007" t="s">
        <v>1061</v>
      </c>
      <c r="D61" s="1047" t="s">
        <v>4747</v>
      </c>
      <c r="E61" s="1047" t="s">
        <v>4748</v>
      </c>
      <c r="F61" s="1047" t="s">
        <v>4749</v>
      </c>
      <c r="G61" s="1047" t="s">
        <v>4750</v>
      </c>
      <c r="H61" s="1047" t="s">
        <v>4751</v>
      </c>
    </row>
    <row r="62" spans="1:8">
      <c r="A62" s="1044">
        <v>1</v>
      </c>
      <c r="B62" s="1426" t="s">
        <v>1062</v>
      </c>
      <c r="C62" s="1007" t="s">
        <v>1063</v>
      </c>
      <c r="D62" s="1047" t="s">
        <v>4752</v>
      </c>
      <c r="E62" s="1047" t="s">
        <v>4753</v>
      </c>
      <c r="F62" s="1047" t="s">
        <v>4754</v>
      </c>
      <c r="G62" s="1047" t="s">
        <v>4755</v>
      </c>
      <c r="H62" s="1047" t="s">
        <v>4756</v>
      </c>
    </row>
    <row r="63" spans="1:8">
      <c r="A63" s="1044">
        <v>1</v>
      </c>
      <c r="B63" s="1426" t="s">
        <v>1064</v>
      </c>
      <c r="C63" s="1007" t="s">
        <v>4757</v>
      </c>
      <c r="D63" s="1047" t="s">
        <v>4758</v>
      </c>
      <c r="E63" s="1047" t="s">
        <v>4759</v>
      </c>
      <c r="F63" s="1047" t="s">
        <v>4760</v>
      </c>
      <c r="G63" s="1047" t="s">
        <v>4761</v>
      </c>
      <c r="H63" s="1047" t="s">
        <v>4762</v>
      </c>
    </row>
    <row r="64" spans="1:8">
      <c r="A64" s="1044">
        <v>1</v>
      </c>
      <c r="B64" s="1426" t="s">
        <v>1065</v>
      </c>
      <c r="C64" s="1007" t="s">
        <v>4763</v>
      </c>
      <c r="D64" s="1047" t="s">
        <v>4758</v>
      </c>
      <c r="E64" s="1047" t="s">
        <v>4759</v>
      </c>
      <c r="F64" s="1047" t="s">
        <v>4760</v>
      </c>
      <c r="G64" s="1047" t="s">
        <v>4761</v>
      </c>
      <c r="H64" s="1047" t="s">
        <v>4762</v>
      </c>
    </row>
    <row r="65" spans="1:8">
      <c r="A65" s="1044">
        <v>1</v>
      </c>
      <c r="B65" s="1426" t="s">
        <v>1066</v>
      </c>
      <c r="C65" s="1007" t="s">
        <v>4764</v>
      </c>
      <c r="D65" s="1047" t="s">
        <v>4765</v>
      </c>
      <c r="E65" s="1047" t="s">
        <v>4766</v>
      </c>
      <c r="F65" s="1047" t="s">
        <v>4767</v>
      </c>
      <c r="G65" s="1047" t="s">
        <v>4768</v>
      </c>
      <c r="H65" s="1047" t="s">
        <v>4769</v>
      </c>
    </row>
    <row r="66" spans="1:8">
      <c r="A66" s="1044">
        <v>1</v>
      </c>
      <c r="B66" s="1426" t="s">
        <v>1067</v>
      </c>
      <c r="C66" s="1007" t="s">
        <v>4770</v>
      </c>
      <c r="D66" s="1047" t="s">
        <v>4771</v>
      </c>
      <c r="E66" s="1047" t="s">
        <v>4772</v>
      </c>
      <c r="F66" s="1047" t="s">
        <v>4773</v>
      </c>
      <c r="G66" s="1047" t="s">
        <v>4774</v>
      </c>
      <c r="H66" s="1047" t="s">
        <v>4775</v>
      </c>
    </row>
    <row r="67" spans="1:8">
      <c r="A67" s="1044">
        <v>1</v>
      </c>
      <c r="B67" s="1426" t="s">
        <v>1068</v>
      </c>
      <c r="C67" s="1007" t="s">
        <v>4776</v>
      </c>
      <c r="D67" s="1047" t="s">
        <v>4777</v>
      </c>
      <c r="E67" s="1047" t="s">
        <v>4778</v>
      </c>
      <c r="F67" s="1047" t="s">
        <v>4779</v>
      </c>
      <c r="G67" s="1047" t="s">
        <v>4780</v>
      </c>
      <c r="H67" s="1047" t="s">
        <v>4781</v>
      </c>
    </row>
    <row r="68" spans="1:8">
      <c r="A68" s="1044">
        <v>1</v>
      </c>
      <c r="B68" s="1426" t="s">
        <v>1069</v>
      </c>
      <c r="C68" s="1007" t="s">
        <v>709</v>
      </c>
      <c r="D68" s="1047" t="s">
        <v>4782</v>
      </c>
      <c r="E68" s="1047" t="s">
        <v>4783</v>
      </c>
      <c r="F68" s="1047" t="s">
        <v>4784</v>
      </c>
      <c r="G68" s="1047" t="s">
        <v>4785</v>
      </c>
      <c r="H68" s="1047" t="s">
        <v>4786</v>
      </c>
    </row>
    <row r="69" spans="1:8">
      <c r="A69" s="1044">
        <v>1</v>
      </c>
      <c r="B69" s="1426" t="s">
        <v>1070</v>
      </c>
      <c r="C69" s="1007" t="s">
        <v>4787</v>
      </c>
      <c r="D69" s="1047" t="s">
        <v>4788</v>
      </c>
      <c r="E69" s="1047" t="s">
        <v>4789</v>
      </c>
      <c r="F69" s="1047" t="s">
        <v>4790</v>
      </c>
      <c r="G69" s="1047" t="s">
        <v>4791</v>
      </c>
      <c r="H69" s="1047" t="s">
        <v>4792</v>
      </c>
    </row>
    <row r="70" spans="1:8">
      <c r="A70" s="1044">
        <v>1</v>
      </c>
      <c r="B70" s="1426" t="s">
        <v>1071</v>
      </c>
      <c r="C70" s="1007" t="s">
        <v>1072</v>
      </c>
      <c r="D70" s="1047" t="s">
        <v>4793</v>
      </c>
      <c r="E70" s="1047" t="s">
        <v>4794</v>
      </c>
      <c r="F70" s="1047" t="s">
        <v>4795</v>
      </c>
      <c r="G70" s="1047" t="s">
        <v>4796</v>
      </c>
      <c r="H70" s="1047" t="s">
        <v>4797</v>
      </c>
    </row>
    <row r="71" spans="1:8">
      <c r="A71" s="1044">
        <v>1</v>
      </c>
      <c r="B71" s="1426" t="s">
        <v>1073</v>
      </c>
      <c r="C71" s="1007" t="s">
        <v>4798</v>
      </c>
      <c r="D71" s="1047" t="s">
        <v>4799</v>
      </c>
      <c r="E71" s="1047" t="s">
        <v>4800</v>
      </c>
      <c r="F71" s="1047" t="s">
        <v>4801</v>
      </c>
      <c r="G71" s="1047" t="s">
        <v>4802</v>
      </c>
      <c r="H71" s="1047" t="s">
        <v>4803</v>
      </c>
    </row>
    <row r="72" spans="1:8">
      <c r="A72" s="1044">
        <v>1</v>
      </c>
      <c r="B72" s="1426" t="s">
        <v>1074</v>
      </c>
      <c r="C72" s="1007" t="s">
        <v>4804</v>
      </c>
      <c r="D72" s="1047" t="s">
        <v>4805</v>
      </c>
      <c r="E72" s="1047" t="s">
        <v>4806</v>
      </c>
      <c r="F72" s="1047" t="s">
        <v>4807</v>
      </c>
      <c r="G72" s="1047" t="s">
        <v>4808</v>
      </c>
      <c r="H72" s="1047" t="s">
        <v>4809</v>
      </c>
    </row>
    <row r="73" spans="1:8">
      <c r="A73" s="1044">
        <v>1</v>
      </c>
      <c r="B73" s="1426" t="s">
        <v>1075</v>
      </c>
      <c r="C73" s="1007" t="s">
        <v>8683</v>
      </c>
      <c r="D73" s="1047" t="s">
        <v>4810</v>
      </c>
      <c r="E73" s="1047" t="s">
        <v>4811</v>
      </c>
      <c r="F73" s="1047" t="s">
        <v>4812</v>
      </c>
      <c r="G73" s="1047" t="s">
        <v>4813</v>
      </c>
      <c r="H73" s="1047" t="s">
        <v>4814</v>
      </c>
    </row>
    <row r="74" spans="1:8">
      <c r="A74" s="1044">
        <v>1</v>
      </c>
      <c r="B74" s="1426" t="s">
        <v>1076</v>
      </c>
      <c r="C74" s="1007" t="s">
        <v>1077</v>
      </c>
      <c r="D74" s="1047" t="s">
        <v>4815</v>
      </c>
      <c r="E74" s="1047" t="s">
        <v>4816</v>
      </c>
      <c r="F74" s="1047" t="s">
        <v>4817</v>
      </c>
      <c r="G74" s="1047" t="s">
        <v>4818</v>
      </c>
      <c r="H74" s="1047" t="s">
        <v>4819</v>
      </c>
    </row>
    <row r="75" spans="1:8">
      <c r="A75" s="1044">
        <v>1</v>
      </c>
      <c r="B75" s="1426" t="s">
        <v>1078</v>
      </c>
      <c r="C75" s="1007" t="s">
        <v>4820</v>
      </c>
      <c r="D75" s="1047" t="s">
        <v>4821</v>
      </c>
      <c r="E75" s="1047" t="s">
        <v>4822</v>
      </c>
      <c r="F75" s="1047" t="s">
        <v>4823</v>
      </c>
      <c r="G75" s="1047" t="s">
        <v>4824</v>
      </c>
      <c r="H75" s="1047" t="s">
        <v>4825</v>
      </c>
    </row>
    <row r="76" spans="1:8">
      <c r="A76" s="1044">
        <v>1</v>
      </c>
      <c r="B76" s="1426" t="s">
        <v>1079</v>
      </c>
      <c r="C76" s="1007" t="s">
        <v>1080</v>
      </c>
      <c r="D76" s="1047" t="s">
        <v>4821</v>
      </c>
      <c r="E76" s="1047" t="s">
        <v>4822</v>
      </c>
      <c r="F76" s="1047" t="s">
        <v>4823</v>
      </c>
      <c r="G76" s="1047" t="s">
        <v>4824</v>
      </c>
      <c r="H76" s="1047" t="s">
        <v>4825</v>
      </c>
    </row>
    <row r="77" spans="1:8">
      <c r="A77" s="1044">
        <v>1</v>
      </c>
      <c r="B77" s="1426" t="s">
        <v>1081</v>
      </c>
      <c r="C77" s="1007" t="s">
        <v>4826</v>
      </c>
      <c r="D77" s="1047" t="s">
        <v>4827</v>
      </c>
      <c r="E77" s="1047" t="s">
        <v>4828</v>
      </c>
      <c r="F77" s="1047" t="s">
        <v>4829</v>
      </c>
      <c r="G77" s="1047" t="s">
        <v>4830</v>
      </c>
      <c r="H77" s="1047" t="s">
        <v>4831</v>
      </c>
    </row>
    <row r="78" spans="1:8">
      <c r="A78" s="1044">
        <v>1</v>
      </c>
      <c r="B78" s="1426" t="s">
        <v>1082</v>
      </c>
      <c r="C78" s="1007" t="s">
        <v>1083</v>
      </c>
      <c r="D78" s="1047" t="s">
        <v>4832</v>
      </c>
      <c r="E78" s="1047" t="s">
        <v>4833</v>
      </c>
      <c r="F78" s="1047" t="s">
        <v>4834</v>
      </c>
      <c r="G78" s="1047" t="s">
        <v>4835</v>
      </c>
      <c r="H78" s="1047" t="s">
        <v>4836</v>
      </c>
    </row>
    <row r="79" spans="1:8">
      <c r="A79" s="1044">
        <v>1</v>
      </c>
      <c r="B79" s="1426" t="s">
        <v>1084</v>
      </c>
      <c r="C79" s="1007" t="s">
        <v>1085</v>
      </c>
      <c r="D79" s="1047" t="s">
        <v>4837</v>
      </c>
      <c r="E79" s="1047" t="s">
        <v>4838</v>
      </c>
      <c r="F79" s="1047" t="s">
        <v>4839</v>
      </c>
      <c r="G79" s="1047" t="s">
        <v>4840</v>
      </c>
      <c r="H79" s="1047" t="s">
        <v>4841</v>
      </c>
    </row>
    <row r="80" spans="1:8">
      <c r="A80" s="1044">
        <v>1</v>
      </c>
      <c r="B80" s="1426" t="s">
        <v>1086</v>
      </c>
      <c r="C80" s="1007" t="s">
        <v>4842</v>
      </c>
      <c r="D80" s="1047" t="s">
        <v>4843</v>
      </c>
      <c r="E80" s="1047" t="s">
        <v>4844</v>
      </c>
      <c r="F80" s="1047" t="s">
        <v>4845</v>
      </c>
      <c r="G80" s="1047" t="s">
        <v>4846</v>
      </c>
      <c r="H80" s="1047" t="s">
        <v>4847</v>
      </c>
    </row>
    <row r="81" spans="1:9">
      <c r="A81" s="1044">
        <v>1</v>
      </c>
      <c r="B81" s="1426" t="s">
        <v>4848</v>
      </c>
      <c r="C81" s="1007" t="s">
        <v>3641</v>
      </c>
      <c r="D81" s="1047" t="s">
        <v>4849</v>
      </c>
      <c r="E81" s="1047" t="s">
        <v>4850</v>
      </c>
      <c r="F81" s="1047" t="s">
        <v>4851</v>
      </c>
      <c r="G81" s="1047" t="s">
        <v>4852</v>
      </c>
      <c r="H81" s="1047" t="s">
        <v>4853</v>
      </c>
    </row>
    <row r="82" spans="1:9">
      <c r="A82" s="1044">
        <v>1</v>
      </c>
      <c r="B82" s="1426" t="s">
        <v>1087</v>
      </c>
      <c r="C82" s="1007" t="s">
        <v>1088</v>
      </c>
      <c r="D82" s="1047" t="s">
        <v>4854</v>
      </c>
      <c r="E82" s="1047" t="s">
        <v>4855</v>
      </c>
      <c r="F82" s="1047" t="s">
        <v>4856</v>
      </c>
      <c r="G82" s="1047" t="s">
        <v>4857</v>
      </c>
      <c r="H82" s="1047" t="s">
        <v>4858</v>
      </c>
    </row>
    <row r="83" spans="1:9">
      <c r="A83" s="1044">
        <v>1</v>
      </c>
      <c r="B83" s="1426" t="s">
        <v>1094</v>
      </c>
      <c r="C83" s="1007" t="s">
        <v>8684</v>
      </c>
      <c r="D83" s="1047" t="s">
        <v>4859</v>
      </c>
      <c r="E83" s="1047" t="s">
        <v>4860</v>
      </c>
      <c r="F83" s="1047" t="s">
        <v>4861</v>
      </c>
      <c r="G83" s="1047" t="s">
        <v>4862</v>
      </c>
      <c r="H83" s="1047" t="s">
        <v>4863</v>
      </c>
    </row>
    <row r="84" spans="1:9">
      <c r="A84" s="1044">
        <v>1</v>
      </c>
      <c r="B84" s="1426" t="s">
        <v>1095</v>
      </c>
      <c r="C84" s="1007" t="s">
        <v>8685</v>
      </c>
      <c r="D84" s="1047" t="s">
        <v>4864</v>
      </c>
      <c r="E84" s="1047" t="s">
        <v>4865</v>
      </c>
      <c r="F84" s="1047" t="s">
        <v>4866</v>
      </c>
      <c r="G84" s="1047" t="s">
        <v>4867</v>
      </c>
      <c r="H84" s="1047" t="s">
        <v>4868</v>
      </c>
    </row>
    <row r="85" spans="1:9">
      <c r="A85" s="1044">
        <v>1</v>
      </c>
      <c r="B85" s="1426" t="s">
        <v>1096</v>
      </c>
      <c r="C85" s="1007" t="s">
        <v>4869</v>
      </c>
      <c r="D85" s="1047" t="s">
        <v>4870</v>
      </c>
      <c r="E85" s="1047" t="s">
        <v>4871</v>
      </c>
      <c r="F85" s="1047" t="s">
        <v>4872</v>
      </c>
      <c r="G85" s="1047" t="s">
        <v>4873</v>
      </c>
      <c r="H85" s="1047" t="s">
        <v>4874</v>
      </c>
    </row>
    <row r="86" spans="1:9">
      <c r="A86" s="1044">
        <v>1</v>
      </c>
      <c r="B86" s="1426" t="s">
        <v>1097</v>
      </c>
      <c r="C86" s="1007" t="s">
        <v>8686</v>
      </c>
      <c r="D86" s="1047" t="s">
        <v>4875</v>
      </c>
      <c r="E86" s="1047" t="s">
        <v>4876</v>
      </c>
      <c r="F86" s="1047" t="s">
        <v>4877</v>
      </c>
      <c r="G86" s="1047" t="s">
        <v>4878</v>
      </c>
      <c r="H86" s="1047" t="s">
        <v>4879</v>
      </c>
    </row>
    <row r="87" spans="1:9">
      <c r="A87" s="1044">
        <v>1</v>
      </c>
      <c r="B87" s="1426" t="s">
        <v>1098</v>
      </c>
      <c r="C87" s="1007" t="s">
        <v>4880</v>
      </c>
      <c r="D87" s="1047" t="s">
        <v>4881</v>
      </c>
      <c r="E87" s="1047" t="s">
        <v>4882</v>
      </c>
      <c r="F87" s="1047" t="s">
        <v>4883</v>
      </c>
      <c r="G87" s="1047" t="s">
        <v>4884</v>
      </c>
      <c r="H87" s="1047" t="s">
        <v>4885</v>
      </c>
    </row>
    <row r="88" spans="1:9" s="271" customFormat="1">
      <c r="A88" s="1044">
        <v>1</v>
      </c>
      <c r="B88" s="1426" t="s">
        <v>1099</v>
      </c>
      <c r="C88" s="1007" t="s">
        <v>1100</v>
      </c>
      <c r="D88" s="1047" t="s">
        <v>4886</v>
      </c>
      <c r="E88" s="1047" t="s">
        <v>4887</v>
      </c>
      <c r="F88" s="1047" t="s">
        <v>4888</v>
      </c>
      <c r="G88" s="1047" t="s">
        <v>4889</v>
      </c>
      <c r="H88" s="1047" t="s">
        <v>4890</v>
      </c>
      <c r="I88" s="269"/>
    </row>
    <row r="89" spans="1:9">
      <c r="A89" s="1044">
        <v>1</v>
      </c>
      <c r="B89" s="1426" t="s">
        <v>1101</v>
      </c>
      <c r="C89" s="1007" t="s">
        <v>1102</v>
      </c>
      <c r="D89" s="1047" t="s">
        <v>4891</v>
      </c>
      <c r="E89" s="1047">
        <v>0</v>
      </c>
      <c r="F89" s="1047" t="s">
        <v>4891</v>
      </c>
      <c r="G89" s="1047" t="s">
        <v>4892</v>
      </c>
      <c r="H89" s="1047" t="s">
        <v>4893</v>
      </c>
      <c r="I89" s="271"/>
    </row>
    <row r="90" spans="1:9">
      <c r="A90" s="1044">
        <v>1</v>
      </c>
      <c r="B90" s="1426" t="s">
        <v>1103</v>
      </c>
      <c r="C90" s="1007" t="s">
        <v>1104</v>
      </c>
      <c r="D90" s="1047" t="s">
        <v>4894</v>
      </c>
      <c r="E90" s="1047">
        <v>0</v>
      </c>
      <c r="F90" s="1047" t="s">
        <v>4894</v>
      </c>
      <c r="G90" s="1047" t="s">
        <v>4895</v>
      </c>
      <c r="H90" s="1047" t="s">
        <v>4896</v>
      </c>
    </row>
    <row r="91" spans="1:9">
      <c r="A91" s="1044">
        <v>1</v>
      </c>
      <c r="B91" s="1426" t="s">
        <v>3642</v>
      </c>
      <c r="C91" s="1007" t="s">
        <v>4897</v>
      </c>
      <c r="D91" s="1047">
        <v>0</v>
      </c>
      <c r="E91" s="1047" t="s">
        <v>4898</v>
      </c>
      <c r="F91" s="1047" t="s">
        <v>4898</v>
      </c>
      <c r="G91" s="1047" t="s">
        <v>4899</v>
      </c>
      <c r="H91" s="1047" t="s">
        <v>4900</v>
      </c>
    </row>
    <row r="92" spans="1:9">
      <c r="A92" s="1044">
        <v>1</v>
      </c>
      <c r="B92" s="1426" t="s">
        <v>1105</v>
      </c>
      <c r="C92" s="1007" t="s">
        <v>4901</v>
      </c>
      <c r="D92" s="1047" t="s">
        <v>4902</v>
      </c>
      <c r="E92" s="1047" t="s">
        <v>4903</v>
      </c>
      <c r="F92" s="1047" t="s">
        <v>4904</v>
      </c>
      <c r="G92" s="1047" t="s">
        <v>4905</v>
      </c>
      <c r="H92" s="1047" t="s">
        <v>4906</v>
      </c>
    </row>
    <row r="93" spans="1:9">
      <c r="A93" s="1044">
        <v>1</v>
      </c>
      <c r="B93" s="1426" t="s">
        <v>1106</v>
      </c>
      <c r="C93" s="1007" t="s">
        <v>1107</v>
      </c>
      <c r="D93" s="1047" t="s">
        <v>4907</v>
      </c>
      <c r="E93" s="1047" t="s">
        <v>4908</v>
      </c>
      <c r="F93" s="1047" t="s">
        <v>4909</v>
      </c>
      <c r="G93" s="1047" t="s">
        <v>4910</v>
      </c>
      <c r="H93" s="1047" t="s">
        <v>4911</v>
      </c>
    </row>
    <row r="94" spans="1:9">
      <c r="A94" s="1044">
        <v>1</v>
      </c>
      <c r="B94" s="1426" t="s">
        <v>1108</v>
      </c>
      <c r="C94" s="1007" t="s">
        <v>8687</v>
      </c>
      <c r="D94" s="1047" t="s">
        <v>4912</v>
      </c>
      <c r="E94" s="1047" t="s">
        <v>4913</v>
      </c>
      <c r="F94" s="1047" t="s">
        <v>4914</v>
      </c>
      <c r="G94" s="1047" t="s">
        <v>4915</v>
      </c>
      <c r="H94" s="1047" t="s">
        <v>4916</v>
      </c>
    </row>
    <row r="95" spans="1:9">
      <c r="A95" s="1044">
        <v>1</v>
      </c>
      <c r="B95" s="1426" t="s">
        <v>1109</v>
      </c>
      <c r="C95" s="1007" t="s">
        <v>4917</v>
      </c>
      <c r="D95" s="1047" t="s">
        <v>4918</v>
      </c>
      <c r="E95" s="1047" t="s">
        <v>4919</v>
      </c>
      <c r="F95" s="1047" t="s">
        <v>4920</v>
      </c>
      <c r="G95" s="1047" t="s">
        <v>4921</v>
      </c>
      <c r="H95" s="1047" t="s">
        <v>4922</v>
      </c>
    </row>
    <row r="96" spans="1:9">
      <c r="A96" s="1044">
        <v>1</v>
      </c>
      <c r="B96" s="1426" t="s">
        <v>1110</v>
      </c>
      <c r="C96" s="1007" t="s">
        <v>4923</v>
      </c>
      <c r="D96" s="1047" t="s">
        <v>4924</v>
      </c>
      <c r="E96" s="1047" t="s">
        <v>4925</v>
      </c>
      <c r="F96" s="1047" t="s">
        <v>4926</v>
      </c>
      <c r="G96" s="1047" t="s">
        <v>4927</v>
      </c>
      <c r="H96" s="1047" t="s">
        <v>4928</v>
      </c>
    </row>
    <row r="97" spans="1:8">
      <c r="A97" s="1044">
        <v>1</v>
      </c>
      <c r="B97" s="1426" t="s">
        <v>1111</v>
      </c>
      <c r="C97" s="1007" t="s">
        <v>4929</v>
      </c>
      <c r="D97" s="1047" t="s">
        <v>4930</v>
      </c>
      <c r="E97" s="1047" t="s">
        <v>4931</v>
      </c>
      <c r="F97" s="1047" t="s">
        <v>4932</v>
      </c>
      <c r="G97" s="1047" t="s">
        <v>4933</v>
      </c>
      <c r="H97" s="1047" t="s">
        <v>4934</v>
      </c>
    </row>
    <row r="98" spans="1:8">
      <c r="A98" s="1044">
        <v>1</v>
      </c>
      <c r="B98" s="1426" t="s">
        <v>1112</v>
      </c>
      <c r="C98" s="1007" t="s">
        <v>4935</v>
      </c>
      <c r="D98" s="1047" t="s">
        <v>4936</v>
      </c>
      <c r="E98" s="1047" t="s">
        <v>4937</v>
      </c>
      <c r="F98" s="1047" t="s">
        <v>4938</v>
      </c>
      <c r="G98" s="1047" t="s">
        <v>4939</v>
      </c>
      <c r="H98" s="1047" t="s">
        <v>4940</v>
      </c>
    </row>
    <row r="99" spans="1:8">
      <c r="A99" s="1044">
        <v>1</v>
      </c>
      <c r="B99" s="1426" t="s">
        <v>1113</v>
      </c>
      <c r="C99" s="1007" t="s">
        <v>1114</v>
      </c>
      <c r="D99" s="1047" t="s">
        <v>4941</v>
      </c>
      <c r="E99" s="1047" t="s">
        <v>4942</v>
      </c>
      <c r="F99" s="1047" t="s">
        <v>4943</v>
      </c>
      <c r="G99" s="1047" t="s">
        <v>4944</v>
      </c>
      <c r="H99" s="1047">
        <v>0.21</v>
      </c>
    </row>
    <row r="100" spans="1:8">
      <c r="A100" s="1044">
        <v>1</v>
      </c>
      <c r="B100" s="1426" t="s">
        <v>1115</v>
      </c>
      <c r="C100" s="1007" t="s">
        <v>4945</v>
      </c>
      <c r="D100" s="1047" t="s">
        <v>4946</v>
      </c>
      <c r="E100" s="1047" t="s">
        <v>4947</v>
      </c>
      <c r="F100" s="1047" t="s">
        <v>4948</v>
      </c>
      <c r="G100" s="1047" t="s">
        <v>4949</v>
      </c>
      <c r="H100" s="1047" t="s">
        <v>4950</v>
      </c>
    </row>
    <row r="101" spans="1:8">
      <c r="A101" s="1044">
        <v>1</v>
      </c>
      <c r="B101" s="1426" t="s">
        <v>1116</v>
      </c>
      <c r="C101" s="1007" t="s">
        <v>1117</v>
      </c>
      <c r="D101" s="1047" t="s">
        <v>4951</v>
      </c>
      <c r="E101" s="1047" t="s">
        <v>4952</v>
      </c>
      <c r="F101" s="1047" t="s">
        <v>4953</v>
      </c>
      <c r="G101" s="1047" t="s">
        <v>4954</v>
      </c>
      <c r="H101" s="1047" t="s">
        <v>4955</v>
      </c>
    </row>
    <row r="102" spans="1:8">
      <c r="A102" s="1044">
        <v>1</v>
      </c>
      <c r="B102" s="1426" t="s">
        <v>1118</v>
      </c>
      <c r="C102" s="1007" t="s">
        <v>4956</v>
      </c>
      <c r="D102" s="1047" t="s">
        <v>4957</v>
      </c>
      <c r="E102" s="1047" t="s">
        <v>4958</v>
      </c>
      <c r="F102" s="1047" t="s">
        <v>4959</v>
      </c>
      <c r="G102" s="1047" t="s">
        <v>4960</v>
      </c>
      <c r="H102" s="1047" t="s">
        <v>4961</v>
      </c>
    </row>
    <row r="103" spans="1:8">
      <c r="A103" s="1044">
        <v>1</v>
      </c>
      <c r="B103" s="1426" t="s">
        <v>1119</v>
      </c>
      <c r="C103" s="1007" t="s">
        <v>1120</v>
      </c>
      <c r="D103" s="1047" t="s">
        <v>4962</v>
      </c>
      <c r="E103" s="1047" t="s">
        <v>4963</v>
      </c>
      <c r="F103" s="1047" t="s">
        <v>4964</v>
      </c>
      <c r="G103" s="1047" t="s">
        <v>4965</v>
      </c>
      <c r="H103" s="1047" t="s">
        <v>4966</v>
      </c>
    </row>
    <row r="104" spans="1:8">
      <c r="A104" s="1044">
        <v>1</v>
      </c>
      <c r="B104" s="1426" t="s">
        <v>1121</v>
      </c>
      <c r="C104" s="1007" t="s">
        <v>4967</v>
      </c>
      <c r="D104" s="1047" t="s">
        <v>4968</v>
      </c>
      <c r="E104" s="1047" t="s">
        <v>4969</v>
      </c>
      <c r="F104" s="1047" t="s">
        <v>4970</v>
      </c>
      <c r="G104" s="1047" t="s">
        <v>4971</v>
      </c>
      <c r="H104" s="1047" t="s">
        <v>4972</v>
      </c>
    </row>
    <row r="105" spans="1:8">
      <c r="A105" s="1044">
        <v>1</v>
      </c>
      <c r="B105" s="1426" t="s">
        <v>1122</v>
      </c>
      <c r="C105" s="1007" t="s">
        <v>1123</v>
      </c>
      <c r="D105" s="1047" t="s">
        <v>4973</v>
      </c>
      <c r="E105" s="1047" t="s">
        <v>4974</v>
      </c>
      <c r="F105" s="1047" t="s">
        <v>4975</v>
      </c>
      <c r="G105" s="1047" t="s">
        <v>4976</v>
      </c>
      <c r="H105" s="1047" t="s">
        <v>4977</v>
      </c>
    </row>
    <row r="106" spans="1:8">
      <c r="A106" s="1044">
        <v>1</v>
      </c>
      <c r="B106" s="1426" t="s">
        <v>1124</v>
      </c>
      <c r="C106" s="1007" t="s">
        <v>4978</v>
      </c>
      <c r="D106" s="1047" t="s">
        <v>4979</v>
      </c>
      <c r="E106" s="1047" t="s">
        <v>4980</v>
      </c>
      <c r="F106" s="1047" t="s">
        <v>4981</v>
      </c>
      <c r="G106" s="1047" t="s">
        <v>4982</v>
      </c>
      <c r="H106" s="1047" t="s">
        <v>4983</v>
      </c>
    </row>
    <row r="107" spans="1:8">
      <c r="A107" s="1044">
        <v>1</v>
      </c>
      <c r="B107" s="1426" t="s">
        <v>1125</v>
      </c>
      <c r="C107" s="1007" t="s">
        <v>8688</v>
      </c>
      <c r="D107" s="1047" t="s">
        <v>4984</v>
      </c>
      <c r="E107" s="1047" t="s">
        <v>4985</v>
      </c>
      <c r="F107" s="1047" t="s">
        <v>4986</v>
      </c>
      <c r="G107" s="1047" t="s">
        <v>4987</v>
      </c>
      <c r="H107" s="1047" t="s">
        <v>4988</v>
      </c>
    </row>
    <row r="108" spans="1:8">
      <c r="A108" s="1044">
        <v>1</v>
      </c>
      <c r="B108" s="1426" t="s">
        <v>1126</v>
      </c>
      <c r="C108" s="1007" t="s">
        <v>4989</v>
      </c>
      <c r="D108" s="1047" t="s">
        <v>4990</v>
      </c>
      <c r="E108" s="1047" t="s">
        <v>4991</v>
      </c>
      <c r="F108" s="1047" t="s">
        <v>4992</v>
      </c>
      <c r="G108" s="1047" t="s">
        <v>4993</v>
      </c>
      <c r="H108" s="1047" t="s">
        <v>4994</v>
      </c>
    </row>
    <row r="109" spans="1:8">
      <c r="A109" s="1044">
        <v>1</v>
      </c>
      <c r="B109" s="1426" t="s">
        <v>1127</v>
      </c>
      <c r="C109" s="1007" t="s">
        <v>4995</v>
      </c>
      <c r="D109" s="1047" t="s">
        <v>4996</v>
      </c>
      <c r="E109" s="1047" t="s">
        <v>4997</v>
      </c>
      <c r="F109" s="1047" t="s">
        <v>4998</v>
      </c>
      <c r="G109" s="1047" t="s">
        <v>4999</v>
      </c>
      <c r="H109" s="1047" t="s">
        <v>5000</v>
      </c>
    </row>
    <row r="110" spans="1:8">
      <c r="A110" s="1044">
        <v>1</v>
      </c>
      <c r="B110" s="1426" t="s">
        <v>1128</v>
      </c>
      <c r="C110" s="1007" t="s">
        <v>5001</v>
      </c>
      <c r="D110" s="1047" t="s">
        <v>5002</v>
      </c>
      <c r="E110" s="1047" t="s">
        <v>5003</v>
      </c>
      <c r="F110" s="1047" t="s">
        <v>5004</v>
      </c>
      <c r="G110" s="1047" t="s">
        <v>5005</v>
      </c>
      <c r="H110" s="1047" t="s">
        <v>5006</v>
      </c>
    </row>
    <row r="111" spans="1:8">
      <c r="A111" s="1044">
        <v>1</v>
      </c>
      <c r="B111" s="1426" t="s">
        <v>1129</v>
      </c>
      <c r="C111" s="1007" t="s">
        <v>5007</v>
      </c>
      <c r="D111" s="1047" t="s">
        <v>5008</v>
      </c>
      <c r="E111" s="1047" t="s">
        <v>5009</v>
      </c>
      <c r="F111" s="1047" t="s">
        <v>5010</v>
      </c>
      <c r="G111" s="1047" t="s">
        <v>5011</v>
      </c>
      <c r="H111" s="1047" t="s">
        <v>5012</v>
      </c>
    </row>
    <row r="112" spans="1:8">
      <c r="A112" s="1044">
        <v>1</v>
      </c>
      <c r="B112" s="1426" t="s">
        <v>1130</v>
      </c>
      <c r="C112" s="1007" t="s">
        <v>8689</v>
      </c>
      <c r="D112" s="1047" t="s">
        <v>5013</v>
      </c>
      <c r="E112" s="1047" t="s">
        <v>5014</v>
      </c>
      <c r="F112" s="1047" t="s">
        <v>5015</v>
      </c>
      <c r="G112" s="1047" t="s">
        <v>5016</v>
      </c>
      <c r="H112" s="1047" t="s">
        <v>5017</v>
      </c>
    </row>
    <row r="113" spans="1:8">
      <c r="A113" s="1044">
        <v>1</v>
      </c>
      <c r="B113" s="1426" t="s">
        <v>1131</v>
      </c>
      <c r="C113" s="1007" t="s">
        <v>8690</v>
      </c>
      <c r="D113" s="1047" t="s">
        <v>5018</v>
      </c>
      <c r="E113" s="1047" t="s">
        <v>5019</v>
      </c>
      <c r="F113" s="1047" t="s">
        <v>5020</v>
      </c>
      <c r="G113" s="1047" t="s">
        <v>5021</v>
      </c>
      <c r="H113" s="1047" t="s">
        <v>5022</v>
      </c>
    </row>
    <row r="114" spans="1:8">
      <c r="A114" s="1044">
        <v>1</v>
      </c>
      <c r="B114" s="1426" t="s">
        <v>1132</v>
      </c>
      <c r="C114" s="1007" t="s">
        <v>5023</v>
      </c>
      <c r="D114" s="1047" t="s">
        <v>5024</v>
      </c>
      <c r="E114" s="1047" t="s">
        <v>5025</v>
      </c>
      <c r="F114" s="1047" t="s">
        <v>5026</v>
      </c>
      <c r="G114" s="1047" t="s">
        <v>5027</v>
      </c>
      <c r="H114" s="1047" t="s">
        <v>5028</v>
      </c>
    </row>
    <row r="115" spans="1:8">
      <c r="A115" s="1044">
        <v>1</v>
      </c>
      <c r="B115" s="1426" t="s">
        <v>1133</v>
      </c>
      <c r="C115" s="1007" t="s">
        <v>5029</v>
      </c>
      <c r="D115" s="1047" t="s">
        <v>5030</v>
      </c>
      <c r="E115" s="1047" t="s">
        <v>5031</v>
      </c>
      <c r="F115" s="1047" t="s">
        <v>5032</v>
      </c>
      <c r="G115" s="1047" t="s">
        <v>5033</v>
      </c>
      <c r="H115" s="1047" t="s">
        <v>5034</v>
      </c>
    </row>
    <row r="116" spans="1:8">
      <c r="A116" s="1044">
        <v>1</v>
      </c>
      <c r="B116" s="1426" t="s">
        <v>1134</v>
      </c>
      <c r="C116" s="1007" t="s">
        <v>5035</v>
      </c>
      <c r="D116" s="1047" t="s">
        <v>5036</v>
      </c>
      <c r="E116" s="1047" t="s">
        <v>5037</v>
      </c>
      <c r="F116" s="1047" t="s">
        <v>5038</v>
      </c>
      <c r="G116" s="1047" t="s">
        <v>5039</v>
      </c>
      <c r="H116" s="1047" t="s">
        <v>5040</v>
      </c>
    </row>
    <row r="117" spans="1:8">
      <c r="A117" s="1044">
        <v>1</v>
      </c>
      <c r="B117" s="1426" t="s">
        <v>1135</v>
      </c>
      <c r="C117" s="1007" t="s">
        <v>5041</v>
      </c>
      <c r="D117" s="1047" t="s">
        <v>5042</v>
      </c>
      <c r="E117" s="1047" t="s">
        <v>5043</v>
      </c>
      <c r="F117" s="1047" t="s">
        <v>5044</v>
      </c>
      <c r="G117" s="1047" t="s">
        <v>5045</v>
      </c>
      <c r="H117" s="1047" t="s">
        <v>5046</v>
      </c>
    </row>
    <row r="118" spans="1:8">
      <c r="A118" s="1044">
        <v>1</v>
      </c>
      <c r="B118" s="1426" t="s">
        <v>1136</v>
      </c>
      <c r="C118" s="1007" t="s">
        <v>5047</v>
      </c>
      <c r="D118" s="1047" t="s">
        <v>5048</v>
      </c>
      <c r="E118" s="1047" t="s">
        <v>5049</v>
      </c>
      <c r="F118" s="1047" t="s">
        <v>5050</v>
      </c>
      <c r="G118" s="1047" t="s">
        <v>5051</v>
      </c>
      <c r="H118" s="1047" t="s">
        <v>5052</v>
      </c>
    </row>
    <row r="119" spans="1:8">
      <c r="A119" s="1044">
        <v>1</v>
      </c>
      <c r="B119" s="1426" t="s">
        <v>1137</v>
      </c>
      <c r="C119" s="1007" t="s">
        <v>5053</v>
      </c>
      <c r="D119" s="1047" t="s">
        <v>5054</v>
      </c>
      <c r="E119" s="1047" t="s">
        <v>5055</v>
      </c>
      <c r="F119" s="1047" t="s">
        <v>5056</v>
      </c>
      <c r="G119" s="1047" t="s">
        <v>5057</v>
      </c>
      <c r="H119" s="1047" t="s">
        <v>5058</v>
      </c>
    </row>
    <row r="120" spans="1:8">
      <c r="A120" s="1044">
        <v>1</v>
      </c>
      <c r="B120" s="1426" t="s">
        <v>1138</v>
      </c>
      <c r="C120" s="1007" t="s">
        <v>5059</v>
      </c>
      <c r="D120" s="1047" t="s">
        <v>5060</v>
      </c>
      <c r="E120" s="1047" t="s">
        <v>5061</v>
      </c>
      <c r="F120" s="1047" t="s">
        <v>5062</v>
      </c>
      <c r="G120" s="1047" t="s">
        <v>5063</v>
      </c>
      <c r="H120" s="1047" t="s">
        <v>5064</v>
      </c>
    </row>
    <row r="121" spans="1:8">
      <c r="A121" s="1044">
        <v>1</v>
      </c>
      <c r="B121" s="1426" t="s">
        <v>1139</v>
      </c>
      <c r="C121" s="1007" t="s">
        <v>5065</v>
      </c>
      <c r="D121" s="1047" t="s">
        <v>5066</v>
      </c>
      <c r="E121" s="1047" t="s">
        <v>5067</v>
      </c>
      <c r="F121" s="1047" t="s">
        <v>5068</v>
      </c>
      <c r="G121" s="1047" t="s">
        <v>5069</v>
      </c>
      <c r="H121" s="1047" t="s">
        <v>5070</v>
      </c>
    </row>
    <row r="122" spans="1:8">
      <c r="A122" s="1044">
        <v>1</v>
      </c>
      <c r="B122" s="1426" t="s">
        <v>1140</v>
      </c>
      <c r="C122" s="1007" t="s">
        <v>8691</v>
      </c>
      <c r="D122" s="1047" t="s">
        <v>5071</v>
      </c>
      <c r="E122" s="1047" t="s">
        <v>5072</v>
      </c>
      <c r="F122" s="1047" t="s">
        <v>5073</v>
      </c>
      <c r="G122" s="1047" t="s">
        <v>5074</v>
      </c>
      <c r="H122" s="1047" t="s">
        <v>5075</v>
      </c>
    </row>
    <row r="123" spans="1:8">
      <c r="A123" s="1044">
        <v>1</v>
      </c>
      <c r="B123" s="1426" t="s">
        <v>1141</v>
      </c>
      <c r="C123" s="1007" t="s">
        <v>8692</v>
      </c>
      <c r="D123" s="1047" t="s">
        <v>5076</v>
      </c>
      <c r="E123" s="1047" t="s">
        <v>5077</v>
      </c>
      <c r="F123" s="1047" t="s">
        <v>5078</v>
      </c>
      <c r="G123" s="1047" t="s">
        <v>5079</v>
      </c>
      <c r="H123" s="1047" t="s">
        <v>5080</v>
      </c>
    </row>
    <row r="124" spans="1:8">
      <c r="A124" s="1044">
        <v>1</v>
      </c>
      <c r="B124" s="1426" t="s">
        <v>1142</v>
      </c>
      <c r="C124" s="1007" t="s">
        <v>1143</v>
      </c>
      <c r="D124" s="1047" t="s">
        <v>5081</v>
      </c>
      <c r="E124" s="1047" t="s">
        <v>5082</v>
      </c>
      <c r="F124" s="1047" t="s">
        <v>5083</v>
      </c>
      <c r="G124" s="1047" t="s">
        <v>5084</v>
      </c>
      <c r="H124" s="1047" t="s">
        <v>5085</v>
      </c>
    </row>
    <row r="125" spans="1:8">
      <c r="A125" s="1044">
        <v>1</v>
      </c>
      <c r="B125" s="1426" t="s">
        <v>1144</v>
      </c>
      <c r="C125" s="1007" t="s">
        <v>5086</v>
      </c>
      <c r="D125" s="1047" t="s">
        <v>5087</v>
      </c>
      <c r="E125" s="1047" t="s">
        <v>5088</v>
      </c>
      <c r="F125" s="1047" t="s">
        <v>5089</v>
      </c>
      <c r="G125" s="1047" t="s">
        <v>5090</v>
      </c>
      <c r="H125" s="1047" t="s">
        <v>5091</v>
      </c>
    </row>
    <row r="126" spans="1:8">
      <c r="A126" s="1044">
        <v>1</v>
      </c>
      <c r="B126" s="1426" t="s">
        <v>1145</v>
      </c>
      <c r="C126" s="1007" t="s">
        <v>5092</v>
      </c>
      <c r="D126" s="1047" t="s">
        <v>5093</v>
      </c>
      <c r="E126" s="1047" t="s">
        <v>5094</v>
      </c>
      <c r="F126" s="1047" t="s">
        <v>5095</v>
      </c>
      <c r="G126" s="1047" t="s">
        <v>5096</v>
      </c>
      <c r="H126" s="1047" t="s">
        <v>5097</v>
      </c>
    </row>
    <row r="127" spans="1:8">
      <c r="A127" s="1044">
        <v>1</v>
      </c>
      <c r="B127" s="1426" t="s">
        <v>1146</v>
      </c>
      <c r="C127" s="1007" t="s">
        <v>5098</v>
      </c>
      <c r="D127" s="1047" t="s">
        <v>5099</v>
      </c>
      <c r="E127" s="1047" t="s">
        <v>5100</v>
      </c>
      <c r="F127" s="1047" t="s">
        <v>5101</v>
      </c>
      <c r="G127" s="1047" t="s">
        <v>5102</v>
      </c>
      <c r="H127" s="1047" t="s">
        <v>5103</v>
      </c>
    </row>
    <row r="128" spans="1:8">
      <c r="A128" s="1044">
        <v>1</v>
      </c>
      <c r="B128" s="1426" t="s">
        <v>1147</v>
      </c>
      <c r="C128" s="1007" t="s">
        <v>5104</v>
      </c>
      <c r="D128" s="1047" t="s">
        <v>5105</v>
      </c>
      <c r="E128" s="1047" t="s">
        <v>5106</v>
      </c>
      <c r="F128" s="1047" t="s">
        <v>5107</v>
      </c>
      <c r="G128" s="1047" t="s">
        <v>5108</v>
      </c>
      <c r="H128" s="1047" t="s">
        <v>5109</v>
      </c>
    </row>
    <row r="129" spans="1:8">
      <c r="A129" s="1044">
        <v>1</v>
      </c>
      <c r="B129" s="1426" t="s">
        <v>1148</v>
      </c>
      <c r="C129" s="1007" t="s">
        <v>5110</v>
      </c>
      <c r="D129" s="1047" t="s">
        <v>5111</v>
      </c>
      <c r="E129" s="1047" t="s">
        <v>5112</v>
      </c>
      <c r="F129" s="1047" t="s">
        <v>5113</v>
      </c>
      <c r="G129" s="1047" t="s">
        <v>5114</v>
      </c>
      <c r="H129" s="1047" t="s">
        <v>5115</v>
      </c>
    </row>
    <row r="130" spans="1:8">
      <c r="A130" s="1044">
        <v>1</v>
      </c>
      <c r="B130" s="1426" t="s">
        <v>1149</v>
      </c>
      <c r="C130" s="1007" t="s">
        <v>5116</v>
      </c>
      <c r="D130" s="1047" t="s">
        <v>5117</v>
      </c>
      <c r="E130" s="1047" t="s">
        <v>5118</v>
      </c>
      <c r="F130" s="1047" t="s">
        <v>5119</v>
      </c>
      <c r="G130" s="1047" t="s">
        <v>5120</v>
      </c>
      <c r="H130" s="1047" t="s">
        <v>5121</v>
      </c>
    </row>
    <row r="131" spans="1:8">
      <c r="A131" s="1044">
        <v>1</v>
      </c>
      <c r="B131" s="1426" t="s">
        <v>1150</v>
      </c>
      <c r="C131" s="1007" t="s">
        <v>5122</v>
      </c>
      <c r="D131" s="1047" t="s">
        <v>5123</v>
      </c>
      <c r="E131" s="1047" t="s">
        <v>5124</v>
      </c>
      <c r="F131" s="1047" t="s">
        <v>5125</v>
      </c>
      <c r="G131" s="1047" t="s">
        <v>5126</v>
      </c>
      <c r="H131" s="1047" t="s">
        <v>5127</v>
      </c>
    </row>
    <row r="132" spans="1:8">
      <c r="A132" s="1044">
        <v>1</v>
      </c>
      <c r="B132" s="1426" t="s">
        <v>1151</v>
      </c>
      <c r="C132" s="1007" t="s">
        <v>5128</v>
      </c>
      <c r="D132" s="1047" t="s">
        <v>5129</v>
      </c>
      <c r="E132" s="1047" t="s">
        <v>5130</v>
      </c>
      <c r="F132" s="1047" t="s">
        <v>5131</v>
      </c>
      <c r="G132" s="1047" t="s">
        <v>5132</v>
      </c>
      <c r="H132" s="1047" t="s">
        <v>5133</v>
      </c>
    </row>
    <row r="133" spans="1:8">
      <c r="A133" s="1044">
        <v>1</v>
      </c>
      <c r="B133" s="1426" t="s">
        <v>1152</v>
      </c>
      <c r="C133" s="1007" t="s">
        <v>5134</v>
      </c>
      <c r="D133" s="1047" t="s">
        <v>5135</v>
      </c>
      <c r="E133" s="1047" t="s">
        <v>5136</v>
      </c>
      <c r="F133" s="1047" t="s">
        <v>5137</v>
      </c>
      <c r="G133" s="1047" t="s">
        <v>5138</v>
      </c>
      <c r="H133" s="1047" t="s">
        <v>5139</v>
      </c>
    </row>
    <row r="134" spans="1:8">
      <c r="A134" s="1044">
        <v>1</v>
      </c>
      <c r="B134" s="1426" t="s">
        <v>1153</v>
      </c>
      <c r="C134" s="1007" t="s">
        <v>5140</v>
      </c>
      <c r="D134" s="1047" t="s">
        <v>5141</v>
      </c>
      <c r="E134" s="1047" t="s">
        <v>5142</v>
      </c>
      <c r="F134" s="1047" t="s">
        <v>5143</v>
      </c>
      <c r="G134" s="1047" t="s">
        <v>5144</v>
      </c>
      <c r="H134" s="1047" t="s">
        <v>5145</v>
      </c>
    </row>
    <row r="135" spans="1:8">
      <c r="A135" s="1044">
        <v>1</v>
      </c>
      <c r="B135" s="1426" t="s">
        <v>1154</v>
      </c>
      <c r="C135" s="1007" t="s">
        <v>5146</v>
      </c>
      <c r="D135" s="1047" t="s">
        <v>5147</v>
      </c>
      <c r="E135" s="1047" t="s">
        <v>5148</v>
      </c>
      <c r="F135" s="1047" t="s">
        <v>5149</v>
      </c>
      <c r="G135" s="1047" t="s">
        <v>5150</v>
      </c>
      <c r="H135" s="1047" t="s">
        <v>5151</v>
      </c>
    </row>
    <row r="136" spans="1:8">
      <c r="A136" s="1044">
        <v>1</v>
      </c>
      <c r="B136" s="1426" t="s">
        <v>1155</v>
      </c>
      <c r="C136" s="1007" t="s">
        <v>5152</v>
      </c>
      <c r="D136" s="1047" t="s">
        <v>5153</v>
      </c>
      <c r="E136" s="1047" t="s">
        <v>5154</v>
      </c>
      <c r="F136" s="1047" t="s">
        <v>5155</v>
      </c>
      <c r="G136" s="1047" t="s">
        <v>5156</v>
      </c>
      <c r="H136" s="1047" t="s">
        <v>5157</v>
      </c>
    </row>
    <row r="137" spans="1:8">
      <c r="A137" s="1044">
        <v>1</v>
      </c>
      <c r="B137" s="1426" t="s">
        <v>1156</v>
      </c>
      <c r="C137" s="1007" t="s">
        <v>5158</v>
      </c>
      <c r="D137" s="1047" t="s">
        <v>5159</v>
      </c>
      <c r="E137" s="1047" t="s">
        <v>5160</v>
      </c>
      <c r="F137" s="1047" t="s">
        <v>5161</v>
      </c>
      <c r="G137" s="1047" t="s">
        <v>5162</v>
      </c>
      <c r="H137" s="1047" t="s">
        <v>5163</v>
      </c>
    </row>
    <row r="138" spans="1:8">
      <c r="A138" s="1044">
        <v>1</v>
      </c>
      <c r="B138" s="1426" t="s">
        <v>1157</v>
      </c>
      <c r="C138" s="1007" t="s">
        <v>5164</v>
      </c>
      <c r="D138" s="1047" t="s">
        <v>5165</v>
      </c>
      <c r="E138" s="1047" t="s">
        <v>5166</v>
      </c>
      <c r="F138" s="1047" t="s">
        <v>5167</v>
      </c>
      <c r="G138" s="1047" t="s">
        <v>5168</v>
      </c>
      <c r="H138" s="1047" t="s">
        <v>5169</v>
      </c>
    </row>
    <row r="139" spans="1:8">
      <c r="A139" s="1044">
        <v>1</v>
      </c>
      <c r="B139" s="1426" t="s">
        <v>1158</v>
      </c>
      <c r="C139" s="1007" t="s">
        <v>5170</v>
      </c>
      <c r="D139" s="1047" t="s">
        <v>5171</v>
      </c>
      <c r="E139" s="1047" t="s">
        <v>5172</v>
      </c>
      <c r="F139" s="1047" t="s">
        <v>5173</v>
      </c>
      <c r="G139" s="1047" t="s">
        <v>5174</v>
      </c>
      <c r="H139" s="1047" t="s">
        <v>5175</v>
      </c>
    </row>
    <row r="140" spans="1:8">
      <c r="A140" s="1044">
        <v>1</v>
      </c>
      <c r="B140" s="1426" t="s">
        <v>1159</v>
      </c>
      <c r="C140" s="1007" t="s">
        <v>5176</v>
      </c>
      <c r="D140" s="1047" t="s">
        <v>5177</v>
      </c>
      <c r="E140" s="1047" t="s">
        <v>5178</v>
      </c>
      <c r="F140" s="1047" t="s">
        <v>5179</v>
      </c>
      <c r="G140" s="1047" t="s">
        <v>5180</v>
      </c>
      <c r="H140" s="1047" t="s">
        <v>5181</v>
      </c>
    </row>
    <row r="141" spans="1:8">
      <c r="A141" s="1044">
        <v>1</v>
      </c>
      <c r="B141" s="1426" t="s">
        <v>1160</v>
      </c>
      <c r="C141" s="1007" t="s">
        <v>8693</v>
      </c>
      <c r="D141" s="1047" t="s">
        <v>5182</v>
      </c>
      <c r="E141" s="1047" t="s">
        <v>5183</v>
      </c>
      <c r="F141" s="1047" t="s">
        <v>5184</v>
      </c>
      <c r="G141" s="1047" t="s">
        <v>5185</v>
      </c>
      <c r="H141" s="1047" t="s">
        <v>5186</v>
      </c>
    </row>
    <row r="142" spans="1:8">
      <c r="A142" s="1044">
        <v>1</v>
      </c>
      <c r="B142" s="1426" t="s">
        <v>1161</v>
      </c>
      <c r="C142" s="1007" t="s">
        <v>5187</v>
      </c>
      <c r="D142" s="1047" t="s">
        <v>5188</v>
      </c>
      <c r="E142" s="1047" t="s">
        <v>5189</v>
      </c>
      <c r="F142" s="1047" t="s">
        <v>5190</v>
      </c>
      <c r="G142" s="1047" t="s">
        <v>5191</v>
      </c>
      <c r="H142" s="1047" t="s">
        <v>5192</v>
      </c>
    </row>
    <row r="143" spans="1:8">
      <c r="A143" s="1044">
        <v>1</v>
      </c>
      <c r="B143" s="1426" t="s">
        <v>1162</v>
      </c>
      <c r="C143" s="1007" t="s">
        <v>5193</v>
      </c>
      <c r="D143" s="1047" t="s">
        <v>5194</v>
      </c>
      <c r="E143" s="1047" t="s">
        <v>5195</v>
      </c>
      <c r="F143" s="1047" t="s">
        <v>5196</v>
      </c>
      <c r="G143" s="1047" t="s">
        <v>5197</v>
      </c>
      <c r="H143" s="1047" t="s">
        <v>5198</v>
      </c>
    </row>
    <row r="144" spans="1:8">
      <c r="A144" s="1044">
        <v>1</v>
      </c>
      <c r="B144" s="1426" t="s">
        <v>1163</v>
      </c>
      <c r="C144" s="1007" t="s">
        <v>5199</v>
      </c>
      <c r="D144" s="1047" t="s">
        <v>5200</v>
      </c>
      <c r="E144" s="1047" t="s">
        <v>5201</v>
      </c>
      <c r="F144" s="1047" t="s">
        <v>5202</v>
      </c>
      <c r="G144" s="1047" t="s">
        <v>5203</v>
      </c>
      <c r="H144" s="1047" t="s">
        <v>5204</v>
      </c>
    </row>
    <row r="145" spans="1:8">
      <c r="A145" s="1044">
        <v>1</v>
      </c>
      <c r="B145" s="1426" t="s">
        <v>1164</v>
      </c>
      <c r="C145" s="1007" t="s">
        <v>1165</v>
      </c>
      <c r="D145" s="1047" t="s">
        <v>5205</v>
      </c>
      <c r="E145" s="1047" t="s">
        <v>5206</v>
      </c>
      <c r="F145" s="1047" t="s">
        <v>5207</v>
      </c>
      <c r="G145" s="1047" t="s">
        <v>5208</v>
      </c>
      <c r="H145" s="1047" t="s">
        <v>5209</v>
      </c>
    </row>
    <row r="146" spans="1:8">
      <c r="A146" s="1044">
        <v>1</v>
      </c>
      <c r="B146" s="1426" t="s">
        <v>1166</v>
      </c>
      <c r="C146" s="1007" t="s">
        <v>8694</v>
      </c>
      <c r="D146" s="1047" t="s">
        <v>5210</v>
      </c>
      <c r="E146" s="1047" t="s">
        <v>5211</v>
      </c>
      <c r="F146" s="1047" t="s">
        <v>5212</v>
      </c>
      <c r="G146" s="1047" t="s">
        <v>5213</v>
      </c>
      <c r="H146" s="1047" t="s">
        <v>5214</v>
      </c>
    </row>
    <row r="147" spans="1:8">
      <c r="A147" s="1044">
        <v>1</v>
      </c>
      <c r="B147" s="1426" t="s">
        <v>1167</v>
      </c>
      <c r="C147" s="1007" t="s">
        <v>5215</v>
      </c>
      <c r="D147" s="1047" t="s">
        <v>5216</v>
      </c>
      <c r="E147" s="1047" t="s">
        <v>5217</v>
      </c>
      <c r="F147" s="1047" t="s">
        <v>5218</v>
      </c>
      <c r="G147" s="1047" t="s">
        <v>5219</v>
      </c>
      <c r="H147" s="1047" t="s">
        <v>5220</v>
      </c>
    </row>
    <row r="148" spans="1:8">
      <c r="A148" s="1044">
        <v>1</v>
      </c>
      <c r="B148" s="1426" t="s">
        <v>1168</v>
      </c>
      <c r="C148" s="1007" t="s">
        <v>5221</v>
      </c>
      <c r="D148" s="1047" t="s">
        <v>5222</v>
      </c>
      <c r="E148" s="1047" t="s">
        <v>5223</v>
      </c>
      <c r="F148" s="1047" t="s">
        <v>5224</v>
      </c>
      <c r="G148" s="1047" t="s">
        <v>5225</v>
      </c>
      <c r="H148" s="1047" t="s">
        <v>5226</v>
      </c>
    </row>
    <row r="149" spans="1:8">
      <c r="A149" s="1044">
        <v>1</v>
      </c>
      <c r="B149" s="1426" t="s">
        <v>1169</v>
      </c>
      <c r="C149" s="1007" t="s">
        <v>8695</v>
      </c>
      <c r="D149" s="1047" t="s">
        <v>5227</v>
      </c>
      <c r="E149" s="1047" t="s">
        <v>5228</v>
      </c>
      <c r="F149" s="1047" t="s">
        <v>5229</v>
      </c>
      <c r="G149" s="1047" t="s">
        <v>5230</v>
      </c>
      <c r="H149" s="1047" t="s">
        <v>5231</v>
      </c>
    </row>
    <row r="150" spans="1:8">
      <c r="A150" s="1044">
        <v>1</v>
      </c>
      <c r="B150" s="1426" t="s">
        <v>1170</v>
      </c>
      <c r="C150" s="1007" t="s">
        <v>5232</v>
      </c>
      <c r="D150" s="1047" t="s">
        <v>5233</v>
      </c>
      <c r="E150" s="1047" t="s">
        <v>5234</v>
      </c>
      <c r="F150" s="1047" t="s">
        <v>5235</v>
      </c>
      <c r="G150" s="1047" t="s">
        <v>5236</v>
      </c>
      <c r="H150" s="1047" t="s">
        <v>5237</v>
      </c>
    </row>
    <row r="151" spans="1:8">
      <c r="A151" s="1044">
        <v>1</v>
      </c>
      <c r="B151" s="1426" t="s">
        <v>1171</v>
      </c>
      <c r="C151" s="1007" t="s">
        <v>5238</v>
      </c>
      <c r="D151" s="1047" t="s">
        <v>5239</v>
      </c>
      <c r="E151" s="1047" t="s">
        <v>5240</v>
      </c>
      <c r="F151" s="1047" t="s">
        <v>5241</v>
      </c>
      <c r="G151" s="1047" t="s">
        <v>5242</v>
      </c>
      <c r="H151" s="1047" t="s">
        <v>5243</v>
      </c>
    </row>
    <row r="152" spans="1:8">
      <c r="A152" s="1044">
        <v>1</v>
      </c>
      <c r="B152" s="1426" t="s">
        <v>1172</v>
      </c>
      <c r="C152" s="1007" t="s">
        <v>8696</v>
      </c>
      <c r="D152" s="1047" t="s">
        <v>5244</v>
      </c>
      <c r="E152" s="1047" t="s">
        <v>5245</v>
      </c>
      <c r="F152" s="1047" t="s">
        <v>5246</v>
      </c>
      <c r="G152" s="1047" t="s">
        <v>5247</v>
      </c>
      <c r="H152" s="1047" t="s">
        <v>5248</v>
      </c>
    </row>
    <row r="153" spans="1:8">
      <c r="A153" s="1044">
        <v>1</v>
      </c>
      <c r="B153" s="1426" t="s">
        <v>1173</v>
      </c>
      <c r="C153" s="1007" t="s">
        <v>5249</v>
      </c>
      <c r="D153" s="1047" t="s">
        <v>5250</v>
      </c>
      <c r="E153" s="1047" t="s">
        <v>5251</v>
      </c>
      <c r="F153" s="1047" t="s">
        <v>5252</v>
      </c>
      <c r="G153" s="1047" t="s">
        <v>5253</v>
      </c>
      <c r="H153" s="1047" t="s">
        <v>5254</v>
      </c>
    </row>
    <row r="154" spans="1:8">
      <c r="A154" s="1044">
        <v>1</v>
      </c>
      <c r="B154" s="1426" t="s">
        <v>1174</v>
      </c>
      <c r="C154" s="1007" t="s">
        <v>5255</v>
      </c>
      <c r="D154" s="1047" t="s">
        <v>5256</v>
      </c>
      <c r="E154" s="1047" t="s">
        <v>5257</v>
      </c>
      <c r="F154" s="1047" t="s">
        <v>5258</v>
      </c>
      <c r="G154" s="1047" t="s">
        <v>5259</v>
      </c>
      <c r="H154" s="1047" t="s">
        <v>5260</v>
      </c>
    </row>
    <row r="155" spans="1:8">
      <c r="A155" s="1044">
        <v>1</v>
      </c>
      <c r="B155" s="1426" t="s">
        <v>1175</v>
      </c>
      <c r="C155" s="1007" t="s">
        <v>5261</v>
      </c>
      <c r="D155" s="1047" t="s">
        <v>5262</v>
      </c>
      <c r="E155" s="1047" t="s">
        <v>5263</v>
      </c>
      <c r="F155" s="1047" t="s">
        <v>5264</v>
      </c>
      <c r="G155" s="1047" t="s">
        <v>5265</v>
      </c>
      <c r="H155" s="1047" t="s">
        <v>5266</v>
      </c>
    </row>
    <row r="156" spans="1:8">
      <c r="A156" s="1044">
        <v>1</v>
      </c>
      <c r="B156" s="1426" t="s">
        <v>1176</v>
      </c>
      <c r="C156" s="1007" t="s">
        <v>5267</v>
      </c>
      <c r="D156" s="1047" t="s">
        <v>5268</v>
      </c>
      <c r="E156" s="1047" t="s">
        <v>5269</v>
      </c>
      <c r="F156" s="1047" t="s">
        <v>5270</v>
      </c>
      <c r="G156" s="1047" t="s">
        <v>5271</v>
      </c>
      <c r="H156" s="1047" t="s">
        <v>5272</v>
      </c>
    </row>
    <row r="157" spans="1:8">
      <c r="A157" s="1044">
        <v>1</v>
      </c>
      <c r="B157" s="1426" t="s">
        <v>3643</v>
      </c>
      <c r="C157" s="1007" t="s">
        <v>8697</v>
      </c>
      <c r="D157" s="1047" t="s">
        <v>5273</v>
      </c>
      <c r="E157" s="1047" t="s">
        <v>5274</v>
      </c>
      <c r="F157" s="1047" t="s">
        <v>5275</v>
      </c>
      <c r="G157" s="1047" t="s">
        <v>5276</v>
      </c>
      <c r="H157" s="1047" t="s">
        <v>5277</v>
      </c>
    </row>
    <row r="158" spans="1:8">
      <c r="A158" s="1044">
        <v>1</v>
      </c>
      <c r="B158" s="1426" t="s">
        <v>1177</v>
      </c>
      <c r="C158" s="1007" t="s">
        <v>1178</v>
      </c>
      <c r="D158" s="1047" t="s">
        <v>5278</v>
      </c>
      <c r="E158" s="1047" t="s">
        <v>5279</v>
      </c>
      <c r="F158" s="1047" t="s">
        <v>5280</v>
      </c>
      <c r="G158" s="1047" t="s">
        <v>5281</v>
      </c>
      <c r="H158" s="1047" t="s">
        <v>5282</v>
      </c>
    </row>
    <row r="159" spans="1:8">
      <c r="A159" s="1044">
        <v>1</v>
      </c>
      <c r="B159" s="1426" t="s">
        <v>5283</v>
      </c>
      <c r="C159" s="1007" t="s">
        <v>3644</v>
      </c>
      <c r="D159" s="1047" t="s">
        <v>5284</v>
      </c>
      <c r="E159" s="1047" t="s">
        <v>5285</v>
      </c>
      <c r="F159" s="1047" t="s">
        <v>5286</v>
      </c>
      <c r="G159" s="1047" t="s">
        <v>5287</v>
      </c>
      <c r="H159" s="1047" t="s">
        <v>5288</v>
      </c>
    </row>
    <row r="160" spans="1:8">
      <c r="A160" s="1044">
        <v>1</v>
      </c>
      <c r="B160" s="1426" t="s">
        <v>1179</v>
      </c>
      <c r="C160" s="1007" t="s">
        <v>8698</v>
      </c>
      <c r="D160" s="1047" t="s">
        <v>5289</v>
      </c>
      <c r="E160" s="1047" t="s">
        <v>5290</v>
      </c>
      <c r="F160" s="1047" t="s">
        <v>5291</v>
      </c>
      <c r="G160" s="1047" t="s">
        <v>5292</v>
      </c>
      <c r="H160" s="1047" t="s">
        <v>5293</v>
      </c>
    </row>
    <row r="161" spans="1:9">
      <c r="A161" s="1044">
        <v>1</v>
      </c>
      <c r="B161" s="1426" t="s">
        <v>1182</v>
      </c>
      <c r="C161" s="1007" t="s">
        <v>1183</v>
      </c>
      <c r="D161" s="1047" t="s">
        <v>5294</v>
      </c>
      <c r="E161" s="1047" t="s">
        <v>5295</v>
      </c>
      <c r="F161" s="1047" t="s">
        <v>5296</v>
      </c>
      <c r="G161" s="1047" t="s">
        <v>5297</v>
      </c>
      <c r="H161" s="1047" t="s">
        <v>5298</v>
      </c>
    </row>
    <row r="162" spans="1:9">
      <c r="A162" s="1044">
        <v>1</v>
      </c>
      <c r="B162" s="1426" t="s">
        <v>1184</v>
      </c>
      <c r="C162" s="1007" t="s">
        <v>1185</v>
      </c>
      <c r="D162" s="1047" t="s">
        <v>5299</v>
      </c>
      <c r="E162" s="1047" t="s">
        <v>5300</v>
      </c>
      <c r="F162" s="1047" t="s">
        <v>5301</v>
      </c>
      <c r="G162" s="1047" t="s">
        <v>5302</v>
      </c>
      <c r="H162" s="1047" t="s">
        <v>5303</v>
      </c>
    </row>
    <row r="163" spans="1:9">
      <c r="A163" s="1044">
        <v>1</v>
      </c>
      <c r="B163" s="1426" t="s">
        <v>1186</v>
      </c>
      <c r="C163" s="1007" t="s">
        <v>1187</v>
      </c>
      <c r="D163" s="1047" t="s">
        <v>5304</v>
      </c>
      <c r="E163" s="1047" t="s">
        <v>5305</v>
      </c>
      <c r="F163" s="1047" t="s">
        <v>5306</v>
      </c>
      <c r="G163" s="1047" t="s">
        <v>5307</v>
      </c>
      <c r="H163" s="1047" t="s">
        <v>5308</v>
      </c>
    </row>
    <row r="164" spans="1:9" s="271" customFormat="1">
      <c r="A164" s="1044">
        <v>1</v>
      </c>
      <c r="B164" s="1426" t="s">
        <v>1188</v>
      </c>
      <c r="C164" s="1007" t="s">
        <v>1189</v>
      </c>
      <c r="D164" s="1047" t="s">
        <v>5309</v>
      </c>
      <c r="E164" s="1047" t="s">
        <v>5310</v>
      </c>
      <c r="F164" s="1047" t="s">
        <v>5311</v>
      </c>
      <c r="G164" s="1047" t="s">
        <v>5312</v>
      </c>
      <c r="H164" s="1047" t="s">
        <v>5313</v>
      </c>
      <c r="I164" s="269"/>
    </row>
    <row r="165" spans="1:9">
      <c r="A165" s="1044">
        <v>1</v>
      </c>
      <c r="B165" s="1426" t="s">
        <v>1190</v>
      </c>
      <c r="C165" s="1007" t="s">
        <v>1191</v>
      </c>
      <c r="D165" s="1047" t="s">
        <v>5314</v>
      </c>
      <c r="E165" s="1047" t="s">
        <v>5315</v>
      </c>
      <c r="F165" s="1047" t="s">
        <v>5316</v>
      </c>
      <c r="G165" s="1047" t="s">
        <v>5317</v>
      </c>
      <c r="H165" s="1047" t="s">
        <v>5318</v>
      </c>
    </row>
    <row r="166" spans="1:9">
      <c r="A166" s="1044">
        <v>1</v>
      </c>
      <c r="B166" s="1426" t="s">
        <v>1192</v>
      </c>
      <c r="C166" s="1007" t="s">
        <v>1193</v>
      </c>
      <c r="D166" s="1047" t="s">
        <v>5319</v>
      </c>
      <c r="E166" s="1047" t="s">
        <v>5320</v>
      </c>
      <c r="F166" s="1047" t="s">
        <v>5321</v>
      </c>
      <c r="G166" s="1047" t="s">
        <v>5322</v>
      </c>
      <c r="H166" s="1047" t="s">
        <v>5323</v>
      </c>
    </row>
    <row r="167" spans="1:9">
      <c r="A167" s="1044">
        <v>1</v>
      </c>
      <c r="B167" s="1426" t="s">
        <v>1194</v>
      </c>
      <c r="C167" s="1007" t="s">
        <v>1195</v>
      </c>
      <c r="D167" s="1047" t="s">
        <v>5324</v>
      </c>
      <c r="E167" s="1047" t="s">
        <v>5325</v>
      </c>
      <c r="F167" s="1047" t="s">
        <v>5326</v>
      </c>
      <c r="G167" s="1047" t="s">
        <v>5327</v>
      </c>
      <c r="H167" s="1047" t="s">
        <v>5328</v>
      </c>
    </row>
    <row r="168" spans="1:9">
      <c r="A168" s="1044">
        <v>1</v>
      </c>
      <c r="B168" s="1426" t="s">
        <v>1196</v>
      </c>
      <c r="C168" s="1007" t="s">
        <v>1197</v>
      </c>
      <c r="D168" s="1047">
        <v>0</v>
      </c>
      <c r="E168" s="1047" t="s">
        <v>5329</v>
      </c>
      <c r="F168" s="1047" t="s">
        <v>5329</v>
      </c>
      <c r="G168" s="1047" t="s">
        <v>5330</v>
      </c>
      <c r="H168" s="1047" t="s">
        <v>5331</v>
      </c>
      <c r="I168" s="271"/>
    </row>
    <row r="169" spans="1:9">
      <c r="A169" s="1044">
        <v>1</v>
      </c>
      <c r="B169" s="1426" t="s">
        <v>1198</v>
      </c>
      <c r="C169" s="1007" t="s">
        <v>1199</v>
      </c>
      <c r="D169" s="1047" t="s">
        <v>5332</v>
      </c>
      <c r="E169" s="1047" t="s">
        <v>5333</v>
      </c>
      <c r="F169" s="1047" t="s">
        <v>5334</v>
      </c>
      <c r="G169" s="1047" t="s">
        <v>5335</v>
      </c>
      <c r="H169" s="1047" t="s">
        <v>5336</v>
      </c>
    </row>
    <row r="170" spans="1:9">
      <c r="A170" s="1044">
        <v>1</v>
      </c>
      <c r="B170" s="1426" t="s">
        <v>1200</v>
      </c>
      <c r="C170" s="1007" t="s">
        <v>1201</v>
      </c>
      <c r="D170" s="1047" t="s">
        <v>5332</v>
      </c>
      <c r="E170" s="1047" t="s">
        <v>5337</v>
      </c>
      <c r="F170" s="1047" t="s">
        <v>5338</v>
      </c>
      <c r="G170" s="1047" t="s">
        <v>5339</v>
      </c>
      <c r="H170" s="1047" t="s">
        <v>5340</v>
      </c>
    </row>
    <row r="171" spans="1:9">
      <c r="A171" s="1044">
        <v>1</v>
      </c>
      <c r="B171" s="1426" t="s">
        <v>1202</v>
      </c>
      <c r="C171" s="1007" t="s">
        <v>1203</v>
      </c>
      <c r="D171" s="1047">
        <v>0</v>
      </c>
      <c r="E171" s="1047" t="s">
        <v>5341</v>
      </c>
      <c r="F171" s="1047" t="s">
        <v>5341</v>
      </c>
      <c r="G171" s="1047" t="s">
        <v>5342</v>
      </c>
      <c r="H171" s="1047" t="s">
        <v>5343</v>
      </c>
    </row>
    <row r="172" spans="1:9">
      <c r="A172" s="1044">
        <v>1</v>
      </c>
      <c r="B172" s="1426" t="s">
        <v>1204</v>
      </c>
      <c r="C172" s="1007" t="s">
        <v>1205</v>
      </c>
      <c r="D172" s="1047" t="s">
        <v>5344</v>
      </c>
      <c r="E172" s="1047" t="s">
        <v>5345</v>
      </c>
      <c r="F172" s="1047" t="s">
        <v>5346</v>
      </c>
      <c r="G172" s="1047" t="s">
        <v>5347</v>
      </c>
      <c r="H172" s="1047" t="s">
        <v>5348</v>
      </c>
    </row>
    <row r="173" spans="1:9">
      <c r="A173" s="1044">
        <v>1</v>
      </c>
      <c r="B173" s="1426" t="s">
        <v>1206</v>
      </c>
      <c r="C173" s="1007" t="s">
        <v>3645</v>
      </c>
      <c r="D173" s="1047" t="s">
        <v>5349</v>
      </c>
      <c r="E173" s="1047" t="s">
        <v>5350</v>
      </c>
      <c r="F173" s="1047" t="s">
        <v>5351</v>
      </c>
      <c r="G173" s="1047" t="s">
        <v>5352</v>
      </c>
      <c r="H173" s="1047" t="s">
        <v>5353</v>
      </c>
    </row>
    <row r="174" spans="1:9">
      <c r="A174" s="1044">
        <v>1</v>
      </c>
      <c r="B174" s="1426" t="s">
        <v>1207</v>
      </c>
      <c r="C174" s="1007" t="s">
        <v>5354</v>
      </c>
      <c r="D174" s="1047" t="s">
        <v>5355</v>
      </c>
      <c r="E174" s="1047">
        <v>0</v>
      </c>
      <c r="F174" s="1047" t="s">
        <v>5355</v>
      </c>
      <c r="G174" s="1047" t="s">
        <v>5356</v>
      </c>
      <c r="H174" s="1047" t="s">
        <v>5357</v>
      </c>
    </row>
    <row r="175" spans="1:9">
      <c r="A175" s="1044">
        <v>1</v>
      </c>
      <c r="B175" s="1426" t="s">
        <v>1208</v>
      </c>
      <c r="C175" s="1007" t="s">
        <v>5358</v>
      </c>
      <c r="D175" s="1047" t="s">
        <v>5359</v>
      </c>
      <c r="E175" s="1047" t="s">
        <v>5360</v>
      </c>
      <c r="F175" s="1047" t="s">
        <v>5361</v>
      </c>
      <c r="G175" s="1047" t="s">
        <v>5362</v>
      </c>
      <c r="H175" s="1047" t="s">
        <v>5363</v>
      </c>
    </row>
    <row r="176" spans="1:9">
      <c r="A176" s="1044">
        <v>1</v>
      </c>
      <c r="B176" s="1426" t="s">
        <v>1209</v>
      </c>
      <c r="C176" s="1007" t="s">
        <v>1210</v>
      </c>
      <c r="D176" s="1047">
        <v>0</v>
      </c>
      <c r="E176" s="1047" t="s">
        <v>5364</v>
      </c>
      <c r="F176" s="1047" t="s">
        <v>5364</v>
      </c>
      <c r="G176" s="1047" t="s">
        <v>5365</v>
      </c>
      <c r="H176" s="1047" t="s">
        <v>5366</v>
      </c>
    </row>
    <row r="177" spans="1:9">
      <c r="A177" s="1044">
        <v>1</v>
      </c>
      <c r="B177" s="1426" t="s">
        <v>1211</v>
      </c>
      <c r="C177" s="1007" t="s">
        <v>5367</v>
      </c>
      <c r="D177" s="1047">
        <v>0</v>
      </c>
      <c r="E177" s="1047" t="s">
        <v>5364</v>
      </c>
      <c r="F177" s="1047" t="s">
        <v>5364</v>
      </c>
      <c r="G177" s="1047" t="s">
        <v>5365</v>
      </c>
      <c r="H177" s="1047" t="s">
        <v>5366</v>
      </c>
    </row>
    <row r="178" spans="1:9">
      <c r="A178" s="1044">
        <v>1</v>
      </c>
      <c r="B178" s="1426" t="s">
        <v>1212</v>
      </c>
      <c r="C178" s="1007" t="s">
        <v>1213</v>
      </c>
      <c r="D178" s="1047" t="s">
        <v>5368</v>
      </c>
      <c r="E178" s="1047" t="s">
        <v>5369</v>
      </c>
      <c r="F178" s="1047" t="s">
        <v>5370</v>
      </c>
      <c r="G178" s="1047" t="s">
        <v>5371</v>
      </c>
      <c r="H178" s="1047" t="s">
        <v>5372</v>
      </c>
    </row>
    <row r="179" spans="1:9">
      <c r="A179" s="1044">
        <v>1</v>
      </c>
      <c r="B179" s="1426" t="s">
        <v>1214</v>
      </c>
      <c r="C179" s="1007" t="s">
        <v>1215</v>
      </c>
      <c r="D179" s="1047" t="s">
        <v>5373</v>
      </c>
      <c r="E179" s="1047" t="s">
        <v>5374</v>
      </c>
      <c r="F179" s="1047" t="s">
        <v>5375</v>
      </c>
      <c r="G179" s="1047" t="s">
        <v>5376</v>
      </c>
      <c r="H179" s="1047" t="s">
        <v>5377</v>
      </c>
    </row>
    <row r="180" spans="1:9">
      <c r="A180" s="1044">
        <v>1</v>
      </c>
      <c r="B180" s="1426" t="s">
        <v>5378</v>
      </c>
      <c r="C180" s="1007" t="s">
        <v>3646</v>
      </c>
      <c r="D180" s="1047" t="s">
        <v>5379</v>
      </c>
      <c r="E180" s="1047" t="s">
        <v>5380</v>
      </c>
      <c r="F180" s="1047">
        <v>0</v>
      </c>
      <c r="G180" s="1047">
        <v>0</v>
      </c>
      <c r="H180" s="1047">
        <v>0</v>
      </c>
    </row>
    <row r="181" spans="1:9">
      <c r="A181" s="1044">
        <v>1</v>
      </c>
      <c r="B181" s="1426" t="s">
        <v>1216</v>
      </c>
      <c r="C181" s="1007" t="s">
        <v>1217</v>
      </c>
      <c r="D181" s="1047" t="s">
        <v>5381</v>
      </c>
      <c r="E181" s="1047" t="s">
        <v>5382</v>
      </c>
      <c r="F181" s="1047" t="s">
        <v>5383</v>
      </c>
      <c r="G181" s="1047" t="s">
        <v>5384</v>
      </c>
      <c r="H181" s="1047" t="s">
        <v>5385</v>
      </c>
    </row>
    <row r="182" spans="1:9">
      <c r="A182" s="1044">
        <v>1</v>
      </c>
      <c r="B182" s="1426" t="s">
        <v>1220</v>
      </c>
      <c r="C182" s="1007" t="s">
        <v>1221</v>
      </c>
      <c r="D182" s="1047" t="s">
        <v>5386</v>
      </c>
      <c r="E182" s="1047" t="s">
        <v>5387</v>
      </c>
      <c r="F182" s="1047" t="s">
        <v>5388</v>
      </c>
      <c r="G182" s="1047" t="s">
        <v>5389</v>
      </c>
      <c r="H182" s="1047" t="s">
        <v>5390</v>
      </c>
    </row>
    <row r="183" spans="1:9">
      <c r="A183" s="1044">
        <v>1</v>
      </c>
      <c r="B183" s="1426" t="s">
        <v>1222</v>
      </c>
      <c r="C183" s="1007" t="s">
        <v>1223</v>
      </c>
      <c r="D183" s="1047" t="s">
        <v>5391</v>
      </c>
      <c r="E183" s="1047" t="s">
        <v>5392</v>
      </c>
      <c r="F183" s="1047" t="s">
        <v>5393</v>
      </c>
      <c r="G183" s="1047" t="s">
        <v>5394</v>
      </c>
      <c r="H183" s="1047" t="s">
        <v>5395</v>
      </c>
    </row>
    <row r="184" spans="1:9">
      <c r="A184" s="1044">
        <v>1</v>
      </c>
      <c r="B184" s="1426" t="s">
        <v>1224</v>
      </c>
      <c r="C184" s="1007" t="s">
        <v>1225</v>
      </c>
      <c r="D184" s="1047" t="s">
        <v>5396</v>
      </c>
      <c r="E184" s="1047" t="s">
        <v>5397</v>
      </c>
      <c r="F184" s="1047" t="s">
        <v>5398</v>
      </c>
      <c r="G184" s="1047" t="s">
        <v>5399</v>
      </c>
      <c r="H184" s="1047" t="s">
        <v>5400</v>
      </c>
    </row>
    <row r="185" spans="1:9" s="271" customFormat="1">
      <c r="A185" s="1044">
        <v>1</v>
      </c>
      <c r="B185" s="1426" t="s">
        <v>1226</v>
      </c>
      <c r="C185" s="1007" t="s">
        <v>1227</v>
      </c>
      <c r="D185" s="1047" t="s">
        <v>5401</v>
      </c>
      <c r="E185" s="1047" t="s">
        <v>5402</v>
      </c>
      <c r="F185" s="1047" t="s">
        <v>5403</v>
      </c>
      <c r="G185" s="1047" t="s">
        <v>5404</v>
      </c>
      <c r="H185" s="1047" t="s">
        <v>5405</v>
      </c>
      <c r="I185" s="269"/>
    </row>
    <row r="186" spans="1:9">
      <c r="A186" s="1044">
        <v>1</v>
      </c>
      <c r="B186" s="1426" t="s">
        <v>1228</v>
      </c>
      <c r="C186" s="1007" t="s">
        <v>1229</v>
      </c>
      <c r="D186" s="1047" t="s">
        <v>5401</v>
      </c>
      <c r="E186" s="1047" t="s">
        <v>5402</v>
      </c>
      <c r="F186" s="1047" t="s">
        <v>5403</v>
      </c>
      <c r="G186" s="1047" t="s">
        <v>5404</v>
      </c>
      <c r="H186" s="1047" t="s">
        <v>5405</v>
      </c>
    </row>
    <row r="187" spans="1:9">
      <c r="A187" s="1044">
        <v>1</v>
      </c>
      <c r="B187" s="1426" t="s">
        <v>1230</v>
      </c>
      <c r="C187" s="1007" t="s">
        <v>1231</v>
      </c>
      <c r="D187" s="1047" t="s">
        <v>5406</v>
      </c>
      <c r="E187" s="1047" t="s">
        <v>5407</v>
      </c>
      <c r="F187" s="1047" t="s">
        <v>5408</v>
      </c>
      <c r="G187" s="1047" t="s">
        <v>5409</v>
      </c>
      <c r="H187" s="1047" t="s">
        <v>5410</v>
      </c>
    </row>
    <row r="188" spans="1:9">
      <c r="A188" s="1044">
        <v>1</v>
      </c>
      <c r="B188" s="1426" t="s">
        <v>1232</v>
      </c>
      <c r="C188" s="1007" t="s">
        <v>1233</v>
      </c>
      <c r="D188" s="1047" t="s">
        <v>5411</v>
      </c>
      <c r="E188" s="1047" t="s">
        <v>5412</v>
      </c>
      <c r="F188" s="1047" t="s">
        <v>5413</v>
      </c>
      <c r="G188" s="1047" t="s">
        <v>5414</v>
      </c>
      <c r="H188" s="1047" t="s">
        <v>5415</v>
      </c>
    </row>
    <row r="189" spans="1:9">
      <c r="A189" s="1044">
        <v>1</v>
      </c>
      <c r="B189" s="1426" t="s">
        <v>1234</v>
      </c>
      <c r="C189" s="1007" t="s">
        <v>1235</v>
      </c>
      <c r="D189" s="1047" t="s">
        <v>5416</v>
      </c>
      <c r="E189" s="1047" t="s">
        <v>5417</v>
      </c>
      <c r="F189" s="1047" t="s">
        <v>5418</v>
      </c>
      <c r="G189" s="1047" t="s">
        <v>5419</v>
      </c>
      <c r="H189" s="1047" t="s">
        <v>5420</v>
      </c>
    </row>
    <row r="190" spans="1:9">
      <c r="A190" s="1044">
        <v>1</v>
      </c>
      <c r="B190" s="1426" t="s">
        <v>1236</v>
      </c>
      <c r="C190" s="1007" t="s">
        <v>1237</v>
      </c>
      <c r="D190" s="1047" t="s">
        <v>5421</v>
      </c>
      <c r="E190" s="1047" t="s">
        <v>5422</v>
      </c>
      <c r="F190" s="1047" t="s">
        <v>5418</v>
      </c>
      <c r="G190" s="1047" t="s">
        <v>5419</v>
      </c>
      <c r="H190" s="1047" t="s">
        <v>5420</v>
      </c>
    </row>
    <row r="191" spans="1:9">
      <c r="A191" s="1044">
        <v>1</v>
      </c>
      <c r="B191" s="1426" t="s">
        <v>1238</v>
      </c>
      <c r="C191" s="1007" t="s">
        <v>1239</v>
      </c>
      <c r="D191" s="1047" t="s">
        <v>5423</v>
      </c>
      <c r="E191" s="1047" t="s">
        <v>5424</v>
      </c>
      <c r="F191" s="1047">
        <v>0</v>
      </c>
      <c r="G191" s="1047">
        <v>0</v>
      </c>
      <c r="H191" s="1047">
        <v>0</v>
      </c>
      <c r="I191" s="271"/>
    </row>
    <row r="192" spans="1:9">
      <c r="A192" s="1044">
        <v>1</v>
      </c>
      <c r="B192" s="1426" t="s">
        <v>1240</v>
      </c>
      <c r="C192" s="1007" t="s">
        <v>5425</v>
      </c>
      <c r="D192" s="1047" t="s">
        <v>5426</v>
      </c>
      <c r="E192" s="1047" t="s">
        <v>5427</v>
      </c>
      <c r="F192" s="1047" t="s">
        <v>5428</v>
      </c>
      <c r="G192" s="1047" t="s">
        <v>5429</v>
      </c>
      <c r="H192" s="1047" t="s">
        <v>5430</v>
      </c>
    </row>
    <row r="193" spans="1:9">
      <c r="A193" s="1044">
        <v>1</v>
      </c>
      <c r="B193" s="1426" t="s">
        <v>1241</v>
      </c>
      <c r="C193" s="1007" t="s">
        <v>5431</v>
      </c>
      <c r="D193" s="1047" t="s">
        <v>5432</v>
      </c>
      <c r="E193" s="1047" t="s">
        <v>5433</v>
      </c>
      <c r="F193" s="1047" t="s">
        <v>5434</v>
      </c>
      <c r="G193" s="1047" t="s">
        <v>5435</v>
      </c>
      <c r="H193" s="1047" t="s">
        <v>5436</v>
      </c>
    </row>
    <row r="194" spans="1:9">
      <c r="A194" s="1044">
        <v>1</v>
      </c>
      <c r="B194" s="1426" t="s">
        <v>1242</v>
      </c>
      <c r="C194" s="1007" t="s">
        <v>1243</v>
      </c>
      <c r="D194" s="1047" t="s">
        <v>5437</v>
      </c>
      <c r="E194" s="1047" t="s">
        <v>5438</v>
      </c>
      <c r="F194" s="1047" t="s">
        <v>5439</v>
      </c>
      <c r="G194" s="1047" t="s">
        <v>5440</v>
      </c>
      <c r="H194" s="1047" t="s">
        <v>5441</v>
      </c>
    </row>
    <row r="195" spans="1:9">
      <c r="A195" s="1044">
        <v>1</v>
      </c>
      <c r="B195" s="1426" t="s">
        <v>1244</v>
      </c>
      <c r="C195" s="1007" t="s">
        <v>5442</v>
      </c>
      <c r="D195" s="1047" t="s">
        <v>5443</v>
      </c>
      <c r="E195" s="1047" t="s">
        <v>5444</v>
      </c>
      <c r="F195" s="1047" t="s">
        <v>5445</v>
      </c>
      <c r="G195" s="1047" t="s">
        <v>5446</v>
      </c>
      <c r="H195" s="1047" t="s">
        <v>5447</v>
      </c>
    </row>
    <row r="196" spans="1:9">
      <c r="A196" s="1044">
        <v>1</v>
      </c>
      <c r="B196" s="1426" t="s">
        <v>1245</v>
      </c>
      <c r="C196" s="1007" t="s">
        <v>1246</v>
      </c>
      <c r="D196" s="1047" t="s">
        <v>5448</v>
      </c>
      <c r="E196" s="1047" t="s">
        <v>5449</v>
      </c>
      <c r="F196" s="1047" t="s">
        <v>5450</v>
      </c>
      <c r="G196" s="1047" t="s">
        <v>5451</v>
      </c>
      <c r="H196" s="1047" t="s">
        <v>5452</v>
      </c>
    </row>
    <row r="197" spans="1:9">
      <c r="A197" s="1044">
        <v>1</v>
      </c>
      <c r="B197" s="1426" t="s">
        <v>3647</v>
      </c>
      <c r="C197" s="1007" t="s">
        <v>3648</v>
      </c>
      <c r="D197" s="1047" t="s">
        <v>5453</v>
      </c>
      <c r="E197" s="1047" t="s">
        <v>5454</v>
      </c>
      <c r="F197" s="1047" t="s">
        <v>5455</v>
      </c>
      <c r="G197" s="1047" t="s">
        <v>5456</v>
      </c>
      <c r="H197" s="1047" t="s">
        <v>5457</v>
      </c>
    </row>
    <row r="198" spans="1:9">
      <c r="A198" s="1044">
        <v>1</v>
      </c>
      <c r="B198" s="1426" t="s">
        <v>1247</v>
      </c>
      <c r="C198" s="1007" t="s">
        <v>1248</v>
      </c>
      <c r="D198" s="1047" t="s">
        <v>5458</v>
      </c>
      <c r="E198" s="1047" t="s">
        <v>5459</v>
      </c>
      <c r="F198" s="1047" t="s">
        <v>5460</v>
      </c>
      <c r="G198" s="1047" t="s">
        <v>5461</v>
      </c>
      <c r="H198" s="1047" t="s">
        <v>5462</v>
      </c>
    </row>
    <row r="199" spans="1:9">
      <c r="A199" s="1044">
        <v>1</v>
      </c>
      <c r="B199" s="1426" t="s">
        <v>1249</v>
      </c>
      <c r="C199" s="1007" t="s">
        <v>1250</v>
      </c>
      <c r="D199" s="1047" t="s">
        <v>5463</v>
      </c>
      <c r="E199" s="1047" t="s">
        <v>5464</v>
      </c>
      <c r="F199" s="1047" t="s">
        <v>5465</v>
      </c>
      <c r="G199" s="1047" t="s">
        <v>5466</v>
      </c>
      <c r="H199" s="1047" t="s">
        <v>5467</v>
      </c>
    </row>
    <row r="200" spans="1:9">
      <c r="A200" s="1044">
        <v>1</v>
      </c>
      <c r="B200" s="1426" t="s">
        <v>1251</v>
      </c>
      <c r="C200" s="1007" t="s">
        <v>1252</v>
      </c>
      <c r="D200" s="1047" t="s">
        <v>5468</v>
      </c>
      <c r="E200" s="1047" t="s">
        <v>5469</v>
      </c>
      <c r="F200" s="1047" t="s">
        <v>5470</v>
      </c>
      <c r="G200" s="1047" t="s">
        <v>5471</v>
      </c>
      <c r="H200" s="1047" t="s">
        <v>5472</v>
      </c>
    </row>
    <row r="201" spans="1:9">
      <c r="A201" s="1044">
        <v>1</v>
      </c>
      <c r="B201" s="1426" t="s">
        <v>1253</v>
      </c>
      <c r="C201" s="1007" t="s">
        <v>1254</v>
      </c>
      <c r="D201" s="1047" t="s">
        <v>5473</v>
      </c>
      <c r="E201" s="1047" t="s">
        <v>5474</v>
      </c>
      <c r="F201" s="1047" t="s">
        <v>5475</v>
      </c>
      <c r="G201" s="1047" t="s">
        <v>5476</v>
      </c>
      <c r="H201" s="1047" t="s">
        <v>5477</v>
      </c>
    </row>
    <row r="202" spans="1:9" s="271" customFormat="1">
      <c r="A202" s="1044">
        <v>1</v>
      </c>
      <c r="B202" s="1426" t="s">
        <v>1255</v>
      </c>
      <c r="C202" s="1007" t="s">
        <v>1256</v>
      </c>
      <c r="D202" s="1047" t="s">
        <v>5478</v>
      </c>
      <c r="E202" s="1047" t="s">
        <v>5479</v>
      </c>
      <c r="F202" s="1047" t="s">
        <v>5480</v>
      </c>
      <c r="G202" s="1047" t="s">
        <v>5481</v>
      </c>
      <c r="H202" s="1047" t="s">
        <v>5482</v>
      </c>
      <c r="I202" s="269"/>
    </row>
    <row r="203" spans="1:9">
      <c r="A203" s="1044">
        <v>1</v>
      </c>
      <c r="B203" s="1426" t="s">
        <v>1257</v>
      </c>
      <c r="C203" s="1007" t="s">
        <v>1258</v>
      </c>
      <c r="D203" s="1047" t="s">
        <v>5483</v>
      </c>
      <c r="E203" s="1047" t="s">
        <v>5484</v>
      </c>
      <c r="F203" s="1047" t="s">
        <v>5485</v>
      </c>
      <c r="G203" s="1047" t="s">
        <v>5486</v>
      </c>
      <c r="H203" s="1047" t="s">
        <v>5487</v>
      </c>
    </row>
    <row r="204" spans="1:9">
      <c r="A204" s="1044">
        <v>1</v>
      </c>
      <c r="B204" s="1426" t="s">
        <v>1259</v>
      </c>
      <c r="C204" s="1007" t="s">
        <v>448</v>
      </c>
      <c r="D204" s="1047" t="s">
        <v>5488</v>
      </c>
      <c r="E204" s="1047" t="s">
        <v>5489</v>
      </c>
      <c r="F204" s="1047" t="s">
        <v>5490</v>
      </c>
      <c r="G204" s="1047" t="s">
        <v>5491</v>
      </c>
      <c r="H204" s="1047" t="s">
        <v>5492</v>
      </c>
    </row>
    <row r="205" spans="1:9">
      <c r="A205" s="1044">
        <v>1</v>
      </c>
      <c r="B205" s="1426" t="s">
        <v>1260</v>
      </c>
      <c r="C205" s="1007" t="s">
        <v>1261</v>
      </c>
      <c r="D205" s="1047" t="s">
        <v>5493</v>
      </c>
      <c r="E205" s="1047" t="s">
        <v>5494</v>
      </c>
      <c r="F205" s="1047" t="s">
        <v>5495</v>
      </c>
      <c r="G205" s="1047" t="s">
        <v>5496</v>
      </c>
      <c r="H205" s="1047" t="s">
        <v>5497</v>
      </c>
    </row>
    <row r="206" spans="1:9">
      <c r="A206" s="1044">
        <v>1</v>
      </c>
      <c r="B206" s="1426" t="s">
        <v>1262</v>
      </c>
      <c r="C206" s="1007" t="s">
        <v>1263</v>
      </c>
      <c r="D206" s="1047" t="s">
        <v>5498</v>
      </c>
      <c r="E206" s="1047" t="s">
        <v>5499</v>
      </c>
      <c r="F206" s="1047" t="s">
        <v>5500</v>
      </c>
      <c r="G206" s="1047" t="s">
        <v>5501</v>
      </c>
      <c r="H206" s="1047" t="s">
        <v>5502</v>
      </c>
    </row>
    <row r="207" spans="1:9">
      <c r="A207" s="1044">
        <v>1</v>
      </c>
      <c r="B207" s="1426" t="s">
        <v>1264</v>
      </c>
      <c r="C207" s="1007" t="s">
        <v>5503</v>
      </c>
      <c r="D207" s="1047" t="s">
        <v>5504</v>
      </c>
      <c r="E207" s="1047" t="s">
        <v>5505</v>
      </c>
      <c r="F207" s="1047" t="s">
        <v>5506</v>
      </c>
      <c r="G207" s="1047" t="s">
        <v>5507</v>
      </c>
      <c r="H207" s="1047" t="s">
        <v>5508</v>
      </c>
    </row>
    <row r="208" spans="1:9">
      <c r="A208" s="1044">
        <v>1</v>
      </c>
      <c r="B208" s="1426" t="s">
        <v>1265</v>
      </c>
      <c r="C208" s="1007" t="s">
        <v>1266</v>
      </c>
      <c r="D208" s="1047" t="s">
        <v>5509</v>
      </c>
      <c r="E208" s="1047" t="s">
        <v>5510</v>
      </c>
      <c r="F208" s="1047" t="s">
        <v>5511</v>
      </c>
      <c r="G208" s="1047" t="s">
        <v>5512</v>
      </c>
      <c r="H208" s="1047" t="s">
        <v>5513</v>
      </c>
      <c r="I208" s="271"/>
    </row>
    <row r="209" spans="1:9">
      <c r="A209" s="1044">
        <v>1</v>
      </c>
      <c r="B209" s="1426" t="s">
        <v>1267</v>
      </c>
      <c r="C209" s="1007" t="s">
        <v>1268</v>
      </c>
      <c r="D209" s="1047" t="s">
        <v>5514</v>
      </c>
      <c r="E209" s="1047" t="s">
        <v>5515</v>
      </c>
      <c r="F209" s="1047" t="s">
        <v>5516</v>
      </c>
      <c r="G209" s="1047" t="s">
        <v>5517</v>
      </c>
      <c r="H209" s="1047" t="s">
        <v>5518</v>
      </c>
    </row>
    <row r="210" spans="1:9">
      <c r="A210" s="1044">
        <v>1</v>
      </c>
      <c r="B210" s="1426" t="s">
        <v>1269</v>
      </c>
      <c r="C210" s="1007" t="s">
        <v>1270</v>
      </c>
      <c r="D210" s="1047" t="s">
        <v>5519</v>
      </c>
      <c r="E210" s="1047" t="s">
        <v>5520</v>
      </c>
      <c r="F210" s="1047" t="s">
        <v>5521</v>
      </c>
      <c r="G210" s="1047" t="s">
        <v>5522</v>
      </c>
      <c r="H210" s="1047" t="s">
        <v>5523</v>
      </c>
    </row>
    <row r="211" spans="1:9">
      <c r="A211" s="1044">
        <v>1</v>
      </c>
      <c r="B211" s="1426" t="s">
        <v>1271</v>
      </c>
      <c r="C211" s="1007" t="s">
        <v>1272</v>
      </c>
      <c r="D211" s="1047" t="s">
        <v>5524</v>
      </c>
      <c r="E211" s="1047" t="s">
        <v>5525</v>
      </c>
      <c r="F211" s="1047" t="s">
        <v>5526</v>
      </c>
      <c r="G211" s="1047" t="s">
        <v>5527</v>
      </c>
      <c r="H211" s="1047" t="s">
        <v>5528</v>
      </c>
    </row>
    <row r="212" spans="1:9">
      <c r="A212" s="1044">
        <v>1</v>
      </c>
      <c r="B212" s="1426" t="s">
        <v>1273</v>
      </c>
      <c r="C212" s="1007" t="s">
        <v>1274</v>
      </c>
      <c r="D212" s="1047" t="s">
        <v>5529</v>
      </c>
      <c r="E212" s="1047" t="s">
        <v>5530</v>
      </c>
      <c r="F212" s="1047" t="s">
        <v>5531</v>
      </c>
      <c r="G212" s="1047" t="s">
        <v>5532</v>
      </c>
      <c r="H212" s="1047" t="s">
        <v>5533</v>
      </c>
    </row>
    <row r="213" spans="1:9">
      <c r="A213" s="1044">
        <v>1</v>
      </c>
      <c r="B213" s="1426" t="s">
        <v>1275</v>
      </c>
      <c r="C213" s="1007" t="s">
        <v>5534</v>
      </c>
      <c r="D213" s="1047" t="s">
        <v>5535</v>
      </c>
      <c r="E213" s="1047" t="s">
        <v>5536</v>
      </c>
      <c r="F213" s="1047" t="s">
        <v>5537</v>
      </c>
      <c r="G213" s="1047" t="s">
        <v>5538</v>
      </c>
      <c r="H213" s="1047" t="s">
        <v>5539</v>
      </c>
    </row>
    <row r="214" spans="1:9">
      <c r="A214" s="1044">
        <v>1</v>
      </c>
      <c r="B214" s="1426" t="s">
        <v>1276</v>
      </c>
      <c r="C214" s="1007" t="s">
        <v>5540</v>
      </c>
      <c r="D214" s="1047" t="s">
        <v>5541</v>
      </c>
      <c r="E214" s="1047" t="s">
        <v>5542</v>
      </c>
      <c r="F214" s="1047" t="s">
        <v>5543</v>
      </c>
      <c r="G214" s="1047" t="s">
        <v>5544</v>
      </c>
      <c r="H214" s="1047" t="s">
        <v>5545</v>
      </c>
    </row>
    <row r="215" spans="1:9">
      <c r="A215" s="1044">
        <v>1</v>
      </c>
      <c r="B215" s="1426" t="s">
        <v>1277</v>
      </c>
      <c r="C215" s="1007" t="s">
        <v>1278</v>
      </c>
      <c r="D215" s="1047" t="s">
        <v>5546</v>
      </c>
      <c r="E215" s="1047" t="s">
        <v>5547</v>
      </c>
      <c r="F215" s="1047" t="s">
        <v>5548</v>
      </c>
      <c r="G215" s="1047" t="s">
        <v>5549</v>
      </c>
      <c r="H215" s="1047" t="s">
        <v>5550</v>
      </c>
    </row>
    <row r="216" spans="1:9">
      <c r="A216" s="1044">
        <v>1</v>
      </c>
      <c r="B216" s="1426" t="s">
        <v>1279</v>
      </c>
      <c r="C216" s="1007" t="s">
        <v>1280</v>
      </c>
      <c r="D216" s="1047" t="s">
        <v>5551</v>
      </c>
      <c r="E216" s="1047" t="s">
        <v>5552</v>
      </c>
      <c r="F216" s="1047" t="s">
        <v>5553</v>
      </c>
      <c r="G216" s="1047" t="s">
        <v>5554</v>
      </c>
      <c r="H216" s="1047" t="s">
        <v>5555</v>
      </c>
    </row>
    <row r="217" spans="1:9">
      <c r="A217" s="1044">
        <v>1</v>
      </c>
      <c r="B217" s="1426" t="s">
        <v>1281</v>
      </c>
      <c r="C217" s="1007" t="s">
        <v>1282</v>
      </c>
      <c r="D217" s="1047" t="s">
        <v>5556</v>
      </c>
      <c r="E217" s="1047" t="s">
        <v>5557</v>
      </c>
      <c r="F217" s="1047" t="s">
        <v>5558</v>
      </c>
      <c r="G217" s="1047" t="s">
        <v>5559</v>
      </c>
      <c r="H217" s="1047" t="s">
        <v>5560</v>
      </c>
    </row>
    <row r="218" spans="1:9">
      <c r="A218" s="1044">
        <v>1</v>
      </c>
      <c r="B218" s="1426" t="s">
        <v>1283</v>
      </c>
      <c r="C218" s="1007" t="s">
        <v>1284</v>
      </c>
      <c r="D218" s="1047" t="s">
        <v>5561</v>
      </c>
      <c r="E218" s="1047" t="s">
        <v>5562</v>
      </c>
      <c r="F218" s="1047" t="s">
        <v>5563</v>
      </c>
      <c r="G218" s="1047" t="s">
        <v>5564</v>
      </c>
      <c r="H218" s="1047" t="s">
        <v>5565</v>
      </c>
    </row>
    <row r="219" spans="1:9">
      <c r="A219" s="1044">
        <v>1</v>
      </c>
      <c r="B219" s="1426" t="s">
        <v>1285</v>
      </c>
      <c r="C219" s="1007" t="s">
        <v>1286</v>
      </c>
      <c r="D219" s="1047" t="s">
        <v>5566</v>
      </c>
      <c r="E219" s="1047" t="s">
        <v>5567</v>
      </c>
      <c r="F219" s="1047" t="s">
        <v>5568</v>
      </c>
      <c r="G219" s="1047" t="s">
        <v>5569</v>
      </c>
      <c r="H219" s="1047" t="s">
        <v>5570</v>
      </c>
    </row>
    <row r="220" spans="1:9">
      <c r="A220" s="1044">
        <v>1</v>
      </c>
      <c r="B220" s="1426" t="s">
        <v>1287</v>
      </c>
      <c r="C220" s="1007" t="s">
        <v>1288</v>
      </c>
      <c r="D220" s="1047" t="s">
        <v>5571</v>
      </c>
      <c r="E220" s="1047" t="s">
        <v>5572</v>
      </c>
      <c r="F220" s="1047" t="s">
        <v>5573</v>
      </c>
      <c r="G220" s="1047" t="s">
        <v>5574</v>
      </c>
      <c r="H220" s="1047" t="s">
        <v>5575</v>
      </c>
    </row>
    <row r="221" spans="1:9">
      <c r="A221" s="1044">
        <v>1</v>
      </c>
      <c r="B221" s="1426" t="s">
        <v>1289</v>
      </c>
      <c r="C221" s="1007" t="s">
        <v>1290</v>
      </c>
      <c r="D221" s="1047" t="s">
        <v>5576</v>
      </c>
      <c r="E221" s="1047" t="s">
        <v>5577</v>
      </c>
      <c r="F221" s="1047" t="s">
        <v>5578</v>
      </c>
      <c r="G221" s="1047" t="s">
        <v>5579</v>
      </c>
      <c r="H221" s="1047" t="s">
        <v>5580</v>
      </c>
    </row>
    <row r="222" spans="1:9" s="271" customFormat="1">
      <c r="A222" s="1044">
        <v>1</v>
      </c>
      <c r="B222" s="1426" t="s">
        <v>1291</v>
      </c>
      <c r="C222" s="1007" t="s">
        <v>1292</v>
      </c>
      <c r="D222" s="1047" t="s">
        <v>5581</v>
      </c>
      <c r="E222" s="1047" t="s">
        <v>5582</v>
      </c>
      <c r="F222" s="1047" t="s">
        <v>5583</v>
      </c>
      <c r="G222" s="1047" t="s">
        <v>5584</v>
      </c>
      <c r="H222" s="1047" t="s">
        <v>5585</v>
      </c>
      <c r="I222" s="269"/>
    </row>
    <row r="223" spans="1:9">
      <c r="A223" s="1044">
        <v>1</v>
      </c>
      <c r="B223" s="1426" t="s">
        <v>1293</v>
      </c>
      <c r="C223" s="1007" t="s">
        <v>8699</v>
      </c>
      <c r="D223" s="1047" t="s">
        <v>5586</v>
      </c>
      <c r="E223" s="1047" t="s">
        <v>5587</v>
      </c>
      <c r="F223" s="1047" t="s">
        <v>5588</v>
      </c>
      <c r="G223" s="1047" t="s">
        <v>5589</v>
      </c>
      <c r="H223" s="1047" t="s">
        <v>5590</v>
      </c>
    </row>
    <row r="224" spans="1:9">
      <c r="A224" s="1044">
        <v>1</v>
      </c>
      <c r="B224" s="1426" t="s">
        <v>1294</v>
      </c>
      <c r="C224" s="1007" t="s">
        <v>756</v>
      </c>
      <c r="D224" s="1047" t="s">
        <v>5591</v>
      </c>
      <c r="E224" s="1047" t="s">
        <v>5592</v>
      </c>
      <c r="F224" s="1047" t="s">
        <v>5593</v>
      </c>
      <c r="G224" s="1047" t="s">
        <v>5594</v>
      </c>
      <c r="H224" s="1047" t="s">
        <v>5595</v>
      </c>
    </row>
    <row r="225" spans="1:9">
      <c r="A225" s="1044">
        <v>1</v>
      </c>
      <c r="B225" s="1426" t="s">
        <v>1295</v>
      </c>
      <c r="C225" s="1007" t="s">
        <v>1296</v>
      </c>
      <c r="D225" s="1047" t="s">
        <v>5596</v>
      </c>
      <c r="E225" s="1047" t="s">
        <v>5597</v>
      </c>
      <c r="F225" s="1047" t="s">
        <v>5598</v>
      </c>
      <c r="G225" s="1047" t="s">
        <v>5599</v>
      </c>
      <c r="H225" s="1047" t="s">
        <v>5600</v>
      </c>
    </row>
    <row r="226" spans="1:9">
      <c r="A226" s="1044">
        <v>1</v>
      </c>
      <c r="B226" s="1426" t="s">
        <v>1297</v>
      </c>
      <c r="C226" s="1007" t="s">
        <v>1298</v>
      </c>
      <c r="D226" s="1047" t="s">
        <v>5601</v>
      </c>
      <c r="E226" s="1047" t="s">
        <v>5602</v>
      </c>
      <c r="F226" s="1047" t="s">
        <v>5603</v>
      </c>
      <c r="G226" s="1047" t="s">
        <v>5604</v>
      </c>
      <c r="H226" s="1047" t="s">
        <v>5605</v>
      </c>
    </row>
    <row r="227" spans="1:9">
      <c r="A227" s="1044">
        <v>1</v>
      </c>
      <c r="B227" s="1426" t="s">
        <v>1299</v>
      </c>
      <c r="C227" s="1007" t="s">
        <v>1300</v>
      </c>
      <c r="D227" s="1047" t="s">
        <v>5606</v>
      </c>
      <c r="E227" s="1047" t="s">
        <v>5607</v>
      </c>
      <c r="F227" s="1047" t="s">
        <v>5608</v>
      </c>
      <c r="G227" s="1047" t="s">
        <v>5609</v>
      </c>
      <c r="H227" s="1047" t="s">
        <v>5610</v>
      </c>
    </row>
    <row r="228" spans="1:9">
      <c r="A228" s="1044">
        <v>1</v>
      </c>
      <c r="B228" s="1426" t="s">
        <v>1301</v>
      </c>
      <c r="C228" s="1007" t="s">
        <v>5611</v>
      </c>
      <c r="D228" s="1047" t="s">
        <v>5612</v>
      </c>
      <c r="E228" s="1047" t="s">
        <v>5613</v>
      </c>
      <c r="F228" s="1047" t="s">
        <v>5614</v>
      </c>
      <c r="G228" s="1047" t="s">
        <v>5615</v>
      </c>
      <c r="H228" s="1047" t="s">
        <v>5616</v>
      </c>
      <c r="I228" s="271"/>
    </row>
    <row r="229" spans="1:9">
      <c r="A229" s="1044">
        <v>1</v>
      </c>
      <c r="B229" s="1426" t="s">
        <v>1303</v>
      </c>
      <c r="C229" s="1007" t="s">
        <v>1304</v>
      </c>
      <c r="D229" s="1047" t="s">
        <v>5617</v>
      </c>
      <c r="E229" s="1047" t="s">
        <v>5618</v>
      </c>
      <c r="F229" s="1047" t="s">
        <v>5619</v>
      </c>
      <c r="G229" s="1047" t="s">
        <v>5620</v>
      </c>
      <c r="H229" s="1047" t="s">
        <v>5621</v>
      </c>
    </row>
    <row r="230" spans="1:9">
      <c r="A230" s="1044">
        <v>1</v>
      </c>
      <c r="B230" s="1426" t="s">
        <v>1305</v>
      </c>
      <c r="C230" s="1007" t="s">
        <v>1306</v>
      </c>
      <c r="D230" s="1047" t="s">
        <v>5622</v>
      </c>
      <c r="E230" s="1047" t="s">
        <v>5623</v>
      </c>
      <c r="F230" s="1047" t="s">
        <v>5624</v>
      </c>
      <c r="G230" s="1047" t="s">
        <v>5625</v>
      </c>
      <c r="H230" s="1047" t="s">
        <v>5626</v>
      </c>
    </row>
    <row r="231" spans="1:9">
      <c r="A231" s="1044">
        <v>1</v>
      </c>
      <c r="B231" s="1426" t="s">
        <v>1307</v>
      </c>
      <c r="C231" s="1007" t="s">
        <v>1308</v>
      </c>
      <c r="D231" s="1047" t="s">
        <v>5627</v>
      </c>
      <c r="E231" s="1047" t="s">
        <v>5628</v>
      </c>
      <c r="F231" s="1047" t="s">
        <v>5629</v>
      </c>
      <c r="G231" s="1047" t="s">
        <v>5630</v>
      </c>
      <c r="H231" s="1047" t="s">
        <v>5631</v>
      </c>
    </row>
    <row r="232" spans="1:9">
      <c r="A232" s="1044">
        <v>1</v>
      </c>
      <c r="B232" s="1426" t="s">
        <v>1309</v>
      </c>
      <c r="C232" s="1007" t="s">
        <v>1310</v>
      </c>
      <c r="D232" s="1047" t="s">
        <v>5632</v>
      </c>
      <c r="E232" s="1047" t="s">
        <v>5633</v>
      </c>
      <c r="F232" s="1047" t="s">
        <v>5634</v>
      </c>
      <c r="G232" s="1047" t="s">
        <v>5635</v>
      </c>
      <c r="H232" s="1047" t="s">
        <v>5636</v>
      </c>
    </row>
    <row r="233" spans="1:9">
      <c r="A233" s="1044">
        <v>1</v>
      </c>
      <c r="B233" s="1426" t="s">
        <v>1311</v>
      </c>
      <c r="C233" s="1007" t="s">
        <v>1312</v>
      </c>
      <c r="D233" s="1047" t="s">
        <v>5637</v>
      </c>
      <c r="E233" s="1047" t="s">
        <v>5638</v>
      </c>
      <c r="F233" s="1047" t="s">
        <v>5639</v>
      </c>
      <c r="G233" s="1047" t="s">
        <v>5640</v>
      </c>
      <c r="H233" s="1047" t="s">
        <v>5641</v>
      </c>
    </row>
    <row r="234" spans="1:9">
      <c r="A234" s="1044">
        <v>1</v>
      </c>
      <c r="B234" s="1426" t="s">
        <v>1313</v>
      </c>
      <c r="C234" s="1007" t="s">
        <v>1314</v>
      </c>
      <c r="D234" s="1047" t="s">
        <v>5642</v>
      </c>
      <c r="E234" s="1047" t="s">
        <v>5643</v>
      </c>
      <c r="F234" s="1047" t="s">
        <v>5644</v>
      </c>
      <c r="G234" s="1047" t="s">
        <v>5645</v>
      </c>
      <c r="H234" s="1047" t="s">
        <v>5646</v>
      </c>
    </row>
    <row r="235" spans="1:9">
      <c r="A235" s="1044">
        <v>1</v>
      </c>
      <c r="B235" s="1426" t="s">
        <v>1315</v>
      </c>
      <c r="C235" s="1007" t="s">
        <v>1316</v>
      </c>
      <c r="D235" s="1047" t="s">
        <v>5647</v>
      </c>
      <c r="E235" s="1047" t="s">
        <v>5648</v>
      </c>
      <c r="F235" s="1047" t="s">
        <v>5649</v>
      </c>
      <c r="G235" s="1047" t="s">
        <v>5650</v>
      </c>
      <c r="H235" s="1047" t="s">
        <v>5651</v>
      </c>
    </row>
    <row r="236" spans="1:9">
      <c r="A236" s="1044">
        <v>1</v>
      </c>
      <c r="B236" s="1426" t="s">
        <v>1317</v>
      </c>
      <c r="C236" s="1007" t="s">
        <v>5652</v>
      </c>
      <c r="D236" s="1047" t="s">
        <v>5653</v>
      </c>
      <c r="E236" s="1047" t="s">
        <v>5654</v>
      </c>
      <c r="F236" s="1047" t="s">
        <v>5655</v>
      </c>
      <c r="G236" s="1047" t="s">
        <v>5656</v>
      </c>
      <c r="H236" s="1047" t="s">
        <v>5657</v>
      </c>
    </row>
    <row r="237" spans="1:9">
      <c r="A237" s="1044">
        <v>1</v>
      </c>
      <c r="B237" s="1426" t="s">
        <v>1318</v>
      </c>
      <c r="C237" s="1007" t="s">
        <v>1319</v>
      </c>
      <c r="D237" s="1047" t="s">
        <v>5658</v>
      </c>
      <c r="E237" s="1047" t="s">
        <v>5659</v>
      </c>
      <c r="F237" s="1047" t="s">
        <v>5660</v>
      </c>
      <c r="G237" s="1047" t="s">
        <v>5661</v>
      </c>
      <c r="H237" s="1047" t="s">
        <v>5662</v>
      </c>
    </row>
    <row r="238" spans="1:9">
      <c r="A238" s="1044">
        <v>1</v>
      </c>
      <c r="B238" s="1426" t="s">
        <v>1320</v>
      </c>
      <c r="C238" s="1007" t="s">
        <v>1321</v>
      </c>
      <c r="D238" s="1047" t="s">
        <v>5663</v>
      </c>
      <c r="E238" s="1047" t="s">
        <v>5664</v>
      </c>
      <c r="F238" s="1047" t="s">
        <v>5665</v>
      </c>
      <c r="G238" s="1047" t="s">
        <v>5666</v>
      </c>
      <c r="H238" s="1047" t="s">
        <v>5667</v>
      </c>
    </row>
    <row r="239" spans="1:9">
      <c r="A239" s="1044">
        <v>1</v>
      </c>
      <c r="B239" s="1426" t="s">
        <v>1322</v>
      </c>
      <c r="C239" s="1007" t="s">
        <v>1323</v>
      </c>
      <c r="D239" s="1047" t="s">
        <v>5668</v>
      </c>
      <c r="E239" s="1047" t="s">
        <v>5669</v>
      </c>
      <c r="F239" s="1047" t="s">
        <v>5670</v>
      </c>
      <c r="G239" s="1047" t="s">
        <v>5671</v>
      </c>
      <c r="H239" s="1047" t="s">
        <v>5672</v>
      </c>
    </row>
    <row r="240" spans="1:9">
      <c r="A240" s="1044">
        <v>1</v>
      </c>
      <c r="B240" s="1426" t="s">
        <v>1324</v>
      </c>
      <c r="C240" s="1007" t="s">
        <v>1325</v>
      </c>
      <c r="D240" s="1047" t="s">
        <v>5673</v>
      </c>
      <c r="E240" s="1047" t="s">
        <v>5674</v>
      </c>
      <c r="F240" s="1047" t="s">
        <v>5675</v>
      </c>
      <c r="G240" s="1047" t="s">
        <v>5676</v>
      </c>
      <c r="H240" s="1047" t="s">
        <v>5677</v>
      </c>
    </row>
    <row r="241" spans="1:8">
      <c r="A241" s="1044">
        <v>1</v>
      </c>
      <c r="B241" s="1426" t="s">
        <v>1326</v>
      </c>
      <c r="C241" s="1007" t="s">
        <v>1327</v>
      </c>
      <c r="D241" s="1047" t="s">
        <v>5678</v>
      </c>
      <c r="E241" s="1047" t="s">
        <v>5679</v>
      </c>
      <c r="F241" s="1047" t="s">
        <v>5680</v>
      </c>
      <c r="G241" s="1047" t="s">
        <v>5681</v>
      </c>
      <c r="H241" s="1047" t="s">
        <v>5682</v>
      </c>
    </row>
    <row r="242" spans="1:8">
      <c r="A242" s="1044">
        <v>1</v>
      </c>
      <c r="B242" s="1426" t="s">
        <v>1328</v>
      </c>
      <c r="C242" s="1007" t="s">
        <v>1329</v>
      </c>
      <c r="D242" s="1047" t="s">
        <v>5683</v>
      </c>
      <c r="E242" s="1047" t="s">
        <v>5684</v>
      </c>
      <c r="F242" s="1047" t="s">
        <v>5685</v>
      </c>
      <c r="G242" s="1047" t="s">
        <v>5686</v>
      </c>
      <c r="H242" s="1047" t="s">
        <v>5687</v>
      </c>
    </row>
    <row r="243" spans="1:8">
      <c r="A243" s="1044">
        <v>1</v>
      </c>
      <c r="B243" s="1426" t="s">
        <v>1330</v>
      </c>
      <c r="C243" s="1007" t="s">
        <v>1331</v>
      </c>
      <c r="D243" s="1047" t="s">
        <v>5688</v>
      </c>
      <c r="E243" s="1047" t="s">
        <v>5689</v>
      </c>
      <c r="F243" s="1047" t="s">
        <v>5690</v>
      </c>
      <c r="G243" s="1047" t="s">
        <v>5691</v>
      </c>
      <c r="H243" s="1047" t="s">
        <v>5692</v>
      </c>
    </row>
    <row r="244" spans="1:8">
      <c r="A244" s="1044">
        <v>1</v>
      </c>
      <c r="B244" s="1426" t="s">
        <v>1332</v>
      </c>
      <c r="C244" s="1007" t="s">
        <v>1333</v>
      </c>
      <c r="D244" s="1047" t="s">
        <v>5693</v>
      </c>
      <c r="E244" s="1047" t="s">
        <v>5694</v>
      </c>
      <c r="F244" s="1047" t="s">
        <v>5695</v>
      </c>
      <c r="G244" s="1047" t="s">
        <v>5696</v>
      </c>
      <c r="H244" s="1047" t="s">
        <v>5697</v>
      </c>
    </row>
    <row r="245" spans="1:8">
      <c r="A245" s="1044">
        <v>1</v>
      </c>
      <c r="B245" s="1426" t="s">
        <v>1334</v>
      </c>
      <c r="C245" s="1007" t="s">
        <v>5698</v>
      </c>
      <c r="D245" s="1047" t="s">
        <v>5699</v>
      </c>
      <c r="E245" s="1047" t="s">
        <v>5700</v>
      </c>
      <c r="F245" s="1047" t="s">
        <v>5701</v>
      </c>
      <c r="G245" s="1047" t="s">
        <v>5702</v>
      </c>
      <c r="H245" s="1047" t="s">
        <v>5703</v>
      </c>
    </row>
    <row r="246" spans="1:8">
      <c r="A246" s="1044">
        <v>1</v>
      </c>
      <c r="B246" s="1426" t="s">
        <v>1335</v>
      </c>
      <c r="C246" s="1007" t="s">
        <v>5704</v>
      </c>
      <c r="D246" s="1047" t="s">
        <v>5705</v>
      </c>
      <c r="E246" s="1047" t="s">
        <v>5706</v>
      </c>
      <c r="F246" s="1047" t="s">
        <v>5707</v>
      </c>
      <c r="G246" s="1047" t="s">
        <v>5708</v>
      </c>
      <c r="H246" s="1047" t="s">
        <v>5709</v>
      </c>
    </row>
    <row r="247" spans="1:8">
      <c r="A247" s="1044">
        <v>1</v>
      </c>
      <c r="B247" s="1426" t="s">
        <v>1336</v>
      </c>
      <c r="C247" s="1007" t="s">
        <v>1337</v>
      </c>
      <c r="D247" s="1047" t="s">
        <v>5710</v>
      </c>
      <c r="E247" s="1047" t="s">
        <v>5711</v>
      </c>
      <c r="F247" s="1047" t="s">
        <v>5712</v>
      </c>
      <c r="G247" s="1047" t="s">
        <v>5713</v>
      </c>
      <c r="H247" s="1047" t="s">
        <v>5714</v>
      </c>
    </row>
    <row r="248" spans="1:8">
      <c r="A248" s="1044">
        <v>1</v>
      </c>
      <c r="B248" s="1426" t="s">
        <v>1338</v>
      </c>
      <c r="C248" s="1007" t="s">
        <v>1339</v>
      </c>
      <c r="D248" s="1047" t="s">
        <v>5715</v>
      </c>
      <c r="E248" s="1047" t="s">
        <v>5716</v>
      </c>
      <c r="F248" s="1047" t="s">
        <v>5717</v>
      </c>
      <c r="G248" s="1047" t="s">
        <v>5718</v>
      </c>
      <c r="H248" s="1047" t="s">
        <v>5719</v>
      </c>
    </row>
    <row r="249" spans="1:8">
      <c r="A249" s="1044">
        <v>1</v>
      </c>
      <c r="B249" s="1426" t="s">
        <v>1340</v>
      </c>
      <c r="C249" s="1007" t="s">
        <v>8700</v>
      </c>
      <c r="D249" s="1047" t="s">
        <v>5720</v>
      </c>
      <c r="E249" s="1047" t="s">
        <v>5721</v>
      </c>
      <c r="F249" s="1047">
        <v>0</v>
      </c>
      <c r="G249" s="1047" t="s">
        <v>5722</v>
      </c>
      <c r="H249" s="1047" t="s">
        <v>5723</v>
      </c>
    </row>
    <row r="250" spans="1:8">
      <c r="A250" s="1044">
        <v>1</v>
      </c>
      <c r="B250" s="1426" t="s">
        <v>1341</v>
      </c>
      <c r="C250" s="1007" t="s">
        <v>1342</v>
      </c>
      <c r="D250" s="1047" t="s">
        <v>5724</v>
      </c>
      <c r="E250" s="1047" t="s">
        <v>5725</v>
      </c>
      <c r="F250" s="1047" t="s">
        <v>5726</v>
      </c>
      <c r="G250" s="1047" t="s">
        <v>5727</v>
      </c>
      <c r="H250" s="1047" t="s">
        <v>5728</v>
      </c>
    </row>
    <row r="251" spans="1:8">
      <c r="A251" s="1044">
        <v>1</v>
      </c>
      <c r="B251" s="1426" t="s">
        <v>1343</v>
      </c>
      <c r="C251" s="1007" t="s">
        <v>1344</v>
      </c>
      <c r="D251" s="1047" t="s">
        <v>5729</v>
      </c>
      <c r="E251" s="1047" t="s">
        <v>5730</v>
      </c>
      <c r="F251" s="1047" t="s">
        <v>5731</v>
      </c>
      <c r="G251" s="1047" t="s">
        <v>5732</v>
      </c>
      <c r="H251" s="1047" t="s">
        <v>5733</v>
      </c>
    </row>
    <row r="252" spans="1:8">
      <c r="A252" s="1044">
        <v>1</v>
      </c>
      <c r="B252" s="1426" t="s">
        <v>3649</v>
      </c>
      <c r="C252" s="1007" t="s">
        <v>3650</v>
      </c>
      <c r="D252" s="1047" t="s">
        <v>5734</v>
      </c>
      <c r="E252" s="1047" t="s">
        <v>5735</v>
      </c>
      <c r="F252" s="1047" t="s">
        <v>5736</v>
      </c>
      <c r="G252" s="1047" t="s">
        <v>5737</v>
      </c>
      <c r="H252" s="1047" t="s">
        <v>5738</v>
      </c>
    </row>
    <row r="253" spans="1:8">
      <c r="A253" s="1044">
        <v>1</v>
      </c>
      <c r="B253" s="1426" t="s">
        <v>1345</v>
      </c>
      <c r="C253" s="1007" t="s">
        <v>1346</v>
      </c>
      <c r="D253" s="1047" t="s">
        <v>5739</v>
      </c>
      <c r="E253" s="1047" t="s">
        <v>5740</v>
      </c>
      <c r="F253" s="1047" t="s">
        <v>5741</v>
      </c>
      <c r="G253" s="1047" t="s">
        <v>5742</v>
      </c>
      <c r="H253" s="1047" t="s">
        <v>5743</v>
      </c>
    </row>
    <row r="254" spans="1:8">
      <c r="A254" s="1044">
        <v>1</v>
      </c>
      <c r="B254" s="1426" t="s">
        <v>1347</v>
      </c>
      <c r="C254" s="1007" t="s">
        <v>1348</v>
      </c>
      <c r="D254" s="1047" t="s">
        <v>5739</v>
      </c>
      <c r="E254" s="1047" t="s">
        <v>5740</v>
      </c>
      <c r="F254" s="1047" t="s">
        <v>5741</v>
      </c>
      <c r="G254" s="1047" t="s">
        <v>5742</v>
      </c>
      <c r="H254" s="1047" t="s">
        <v>5743</v>
      </c>
    </row>
    <row r="255" spans="1:8">
      <c r="A255" s="1044">
        <v>1</v>
      </c>
      <c r="B255" s="1426" t="s">
        <v>1349</v>
      </c>
      <c r="C255" s="1007" t="s">
        <v>1350</v>
      </c>
      <c r="D255" s="1047" t="s">
        <v>5744</v>
      </c>
      <c r="E255" s="1047" t="s">
        <v>5745</v>
      </c>
      <c r="F255" s="1047" t="s">
        <v>5746</v>
      </c>
      <c r="G255" s="1047" t="s">
        <v>5747</v>
      </c>
      <c r="H255" s="1047" t="s">
        <v>5748</v>
      </c>
    </row>
    <row r="256" spans="1:8">
      <c r="A256" s="1044">
        <v>1</v>
      </c>
      <c r="B256" s="1426" t="s">
        <v>3651</v>
      </c>
      <c r="C256" s="1007" t="s">
        <v>3652</v>
      </c>
      <c r="D256" s="1047" t="s">
        <v>5749</v>
      </c>
      <c r="E256" s="1047" t="s">
        <v>5750</v>
      </c>
      <c r="F256" s="1047" t="s">
        <v>5751</v>
      </c>
      <c r="G256" s="1047" t="s">
        <v>5752</v>
      </c>
      <c r="H256" s="1047" t="s">
        <v>5753</v>
      </c>
    </row>
    <row r="257" spans="1:9">
      <c r="A257" s="1044">
        <v>1</v>
      </c>
      <c r="B257" s="1426" t="s">
        <v>1351</v>
      </c>
      <c r="C257" s="1007" t="s">
        <v>1352</v>
      </c>
      <c r="D257" s="1047" t="s">
        <v>5754</v>
      </c>
      <c r="E257" s="1047" t="s">
        <v>5755</v>
      </c>
      <c r="F257" s="1047" t="s">
        <v>5756</v>
      </c>
      <c r="G257" s="1047" t="s">
        <v>5757</v>
      </c>
      <c r="H257" s="1047" t="s">
        <v>5758</v>
      </c>
    </row>
    <row r="258" spans="1:9">
      <c r="A258" s="1044">
        <v>1</v>
      </c>
      <c r="B258" s="1426" t="s">
        <v>1353</v>
      </c>
      <c r="C258" s="1007" t="s">
        <v>1354</v>
      </c>
      <c r="D258" s="1047" t="s">
        <v>5759</v>
      </c>
      <c r="E258" s="1047" t="s">
        <v>5760</v>
      </c>
      <c r="F258" s="1047" t="s">
        <v>5761</v>
      </c>
      <c r="G258" s="1047" t="s">
        <v>5762</v>
      </c>
      <c r="H258" s="1047" t="s">
        <v>5763</v>
      </c>
    </row>
    <row r="259" spans="1:9">
      <c r="A259" s="1044">
        <v>1</v>
      </c>
      <c r="B259" s="1426" t="s">
        <v>1355</v>
      </c>
      <c r="C259" s="1007" t="s">
        <v>1356</v>
      </c>
      <c r="D259" s="1047" t="s">
        <v>5764</v>
      </c>
      <c r="E259" s="1047" t="s">
        <v>5765</v>
      </c>
      <c r="F259" s="1047" t="s">
        <v>5766</v>
      </c>
      <c r="G259" s="1047" t="s">
        <v>5767</v>
      </c>
      <c r="H259" s="1047" t="s">
        <v>5768</v>
      </c>
    </row>
    <row r="260" spans="1:9">
      <c r="A260" s="1044">
        <v>1</v>
      </c>
      <c r="B260" s="1426" t="s">
        <v>1357</v>
      </c>
      <c r="C260" s="1007" t="s">
        <v>1358</v>
      </c>
      <c r="D260" s="1047" t="s">
        <v>5769</v>
      </c>
      <c r="E260" s="1047" t="s">
        <v>5770</v>
      </c>
      <c r="F260" s="1047" t="s">
        <v>5771</v>
      </c>
      <c r="G260" s="1047" t="s">
        <v>5772</v>
      </c>
      <c r="H260" s="1047" t="s">
        <v>5773</v>
      </c>
    </row>
    <row r="261" spans="1:9">
      <c r="A261" s="1044">
        <v>1</v>
      </c>
      <c r="B261" s="1426" t="s">
        <v>1359</v>
      </c>
      <c r="C261" s="1007" t="s">
        <v>1360</v>
      </c>
      <c r="D261" s="1047" t="s">
        <v>5774</v>
      </c>
      <c r="E261" s="1047" t="s">
        <v>5775</v>
      </c>
      <c r="F261" s="1047" t="s">
        <v>5776</v>
      </c>
      <c r="G261" s="1047" t="s">
        <v>5777</v>
      </c>
      <c r="H261" s="1047" t="s">
        <v>5778</v>
      </c>
    </row>
    <row r="262" spans="1:9">
      <c r="A262" s="1044">
        <v>1</v>
      </c>
      <c r="B262" s="1426" t="s">
        <v>1361</v>
      </c>
      <c r="C262" s="1007" t="s">
        <v>8701</v>
      </c>
      <c r="D262" s="1047" t="s">
        <v>5779</v>
      </c>
      <c r="E262" s="1047" t="s">
        <v>5780</v>
      </c>
      <c r="F262" s="1047" t="s">
        <v>5781</v>
      </c>
      <c r="G262" s="1047" t="s">
        <v>5782</v>
      </c>
      <c r="H262" s="1047" t="s">
        <v>5783</v>
      </c>
    </row>
    <row r="263" spans="1:9" s="271" customFormat="1">
      <c r="A263" s="1044">
        <v>1</v>
      </c>
      <c r="B263" s="1426" t="s">
        <v>1362</v>
      </c>
      <c r="C263" s="1007" t="s">
        <v>1363</v>
      </c>
      <c r="D263" s="1047" t="s">
        <v>5784</v>
      </c>
      <c r="E263" s="1047" t="s">
        <v>5785</v>
      </c>
      <c r="F263" s="1047" t="s">
        <v>5786</v>
      </c>
      <c r="G263" s="1047" t="s">
        <v>5787</v>
      </c>
      <c r="H263" s="1047" t="s">
        <v>5788</v>
      </c>
      <c r="I263" s="269"/>
    </row>
    <row r="264" spans="1:9">
      <c r="A264" s="1044">
        <v>1</v>
      </c>
      <c r="B264" s="1426" t="s">
        <v>1364</v>
      </c>
      <c r="C264" s="1007" t="s">
        <v>1365</v>
      </c>
      <c r="D264" s="1047" t="s">
        <v>5789</v>
      </c>
      <c r="E264" s="1047" t="s">
        <v>5790</v>
      </c>
      <c r="F264" s="1047" t="s">
        <v>5791</v>
      </c>
      <c r="G264" s="1047" t="s">
        <v>5792</v>
      </c>
      <c r="H264" s="1047" t="s">
        <v>5793</v>
      </c>
    </row>
    <row r="265" spans="1:9">
      <c r="A265" s="1044">
        <v>1</v>
      </c>
      <c r="B265" s="1426" t="s">
        <v>1366</v>
      </c>
      <c r="C265" s="1007" t="s">
        <v>1367</v>
      </c>
      <c r="D265" s="1047" t="s">
        <v>5794</v>
      </c>
      <c r="E265" s="1047" t="s">
        <v>5795</v>
      </c>
      <c r="F265" s="1047" t="s">
        <v>5796</v>
      </c>
      <c r="G265" s="1047" t="s">
        <v>5797</v>
      </c>
      <c r="H265" s="1047" t="s">
        <v>5798</v>
      </c>
    </row>
    <row r="266" spans="1:9">
      <c r="A266" s="1044">
        <v>1</v>
      </c>
      <c r="B266" s="1426" t="s">
        <v>1368</v>
      </c>
      <c r="C266" s="1007" t="s">
        <v>1369</v>
      </c>
      <c r="D266" s="1047" t="s">
        <v>5799</v>
      </c>
      <c r="E266" s="1047" t="s">
        <v>5800</v>
      </c>
      <c r="F266" s="1047" t="s">
        <v>5801</v>
      </c>
      <c r="G266" s="1047" t="s">
        <v>5802</v>
      </c>
      <c r="H266" s="1047" t="s">
        <v>5803</v>
      </c>
    </row>
    <row r="267" spans="1:9">
      <c r="A267" s="1044">
        <v>1</v>
      </c>
      <c r="B267" s="1426" t="s">
        <v>1370</v>
      </c>
      <c r="C267" s="1007" t="s">
        <v>1371</v>
      </c>
      <c r="D267" s="1047" t="s">
        <v>5804</v>
      </c>
      <c r="E267" s="1047" t="s">
        <v>5805</v>
      </c>
      <c r="F267" s="1047" t="s">
        <v>5806</v>
      </c>
      <c r="G267" s="1047" t="s">
        <v>5807</v>
      </c>
      <c r="H267" s="1047" t="s">
        <v>5808</v>
      </c>
    </row>
    <row r="268" spans="1:9">
      <c r="A268" s="1044">
        <v>1</v>
      </c>
      <c r="B268" s="1426" t="s">
        <v>1372</v>
      </c>
      <c r="C268" s="1007" t="s">
        <v>1373</v>
      </c>
      <c r="D268" s="1047" t="s">
        <v>5809</v>
      </c>
      <c r="E268" s="1047" t="s">
        <v>5810</v>
      </c>
      <c r="F268" s="1047" t="s">
        <v>5811</v>
      </c>
      <c r="G268" s="1047">
        <v>0</v>
      </c>
      <c r="H268" s="1047" t="s">
        <v>5811</v>
      </c>
    </row>
    <row r="269" spans="1:9">
      <c r="A269" s="1044">
        <v>1</v>
      </c>
      <c r="B269" s="1426" t="s">
        <v>1374</v>
      </c>
      <c r="C269" s="1007" t="s">
        <v>1375</v>
      </c>
      <c r="D269" s="1047" t="s">
        <v>5812</v>
      </c>
      <c r="E269" s="1047" t="s">
        <v>5813</v>
      </c>
      <c r="F269" s="1047" t="s">
        <v>5814</v>
      </c>
      <c r="G269" s="1047" t="s">
        <v>5807</v>
      </c>
      <c r="H269" s="1047" t="s">
        <v>5815</v>
      </c>
      <c r="I269" s="271"/>
    </row>
    <row r="270" spans="1:9">
      <c r="A270" s="1044">
        <v>1</v>
      </c>
      <c r="B270" s="1426" t="s">
        <v>1376</v>
      </c>
      <c r="C270" s="1007" t="s">
        <v>1377</v>
      </c>
      <c r="D270" s="1047" t="s">
        <v>5816</v>
      </c>
      <c r="E270" s="1047" t="s">
        <v>5817</v>
      </c>
      <c r="F270" s="1047" t="s">
        <v>5818</v>
      </c>
      <c r="G270" s="1047" t="s">
        <v>5819</v>
      </c>
      <c r="H270" s="1047" t="s">
        <v>5820</v>
      </c>
    </row>
    <row r="271" spans="1:9">
      <c r="A271" s="1044">
        <v>1</v>
      </c>
      <c r="B271" s="1426" t="s">
        <v>1378</v>
      </c>
      <c r="C271" s="1007" t="s">
        <v>1379</v>
      </c>
      <c r="D271" s="1047" t="s">
        <v>5821</v>
      </c>
      <c r="E271" s="1047" t="s">
        <v>5822</v>
      </c>
      <c r="F271" s="1047" t="s">
        <v>5823</v>
      </c>
      <c r="G271" s="1047" t="s">
        <v>5824</v>
      </c>
      <c r="H271" s="1047" t="s">
        <v>5825</v>
      </c>
    </row>
    <row r="272" spans="1:9">
      <c r="A272" s="1044">
        <v>1</v>
      </c>
      <c r="B272" s="1426" t="s">
        <v>1380</v>
      </c>
      <c r="C272" s="1007" t="s">
        <v>1381</v>
      </c>
      <c r="D272" s="1047" t="s">
        <v>5826</v>
      </c>
      <c r="E272" s="1047" t="s">
        <v>5827</v>
      </c>
      <c r="F272" s="1047" t="s">
        <v>5828</v>
      </c>
      <c r="G272" s="1047" t="s">
        <v>5829</v>
      </c>
      <c r="H272" s="1047" t="s">
        <v>5830</v>
      </c>
    </row>
    <row r="273" spans="1:8">
      <c r="A273" s="1044">
        <v>1</v>
      </c>
      <c r="B273" s="1426" t="s">
        <v>1382</v>
      </c>
      <c r="C273" s="1007" t="s">
        <v>8702</v>
      </c>
      <c r="D273" s="1047" t="s">
        <v>5831</v>
      </c>
      <c r="E273" s="1047" t="s">
        <v>5832</v>
      </c>
      <c r="F273" s="1047" t="s">
        <v>5833</v>
      </c>
      <c r="G273" s="1047" t="s">
        <v>5834</v>
      </c>
      <c r="H273" s="1047" t="s">
        <v>5835</v>
      </c>
    </row>
    <row r="274" spans="1:8">
      <c r="A274" s="1044">
        <v>1</v>
      </c>
      <c r="B274" s="1426" t="s">
        <v>1383</v>
      </c>
      <c r="C274" s="1007" t="s">
        <v>1384</v>
      </c>
      <c r="D274" s="1047" t="s">
        <v>5836</v>
      </c>
      <c r="E274" s="1047" t="s">
        <v>5837</v>
      </c>
      <c r="F274" s="1047" t="s">
        <v>5838</v>
      </c>
      <c r="G274" s="1047" t="s">
        <v>5839</v>
      </c>
      <c r="H274" s="1047" t="s">
        <v>5840</v>
      </c>
    </row>
    <row r="275" spans="1:8">
      <c r="A275" s="1044">
        <v>1</v>
      </c>
      <c r="B275" s="1426" t="s">
        <v>1385</v>
      </c>
      <c r="C275" s="1007" t="s">
        <v>1386</v>
      </c>
      <c r="D275" s="1047" t="s">
        <v>5841</v>
      </c>
      <c r="E275" s="1047" t="s">
        <v>5842</v>
      </c>
      <c r="F275" s="1047" t="s">
        <v>5843</v>
      </c>
      <c r="G275" s="1047" t="s">
        <v>5844</v>
      </c>
      <c r="H275" s="1047" t="s">
        <v>5845</v>
      </c>
    </row>
    <row r="276" spans="1:8">
      <c r="A276" s="1044">
        <v>1</v>
      </c>
      <c r="B276" s="1426" t="s">
        <v>1387</v>
      </c>
      <c r="C276" s="1007" t="s">
        <v>1388</v>
      </c>
      <c r="D276" s="1047" t="s">
        <v>5846</v>
      </c>
      <c r="E276" s="1047" t="s">
        <v>5847</v>
      </c>
      <c r="F276" s="1047" t="s">
        <v>5848</v>
      </c>
      <c r="G276" s="1047" t="s">
        <v>5849</v>
      </c>
      <c r="H276" s="1047" t="s">
        <v>5850</v>
      </c>
    </row>
    <row r="277" spans="1:8">
      <c r="A277" s="1044">
        <v>1</v>
      </c>
      <c r="B277" s="1426" t="s">
        <v>1389</v>
      </c>
      <c r="C277" s="1007" t="s">
        <v>1390</v>
      </c>
      <c r="D277" s="1047" t="s">
        <v>5851</v>
      </c>
      <c r="E277" s="1047" t="s">
        <v>5852</v>
      </c>
      <c r="F277" s="1047" t="s">
        <v>5853</v>
      </c>
      <c r="G277" s="1047" t="s">
        <v>5854</v>
      </c>
      <c r="H277" s="1047" t="s">
        <v>5855</v>
      </c>
    </row>
    <row r="278" spans="1:8">
      <c r="A278" s="1044">
        <v>1</v>
      </c>
      <c r="B278" s="1426" t="s">
        <v>1391</v>
      </c>
      <c r="C278" s="1007" t="s">
        <v>1392</v>
      </c>
      <c r="D278" s="1047" t="s">
        <v>5856</v>
      </c>
      <c r="E278" s="1047" t="s">
        <v>5857</v>
      </c>
      <c r="F278" s="1047" t="s">
        <v>5858</v>
      </c>
      <c r="G278" s="1047" t="s">
        <v>5859</v>
      </c>
      <c r="H278" s="1047" t="s">
        <v>5860</v>
      </c>
    </row>
    <row r="279" spans="1:8">
      <c r="A279" s="1044">
        <v>1</v>
      </c>
      <c r="B279" s="1426" t="s">
        <v>1393</v>
      </c>
      <c r="C279" s="1007" t="s">
        <v>8703</v>
      </c>
      <c r="D279" s="1047" t="s">
        <v>5861</v>
      </c>
      <c r="E279" s="1047" t="s">
        <v>5862</v>
      </c>
      <c r="F279" s="1047" t="s">
        <v>5863</v>
      </c>
      <c r="G279" s="1047" t="s">
        <v>5864</v>
      </c>
      <c r="H279" s="1047" t="s">
        <v>5865</v>
      </c>
    </row>
    <row r="280" spans="1:8">
      <c r="A280" s="1044">
        <v>1</v>
      </c>
      <c r="B280" s="1426" t="s">
        <v>1394</v>
      </c>
      <c r="C280" s="1007" t="s">
        <v>1395</v>
      </c>
      <c r="D280" s="1047" t="s">
        <v>5866</v>
      </c>
      <c r="E280" s="1047" t="s">
        <v>5867</v>
      </c>
      <c r="F280" s="1047" t="s">
        <v>5868</v>
      </c>
      <c r="G280" s="1047" t="s">
        <v>5869</v>
      </c>
      <c r="H280" s="1047" t="s">
        <v>5870</v>
      </c>
    </row>
    <row r="281" spans="1:8">
      <c r="A281" s="1044">
        <v>1</v>
      </c>
      <c r="B281" s="1426" t="s">
        <v>1396</v>
      </c>
      <c r="C281" s="1007" t="s">
        <v>1397</v>
      </c>
      <c r="D281" s="1047" t="s">
        <v>5871</v>
      </c>
      <c r="E281" s="1047" t="s">
        <v>5872</v>
      </c>
      <c r="F281" s="1047" t="s">
        <v>5873</v>
      </c>
      <c r="G281" s="1047" t="s">
        <v>5874</v>
      </c>
      <c r="H281" s="1047" t="s">
        <v>5875</v>
      </c>
    </row>
    <row r="282" spans="1:8">
      <c r="A282" s="1044">
        <v>1</v>
      </c>
      <c r="B282" s="1426" t="s">
        <v>1398</v>
      </c>
      <c r="C282" s="1007" t="s">
        <v>1399</v>
      </c>
      <c r="D282" s="1047" t="s">
        <v>5876</v>
      </c>
      <c r="E282" s="1047" t="s">
        <v>5877</v>
      </c>
      <c r="F282" s="1047" t="s">
        <v>5878</v>
      </c>
      <c r="G282" s="1047" t="s">
        <v>5879</v>
      </c>
      <c r="H282" s="1047" t="s">
        <v>5880</v>
      </c>
    </row>
    <row r="283" spans="1:8">
      <c r="A283" s="1044">
        <v>1</v>
      </c>
      <c r="B283" s="1426" t="s">
        <v>1400</v>
      </c>
      <c r="C283" s="1007" t="s">
        <v>1401</v>
      </c>
      <c r="D283" s="1047" t="s">
        <v>5881</v>
      </c>
      <c r="E283" s="1047" t="s">
        <v>5882</v>
      </c>
      <c r="F283" s="1047" t="s">
        <v>5883</v>
      </c>
      <c r="G283" s="1047" t="s">
        <v>5884</v>
      </c>
      <c r="H283" s="1047" t="s">
        <v>5885</v>
      </c>
    </row>
    <row r="284" spans="1:8">
      <c r="A284" s="1044">
        <v>1</v>
      </c>
      <c r="B284" s="1426" t="s">
        <v>1402</v>
      </c>
      <c r="C284" s="1007" t="s">
        <v>8704</v>
      </c>
      <c r="D284" s="1047" t="s">
        <v>5886</v>
      </c>
      <c r="E284" s="1047" t="s">
        <v>5887</v>
      </c>
      <c r="F284" s="1047" t="s">
        <v>5888</v>
      </c>
      <c r="G284" s="1047" t="s">
        <v>5889</v>
      </c>
      <c r="H284" s="1047" t="s">
        <v>5890</v>
      </c>
    </row>
    <row r="285" spans="1:8">
      <c r="A285" s="1044">
        <v>1</v>
      </c>
      <c r="B285" s="1426" t="s">
        <v>1403</v>
      </c>
      <c r="C285" s="1007" t="s">
        <v>1404</v>
      </c>
      <c r="D285" s="1047" t="s">
        <v>5891</v>
      </c>
      <c r="E285" s="1047" t="s">
        <v>5892</v>
      </c>
      <c r="F285" s="1047" t="s">
        <v>5893</v>
      </c>
      <c r="G285" s="1047" t="s">
        <v>5894</v>
      </c>
      <c r="H285" s="1047" t="s">
        <v>5895</v>
      </c>
    </row>
    <row r="286" spans="1:8">
      <c r="A286" s="1044">
        <v>1</v>
      </c>
      <c r="B286" s="1426" t="s">
        <v>1405</v>
      </c>
      <c r="C286" s="1007" t="s">
        <v>1406</v>
      </c>
      <c r="D286" s="1047" t="s">
        <v>5896</v>
      </c>
      <c r="E286" s="1047" t="s">
        <v>5897</v>
      </c>
      <c r="F286" s="1047" t="s">
        <v>5898</v>
      </c>
      <c r="G286" s="1047" t="s">
        <v>5899</v>
      </c>
      <c r="H286" s="1047" t="s">
        <v>5900</v>
      </c>
    </row>
    <row r="287" spans="1:8">
      <c r="A287" s="1044">
        <v>1</v>
      </c>
      <c r="B287" s="1426" t="s">
        <v>1407</v>
      </c>
      <c r="C287" s="1007" t="s">
        <v>1408</v>
      </c>
      <c r="D287" s="1047" t="s">
        <v>5901</v>
      </c>
      <c r="E287" s="1047" t="s">
        <v>5902</v>
      </c>
      <c r="F287" s="1047" t="s">
        <v>5903</v>
      </c>
      <c r="G287" s="1047" t="s">
        <v>5904</v>
      </c>
      <c r="H287" s="1047" t="s">
        <v>5905</v>
      </c>
    </row>
    <row r="288" spans="1:8">
      <c r="A288" s="1044">
        <v>1</v>
      </c>
      <c r="B288" s="1426" t="s">
        <v>1409</v>
      </c>
      <c r="C288" s="1007" t="s">
        <v>1410</v>
      </c>
      <c r="D288" s="1047" t="s">
        <v>5906</v>
      </c>
      <c r="E288" s="1047" t="s">
        <v>5907</v>
      </c>
      <c r="F288" s="1047" t="s">
        <v>5908</v>
      </c>
      <c r="G288" s="1047" t="s">
        <v>5909</v>
      </c>
      <c r="H288" s="1047" t="s">
        <v>5910</v>
      </c>
    </row>
    <row r="289" spans="1:8">
      <c r="A289" s="1044">
        <v>1</v>
      </c>
      <c r="B289" s="1426" t="s">
        <v>1411</v>
      </c>
      <c r="C289" s="1007" t="s">
        <v>1412</v>
      </c>
      <c r="D289" s="1047" t="s">
        <v>5911</v>
      </c>
      <c r="E289" s="1047" t="s">
        <v>5912</v>
      </c>
      <c r="F289" s="1047" t="s">
        <v>5913</v>
      </c>
      <c r="G289" s="1047" t="s">
        <v>5914</v>
      </c>
      <c r="H289" s="1047" t="s">
        <v>5915</v>
      </c>
    </row>
    <row r="290" spans="1:8">
      <c r="A290" s="1044">
        <v>1</v>
      </c>
      <c r="B290" s="1426" t="s">
        <v>1413</v>
      </c>
      <c r="C290" s="1007" t="s">
        <v>1414</v>
      </c>
      <c r="D290" s="1047" t="s">
        <v>5911</v>
      </c>
      <c r="E290" s="1047" t="s">
        <v>5912</v>
      </c>
      <c r="F290" s="1047" t="s">
        <v>5913</v>
      </c>
      <c r="G290" s="1047" t="s">
        <v>5914</v>
      </c>
      <c r="H290" s="1047" t="s">
        <v>5915</v>
      </c>
    </row>
    <row r="291" spans="1:8">
      <c r="A291" s="1044">
        <v>1</v>
      </c>
      <c r="B291" s="1426" t="s">
        <v>1415</v>
      </c>
      <c r="C291" s="1007" t="s">
        <v>1416</v>
      </c>
      <c r="D291" s="1047" t="s">
        <v>5916</v>
      </c>
      <c r="E291" s="1047" t="s">
        <v>5917</v>
      </c>
      <c r="F291" s="1047" t="s">
        <v>5918</v>
      </c>
      <c r="G291" s="1047" t="s">
        <v>5919</v>
      </c>
      <c r="H291" s="1047" t="s">
        <v>5920</v>
      </c>
    </row>
    <row r="292" spans="1:8">
      <c r="A292" s="1044">
        <v>1</v>
      </c>
      <c r="B292" s="1426" t="s">
        <v>3653</v>
      </c>
      <c r="C292" s="1007" t="s">
        <v>3654</v>
      </c>
      <c r="D292" s="1047" t="s">
        <v>5921</v>
      </c>
      <c r="E292" s="1047" t="s">
        <v>5922</v>
      </c>
      <c r="F292" s="1047" t="s">
        <v>5923</v>
      </c>
      <c r="G292" s="1047" t="s">
        <v>5924</v>
      </c>
      <c r="H292" s="1047" t="s">
        <v>5925</v>
      </c>
    </row>
    <row r="293" spans="1:8">
      <c r="A293" s="1044">
        <v>1</v>
      </c>
      <c r="B293" s="1426" t="s">
        <v>1417</v>
      </c>
      <c r="C293" s="1007" t="s">
        <v>8705</v>
      </c>
      <c r="D293" s="1047" t="s">
        <v>5926</v>
      </c>
      <c r="E293" s="1047" t="s">
        <v>5927</v>
      </c>
      <c r="F293" s="1047" t="s">
        <v>5928</v>
      </c>
      <c r="G293" s="1047" t="s">
        <v>5929</v>
      </c>
      <c r="H293" s="1047" t="s">
        <v>5930</v>
      </c>
    </row>
    <row r="294" spans="1:8">
      <c r="A294" s="1044">
        <v>1</v>
      </c>
      <c r="B294" s="1426" t="s">
        <v>1418</v>
      </c>
      <c r="C294" s="1007" t="s">
        <v>1419</v>
      </c>
      <c r="D294" s="1047" t="s">
        <v>5931</v>
      </c>
      <c r="E294" s="1047" t="s">
        <v>5932</v>
      </c>
      <c r="F294" s="1047" t="s">
        <v>5933</v>
      </c>
      <c r="G294" s="1047" t="s">
        <v>5934</v>
      </c>
      <c r="H294" s="1047" t="s">
        <v>5935</v>
      </c>
    </row>
    <row r="295" spans="1:8">
      <c r="A295" s="1044">
        <v>1</v>
      </c>
      <c r="B295" s="1426" t="s">
        <v>1420</v>
      </c>
      <c r="C295" s="1007" t="s">
        <v>1421</v>
      </c>
      <c r="D295" s="1047" t="s">
        <v>5936</v>
      </c>
      <c r="E295" s="1047" t="s">
        <v>5937</v>
      </c>
      <c r="F295" s="1047" t="s">
        <v>5938</v>
      </c>
      <c r="G295" s="1047" t="s">
        <v>5939</v>
      </c>
      <c r="H295" s="1047" t="s">
        <v>5940</v>
      </c>
    </row>
    <row r="296" spans="1:8">
      <c r="A296" s="1044">
        <v>1</v>
      </c>
      <c r="B296" s="1426" t="s">
        <v>1422</v>
      </c>
      <c r="C296" s="1007" t="s">
        <v>1423</v>
      </c>
      <c r="D296" s="1047" t="s">
        <v>5941</v>
      </c>
      <c r="E296" s="1047" t="s">
        <v>5942</v>
      </c>
      <c r="F296" s="1047" t="s">
        <v>5943</v>
      </c>
      <c r="G296" s="1047" t="s">
        <v>5944</v>
      </c>
      <c r="H296" s="1047" t="s">
        <v>5945</v>
      </c>
    </row>
    <row r="297" spans="1:8">
      <c r="A297" s="1044">
        <v>1</v>
      </c>
      <c r="B297" s="1426" t="s">
        <v>1424</v>
      </c>
      <c r="C297" s="1007" t="s">
        <v>1425</v>
      </c>
      <c r="D297" s="1047" t="s">
        <v>5946</v>
      </c>
      <c r="E297" s="1047" t="s">
        <v>5947</v>
      </c>
      <c r="F297" s="1047" t="s">
        <v>5948</v>
      </c>
      <c r="G297" s="1047" t="s">
        <v>5949</v>
      </c>
      <c r="H297" s="1047" t="s">
        <v>5950</v>
      </c>
    </row>
    <row r="298" spans="1:8">
      <c r="A298" s="1044">
        <v>1</v>
      </c>
      <c r="B298" s="1426" t="s">
        <v>1426</v>
      </c>
      <c r="C298" s="1007" t="s">
        <v>1427</v>
      </c>
      <c r="D298" s="1047" t="s">
        <v>5946</v>
      </c>
      <c r="E298" s="1047" t="s">
        <v>5947</v>
      </c>
      <c r="F298" s="1047" t="s">
        <v>5948</v>
      </c>
      <c r="G298" s="1047" t="s">
        <v>5949</v>
      </c>
      <c r="H298" s="1047" t="s">
        <v>5950</v>
      </c>
    </row>
    <row r="299" spans="1:8">
      <c r="A299" s="1044">
        <v>1</v>
      </c>
      <c r="B299" s="1426" t="s">
        <v>1428</v>
      </c>
      <c r="C299" s="1007" t="s">
        <v>1429</v>
      </c>
      <c r="D299" s="1047" t="s">
        <v>5951</v>
      </c>
      <c r="E299" s="1047" t="s">
        <v>5952</v>
      </c>
      <c r="F299" s="1047" t="s">
        <v>5953</v>
      </c>
      <c r="G299" s="1047" t="s">
        <v>5954</v>
      </c>
      <c r="H299" s="1047" t="s">
        <v>5955</v>
      </c>
    </row>
    <row r="300" spans="1:8">
      <c r="A300" s="1044">
        <v>1</v>
      </c>
      <c r="B300" s="1426" t="s">
        <v>1430</v>
      </c>
      <c r="C300" s="1007" t="s">
        <v>8706</v>
      </c>
      <c r="D300" s="1047" t="s">
        <v>5956</v>
      </c>
      <c r="E300" s="1047" t="s">
        <v>5957</v>
      </c>
      <c r="F300" s="1047" t="s">
        <v>5958</v>
      </c>
      <c r="G300" s="1047" t="s">
        <v>5959</v>
      </c>
      <c r="H300" s="1047" t="s">
        <v>5960</v>
      </c>
    </row>
    <row r="301" spans="1:8">
      <c r="A301" s="1044">
        <v>1</v>
      </c>
      <c r="B301" s="1426" t="s">
        <v>1431</v>
      </c>
      <c r="C301" s="1007" t="s">
        <v>1432</v>
      </c>
      <c r="D301" s="1047" t="s">
        <v>5961</v>
      </c>
      <c r="E301" s="1047" t="s">
        <v>5962</v>
      </c>
      <c r="F301" s="1047" t="s">
        <v>5963</v>
      </c>
      <c r="G301" s="1047" t="s">
        <v>5964</v>
      </c>
      <c r="H301" s="1047" t="s">
        <v>5965</v>
      </c>
    </row>
    <row r="302" spans="1:8">
      <c r="A302" s="1044">
        <v>1</v>
      </c>
      <c r="B302" s="1426" t="s">
        <v>1433</v>
      </c>
      <c r="C302" s="1007" t="s">
        <v>1434</v>
      </c>
      <c r="D302" s="1047" t="s">
        <v>5966</v>
      </c>
      <c r="E302" s="1047" t="s">
        <v>5967</v>
      </c>
      <c r="F302" s="1047" t="s">
        <v>5968</v>
      </c>
      <c r="G302" s="1047" t="s">
        <v>5969</v>
      </c>
      <c r="H302" s="1047" t="s">
        <v>5970</v>
      </c>
    </row>
    <row r="303" spans="1:8">
      <c r="A303" s="1044">
        <v>1</v>
      </c>
      <c r="B303" s="1426" t="s">
        <v>1435</v>
      </c>
      <c r="C303" s="1007" t="s">
        <v>1436</v>
      </c>
      <c r="D303" s="1047" t="s">
        <v>5971</v>
      </c>
      <c r="E303" s="1047" t="s">
        <v>5972</v>
      </c>
      <c r="F303" s="1047" t="s">
        <v>5973</v>
      </c>
      <c r="G303" s="1047" t="s">
        <v>5974</v>
      </c>
      <c r="H303" s="1047" t="s">
        <v>5975</v>
      </c>
    </row>
    <row r="304" spans="1:8">
      <c r="A304" s="1044">
        <v>1</v>
      </c>
      <c r="B304" s="1426" t="s">
        <v>1437</v>
      </c>
      <c r="C304" s="1007" t="s">
        <v>1438</v>
      </c>
      <c r="D304" s="1047" t="s">
        <v>5976</v>
      </c>
      <c r="E304" s="1047" t="s">
        <v>5977</v>
      </c>
      <c r="F304" s="1047" t="s">
        <v>5978</v>
      </c>
      <c r="G304" s="1047" t="s">
        <v>5979</v>
      </c>
      <c r="H304" s="1047" t="s">
        <v>5980</v>
      </c>
    </row>
    <row r="305" spans="1:9">
      <c r="A305" s="1044">
        <v>1</v>
      </c>
      <c r="B305" s="1426" t="s">
        <v>1439</v>
      </c>
      <c r="C305" s="1007" t="s">
        <v>1440</v>
      </c>
      <c r="D305" s="1047" t="s">
        <v>5976</v>
      </c>
      <c r="E305" s="1047" t="s">
        <v>5977</v>
      </c>
      <c r="F305" s="1047" t="s">
        <v>5978</v>
      </c>
      <c r="G305" s="1047" t="s">
        <v>5979</v>
      </c>
      <c r="H305" s="1047" t="s">
        <v>5980</v>
      </c>
    </row>
    <row r="306" spans="1:9">
      <c r="A306" s="1044">
        <v>1</v>
      </c>
      <c r="B306" s="1426" t="s">
        <v>1441</v>
      </c>
      <c r="C306" s="1007" t="s">
        <v>1442</v>
      </c>
      <c r="D306" s="1047" t="s">
        <v>5981</v>
      </c>
      <c r="E306" s="1047" t="s">
        <v>5982</v>
      </c>
      <c r="F306" s="1047" t="s">
        <v>5983</v>
      </c>
      <c r="G306" s="1047" t="s">
        <v>5984</v>
      </c>
      <c r="H306" s="1047" t="s">
        <v>5985</v>
      </c>
    </row>
    <row r="307" spans="1:9">
      <c r="A307" s="1044">
        <v>1</v>
      </c>
      <c r="B307" s="1426" t="s">
        <v>1443</v>
      </c>
      <c r="C307" s="1007" t="s">
        <v>8707</v>
      </c>
      <c r="D307" s="1047" t="s">
        <v>5986</v>
      </c>
      <c r="E307" s="1047" t="s">
        <v>5987</v>
      </c>
      <c r="F307" s="1047" t="s">
        <v>5988</v>
      </c>
      <c r="G307" s="1047" t="s">
        <v>5989</v>
      </c>
      <c r="H307" s="1047" t="s">
        <v>5990</v>
      </c>
    </row>
    <row r="308" spans="1:9">
      <c r="A308" s="1044">
        <v>1</v>
      </c>
      <c r="B308" s="1426" t="s">
        <v>1444</v>
      </c>
      <c r="C308" s="1007" t="s">
        <v>1445</v>
      </c>
      <c r="D308" s="1047" t="s">
        <v>5991</v>
      </c>
      <c r="E308" s="1047" t="s">
        <v>5992</v>
      </c>
      <c r="F308" s="1047" t="s">
        <v>5993</v>
      </c>
      <c r="G308" s="1047" t="s">
        <v>5994</v>
      </c>
      <c r="H308" s="1047" t="s">
        <v>5995</v>
      </c>
    </row>
    <row r="309" spans="1:9">
      <c r="A309" s="1044">
        <v>1</v>
      </c>
      <c r="B309" s="1426" t="s">
        <v>1446</v>
      </c>
      <c r="C309" s="1007" t="s">
        <v>1447</v>
      </c>
      <c r="D309" s="1047" t="s">
        <v>5996</v>
      </c>
      <c r="E309" s="1047" t="s">
        <v>5997</v>
      </c>
      <c r="F309" s="1047" t="s">
        <v>5998</v>
      </c>
      <c r="G309" s="1047" t="s">
        <v>5999</v>
      </c>
      <c r="H309" s="1047" t="s">
        <v>6000</v>
      </c>
    </row>
    <row r="310" spans="1:9">
      <c r="A310" s="1044">
        <v>1</v>
      </c>
      <c r="B310" s="1426" t="s">
        <v>1448</v>
      </c>
      <c r="C310" s="1007" t="s">
        <v>1449</v>
      </c>
      <c r="D310" s="1047" t="s">
        <v>6001</v>
      </c>
      <c r="E310" s="1047" t="s">
        <v>6002</v>
      </c>
      <c r="F310" s="1047" t="s">
        <v>6003</v>
      </c>
      <c r="G310" s="1047" t="s">
        <v>6004</v>
      </c>
      <c r="H310" s="1047" t="s">
        <v>6005</v>
      </c>
    </row>
    <row r="311" spans="1:9">
      <c r="A311" s="1044">
        <v>1</v>
      </c>
      <c r="B311" s="1426" t="s">
        <v>1450</v>
      </c>
      <c r="C311" s="1007" t="s">
        <v>1451</v>
      </c>
      <c r="D311" s="1047" t="s">
        <v>6006</v>
      </c>
      <c r="E311" s="1047" t="s">
        <v>6007</v>
      </c>
      <c r="F311" s="1047" t="s">
        <v>6008</v>
      </c>
      <c r="G311" s="1047" t="s">
        <v>6009</v>
      </c>
      <c r="H311" s="1047" t="s">
        <v>6010</v>
      </c>
    </row>
    <row r="312" spans="1:9">
      <c r="A312" s="1044">
        <v>1</v>
      </c>
      <c r="B312" s="1426" t="s">
        <v>3655</v>
      </c>
      <c r="C312" s="1007" t="s">
        <v>3656</v>
      </c>
      <c r="D312" s="1047" t="s">
        <v>6011</v>
      </c>
      <c r="E312" s="1047" t="s">
        <v>6012</v>
      </c>
      <c r="F312" s="1047" t="s">
        <v>6013</v>
      </c>
      <c r="G312" s="1047" t="s">
        <v>6014</v>
      </c>
      <c r="H312" s="1047" t="s">
        <v>6015</v>
      </c>
    </row>
    <row r="313" spans="1:9">
      <c r="A313" s="1044">
        <v>1</v>
      </c>
      <c r="B313" s="1426" t="s">
        <v>1452</v>
      </c>
      <c r="C313" s="1007" t="s">
        <v>1453</v>
      </c>
      <c r="D313" s="1047" t="s">
        <v>6016</v>
      </c>
      <c r="E313" s="1047" t="s">
        <v>6017</v>
      </c>
      <c r="F313" s="1047" t="s">
        <v>6018</v>
      </c>
      <c r="G313" s="1047" t="s">
        <v>6019</v>
      </c>
      <c r="H313" s="1047" t="s">
        <v>6020</v>
      </c>
    </row>
    <row r="314" spans="1:9">
      <c r="A314" s="1044">
        <v>1</v>
      </c>
      <c r="B314" s="1426" t="s">
        <v>1610</v>
      </c>
      <c r="C314" s="1007" t="s">
        <v>1611</v>
      </c>
      <c r="D314" s="1047">
        <v>0</v>
      </c>
      <c r="E314" s="1047">
        <v>0</v>
      </c>
      <c r="F314" s="1047">
        <v>0</v>
      </c>
      <c r="G314" s="1047">
        <v>0</v>
      </c>
      <c r="H314" s="1047">
        <v>0</v>
      </c>
    </row>
    <row r="315" spans="1:9">
      <c r="A315" s="1044">
        <v>1</v>
      </c>
      <c r="B315" s="1426" t="s">
        <v>1661</v>
      </c>
      <c r="C315" s="1007" t="s">
        <v>1662</v>
      </c>
      <c r="D315" s="1047">
        <v>0</v>
      </c>
      <c r="E315" s="1047">
        <v>0</v>
      </c>
      <c r="F315" s="1047">
        <v>0</v>
      </c>
      <c r="G315" s="1047">
        <v>0</v>
      </c>
      <c r="H315" s="1047">
        <v>0</v>
      </c>
    </row>
    <row r="316" spans="1:9">
      <c r="A316" s="1044">
        <v>1</v>
      </c>
      <c r="B316" s="1426" t="s">
        <v>1663</v>
      </c>
      <c r="C316" s="1007" t="s">
        <v>1664</v>
      </c>
      <c r="D316" s="1047">
        <v>0</v>
      </c>
      <c r="E316" s="1047">
        <v>0</v>
      </c>
      <c r="F316" s="1047">
        <v>0</v>
      </c>
      <c r="G316" s="1047">
        <v>0</v>
      </c>
      <c r="H316" s="1047">
        <v>0</v>
      </c>
    </row>
    <row r="317" spans="1:9">
      <c r="A317" s="1427">
        <v>2</v>
      </c>
      <c r="B317" s="1428"/>
      <c r="C317" s="1040" t="s">
        <v>98</v>
      </c>
      <c r="D317" s="1429" t="s">
        <v>6021</v>
      </c>
      <c r="E317" s="1429" t="s">
        <v>6022</v>
      </c>
      <c r="F317" s="1429" t="s">
        <v>6023</v>
      </c>
      <c r="G317" s="1429" t="s">
        <v>6024</v>
      </c>
      <c r="H317" s="1429" t="s">
        <v>6025</v>
      </c>
    </row>
    <row r="318" spans="1:9">
      <c r="A318" s="1044">
        <v>2</v>
      </c>
      <c r="B318" s="1426" t="s">
        <v>984</v>
      </c>
      <c r="C318" s="1007" t="s">
        <v>985</v>
      </c>
      <c r="D318" s="1047" t="s">
        <v>6026</v>
      </c>
      <c r="E318" s="1047" t="s">
        <v>6027</v>
      </c>
      <c r="F318" s="1047" t="s">
        <v>6028</v>
      </c>
      <c r="G318" s="1047" t="s">
        <v>6029</v>
      </c>
      <c r="H318" s="1047" t="s">
        <v>6030</v>
      </c>
    </row>
    <row r="319" spans="1:9">
      <c r="A319" s="1044">
        <v>2</v>
      </c>
      <c r="B319" s="1426" t="s">
        <v>1089</v>
      </c>
      <c r="C319" s="1007" t="s">
        <v>6031</v>
      </c>
      <c r="D319" s="1047">
        <v>0</v>
      </c>
      <c r="E319" s="1047">
        <v>0</v>
      </c>
      <c r="F319" s="1047">
        <v>0</v>
      </c>
      <c r="G319" s="1047">
        <v>0</v>
      </c>
      <c r="H319" s="1047">
        <v>0</v>
      </c>
    </row>
    <row r="320" spans="1:9" s="271" customFormat="1">
      <c r="A320" s="1044">
        <v>2</v>
      </c>
      <c r="B320" s="1426" t="s">
        <v>1817</v>
      </c>
      <c r="C320" s="1007" t="s">
        <v>865</v>
      </c>
      <c r="D320" s="1047">
        <v>0</v>
      </c>
      <c r="E320" s="1047">
        <v>0</v>
      </c>
      <c r="F320" s="1047">
        <v>0</v>
      </c>
      <c r="G320" s="1047">
        <v>0</v>
      </c>
      <c r="H320" s="1047">
        <v>0</v>
      </c>
      <c r="I320" s="269"/>
    </row>
    <row r="321" spans="1:9">
      <c r="A321" s="1044">
        <v>2</v>
      </c>
      <c r="B321" s="1426" t="s">
        <v>1454</v>
      </c>
      <c r="C321" s="1007" t="s">
        <v>6032</v>
      </c>
      <c r="D321" s="1047" t="s">
        <v>6026</v>
      </c>
      <c r="E321" s="1047" t="s">
        <v>6027</v>
      </c>
      <c r="F321" s="1047" t="s">
        <v>6028</v>
      </c>
      <c r="G321" s="1047" t="s">
        <v>6029</v>
      </c>
      <c r="H321" s="1047" t="s">
        <v>6030</v>
      </c>
    </row>
    <row r="322" spans="1:9">
      <c r="A322" s="1044">
        <v>2</v>
      </c>
      <c r="B322" s="1426" t="s">
        <v>1455</v>
      </c>
      <c r="C322" s="1007" t="s">
        <v>987</v>
      </c>
      <c r="D322" s="1047">
        <v>0</v>
      </c>
      <c r="E322" s="1047">
        <v>0</v>
      </c>
      <c r="F322" s="1047">
        <v>0</v>
      </c>
      <c r="G322" s="1047">
        <v>0</v>
      </c>
      <c r="H322" s="1047">
        <v>0</v>
      </c>
    </row>
    <row r="323" spans="1:9">
      <c r="A323" s="1044">
        <v>2</v>
      </c>
      <c r="B323" s="1426" t="s">
        <v>1456</v>
      </c>
      <c r="C323" s="1007" t="s">
        <v>1457</v>
      </c>
      <c r="D323" s="1047">
        <v>0</v>
      </c>
      <c r="E323" s="1047">
        <v>0</v>
      </c>
      <c r="F323" s="1047">
        <v>0</v>
      </c>
      <c r="G323" s="1047">
        <v>0</v>
      </c>
      <c r="H323" s="1047">
        <v>0</v>
      </c>
    </row>
    <row r="324" spans="1:9">
      <c r="A324" s="1044">
        <v>2</v>
      </c>
      <c r="B324" s="1426" t="s">
        <v>1458</v>
      </c>
      <c r="C324" s="1007" t="s">
        <v>1459</v>
      </c>
      <c r="D324" s="1047">
        <v>0</v>
      </c>
      <c r="E324" s="1047" t="s">
        <v>6033</v>
      </c>
      <c r="F324" s="1047" t="s">
        <v>6033</v>
      </c>
      <c r="G324" s="1047" t="s">
        <v>6034</v>
      </c>
      <c r="H324" s="1047" t="s">
        <v>6035</v>
      </c>
      <c r="I324" s="271"/>
    </row>
    <row r="325" spans="1:9">
      <c r="A325" s="1044">
        <v>2</v>
      </c>
      <c r="B325" s="1426" t="s">
        <v>1460</v>
      </c>
      <c r="C325" s="1007" t="s">
        <v>6036</v>
      </c>
      <c r="D325" s="1047">
        <v>0</v>
      </c>
      <c r="E325" s="1047">
        <v>0</v>
      </c>
      <c r="F325" s="1047">
        <v>0</v>
      </c>
      <c r="G325" s="1047" t="s">
        <v>6037</v>
      </c>
      <c r="H325" s="1047" t="s">
        <v>6038</v>
      </c>
      <c r="I325" s="271"/>
    </row>
    <row r="326" spans="1:9">
      <c r="A326" s="1044">
        <v>2</v>
      </c>
      <c r="B326" s="1426" t="s">
        <v>1461</v>
      </c>
      <c r="C326" s="1007" t="s">
        <v>694</v>
      </c>
      <c r="D326" s="1047">
        <v>0</v>
      </c>
      <c r="E326" s="1047" t="s">
        <v>6039</v>
      </c>
      <c r="F326" s="1047" t="s">
        <v>6039</v>
      </c>
      <c r="G326" s="1047" t="s">
        <v>6040</v>
      </c>
      <c r="H326" s="1047" t="s">
        <v>6041</v>
      </c>
      <c r="I326" s="271"/>
    </row>
    <row r="327" spans="1:9">
      <c r="A327" s="1044">
        <v>2</v>
      </c>
      <c r="B327" s="1426" t="s">
        <v>1462</v>
      </c>
      <c r="C327" s="1007" t="s">
        <v>695</v>
      </c>
      <c r="D327" s="1047">
        <v>0</v>
      </c>
      <c r="E327" s="1047" t="s">
        <v>6042</v>
      </c>
      <c r="F327" s="1047" t="s">
        <v>6042</v>
      </c>
      <c r="G327" s="1047" t="s">
        <v>6043</v>
      </c>
      <c r="H327" s="1047" t="s">
        <v>6044</v>
      </c>
    </row>
    <row r="328" spans="1:9">
      <c r="A328" s="1044">
        <v>2</v>
      </c>
      <c r="B328" s="1426" t="s">
        <v>1463</v>
      </c>
      <c r="C328" s="1007" t="s">
        <v>1464</v>
      </c>
      <c r="D328" s="1047">
        <v>0</v>
      </c>
      <c r="E328" s="1047" t="s">
        <v>6045</v>
      </c>
      <c r="F328" s="1047" t="s">
        <v>6045</v>
      </c>
      <c r="G328" s="1047" t="s">
        <v>6046</v>
      </c>
      <c r="H328" s="1047" t="s">
        <v>6047</v>
      </c>
    </row>
    <row r="329" spans="1:9">
      <c r="A329" s="1044">
        <v>2</v>
      </c>
      <c r="B329" s="1426" t="s">
        <v>1465</v>
      </c>
      <c r="C329" s="1007" t="s">
        <v>1466</v>
      </c>
      <c r="D329" s="1047">
        <v>0</v>
      </c>
      <c r="E329" s="1047" t="s">
        <v>6048</v>
      </c>
      <c r="F329" s="1047" t="s">
        <v>6048</v>
      </c>
      <c r="G329" s="1047" t="s">
        <v>6049</v>
      </c>
      <c r="H329" s="1047" t="s">
        <v>6050</v>
      </c>
    </row>
    <row r="330" spans="1:9">
      <c r="A330" s="1044">
        <v>2</v>
      </c>
      <c r="B330" s="1426" t="s">
        <v>1467</v>
      </c>
      <c r="C330" s="1007" t="s">
        <v>6051</v>
      </c>
      <c r="D330" s="1047">
        <v>0</v>
      </c>
      <c r="E330" s="1047" t="s">
        <v>6052</v>
      </c>
      <c r="F330" s="1047" t="s">
        <v>6052</v>
      </c>
      <c r="G330" s="1047" t="s">
        <v>6053</v>
      </c>
      <c r="H330" s="1047" t="s">
        <v>6054</v>
      </c>
    </row>
    <row r="331" spans="1:9">
      <c r="A331" s="1044">
        <v>2</v>
      </c>
      <c r="B331" s="1426" t="s">
        <v>1468</v>
      </c>
      <c r="C331" s="1007" t="s">
        <v>1469</v>
      </c>
      <c r="D331" s="1047">
        <v>0</v>
      </c>
      <c r="E331" s="1047" t="s">
        <v>6055</v>
      </c>
      <c r="F331" s="1047" t="s">
        <v>6055</v>
      </c>
      <c r="G331" s="1047" t="s">
        <v>6056</v>
      </c>
      <c r="H331" s="1047" t="s">
        <v>6057</v>
      </c>
    </row>
    <row r="332" spans="1:9">
      <c r="A332" s="1044">
        <v>2</v>
      </c>
      <c r="B332" s="1426" t="s">
        <v>1470</v>
      </c>
      <c r="C332" s="1007" t="s">
        <v>1471</v>
      </c>
      <c r="D332" s="1047">
        <v>0</v>
      </c>
      <c r="E332" s="1047" t="s">
        <v>6058</v>
      </c>
      <c r="F332" s="1047" t="s">
        <v>6058</v>
      </c>
      <c r="G332" s="1047" t="s">
        <v>6059</v>
      </c>
      <c r="H332" s="1047" t="s">
        <v>6060</v>
      </c>
    </row>
    <row r="333" spans="1:9">
      <c r="A333" s="1044">
        <v>2</v>
      </c>
      <c r="B333" s="1426" t="s">
        <v>1472</v>
      </c>
      <c r="C333" s="1007" t="s">
        <v>1473</v>
      </c>
      <c r="D333" s="1047">
        <v>0</v>
      </c>
      <c r="E333" s="1047" t="s">
        <v>6061</v>
      </c>
      <c r="F333" s="1047" t="s">
        <v>6061</v>
      </c>
      <c r="G333" s="1047" t="s">
        <v>6062</v>
      </c>
      <c r="H333" s="1047" t="s">
        <v>6063</v>
      </c>
    </row>
    <row r="334" spans="1:9">
      <c r="A334" s="1044">
        <v>2</v>
      </c>
      <c r="B334" s="1426" t="s">
        <v>1474</v>
      </c>
      <c r="C334" s="1007" t="s">
        <v>1475</v>
      </c>
      <c r="D334" s="1047">
        <v>0</v>
      </c>
      <c r="E334" s="1047" t="s">
        <v>6064</v>
      </c>
      <c r="F334" s="1047" t="s">
        <v>6064</v>
      </c>
      <c r="G334" s="1047" t="s">
        <v>6065</v>
      </c>
      <c r="H334" s="1047" t="s">
        <v>6066</v>
      </c>
    </row>
    <row r="335" spans="1:9">
      <c r="A335" s="1044">
        <v>2</v>
      </c>
      <c r="B335" s="1426" t="s">
        <v>1476</v>
      </c>
      <c r="C335" s="1007" t="s">
        <v>1477</v>
      </c>
      <c r="D335" s="1047">
        <v>0</v>
      </c>
      <c r="E335" s="1047" t="s">
        <v>6067</v>
      </c>
      <c r="F335" s="1047" t="s">
        <v>6067</v>
      </c>
      <c r="G335" s="1047" t="s">
        <v>6068</v>
      </c>
      <c r="H335" s="1047" t="s">
        <v>6069</v>
      </c>
    </row>
    <row r="336" spans="1:9">
      <c r="A336" s="1044">
        <v>2</v>
      </c>
      <c r="B336" s="1426" t="s">
        <v>1478</v>
      </c>
      <c r="C336" s="1007" t="s">
        <v>6070</v>
      </c>
      <c r="D336" s="1047">
        <v>0</v>
      </c>
      <c r="E336" s="1047" t="s">
        <v>6071</v>
      </c>
      <c r="F336" s="1047" t="s">
        <v>6071</v>
      </c>
      <c r="G336" s="1047" t="s">
        <v>6072</v>
      </c>
      <c r="H336" s="1047" t="s">
        <v>6073</v>
      </c>
    </row>
    <row r="337" spans="1:9">
      <c r="A337" s="1044">
        <v>2</v>
      </c>
      <c r="B337" s="1426" t="s">
        <v>1479</v>
      </c>
      <c r="C337" s="1007" t="s">
        <v>1480</v>
      </c>
      <c r="D337" s="1047">
        <v>0</v>
      </c>
      <c r="E337" s="1047" t="s">
        <v>6074</v>
      </c>
      <c r="F337" s="1047" t="s">
        <v>6074</v>
      </c>
      <c r="G337" s="1047" t="s">
        <v>6075</v>
      </c>
      <c r="H337" s="1047" t="s">
        <v>6076</v>
      </c>
    </row>
    <row r="338" spans="1:9">
      <c r="A338" s="1044">
        <v>2</v>
      </c>
      <c r="B338" s="1426" t="s">
        <v>1481</v>
      </c>
      <c r="C338" s="1007" t="s">
        <v>1482</v>
      </c>
      <c r="D338" s="1047">
        <v>0</v>
      </c>
      <c r="E338" s="1047" t="s">
        <v>6077</v>
      </c>
      <c r="F338" s="1047" t="s">
        <v>6077</v>
      </c>
      <c r="G338" s="1047" t="s">
        <v>6078</v>
      </c>
      <c r="H338" s="1047" t="s">
        <v>6079</v>
      </c>
    </row>
    <row r="339" spans="1:9">
      <c r="A339" s="1044">
        <v>2</v>
      </c>
      <c r="B339" s="1426" t="s">
        <v>1483</v>
      </c>
      <c r="C339" s="1007" t="s">
        <v>6080</v>
      </c>
      <c r="D339" s="1047">
        <v>0</v>
      </c>
      <c r="E339" s="1047" t="s">
        <v>6081</v>
      </c>
      <c r="F339" s="1047" t="s">
        <v>6081</v>
      </c>
      <c r="G339" s="1047" t="s">
        <v>6082</v>
      </c>
      <c r="H339" s="1047" t="s">
        <v>6083</v>
      </c>
    </row>
    <row r="340" spans="1:9">
      <c r="A340" s="1044">
        <v>2</v>
      </c>
      <c r="B340" s="1426" t="s">
        <v>1484</v>
      </c>
      <c r="C340" s="1007" t="s">
        <v>4776</v>
      </c>
      <c r="D340" s="1047">
        <v>0</v>
      </c>
      <c r="E340" s="1047" t="s">
        <v>6081</v>
      </c>
      <c r="F340" s="1047" t="s">
        <v>6081</v>
      </c>
      <c r="G340" s="1047" t="s">
        <v>6082</v>
      </c>
      <c r="H340" s="1047" t="s">
        <v>6083</v>
      </c>
    </row>
    <row r="341" spans="1:9">
      <c r="A341" s="1044">
        <v>2</v>
      </c>
      <c r="B341" s="1426" t="s">
        <v>1485</v>
      </c>
      <c r="C341" s="1007" t="s">
        <v>804</v>
      </c>
      <c r="D341" s="1047" t="s">
        <v>6026</v>
      </c>
      <c r="E341" s="1047" t="s">
        <v>6084</v>
      </c>
      <c r="F341" s="1047" t="s">
        <v>6085</v>
      </c>
      <c r="G341" s="1047">
        <v>0</v>
      </c>
      <c r="H341" s="1047" t="s">
        <v>6085</v>
      </c>
    </row>
    <row r="342" spans="1:9">
      <c r="A342" s="1044">
        <v>2</v>
      </c>
      <c r="B342" s="1426" t="s">
        <v>1094</v>
      </c>
      <c r="C342" s="1007" t="s">
        <v>8684</v>
      </c>
      <c r="D342" s="1047" t="s">
        <v>6086</v>
      </c>
      <c r="E342" s="1047" t="s">
        <v>6087</v>
      </c>
      <c r="F342" s="1047" t="s">
        <v>6088</v>
      </c>
      <c r="G342" s="1047" t="s">
        <v>6089</v>
      </c>
      <c r="H342" s="1047" t="s">
        <v>6090</v>
      </c>
    </row>
    <row r="343" spans="1:9">
      <c r="A343" s="1044">
        <v>2</v>
      </c>
      <c r="B343" s="1426" t="s">
        <v>1486</v>
      </c>
      <c r="C343" s="1007" t="s">
        <v>6091</v>
      </c>
      <c r="D343" s="1047" t="s">
        <v>6086</v>
      </c>
      <c r="E343" s="1047" t="s">
        <v>6087</v>
      </c>
      <c r="F343" s="1047" t="s">
        <v>6088</v>
      </c>
      <c r="G343" s="1047" t="s">
        <v>6089</v>
      </c>
      <c r="H343" s="1047" t="s">
        <v>6090</v>
      </c>
    </row>
    <row r="344" spans="1:9" s="271" customFormat="1">
      <c r="A344" s="1044">
        <v>2</v>
      </c>
      <c r="B344" s="1426" t="s">
        <v>1487</v>
      </c>
      <c r="C344" s="1007" t="s">
        <v>8685</v>
      </c>
      <c r="D344" s="1047">
        <v>0</v>
      </c>
      <c r="E344" s="1047" t="s">
        <v>6092</v>
      </c>
      <c r="F344" s="1047" t="s">
        <v>6092</v>
      </c>
      <c r="G344" s="1047" t="s">
        <v>6093</v>
      </c>
      <c r="H344" s="1047" t="s">
        <v>6094</v>
      </c>
      <c r="I344" s="269"/>
    </row>
    <row r="345" spans="1:9">
      <c r="A345" s="1044">
        <v>2</v>
      </c>
      <c r="B345" s="1426" t="s">
        <v>1488</v>
      </c>
      <c r="C345" s="1007" t="s">
        <v>713</v>
      </c>
      <c r="D345" s="1047">
        <v>0</v>
      </c>
      <c r="E345" s="1047" t="s">
        <v>6095</v>
      </c>
      <c r="F345" s="1047" t="s">
        <v>6095</v>
      </c>
      <c r="G345" s="1047" t="s">
        <v>6096</v>
      </c>
      <c r="H345" s="1047" t="s">
        <v>6097</v>
      </c>
    </row>
    <row r="346" spans="1:9">
      <c r="A346" s="1044">
        <v>2</v>
      </c>
      <c r="B346" s="1426" t="s">
        <v>1489</v>
      </c>
      <c r="C346" s="1007" t="s">
        <v>1490</v>
      </c>
      <c r="D346" s="1047">
        <v>0</v>
      </c>
      <c r="E346" s="1047" t="s">
        <v>6098</v>
      </c>
      <c r="F346" s="1047" t="s">
        <v>6098</v>
      </c>
      <c r="G346" s="1047" t="s">
        <v>6099</v>
      </c>
      <c r="H346" s="1047" t="s">
        <v>6100</v>
      </c>
    </row>
    <row r="347" spans="1:9">
      <c r="A347" s="1044">
        <v>2</v>
      </c>
      <c r="B347" s="1426" t="s">
        <v>1491</v>
      </c>
      <c r="C347" s="1007" t="s">
        <v>1492</v>
      </c>
      <c r="D347" s="1047">
        <v>0</v>
      </c>
      <c r="E347" s="1047" t="s">
        <v>6101</v>
      </c>
      <c r="F347" s="1047" t="s">
        <v>6101</v>
      </c>
      <c r="G347" s="1047" t="s">
        <v>6102</v>
      </c>
      <c r="H347" s="1047" t="s">
        <v>6103</v>
      </c>
    </row>
    <row r="348" spans="1:9">
      <c r="A348" s="1044">
        <v>2</v>
      </c>
      <c r="B348" s="1426" t="s">
        <v>1493</v>
      </c>
      <c r="C348" s="1007" t="s">
        <v>714</v>
      </c>
      <c r="D348" s="1047">
        <v>0</v>
      </c>
      <c r="E348" s="1047" t="s">
        <v>6104</v>
      </c>
      <c r="F348" s="1047" t="s">
        <v>6104</v>
      </c>
      <c r="G348" s="1047" t="s">
        <v>6105</v>
      </c>
      <c r="H348" s="1047" t="s">
        <v>6106</v>
      </c>
    </row>
    <row r="349" spans="1:9">
      <c r="A349" s="1044">
        <v>2</v>
      </c>
      <c r="B349" s="1426" t="s">
        <v>1494</v>
      </c>
      <c r="C349" s="1007" t="s">
        <v>1495</v>
      </c>
      <c r="D349" s="1047">
        <v>0</v>
      </c>
      <c r="E349" s="1047" t="s">
        <v>6107</v>
      </c>
      <c r="F349" s="1047" t="s">
        <v>6107</v>
      </c>
      <c r="G349" s="1047" t="s">
        <v>6108</v>
      </c>
      <c r="H349" s="1047" t="s">
        <v>6109</v>
      </c>
    </row>
    <row r="350" spans="1:9">
      <c r="A350" s="1044">
        <v>2</v>
      </c>
      <c r="B350" s="1426" t="s">
        <v>1496</v>
      </c>
      <c r="C350" s="1007" t="s">
        <v>1497</v>
      </c>
      <c r="D350" s="1047">
        <v>0</v>
      </c>
      <c r="E350" s="1047" t="s">
        <v>6110</v>
      </c>
      <c r="F350" s="1047" t="s">
        <v>6110</v>
      </c>
      <c r="G350" s="1047" t="s">
        <v>6111</v>
      </c>
      <c r="H350" s="1047" t="s">
        <v>6112</v>
      </c>
    </row>
    <row r="351" spans="1:9">
      <c r="A351" s="1044">
        <v>2</v>
      </c>
      <c r="B351" s="1426" t="s">
        <v>1498</v>
      </c>
      <c r="C351" s="1007" t="s">
        <v>715</v>
      </c>
      <c r="D351" s="1047">
        <v>0</v>
      </c>
      <c r="E351" s="1047" t="s">
        <v>6113</v>
      </c>
      <c r="F351" s="1047" t="s">
        <v>6113</v>
      </c>
      <c r="G351" s="1047" t="s">
        <v>6114</v>
      </c>
      <c r="H351" s="1047" t="s">
        <v>6115</v>
      </c>
    </row>
    <row r="352" spans="1:9">
      <c r="A352" s="1044">
        <v>2</v>
      </c>
      <c r="B352" s="1426" t="s">
        <v>1499</v>
      </c>
      <c r="C352" s="1007" t="s">
        <v>1500</v>
      </c>
      <c r="D352" s="1047">
        <v>0</v>
      </c>
      <c r="E352" s="1047" t="s">
        <v>6116</v>
      </c>
      <c r="F352" s="1047" t="s">
        <v>6116</v>
      </c>
      <c r="G352" s="1047" t="s">
        <v>6117</v>
      </c>
      <c r="H352" s="1047" t="s">
        <v>6118</v>
      </c>
    </row>
    <row r="353" spans="1:9">
      <c r="A353" s="1044">
        <v>2</v>
      </c>
      <c r="B353" s="1426" t="s">
        <v>1502</v>
      </c>
      <c r="C353" s="1007" t="s">
        <v>717</v>
      </c>
      <c r="D353" s="1047">
        <v>0</v>
      </c>
      <c r="E353" s="1047">
        <v>0</v>
      </c>
      <c r="F353" s="1047">
        <v>0</v>
      </c>
      <c r="G353" s="1047" t="s">
        <v>6119</v>
      </c>
      <c r="H353" s="1047" t="s">
        <v>6120</v>
      </c>
    </row>
    <row r="354" spans="1:9">
      <c r="A354" s="1044">
        <v>2</v>
      </c>
      <c r="B354" s="1426" t="s">
        <v>1503</v>
      </c>
      <c r="C354" s="1007" t="s">
        <v>1504</v>
      </c>
      <c r="D354" s="1047">
        <v>0</v>
      </c>
      <c r="E354" s="1047" t="s">
        <v>6121</v>
      </c>
      <c r="F354" s="1047" t="s">
        <v>6121</v>
      </c>
      <c r="G354" s="1047" t="s">
        <v>6122</v>
      </c>
      <c r="H354" s="1047" t="s">
        <v>6123</v>
      </c>
      <c r="I354" s="271"/>
    </row>
    <row r="355" spans="1:9">
      <c r="A355" s="1044">
        <v>2</v>
      </c>
      <c r="B355" s="1426" t="s">
        <v>1505</v>
      </c>
      <c r="C355" s="1007" t="s">
        <v>1506</v>
      </c>
      <c r="D355" s="1047">
        <v>0</v>
      </c>
      <c r="E355" s="1047" t="s">
        <v>6124</v>
      </c>
      <c r="F355" s="1047" t="s">
        <v>6124</v>
      </c>
      <c r="G355" s="1047" t="s">
        <v>6125</v>
      </c>
      <c r="H355" s="1047" t="s">
        <v>6126</v>
      </c>
    </row>
    <row r="356" spans="1:9">
      <c r="A356" s="1044">
        <v>2</v>
      </c>
      <c r="B356" s="1426" t="s">
        <v>1507</v>
      </c>
      <c r="C356" s="1007" t="s">
        <v>720</v>
      </c>
      <c r="D356" s="1047">
        <v>0</v>
      </c>
      <c r="E356" s="1047" t="s">
        <v>6127</v>
      </c>
      <c r="F356" s="1047" t="s">
        <v>6127</v>
      </c>
      <c r="G356" s="1047" t="s">
        <v>6128</v>
      </c>
      <c r="H356" s="1047" t="s">
        <v>6129</v>
      </c>
    </row>
    <row r="357" spans="1:9">
      <c r="A357" s="1044">
        <v>2</v>
      </c>
      <c r="B357" s="1426" t="s">
        <v>1508</v>
      </c>
      <c r="C357" s="1007" t="s">
        <v>1509</v>
      </c>
      <c r="D357" s="1047">
        <v>0</v>
      </c>
      <c r="E357" s="1047">
        <v>0</v>
      </c>
      <c r="F357" s="1047">
        <v>0</v>
      </c>
      <c r="G357" s="1047" t="s">
        <v>6130</v>
      </c>
      <c r="H357" s="1047" t="s">
        <v>6131</v>
      </c>
    </row>
    <row r="358" spans="1:9">
      <c r="A358" s="1044">
        <v>2</v>
      </c>
      <c r="B358" s="1426" t="s">
        <v>1510</v>
      </c>
      <c r="C358" s="1007" t="s">
        <v>8688</v>
      </c>
      <c r="D358" s="1047">
        <v>0</v>
      </c>
      <c r="E358" s="1047" t="s">
        <v>6132</v>
      </c>
      <c r="F358" s="1047" t="s">
        <v>6132</v>
      </c>
      <c r="G358" s="1047" t="s">
        <v>6133</v>
      </c>
      <c r="H358" s="1047" t="s">
        <v>6134</v>
      </c>
    </row>
    <row r="359" spans="1:9">
      <c r="A359" s="1044">
        <v>2</v>
      </c>
      <c r="B359" s="1426" t="s">
        <v>1511</v>
      </c>
      <c r="C359" s="1007" t="s">
        <v>6135</v>
      </c>
      <c r="D359" s="1047">
        <v>0</v>
      </c>
      <c r="E359" s="1047" t="s">
        <v>6136</v>
      </c>
      <c r="F359" s="1047" t="s">
        <v>6136</v>
      </c>
      <c r="G359" s="1047" t="s">
        <v>6137</v>
      </c>
      <c r="H359" s="1047" t="s">
        <v>6138</v>
      </c>
    </row>
    <row r="360" spans="1:9">
      <c r="A360" s="1044">
        <v>2</v>
      </c>
      <c r="B360" s="1426" t="s">
        <v>6139</v>
      </c>
      <c r="C360" s="1007" t="s">
        <v>8708</v>
      </c>
      <c r="D360" s="1047">
        <v>0</v>
      </c>
      <c r="E360" s="1047" t="s">
        <v>6140</v>
      </c>
      <c r="F360" s="1047" t="s">
        <v>6140</v>
      </c>
      <c r="G360" s="1047" t="s">
        <v>6141</v>
      </c>
      <c r="H360" s="1047" t="s">
        <v>6142</v>
      </c>
    </row>
    <row r="361" spans="1:9">
      <c r="A361" s="1044">
        <v>2</v>
      </c>
      <c r="B361" s="1426" t="s">
        <v>3657</v>
      </c>
      <c r="C361" s="1007" t="s">
        <v>6143</v>
      </c>
      <c r="D361" s="1047">
        <v>0</v>
      </c>
      <c r="E361" s="1047" t="s">
        <v>6144</v>
      </c>
      <c r="F361" s="1047" t="s">
        <v>6144</v>
      </c>
      <c r="G361" s="1047" t="s">
        <v>6145</v>
      </c>
      <c r="H361" s="1047" t="s">
        <v>6146</v>
      </c>
    </row>
    <row r="362" spans="1:9">
      <c r="A362" s="1044">
        <v>2</v>
      </c>
      <c r="B362" s="1426" t="s">
        <v>1512</v>
      </c>
      <c r="C362" s="1007" t="s">
        <v>6147</v>
      </c>
      <c r="D362" s="1047">
        <v>0</v>
      </c>
      <c r="E362" s="1047" t="s">
        <v>6148</v>
      </c>
      <c r="F362" s="1047" t="s">
        <v>6148</v>
      </c>
      <c r="G362" s="1047" t="s">
        <v>6149</v>
      </c>
      <c r="H362" s="1047" t="s">
        <v>6150</v>
      </c>
    </row>
    <row r="363" spans="1:9">
      <c r="A363" s="1044">
        <v>2</v>
      </c>
      <c r="B363" s="1426" t="s">
        <v>1513</v>
      </c>
      <c r="C363" s="1007" t="s">
        <v>6151</v>
      </c>
      <c r="D363" s="1047">
        <v>0</v>
      </c>
      <c r="E363" s="1047" t="s">
        <v>6152</v>
      </c>
      <c r="F363" s="1047" t="s">
        <v>6152</v>
      </c>
      <c r="G363" s="1047" t="s">
        <v>6153</v>
      </c>
      <c r="H363" s="1047" t="s">
        <v>6154</v>
      </c>
    </row>
    <row r="364" spans="1:9">
      <c r="A364" s="1044">
        <v>2</v>
      </c>
      <c r="B364" s="1426" t="s">
        <v>1514</v>
      </c>
      <c r="C364" s="1007" t="s">
        <v>8709</v>
      </c>
      <c r="D364" s="1047">
        <v>0</v>
      </c>
      <c r="E364" s="1047" t="s">
        <v>6155</v>
      </c>
      <c r="F364" s="1047" t="s">
        <v>6155</v>
      </c>
      <c r="G364" s="1047" t="s">
        <v>6156</v>
      </c>
      <c r="H364" s="1047" t="s">
        <v>6157</v>
      </c>
    </row>
    <row r="365" spans="1:9">
      <c r="A365" s="1044">
        <v>2</v>
      </c>
      <c r="B365" s="1426" t="s">
        <v>6158</v>
      </c>
      <c r="C365" s="1007" t="s">
        <v>726</v>
      </c>
      <c r="D365" s="1047">
        <v>0</v>
      </c>
      <c r="E365" s="1047">
        <v>0</v>
      </c>
      <c r="F365" s="1047">
        <v>0</v>
      </c>
      <c r="G365" s="1047" t="s">
        <v>6159</v>
      </c>
      <c r="H365" s="1047" t="s">
        <v>6160</v>
      </c>
    </row>
    <row r="366" spans="1:9">
      <c r="A366" s="1044">
        <v>2</v>
      </c>
      <c r="B366" s="1426" t="s">
        <v>1515</v>
      </c>
      <c r="C366" s="1007" t="s">
        <v>6161</v>
      </c>
      <c r="D366" s="1047">
        <v>0</v>
      </c>
      <c r="E366" s="1047" t="s">
        <v>6162</v>
      </c>
      <c r="F366" s="1047" t="s">
        <v>6162</v>
      </c>
      <c r="G366" s="1047" t="s">
        <v>6163</v>
      </c>
      <c r="H366" s="1047" t="s">
        <v>6164</v>
      </c>
    </row>
    <row r="367" spans="1:9">
      <c r="A367" s="1044">
        <v>2</v>
      </c>
      <c r="B367" s="1426" t="s">
        <v>1516</v>
      </c>
      <c r="C367" s="1007" t="s">
        <v>6165</v>
      </c>
      <c r="D367" s="1047">
        <v>0</v>
      </c>
      <c r="E367" s="1047" t="s">
        <v>6166</v>
      </c>
      <c r="F367" s="1047" t="s">
        <v>6166</v>
      </c>
      <c r="G367" s="1047" t="s">
        <v>6167</v>
      </c>
      <c r="H367" s="1047" t="s">
        <v>6168</v>
      </c>
    </row>
    <row r="368" spans="1:9">
      <c r="A368" s="1044">
        <v>2</v>
      </c>
      <c r="B368" s="1426" t="s">
        <v>1517</v>
      </c>
      <c r="C368" s="1007" t="s">
        <v>729</v>
      </c>
      <c r="D368" s="1047">
        <v>0</v>
      </c>
      <c r="E368" s="1047" t="s">
        <v>6169</v>
      </c>
      <c r="F368" s="1047" t="s">
        <v>6169</v>
      </c>
      <c r="G368" s="1047" t="s">
        <v>6170</v>
      </c>
      <c r="H368" s="1047" t="s">
        <v>6171</v>
      </c>
    </row>
    <row r="369" spans="1:8">
      <c r="A369" s="1044">
        <v>2</v>
      </c>
      <c r="B369" s="1426" t="s">
        <v>1518</v>
      </c>
      <c r="C369" s="1007" t="s">
        <v>730</v>
      </c>
      <c r="D369" s="1047">
        <v>0</v>
      </c>
      <c r="E369" s="1047" t="s">
        <v>6172</v>
      </c>
      <c r="F369" s="1047" t="s">
        <v>6172</v>
      </c>
      <c r="G369" s="1047" t="s">
        <v>6173</v>
      </c>
      <c r="H369" s="1047" t="s">
        <v>6174</v>
      </c>
    </row>
    <row r="370" spans="1:8">
      <c r="A370" s="1044">
        <v>2</v>
      </c>
      <c r="B370" s="1426" t="s">
        <v>1519</v>
      </c>
      <c r="C370" s="1007" t="s">
        <v>731</v>
      </c>
      <c r="D370" s="1047">
        <v>0</v>
      </c>
      <c r="E370" s="1047" t="s">
        <v>6175</v>
      </c>
      <c r="F370" s="1047" t="s">
        <v>6175</v>
      </c>
      <c r="G370" s="1047" t="s">
        <v>6176</v>
      </c>
      <c r="H370" s="1047" t="s">
        <v>6177</v>
      </c>
    </row>
    <row r="371" spans="1:8">
      <c r="A371" s="1044">
        <v>2</v>
      </c>
      <c r="B371" s="1426" t="s">
        <v>1520</v>
      </c>
      <c r="C371" s="1007" t="s">
        <v>6178</v>
      </c>
      <c r="D371" s="1047">
        <v>0</v>
      </c>
      <c r="E371" s="1047" t="s">
        <v>6179</v>
      </c>
      <c r="F371" s="1047" t="s">
        <v>6179</v>
      </c>
      <c r="G371" s="1047" t="s">
        <v>6180</v>
      </c>
      <c r="H371" s="1047" t="s">
        <v>6181</v>
      </c>
    </row>
    <row r="372" spans="1:8">
      <c r="A372" s="1044">
        <v>2</v>
      </c>
      <c r="B372" s="1426" t="s">
        <v>1521</v>
      </c>
      <c r="C372" s="1007" t="s">
        <v>734</v>
      </c>
      <c r="D372" s="1047">
        <v>0</v>
      </c>
      <c r="E372" s="1047" t="s">
        <v>6182</v>
      </c>
      <c r="F372" s="1047" t="s">
        <v>6182</v>
      </c>
      <c r="G372" s="1047" t="s">
        <v>6183</v>
      </c>
      <c r="H372" s="1047" t="s">
        <v>6184</v>
      </c>
    </row>
    <row r="373" spans="1:8">
      <c r="A373" s="1044">
        <v>2</v>
      </c>
      <c r="B373" s="1426" t="s">
        <v>1522</v>
      </c>
      <c r="C373" s="1007" t="s">
        <v>1523</v>
      </c>
      <c r="D373" s="1047">
        <v>0</v>
      </c>
      <c r="E373" s="1047" t="s">
        <v>4886</v>
      </c>
      <c r="F373" s="1047" t="s">
        <v>4886</v>
      </c>
      <c r="G373" s="1047" t="s">
        <v>6185</v>
      </c>
      <c r="H373" s="1047" t="s">
        <v>6186</v>
      </c>
    </row>
    <row r="374" spans="1:8">
      <c r="A374" s="1044">
        <v>2</v>
      </c>
      <c r="B374" s="1426" t="s">
        <v>1524</v>
      </c>
      <c r="C374" s="1007" t="s">
        <v>737</v>
      </c>
      <c r="D374" s="1047">
        <v>0</v>
      </c>
      <c r="E374" s="1047">
        <v>0</v>
      </c>
      <c r="F374" s="1047">
        <v>0</v>
      </c>
      <c r="G374" s="1047" t="s">
        <v>6187</v>
      </c>
      <c r="H374" s="1047" t="s">
        <v>6188</v>
      </c>
    </row>
    <row r="375" spans="1:8">
      <c r="A375" s="1044">
        <v>2</v>
      </c>
      <c r="B375" s="1426" t="s">
        <v>1525</v>
      </c>
      <c r="C375" s="1007" t="s">
        <v>738</v>
      </c>
      <c r="D375" s="1047">
        <v>0</v>
      </c>
      <c r="E375" s="1047" t="s">
        <v>6189</v>
      </c>
      <c r="F375" s="1047" t="s">
        <v>6189</v>
      </c>
      <c r="G375" s="1047" t="s">
        <v>6190</v>
      </c>
      <c r="H375" s="1047" t="s">
        <v>6191</v>
      </c>
    </row>
    <row r="376" spans="1:8">
      <c r="A376" s="1044">
        <v>2</v>
      </c>
      <c r="B376" s="1426" t="s">
        <v>1526</v>
      </c>
      <c r="C376" s="1007" t="s">
        <v>739</v>
      </c>
      <c r="D376" s="1047">
        <v>0</v>
      </c>
      <c r="E376" s="1047" t="s">
        <v>6192</v>
      </c>
      <c r="F376" s="1047" t="s">
        <v>6192</v>
      </c>
      <c r="G376" s="1047" t="s">
        <v>6193</v>
      </c>
      <c r="H376" s="1047" t="s">
        <v>6194</v>
      </c>
    </row>
    <row r="377" spans="1:8">
      <c r="A377" s="1044">
        <v>2</v>
      </c>
      <c r="B377" s="1426" t="s">
        <v>1527</v>
      </c>
      <c r="C377" s="1007" t="s">
        <v>1528</v>
      </c>
      <c r="D377" s="1047">
        <v>0</v>
      </c>
      <c r="E377" s="1047" t="s">
        <v>6195</v>
      </c>
      <c r="F377" s="1047" t="s">
        <v>6195</v>
      </c>
      <c r="G377" s="1047">
        <v>0</v>
      </c>
      <c r="H377" s="1047" t="s">
        <v>6195</v>
      </c>
    </row>
    <row r="378" spans="1:8">
      <c r="A378" s="1044">
        <v>2</v>
      </c>
      <c r="B378" s="1426" t="s">
        <v>1529</v>
      </c>
      <c r="C378" s="1007" t="s">
        <v>740</v>
      </c>
      <c r="D378" s="1047">
        <v>0</v>
      </c>
      <c r="E378" s="1047" t="s">
        <v>6196</v>
      </c>
      <c r="F378" s="1047" t="s">
        <v>6196</v>
      </c>
      <c r="G378" s="1047">
        <v>0</v>
      </c>
      <c r="H378" s="1047" t="s">
        <v>6196</v>
      </c>
    </row>
    <row r="379" spans="1:8">
      <c r="A379" s="1044">
        <v>2</v>
      </c>
      <c r="B379" s="1426" t="s">
        <v>1530</v>
      </c>
      <c r="C379" s="1007" t="s">
        <v>745</v>
      </c>
      <c r="D379" s="1047">
        <v>0</v>
      </c>
      <c r="E379" s="1047">
        <v>0</v>
      </c>
      <c r="F379" s="1047">
        <v>0</v>
      </c>
      <c r="G379" s="1047" t="s">
        <v>6197</v>
      </c>
      <c r="H379" s="1047" t="s">
        <v>6198</v>
      </c>
    </row>
    <row r="380" spans="1:8">
      <c r="A380" s="1044">
        <v>2</v>
      </c>
      <c r="B380" s="1426" t="s">
        <v>1531</v>
      </c>
      <c r="C380" s="1007" t="s">
        <v>1532</v>
      </c>
      <c r="D380" s="1047">
        <v>0</v>
      </c>
      <c r="E380" s="1047" t="s">
        <v>6199</v>
      </c>
      <c r="F380" s="1047" t="s">
        <v>6199</v>
      </c>
      <c r="G380" s="1047" t="s">
        <v>6200</v>
      </c>
      <c r="H380" s="1047" t="s">
        <v>6201</v>
      </c>
    </row>
    <row r="381" spans="1:8">
      <c r="A381" s="1044">
        <v>2</v>
      </c>
      <c r="B381" s="1426" t="s">
        <v>1533</v>
      </c>
      <c r="C381" s="1007" t="s">
        <v>749</v>
      </c>
      <c r="D381" s="1047">
        <v>0</v>
      </c>
      <c r="E381" s="1047" t="s">
        <v>6202</v>
      </c>
      <c r="F381" s="1047" t="s">
        <v>6202</v>
      </c>
      <c r="G381" s="1047" t="s">
        <v>6203</v>
      </c>
      <c r="H381" s="1047" t="s">
        <v>6204</v>
      </c>
    </row>
    <row r="382" spans="1:8">
      <c r="A382" s="1044">
        <v>2</v>
      </c>
      <c r="B382" s="1426" t="s">
        <v>1534</v>
      </c>
      <c r="C382" s="1007" t="s">
        <v>750</v>
      </c>
      <c r="D382" s="1047">
        <v>0</v>
      </c>
      <c r="E382" s="1047" t="s">
        <v>6205</v>
      </c>
      <c r="F382" s="1047" t="s">
        <v>6205</v>
      </c>
      <c r="G382" s="1047" t="s">
        <v>6206</v>
      </c>
      <c r="H382" s="1047" t="s">
        <v>6207</v>
      </c>
    </row>
    <row r="383" spans="1:8">
      <c r="A383" s="1044">
        <v>2</v>
      </c>
      <c r="B383" s="1426" t="s">
        <v>1535</v>
      </c>
      <c r="C383" s="1007" t="s">
        <v>751</v>
      </c>
      <c r="D383" s="1047">
        <v>0</v>
      </c>
      <c r="E383" s="1047" t="s">
        <v>6208</v>
      </c>
      <c r="F383" s="1047" t="s">
        <v>6208</v>
      </c>
      <c r="G383" s="1047" t="s">
        <v>6209</v>
      </c>
      <c r="H383" s="1047" t="s">
        <v>6210</v>
      </c>
    </row>
    <row r="384" spans="1:8">
      <c r="A384" s="1044">
        <v>2</v>
      </c>
      <c r="B384" s="1426" t="s">
        <v>1536</v>
      </c>
      <c r="C384" s="1007" t="s">
        <v>752</v>
      </c>
      <c r="D384" s="1047">
        <v>0</v>
      </c>
      <c r="E384" s="1047" t="s">
        <v>6211</v>
      </c>
      <c r="F384" s="1047" t="s">
        <v>6211</v>
      </c>
      <c r="G384" s="1047" t="s">
        <v>6212</v>
      </c>
      <c r="H384" s="1047" t="s">
        <v>6213</v>
      </c>
    </row>
    <row r="385" spans="1:9">
      <c r="A385" s="1044">
        <v>2</v>
      </c>
      <c r="B385" s="1426" t="s">
        <v>1537</v>
      </c>
      <c r="C385" s="1007" t="s">
        <v>753</v>
      </c>
      <c r="D385" s="1047">
        <v>0</v>
      </c>
      <c r="E385" s="1047" t="s">
        <v>6214</v>
      </c>
      <c r="F385" s="1047" t="s">
        <v>6214</v>
      </c>
      <c r="G385" s="1047" t="s">
        <v>6215</v>
      </c>
      <c r="H385" s="1047" t="s">
        <v>6216</v>
      </c>
    </row>
    <row r="386" spans="1:9">
      <c r="A386" s="1044">
        <v>2</v>
      </c>
      <c r="B386" s="1426" t="s">
        <v>3658</v>
      </c>
      <c r="C386" s="1007" t="s">
        <v>3606</v>
      </c>
      <c r="D386" s="1047">
        <v>0</v>
      </c>
      <c r="E386" s="1047" t="s">
        <v>6217</v>
      </c>
      <c r="F386" s="1047" t="s">
        <v>6217</v>
      </c>
      <c r="G386" s="1047" t="s">
        <v>6218</v>
      </c>
      <c r="H386" s="1047" t="s">
        <v>6219</v>
      </c>
    </row>
    <row r="387" spans="1:9">
      <c r="A387" s="1044">
        <v>2</v>
      </c>
      <c r="B387" s="1426" t="s">
        <v>3659</v>
      </c>
      <c r="C387" s="1007" t="s">
        <v>3607</v>
      </c>
      <c r="D387" s="1047">
        <v>0</v>
      </c>
      <c r="E387" s="1047" t="s">
        <v>6220</v>
      </c>
      <c r="F387" s="1047" t="s">
        <v>6220</v>
      </c>
      <c r="G387" s="1047" t="s">
        <v>6221</v>
      </c>
      <c r="H387" s="1047" t="s">
        <v>6222</v>
      </c>
    </row>
    <row r="388" spans="1:9" s="271" customFormat="1">
      <c r="A388" s="1044">
        <v>2</v>
      </c>
      <c r="B388" s="1426" t="s">
        <v>6223</v>
      </c>
      <c r="C388" s="1007" t="s">
        <v>6224</v>
      </c>
      <c r="D388" s="1047">
        <v>0</v>
      </c>
      <c r="E388" s="1047">
        <v>0</v>
      </c>
      <c r="F388" s="1047">
        <v>0</v>
      </c>
      <c r="G388" s="1047" t="s">
        <v>6225</v>
      </c>
      <c r="H388" s="1047" t="s">
        <v>6226</v>
      </c>
      <c r="I388" s="269"/>
    </row>
    <row r="389" spans="1:9">
      <c r="A389" s="1044">
        <v>2</v>
      </c>
      <c r="B389" s="1426" t="s">
        <v>3660</v>
      </c>
      <c r="C389" s="1007" t="s">
        <v>3608</v>
      </c>
      <c r="D389" s="1047">
        <v>0</v>
      </c>
      <c r="E389" s="1047" t="s">
        <v>6227</v>
      </c>
      <c r="F389" s="1047" t="s">
        <v>6227</v>
      </c>
      <c r="G389" s="1047" t="s">
        <v>6228</v>
      </c>
      <c r="H389" s="1047" t="s">
        <v>6229</v>
      </c>
    </row>
    <row r="390" spans="1:9">
      <c r="A390" s="1044">
        <v>2</v>
      </c>
      <c r="B390" s="1426" t="s">
        <v>6230</v>
      </c>
      <c r="C390" s="1007" t="s">
        <v>4423</v>
      </c>
      <c r="D390" s="1047">
        <v>0</v>
      </c>
      <c r="E390" s="1047" t="s">
        <v>6231</v>
      </c>
      <c r="F390" s="1047" t="s">
        <v>6231</v>
      </c>
      <c r="G390" s="1047" t="s">
        <v>6232</v>
      </c>
      <c r="H390" s="1047" t="s">
        <v>6233</v>
      </c>
    </row>
    <row r="391" spans="1:9">
      <c r="A391" s="1044">
        <v>2</v>
      </c>
      <c r="B391" s="1426" t="s">
        <v>6234</v>
      </c>
      <c r="C391" s="1007" t="s">
        <v>4424</v>
      </c>
      <c r="D391" s="1047">
        <v>0</v>
      </c>
      <c r="E391" s="1047">
        <v>0</v>
      </c>
      <c r="F391" s="1047">
        <v>0</v>
      </c>
      <c r="G391" s="1047" t="s">
        <v>6235</v>
      </c>
      <c r="H391" s="1047" t="s">
        <v>6236</v>
      </c>
    </row>
    <row r="392" spans="1:9">
      <c r="A392" s="1044">
        <v>2</v>
      </c>
      <c r="B392" s="1426" t="s">
        <v>6237</v>
      </c>
      <c r="C392" s="1007" t="s">
        <v>4425</v>
      </c>
      <c r="D392" s="1047">
        <v>0</v>
      </c>
      <c r="E392" s="1047">
        <v>0</v>
      </c>
      <c r="F392" s="1047">
        <v>0</v>
      </c>
      <c r="G392" s="1047" t="s">
        <v>6238</v>
      </c>
      <c r="H392" s="1047" t="s">
        <v>6239</v>
      </c>
    </row>
    <row r="393" spans="1:9">
      <c r="A393" s="1044">
        <v>2</v>
      </c>
      <c r="B393" s="1426" t="s">
        <v>1538</v>
      </c>
      <c r="C393" s="1007" t="s">
        <v>8710</v>
      </c>
      <c r="D393" s="1047" t="s">
        <v>6086</v>
      </c>
      <c r="E393" s="1047" t="s">
        <v>6240</v>
      </c>
      <c r="F393" s="1047" t="s">
        <v>6241</v>
      </c>
      <c r="G393" s="1047">
        <v>0</v>
      </c>
      <c r="H393" s="1047" t="s">
        <v>6241</v>
      </c>
    </row>
    <row r="394" spans="1:9">
      <c r="A394" s="1044">
        <v>2</v>
      </c>
      <c r="B394" s="1426" t="s">
        <v>1182</v>
      </c>
      <c r="C394" s="1007" t="s">
        <v>1183</v>
      </c>
      <c r="D394" s="1047" t="s">
        <v>6242</v>
      </c>
      <c r="E394" s="1047" t="s">
        <v>6243</v>
      </c>
      <c r="F394" s="1047" t="s">
        <v>6244</v>
      </c>
      <c r="G394" s="1047" t="s">
        <v>6245</v>
      </c>
      <c r="H394" s="1047" t="s">
        <v>6246</v>
      </c>
    </row>
    <row r="395" spans="1:9">
      <c r="A395" s="1044">
        <v>2</v>
      </c>
      <c r="B395" s="1426" t="s">
        <v>1539</v>
      </c>
      <c r="C395" s="1007" t="s">
        <v>6247</v>
      </c>
      <c r="D395" s="1047" t="s">
        <v>6242</v>
      </c>
      <c r="E395" s="1047" t="s">
        <v>6243</v>
      </c>
      <c r="F395" s="1047" t="s">
        <v>6244</v>
      </c>
      <c r="G395" s="1047" t="s">
        <v>6245</v>
      </c>
      <c r="H395" s="1047" t="s">
        <v>6246</v>
      </c>
    </row>
    <row r="396" spans="1:9">
      <c r="A396" s="1044">
        <v>2</v>
      </c>
      <c r="B396" s="1426" t="s">
        <v>1540</v>
      </c>
      <c r="C396" s="1007" t="s">
        <v>1185</v>
      </c>
      <c r="D396" s="1047">
        <v>0</v>
      </c>
      <c r="E396" s="1047" t="s">
        <v>6248</v>
      </c>
      <c r="F396" s="1047" t="s">
        <v>6248</v>
      </c>
      <c r="G396" s="1047" t="s">
        <v>6249</v>
      </c>
      <c r="H396" s="1047" t="s">
        <v>6250</v>
      </c>
    </row>
    <row r="397" spans="1:9">
      <c r="A397" s="1044">
        <v>2</v>
      </c>
      <c r="B397" s="1426" t="s">
        <v>6251</v>
      </c>
      <c r="C397" s="1007" t="s">
        <v>754</v>
      </c>
      <c r="D397" s="1047">
        <v>0</v>
      </c>
      <c r="E397" s="1047" t="s">
        <v>6252</v>
      </c>
      <c r="F397" s="1047" t="s">
        <v>6252</v>
      </c>
      <c r="G397" s="1047">
        <v>0</v>
      </c>
      <c r="H397" s="1047" t="s">
        <v>6252</v>
      </c>
    </row>
    <row r="398" spans="1:9">
      <c r="A398" s="1044">
        <v>2</v>
      </c>
      <c r="B398" s="1426" t="s">
        <v>3661</v>
      </c>
      <c r="C398" s="1007" t="s">
        <v>6253</v>
      </c>
      <c r="D398" s="1047">
        <v>0</v>
      </c>
      <c r="E398" s="1047" t="s">
        <v>6254</v>
      </c>
      <c r="F398" s="1047" t="s">
        <v>6254</v>
      </c>
      <c r="G398" s="1047" t="s">
        <v>6255</v>
      </c>
      <c r="H398" s="1047" t="s">
        <v>6256</v>
      </c>
    </row>
    <row r="399" spans="1:9">
      <c r="A399" s="1044">
        <v>2</v>
      </c>
      <c r="B399" s="1426" t="s">
        <v>6257</v>
      </c>
      <c r="C399" s="1007" t="s">
        <v>4426</v>
      </c>
      <c r="D399" s="1047">
        <v>0</v>
      </c>
      <c r="E399" s="1047" t="s">
        <v>6258</v>
      </c>
      <c r="F399" s="1047" t="s">
        <v>6258</v>
      </c>
      <c r="G399" s="1047" t="s">
        <v>6259</v>
      </c>
      <c r="H399" s="1047" t="s">
        <v>6260</v>
      </c>
    </row>
    <row r="400" spans="1:9">
      <c r="A400" s="1044">
        <v>2</v>
      </c>
      <c r="B400" s="1426" t="s">
        <v>1541</v>
      </c>
      <c r="C400" s="1007" t="s">
        <v>1195</v>
      </c>
      <c r="D400" s="1047">
        <v>0</v>
      </c>
      <c r="E400" s="1047" t="s">
        <v>6261</v>
      </c>
      <c r="F400" s="1047" t="s">
        <v>6261</v>
      </c>
      <c r="G400" s="1047" t="s">
        <v>6262</v>
      </c>
      <c r="H400" s="1047" t="s">
        <v>6263</v>
      </c>
    </row>
    <row r="401" spans="1:9">
      <c r="A401" s="1044">
        <v>2</v>
      </c>
      <c r="B401" s="1426" t="s">
        <v>1542</v>
      </c>
      <c r="C401" s="1007" t="s">
        <v>756</v>
      </c>
      <c r="D401" s="1047">
        <v>0</v>
      </c>
      <c r="E401" s="1047" t="s">
        <v>6264</v>
      </c>
      <c r="F401" s="1047" t="s">
        <v>6264</v>
      </c>
      <c r="G401" s="1047" t="s">
        <v>6265</v>
      </c>
      <c r="H401" s="1047" t="s">
        <v>6266</v>
      </c>
    </row>
    <row r="402" spans="1:9">
      <c r="A402" s="1044">
        <v>2</v>
      </c>
      <c r="B402" s="1426" t="s">
        <v>1543</v>
      </c>
      <c r="C402" s="1007" t="s">
        <v>6267</v>
      </c>
      <c r="D402" s="1047">
        <v>0</v>
      </c>
      <c r="E402" s="1047" t="s">
        <v>6268</v>
      </c>
      <c r="F402" s="1047" t="s">
        <v>6268</v>
      </c>
      <c r="G402" s="1047" t="s">
        <v>6269</v>
      </c>
      <c r="H402" s="1047" t="s">
        <v>6270</v>
      </c>
    </row>
    <row r="403" spans="1:9">
      <c r="A403" s="1044">
        <v>2</v>
      </c>
      <c r="B403" s="1426" t="s">
        <v>1544</v>
      </c>
      <c r="C403" s="1007" t="s">
        <v>758</v>
      </c>
      <c r="D403" s="1047">
        <v>0</v>
      </c>
      <c r="E403" s="1047" t="s">
        <v>6271</v>
      </c>
      <c r="F403" s="1047" t="s">
        <v>6271</v>
      </c>
      <c r="G403" s="1047" t="s">
        <v>6272</v>
      </c>
      <c r="H403" s="1047" t="s">
        <v>6273</v>
      </c>
    </row>
    <row r="404" spans="1:9">
      <c r="A404" s="1044">
        <v>2</v>
      </c>
      <c r="B404" s="1426" t="s">
        <v>1545</v>
      </c>
      <c r="C404" s="1007" t="s">
        <v>6274</v>
      </c>
      <c r="D404" s="1047">
        <v>0</v>
      </c>
      <c r="E404" s="1047" t="s">
        <v>6275</v>
      </c>
      <c r="F404" s="1047" t="s">
        <v>6275</v>
      </c>
      <c r="G404" s="1047" t="s">
        <v>6276</v>
      </c>
      <c r="H404" s="1047" t="s">
        <v>6277</v>
      </c>
    </row>
    <row r="405" spans="1:9">
      <c r="A405" s="1044">
        <v>2</v>
      </c>
      <c r="B405" s="1426" t="s">
        <v>1546</v>
      </c>
      <c r="C405" s="1007" t="s">
        <v>761</v>
      </c>
      <c r="D405" s="1047">
        <v>0</v>
      </c>
      <c r="E405" s="1047" t="s">
        <v>6278</v>
      </c>
      <c r="F405" s="1047" t="s">
        <v>6278</v>
      </c>
      <c r="G405" s="1047" t="s">
        <v>6279</v>
      </c>
      <c r="H405" s="1047" t="s">
        <v>6280</v>
      </c>
    </row>
    <row r="406" spans="1:9">
      <c r="A406" s="1044">
        <v>2</v>
      </c>
      <c r="B406" s="1426" t="s">
        <v>1547</v>
      </c>
      <c r="C406" s="1007" t="s">
        <v>3610</v>
      </c>
      <c r="D406" s="1047">
        <v>0</v>
      </c>
      <c r="E406" s="1047" t="s">
        <v>6281</v>
      </c>
      <c r="F406" s="1047" t="s">
        <v>6281</v>
      </c>
      <c r="G406" s="1047" t="s">
        <v>6282</v>
      </c>
      <c r="H406" s="1047" t="s">
        <v>6283</v>
      </c>
    </row>
    <row r="407" spans="1:9">
      <c r="A407" s="1044">
        <v>2</v>
      </c>
      <c r="B407" s="1426" t="s">
        <v>1548</v>
      </c>
      <c r="C407" s="1007" t="s">
        <v>1549</v>
      </c>
      <c r="D407" s="1047">
        <v>0</v>
      </c>
      <c r="E407" s="1047" t="s">
        <v>6284</v>
      </c>
      <c r="F407" s="1047" t="s">
        <v>6284</v>
      </c>
      <c r="G407" s="1047" t="s">
        <v>6285</v>
      </c>
      <c r="H407" s="1047" t="s">
        <v>6286</v>
      </c>
      <c r="I407" s="271"/>
    </row>
    <row r="408" spans="1:9">
      <c r="A408" s="1044">
        <v>2</v>
      </c>
      <c r="B408" s="1426" t="s">
        <v>1550</v>
      </c>
      <c r="C408" s="1007" t="s">
        <v>762</v>
      </c>
      <c r="D408" s="1047">
        <v>0</v>
      </c>
      <c r="E408" s="1047" t="s">
        <v>6287</v>
      </c>
      <c r="F408" s="1047" t="s">
        <v>6287</v>
      </c>
      <c r="G408" s="1047" t="s">
        <v>6288</v>
      </c>
      <c r="H408" s="1047" t="s">
        <v>6289</v>
      </c>
    </row>
    <row r="409" spans="1:9">
      <c r="A409" s="1044">
        <v>2</v>
      </c>
      <c r="B409" s="1426" t="s">
        <v>1551</v>
      </c>
      <c r="C409" s="1007" t="s">
        <v>1552</v>
      </c>
      <c r="D409" s="1047">
        <v>0</v>
      </c>
      <c r="E409" s="1047" t="s">
        <v>6290</v>
      </c>
      <c r="F409" s="1047" t="s">
        <v>6290</v>
      </c>
      <c r="G409" s="1047" t="s">
        <v>6291</v>
      </c>
      <c r="H409" s="1047" t="s">
        <v>6292</v>
      </c>
    </row>
    <row r="410" spans="1:9" s="271" customFormat="1">
      <c r="A410" s="1044">
        <v>2</v>
      </c>
      <c r="B410" s="1426" t="s">
        <v>1553</v>
      </c>
      <c r="C410" s="1007" t="s">
        <v>763</v>
      </c>
      <c r="D410" s="1047">
        <v>0</v>
      </c>
      <c r="E410" s="1047" t="s">
        <v>6293</v>
      </c>
      <c r="F410" s="1047" t="s">
        <v>6293</v>
      </c>
      <c r="G410" s="1047" t="s">
        <v>6294</v>
      </c>
      <c r="H410" s="1047" t="s">
        <v>6295</v>
      </c>
      <c r="I410" s="269"/>
    </row>
    <row r="411" spans="1:9">
      <c r="A411" s="1044">
        <v>2</v>
      </c>
      <c r="B411" s="1426" t="s">
        <v>1554</v>
      </c>
      <c r="C411" s="1007" t="s">
        <v>1555</v>
      </c>
      <c r="D411" s="1047">
        <v>0</v>
      </c>
      <c r="E411" s="1047" t="s">
        <v>6296</v>
      </c>
      <c r="F411" s="1047" t="s">
        <v>6296</v>
      </c>
      <c r="G411" s="1047" t="s">
        <v>6297</v>
      </c>
      <c r="H411" s="1047" t="s">
        <v>6298</v>
      </c>
    </row>
    <row r="412" spans="1:9">
      <c r="A412" s="1044">
        <v>2</v>
      </c>
      <c r="B412" s="1426" t="s">
        <v>1556</v>
      </c>
      <c r="C412" s="1007" t="s">
        <v>764</v>
      </c>
      <c r="D412" s="1047">
        <v>0</v>
      </c>
      <c r="E412" s="1047" t="s">
        <v>6299</v>
      </c>
      <c r="F412" s="1047" t="s">
        <v>6299</v>
      </c>
      <c r="G412" s="1047" t="s">
        <v>6300</v>
      </c>
      <c r="H412" s="1047" t="s">
        <v>6301</v>
      </c>
    </row>
    <row r="413" spans="1:9">
      <c r="A413" s="1044">
        <v>2</v>
      </c>
      <c r="B413" s="1426" t="s">
        <v>1557</v>
      </c>
      <c r="C413" s="1007" t="s">
        <v>765</v>
      </c>
      <c r="D413" s="1047">
        <v>0</v>
      </c>
      <c r="E413" s="1047" t="s">
        <v>6302</v>
      </c>
      <c r="F413" s="1047" t="s">
        <v>6302</v>
      </c>
      <c r="G413" s="1047" t="s">
        <v>6303</v>
      </c>
      <c r="H413" s="1047" t="s">
        <v>6304</v>
      </c>
    </row>
    <row r="414" spans="1:9">
      <c r="A414" s="1044">
        <v>2</v>
      </c>
      <c r="B414" s="1426" t="s">
        <v>1558</v>
      </c>
      <c r="C414" s="1007" t="s">
        <v>1559</v>
      </c>
      <c r="D414" s="1047">
        <v>0</v>
      </c>
      <c r="E414" s="1047" t="s">
        <v>6305</v>
      </c>
      <c r="F414" s="1047" t="s">
        <v>6305</v>
      </c>
      <c r="G414" s="1047" t="s">
        <v>6306</v>
      </c>
      <c r="H414" s="1047" t="s">
        <v>6307</v>
      </c>
    </row>
    <row r="415" spans="1:9">
      <c r="A415" s="1044">
        <v>2</v>
      </c>
      <c r="B415" s="1426" t="s">
        <v>1560</v>
      </c>
      <c r="C415" s="1007" t="s">
        <v>1561</v>
      </c>
      <c r="D415" s="1047">
        <v>0</v>
      </c>
      <c r="E415" s="1047" t="s">
        <v>6308</v>
      </c>
      <c r="F415" s="1047" t="s">
        <v>6308</v>
      </c>
      <c r="G415" s="1047" t="s">
        <v>6309</v>
      </c>
      <c r="H415" s="1047" t="s">
        <v>6310</v>
      </c>
    </row>
    <row r="416" spans="1:9">
      <c r="A416" s="1044">
        <v>2</v>
      </c>
      <c r="B416" s="1426" t="s">
        <v>1562</v>
      </c>
      <c r="C416" s="1007" t="s">
        <v>3611</v>
      </c>
      <c r="D416" s="1047">
        <v>0</v>
      </c>
      <c r="E416" s="1047" t="s">
        <v>6311</v>
      </c>
      <c r="F416" s="1047" t="s">
        <v>6311</v>
      </c>
      <c r="G416" s="1047" t="s">
        <v>6312</v>
      </c>
      <c r="H416" s="1047" t="s">
        <v>6313</v>
      </c>
    </row>
    <row r="417" spans="1:9">
      <c r="A417" s="1044">
        <v>2</v>
      </c>
      <c r="B417" s="1426" t="s">
        <v>1563</v>
      </c>
      <c r="C417" s="1007" t="s">
        <v>766</v>
      </c>
      <c r="D417" s="1047">
        <v>0</v>
      </c>
      <c r="E417" s="1047" t="s">
        <v>6314</v>
      </c>
      <c r="F417" s="1047" t="s">
        <v>6314</v>
      </c>
      <c r="G417" s="1047" t="s">
        <v>6315</v>
      </c>
      <c r="H417" s="1047" t="s">
        <v>6316</v>
      </c>
    </row>
    <row r="418" spans="1:9">
      <c r="A418" s="1044">
        <v>2</v>
      </c>
      <c r="B418" s="1426" t="s">
        <v>3662</v>
      </c>
      <c r="C418" s="1007" t="s">
        <v>3613</v>
      </c>
      <c r="D418" s="1047">
        <v>0</v>
      </c>
      <c r="E418" s="1047" t="s">
        <v>6317</v>
      </c>
      <c r="F418" s="1047" t="s">
        <v>6317</v>
      </c>
      <c r="G418" s="1047" t="s">
        <v>6318</v>
      </c>
      <c r="H418" s="1047" t="s">
        <v>6319</v>
      </c>
    </row>
    <row r="419" spans="1:9">
      <c r="A419" s="1044">
        <v>2</v>
      </c>
      <c r="B419" s="1426" t="s">
        <v>6320</v>
      </c>
      <c r="C419" s="1007" t="s">
        <v>6321</v>
      </c>
      <c r="D419" s="1047">
        <v>0</v>
      </c>
      <c r="E419" s="1047" t="s">
        <v>6322</v>
      </c>
      <c r="F419" s="1047" t="s">
        <v>6322</v>
      </c>
      <c r="G419" s="1047" t="s">
        <v>6323</v>
      </c>
      <c r="H419" s="1047" t="s">
        <v>6324</v>
      </c>
    </row>
    <row r="420" spans="1:9">
      <c r="A420" s="1044">
        <v>2</v>
      </c>
      <c r="B420" s="1426" t="s">
        <v>6325</v>
      </c>
      <c r="C420" s="1007" t="s">
        <v>3614</v>
      </c>
      <c r="D420" s="1047">
        <v>0</v>
      </c>
      <c r="E420" s="1047" t="s">
        <v>6326</v>
      </c>
      <c r="F420" s="1047" t="s">
        <v>6326</v>
      </c>
      <c r="G420" s="1047" t="s">
        <v>6327</v>
      </c>
      <c r="H420" s="1047" t="s">
        <v>6328</v>
      </c>
    </row>
    <row r="421" spans="1:9">
      <c r="A421" s="1044">
        <v>2</v>
      </c>
      <c r="B421" s="1426" t="s">
        <v>3663</v>
      </c>
      <c r="C421" s="1007" t="s">
        <v>6329</v>
      </c>
      <c r="D421" s="1047">
        <v>0</v>
      </c>
      <c r="E421" s="1047" t="s">
        <v>6330</v>
      </c>
      <c r="F421" s="1047" t="s">
        <v>6330</v>
      </c>
      <c r="G421" s="1047" t="s">
        <v>6331</v>
      </c>
      <c r="H421" s="1047" t="s">
        <v>6195</v>
      </c>
    </row>
    <row r="422" spans="1:9" s="271" customFormat="1">
      <c r="A422" s="1044">
        <v>2</v>
      </c>
      <c r="B422" s="1426" t="s">
        <v>3664</v>
      </c>
      <c r="C422" s="1007" t="s">
        <v>3616</v>
      </c>
      <c r="D422" s="1047">
        <v>0</v>
      </c>
      <c r="E422" s="1047" t="s">
        <v>6332</v>
      </c>
      <c r="F422" s="1047" t="s">
        <v>6332</v>
      </c>
      <c r="G422" s="1047" t="s">
        <v>6333</v>
      </c>
      <c r="H422" s="1047" t="s">
        <v>6334</v>
      </c>
      <c r="I422" s="269"/>
    </row>
    <row r="423" spans="1:9">
      <c r="A423" s="1044">
        <v>2</v>
      </c>
      <c r="B423" s="1426" t="s">
        <v>3665</v>
      </c>
      <c r="C423" s="1007" t="s">
        <v>3617</v>
      </c>
      <c r="D423" s="1047">
        <v>0</v>
      </c>
      <c r="E423" s="1047" t="s">
        <v>6335</v>
      </c>
      <c r="F423" s="1047" t="s">
        <v>6335</v>
      </c>
      <c r="G423" s="1047" t="s">
        <v>6336</v>
      </c>
      <c r="H423" s="1047" t="s">
        <v>6337</v>
      </c>
    </row>
    <row r="424" spans="1:9">
      <c r="A424" s="1044">
        <v>2</v>
      </c>
      <c r="B424" s="1426" t="s">
        <v>3666</v>
      </c>
      <c r="C424" s="1007" t="s">
        <v>3618</v>
      </c>
      <c r="D424" s="1047">
        <v>0</v>
      </c>
      <c r="E424" s="1047" t="s">
        <v>6338</v>
      </c>
      <c r="F424" s="1047" t="s">
        <v>6338</v>
      </c>
      <c r="G424" s="1047" t="s">
        <v>6339</v>
      </c>
      <c r="H424" s="1047" t="s">
        <v>6340</v>
      </c>
    </row>
    <row r="425" spans="1:9">
      <c r="A425" s="1044">
        <v>2</v>
      </c>
      <c r="B425" s="1426" t="s">
        <v>6341</v>
      </c>
      <c r="C425" s="1007" t="s">
        <v>4427</v>
      </c>
      <c r="D425" s="1047">
        <v>0</v>
      </c>
      <c r="E425" s="1047" t="s">
        <v>6342</v>
      </c>
      <c r="F425" s="1047" t="s">
        <v>6342</v>
      </c>
      <c r="G425" s="1047" t="s">
        <v>6343</v>
      </c>
      <c r="H425" s="1047" t="s">
        <v>6344</v>
      </c>
    </row>
    <row r="426" spans="1:9">
      <c r="A426" s="1044">
        <v>2</v>
      </c>
      <c r="B426" s="1426" t="s">
        <v>6345</v>
      </c>
      <c r="C426" s="1007" t="s">
        <v>6346</v>
      </c>
      <c r="D426" s="1047">
        <v>0</v>
      </c>
      <c r="E426" s="1047">
        <v>0</v>
      </c>
      <c r="F426" s="1047">
        <v>0</v>
      </c>
      <c r="G426" s="1047" t="s">
        <v>6347</v>
      </c>
      <c r="H426" s="1047" t="s">
        <v>6348</v>
      </c>
    </row>
    <row r="427" spans="1:9">
      <c r="A427" s="1044">
        <v>2</v>
      </c>
      <c r="B427" s="1426" t="s">
        <v>6349</v>
      </c>
      <c r="C427" s="1007" t="s">
        <v>4429</v>
      </c>
      <c r="D427" s="1047">
        <v>0</v>
      </c>
      <c r="E427" s="1047">
        <v>0</v>
      </c>
      <c r="F427" s="1047">
        <v>0</v>
      </c>
      <c r="G427" s="1047" t="s">
        <v>6350</v>
      </c>
      <c r="H427" s="1047" t="s">
        <v>6351</v>
      </c>
    </row>
    <row r="428" spans="1:9">
      <c r="A428" s="1044">
        <v>2</v>
      </c>
      <c r="B428" s="1426" t="s">
        <v>6352</v>
      </c>
      <c r="C428" s="1007" t="s">
        <v>4430</v>
      </c>
      <c r="D428" s="1047">
        <v>0</v>
      </c>
      <c r="E428" s="1047">
        <v>0</v>
      </c>
      <c r="F428" s="1047">
        <v>0</v>
      </c>
      <c r="G428" s="1047" t="s">
        <v>6353</v>
      </c>
      <c r="H428" s="1047" t="s">
        <v>6354</v>
      </c>
    </row>
    <row r="429" spans="1:9">
      <c r="A429" s="1044">
        <v>2</v>
      </c>
      <c r="B429" s="1426" t="s">
        <v>1564</v>
      </c>
      <c r="C429" s="1007" t="s">
        <v>805</v>
      </c>
      <c r="D429" s="1047" t="s">
        <v>6242</v>
      </c>
      <c r="E429" s="1047" t="s">
        <v>6355</v>
      </c>
      <c r="F429" s="1047" t="s">
        <v>6356</v>
      </c>
      <c r="G429" s="1047">
        <v>0</v>
      </c>
      <c r="H429" s="1047" t="s">
        <v>6356</v>
      </c>
    </row>
    <row r="430" spans="1:9">
      <c r="A430" s="1044">
        <v>2</v>
      </c>
      <c r="B430" s="1426" t="s">
        <v>1220</v>
      </c>
      <c r="C430" s="1007" t="s">
        <v>1221</v>
      </c>
      <c r="D430" s="1047" t="s">
        <v>6357</v>
      </c>
      <c r="E430" s="1047" t="s">
        <v>6358</v>
      </c>
      <c r="F430" s="1047" t="s">
        <v>6359</v>
      </c>
      <c r="G430" s="1047" t="s">
        <v>6360</v>
      </c>
      <c r="H430" s="1047" t="s">
        <v>6361</v>
      </c>
    </row>
    <row r="431" spans="1:9">
      <c r="A431" s="1044">
        <v>2</v>
      </c>
      <c r="B431" s="1426" t="s">
        <v>1565</v>
      </c>
      <c r="C431" s="1007" t="s">
        <v>6362</v>
      </c>
      <c r="D431" s="1047" t="s">
        <v>6357</v>
      </c>
      <c r="E431" s="1047" t="s">
        <v>6358</v>
      </c>
      <c r="F431" s="1047" t="s">
        <v>6359</v>
      </c>
      <c r="G431" s="1047" t="s">
        <v>6360</v>
      </c>
      <c r="H431" s="1047" t="s">
        <v>6361</v>
      </c>
    </row>
    <row r="432" spans="1:9">
      <c r="A432" s="1044">
        <v>2</v>
      </c>
      <c r="B432" s="1426" t="s">
        <v>1566</v>
      </c>
      <c r="C432" s="1007" t="s">
        <v>1567</v>
      </c>
      <c r="D432" s="1047">
        <v>0</v>
      </c>
      <c r="E432" s="1047" t="s">
        <v>6363</v>
      </c>
      <c r="F432" s="1047" t="s">
        <v>6363</v>
      </c>
      <c r="G432" s="1047" t="s">
        <v>6364</v>
      </c>
      <c r="H432" s="1047" t="s">
        <v>6365</v>
      </c>
    </row>
    <row r="433" spans="1:9">
      <c r="A433" s="1044">
        <v>2</v>
      </c>
      <c r="B433" s="1426" t="s">
        <v>1568</v>
      </c>
      <c r="C433" s="1007" t="s">
        <v>768</v>
      </c>
      <c r="D433" s="1047">
        <v>0</v>
      </c>
      <c r="E433" s="1047" t="s">
        <v>6366</v>
      </c>
      <c r="F433" s="1047" t="s">
        <v>6366</v>
      </c>
      <c r="G433" s="1047" t="s">
        <v>6367</v>
      </c>
      <c r="H433" s="1047" t="s">
        <v>6368</v>
      </c>
      <c r="I433" s="271"/>
    </row>
    <row r="434" spans="1:9">
      <c r="A434" s="1044">
        <v>2</v>
      </c>
      <c r="B434" s="1426" t="s">
        <v>1569</v>
      </c>
      <c r="C434" s="1007" t="s">
        <v>769</v>
      </c>
      <c r="D434" s="1047">
        <v>0</v>
      </c>
      <c r="E434" s="1047" t="s">
        <v>6369</v>
      </c>
      <c r="F434" s="1047" t="s">
        <v>6369</v>
      </c>
      <c r="G434" s="1047" t="s">
        <v>6370</v>
      </c>
      <c r="H434" s="1047" t="s">
        <v>6371</v>
      </c>
    </row>
    <row r="435" spans="1:9">
      <c r="A435" s="1044">
        <v>2</v>
      </c>
      <c r="B435" s="1426" t="s">
        <v>1570</v>
      </c>
      <c r="C435" s="1007" t="s">
        <v>770</v>
      </c>
      <c r="D435" s="1047">
        <v>0</v>
      </c>
      <c r="E435" s="1047" t="s">
        <v>6372</v>
      </c>
      <c r="F435" s="1047" t="s">
        <v>6372</v>
      </c>
      <c r="G435" s="1047" t="s">
        <v>6373</v>
      </c>
      <c r="H435" s="1047" t="s">
        <v>6374</v>
      </c>
    </row>
    <row r="436" spans="1:9">
      <c r="A436" s="1044">
        <v>2</v>
      </c>
      <c r="B436" s="1426" t="s">
        <v>1571</v>
      </c>
      <c r="C436" s="1007" t="s">
        <v>1572</v>
      </c>
      <c r="D436" s="1047">
        <v>0</v>
      </c>
      <c r="E436" s="1047" t="s">
        <v>6375</v>
      </c>
      <c r="F436" s="1047" t="s">
        <v>6375</v>
      </c>
      <c r="G436" s="1047" t="s">
        <v>6376</v>
      </c>
      <c r="H436" s="1047" t="s">
        <v>6377</v>
      </c>
    </row>
    <row r="437" spans="1:9">
      <c r="A437" s="1044">
        <v>2</v>
      </c>
      <c r="B437" s="1426" t="s">
        <v>1573</v>
      </c>
      <c r="C437" s="1007" t="s">
        <v>771</v>
      </c>
      <c r="D437" s="1047">
        <v>0</v>
      </c>
      <c r="E437" s="1047" t="s">
        <v>6378</v>
      </c>
      <c r="F437" s="1047" t="s">
        <v>6378</v>
      </c>
      <c r="G437" s="1047" t="s">
        <v>6379</v>
      </c>
      <c r="H437" s="1047" t="s">
        <v>6380</v>
      </c>
    </row>
    <row r="438" spans="1:9">
      <c r="A438" s="1044">
        <v>2</v>
      </c>
      <c r="B438" s="1426" t="s">
        <v>1574</v>
      </c>
      <c r="C438" s="1007" t="s">
        <v>6381</v>
      </c>
      <c r="D438" s="1047">
        <v>0</v>
      </c>
      <c r="E438" s="1047" t="s">
        <v>6382</v>
      </c>
      <c r="F438" s="1047" t="s">
        <v>6382</v>
      </c>
      <c r="G438" s="1047" t="s">
        <v>6383</v>
      </c>
      <c r="H438" s="1047" t="s">
        <v>6384</v>
      </c>
    </row>
    <row r="439" spans="1:9">
      <c r="A439" s="1044">
        <v>2</v>
      </c>
      <c r="B439" s="1426" t="s">
        <v>1575</v>
      </c>
      <c r="C439" s="1007" t="s">
        <v>773</v>
      </c>
      <c r="D439" s="1047">
        <v>0</v>
      </c>
      <c r="E439" s="1047" t="s">
        <v>6385</v>
      </c>
      <c r="F439" s="1047" t="s">
        <v>6385</v>
      </c>
      <c r="G439" s="1047" t="s">
        <v>6386</v>
      </c>
      <c r="H439" s="1047" t="s">
        <v>6387</v>
      </c>
    </row>
    <row r="440" spans="1:9">
      <c r="A440" s="1044">
        <v>2</v>
      </c>
      <c r="B440" s="1426" t="s">
        <v>1576</v>
      </c>
      <c r="C440" s="1007" t="s">
        <v>806</v>
      </c>
      <c r="D440" s="1047" t="s">
        <v>6357</v>
      </c>
      <c r="E440" s="1047" t="s">
        <v>6388</v>
      </c>
      <c r="F440" s="1047" t="s">
        <v>6389</v>
      </c>
      <c r="G440" s="1047">
        <v>0</v>
      </c>
      <c r="H440" s="1047" t="s">
        <v>6389</v>
      </c>
    </row>
    <row r="441" spans="1:9">
      <c r="A441" s="1044">
        <v>2</v>
      </c>
      <c r="B441" s="1426" t="s">
        <v>1353</v>
      </c>
      <c r="C441" s="1007" t="s">
        <v>1354</v>
      </c>
      <c r="D441" s="1047" t="s">
        <v>6390</v>
      </c>
      <c r="E441" s="1047" t="s">
        <v>6391</v>
      </c>
      <c r="F441" s="1047" t="s">
        <v>6392</v>
      </c>
      <c r="G441" s="1047" t="s">
        <v>6393</v>
      </c>
      <c r="H441" s="1047" t="s">
        <v>6394</v>
      </c>
    </row>
    <row r="442" spans="1:9">
      <c r="A442" s="1044">
        <v>2</v>
      </c>
      <c r="B442" s="1426" t="s">
        <v>1577</v>
      </c>
      <c r="C442" s="1007" t="s">
        <v>6395</v>
      </c>
      <c r="D442" s="1047" t="s">
        <v>6390</v>
      </c>
      <c r="E442" s="1047" t="s">
        <v>6391</v>
      </c>
      <c r="F442" s="1047" t="s">
        <v>6392</v>
      </c>
      <c r="G442" s="1047" t="s">
        <v>6393</v>
      </c>
      <c r="H442" s="1047" t="s">
        <v>6394</v>
      </c>
    </row>
    <row r="443" spans="1:9">
      <c r="A443" s="1044">
        <v>2</v>
      </c>
      <c r="B443" s="1426" t="s">
        <v>1578</v>
      </c>
      <c r="C443" s="1007" t="s">
        <v>1356</v>
      </c>
      <c r="D443" s="1047">
        <v>0</v>
      </c>
      <c r="E443" s="1047" t="s">
        <v>6396</v>
      </c>
      <c r="F443" s="1047" t="s">
        <v>6396</v>
      </c>
      <c r="G443" s="1047" t="s">
        <v>6397</v>
      </c>
      <c r="H443" s="1047" t="s">
        <v>6398</v>
      </c>
    </row>
    <row r="444" spans="1:9">
      <c r="A444" s="1044">
        <v>2</v>
      </c>
      <c r="B444" s="1426" t="s">
        <v>1579</v>
      </c>
      <c r="C444" s="1007" t="s">
        <v>1580</v>
      </c>
      <c r="D444" s="1047">
        <v>0</v>
      </c>
      <c r="E444" s="1047" t="s">
        <v>6399</v>
      </c>
      <c r="F444" s="1047" t="s">
        <v>6399</v>
      </c>
      <c r="G444" s="1047" t="s">
        <v>6400</v>
      </c>
      <c r="H444" s="1047" t="s">
        <v>6401</v>
      </c>
    </row>
    <row r="445" spans="1:9">
      <c r="A445" s="1044">
        <v>2</v>
      </c>
      <c r="B445" s="1426" t="s">
        <v>1581</v>
      </c>
      <c r="C445" s="1007" t="s">
        <v>6402</v>
      </c>
      <c r="D445" s="1047">
        <v>0</v>
      </c>
      <c r="E445" s="1047" t="s">
        <v>6403</v>
      </c>
      <c r="F445" s="1047" t="s">
        <v>6403</v>
      </c>
      <c r="G445" s="1047" t="s">
        <v>6404</v>
      </c>
      <c r="H445" s="1047" t="s">
        <v>6405</v>
      </c>
      <c r="I445" s="271"/>
    </row>
    <row r="446" spans="1:9">
      <c r="A446" s="1044">
        <v>2</v>
      </c>
      <c r="B446" s="1426" t="s">
        <v>6406</v>
      </c>
      <c r="C446" s="1007" t="s">
        <v>6407</v>
      </c>
      <c r="D446" s="1047">
        <v>0</v>
      </c>
      <c r="E446" s="1047">
        <v>0</v>
      </c>
      <c r="F446" s="1047">
        <v>0</v>
      </c>
      <c r="G446" s="1047" t="s">
        <v>6408</v>
      </c>
      <c r="H446" s="1047" t="s">
        <v>6409</v>
      </c>
    </row>
    <row r="447" spans="1:9">
      <c r="A447" s="1044">
        <v>2</v>
      </c>
      <c r="B447" s="1426" t="s">
        <v>1582</v>
      </c>
      <c r="C447" s="1007" t="s">
        <v>776</v>
      </c>
      <c r="D447" s="1047">
        <v>0</v>
      </c>
      <c r="E447" s="1047">
        <v>0</v>
      </c>
      <c r="F447" s="1047">
        <v>0</v>
      </c>
      <c r="G447" s="1047" t="s">
        <v>6410</v>
      </c>
      <c r="H447" s="1047" t="s">
        <v>6411</v>
      </c>
    </row>
    <row r="448" spans="1:9">
      <c r="A448" s="1044">
        <v>2</v>
      </c>
      <c r="B448" s="1426" t="s">
        <v>1583</v>
      </c>
      <c r="C448" s="1007" t="s">
        <v>777</v>
      </c>
      <c r="D448" s="1047">
        <v>0</v>
      </c>
      <c r="E448" s="1047" t="s">
        <v>6412</v>
      </c>
      <c r="F448" s="1047" t="s">
        <v>6412</v>
      </c>
      <c r="G448" s="1047" t="s">
        <v>6413</v>
      </c>
      <c r="H448" s="1047" t="s">
        <v>6414</v>
      </c>
    </row>
    <row r="449" spans="1:9">
      <c r="A449" s="1044">
        <v>2</v>
      </c>
      <c r="B449" s="1426" t="s">
        <v>1584</v>
      </c>
      <c r="C449" s="1007" t="s">
        <v>778</v>
      </c>
      <c r="D449" s="1047">
        <v>0</v>
      </c>
      <c r="E449" s="1047" t="s">
        <v>6415</v>
      </c>
      <c r="F449" s="1047" t="s">
        <v>6415</v>
      </c>
      <c r="G449" s="1047" t="s">
        <v>6416</v>
      </c>
      <c r="H449" s="1047" t="s">
        <v>6417</v>
      </c>
    </row>
    <row r="450" spans="1:9">
      <c r="A450" s="1044">
        <v>2</v>
      </c>
      <c r="B450" s="1426" t="s">
        <v>6418</v>
      </c>
      <c r="C450" s="1007" t="s">
        <v>779</v>
      </c>
      <c r="D450" s="1047">
        <v>0</v>
      </c>
      <c r="E450" s="1047" t="s">
        <v>6419</v>
      </c>
      <c r="F450" s="1047" t="s">
        <v>6419</v>
      </c>
      <c r="G450" s="1047" t="s">
        <v>6420</v>
      </c>
      <c r="H450" s="1047" t="s">
        <v>6421</v>
      </c>
    </row>
    <row r="451" spans="1:9">
      <c r="A451" s="1044">
        <v>2</v>
      </c>
      <c r="B451" s="1426" t="s">
        <v>6422</v>
      </c>
      <c r="C451" s="1007" t="s">
        <v>780</v>
      </c>
      <c r="D451" s="1047">
        <v>0</v>
      </c>
      <c r="E451" s="1047">
        <v>0</v>
      </c>
      <c r="F451" s="1047">
        <v>0</v>
      </c>
      <c r="G451" s="1047" t="s">
        <v>6423</v>
      </c>
      <c r="H451" s="1047" t="s">
        <v>6424</v>
      </c>
    </row>
    <row r="452" spans="1:9">
      <c r="A452" s="1044">
        <v>2</v>
      </c>
      <c r="B452" s="1426" t="s">
        <v>1585</v>
      </c>
      <c r="C452" s="1007" t="s">
        <v>781</v>
      </c>
      <c r="D452" s="1047">
        <v>0</v>
      </c>
      <c r="E452" s="1047" t="s">
        <v>6425</v>
      </c>
      <c r="F452" s="1047" t="s">
        <v>6425</v>
      </c>
      <c r="G452" s="1047" t="s">
        <v>6426</v>
      </c>
      <c r="H452" s="1047" t="s">
        <v>6427</v>
      </c>
    </row>
    <row r="453" spans="1:9">
      <c r="A453" s="1044">
        <v>2</v>
      </c>
      <c r="B453" s="1426" t="s">
        <v>6428</v>
      </c>
      <c r="C453" s="1007" t="s">
        <v>782</v>
      </c>
      <c r="D453" s="1047">
        <v>0</v>
      </c>
      <c r="E453" s="1047" t="s">
        <v>6429</v>
      </c>
      <c r="F453" s="1047" t="s">
        <v>6429</v>
      </c>
      <c r="G453" s="1047" t="s">
        <v>6430</v>
      </c>
      <c r="H453" s="1047" t="s">
        <v>6431</v>
      </c>
    </row>
    <row r="454" spans="1:9">
      <c r="A454" s="1044">
        <v>2</v>
      </c>
      <c r="B454" s="1426" t="s">
        <v>1586</v>
      </c>
      <c r="C454" s="1007" t="s">
        <v>783</v>
      </c>
      <c r="D454" s="1047">
        <v>0</v>
      </c>
      <c r="E454" s="1047" t="s">
        <v>6432</v>
      </c>
      <c r="F454" s="1047" t="s">
        <v>6432</v>
      </c>
      <c r="G454" s="1047" t="s">
        <v>6433</v>
      </c>
      <c r="H454" s="1047" t="s">
        <v>6434</v>
      </c>
    </row>
    <row r="455" spans="1:9">
      <c r="A455" s="1044">
        <v>2</v>
      </c>
      <c r="B455" s="1426" t="s">
        <v>1587</v>
      </c>
      <c r="C455" s="1007" t="s">
        <v>1588</v>
      </c>
      <c r="D455" s="1047">
        <v>0</v>
      </c>
      <c r="E455" s="1047" t="s">
        <v>6435</v>
      </c>
      <c r="F455" s="1047" t="s">
        <v>6435</v>
      </c>
      <c r="G455" s="1047" t="s">
        <v>6436</v>
      </c>
      <c r="H455" s="1047" t="s">
        <v>6437</v>
      </c>
    </row>
    <row r="456" spans="1:9" s="271" customFormat="1">
      <c r="A456" s="1044">
        <v>2</v>
      </c>
      <c r="B456" s="1426" t="s">
        <v>1589</v>
      </c>
      <c r="C456" s="1007" t="s">
        <v>784</v>
      </c>
      <c r="D456" s="1047">
        <v>0</v>
      </c>
      <c r="E456" s="1047" t="s">
        <v>6438</v>
      </c>
      <c r="F456" s="1047" t="s">
        <v>6438</v>
      </c>
      <c r="G456" s="1047" t="s">
        <v>6439</v>
      </c>
      <c r="H456" s="1047" t="s">
        <v>6440</v>
      </c>
      <c r="I456" s="269"/>
    </row>
    <row r="457" spans="1:9">
      <c r="A457" s="1044">
        <v>2</v>
      </c>
      <c r="B457" s="1426" t="s">
        <v>1590</v>
      </c>
      <c r="C457" s="1007" t="s">
        <v>6441</v>
      </c>
      <c r="D457" s="1047">
        <v>0</v>
      </c>
      <c r="E457" s="1047" t="s">
        <v>6442</v>
      </c>
      <c r="F457" s="1047" t="s">
        <v>6442</v>
      </c>
      <c r="G457" s="1047" t="s">
        <v>6443</v>
      </c>
      <c r="H457" s="1047" t="s">
        <v>6444</v>
      </c>
    </row>
    <row r="458" spans="1:9">
      <c r="A458" s="1044">
        <v>2</v>
      </c>
      <c r="B458" s="1426" t="s">
        <v>1591</v>
      </c>
      <c r="C458" s="1007" t="s">
        <v>787</v>
      </c>
      <c r="D458" s="1047">
        <v>0</v>
      </c>
      <c r="E458" s="1047" t="s">
        <v>6445</v>
      </c>
      <c r="F458" s="1047" t="s">
        <v>6445</v>
      </c>
      <c r="G458" s="1047" t="s">
        <v>6446</v>
      </c>
      <c r="H458" s="1047" t="s">
        <v>6447</v>
      </c>
    </row>
    <row r="459" spans="1:9">
      <c r="A459" s="1044">
        <v>2</v>
      </c>
      <c r="B459" s="1426" t="s">
        <v>1592</v>
      </c>
      <c r="C459" s="1007" t="s">
        <v>1397</v>
      </c>
      <c r="D459" s="1047">
        <v>0</v>
      </c>
      <c r="E459" s="1047" t="s">
        <v>6448</v>
      </c>
      <c r="F459" s="1047" t="s">
        <v>6448</v>
      </c>
      <c r="G459" s="1047" t="s">
        <v>6449</v>
      </c>
      <c r="H459" s="1047" t="s">
        <v>6450</v>
      </c>
    </row>
    <row r="460" spans="1:9">
      <c r="A460" s="1044">
        <v>2</v>
      </c>
      <c r="B460" s="1426" t="s">
        <v>1593</v>
      </c>
      <c r="C460" s="1007" t="s">
        <v>788</v>
      </c>
      <c r="D460" s="1047">
        <v>0</v>
      </c>
      <c r="E460" s="1047" t="s">
        <v>6451</v>
      </c>
      <c r="F460" s="1047" t="s">
        <v>6451</v>
      </c>
      <c r="G460" s="1047" t="s">
        <v>6452</v>
      </c>
      <c r="H460" s="1047" t="s">
        <v>6453</v>
      </c>
    </row>
    <row r="461" spans="1:9">
      <c r="A461" s="1044">
        <v>2</v>
      </c>
      <c r="B461" s="1426" t="s">
        <v>1594</v>
      </c>
      <c r="C461" s="1007" t="s">
        <v>6454</v>
      </c>
      <c r="D461" s="1047">
        <v>0</v>
      </c>
      <c r="E461" s="1047">
        <v>0</v>
      </c>
      <c r="F461" s="1047">
        <v>0</v>
      </c>
      <c r="G461" s="1047" t="s">
        <v>6455</v>
      </c>
      <c r="H461" s="1047" t="s">
        <v>6456</v>
      </c>
    </row>
    <row r="462" spans="1:9">
      <c r="A462" s="1044">
        <v>2</v>
      </c>
      <c r="B462" s="1426" t="s">
        <v>1595</v>
      </c>
      <c r="C462" s="1007" t="s">
        <v>792</v>
      </c>
      <c r="D462" s="1047">
        <v>0</v>
      </c>
      <c r="E462" s="1047" t="s">
        <v>6457</v>
      </c>
      <c r="F462" s="1047" t="s">
        <v>6457</v>
      </c>
      <c r="G462" s="1047" t="s">
        <v>6458</v>
      </c>
      <c r="H462" s="1047" t="s">
        <v>6459</v>
      </c>
    </row>
    <row r="463" spans="1:9">
      <c r="A463" s="1044">
        <v>2</v>
      </c>
      <c r="B463" s="1426" t="s">
        <v>1596</v>
      </c>
      <c r="C463" s="1007" t="s">
        <v>6460</v>
      </c>
      <c r="D463" s="1047">
        <v>0</v>
      </c>
      <c r="E463" s="1047" t="s">
        <v>6461</v>
      </c>
      <c r="F463" s="1047" t="s">
        <v>6461</v>
      </c>
      <c r="G463" s="1047" t="s">
        <v>6462</v>
      </c>
      <c r="H463" s="1047" t="s">
        <v>6463</v>
      </c>
    </row>
    <row r="464" spans="1:9">
      <c r="A464" s="1044">
        <v>2</v>
      </c>
      <c r="B464" s="1426" t="s">
        <v>1597</v>
      </c>
      <c r="C464" s="1007" t="s">
        <v>1598</v>
      </c>
      <c r="D464" s="1047">
        <v>0</v>
      </c>
      <c r="E464" s="1047">
        <v>0</v>
      </c>
      <c r="F464" s="1047">
        <v>0</v>
      </c>
      <c r="G464" s="1047" t="s">
        <v>6464</v>
      </c>
      <c r="H464" s="1047" t="s">
        <v>6465</v>
      </c>
    </row>
    <row r="465" spans="1:9">
      <c r="A465" s="1044">
        <v>2</v>
      </c>
      <c r="B465" s="1426" t="s">
        <v>1599</v>
      </c>
      <c r="C465" s="1007" t="s">
        <v>797</v>
      </c>
      <c r="D465" s="1047">
        <v>0</v>
      </c>
      <c r="E465" s="1047" t="s">
        <v>6466</v>
      </c>
      <c r="F465" s="1047" t="s">
        <v>6466</v>
      </c>
      <c r="G465" s="1047" t="s">
        <v>6467</v>
      </c>
      <c r="H465" s="1047" t="s">
        <v>6468</v>
      </c>
    </row>
    <row r="466" spans="1:9">
      <c r="A466" s="1044">
        <v>2</v>
      </c>
      <c r="B466" s="1426" t="s">
        <v>1600</v>
      </c>
      <c r="C466" s="1007" t="s">
        <v>1425</v>
      </c>
      <c r="D466" s="1047">
        <v>0</v>
      </c>
      <c r="E466" s="1047" t="s">
        <v>6469</v>
      </c>
      <c r="F466" s="1047" t="s">
        <v>6469</v>
      </c>
      <c r="G466" s="1047" t="s">
        <v>6470</v>
      </c>
      <c r="H466" s="1047" t="s">
        <v>6471</v>
      </c>
    </row>
    <row r="467" spans="1:9">
      <c r="A467" s="1044">
        <v>2</v>
      </c>
      <c r="B467" s="1426" t="s">
        <v>1601</v>
      </c>
      <c r="C467" s="1007" t="s">
        <v>6472</v>
      </c>
      <c r="D467" s="1047">
        <v>0</v>
      </c>
      <c r="E467" s="1047" t="s">
        <v>6473</v>
      </c>
      <c r="F467" s="1047" t="s">
        <v>6473</v>
      </c>
      <c r="G467" s="1047" t="s">
        <v>6474</v>
      </c>
      <c r="H467" s="1047" t="s">
        <v>6475</v>
      </c>
    </row>
    <row r="468" spans="1:9">
      <c r="A468" s="1044">
        <v>2</v>
      </c>
      <c r="B468" s="1426" t="s">
        <v>1602</v>
      </c>
      <c r="C468" s="1007" t="s">
        <v>6476</v>
      </c>
      <c r="D468" s="1047">
        <v>0</v>
      </c>
      <c r="E468" s="1047" t="s">
        <v>6477</v>
      </c>
      <c r="F468" s="1047" t="s">
        <v>6477</v>
      </c>
      <c r="G468" s="1047" t="s">
        <v>6478</v>
      </c>
      <c r="H468" s="1047" t="s">
        <v>6479</v>
      </c>
    </row>
    <row r="469" spans="1:9">
      <c r="A469" s="1044">
        <v>2</v>
      </c>
      <c r="B469" s="1426" t="s">
        <v>1603</v>
      </c>
      <c r="C469" s="1007" t="s">
        <v>1604</v>
      </c>
      <c r="D469" s="1047">
        <v>0</v>
      </c>
      <c r="E469" s="1047" t="s">
        <v>6480</v>
      </c>
      <c r="F469" s="1047" t="s">
        <v>6480</v>
      </c>
      <c r="G469" s="1047" t="s">
        <v>6481</v>
      </c>
      <c r="H469" s="1047" t="s">
        <v>6482</v>
      </c>
    </row>
    <row r="470" spans="1:9">
      <c r="A470" s="1044">
        <v>2</v>
      </c>
      <c r="B470" s="1426" t="s">
        <v>1605</v>
      </c>
      <c r="C470" s="1007" t="s">
        <v>1438</v>
      </c>
      <c r="D470" s="1047">
        <v>0</v>
      </c>
      <c r="E470" s="1047" t="s">
        <v>6483</v>
      </c>
      <c r="F470" s="1047" t="s">
        <v>6483</v>
      </c>
      <c r="G470" s="1047" t="s">
        <v>6484</v>
      </c>
      <c r="H470" s="1047" t="s">
        <v>6485</v>
      </c>
    </row>
    <row r="471" spans="1:9">
      <c r="A471" s="1044">
        <v>2</v>
      </c>
      <c r="B471" s="1426" t="s">
        <v>1606</v>
      </c>
      <c r="C471" s="1007" t="s">
        <v>6486</v>
      </c>
      <c r="D471" s="1047">
        <v>0</v>
      </c>
      <c r="E471" s="1047" t="s">
        <v>6487</v>
      </c>
      <c r="F471" s="1047" t="s">
        <v>6487</v>
      </c>
      <c r="G471" s="1047" t="s">
        <v>6488</v>
      </c>
      <c r="H471" s="1047" t="s">
        <v>6489</v>
      </c>
    </row>
    <row r="472" spans="1:9">
      <c r="A472" s="1044">
        <v>2</v>
      </c>
      <c r="B472" s="1426" t="s">
        <v>6490</v>
      </c>
      <c r="C472" s="1007" t="s">
        <v>6491</v>
      </c>
      <c r="D472" s="1047">
        <v>0</v>
      </c>
      <c r="E472" s="1047" t="s">
        <v>6492</v>
      </c>
      <c r="F472" s="1047" t="s">
        <v>6492</v>
      </c>
      <c r="G472" s="1047" t="s">
        <v>6493</v>
      </c>
      <c r="H472" s="1047" t="s">
        <v>6494</v>
      </c>
    </row>
    <row r="473" spans="1:9">
      <c r="A473" s="1044">
        <v>2</v>
      </c>
      <c r="B473" s="1426" t="s">
        <v>1607</v>
      </c>
      <c r="C473" s="1007" t="s">
        <v>1608</v>
      </c>
      <c r="D473" s="1047" t="s">
        <v>6390</v>
      </c>
      <c r="E473" s="1047" t="s">
        <v>6495</v>
      </c>
      <c r="F473" s="1047" t="s">
        <v>6496</v>
      </c>
      <c r="G473" s="1047">
        <v>0</v>
      </c>
      <c r="H473" s="1047" t="s">
        <v>6496</v>
      </c>
    </row>
    <row r="474" spans="1:9">
      <c r="A474" s="1427">
        <v>3</v>
      </c>
      <c r="B474" s="1428"/>
      <c r="C474" s="1040" t="s">
        <v>1609</v>
      </c>
      <c r="D474" s="1429" t="s">
        <v>6497</v>
      </c>
      <c r="E474" s="1429" t="s">
        <v>6498</v>
      </c>
      <c r="F474" s="1429" t="s">
        <v>6499</v>
      </c>
      <c r="G474" s="1429" t="s">
        <v>6500</v>
      </c>
      <c r="H474" s="1429" t="s">
        <v>6501</v>
      </c>
    </row>
    <row r="475" spans="1:9">
      <c r="A475" s="1044">
        <v>3</v>
      </c>
      <c r="B475" s="1426" t="s">
        <v>1610</v>
      </c>
      <c r="C475" s="1007" t="s">
        <v>1611</v>
      </c>
      <c r="D475" s="1047" t="s">
        <v>6497</v>
      </c>
      <c r="E475" s="1047" t="s">
        <v>6498</v>
      </c>
      <c r="F475" s="1047" t="s">
        <v>6499</v>
      </c>
      <c r="G475" s="1047" t="s">
        <v>6500</v>
      </c>
      <c r="H475" s="1047" t="s">
        <v>6501</v>
      </c>
    </row>
    <row r="476" spans="1:9">
      <c r="A476" s="1044">
        <v>3</v>
      </c>
      <c r="B476" s="1426" t="s">
        <v>1612</v>
      </c>
      <c r="C476" s="1007" t="s">
        <v>1613</v>
      </c>
      <c r="D476" s="1047" t="s">
        <v>6502</v>
      </c>
      <c r="E476" s="1047" t="s">
        <v>6503</v>
      </c>
      <c r="F476" s="1047" t="s">
        <v>6504</v>
      </c>
      <c r="G476" s="1047" t="s">
        <v>6505</v>
      </c>
      <c r="H476" s="1047" t="s">
        <v>6506</v>
      </c>
    </row>
    <row r="477" spans="1:9">
      <c r="A477" s="1044">
        <v>3</v>
      </c>
      <c r="B477" s="1426" t="s">
        <v>1614</v>
      </c>
      <c r="C477" s="1007" t="s">
        <v>6507</v>
      </c>
      <c r="D477" s="1047" t="s">
        <v>6502</v>
      </c>
      <c r="E477" s="1047" t="s">
        <v>6503</v>
      </c>
      <c r="F477" s="1047" t="s">
        <v>6504</v>
      </c>
      <c r="G477" s="1047" t="s">
        <v>6505</v>
      </c>
      <c r="H477" s="1047" t="s">
        <v>6506</v>
      </c>
    </row>
    <row r="478" spans="1:9">
      <c r="A478" s="1044">
        <v>3</v>
      </c>
      <c r="B478" s="1426" t="s">
        <v>1615</v>
      </c>
      <c r="C478" s="1007" t="s">
        <v>6508</v>
      </c>
      <c r="D478" s="1047">
        <v>0</v>
      </c>
      <c r="E478" s="1047" t="s">
        <v>6509</v>
      </c>
      <c r="F478" s="1047" t="s">
        <v>6509</v>
      </c>
      <c r="G478" s="1047">
        <v>0</v>
      </c>
      <c r="H478" s="1047" t="s">
        <v>6509</v>
      </c>
    </row>
    <row r="479" spans="1:9">
      <c r="A479" s="1044">
        <v>3</v>
      </c>
      <c r="B479" s="1426" t="s">
        <v>1616</v>
      </c>
      <c r="C479" s="1007" t="s">
        <v>6510</v>
      </c>
      <c r="D479" s="1047" t="s">
        <v>6511</v>
      </c>
      <c r="E479" s="1047" t="s">
        <v>6512</v>
      </c>
      <c r="F479" s="1047" t="s">
        <v>6513</v>
      </c>
      <c r="G479" s="1047">
        <v>0</v>
      </c>
      <c r="H479" s="1047" t="s">
        <v>6513</v>
      </c>
    </row>
    <row r="480" spans="1:9">
      <c r="A480" s="1044">
        <v>3</v>
      </c>
      <c r="B480" s="1426" t="s">
        <v>1617</v>
      </c>
      <c r="C480" s="1007" t="s">
        <v>6514</v>
      </c>
      <c r="D480" s="1047" t="s">
        <v>6515</v>
      </c>
      <c r="E480" s="1047" t="s">
        <v>6516</v>
      </c>
      <c r="F480" s="1047" t="s">
        <v>6517</v>
      </c>
      <c r="G480" s="1047">
        <v>0</v>
      </c>
      <c r="H480" s="1047" t="s">
        <v>6517</v>
      </c>
      <c r="I480" s="271"/>
    </row>
    <row r="481" spans="1:9">
      <c r="A481" s="1044">
        <v>3</v>
      </c>
      <c r="B481" s="1426" t="s">
        <v>1618</v>
      </c>
      <c r="C481" s="1007" t="s">
        <v>6518</v>
      </c>
      <c r="D481" s="1047">
        <v>0</v>
      </c>
      <c r="E481" s="1047" t="s">
        <v>6519</v>
      </c>
      <c r="F481" s="1047" t="s">
        <v>6519</v>
      </c>
      <c r="G481" s="1047" t="s">
        <v>6520</v>
      </c>
      <c r="H481" s="1047" t="s">
        <v>6521</v>
      </c>
      <c r="I481" s="271"/>
    </row>
    <row r="482" spans="1:9">
      <c r="A482" s="1044">
        <v>3</v>
      </c>
      <c r="B482" s="1426" t="s">
        <v>1619</v>
      </c>
      <c r="C482" s="1007" t="s">
        <v>6522</v>
      </c>
      <c r="D482" s="1047" t="s">
        <v>6523</v>
      </c>
      <c r="E482" s="1047" t="s">
        <v>6524</v>
      </c>
      <c r="F482" s="1047" t="s">
        <v>6525</v>
      </c>
      <c r="G482" s="1047">
        <v>0</v>
      </c>
      <c r="H482" s="1047" t="s">
        <v>6525</v>
      </c>
      <c r="I482" s="271"/>
    </row>
    <row r="483" spans="1:9">
      <c r="A483" s="1044">
        <v>3</v>
      </c>
      <c r="B483" s="1426" t="s">
        <v>1620</v>
      </c>
      <c r="C483" s="1007" t="s">
        <v>6526</v>
      </c>
      <c r="D483" s="1047">
        <v>0</v>
      </c>
      <c r="E483" s="1047" t="s">
        <v>4881</v>
      </c>
      <c r="F483" s="1047" t="s">
        <v>4881</v>
      </c>
      <c r="G483" s="1047" t="s">
        <v>4881</v>
      </c>
      <c r="H483" s="1047">
        <v>0</v>
      </c>
    </row>
    <row r="484" spans="1:9">
      <c r="A484" s="1044">
        <v>3</v>
      </c>
      <c r="B484" s="1426" t="s">
        <v>6527</v>
      </c>
      <c r="C484" s="1007" t="s">
        <v>2692</v>
      </c>
      <c r="D484" s="1047">
        <v>0</v>
      </c>
      <c r="E484" s="1047" t="s">
        <v>6528</v>
      </c>
      <c r="F484" s="1047" t="s">
        <v>6528</v>
      </c>
      <c r="G484" s="1047" t="s">
        <v>6529</v>
      </c>
      <c r="H484" s="1047" t="s">
        <v>6530</v>
      </c>
    </row>
    <row r="485" spans="1:9">
      <c r="A485" s="1044">
        <v>3</v>
      </c>
      <c r="B485" s="1426" t="s">
        <v>1621</v>
      </c>
      <c r="C485" s="1007" t="s">
        <v>6531</v>
      </c>
      <c r="D485" s="1047" t="s">
        <v>6532</v>
      </c>
      <c r="E485" s="1047">
        <v>0</v>
      </c>
      <c r="F485" s="1047" t="s">
        <v>6532</v>
      </c>
      <c r="G485" s="1047">
        <v>0</v>
      </c>
      <c r="H485" s="1047" t="s">
        <v>6532</v>
      </c>
    </row>
    <row r="486" spans="1:9">
      <c r="A486" s="1044">
        <v>3</v>
      </c>
      <c r="B486" s="1426" t="s">
        <v>1622</v>
      </c>
      <c r="C486" s="1007" t="s">
        <v>6533</v>
      </c>
      <c r="D486" s="1047" t="s">
        <v>6532</v>
      </c>
      <c r="E486" s="1047">
        <v>0</v>
      </c>
      <c r="F486" s="1047" t="s">
        <v>6532</v>
      </c>
      <c r="G486" s="1047">
        <v>0</v>
      </c>
      <c r="H486" s="1047" t="s">
        <v>6532</v>
      </c>
    </row>
    <row r="487" spans="1:9">
      <c r="A487" s="1044">
        <v>3</v>
      </c>
      <c r="B487" s="1426" t="s">
        <v>1623</v>
      </c>
      <c r="C487" s="1007" t="s">
        <v>1624</v>
      </c>
      <c r="D487" s="1047" t="s">
        <v>6534</v>
      </c>
      <c r="E487" s="1047">
        <v>0</v>
      </c>
      <c r="F487" s="1047" t="s">
        <v>6534</v>
      </c>
      <c r="G487" s="1047">
        <v>0</v>
      </c>
      <c r="H487" s="1047" t="s">
        <v>6534</v>
      </c>
    </row>
    <row r="488" spans="1:9">
      <c r="A488" s="1044">
        <v>3</v>
      </c>
      <c r="B488" s="1426" t="s">
        <v>6535</v>
      </c>
      <c r="C488" s="1007" t="s">
        <v>6536</v>
      </c>
      <c r="D488" s="1047">
        <v>0</v>
      </c>
      <c r="E488" s="1047">
        <v>0</v>
      </c>
      <c r="F488" s="1047">
        <v>0</v>
      </c>
      <c r="G488" s="1047">
        <v>0</v>
      </c>
      <c r="H488" s="1047">
        <v>0</v>
      </c>
    </row>
    <row r="489" spans="1:9">
      <c r="A489" s="1044">
        <v>3</v>
      </c>
      <c r="B489" s="1426" t="s">
        <v>6537</v>
      </c>
      <c r="C489" s="1007" t="s">
        <v>6538</v>
      </c>
      <c r="D489" s="1047">
        <v>0</v>
      </c>
      <c r="E489" s="1047" t="s">
        <v>6532</v>
      </c>
      <c r="F489" s="1047" t="s">
        <v>6532</v>
      </c>
      <c r="G489" s="1047">
        <v>0</v>
      </c>
      <c r="H489" s="1047" t="s">
        <v>6532</v>
      </c>
    </row>
    <row r="490" spans="1:9">
      <c r="A490" s="1044">
        <v>3</v>
      </c>
      <c r="B490" s="1426" t="s">
        <v>6539</v>
      </c>
      <c r="C490" s="1007" t="s">
        <v>6540</v>
      </c>
      <c r="D490" s="1047">
        <v>0</v>
      </c>
      <c r="E490" s="1047" t="s">
        <v>6541</v>
      </c>
      <c r="F490" s="1047" t="s">
        <v>6541</v>
      </c>
      <c r="G490" s="1047">
        <v>0</v>
      </c>
      <c r="H490" s="1047" t="s">
        <v>6541</v>
      </c>
    </row>
    <row r="491" spans="1:9">
      <c r="A491" s="1044">
        <v>3</v>
      </c>
      <c r="B491" s="1426" t="s">
        <v>1625</v>
      </c>
      <c r="C491" s="1007" t="s">
        <v>6542</v>
      </c>
      <c r="D491" s="1047" t="s">
        <v>6543</v>
      </c>
      <c r="E491" s="1047" t="s">
        <v>6544</v>
      </c>
      <c r="F491" s="1047" t="s">
        <v>6545</v>
      </c>
      <c r="G491" s="1047">
        <v>0</v>
      </c>
      <c r="H491" s="1047" t="s">
        <v>6545</v>
      </c>
    </row>
    <row r="492" spans="1:9">
      <c r="A492" s="1044">
        <v>3</v>
      </c>
      <c r="B492" s="1426" t="s">
        <v>6546</v>
      </c>
      <c r="C492" s="1007" t="s">
        <v>6547</v>
      </c>
      <c r="D492" s="1047">
        <v>0</v>
      </c>
      <c r="E492" s="1047">
        <v>0</v>
      </c>
      <c r="F492" s="1047">
        <v>0</v>
      </c>
      <c r="G492" s="1047">
        <v>0</v>
      </c>
      <c r="H492" s="1047">
        <v>0</v>
      </c>
    </row>
    <row r="493" spans="1:9">
      <c r="A493" s="1044">
        <v>3</v>
      </c>
      <c r="B493" s="1426" t="s">
        <v>6548</v>
      </c>
      <c r="C493" s="1007" t="s">
        <v>6549</v>
      </c>
      <c r="D493" s="1047">
        <v>0</v>
      </c>
      <c r="E493" s="1047" t="s">
        <v>6550</v>
      </c>
      <c r="F493" s="1047" t="s">
        <v>6550</v>
      </c>
      <c r="G493" s="1047">
        <v>0</v>
      </c>
      <c r="H493" s="1047" t="s">
        <v>6550</v>
      </c>
    </row>
    <row r="494" spans="1:9">
      <c r="A494" s="1044">
        <v>3</v>
      </c>
      <c r="B494" s="1426" t="s">
        <v>1626</v>
      </c>
      <c r="C494" s="1007" t="s">
        <v>1627</v>
      </c>
      <c r="D494" s="1047" t="s">
        <v>6551</v>
      </c>
      <c r="E494" s="1047">
        <v>0</v>
      </c>
      <c r="F494" s="1047" t="s">
        <v>6551</v>
      </c>
      <c r="G494" s="1047">
        <v>0</v>
      </c>
      <c r="H494" s="1047" t="s">
        <v>6551</v>
      </c>
    </row>
    <row r="495" spans="1:9">
      <c r="A495" s="1044">
        <v>3</v>
      </c>
      <c r="B495" s="1426" t="s">
        <v>1628</v>
      </c>
      <c r="C495" s="1007" t="s">
        <v>6552</v>
      </c>
      <c r="D495" s="1047" t="s">
        <v>6553</v>
      </c>
      <c r="E495" s="1047">
        <v>0</v>
      </c>
      <c r="F495" s="1047" t="s">
        <v>6553</v>
      </c>
      <c r="G495" s="1047">
        <v>0</v>
      </c>
      <c r="H495" s="1047" t="s">
        <v>6553</v>
      </c>
    </row>
    <row r="496" spans="1:9">
      <c r="A496" s="1044">
        <v>3</v>
      </c>
      <c r="B496" s="1426" t="s">
        <v>6554</v>
      </c>
      <c r="C496" s="1007" t="s">
        <v>6555</v>
      </c>
      <c r="D496" s="1047">
        <v>0</v>
      </c>
      <c r="E496" s="1047" t="s">
        <v>6556</v>
      </c>
      <c r="F496" s="1047" t="s">
        <v>6556</v>
      </c>
      <c r="G496" s="1047">
        <v>0</v>
      </c>
      <c r="H496" s="1047" t="s">
        <v>6556</v>
      </c>
    </row>
    <row r="497" spans="1:8">
      <c r="A497" s="1044">
        <v>3</v>
      </c>
      <c r="B497" s="1426" t="s">
        <v>6557</v>
      </c>
      <c r="C497" s="1007" t="s">
        <v>6558</v>
      </c>
      <c r="D497" s="1047">
        <v>0</v>
      </c>
      <c r="E497" s="1047" t="s">
        <v>6559</v>
      </c>
      <c r="F497" s="1047" t="s">
        <v>6559</v>
      </c>
      <c r="G497" s="1047" t="s">
        <v>6560</v>
      </c>
      <c r="H497" s="1047" t="s">
        <v>6561</v>
      </c>
    </row>
    <row r="498" spans="1:8">
      <c r="A498" s="1044">
        <v>3</v>
      </c>
      <c r="B498" s="1426" t="s">
        <v>6562</v>
      </c>
      <c r="C498" s="1007" t="s">
        <v>6563</v>
      </c>
      <c r="D498" s="1047">
        <v>0</v>
      </c>
      <c r="E498" s="1047" t="s">
        <v>6564</v>
      </c>
      <c r="F498" s="1047" t="s">
        <v>6564</v>
      </c>
      <c r="G498" s="1047" t="s">
        <v>6565</v>
      </c>
      <c r="H498" s="1047" t="s">
        <v>6566</v>
      </c>
    </row>
    <row r="499" spans="1:8">
      <c r="A499" s="1044">
        <v>3</v>
      </c>
      <c r="B499" s="1426" t="s">
        <v>1629</v>
      </c>
      <c r="C499" s="1007" t="s">
        <v>6567</v>
      </c>
      <c r="D499" s="1047">
        <v>0</v>
      </c>
      <c r="E499" s="1047" t="s">
        <v>6568</v>
      </c>
      <c r="F499" s="1047" t="s">
        <v>6568</v>
      </c>
      <c r="G499" s="1047" t="s">
        <v>6569</v>
      </c>
      <c r="H499" s="1047" t="s">
        <v>6570</v>
      </c>
    </row>
    <row r="500" spans="1:8">
      <c r="A500" s="1044">
        <v>3</v>
      </c>
      <c r="B500" s="1426" t="s">
        <v>1630</v>
      </c>
      <c r="C500" s="1007" t="s">
        <v>6571</v>
      </c>
      <c r="D500" s="1047">
        <v>0</v>
      </c>
      <c r="E500" s="1047" t="s">
        <v>6572</v>
      </c>
      <c r="F500" s="1047" t="s">
        <v>6572</v>
      </c>
      <c r="G500" s="1047">
        <v>0</v>
      </c>
      <c r="H500" s="1047" t="s">
        <v>6572</v>
      </c>
    </row>
    <row r="501" spans="1:8">
      <c r="A501" s="1044">
        <v>3</v>
      </c>
      <c r="B501" s="1426" t="s">
        <v>1631</v>
      </c>
      <c r="C501" s="1007" t="s">
        <v>1632</v>
      </c>
      <c r="D501" s="1047" t="s">
        <v>6525</v>
      </c>
      <c r="E501" s="1047" t="s">
        <v>6573</v>
      </c>
      <c r="F501" s="1047">
        <v>0</v>
      </c>
      <c r="G501" s="1047">
        <v>0</v>
      </c>
      <c r="H501" s="1047">
        <v>0</v>
      </c>
    </row>
    <row r="502" spans="1:8">
      <c r="A502" s="1044">
        <v>3</v>
      </c>
      <c r="B502" s="1426" t="s">
        <v>6574</v>
      </c>
      <c r="C502" s="1007" t="s">
        <v>6575</v>
      </c>
      <c r="D502" s="1047">
        <v>0</v>
      </c>
      <c r="E502" s="1047" t="s">
        <v>6576</v>
      </c>
      <c r="F502" s="1047" t="s">
        <v>6576</v>
      </c>
      <c r="G502" s="1047">
        <v>0</v>
      </c>
      <c r="H502" s="1047" t="s">
        <v>6576</v>
      </c>
    </row>
    <row r="503" spans="1:8">
      <c r="A503" s="1044">
        <v>3</v>
      </c>
      <c r="B503" s="1426" t="s">
        <v>6577</v>
      </c>
      <c r="C503" s="1007" t="s">
        <v>6578</v>
      </c>
      <c r="D503" s="1047">
        <v>0</v>
      </c>
      <c r="E503" s="1047" t="s">
        <v>6579</v>
      </c>
      <c r="F503" s="1047" t="s">
        <v>6579</v>
      </c>
      <c r="G503" s="1047">
        <v>0</v>
      </c>
      <c r="H503" s="1047" t="s">
        <v>6579</v>
      </c>
    </row>
    <row r="504" spans="1:8">
      <c r="A504" s="1044">
        <v>3</v>
      </c>
      <c r="B504" s="1426" t="s">
        <v>1633</v>
      </c>
      <c r="C504" s="1007" t="s">
        <v>1634</v>
      </c>
      <c r="D504" s="1047" t="s">
        <v>6580</v>
      </c>
      <c r="E504" s="1047" t="s">
        <v>6581</v>
      </c>
      <c r="F504" s="1047">
        <v>0</v>
      </c>
      <c r="G504" s="1047">
        <v>0</v>
      </c>
      <c r="H504" s="1047">
        <v>0</v>
      </c>
    </row>
    <row r="505" spans="1:8">
      <c r="A505" s="1044">
        <v>3</v>
      </c>
      <c r="B505" s="1426" t="s">
        <v>1635</v>
      </c>
      <c r="C505" s="1007" t="s">
        <v>6582</v>
      </c>
      <c r="D505" s="1047">
        <v>0</v>
      </c>
      <c r="E505" s="1047" t="s">
        <v>6583</v>
      </c>
      <c r="F505" s="1047" t="s">
        <v>6583</v>
      </c>
      <c r="G505" s="1047" t="s">
        <v>6584</v>
      </c>
      <c r="H505" s="1047" t="s">
        <v>6585</v>
      </c>
    </row>
    <row r="506" spans="1:8">
      <c r="A506" s="1044">
        <v>3</v>
      </c>
      <c r="B506" s="1426" t="s">
        <v>1636</v>
      </c>
      <c r="C506" s="1007" t="s">
        <v>6586</v>
      </c>
      <c r="D506" s="1047" t="s">
        <v>6587</v>
      </c>
      <c r="E506" s="1047">
        <v>0</v>
      </c>
      <c r="F506" s="1047" t="s">
        <v>6587</v>
      </c>
      <c r="G506" s="1047">
        <v>0</v>
      </c>
      <c r="H506" s="1047" t="s">
        <v>6587</v>
      </c>
    </row>
    <row r="507" spans="1:8">
      <c r="A507" s="1044">
        <v>3</v>
      </c>
      <c r="B507" s="1426" t="s">
        <v>6588</v>
      </c>
      <c r="C507" s="1007" t="s">
        <v>6589</v>
      </c>
      <c r="D507" s="1047">
        <v>0</v>
      </c>
      <c r="E507" s="1047" t="s">
        <v>6590</v>
      </c>
      <c r="F507" s="1047" t="s">
        <v>6590</v>
      </c>
      <c r="G507" s="1047">
        <v>0</v>
      </c>
      <c r="H507" s="1047" t="s">
        <v>6590</v>
      </c>
    </row>
    <row r="508" spans="1:8">
      <c r="A508" s="1044">
        <v>3</v>
      </c>
      <c r="B508" s="1426" t="s">
        <v>1637</v>
      </c>
      <c r="C508" s="1007" t="s">
        <v>1638</v>
      </c>
      <c r="D508" s="1047" t="s">
        <v>5556</v>
      </c>
      <c r="E508" s="1047">
        <v>0</v>
      </c>
      <c r="F508" s="1047" t="s">
        <v>5556</v>
      </c>
      <c r="G508" s="1047">
        <v>0</v>
      </c>
      <c r="H508" s="1047" t="s">
        <v>5556</v>
      </c>
    </row>
    <row r="509" spans="1:8">
      <c r="A509" s="1044">
        <v>3</v>
      </c>
      <c r="B509" s="1426" t="s">
        <v>6591</v>
      </c>
      <c r="C509" s="1007" t="s">
        <v>6592</v>
      </c>
      <c r="D509" s="1047">
        <v>0</v>
      </c>
      <c r="E509" s="1047" t="s">
        <v>6593</v>
      </c>
      <c r="F509" s="1047" t="s">
        <v>6593</v>
      </c>
      <c r="G509" s="1047">
        <v>0</v>
      </c>
      <c r="H509" s="1047" t="s">
        <v>6593</v>
      </c>
    </row>
    <row r="510" spans="1:8">
      <c r="A510" s="1044">
        <v>3</v>
      </c>
      <c r="B510" s="1426" t="s">
        <v>6594</v>
      </c>
      <c r="C510" s="1007" t="s">
        <v>6595</v>
      </c>
      <c r="D510" s="1047">
        <v>0</v>
      </c>
      <c r="E510" s="1047" t="s">
        <v>6596</v>
      </c>
      <c r="F510" s="1047" t="s">
        <v>6596</v>
      </c>
      <c r="G510" s="1047">
        <v>0</v>
      </c>
      <c r="H510" s="1047" t="s">
        <v>6596</v>
      </c>
    </row>
    <row r="511" spans="1:8">
      <c r="A511" s="1044">
        <v>3</v>
      </c>
      <c r="B511" s="1426" t="s">
        <v>6597</v>
      </c>
      <c r="C511" s="1007" t="s">
        <v>6598</v>
      </c>
      <c r="D511" s="1047">
        <v>0</v>
      </c>
      <c r="E511" s="1047" t="s">
        <v>6599</v>
      </c>
      <c r="F511" s="1047" t="s">
        <v>6599</v>
      </c>
      <c r="G511" s="1047" t="s">
        <v>6600</v>
      </c>
      <c r="H511" s="1047" t="s">
        <v>6601</v>
      </c>
    </row>
    <row r="512" spans="1:8">
      <c r="A512" s="1044">
        <v>3</v>
      </c>
      <c r="B512" s="1426" t="s">
        <v>6602</v>
      </c>
      <c r="C512" s="1007" t="s">
        <v>6603</v>
      </c>
      <c r="D512" s="1047">
        <v>0</v>
      </c>
      <c r="E512" s="1047" t="s">
        <v>6604</v>
      </c>
      <c r="F512" s="1047" t="s">
        <v>6604</v>
      </c>
      <c r="G512" s="1047">
        <v>0</v>
      </c>
      <c r="H512" s="1047" t="s">
        <v>6604</v>
      </c>
    </row>
    <row r="513" spans="1:9">
      <c r="A513" s="1044">
        <v>3</v>
      </c>
      <c r="B513" s="1426" t="s">
        <v>6605</v>
      </c>
      <c r="C513" s="1007" t="s">
        <v>6606</v>
      </c>
      <c r="D513" s="1047">
        <v>0</v>
      </c>
      <c r="E513" s="1047" t="s">
        <v>6607</v>
      </c>
      <c r="F513" s="1047" t="s">
        <v>6607</v>
      </c>
      <c r="G513" s="1047">
        <v>0</v>
      </c>
      <c r="H513" s="1047" t="s">
        <v>6607</v>
      </c>
    </row>
    <row r="514" spans="1:9">
      <c r="A514" s="1044">
        <v>3</v>
      </c>
      <c r="B514" s="1426" t="s">
        <v>6608</v>
      </c>
      <c r="C514" s="1007" t="s">
        <v>6609</v>
      </c>
      <c r="D514" s="1047">
        <v>0</v>
      </c>
      <c r="E514" s="1047" t="s">
        <v>6610</v>
      </c>
      <c r="F514" s="1047" t="s">
        <v>6610</v>
      </c>
      <c r="G514" s="1047">
        <v>0</v>
      </c>
      <c r="H514" s="1047" t="s">
        <v>6610</v>
      </c>
    </row>
    <row r="515" spans="1:9">
      <c r="A515" s="1044">
        <v>3</v>
      </c>
      <c r="B515" s="1426" t="s">
        <v>6611</v>
      </c>
      <c r="C515" s="1007" t="s">
        <v>6612</v>
      </c>
      <c r="D515" s="1047">
        <v>0</v>
      </c>
      <c r="E515" s="1047" t="s">
        <v>6613</v>
      </c>
      <c r="F515" s="1047" t="s">
        <v>6613</v>
      </c>
      <c r="G515" s="1047">
        <v>0</v>
      </c>
      <c r="H515" s="1047" t="s">
        <v>6613</v>
      </c>
    </row>
    <row r="516" spans="1:9">
      <c r="A516" s="1044">
        <v>3</v>
      </c>
      <c r="B516" s="1426" t="s">
        <v>6614</v>
      </c>
      <c r="C516" s="1007" t="s">
        <v>6615</v>
      </c>
      <c r="D516" s="1047">
        <v>0</v>
      </c>
      <c r="E516" s="1047">
        <v>0</v>
      </c>
      <c r="F516" s="1047">
        <v>0</v>
      </c>
      <c r="G516" s="1047">
        <v>0</v>
      </c>
      <c r="H516" s="1047">
        <v>0</v>
      </c>
    </row>
    <row r="517" spans="1:9">
      <c r="A517" s="1044">
        <v>3</v>
      </c>
      <c r="B517" s="1426" t="s">
        <v>1639</v>
      </c>
      <c r="C517" s="1007" t="s">
        <v>1640</v>
      </c>
      <c r="D517" s="1047">
        <v>0</v>
      </c>
      <c r="E517" s="1047" t="s">
        <v>6616</v>
      </c>
      <c r="F517" s="1047" t="s">
        <v>6616</v>
      </c>
      <c r="G517" s="1047" t="s">
        <v>6617</v>
      </c>
      <c r="H517" s="1047" t="s">
        <v>6618</v>
      </c>
    </row>
    <row r="518" spans="1:9">
      <c r="A518" s="1044">
        <v>3</v>
      </c>
      <c r="B518" s="1426" t="s">
        <v>1641</v>
      </c>
      <c r="C518" s="1007" t="s">
        <v>6619</v>
      </c>
      <c r="D518" s="1047" t="s">
        <v>6620</v>
      </c>
      <c r="E518" s="1047">
        <v>0</v>
      </c>
      <c r="F518" s="1047" t="s">
        <v>6620</v>
      </c>
      <c r="G518" s="1047">
        <v>0</v>
      </c>
      <c r="H518" s="1047" t="s">
        <v>6620</v>
      </c>
    </row>
    <row r="519" spans="1:9">
      <c r="A519" s="1044">
        <v>3</v>
      </c>
      <c r="B519" s="1426" t="s">
        <v>6621</v>
      </c>
      <c r="C519" s="1007" t="s">
        <v>6622</v>
      </c>
      <c r="D519" s="1047">
        <v>0</v>
      </c>
      <c r="E519" s="1047" t="s">
        <v>6623</v>
      </c>
      <c r="F519" s="1047" t="s">
        <v>6623</v>
      </c>
      <c r="G519" s="1047">
        <v>0</v>
      </c>
      <c r="H519" s="1047" t="s">
        <v>6623</v>
      </c>
    </row>
    <row r="520" spans="1:9">
      <c r="A520" s="1044">
        <v>3</v>
      </c>
      <c r="B520" s="1426" t="s">
        <v>1642</v>
      </c>
      <c r="C520" s="1007" t="s">
        <v>1643</v>
      </c>
      <c r="D520" s="1047">
        <v>0</v>
      </c>
      <c r="E520" s="1047" t="s">
        <v>6624</v>
      </c>
      <c r="F520" s="1047" t="s">
        <v>6624</v>
      </c>
      <c r="G520" s="1047">
        <v>0</v>
      </c>
      <c r="H520" s="1047" t="s">
        <v>6624</v>
      </c>
    </row>
    <row r="521" spans="1:9">
      <c r="A521" s="1044">
        <v>3</v>
      </c>
      <c r="B521" s="1426" t="s">
        <v>1644</v>
      </c>
      <c r="C521" s="1007" t="s">
        <v>6625</v>
      </c>
      <c r="D521" s="1047">
        <v>0</v>
      </c>
      <c r="E521" s="1047" t="s">
        <v>6626</v>
      </c>
      <c r="F521" s="1047" t="s">
        <v>6626</v>
      </c>
      <c r="G521" s="1047" t="s">
        <v>6627</v>
      </c>
      <c r="H521" s="1047" t="s">
        <v>6628</v>
      </c>
    </row>
    <row r="522" spans="1:9">
      <c r="A522" s="1044">
        <v>3</v>
      </c>
      <c r="B522" s="1426" t="s">
        <v>1645</v>
      </c>
      <c r="C522" s="1007" t="s">
        <v>6629</v>
      </c>
      <c r="D522" s="1047" t="s">
        <v>6630</v>
      </c>
      <c r="E522" s="1047">
        <v>0</v>
      </c>
      <c r="F522" s="1047" t="s">
        <v>6630</v>
      </c>
      <c r="G522" s="1047">
        <v>0</v>
      </c>
      <c r="H522" s="1047" t="s">
        <v>6630</v>
      </c>
    </row>
    <row r="523" spans="1:9" s="271" customFormat="1">
      <c r="A523" s="1044">
        <v>3</v>
      </c>
      <c r="B523" s="1426" t="s">
        <v>1646</v>
      </c>
      <c r="C523" s="1007" t="s">
        <v>6631</v>
      </c>
      <c r="D523" s="1047" t="s">
        <v>6632</v>
      </c>
      <c r="E523" s="1047">
        <v>0</v>
      </c>
      <c r="F523" s="1047" t="s">
        <v>6632</v>
      </c>
      <c r="G523" s="1047">
        <v>0</v>
      </c>
      <c r="H523" s="1047" t="s">
        <v>6632</v>
      </c>
      <c r="I523" s="269"/>
    </row>
    <row r="524" spans="1:9">
      <c r="A524" s="1044">
        <v>3</v>
      </c>
      <c r="B524" s="1426" t="s">
        <v>6633</v>
      </c>
      <c r="C524" s="1007" t="s">
        <v>6634</v>
      </c>
      <c r="D524" s="1047">
        <v>0</v>
      </c>
      <c r="E524" s="1047" t="s">
        <v>6635</v>
      </c>
      <c r="F524" s="1047" t="s">
        <v>6635</v>
      </c>
      <c r="G524" s="1047" t="s">
        <v>6636</v>
      </c>
      <c r="H524" s="1047" t="s">
        <v>6637</v>
      </c>
    </row>
    <row r="525" spans="1:9">
      <c r="A525" s="1044">
        <v>3</v>
      </c>
      <c r="B525" s="1426" t="s">
        <v>1647</v>
      </c>
      <c r="C525" s="1007" t="s">
        <v>6638</v>
      </c>
      <c r="D525" s="1047" t="s">
        <v>6639</v>
      </c>
      <c r="E525" s="1047">
        <v>0</v>
      </c>
      <c r="F525" s="1047" t="s">
        <v>6639</v>
      </c>
      <c r="G525" s="1047">
        <v>0</v>
      </c>
      <c r="H525" s="1047" t="s">
        <v>6639</v>
      </c>
    </row>
    <row r="526" spans="1:9" s="271" customFormat="1">
      <c r="A526" s="1044">
        <v>3</v>
      </c>
      <c r="B526" s="1426" t="s">
        <v>6640</v>
      </c>
      <c r="C526" s="1007" t="s">
        <v>6641</v>
      </c>
      <c r="D526" s="1047">
        <v>0</v>
      </c>
      <c r="E526" s="1047" t="s">
        <v>6642</v>
      </c>
      <c r="F526" s="1047" t="s">
        <v>6642</v>
      </c>
      <c r="G526" s="1047">
        <v>0</v>
      </c>
      <c r="H526" s="1047" t="s">
        <v>6642</v>
      </c>
      <c r="I526" s="269"/>
    </row>
    <row r="527" spans="1:9">
      <c r="A527" s="1044">
        <v>3</v>
      </c>
      <c r="B527" s="1426" t="s">
        <v>1648</v>
      </c>
      <c r="C527" s="1007" t="s">
        <v>6643</v>
      </c>
      <c r="D527" s="1047" t="s">
        <v>6644</v>
      </c>
      <c r="E527" s="1047" t="s">
        <v>6645</v>
      </c>
      <c r="F527" s="1047">
        <v>0</v>
      </c>
      <c r="G527" s="1047">
        <v>0</v>
      </c>
      <c r="H527" s="1047">
        <v>0</v>
      </c>
    </row>
    <row r="528" spans="1:9">
      <c r="A528" s="1044">
        <v>3</v>
      </c>
      <c r="B528" s="1426" t="s">
        <v>1649</v>
      </c>
      <c r="C528" s="1007" t="s">
        <v>6646</v>
      </c>
      <c r="D528" s="1047">
        <v>0</v>
      </c>
      <c r="E528" s="1047" t="s">
        <v>6647</v>
      </c>
      <c r="F528" s="1047" t="s">
        <v>6647</v>
      </c>
      <c r="G528" s="1047" t="s">
        <v>6648</v>
      </c>
      <c r="H528" s="1047" t="s">
        <v>6649</v>
      </c>
    </row>
    <row r="529" spans="1:9">
      <c r="A529" s="1044">
        <v>3</v>
      </c>
      <c r="B529" s="1426" t="s">
        <v>6650</v>
      </c>
      <c r="C529" s="1007" t="s">
        <v>6651</v>
      </c>
      <c r="D529" s="1047">
        <v>0</v>
      </c>
      <c r="E529" s="1047" t="s">
        <v>6652</v>
      </c>
      <c r="F529" s="1047" t="s">
        <v>6652</v>
      </c>
      <c r="G529" s="1047" t="s">
        <v>6653</v>
      </c>
      <c r="H529" s="1047" t="s">
        <v>6654</v>
      </c>
    </row>
    <row r="530" spans="1:9">
      <c r="A530" s="1044">
        <v>3</v>
      </c>
      <c r="B530" s="1426" t="s">
        <v>6655</v>
      </c>
      <c r="C530" s="1007" t="s">
        <v>6656</v>
      </c>
      <c r="D530" s="1047">
        <v>0</v>
      </c>
      <c r="E530" s="1047" t="s">
        <v>6525</v>
      </c>
      <c r="F530" s="1047" t="s">
        <v>6525</v>
      </c>
      <c r="G530" s="1047">
        <v>0</v>
      </c>
      <c r="H530" s="1047" t="s">
        <v>6525</v>
      </c>
    </row>
    <row r="531" spans="1:9">
      <c r="A531" s="1044">
        <v>3</v>
      </c>
      <c r="B531" s="1426" t="s">
        <v>1650</v>
      </c>
      <c r="C531" s="1007" t="s">
        <v>6657</v>
      </c>
      <c r="D531" s="1047">
        <v>0</v>
      </c>
      <c r="E531" s="1047" t="s">
        <v>4881</v>
      </c>
      <c r="F531" s="1047" t="s">
        <v>4881</v>
      </c>
      <c r="G531" s="1047" t="s">
        <v>6658</v>
      </c>
      <c r="H531" s="1047" t="s">
        <v>6659</v>
      </c>
    </row>
    <row r="532" spans="1:9" s="271" customFormat="1">
      <c r="A532" s="1044">
        <v>3</v>
      </c>
      <c r="B532" s="1426" t="s">
        <v>6660</v>
      </c>
      <c r="C532" s="1007" t="s">
        <v>6661</v>
      </c>
      <c r="D532" s="1047">
        <v>0</v>
      </c>
      <c r="E532" s="1047" t="s">
        <v>6662</v>
      </c>
      <c r="F532" s="1047" t="s">
        <v>6662</v>
      </c>
      <c r="G532" s="1047" t="s">
        <v>6663</v>
      </c>
      <c r="H532" s="1047" t="s">
        <v>6664</v>
      </c>
      <c r="I532" s="269"/>
    </row>
    <row r="533" spans="1:9">
      <c r="A533" s="1044">
        <v>3</v>
      </c>
      <c r="B533" s="1426" t="s">
        <v>1651</v>
      </c>
      <c r="C533" s="1007" t="s">
        <v>1652</v>
      </c>
      <c r="D533" s="1047" t="s">
        <v>6665</v>
      </c>
      <c r="E533" s="1047">
        <v>0</v>
      </c>
      <c r="F533" s="1047" t="s">
        <v>6665</v>
      </c>
      <c r="G533" s="1047">
        <v>0</v>
      </c>
      <c r="H533" s="1047" t="s">
        <v>6665</v>
      </c>
    </row>
    <row r="534" spans="1:9">
      <c r="A534" s="1044">
        <v>3</v>
      </c>
      <c r="B534" s="1426" t="s">
        <v>1653</v>
      </c>
      <c r="C534" s="1007" t="s">
        <v>6666</v>
      </c>
      <c r="D534" s="1047" t="s">
        <v>6644</v>
      </c>
      <c r="E534" s="1047">
        <v>0</v>
      </c>
      <c r="F534" s="1047" t="s">
        <v>6644</v>
      </c>
      <c r="G534" s="1047">
        <v>0</v>
      </c>
      <c r="H534" s="1047" t="s">
        <v>6644</v>
      </c>
    </row>
    <row r="535" spans="1:9">
      <c r="A535" s="1044">
        <v>3</v>
      </c>
      <c r="B535" s="1426" t="s">
        <v>1654</v>
      </c>
      <c r="C535" s="1007" t="s">
        <v>6667</v>
      </c>
      <c r="D535" s="1047" t="s">
        <v>6668</v>
      </c>
      <c r="E535" s="1047" t="s">
        <v>6669</v>
      </c>
      <c r="F535" s="1047">
        <v>0</v>
      </c>
      <c r="G535" s="1047">
        <v>0</v>
      </c>
      <c r="H535" s="1047">
        <v>0</v>
      </c>
    </row>
    <row r="536" spans="1:9">
      <c r="A536" s="1044">
        <v>3</v>
      </c>
      <c r="B536" s="1426" t="s">
        <v>1655</v>
      </c>
      <c r="C536" s="1007" t="s">
        <v>6670</v>
      </c>
      <c r="D536" s="1047">
        <v>0</v>
      </c>
      <c r="E536" s="1047" t="s">
        <v>6671</v>
      </c>
      <c r="F536" s="1047" t="s">
        <v>6671</v>
      </c>
      <c r="G536" s="1047" t="s">
        <v>6672</v>
      </c>
      <c r="H536" s="1047" t="s">
        <v>6673</v>
      </c>
    </row>
    <row r="537" spans="1:9">
      <c r="A537" s="1044">
        <v>3</v>
      </c>
      <c r="B537" s="1426" t="s">
        <v>6674</v>
      </c>
      <c r="C537" s="1007" t="s">
        <v>6675</v>
      </c>
      <c r="D537" s="1047">
        <v>0</v>
      </c>
      <c r="E537" s="1047" t="s">
        <v>6676</v>
      </c>
      <c r="F537" s="1047" t="s">
        <v>6676</v>
      </c>
      <c r="G537" s="1047">
        <v>0</v>
      </c>
      <c r="H537" s="1047" t="s">
        <v>6676</v>
      </c>
    </row>
    <row r="538" spans="1:9">
      <c r="A538" s="1044">
        <v>3</v>
      </c>
      <c r="B538" s="1426" t="s">
        <v>1656</v>
      </c>
      <c r="C538" s="1007" t="s">
        <v>6677</v>
      </c>
      <c r="D538" s="1047">
        <v>0</v>
      </c>
      <c r="E538" s="1047" t="s">
        <v>6678</v>
      </c>
      <c r="F538" s="1047" t="s">
        <v>6678</v>
      </c>
      <c r="G538" s="1047" t="s">
        <v>6679</v>
      </c>
      <c r="H538" s="1047" t="s">
        <v>6680</v>
      </c>
    </row>
    <row r="539" spans="1:9">
      <c r="A539" s="1044">
        <v>3</v>
      </c>
      <c r="B539" s="1426" t="s">
        <v>1657</v>
      </c>
      <c r="C539" s="1007" t="s">
        <v>1658</v>
      </c>
      <c r="D539" s="1047" t="s">
        <v>6681</v>
      </c>
      <c r="E539" s="1047" t="s">
        <v>6682</v>
      </c>
      <c r="F539" s="1047">
        <v>0</v>
      </c>
      <c r="G539" s="1047">
        <v>0</v>
      </c>
      <c r="H539" s="1047">
        <v>0</v>
      </c>
    </row>
    <row r="540" spans="1:9">
      <c r="A540" s="1044">
        <v>3</v>
      </c>
      <c r="B540" s="1426" t="s">
        <v>1659</v>
      </c>
      <c r="C540" s="1007" t="s">
        <v>6683</v>
      </c>
      <c r="D540" s="1047">
        <v>0</v>
      </c>
      <c r="E540" s="1047" t="s">
        <v>6684</v>
      </c>
      <c r="F540" s="1047" t="s">
        <v>6684</v>
      </c>
      <c r="G540" s="1047">
        <v>0</v>
      </c>
      <c r="H540" s="1047" t="s">
        <v>6684</v>
      </c>
    </row>
    <row r="541" spans="1:9">
      <c r="A541" s="1044">
        <v>3</v>
      </c>
      <c r="B541" s="1426" t="s">
        <v>1660</v>
      </c>
      <c r="C541" s="1007" t="s">
        <v>6685</v>
      </c>
      <c r="D541" s="1047">
        <v>0</v>
      </c>
      <c r="E541" s="1047" t="s">
        <v>6686</v>
      </c>
      <c r="F541" s="1047" t="s">
        <v>6686</v>
      </c>
      <c r="G541" s="1047">
        <v>0</v>
      </c>
      <c r="H541" s="1047" t="s">
        <v>6686</v>
      </c>
    </row>
    <row r="542" spans="1:9">
      <c r="A542" s="1044">
        <v>3</v>
      </c>
      <c r="B542" s="1426" t="s">
        <v>6687</v>
      </c>
      <c r="C542" s="1007" t="s">
        <v>6688</v>
      </c>
      <c r="D542" s="1047">
        <v>0</v>
      </c>
      <c r="E542" s="1047" t="s">
        <v>6572</v>
      </c>
      <c r="F542" s="1047" t="s">
        <v>6572</v>
      </c>
      <c r="G542" s="1047">
        <v>0</v>
      </c>
      <c r="H542" s="1047" t="s">
        <v>6572</v>
      </c>
    </row>
    <row r="543" spans="1:9">
      <c r="A543" s="1044">
        <v>3</v>
      </c>
      <c r="B543" s="1426" t="s">
        <v>1661</v>
      </c>
      <c r="C543" s="1007" t="s">
        <v>1662</v>
      </c>
      <c r="D543" s="1047" t="s">
        <v>6689</v>
      </c>
      <c r="E543" s="1047" t="s">
        <v>6690</v>
      </c>
      <c r="F543" s="1047" t="s">
        <v>6691</v>
      </c>
      <c r="G543" s="1047" t="s">
        <v>6692</v>
      </c>
      <c r="H543" s="1047" t="s">
        <v>6693</v>
      </c>
    </row>
    <row r="544" spans="1:9">
      <c r="A544" s="1044">
        <v>3</v>
      </c>
      <c r="B544" s="1426" t="s">
        <v>1663</v>
      </c>
      <c r="C544" s="1007" t="s">
        <v>1664</v>
      </c>
      <c r="D544" s="1047" t="s">
        <v>5289</v>
      </c>
      <c r="E544" s="1047" t="s">
        <v>6694</v>
      </c>
      <c r="F544" s="1047" t="s">
        <v>6695</v>
      </c>
      <c r="G544" s="1047" t="s">
        <v>6696</v>
      </c>
      <c r="H544" s="1047" t="s">
        <v>6697</v>
      </c>
    </row>
    <row r="545" spans="1:9">
      <c r="A545" s="1427">
        <v>4</v>
      </c>
      <c r="B545" s="1428"/>
      <c r="C545" s="1040" t="s">
        <v>1665</v>
      </c>
      <c r="D545" s="1429" t="s">
        <v>6698</v>
      </c>
      <c r="E545" s="1429" t="s">
        <v>6699</v>
      </c>
      <c r="F545" s="1429" t="s">
        <v>6700</v>
      </c>
      <c r="G545" s="1429" t="s">
        <v>6701</v>
      </c>
      <c r="H545" s="1429" t="s">
        <v>6067</v>
      </c>
    </row>
    <row r="546" spans="1:9">
      <c r="A546" s="1044">
        <v>4</v>
      </c>
      <c r="B546" s="1426" t="s">
        <v>1220</v>
      </c>
      <c r="C546" s="1007" t="s">
        <v>1221</v>
      </c>
      <c r="D546" s="1047" t="s">
        <v>6295</v>
      </c>
      <c r="E546" s="1047">
        <v>0</v>
      </c>
      <c r="F546" s="1047" t="s">
        <v>6295</v>
      </c>
      <c r="G546" s="1047" t="s">
        <v>6702</v>
      </c>
      <c r="H546" s="1047" t="s">
        <v>6067</v>
      </c>
    </row>
    <row r="547" spans="1:9">
      <c r="A547" s="1044">
        <v>4</v>
      </c>
      <c r="B547" s="1426" t="s">
        <v>1241</v>
      </c>
      <c r="C547" s="1007" t="s">
        <v>5431</v>
      </c>
      <c r="D547" s="1047" t="s">
        <v>6295</v>
      </c>
      <c r="E547" s="1047">
        <v>0</v>
      </c>
      <c r="F547" s="1047" t="s">
        <v>6295</v>
      </c>
      <c r="G547" s="1047" t="s">
        <v>6702</v>
      </c>
      <c r="H547" s="1047" t="s">
        <v>6067</v>
      </c>
    </row>
    <row r="548" spans="1:9">
      <c r="A548" s="1044">
        <v>4</v>
      </c>
      <c r="B548" s="1426" t="s">
        <v>1283</v>
      </c>
      <c r="C548" s="1007" t="s">
        <v>1284</v>
      </c>
      <c r="D548" s="1047" t="s">
        <v>6525</v>
      </c>
      <c r="E548" s="1047" t="s">
        <v>6699</v>
      </c>
      <c r="F548" s="1047" t="s">
        <v>6703</v>
      </c>
      <c r="G548" s="1047" t="s">
        <v>6703</v>
      </c>
      <c r="H548" s="1047">
        <v>0</v>
      </c>
    </row>
    <row r="549" spans="1:9">
      <c r="A549" s="1044">
        <v>4</v>
      </c>
      <c r="B549" s="1426" t="s">
        <v>1318</v>
      </c>
      <c r="C549" s="1007" t="s">
        <v>1319</v>
      </c>
      <c r="D549" s="1047" t="s">
        <v>6525</v>
      </c>
      <c r="E549" s="1047" t="s">
        <v>6699</v>
      </c>
      <c r="F549" s="1047" t="s">
        <v>6703</v>
      </c>
      <c r="G549" s="1047" t="s">
        <v>6703</v>
      </c>
      <c r="H549" s="1047">
        <v>0</v>
      </c>
    </row>
    <row r="550" spans="1:9">
      <c r="A550" s="1044">
        <v>4</v>
      </c>
      <c r="B550" s="1426" t="s">
        <v>1328</v>
      </c>
      <c r="C550" s="1007" t="s">
        <v>1329</v>
      </c>
      <c r="D550" s="1047" t="s">
        <v>6525</v>
      </c>
      <c r="E550" s="1047" t="s">
        <v>6699</v>
      </c>
      <c r="F550" s="1047" t="s">
        <v>6703</v>
      </c>
      <c r="G550" s="1047" t="s">
        <v>6703</v>
      </c>
      <c r="H550" s="1047">
        <v>0</v>
      </c>
    </row>
    <row r="551" spans="1:9" s="271" customFormat="1">
      <c r="A551" s="1427">
        <v>5</v>
      </c>
      <c r="B551" s="1428"/>
      <c r="C551" s="1040" t="s">
        <v>99</v>
      </c>
      <c r="D551" s="1429" t="s">
        <v>6704</v>
      </c>
      <c r="E551" s="1429" t="s">
        <v>6705</v>
      </c>
      <c r="F551" s="1429" t="s">
        <v>6706</v>
      </c>
      <c r="G551" s="1429" t="s">
        <v>6707</v>
      </c>
      <c r="H551" s="1429" t="s">
        <v>6708</v>
      </c>
      <c r="I551" s="269"/>
    </row>
    <row r="552" spans="1:9">
      <c r="A552" s="1044">
        <v>5</v>
      </c>
      <c r="B552" s="1426" t="s">
        <v>984</v>
      </c>
      <c r="C552" s="1007" t="s">
        <v>985</v>
      </c>
      <c r="D552" s="1047" t="s">
        <v>6709</v>
      </c>
      <c r="E552" s="1047" t="s">
        <v>6710</v>
      </c>
      <c r="F552" s="1047" t="s">
        <v>6711</v>
      </c>
      <c r="G552" s="1047" t="s">
        <v>6712</v>
      </c>
      <c r="H552" s="1047" t="s">
        <v>6713</v>
      </c>
    </row>
    <row r="553" spans="1:9">
      <c r="A553" s="1044">
        <v>5</v>
      </c>
      <c r="B553" s="1426" t="s">
        <v>1666</v>
      </c>
      <c r="C553" s="1007" t="s">
        <v>6714</v>
      </c>
      <c r="D553" s="1047" t="s">
        <v>6709</v>
      </c>
      <c r="E553" s="1047" t="s">
        <v>6710</v>
      </c>
      <c r="F553" s="1047" t="s">
        <v>6711</v>
      </c>
      <c r="G553" s="1047" t="s">
        <v>6712</v>
      </c>
      <c r="H553" s="1047" t="s">
        <v>6713</v>
      </c>
    </row>
    <row r="554" spans="1:9">
      <c r="A554" s="1044">
        <v>5</v>
      </c>
      <c r="B554" s="1426" t="s">
        <v>1667</v>
      </c>
      <c r="C554" s="1007" t="s">
        <v>987</v>
      </c>
      <c r="D554" s="1047">
        <v>0</v>
      </c>
      <c r="E554" s="1047" t="s">
        <v>6715</v>
      </c>
      <c r="F554" s="1047" t="s">
        <v>6715</v>
      </c>
      <c r="G554" s="1047" t="s">
        <v>6716</v>
      </c>
      <c r="H554" s="1047" t="s">
        <v>6717</v>
      </c>
    </row>
    <row r="555" spans="1:9">
      <c r="A555" s="1044">
        <v>5</v>
      </c>
      <c r="B555" s="1426" t="s">
        <v>3667</v>
      </c>
      <c r="C555" s="1007" t="s">
        <v>530</v>
      </c>
      <c r="D555" s="1047">
        <v>0</v>
      </c>
      <c r="E555" s="1047" t="s">
        <v>6718</v>
      </c>
      <c r="F555" s="1047" t="s">
        <v>6718</v>
      </c>
      <c r="G555" s="1047" t="s">
        <v>6716</v>
      </c>
      <c r="H555" s="1047" t="s">
        <v>6719</v>
      </c>
    </row>
    <row r="556" spans="1:9">
      <c r="A556" s="1044">
        <v>5</v>
      </c>
      <c r="B556" s="1426" t="s">
        <v>1668</v>
      </c>
      <c r="C556" s="1007" t="s">
        <v>1669</v>
      </c>
      <c r="D556" s="1047">
        <v>0</v>
      </c>
      <c r="E556" s="1047" t="s">
        <v>6720</v>
      </c>
      <c r="F556" s="1047" t="s">
        <v>6720</v>
      </c>
      <c r="G556" s="1047">
        <v>0</v>
      </c>
      <c r="H556" s="1047" t="s">
        <v>6720</v>
      </c>
    </row>
    <row r="557" spans="1:9">
      <c r="A557" s="1044">
        <v>5</v>
      </c>
      <c r="B557" s="1426" t="s">
        <v>1670</v>
      </c>
      <c r="C557" s="1007" t="s">
        <v>532</v>
      </c>
      <c r="D557" s="1047">
        <v>0</v>
      </c>
      <c r="E557" s="1047" t="s">
        <v>6721</v>
      </c>
      <c r="F557" s="1047" t="s">
        <v>6721</v>
      </c>
      <c r="G557" s="1047">
        <v>0</v>
      </c>
      <c r="H557" s="1047" t="s">
        <v>6721</v>
      </c>
    </row>
    <row r="558" spans="1:9">
      <c r="A558" s="1044">
        <v>5</v>
      </c>
      <c r="B558" s="1426" t="s">
        <v>1671</v>
      </c>
      <c r="C558" s="1007" t="s">
        <v>1459</v>
      </c>
      <c r="D558" s="1047">
        <v>0</v>
      </c>
      <c r="E558" s="1047">
        <v>0</v>
      </c>
      <c r="F558" s="1047">
        <v>0</v>
      </c>
      <c r="G558" s="1047" t="s">
        <v>6722</v>
      </c>
      <c r="H558" s="1047" t="s">
        <v>6723</v>
      </c>
    </row>
    <row r="559" spans="1:9">
      <c r="A559" s="1044">
        <v>5</v>
      </c>
      <c r="B559" s="1426" t="s">
        <v>1672</v>
      </c>
      <c r="C559" s="1007" t="s">
        <v>1673</v>
      </c>
      <c r="D559" s="1047">
        <v>0</v>
      </c>
      <c r="E559" s="1047">
        <v>0</v>
      </c>
      <c r="F559" s="1047">
        <v>0</v>
      </c>
      <c r="G559" s="1047" t="s">
        <v>6722</v>
      </c>
      <c r="H559" s="1047" t="s">
        <v>6723</v>
      </c>
    </row>
    <row r="560" spans="1:9">
      <c r="A560" s="1044">
        <v>5</v>
      </c>
      <c r="B560" s="1426" t="s">
        <v>1674</v>
      </c>
      <c r="C560" s="1007" t="s">
        <v>1464</v>
      </c>
      <c r="D560" s="1047">
        <v>0</v>
      </c>
      <c r="E560" s="1047" t="s">
        <v>6724</v>
      </c>
      <c r="F560" s="1047" t="s">
        <v>6724</v>
      </c>
      <c r="G560" s="1047" t="s">
        <v>6725</v>
      </c>
      <c r="H560" s="1047" t="s">
        <v>6726</v>
      </c>
    </row>
    <row r="561" spans="1:9">
      <c r="A561" s="1044">
        <v>5</v>
      </c>
      <c r="B561" s="1426" t="s">
        <v>1675</v>
      </c>
      <c r="C561" s="1007" t="s">
        <v>1676</v>
      </c>
      <c r="D561" s="1047">
        <v>0</v>
      </c>
      <c r="E561" s="1047" t="s">
        <v>6727</v>
      </c>
      <c r="F561" s="1047" t="s">
        <v>6727</v>
      </c>
      <c r="G561" s="1047" t="s">
        <v>6728</v>
      </c>
      <c r="H561" s="1047" t="s">
        <v>6729</v>
      </c>
    </row>
    <row r="562" spans="1:9">
      <c r="A562" s="1044">
        <v>5</v>
      </c>
      <c r="B562" s="1426" t="s">
        <v>1677</v>
      </c>
      <c r="C562" s="1007" t="s">
        <v>536</v>
      </c>
      <c r="D562" s="1047">
        <v>0</v>
      </c>
      <c r="E562" s="1047" t="s">
        <v>6730</v>
      </c>
      <c r="F562" s="1047" t="s">
        <v>6730</v>
      </c>
      <c r="G562" s="1047" t="s">
        <v>6731</v>
      </c>
      <c r="H562" s="1047" t="s">
        <v>6732</v>
      </c>
      <c r="I562" s="271"/>
    </row>
    <row r="563" spans="1:9">
      <c r="A563" s="1044">
        <v>5</v>
      </c>
      <c r="B563" s="1426" t="s">
        <v>1678</v>
      </c>
      <c r="C563" s="1007" t="s">
        <v>1091</v>
      </c>
      <c r="D563" s="1047">
        <v>0</v>
      </c>
      <c r="E563" s="1047" t="s">
        <v>6733</v>
      </c>
      <c r="F563" s="1047" t="s">
        <v>6733</v>
      </c>
      <c r="G563" s="1047" t="s">
        <v>6734</v>
      </c>
      <c r="H563" s="1047" t="s">
        <v>6735</v>
      </c>
      <c r="I563" s="271"/>
    </row>
    <row r="564" spans="1:9">
      <c r="A564" s="1044">
        <v>5</v>
      </c>
      <c r="B564" s="1426" t="s">
        <v>1679</v>
      </c>
      <c r="C564" s="1007" t="s">
        <v>539</v>
      </c>
      <c r="D564" s="1047">
        <v>0</v>
      </c>
      <c r="E564" s="1047" t="s">
        <v>6736</v>
      </c>
      <c r="F564" s="1047" t="s">
        <v>6736</v>
      </c>
      <c r="G564" s="1047" t="s">
        <v>6737</v>
      </c>
      <c r="H564" s="1047" t="s">
        <v>6738</v>
      </c>
      <c r="I564" s="271"/>
    </row>
    <row r="565" spans="1:9">
      <c r="A565" s="1044">
        <v>5</v>
      </c>
      <c r="B565" s="1426" t="s">
        <v>1680</v>
      </c>
      <c r="C565" s="1007" t="s">
        <v>6739</v>
      </c>
      <c r="D565" s="1047">
        <v>0</v>
      </c>
      <c r="E565" s="1047" t="s">
        <v>6740</v>
      </c>
      <c r="F565" s="1047" t="s">
        <v>6740</v>
      </c>
      <c r="G565" s="1047" t="s">
        <v>6741</v>
      </c>
      <c r="H565" s="1047" t="s">
        <v>6742</v>
      </c>
    </row>
    <row r="566" spans="1:9">
      <c r="A566" s="1044">
        <v>5</v>
      </c>
      <c r="B566" s="1426" t="s">
        <v>3668</v>
      </c>
      <c r="C566" s="1007" t="s">
        <v>3669</v>
      </c>
      <c r="D566" s="1047">
        <v>0</v>
      </c>
      <c r="E566" s="1047" t="s">
        <v>6743</v>
      </c>
      <c r="F566" s="1047" t="s">
        <v>6743</v>
      </c>
      <c r="G566" s="1047" t="s">
        <v>6744</v>
      </c>
      <c r="H566" s="1047" t="s">
        <v>6745</v>
      </c>
    </row>
    <row r="567" spans="1:9">
      <c r="A567" s="1044">
        <v>5</v>
      </c>
      <c r="B567" s="1426" t="s">
        <v>1681</v>
      </c>
      <c r="C567" s="1007" t="s">
        <v>6746</v>
      </c>
      <c r="D567" s="1047">
        <v>0</v>
      </c>
      <c r="E567" s="1047" t="s">
        <v>6747</v>
      </c>
      <c r="F567" s="1047" t="s">
        <v>6747</v>
      </c>
      <c r="G567" s="1047" t="s">
        <v>6748</v>
      </c>
      <c r="H567" s="1047" t="s">
        <v>6749</v>
      </c>
    </row>
    <row r="568" spans="1:9">
      <c r="A568" s="1044">
        <v>5</v>
      </c>
      <c r="B568" s="1426" t="s">
        <v>1682</v>
      </c>
      <c r="C568" s="1007" t="s">
        <v>1683</v>
      </c>
      <c r="D568" s="1047">
        <v>0</v>
      </c>
      <c r="E568" s="1047" t="s">
        <v>6750</v>
      </c>
      <c r="F568" s="1047" t="s">
        <v>6750</v>
      </c>
      <c r="G568" s="1047" t="s">
        <v>6751</v>
      </c>
      <c r="H568" s="1047" t="s">
        <v>6752</v>
      </c>
    </row>
    <row r="569" spans="1:9">
      <c r="A569" s="1044">
        <v>5</v>
      </c>
      <c r="B569" s="1426" t="s">
        <v>1684</v>
      </c>
      <c r="C569" s="1007" t="s">
        <v>6080</v>
      </c>
      <c r="D569" s="1047">
        <v>0</v>
      </c>
      <c r="E569" s="1047" t="s">
        <v>6753</v>
      </c>
      <c r="F569" s="1047" t="s">
        <v>6753</v>
      </c>
      <c r="G569" s="1047" t="s">
        <v>6754</v>
      </c>
      <c r="H569" s="1047" t="s">
        <v>6755</v>
      </c>
    </row>
    <row r="570" spans="1:9">
      <c r="A570" s="1044">
        <v>5</v>
      </c>
      <c r="B570" s="1426" t="s">
        <v>1685</v>
      </c>
      <c r="C570" s="1007" t="s">
        <v>546</v>
      </c>
      <c r="D570" s="1047">
        <v>0</v>
      </c>
      <c r="E570" s="1047" t="s">
        <v>6756</v>
      </c>
      <c r="F570" s="1047" t="s">
        <v>6756</v>
      </c>
      <c r="G570" s="1047" t="s">
        <v>6757</v>
      </c>
      <c r="H570" s="1047" t="s">
        <v>6758</v>
      </c>
      <c r="I570" s="271"/>
    </row>
    <row r="571" spans="1:9">
      <c r="A571" s="1044">
        <v>5</v>
      </c>
      <c r="B571" s="1426" t="s">
        <v>1686</v>
      </c>
      <c r="C571" s="1007" t="s">
        <v>1687</v>
      </c>
      <c r="D571" s="1047">
        <v>0</v>
      </c>
      <c r="E571" s="1047" t="s">
        <v>6759</v>
      </c>
      <c r="F571" s="1047" t="s">
        <v>6759</v>
      </c>
      <c r="G571" s="1047" t="s">
        <v>6760</v>
      </c>
      <c r="H571" s="1047" t="s">
        <v>6761</v>
      </c>
      <c r="I571" s="271"/>
    </row>
    <row r="572" spans="1:9">
      <c r="A572" s="1044">
        <v>5</v>
      </c>
      <c r="B572" s="1426" t="s">
        <v>1688</v>
      </c>
      <c r="C572" s="1007" t="s">
        <v>1689</v>
      </c>
      <c r="D572" s="1047">
        <v>0</v>
      </c>
      <c r="E572" s="1047" t="s">
        <v>6762</v>
      </c>
      <c r="F572" s="1047" t="s">
        <v>6762</v>
      </c>
      <c r="G572" s="1047" t="s">
        <v>6763</v>
      </c>
      <c r="H572" s="1047" t="s">
        <v>6764</v>
      </c>
      <c r="I572" s="271"/>
    </row>
    <row r="573" spans="1:9">
      <c r="A573" s="1044">
        <v>5</v>
      </c>
      <c r="B573" s="1426" t="s">
        <v>1690</v>
      </c>
      <c r="C573" s="1007" t="s">
        <v>1691</v>
      </c>
      <c r="D573" s="1047" t="s">
        <v>6709</v>
      </c>
      <c r="E573" s="1047" t="s">
        <v>6765</v>
      </c>
      <c r="F573" s="1047" t="s">
        <v>6766</v>
      </c>
      <c r="G573" s="1047">
        <v>0</v>
      </c>
      <c r="H573" s="1047" t="s">
        <v>6766</v>
      </c>
    </row>
    <row r="574" spans="1:9">
      <c r="A574" s="1044">
        <v>5</v>
      </c>
      <c r="B574" s="1426" t="s">
        <v>1094</v>
      </c>
      <c r="C574" s="1007" t="s">
        <v>8684</v>
      </c>
      <c r="D574" s="1047" t="s">
        <v>6767</v>
      </c>
      <c r="E574" s="1047" t="s">
        <v>6768</v>
      </c>
      <c r="F574" s="1047" t="s">
        <v>6769</v>
      </c>
      <c r="G574" s="1047" t="s">
        <v>6770</v>
      </c>
      <c r="H574" s="1047" t="s">
        <v>6771</v>
      </c>
    </row>
    <row r="575" spans="1:9">
      <c r="A575" s="1044">
        <v>5</v>
      </c>
      <c r="B575" s="1426" t="s">
        <v>1180</v>
      </c>
      <c r="C575" s="1007" t="s">
        <v>6714</v>
      </c>
      <c r="D575" s="1047" t="s">
        <v>6767</v>
      </c>
      <c r="E575" s="1047" t="s">
        <v>6768</v>
      </c>
      <c r="F575" s="1047" t="s">
        <v>6769</v>
      </c>
      <c r="G575" s="1047" t="s">
        <v>6770</v>
      </c>
      <c r="H575" s="1047" t="s">
        <v>6771</v>
      </c>
    </row>
    <row r="576" spans="1:9">
      <c r="A576" s="1044">
        <v>5</v>
      </c>
      <c r="B576" s="1426" t="s">
        <v>1692</v>
      </c>
      <c r="C576" s="1007" t="s">
        <v>8685</v>
      </c>
      <c r="D576" s="1047">
        <v>0</v>
      </c>
      <c r="E576" s="1047" t="s">
        <v>6772</v>
      </c>
      <c r="F576" s="1047" t="s">
        <v>6772</v>
      </c>
      <c r="G576" s="1047" t="s">
        <v>6773</v>
      </c>
      <c r="H576" s="1047" t="s">
        <v>6774</v>
      </c>
    </row>
    <row r="577" spans="1:8">
      <c r="A577" s="1044">
        <v>5</v>
      </c>
      <c r="B577" s="1426" t="s">
        <v>1693</v>
      </c>
      <c r="C577" s="1007" t="s">
        <v>553</v>
      </c>
      <c r="D577" s="1047">
        <v>0</v>
      </c>
      <c r="E577" s="1047">
        <v>0</v>
      </c>
      <c r="F577" s="1047">
        <v>0</v>
      </c>
      <c r="G577" s="1047" t="s">
        <v>6775</v>
      </c>
      <c r="H577" s="1047" t="s">
        <v>6776</v>
      </c>
    </row>
    <row r="578" spans="1:8">
      <c r="A578" s="1044">
        <v>5</v>
      </c>
      <c r="B578" s="1426" t="s">
        <v>1694</v>
      </c>
      <c r="C578" s="1007" t="s">
        <v>557</v>
      </c>
      <c r="D578" s="1047">
        <v>0</v>
      </c>
      <c r="E578" s="1047" t="s">
        <v>6777</v>
      </c>
      <c r="F578" s="1047" t="s">
        <v>6777</v>
      </c>
      <c r="G578" s="1047" t="s">
        <v>6778</v>
      </c>
      <c r="H578" s="1047" t="s">
        <v>6779</v>
      </c>
    </row>
    <row r="579" spans="1:8">
      <c r="A579" s="1044">
        <v>5</v>
      </c>
      <c r="B579" s="1426" t="s">
        <v>6780</v>
      </c>
      <c r="C579" s="1007" t="s">
        <v>1695</v>
      </c>
      <c r="D579" s="1047">
        <v>0</v>
      </c>
      <c r="E579" s="1047" t="s">
        <v>6781</v>
      </c>
      <c r="F579" s="1047" t="s">
        <v>6781</v>
      </c>
      <c r="G579" s="1047" t="s">
        <v>6781</v>
      </c>
      <c r="H579" s="1047">
        <v>0</v>
      </c>
    </row>
    <row r="580" spans="1:8">
      <c r="A580" s="1044">
        <v>5</v>
      </c>
      <c r="B580" s="1426" t="s">
        <v>1696</v>
      </c>
      <c r="C580" s="1007" t="s">
        <v>1697</v>
      </c>
      <c r="D580" s="1047">
        <v>0</v>
      </c>
      <c r="E580" s="1047" t="s">
        <v>6782</v>
      </c>
      <c r="F580" s="1047" t="s">
        <v>6782</v>
      </c>
      <c r="G580" s="1047" t="s">
        <v>6783</v>
      </c>
      <c r="H580" s="1047" t="s">
        <v>6784</v>
      </c>
    </row>
    <row r="581" spans="1:8">
      <c r="A581" s="1044">
        <v>5</v>
      </c>
      <c r="B581" s="1426" t="s">
        <v>1698</v>
      </c>
      <c r="C581" s="1007" t="s">
        <v>586</v>
      </c>
      <c r="D581" s="1047">
        <v>0</v>
      </c>
      <c r="E581" s="1047" t="s">
        <v>6785</v>
      </c>
      <c r="F581" s="1047" t="s">
        <v>6785</v>
      </c>
      <c r="G581" s="1047" t="s">
        <v>6786</v>
      </c>
      <c r="H581" s="1047" t="s">
        <v>6787</v>
      </c>
    </row>
    <row r="582" spans="1:8">
      <c r="A582" s="1044">
        <v>5</v>
      </c>
      <c r="B582" s="1426" t="s">
        <v>1699</v>
      </c>
      <c r="C582" s="1007" t="s">
        <v>590</v>
      </c>
      <c r="D582" s="1047">
        <v>0</v>
      </c>
      <c r="E582" s="1047" t="s">
        <v>6788</v>
      </c>
      <c r="F582" s="1047" t="s">
        <v>6788</v>
      </c>
      <c r="G582" s="1047" t="s">
        <v>6789</v>
      </c>
      <c r="H582" s="1047" t="s">
        <v>6790</v>
      </c>
    </row>
    <row r="583" spans="1:8">
      <c r="A583" s="1044">
        <v>5</v>
      </c>
      <c r="B583" s="1426" t="s">
        <v>6791</v>
      </c>
      <c r="C583" s="1007" t="s">
        <v>4403</v>
      </c>
      <c r="D583" s="1047">
        <v>0</v>
      </c>
      <c r="E583" s="1047" t="s">
        <v>6792</v>
      </c>
      <c r="F583" s="1047" t="s">
        <v>6792</v>
      </c>
      <c r="G583" s="1047" t="s">
        <v>6793</v>
      </c>
      <c r="H583" s="1047" t="s">
        <v>6794</v>
      </c>
    </row>
    <row r="584" spans="1:8">
      <c r="A584" s="1044">
        <v>5</v>
      </c>
      <c r="B584" s="1426" t="s">
        <v>6795</v>
      </c>
      <c r="C584" s="1007" t="s">
        <v>4405</v>
      </c>
      <c r="D584" s="1047">
        <v>0</v>
      </c>
      <c r="E584" s="1047">
        <v>0</v>
      </c>
      <c r="F584" s="1047">
        <v>0</v>
      </c>
      <c r="G584" s="1047" t="s">
        <v>6796</v>
      </c>
      <c r="H584" s="1047" t="s">
        <v>6797</v>
      </c>
    </row>
    <row r="585" spans="1:8">
      <c r="A585" s="1044">
        <v>5</v>
      </c>
      <c r="B585" s="1426" t="s">
        <v>1700</v>
      </c>
      <c r="C585" s="1007" t="s">
        <v>8688</v>
      </c>
      <c r="D585" s="1047">
        <v>0</v>
      </c>
      <c r="E585" s="1047" t="s">
        <v>6798</v>
      </c>
      <c r="F585" s="1047" t="s">
        <v>6798</v>
      </c>
      <c r="G585" s="1047" t="s">
        <v>6799</v>
      </c>
      <c r="H585" s="1047" t="s">
        <v>6800</v>
      </c>
    </row>
    <row r="586" spans="1:8">
      <c r="A586" s="1044">
        <v>5</v>
      </c>
      <c r="B586" s="1426" t="s">
        <v>1701</v>
      </c>
      <c r="C586" s="1007" t="s">
        <v>1702</v>
      </c>
      <c r="D586" s="1047">
        <v>0</v>
      </c>
      <c r="E586" s="1047" t="s">
        <v>6801</v>
      </c>
      <c r="F586" s="1047" t="s">
        <v>6801</v>
      </c>
      <c r="G586" s="1047" t="s">
        <v>6802</v>
      </c>
      <c r="H586" s="1047" t="s">
        <v>6803</v>
      </c>
    </row>
    <row r="587" spans="1:8">
      <c r="A587" s="1044">
        <v>5</v>
      </c>
      <c r="B587" s="1426" t="s">
        <v>1703</v>
      </c>
      <c r="C587" s="1007" t="s">
        <v>559</v>
      </c>
      <c r="D587" s="1047">
        <v>0</v>
      </c>
      <c r="E587" s="1047" t="s">
        <v>6804</v>
      </c>
      <c r="F587" s="1047" t="s">
        <v>6804</v>
      </c>
      <c r="G587" s="1047" t="s">
        <v>6805</v>
      </c>
      <c r="H587" s="1047" t="s">
        <v>6806</v>
      </c>
    </row>
    <row r="588" spans="1:8">
      <c r="A588" s="1044">
        <v>5</v>
      </c>
      <c r="B588" s="1426" t="s">
        <v>6807</v>
      </c>
      <c r="C588" s="1007" t="s">
        <v>560</v>
      </c>
      <c r="D588" s="1047">
        <v>0</v>
      </c>
      <c r="E588" s="1047" t="s">
        <v>6808</v>
      </c>
      <c r="F588" s="1047" t="s">
        <v>6808</v>
      </c>
      <c r="G588" s="1047" t="s">
        <v>6809</v>
      </c>
      <c r="H588" s="1047" t="s">
        <v>6810</v>
      </c>
    </row>
    <row r="589" spans="1:8">
      <c r="A589" s="1044">
        <v>5</v>
      </c>
      <c r="B589" s="1426" t="s">
        <v>1704</v>
      </c>
      <c r="C589" s="1007" t="s">
        <v>563</v>
      </c>
      <c r="D589" s="1047">
        <v>0</v>
      </c>
      <c r="E589" s="1047" t="s">
        <v>6811</v>
      </c>
      <c r="F589" s="1047" t="s">
        <v>6811</v>
      </c>
      <c r="G589" s="1047" t="s">
        <v>6812</v>
      </c>
      <c r="H589" s="1047" t="s">
        <v>6813</v>
      </c>
    </row>
    <row r="590" spans="1:8">
      <c r="A590" s="1044">
        <v>5</v>
      </c>
      <c r="B590" s="1426" t="s">
        <v>1705</v>
      </c>
      <c r="C590" s="1007" t="s">
        <v>565</v>
      </c>
      <c r="D590" s="1047">
        <v>0</v>
      </c>
      <c r="E590" s="1047" t="s">
        <v>6814</v>
      </c>
      <c r="F590" s="1047" t="s">
        <v>6814</v>
      </c>
      <c r="G590" s="1047" t="s">
        <v>6815</v>
      </c>
      <c r="H590" s="1047" t="s">
        <v>6816</v>
      </c>
    </row>
    <row r="591" spans="1:8">
      <c r="A591" s="1044">
        <v>5</v>
      </c>
      <c r="B591" s="1426" t="s">
        <v>1706</v>
      </c>
      <c r="C591" s="1007" t="s">
        <v>566</v>
      </c>
      <c r="D591" s="1047">
        <v>0</v>
      </c>
      <c r="E591" s="1047" t="s">
        <v>6817</v>
      </c>
      <c r="F591" s="1047" t="s">
        <v>6817</v>
      </c>
      <c r="G591" s="1047" t="s">
        <v>6818</v>
      </c>
      <c r="H591" s="1047" t="s">
        <v>6819</v>
      </c>
    </row>
    <row r="592" spans="1:8">
      <c r="A592" s="1044">
        <v>5</v>
      </c>
      <c r="B592" s="1426" t="s">
        <v>1707</v>
      </c>
      <c r="C592" s="1007" t="s">
        <v>569</v>
      </c>
      <c r="D592" s="1047">
        <v>0</v>
      </c>
      <c r="E592" s="1047" t="s">
        <v>6820</v>
      </c>
      <c r="F592" s="1047" t="s">
        <v>6820</v>
      </c>
      <c r="G592" s="1047">
        <v>0</v>
      </c>
      <c r="H592" s="1047" t="s">
        <v>6820</v>
      </c>
    </row>
    <row r="593" spans="1:9">
      <c r="A593" s="1044">
        <v>5</v>
      </c>
      <c r="B593" s="1426" t="s">
        <v>1708</v>
      </c>
      <c r="C593" s="1007" t="s">
        <v>570</v>
      </c>
      <c r="D593" s="1047">
        <v>0</v>
      </c>
      <c r="E593" s="1047" t="s">
        <v>6821</v>
      </c>
      <c r="F593" s="1047" t="s">
        <v>6821</v>
      </c>
      <c r="G593" s="1047" t="s">
        <v>6822</v>
      </c>
      <c r="H593" s="1047" t="s">
        <v>6823</v>
      </c>
    </row>
    <row r="594" spans="1:9">
      <c r="A594" s="1044">
        <v>5</v>
      </c>
      <c r="B594" s="1426" t="s">
        <v>1709</v>
      </c>
      <c r="C594" s="1007" t="s">
        <v>1710</v>
      </c>
      <c r="D594" s="1047">
        <v>0</v>
      </c>
      <c r="E594" s="1047">
        <v>0</v>
      </c>
      <c r="F594" s="1047">
        <v>0</v>
      </c>
      <c r="G594" s="1047">
        <v>0</v>
      </c>
      <c r="H594" s="1047">
        <v>0</v>
      </c>
      <c r="I594" s="271"/>
    </row>
    <row r="595" spans="1:9">
      <c r="A595" s="1044">
        <v>5</v>
      </c>
      <c r="B595" s="1426" t="s">
        <v>1711</v>
      </c>
      <c r="C595" s="1007" t="s">
        <v>1712</v>
      </c>
      <c r="D595" s="1047">
        <v>0</v>
      </c>
      <c r="E595" s="1047" t="s">
        <v>6824</v>
      </c>
      <c r="F595" s="1047" t="s">
        <v>6824</v>
      </c>
      <c r="G595" s="1047" t="s">
        <v>6825</v>
      </c>
      <c r="H595" s="1047" t="s">
        <v>6826</v>
      </c>
    </row>
    <row r="596" spans="1:9">
      <c r="A596" s="1044">
        <v>5</v>
      </c>
      <c r="B596" s="1426" t="s">
        <v>1713</v>
      </c>
      <c r="C596" s="1007" t="s">
        <v>571</v>
      </c>
      <c r="D596" s="1047">
        <v>0</v>
      </c>
      <c r="E596" s="1047" t="s">
        <v>6827</v>
      </c>
      <c r="F596" s="1047" t="s">
        <v>6827</v>
      </c>
      <c r="G596" s="1047" t="s">
        <v>6828</v>
      </c>
      <c r="H596" s="1047" t="s">
        <v>6829</v>
      </c>
    </row>
    <row r="597" spans="1:9">
      <c r="A597" s="1044">
        <v>5</v>
      </c>
      <c r="B597" s="1426" t="s">
        <v>1715</v>
      </c>
      <c r="C597" s="1007" t="s">
        <v>1716</v>
      </c>
      <c r="D597" s="1047">
        <v>0</v>
      </c>
      <c r="E597" s="1047" t="s">
        <v>6830</v>
      </c>
      <c r="F597" s="1047" t="s">
        <v>6830</v>
      </c>
      <c r="G597" s="1047" t="s">
        <v>6831</v>
      </c>
      <c r="H597" s="1047" t="s">
        <v>6832</v>
      </c>
    </row>
    <row r="598" spans="1:9">
      <c r="A598" s="1044">
        <v>5</v>
      </c>
      <c r="B598" s="1426" t="s">
        <v>1717</v>
      </c>
      <c r="C598" s="1007" t="s">
        <v>572</v>
      </c>
      <c r="D598" s="1047">
        <v>0</v>
      </c>
      <c r="E598" s="1047" t="s">
        <v>6833</v>
      </c>
      <c r="F598" s="1047" t="s">
        <v>6833</v>
      </c>
      <c r="G598" s="1047" t="s">
        <v>6834</v>
      </c>
      <c r="H598" s="1047" t="s">
        <v>6835</v>
      </c>
    </row>
    <row r="599" spans="1:9">
      <c r="A599" s="1044">
        <v>5</v>
      </c>
      <c r="B599" s="1426" t="s">
        <v>1719</v>
      </c>
      <c r="C599" s="1007" t="s">
        <v>3574</v>
      </c>
      <c r="D599" s="1047">
        <v>0</v>
      </c>
      <c r="E599" s="1047" t="s">
        <v>6836</v>
      </c>
      <c r="F599" s="1047" t="s">
        <v>6836</v>
      </c>
      <c r="G599" s="1047" t="s">
        <v>6837</v>
      </c>
      <c r="H599" s="1047" t="s">
        <v>6838</v>
      </c>
    </row>
    <row r="600" spans="1:9">
      <c r="A600" s="1044">
        <v>5</v>
      </c>
      <c r="B600" s="1426" t="s">
        <v>1721</v>
      </c>
      <c r="C600" s="1007" t="s">
        <v>1722</v>
      </c>
      <c r="D600" s="1047">
        <v>0</v>
      </c>
      <c r="E600" s="1047" t="s">
        <v>6839</v>
      </c>
      <c r="F600" s="1047" t="s">
        <v>6839</v>
      </c>
      <c r="G600" s="1047" t="s">
        <v>6840</v>
      </c>
      <c r="H600" s="1047" t="s">
        <v>6841</v>
      </c>
    </row>
    <row r="601" spans="1:9">
      <c r="A601" s="1044">
        <v>5</v>
      </c>
      <c r="B601" s="1426" t="s">
        <v>3670</v>
      </c>
      <c r="C601" s="1007" t="s">
        <v>3575</v>
      </c>
      <c r="D601" s="1047">
        <v>0</v>
      </c>
      <c r="E601" s="1047" t="s">
        <v>6842</v>
      </c>
      <c r="F601" s="1047" t="s">
        <v>6842</v>
      </c>
      <c r="G601" s="1047">
        <v>0</v>
      </c>
      <c r="H601" s="1047" t="s">
        <v>6842</v>
      </c>
    </row>
    <row r="602" spans="1:9">
      <c r="A602" s="1044">
        <v>5</v>
      </c>
      <c r="B602" s="1426" t="s">
        <v>1724</v>
      </c>
      <c r="C602" s="1007" t="s">
        <v>3576</v>
      </c>
      <c r="D602" s="1047">
        <v>0</v>
      </c>
      <c r="E602" s="1047" t="s">
        <v>6843</v>
      </c>
      <c r="F602" s="1047" t="s">
        <v>6843</v>
      </c>
      <c r="G602" s="1047" t="s">
        <v>6844</v>
      </c>
      <c r="H602" s="1047" t="s">
        <v>6845</v>
      </c>
    </row>
    <row r="603" spans="1:9">
      <c r="A603" s="1044">
        <v>5</v>
      </c>
      <c r="B603" s="1426" t="s">
        <v>1725</v>
      </c>
      <c r="C603" s="1007" t="s">
        <v>574</v>
      </c>
      <c r="D603" s="1047">
        <v>0</v>
      </c>
      <c r="E603" s="1047" t="s">
        <v>6846</v>
      </c>
      <c r="F603" s="1047" t="s">
        <v>6846</v>
      </c>
      <c r="G603" s="1047" t="s">
        <v>6846</v>
      </c>
      <c r="H603" s="1047">
        <v>0</v>
      </c>
    </row>
    <row r="604" spans="1:9">
      <c r="A604" s="1044">
        <v>5</v>
      </c>
      <c r="B604" s="1426" t="s">
        <v>1726</v>
      </c>
      <c r="C604" s="1007" t="s">
        <v>576</v>
      </c>
      <c r="D604" s="1047">
        <v>0</v>
      </c>
      <c r="E604" s="1047" t="s">
        <v>6847</v>
      </c>
      <c r="F604" s="1047" t="s">
        <v>6847</v>
      </c>
      <c r="G604" s="1047" t="s">
        <v>6848</v>
      </c>
      <c r="H604" s="1047" t="s">
        <v>6849</v>
      </c>
    </row>
    <row r="605" spans="1:9">
      <c r="A605" s="1044">
        <v>5</v>
      </c>
      <c r="B605" s="1426" t="s">
        <v>1727</v>
      </c>
      <c r="C605" s="1007" t="s">
        <v>1728</v>
      </c>
      <c r="D605" s="1047">
        <v>0</v>
      </c>
      <c r="E605" s="1047" t="s">
        <v>6850</v>
      </c>
      <c r="F605" s="1047" t="s">
        <v>6850</v>
      </c>
      <c r="G605" s="1047">
        <v>0</v>
      </c>
      <c r="H605" s="1047" t="s">
        <v>6850</v>
      </c>
    </row>
    <row r="606" spans="1:9">
      <c r="A606" s="1044">
        <v>5</v>
      </c>
      <c r="B606" s="1426" t="s">
        <v>1729</v>
      </c>
      <c r="C606" s="1007" t="s">
        <v>580</v>
      </c>
      <c r="D606" s="1047">
        <v>0</v>
      </c>
      <c r="E606" s="1047" t="s">
        <v>6851</v>
      </c>
      <c r="F606" s="1047" t="s">
        <v>6851</v>
      </c>
      <c r="G606" s="1047" t="s">
        <v>6852</v>
      </c>
      <c r="H606" s="1047" t="s">
        <v>6853</v>
      </c>
    </row>
    <row r="607" spans="1:9">
      <c r="A607" s="1044">
        <v>5</v>
      </c>
      <c r="B607" s="1426" t="s">
        <v>1730</v>
      </c>
      <c r="C607" s="1007" t="s">
        <v>581</v>
      </c>
      <c r="D607" s="1047">
        <v>0</v>
      </c>
      <c r="E607" s="1047" t="s">
        <v>6854</v>
      </c>
      <c r="F607" s="1047" t="s">
        <v>6854</v>
      </c>
      <c r="G607" s="1047" t="s">
        <v>6855</v>
      </c>
      <c r="H607" s="1047" t="s">
        <v>6856</v>
      </c>
    </row>
    <row r="608" spans="1:9">
      <c r="A608" s="1044">
        <v>5</v>
      </c>
      <c r="B608" s="1426" t="s">
        <v>1731</v>
      </c>
      <c r="C608" s="1007" t="s">
        <v>1732</v>
      </c>
      <c r="D608" s="1047">
        <v>0</v>
      </c>
      <c r="E608" s="1047" t="s">
        <v>6857</v>
      </c>
      <c r="F608" s="1047" t="s">
        <v>6857</v>
      </c>
      <c r="G608" s="1047" t="s">
        <v>6858</v>
      </c>
      <c r="H608" s="1047" t="s">
        <v>6859</v>
      </c>
    </row>
    <row r="609" spans="1:9">
      <c r="A609" s="1044">
        <v>5</v>
      </c>
      <c r="B609" s="1426" t="s">
        <v>1733</v>
      </c>
      <c r="C609" s="1007" t="s">
        <v>587</v>
      </c>
      <c r="D609" s="1047">
        <v>0</v>
      </c>
      <c r="E609" s="1047" t="s">
        <v>6857</v>
      </c>
      <c r="F609" s="1047" t="s">
        <v>6857</v>
      </c>
      <c r="G609" s="1047" t="s">
        <v>6858</v>
      </c>
      <c r="H609" s="1047" t="s">
        <v>6859</v>
      </c>
    </row>
    <row r="610" spans="1:9">
      <c r="A610" s="1044">
        <v>5</v>
      </c>
      <c r="B610" s="1426" t="s">
        <v>1734</v>
      </c>
      <c r="C610" s="1007" t="s">
        <v>8688</v>
      </c>
      <c r="D610" s="1047">
        <v>0</v>
      </c>
      <c r="E610" s="1047" t="s">
        <v>6860</v>
      </c>
      <c r="F610" s="1047" t="s">
        <v>6860</v>
      </c>
      <c r="G610" s="1047" t="s">
        <v>6861</v>
      </c>
      <c r="H610" s="1047" t="s">
        <v>6862</v>
      </c>
    </row>
    <row r="611" spans="1:9">
      <c r="A611" s="1044">
        <v>5</v>
      </c>
      <c r="B611" s="1426" t="s">
        <v>1735</v>
      </c>
      <c r="C611" s="1007" t="s">
        <v>1736</v>
      </c>
      <c r="D611" s="1047">
        <v>0</v>
      </c>
      <c r="E611" s="1047" t="s">
        <v>6863</v>
      </c>
      <c r="F611" s="1047" t="s">
        <v>6863</v>
      </c>
      <c r="G611" s="1047" t="s">
        <v>6864</v>
      </c>
      <c r="H611" s="1047" t="s">
        <v>6865</v>
      </c>
    </row>
    <row r="612" spans="1:9">
      <c r="A612" s="1044">
        <v>5</v>
      </c>
      <c r="B612" s="1426" t="s">
        <v>1737</v>
      </c>
      <c r="C612" s="1007" t="s">
        <v>1738</v>
      </c>
      <c r="D612" s="1047">
        <v>0</v>
      </c>
      <c r="E612" s="1047" t="s">
        <v>6866</v>
      </c>
      <c r="F612" s="1047" t="s">
        <v>6866</v>
      </c>
      <c r="G612" s="1047" t="s">
        <v>6867</v>
      </c>
      <c r="H612" s="1047" t="s">
        <v>6868</v>
      </c>
    </row>
    <row r="613" spans="1:9">
      <c r="A613" s="1044">
        <v>5</v>
      </c>
      <c r="B613" s="1426" t="s">
        <v>1739</v>
      </c>
      <c r="C613" s="1007" t="s">
        <v>594</v>
      </c>
      <c r="D613" s="1047">
        <v>0</v>
      </c>
      <c r="E613" s="1047" t="s">
        <v>6869</v>
      </c>
      <c r="F613" s="1047" t="s">
        <v>6869</v>
      </c>
      <c r="G613" s="1047" t="s">
        <v>6870</v>
      </c>
      <c r="H613" s="1047" t="s">
        <v>6871</v>
      </c>
    </row>
    <row r="614" spans="1:9" s="271" customFormat="1">
      <c r="A614" s="1044">
        <v>5</v>
      </c>
      <c r="B614" s="1426" t="s">
        <v>6872</v>
      </c>
      <c r="C614" s="1007" t="s">
        <v>599</v>
      </c>
      <c r="D614" s="1047">
        <v>0</v>
      </c>
      <c r="E614" s="1047" t="s">
        <v>6873</v>
      </c>
      <c r="F614" s="1047" t="s">
        <v>6873</v>
      </c>
      <c r="G614" s="1047" t="s">
        <v>6874</v>
      </c>
      <c r="H614" s="1047" t="s">
        <v>6875</v>
      </c>
      <c r="I614" s="269"/>
    </row>
    <row r="615" spans="1:9">
      <c r="A615" s="1044">
        <v>5</v>
      </c>
      <c r="B615" s="1426" t="s">
        <v>1740</v>
      </c>
      <c r="C615" s="1007" t="s">
        <v>600</v>
      </c>
      <c r="D615" s="1047">
        <v>0</v>
      </c>
      <c r="E615" s="1047" t="s">
        <v>6876</v>
      </c>
      <c r="F615" s="1047" t="s">
        <v>6876</v>
      </c>
      <c r="G615" s="1047" t="s">
        <v>6877</v>
      </c>
      <c r="H615" s="1047" t="s">
        <v>6878</v>
      </c>
    </row>
    <row r="616" spans="1:9">
      <c r="A616" s="1044">
        <v>5</v>
      </c>
      <c r="B616" s="1426" t="s">
        <v>1741</v>
      </c>
      <c r="C616" s="1007" t="s">
        <v>601</v>
      </c>
      <c r="D616" s="1047">
        <v>0</v>
      </c>
      <c r="E616" s="1047" t="s">
        <v>6879</v>
      </c>
      <c r="F616" s="1047" t="s">
        <v>6879</v>
      </c>
      <c r="G616" s="1047" t="s">
        <v>6880</v>
      </c>
      <c r="H616" s="1047" t="s">
        <v>6881</v>
      </c>
    </row>
    <row r="617" spans="1:9">
      <c r="A617" s="1044">
        <v>5</v>
      </c>
      <c r="B617" s="1426" t="s">
        <v>1742</v>
      </c>
      <c r="C617" s="1007" t="s">
        <v>602</v>
      </c>
      <c r="D617" s="1047">
        <v>0</v>
      </c>
      <c r="E617" s="1047" t="s">
        <v>6882</v>
      </c>
      <c r="F617" s="1047" t="s">
        <v>6882</v>
      </c>
      <c r="G617" s="1047" t="s">
        <v>6883</v>
      </c>
      <c r="H617" s="1047" t="s">
        <v>6884</v>
      </c>
    </row>
    <row r="618" spans="1:9">
      <c r="A618" s="1044">
        <v>5</v>
      </c>
      <c r="B618" s="1426" t="s">
        <v>1743</v>
      </c>
      <c r="C618" s="1007" t="s">
        <v>603</v>
      </c>
      <c r="D618" s="1047">
        <v>0</v>
      </c>
      <c r="E618" s="1047" t="s">
        <v>6885</v>
      </c>
      <c r="F618" s="1047" t="s">
        <v>6885</v>
      </c>
      <c r="G618" s="1047" t="s">
        <v>6886</v>
      </c>
      <c r="H618" s="1047" t="s">
        <v>6887</v>
      </c>
    </row>
    <row r="619" spans="1:9">
      <c r="A619" s="1044">
        <v>5</v>
      </c>
      <c r="B619" s="1426" t="s">
        <v>1744</v>
      </c>
      <c r="C619" s="1007" t="s">
        <v>1745</v>
      </c>
      <c r="D619" s="1047">
        <v>0</v>
      </c>
      <c r="E619" s="1047" t="s">
        <v>6888</v>
      </c>
      <c r="F619" s="1047" t="s">
        <v>6888</v>
      </c>
      <c r="G619" s="1047" t="s">
        <v>6889</v>
      </c>
      <c r="H619" s="1047" t="s">
        <v>6890</v>
      </c>
    </row>
    <row r="620" spans="1:9">
      <c r="A620" s="1044">
        <v>5</v>
      </c>
      <c r="B620" s="1426" t="s">
        <v>1746</v>
      </c>
      <c r="C620" s="1007" t="s">
        <v>604</v>
      </c>
      <c r="D620" s="1047">
        <v>0</v>
      </c>
      <c r="E620" s="1047" t="s">
        <v>6891</v>
      </c>
      <c r="F620" s="1047" t="s">
        <v>6891</v>
      </c>
      <c r="G620" s="1047" t="s">
        <v>6892</v>
      </c>
      <c r="H620" s="1047" t="s">
        <v>6893</v>
      </c>
    </row>
    <row r="621" spans="1:9">
      <c r="A621" s="1044">
        <v>5</v>
      </c>
      <c r="B621" s="1426" t="s">
        <v>3671</v>
      </c>
      <c r="C621" s="1007" t="s">
        <v>3580</v>
      </c>
      <c r="D621" s="1047">
        <v>0</v>
      </c>
      <c r="E621" s="1047" t="s">
        <v>6894</v>
      </c>
      <c r="F621" s="1047" t="s">
        <v>6894</v>
      </c>
      <c r="G621" s="1047" t="s">
        <v>6895</v>
      </c>
      <c r="H621" s="1047" t="s">
        <v>6896</v>
      </c>
    </row>
    <row r="622" spans="1:9">
      <c r="A622" s="1044">
        <v>5</v>
      </c>
      <c r="B622" s="1426" t="s">
        <v>1747</v>
      </c>
      <c r="C622" s="1007" t="s">
        <v>606</v>
      </c>
      <c r="D622" s="1047">
        <v>0</v>
      </c>
      <c r="E622" s="1047" t="s">
        <v>6897</v>
      </c>
      <c r="F622" s="1047" t="s">
        <v>6897</v>
      </c>
      <c r="G622" s="1047" t="s">
        <v>6898</v>
      </c>
      <c r="H622" s="1047" t="s">
        <v>6899</v>
      </c>
    </row>
    <row r="623" spans="1:9">
      <c r="A623" s="1044">
        <v>5</v>
      </c>
      <c r="B623" s="1426" t="s">
        <v>3672</v>
      </c>
      <c r="C623" s="1007" t="s">
        <v>6900</v>
      </c>
      <c r="D623" s="1047">
        <v>0</v>
      </c>
      <c r="E623" s="1047" t="s">
        <v>6901</v>
      </c>
      <c r="F623" s="1047" t="s">
        <v>6901</v>
      </c>
      <c r="G623" s="1047" t="s">
        <v>6902</v>
      </c>
      <c r="H623" s="1047" t="s">
        <v>6903</v>
      </c>
    </row>
    <row r="624" spans="1:9">
      <c r="A624" s="1044">
        <v>5</v>
      </c>
      <c r="B624" s="1426" t="s">
        <v>3673</v>
      </c>
      <c r="C624" s="1007" t="s">
        <v>6904</v>
      </c>
      <c r="D624" s="1047">
        <v>0</v>
      </c>
      <c r="E624" s="1047" t="s">
        <v>6905</v>
      </c>
      <c r="F624" s="1047" t="s">
        <v>6905</v>
      </c>
      <c r="G624" s="1047" t="s">
        <v>6906</v>
      </c>
      <c r="H624" s="1047" t="s">
        <v>6907</v>
      </c>
    </row>
    <row r="625" spans="1:9">
      <c r="A625" s="1044">
        <v>5</v>
      </c>
      <c r="B625" s="1426" t="s">
        <v>3674</v>
      </c>
      <c r="C625" s="1007" t="s">
        <v>6908</v>
      </c>
      <c r="D625" s="1047">
        <v>0</v>
      </c>
      <c r="E625" s="1047" t="s">
        <v>6909</v>
      </c>
      <c r="F625" s="1047" t="s">
        <v>6909</v>
      </c>
      <c r="G625" s="1047" t="s">
        <v>6910</v>
      </c>
      <c r="H625" s="1047" t="s">
        <v>6911</v>
      </c>
    </row>
    <row r="626" spans="1:9">
      <c r="A626" s="1044">
        <v>5</v>
      </c>
      <c r="B626" s="1426" t="s">
        <v>3675</v>
      </c>
      <c r="C626" s="1007" t="s">
        <v>6912</v>
      </c>
      <c r="D626" s="1047">
        <v>0</v>
      </c>
      <c r="E626" s="1047" t="s">
        <v>6913</v>
      </c>
      <c r="F626" s="1047" t="s">
        <v>6913</v>
      </c>
      <c r="G626" s="1047" t="s">
        <v>6914</v>
      </c>
      <c r="H626" s="1047" t="s">
        <v>6915</v>
      </c>
    </row>
    <row r="627" spans="1:9">
      <c r="A627" s="1044">
        <v>5</v>
      </c>
      <c r="B627" s="1426" t="s">
        <v>3676</v>
      </c>
      <c r="C627" s="1007" t="s">
        <v>3585</v>
      </c>
      <c r="D627" s="1047">
        <v>0</v>
      </c>
      <c r="E627" s="1047" t="s">
        <v>6916</v>
      </c>
      <c r="F627" s="1047" t="s">
        <v>6916</v>
      </c>
      <c r="G627" s="1047" t="s">
        <v>6917</v>
      </c>
      <c r="H627" s="1047" t="s">
        <v>6918</v>
      </c>
    </row>
    <row r="628" spans="1:9">
      <c r="A628" s="1044">
        <v>5</v>
      </c>
      <c r="B628" s="1426" t="s">
        <v>3677</v>
      </c>
      <c r="C628" s="1007" t="s">
        <v>3586</v>
      </c>
      <c r="D628" s="1047">
        <v>0</v>
      </c>
      <c r="E628" s="1047" t="s">
        <v>6919</v>
      </c>
      <c r="F628" s="1047" t="s">
        <v>6919</v>
      </c>
      <c r="G628" s="1047" t="s">
        <v>6920</v>
      </c>
      <c r="H628" s="1047" t="s">
        <v>6921</v>
      </c>
    </row>
    <row r="629" spans="1:9" s="271" customFormat="1">
      <c r="A629" s="1044">
        <v>5</v>
      </c>
      <c r="B629" s="1426" t="s">
        <v>6922</v>
      </c>
      <c r="C629" s="1007" t="s">
        <v>4398</v>
      </c>
      <c r="D629" s="1047">
        <v>0</v>
      </c>
      <c r="E629" s="1047" t="s">
        <v>6923</v>
      </c>
      <c r="F629" s="1047" t="s">
        <v>6923</v>
      </c>
      <c r="G629" s="1047">
        <v>0</v>
      </c>
      <c r="H629" s="1047" t="s">
        <v>6923</v>
      </c>
      <c r="I629" s="269"/>
    </row>
    <row r="630" spans="1:9">
      <c r="A630" s="1044">
        <v>5</v>
      </c>
      <c r="B630" s="1426" t="s">
        <v>6924</v>
      </c>
      <c r="C630" s="1007" t="s">
        <v>4399</v>
      </c>
      <c r="D630" s="1047">
        <v>0</v>
      </c>
      <c r="E630" s="1047" t="s">
        <v>6925</v>
      </c>
      <c r="F630" s="1047" t="s">
        <v>6925</v>
      </c>
      <c r="G630" s="1047" t="s">
        <v>6926</v>
      </c>
      <c r="H630" s="1047" t="s">
        <v>6927</v>
      </c>
    </row>
    <row r="631" spans="1:9">
      <c r="A631" s="1044">
        <v>5</v>
      </c>
      <c r="B631" s="1426" t="s">
        <v>6928</v>
      </c>
      <c r="C631" s="1007" t="s">
        <v>4401</v>
      </c>
      <c r="D631" s="1047">
        <v>0</v>
      </c>
      <c r="E631" s="1047" t="s">
        <v>6929</v>
      </c>
      <c r="F631" s="1047" t="s">
        <v>6929</v>
      </c>
      <c r="G631" s="1047" t="s">
        <v>6930</v>
      </c>
      <c r="H631" s="1047" t="s">
        <v>6931</v>
      </c>
    </row>
    <row r="632" spans="1:9">
      <c r="A632" s="1044">
        <v>5</v>
      </c>
      <c r="B632" s="1426" t="s">
        <v>6932</v>
      </c>
      <c r="C632" s="1007" t="s">
        <v>4402</v>
      </c>
      <c r="D632" s="1047">
        <v>0</v>
      </c>
      <c r="E632" s="1047" t="s">
        <v>6933</v>
      </c>
      <c r="F632" s="1047" t="s">
        <v>6933</v>
      </c>
      <c r="G632" s="1047" t="s">
        <v>6934</v>
      </c>
      <c r="H632" s="1047" t="s">
        <v>6935</v>
      </c>
    </row>
    <row r="633" spans="1:9">
      <c r="A633" s="1044">
        <v>5</v>
      </c>
      <c r="B633" s="1426" t="s">
        <v>6936</v>
      </c>
      <c r="C633" s="1007" t="s">
        <v>4407</v>
      </c>
      <c r="D633" s="1047">
        <v>0</v>
      </c>
      <c r="E633" s="1047">
        <v>0</v>
      </c>
      <c r="F633" s="1047">
        <v>0</v>
      </c>
      <c r="G633" s="1047" t="s">
        <v>6937</v>
      </c>
      <c r="H633" s="1047" t="s">
        <v>6938</v>
      </c>
    </row>
    <row r="634" spans="1:9">
      <c r="A634" s="1044">
        <v>5</v>
      </c>
      <c r="B634" s="1426" t="s">
        <v>1748</v>
      </c>
      <c r="C634" s="1007" t="s">
        <v>8711</v>
      </c>
      <c r="D634" s="1047" t="s">
        <v>6767</v>
      </c>
      <c r="E634" s="1047" t="s">
        <v>6939</v>
      </c>
      <c r="F634" s="1047" t="s">
        <v>6940</v>
      </c>
      <c r="G634" s="1047">
        <v>0</v>
      </c>
      <c r="H634" s="1047" t="s">
        <v>6940</v>
      </c>
    </row>
    <row r="635" spans="1:9">
      <c r="A635" s="1044">
        <v>5</v>
      </c>
      <c r="B635" s="1426" t="s">
        <v>1182</v>
      </c>
      <c r="C635" s="1007" t="s">
        <v>1183</v>
      </c>
      <c r="D635" s="1047" t="s">
        <v>6941</v>
      </c>
      <c r="E635" s="1047" t="s">
        <v>6942</v>
      </c>
      <c r="F635" s="1047" t="s">
        <v>6943</v>
      </c>
      <c r="G635" s="1047" t="s">
        <v>6944</v>
      </c>
      <c r="H635" s="1047" t="s">
        <v>6945</v>
      </c>
    </row>
    <row r="636" spans="1:9">
      <c r="A636" s="1044">
        <v>5</v>
      </c>
      <c r="B636" s="1426" t="s">
        <v>1749</v>
      </c>
      <c r="C636" s="1007" t="s">
        <v>6714</v>
      </c>
      <c r="D636" s="1047" t="s">
        <v>6941</v>
      </c>
      <c r="E636" s="1047" t="s">
        <v>6942</v>
      </c>
      <c r="F636" s="1047" t="s">
        <v>6943</v>
      </c>
      <c r="G636" s="1047" t="s">
        <v>6944</v>
      </c>
      <c r="H636" s="1047" t="s">
        <v>6945</v>
      </c>
    </row>
    <row r="637" spans="1:9">
      <c r="A637" s="1044">
        <v>5</v>
      </c>
      <c r="B637" s="1426" t="s">
        <v>1750</v>
      </c>
      <c r="C637" s="1007" t="s">
        <v>1185</v>
      </c>
      <c r="D637" s="1047">
        <v>0</v>
      </c>
      <c r="E637" s="1047" t="s">
        <v>6946</v>
      </c>
      <c r="F637" s="1047" t="s">
        <v>6946</v>
      </c>
      <c r="G637" s="1047" t="s">
        <v>6947</v>
      </c>
      <c r="H637" s="1047" t="s">
        <v>6948</v>
      </c>
    </row>
    <row r="638" spans="1:9">
      <c r="A638" s="1044">
        <v>5</v>
      </c>
      <c r="B638" s="1426" t="s">
        <v>1751</v>
      </c>
      <c r="C638" s="1007" t="s">
        <v>608</v>
      </c>
      <c r="D638" s="1047">
        <v>0</v>
      </c>
      <c r="E638" s="1047" t="s">
        <v>6949</v>
      </c>
      <c r="F638" s="1047" t="s">
        <v>6949</v>
      </c>
      <c r="G638" s="1047" t="s">
        <v>6950</v>
      </c>
      <c r="H638" s="1047" t="s">
        <v>6951</v>
      </c>
    </row>
    <row r="639" spans="1:9">
      <c r="A639" s="1044">
        <v>5</v>
      </c>
      <c r="B639" s="1426" t="s">
        <v>1752</v>
      </c>
      <c r="C639" s="1007" t="s">
        <v>6952</v>
      </c>
      <c r="D639" s="1047">
        <v>0</v>
      </c>
      <c r="E639" s="1047" t="s">
        <v>6953</v>
      </c>
      <c r="F639" s="1047" t="s">
        <v>6953</v>
      </c>
      <c r="G639" s="1047">
        <v>0</v>
      </c>
      <c r="H639" s="1047" t="s">
        <v>6953</v>
      </c>
    </row>
    <row r="640" spans="1:9">
      <c r="A640" s="1044">
        <v>5</v>
      </c>
      <c r="B640" s="1426" t="s">
        <v>1753</v>
      </c>
      <c r="C640" s="1007" t="s">
        <v>610</v>
      </c>
      <c r="D640" s="1047">
        <v>0</v>
      </c>
      <c r="E640" s="1047" t="s">
        <v>6954</v>
      </c>
      <c r="F640" s="1047" t="s">
        <v>6954</v>
      </c>
      <c r="G640" s="1047" t="s">
        <v>6955</v>
      </c>
      <c r="H640" s="1047" t="s">
        <v>6956</v>
      </c>
    </row>
    <row r="641" spans="1:9">
      <c r="A641" s="1044">
        <v>5</v>
      </c>
      <c r="B641" s="1426" t="s">
        <v>1754</v>
      </c>
      <c r="C641" s="1007" t="s">
        <v>611</v>
      </c>
      <c r="D641" s="1047">
        <v>0</v>
      </c>
      <c r="E641" s="1047" t="s">
        <v>6957</v>
      </c>
      <c r="F641" s="1047" t="s">
        <v>6957</v>
      </c>
      <c r="G641" s="1047" t="s">
        <v>6958</v>
      </c>
      <c r="H641" s="1047" t="s">
        <v>6959</v>
      </c>
    </row>
    <row r="642" spans="1:9" s="271" customFormat="1">
      <c r="A642" s="1044">
        <v>5</v>
      </c>
      <c r="B642" s="1426" t="s">
        <v>3678</v>
      </c>
      <c r="C642" s="1007" t="s">
        <v>612</v>
      </c>
      <c r="D642" s="1047">
        <v>0</v>
      </c>
      <c r="E642" s="1047" t="s">
        <v>6960</v>
      </c>
      <c r="F642" s="1047" t="s">
        <v>6960</v>
      </c>
      <c r="G642" s="1047" t="s">
        <v>6961</v>
      </c>
      <c r="H642" s="1047">
        <v>630.6</v>
      </c>
      <c r="I642" s="269"/>
    </row>
    <row r="643" spans="1:9">
      <c r="A643" s="1044">
        <v>5</v>
      </c>
      <c r="B643" s="1426" t="s">
        <v>1755</v>
      </c>
      <c r="C643" s="1007" t="s">
        <v>1756</v>
      </c>
      <c r="D643" s="1047">
        <v>0</v>
      </c>
      <c r="E643" s="1047">
        <v>0</v>
      </c>
      <c r="F643" s="1047">
        <v>0</v>
      </c>
      <c r="G643" s="1047" t="s">
        <v>6962</v>
      </c>
      <c r="H643" s="1047" t="s">
        <v>6963</v>
      </c>
    </row>
    <row r="644" spans="1:9">
      <c r="A644" s="1044">
        <v>5</v>
      </c>
      <c r="B644" s="1426" t="s">
        <v>6964</v>
      </c>
      <c r="C644" s="1007" t="s">
        <v>6965</v>
      </c>
      <c r="D644" s="1047">
        <v>0</v>
      </c>
      <c r="E644" s="1047" t="s">
        <v>6966</v>
      </c>
      <c r="F644" s="1047" t="s">
        <v>6966</v>
      </c>
      <c r="G644" s="1047" t="s">
        <v>6967</v>
      </c>
      <c r="H644" s="1047" t="s">
        <v>6968</v>
      </c>
    </row>
    <row r="645" spans="1:9">
      <c r="A645" s="1044">
        <v>5</v>
      </c>
      <c r="B645" s="1426" t="s">
        <v>1757</v>
      </c>
      <c r="C645" s="1007" t="s">
        <v>614</v>
      </c>
      <c r="D645" s="1047">
        <v>0</v>
      </c>
      <c r="E645" s="1047" t="s">
        <v>6969</v>
      </c>
      <c r="F645" s="1047" t="s">
        <v>6969</v>
      </c>
      <c r="G645" s="1047" t="s">
        <v>6970</v>
      </c>
      <c r="H645" s="1047" t="s">
        <v>6971</v>
      </c>
    </row>
    <row r="646" spans="1:9">
      <c r="A646" s="1044">
        <v>5</v>
      </c>
      <c r="B646" s="1426" t="s">
        <v>3679</v>
      </c>
      <c r="C646" s="1007" t="s">
        <v>1841</v>
      </c>
      <c r="D646" s="1047">
        <v>0</v>
      </c>
      <c r="E646" s="1047" t="s">
        <v>6972</v>
      </c>
      <c r="F646" s="1047" t="s">
        <v>6972</v>
      </c>
      <c r="G646" s="1047" t="s">
        <v>6973</v>
      </c>
      <c r="H646" s="1047" t="s">
        <v>6974</v>
      </c>
    </row>
    <row r="647" spans="1:9">
      <c r="A647" s="1044">
        <v>5</v>
      </c>
      <c r="B647" s="1426" t="s">
        <v>3680</v>
      </c>
      <c r="C647" s="1007" t="s">
        <v>6975</v>
      </c>
      <c r="D647" s="1047">
        <v>0</v>
      </c>
      <c r="E647" s="1047" t="s">
        <v>6976</v>
      </c>
      <c r="F647" s="1047" t="s">
        <v>6976</v>
      </c>
      <c r="G647" s="1047" t="s">
        <v>6977</v>
      </c>
      <c r="H647" s="1047" t="s">
        <v>6978</v>
      </c>
    </row>
    <row r="648" spans="1:9">
      <c r="A648" s="1044">
        <v>5</v>
      </c>
      <c r="B648" s="1426" t="s">
        <v>3681</v>
      </c>
      <c r="C648" s="1007" t="s">
        <v>3588</v>
      </c>
      <c r="D648" s="1047">
        <v>0</v>
      </c>
      <c r="E648" s="1047" t="s">
        <v>6979</v>
      </c>
      <c r="F648" s="1047" t="s">
        <v>6979</v>
      </c>
      <c r="G648" s="1047" t="s">
        <v>6980</v>
      </c>
      <c r="H648" s="1047" t="s">
        <v>6981</v>
      </c>
    </row>
    <row r="649" spans="1:9" s="271" customFormat="1">
      <c r="A649" s="1044">
        <v>5</v>
      </c>
      <c r="B649" s="1426" t="s">
        <v>1758</v>
      </c>
      <c r="C649" s="1007" t="s">
        <v>1195</v>
      </c>
      <c r="D649" s="1047">
        <v>0</v>
      </c>
      <c r="E649" s="1047" t="s">
        <v>6982</v>
      </c>
      <c r="F649" s="1047" t="s">
        <v>6982</v>
      </c>
      <c r="G649" s="1047" t="s">
        <v>6983</v>
      </c>
      <c r="H649" s="1047" t="s">
        <v>6984</v>
      </c>
      <c r="I649" s="269"/>
    </row>
    <row r="650" spans="1:9">
      <c r="A650" s="1044">
        <v>5</v>
      </c>
      <c r="B650" s="1426" t="s">
        <v>1759</v>
      </c>
      <c r="C650" s="1007" t="s">
        <v>607</v>
      </c>
      <c r="D650" s="1047">
        <v>0</v>
      </c>
      <c r="E650" s="1047" t="s">
        <v>6985</v>
      </c>
      <c r="F650" s="1047" t="s">
        <v>6985</v>
      </c>
      <c r="G650" s="1047" t="s">
        <v>6986</v>
      </c>
      <c r="H650" s="1047" t="s">
        <v>6987</v>
      </c>
    </row>
    <row r="651" spans="1:9">
      <c r="A651" s="1044">
        <v>5</v>
      </c>
      <c r="B651" s="1426" t="s">
        <v>1760</v>
      </c>
      <c r="C651" s="1007" t="s">
        <v>1761</v>
      </c>
      <c r="D651" s="1047">
        <v>0</v>
      </c>
      <c r="E651" s="1047" t="s">
        <v>6988</v>
      </c>
      <c r="F651" s="1047" t="s">
        <v>6988</v>
      </c>
      <c r="G651" s="1047" t="s">
        <v>6989</v>
      </c>
      <c r="H651" s="1047" t="s">
        <v>6990</v>
      </c>
    </row>
    <row r="652" spans="1:9">
      <c r="A652" s="1044">
        <v>5</v>
      </c>
      <c r="B652" s="1426" t="s">
        <v>6991</v>
      </c>
      <c r="C652" s="1007" t="s">
        <v>4410</v>
      </c>
      <c r="D652" s="1047">
        <v>0</v>
      </c>
      <c r="E652" s="1047" t="s">
        <v>6992</v>
      </c>
      <c r="F652" s="1047" t="s">
        <v>6992</v>
      </c>
      <c r="G652" s="1047">
        <v>0</v>
      </c>
      <c r="H652" s="1047" t="s">
        <v>6992</v>
      </c>
    </row>
    <row r="653" spans="1:9">
      <c r="A653" s="1044">
        <v>5</v>
      </c>
      <c r="B653" s="1426" t="s">
        <v>6993</v>
      </c>
      <c r="C653" s="1007" t="s">
        <v>4411</v>
      </c>
      <c r="D653" s="1047">
        <v>0</v>
      </c>
      <c r="E653" s="1047" t="s">
        <v>6994</v>
      </c>
      <c r="F653" s="1047" t="s">
        <v>6994</v>
      </c>
      <c r="G653" s="1047">
        <v>0</v>
      </c>
      <c r="H653" s="1047" t="s">
        <v>6994</v>
      </c>
    </row>
    <row r="654" spans="1:9">
      <c r="A654" s="1044">
        <v>5</v>
      </c>
      <c r="B654" s="1426" t="s">
        <v>1762</v>
      </c>
      <c r="C654" s="1007" t="s">
        <v>6995</v>
      </c>
      <c r="D654" s="1047" t="s">
        <v>6941</v>
      </c>
      <c r="E654" s="1047" t="s">
        <v>6996</v>
      </c>
      <c r="F654" s="1047" t="s">
        <v>6997</v>
      </c>
      <c r="G654" s="1047">
        <v>0</v>
      </c>
      <c r="H654" s="1047" t="s">
        <v>6997</v>
      </c>
    </row>
    <row r="655" spans="1:9">
      <c r="A655" s="1044">
        <v>5</v>
      </c>
      <c r="B655" s="1426" t="s">
        <v>1220</v>
      </c>
      <c r="C655" s="1007" t="s">
        <v>1221</v>
      </c>
      <c r="D655" s="1047" t="s">
        <v>6998</v>
      </c>
      <c r="E655" s="1047" t="s">
        <v>6999</v>
      </c>
      <c r="F655" s="1047" t="s">
        <v>7000</v>
      </c>
      <c r="G655" s="1047" t="s">
        <v>7001</v>
      </c>
      <c r="H655" s="1047" t="s">
        <v>7002</v>
      </c>
    </row>
    <row r="656" spans="1:9">
      <c r="A656" s="1044">
        <v>5</v>
      </c>
      <c r="B656" s="1426" t="s">
        <v>1763</v>
      </c>
      <c r="C656" s="1007" t="s">
        <v>6714</v>
      </c>
      <c r="D656" s="1047" t="s">
        <v>6998</v>
      </c>
      <c r="E656" s="1047" t="s">
        <v>6999</v>
      </c>
      <c r="F656" s="1047" t="s">
        <v>7000</v>
      </c>
      <c r="G656" s="1047" t="s">
        <v>7001</v>
      </c>
      <c r="H656" s="1047" t="s">
        <v>7002</v>
      </c>
    </row>
    <row r="657" spans="1:9">
      <c r="A657" s="1044">
        <v>5</v>
      </c>
      <c r="B657" s="1426" t="s">
        <v>1764</v>
      </c>
      <c r="C657" s="1007" t="s">
        <v>1765</v>
      </c>
      <c r="D657" s="1047">
        <v>0</v>
      </c>
      <c r="E657" s="1047" t="s">
        <v>7003</v>
      </c>
      <c r="F657" s="1047" t="s">
        <v>7003</v>
      </c>
      <c r="G657" s="1047" t="s">
        <v>7004</v>
      </c>
      <c r="H657" s="1047" t="s">
        <v>7005</v>
      </c>
    </row>
    <row r="658" spans="1:9" s="271" customFormat="1">
      <c r="A658" s="1044">
        <v>5</v>
      </c>
      <c r="B658" s="1426" t="s">
        <v>1766</v>
      </c>
      <c r="C658" s="1007" t="s">
        <v>621</v>
      </c>
      <c r="D658" s="1047">
        <v>0</v>
      </c>
      <c r="E658" s="1047" t="s">
        <v>7006</v>
      </c>
      <c r="F658" s="1047" t="s">
        <v>7006</v>
      </c>
      <c r="G658" s="1047" t="s">
        <v>7006</v>
      </c>
      <c r="H658" s="1047">
        <v>0</v>
      </c>
      <c r="I658" s="269"/>
    </row>
    <row r="659" spans="1:9">
      <c r="A659" s="1044">
        <v>5</v>
      </c>
      <c r="B659" s="1426" t="s">
        <v>1767</v>
      </c>
      <c r="C659" s="1007" t="s">
        <v>623</v>
      </c>
      <c r="D659" s="1047">
        <v>0</v>
      </c>
      <c r="E659" s="1047" t="s">
        <v>7007</v>
      </c>
      <c r="F659" s="1047" t="s">
        <v>7007</v>
      </c>
      <c r="G659" s="1047" t="s">
        <v>7008</v>
      </c>
      <c r="H659" s="1047" t="s">
        <v>7009</v>
      </c>
    </row>
    <row r="660" spans="1:9">
      <c r="A660" s="1044">
        <v>5</v>
      </c>
      <c r="B660" s="1426" t="s">
        <v>1768</v>
      </c>
      <c r="C660" s="1007" t="s">
        <v>624</v>
      </c>
      <c r="D660" s="1047">
        <v>0</v>
      </c>
      <c r="E660" s="1047" t="s">
        <v>7010</v>
      </c>
      <c r="F660" s="1047" t="s">
        <v>7010</v>
      </c>
      <c r="G660" s="1047" t="s">
        <v>7011</v>
      </c>
      <c r="H660" s="1047" t="s">
        <v>7012</v>
      </c>
    </row>
    <row r="661" spans="1:9">
      <c r="A661" s="1044">
        <v>5</v>
      </c>
      <c r="B661" s="1426" t="s">
        <v>1769</v>
      </c>
      <c r="C661" s="1007" t="s">
        <v>627</v>
      </c>
      <c r="D661" s="1047">
        <v>0</v>
      </c>
      <c r="E661" s="1047" t="s">
        <v>6757</v>
      </c>
      <c r="F661" s="1047" t="s">
        <v>6757</v>
      </c>
      <c r="G661" s="1047" t="s">
        <v>7013</v>
      </c>
      <c r="H661" s="1047" t="s">
        <v>7014</v>
      </c>
    </row>
    <row r="662" spans="1:9">
      <c r="A662" s="1044">
        <v>5</v>
      </c>
      <c r="B662" s="1426" t="s">
        <v>1770</v>
      </c>
      <c r="C662" s="1007" t="s">
        <v>628</v>
      </c>
      <c r="D662" s="1047">
        <v>0</v>
      </c>
      <c r="E662" s="1047" t="s">
        <v>7015</v>
      </c>
      <c r="F662" s="1047" t="s">
        <v>7015</v>
      </c>
      <c r="G662" s="1047" t="s">
        <v>7016</v>
      </c>
      <c r="H662" s="1047" t="s">
        <v>7017</v>
      </c>
    </row>
    <row r="663" spans="1:9">
      <c r="A663" s="1044">
        <v>5</v>
      </c>
      <c r="B663" s="1426" t="s">
        <v>7018</v>
      </c>
      <c r="C663" s="1007" t="s">
        <v>4412</v>
      </c>
      <c r="D663" s="1047">
        <v>0</v>
      </c>
      <c r="E663" s="1047" t="s">
        <v>7006</v>
      </c>
      <c r="F663" s="1047" t="s">
        <v>7006</v>
      </c>
      <c r="G663" s="1047" t="s">
        <v>7019</v>
      </c>
      <c r="H663" s="1047" t="s">
        <v>6702</v>
      </c>
    </row>
    <row r="664" spans="1:9">
      <c r="A664" s="1044">
        <v>5</v>
      </c>
      <c r="B664" s="1426" t="s">
        <v>1771</v>
      </c>
      <c r="C664" s="1007" t="s">
        <v>631</v>
      </c>
      <c r="D664" s="1047">
        <v>0</v>
      </c>
      <c r="E664" s="1047" t="s">
        <v>7020</v>
      </c>
      <c r="F664" s="1047" t="s">
        <v>7020</v>
      </c>
      <c r="G664" s="1047" t="s">
        <v>7020</v>
      </c>
      <c r="H664" s="1047">
        <v>0</v>
      </c>
    </row>
    <row r="665" spans="1:9">
      <c r="A665" s="1044">
        <v>5</v>
      </c>
      <c r="B665" s="1426" t="s">
        <v>1772</v>
      </c>
      <c r="C665" s="1007" t="s">
        <v>1572</v>
      </c>
      <c r="D665" s="1047">
        <v>0</v>
      </c>
      <c r="E665" s="1047" t="s">
        <v>7021</v>
      </c>
      <c r="F665" s="1047" t="s">
        <v>7021</v>
      </c>
      <c r="G665" s="1047" t="s">
        <v>7022</v>
      </c>
      <c r="H665" s="1047" t="s">
        <v>7023</v>
      </c>
    </row>
    <row r="666" spans="1:9">
      <c r="A666" s="1044">
        <v>5</v>
      </c>
      <c r="B666" s="1426" t="s">
        <v>1773</v>
      </c>
      <c r="C666" s="1007" t="s">
        <v>632</v>
      </c>
      <c r="D666" s="1047">
        <v>0</v>
      </c>
      <c r="E666" s="1047" t="s">
        <v>7021</v>
      </c>
      <c r="F666" s="1047" t="s">
        <v>7021</v>
      </c>
      <c r="G666" s="1047" t="s">
        <v>7022</v>
      </c>
      <c r="H666" s="1047" t="s">
        <v>7023</v>
      </c>
    </row>
    <row r="667" spans="1:9">
      <c r="A667" s="1044">
        <v>5</v>
      </c>
      <c r="B667" s="1426" t="s">
        <v>1774</v>
      </c>
      <c r="C667" s="1007" t="s">
        <v>7024</v>
      </c>
      <c r="D667" s="1047" t="s">
        <v>6998</v>
      </c>
      <c r="E667" s="1047" t="s">
        <v>7025</v>
      </c>
      <c r="F667" s="1047" t="s">
        <v>7026</v>
      </c>
      <c r="G667" s="1047">
        <v>0</v>
      </c>
      <c r="H667" s="1047" t="s">
        <v>7026</v>
      </c>
      <c r="I667" s="271"/>
    </row>
    <row r="668" spans="1:9">
      <c r="A668" s="1044">
        <v>5</v>
      </c>
      <c r="B668" s="1426" t="s">
        <v>1249</v>
      </c>
      <c r="C668" s="1007" t="s">
        <v>1250</v>
      </c>
      <c r="D668" s="1047" t="s">
        <v>7027</v>
      </c>
      <c r="E668" s="1047" t="s">
        <v>7028</v>
      </c>
      <c r="F668" s="1047" t="s">
        <v>7029</v>
      </c>
      <c r="G668" s="1047" t="s">
        <v>7030</v>
      </c>
      <c r="H668" s="1047" t="s">
        <v>7031</v>
      </c>
    </row>
    <row r="669" spans="1:9">
      <c r="A669" s="1044">
        <v>5</v>
      </c>
      <c r="B669" s="1426" t="s">
        <v>1775</v>
      </c>
      <c r="C669" s="1007" t="s">
        <v>6714</v>
      </c>
      <c r="D669" s="1047" t="s">
        <v>7027</v>
      </c>
      <c r="E669" s="1047" t="s">
        <v>7028</v>
      </c>
      <c r="F669" s="1047" t="s">
        <v>7029</v>
      </c>
      <c r="G669" s="1047" t="s">
        <v>7030</v>
      </c>
      <c r="H669" s="1047" t="s">
        <v>7031</v>
      </c>
    </row>
    <row r="670" spans="1:9">
      <c r="A670" s="1044">
        <v>5</v>
      </c>
      <c r="B670" s="1426" t="s">
        <v>1776</v>
      </c>
      <c r="C670" s="1007" t="s">
        <v>448</v>
      </c>
      <c r="D670" s="1047">
        <v>0</v>
      </c>
      <c r="E670" s="1047" t="s">
        <v>7032</v>
      </c>
      <c r="F670" s="1047" t="s">
        <v>7032</v>
      </c>
      <c r="G670" s="1047" t="s">
        <v>7030</v>
      </c>
      <c r="H670" s="1047" t="s">
        <v>7033</v>
      </c>
    </row>
    <row r="671" spans="1:9">
      <c r="A671" s="1044">
        <v>5</v>
      </c>
      <c r="B671" s="1426" t="s">
        <v>7034</v>
      </c>
      <c r="C671" s="1007" t="s">
        <v>636</v>
      </c>
      <c r="D671" s="1047">
        <v>0</v>
      </c>
      <c r="E671" s="1047" t="s">
        <v>7035</v>
      </c>
      <c r="F671" s="1047" t="s">
        <v>7035</v>
      </c>
      <c r="G671" s="1047" t="s">
        <v>7036</v>
      </c>
      <c r="H671" s="1047" t="s">
        <v>7037</v>
      </c>
    </row>
    <row r="672" spans="1:9">
      <c r="A672" s="1044">
        <v>5</v>
      </c>
      <c r="B672" s="1426" t="s">
        <v>1777</v>
      </c>
      <c r="C672" s="1007" t="s">
        <v>637</v>
      </c>
      <c r="D672" s="1047">
        <v>0</v>
      </c>
      <c r="E672" s="1047" t="s">
        <v>7038</v>
      </c>
      <c r="F672" s="1047" t="s">
        <v>7038</v>
      </c>
      <c r="G672" s="1047" t="s">
        <v>7039</v>
      </c>
      <c r="H672" s="1047" t="s">
        <v>7040</v>
      </c>
    </row>
    <row r="673" spans="1:9">
      <c r="A673" s="1044">
        <v>5</v>
      </c>
      <c r="B673" s="1426" t="s">
        <v>7041</v>
      </c>
      <c r="C673" s="1007" t="s">
        <v>638</v>
      </c>
      <c r="D673" s="1047">
        <v>0</v>
      </c>
      <c r="E673" s="1047" t="s">
        <v>7042</v>
      </c>
      <c r="F673" s="1047" t="s">
        <v>7042</v>
      </c>
      <c r="G673" s="1047" t="s">
        <v>7043</v>
      </c>
      <c r="H673" s="1047" t="s">
        <v>7044</v>
      </c>
    </row>
    <row r="674" spans="1:9">
      <c r="A674" s="1044">
        <v>5</v>
      </c>
      <c r="B674" s="1426" t="s">
        <v>1778</v>
      </c>
      <c r="C674" s="1007" t="s">
        <v>7045</v>
      </c>
      <c r="D674" s="1047" t="s">
        <v>7027</v>
      </c>
      <c r="E674" s="1047" t="s">
        <v>7046</v>
      </c>
      <c r="F674" s="1047" t="s">
        <v>7047</v>
      </c>
      <c r="G674" s="1047">
        <v>0</v>
      </c>
      <c r="H674" s="1047" t="s">
        <v>7047</v>
      </c>
    </row>
    <row r="675" spans="1:9">
      <c r="A675" s="1044">
        <v>5</v>
      </c>
      <c r="B675" s="1426" t="s">
        <v>1283</v>
      </c>
      <c r="C675" s="1007" t="s">
        <v>1284</v>
      </c>
      <c r="D675" s="1047" t="s">
        <v>7048</v>
      </c>
      <c r="E675" s="1047" t="s">
        <v>7049</v>
      </c>
      <c r="F675" s="1047" t="s">
        <v>7050</v>
      </c>
      <c r="G675" s="1047" t="s">
        <v>7051</v>
      </c>
      <c r="H675" s="1047" t="s">
        <v>7052</v>
      </c>
    </row>
    <row r="676" spans="1:9" s="271" customFormat="1">
      <c r="A676" s="1044">
        <v>5</v>
      </c>
      <c r="B676" s="1426" t="s">
        <v>1779</v>
      </c>
      <c r="C676" s="1007" t="s">
        <v>6714</v>
      </c>
      <c r="D676" s="1047" t="s">
        <v>7048</v>
      </c>
      <c r="E676" s="1047" t="s">
        <v>7049</v>
      </c>
      <c r="F676" s="1047" t="s">
        <v>7050</v>
      </c>
      <c r="G676" s="1047" t="s">
        <v>7051</v>
      </c>
      <c r="H676" s="1047" t="s">
        <v>7052</v>
      </c>
      <c r="I676" s="269"/>
    </row>
    <row r="677" spans="1:9">
      <c r="A677" s="1044">
        <v>5</v>
      </c>
      <c r="B677" s="1426" t="s">
        <v>1780</v>
      </c>
      <c r="C677" s="1007" t="s">
        <v>1288</v>
      </c>
      <c r="D677" s="1047">
        <v>0</v>
      </c>
      <c r="E677" s="1047" t="s">
        <v>7053</v>
      </c>
      <c r="F677" s="1047" t="s">
        <v>7053</v>
      </c>
      <c r="G677" s="1047" t="s">
        <v>7054</v>
      </c>
      <c r="H677" s="1047" t="s">
        <v>7055</v>
      </c>
    </row>
    <row r="678" spans="1:9">
      <c r="A678" s="1044">
        <v>5</v>
      </c>
      <c r="B678" s="1426" t="s">
        <v>1781</v>
      </c>
      <c r="C678" s="1007" t="s">
        <v>640</v>
      </c>
      <c r="D678" s="1047">
        <v>0</v>
      </c>
      <c r="E678" s="1047" t="s">
        <v>7056</v>
      </c>
      <c r="F678" s="1047" t="s">
        <v>7056</v>
      </c>
      <c r="G678" s="1047" t="s">
        <v>6353</v>
      </c>
      <c r="H678" s="1047" t="s">
        <v>7057</v>
      </c>
    </row>
    <row r="679" spans="1:9">
      <c r="A679" s="1044">
        <v>5</v>
      </c>
      <c r="B679" s="1426" t="s">
        <v>2001</v>
      </c>
      <c r="C679" s="1007" t="s">
        <v>2002</v>
      </c>
      <c r="D679" s="1047">
        <v>0</v>
      </c>
      <c r="E679" s="1047">
        <v>0</v>
      </c>
      <c r="F679" s="1047">
        <v>0</v>
      </c>
      <c r="G679" s="1047">
        <v>0</v>
      </c>
      <c r="H679" s="1047">
        <v>0</v>
      </c>
    </row>
    <row r="680" spans="1:9">
      <c r="A680" s="1044">
        <v>5</v>
      </c>
      <c r="B680" s="1426" t="s">
        <v>7058</v>
      </c>
      <c r="C680" s="1007" t="s">
        <v>644</v>
      </c>
      <c r="D680" s="1047">
        <v>0</v>
      </c>
      <c r="E680" s="1047" t="s">
        <v>7059</v>
      </c>
      <c r="F680" s="1047" t="s">
        <v>7059</v>
      </c>
      <c r="G680" s="1047" t="s">
        <v>7060</v>
      </c>
      <c r="H680" s="1047" t="s">
        <v>7061</v>
      </c>
    </row>
    <row r="681" spans="1:9">
      <c r="A681" s="1044">
        <v>5</v>
      </c>
      <c r="B681" s="1426" t="s">
        <v>1782</v>
      </c>
      <c r="C681" s="1007" t="s">
        <v>1783</v>
      </c>
      <c r="D681" s="1047">
        <v>0</v>
      </c>
      <c r="E681" s="1047" t="s">
        <v>7062</v>
      </c>
      <c r="F681" s="1047" t="s">
        <v>7062</v>
      </c>
      <c r="G681" s="1047" t="s">
        <v>7063</v>
      </c>
      <c r="H681" s="1047" t="s">
        <v>7064</v>
      </c>
    </row>
    <row r="682" spans="1:9">
      <c r="A682" s="1044">
        <v>5</v>
      </c>
      <c r="B682" s="1426" t="s">
        <v>1784</v>
      </c>
      <c r="C682" s="1007" t="s">
        <v>647</v>
      </c>
      <c r="D682" s="1047">
        <v>0</v>
      </c>
      <c r="E682" s="1047" t="s">
        <v>7020</v>
      </c>
      <c r="F682" s="1047" t="s">
        <v>7020</v>
      </c>
      <c r="G682" s="1047" t="s">
        <v>7065</v>
      </c>
      <c r="H682" s="1047" t="s">
        <v>7066</v>
      </c>
    </row>
    <row r="683" spans="1:9">
      <c r="A683" s="1044">
        <v>5</v>
      </c>
      <c r="B683" s="1426" t="s">
        <v>7067</v>
      </c>
      <c r="C683" s="1007" t="s">
        <v>648</v>
      </c>
      <c r="D683" s="1047">
        <v>0</v>
      </c>
      <c r="E683" s="1047" t="s">
        <v>7068</v>
      </c>
      <c r="F683" s="1047" t="s">
        <v>7068</v>
      </c>
      <c r="G683" s="1047" t="s">
        <v>7069</v>
      </c>
      <c r="H683" s="1047" t="s">
        <v>7070</v>
      </c>
      <c r="I683" s="271"/>
    </row>
    <row r="684" spans="1:9">
      <c r="A684" s="1044">
        <v>5</v>
      </c>
      <c r="B684" s="1426" t="s">
        <v>1785</v>
      </c>
      <c r="C684" s="1007" t="s">
        <v>7071</v>
      </c>
      <c r="D684" s="1047" t="s">
        <v>7048</v>
      </c>
      <c r="E684" s="1047" t="s">
        <v>7072</v>
      </c>
      <c r="F684" s="1047" t="s">
        <v>7073</v>
      </c>
      <c r="G684" s="1047">
        <v>0</v>
      </c>
      <c r="H684" s="1047" t="s">
        <v>7073</v>
      </c>
    </row>
    <row r="685" spans="1:9">
      <c r="A685" s="1044">
        <v>5</v>
      </c>
      <c r="B685" s="1426" t="s">
        <v>1353</v>
      </c>
      <c r="C685" s="1007" t="s">
        <v>1354</v>
      </c>
      <c r="D685" s="1047" t="s">
        <v>7074</v>
      </c>
      <c r="E685" s="1047" t="s">
        <v>7075</v>
      </c>
      <c r="F685" s="1047" t="s">
        <v>7076</v>
      </c>
      <c r="G685" s="1047" t="s">
        <v>7077</v>
      </c>
      <c r="H685" s="1047" t="s">
        <v>7078</v>
      </c>
    </row>
    <row r="686" spans="1:9">
      <c r="A686" s="1044">
        <v>5</v>
      </c>
      <c r="B686" s="1426" t="s">
        <v>1786</v>
      </c>
      <c r="C686" s="1007" t="s">
        <v>6714</v>
      </c>
      <c r="D686" s="1047" t="s">
        <v>7074</v>
      </c>
      <c r="E686" s="1047" t="s">
        <v>7075</v>
      </c>
      <c r="F686" s="1047" t="s">
        <v>7076</v>
      </c>
      <c r="G686" s="1047" t="s">
        <v>7077</v>
      </c>
      <c r="H686" s="1047" t="s">
        <v>7078</v>
      </c>
    </row>
    <row r="687" spans="1:9">
      <c r="A687" s="1044">
        <v>5</v>
      </c>
      <c r="B687" s="1426" t="s">
        <v>1787</v>
      </c>
      <c r="C687" s="1007" t="s">
        <v>1356</v>
      </c>
      <c r="D687" s="1047">
        <v>0</v>
      </c>
      <c r="E687" s="1047">
        <v>0</v>
      </c>
      <c r="F687" s="1047">
        <v>0</v>
      </c>
      <c r="G687" s="1047" t="s">
        <v>7079</v>
      </c>
      <c r="H687" s="1047" t="s">
        <v>7080</v>
      </c>
    </row>
    <row r="688" spans="1:9">
      <c r="A688" s="1044">
        <v>5</v>
      </c>
      <c r="B688" s="1426" t="s">
        <v>1788</v>
      </c>
      <c r="C688" s="1007" t="s">
        <v>7081</v>
      </c>
      <c r="D688" s="1047">
        <v>0</v>
      </c>
      <c r="E688" s="1047">
        <v>0</v>
      </c>
      <c r="F688" s="1047">
        <v>0</v>
      </c>
      <c r="G688" s="1047" t="s">
        <v>7079</v>
      </c>
      <c r="H688" s="1047" t="s">
        <v>7080</v>
      </c>
    </row>
    <row r="689" spans="1:9">
      <c r="A689" s="1044">
        <v>5</v>
      </c>
      <c r="B689" s="1426" t="s">
        <v>1789</v>
      </c>
      <c r="C689" s="1007" t="s">
        <v>1588</v>
      </c>
      <c r="D689" s="1047">
        <v>0</v>
      </c>
      <c r="E689" s="1047" t="s">
        <v>7082</v>
      </c>
      <c r="F689" s="1047" t="s">
        <v>7082</v>
      </c>
      <c r="G689" s="1047" t="s">
        <v>7083</v>
      </c>
      <c r="H689" s="1047" t="s">
        <v>7084</v>
      </c>
    </row>
    <row r="690" spans="1:9">
      <c r="A690" s="1044">
        <v>5</v>
      </c>
      <c r="B690" s="1426" t="s">
        <v>1790</v>
      </c>
      <c r="C690" s="1007" t="s">
        <v>650</v>
      </c>
      <c r="D690" s="1047">
        <v>0</v>
      </c>
      <c r="E690" s="1047" t="s">
        <v>7082</v>
      </c>
      <c r="F690" s="1047" t="s">
        <v>7082</v>
      </c>
      <c r="G690" s="1047" t="s">
        <v>7083</v>
      </c>
      <c r="H690" s="1047" t="s">
        <v>7084</v>
      </c>
    </row>
    <row r="691" spans="1:9">
      <c r="A691" s="1044">
        <v>5</v>
      </c>
      <c r="B691" s="1426" t="s">
        <v>1791</v>
      </c>
      <c r="C691" s="1007" t="s">
        <v>1397</v>
      </c>
      <c r="D691" s="1047">
        <v>0</v>
      </c>
      <c r="E691" s="1047" t="s">
        <v>7085</v>
      </c>
      <c r="F691" s="1047" t="s">
        <v>7085</v>
      </c>
      <c r="G691" s="1047" t="s">
        <v>7086</v>
      </c>
      <c r="H691" s="1047" t="s">
        <v>7087</v>
      </c>
    </row>
    <row r="692" spans="1:9">
      <c r="A692" s="1044">
        <v>5</v>
      </c>
      <c r="B692" s="1426" t="s">
        <v>1792</v>
      </c>
      <c r="C692" s="1007" t="s">
        <v>651</v>
      </c>
      <c r="D692" s="1047">
        <v>0</v>
      </c>
      <c r="E692" s="1047" t="s">
        <v>7085</v>
      </c>
      <c r="F692" s="1047" t="s">
        <v>7085</v>
      </c>
      <c r="G692" s="1047" t="s">
        <v>7086</v>
      </c>
      <c r="H692" s="1047" t="s">
        <v>7087</v>
      </c>
    </row>
    <row r="693" spans="1:9">
      <c r="A693" s="1044">
        <v>5</v>
      </c>
      <c r="B693" s="1426" t="s">
        <v>1793</v>
      </c>
      <c r="C693" s="1007" t="s">
        <v>1425</v>
      </c>
      <c r="D693" s="1047">
        <v>0</v>
      </c>
      <c r="E693" s="1047" t="s">
        <v>7088</v>
      </c>
      <c r="F693" s="1047" t="s">
        <v>7088</v>
      </c>
      <c r="G693" s="1047" t="s">
        <v>7089</v>
      </c>
      <c r="H693" s="1047" t="s">
        <v>7090</v>
      </c>
    </row>
    <row r="694" spans="1:9">
      <c r="A694" s="1044">
        <v>5</v>
      </c>
      <c r="B694" s="1426" t="s">
        <v>1794</v>
      </c>
      <c r="C694" s="1007" t="s">
        <v>653</v>
      </c>
      <c r="D694" s="1047">
        <v>0</v>
      </c>
      <c r="E694" s="1047" t="s">
        <v>7091</v>
      </c>
      <c r="F694" s="1047" t="s">
        <v>7091</v>
      </c>
      <c r="G694" s="1047" t="s">
        <v>7092</v>
      </c>
      <c r="H694" s="1047" t="s">
        <v>7093</v>
      </c>
    </row>
    <row r="695" spans="1:9">
      <c r="A695" s="1044">
        <v>5</v>
      </c>
      <c r="B695" s="1426" t="s">
        <v>1795</v>
      </c>
      <c r="C695" s="1007" t="s">
        <v>1796</v>
      </c>
      <c r="D695" s="1047">
        <v>0</v>
      </c>
      <c r="E695" s="1047" t="s">
        <v>7094</v>
      </c>
      <c r="F695" s="1047" t="s">
        <v>7094</v>
      </c>
      <c r="G695" s="1047" t="s">
        <v>7095</v>
      </c>
      <c r="H695" s="1047" t="s">
        <v>7096</v>
      </c>
    </row>
    <row r="696" spans="1:9">
      <c r="A696" s="1044">
        <v>5</v>
      </c>
      <c r="B696" s="1426" t="s">
        <v>1797</v>
      </c>
      <c r="C696" s="1007" t="s">
        <v>1438</v>
      </c>
      <c r="D696" s="1047">
        <v>0</v>
      </c>
      <c r="E696" s="1047" t="s">
        <v>7097</v>
      </c>
      <c r="F696" s="1047" t="s">
        <v>7097</v>
      </c>
      <c r="G696" s="1047" t="s">
        <v>7098</v>
      </c>
      <c r="H696" s="1047" t="s">
        <v>7099</v>
      </c>
    </row>
    <row r="697" spans="1:9">
      <c r="A697" s="1044">
        <v>5</v>
      </c>
      <c r="B697" s="1426" t="s">
        <v>1798</v>
      </c>
      <c r="C697" s="1007" t="s">
        <v>654</v>
      </c>
      <c r="D697" s="1047">
        <v>0</v>
      </c>
      <c r="E697" s="1047" t="s">
        <v>7097</v>
      </c>
      <c r="F697" s="1047" t="s">
        <v>7097</v>
      </c>
      <c r="G697" s="1047" t="s">
        <v>7098</v>
      </c>
      <c r="H697" s="1047" t="s">
        <v>7099</v>
      </c>
      <c r="I697" s="271"/>
    </row>
    <row r="698" spans="1:9" s="271" customFormat="1">
      <c r="A698" s="1044">
        <v>5</v>
      </c>
      <c r="B698" s="1426" t="s">
        <v>1799</v>
      </c>
      <c r="C698" s="1007" t="s">
        <v>1800</v>
      </c>
      <c r="D698" s="1047" t="s">
        <v>7074</v>
      </c>
      <c r="E698" s="1047" t="s">
        <v>7100</v>
      </c>
      <c r="F698" s="1047" t="s">
        <v>7101</v>
      </c>
      <c r="G698" s="1047">
        <v>0</v>
      </c>
      <c r="H698" s="1047" t="s">
        <v>7101</v>
      </c>
      <c r="I698" s="269"/>
    </row>
    <row r="699" spans="1:9">
      <c r="A699" s="1427">
        <v>6</v>
      </c>
      <c r="B699" s="1428"/>
      <c r="C699" s="1040" t="s">
        <v>102</v>
      </c>
      <c r="D699" s="1429" t="s">
        <v>7102</v>
      </c>
      <c r="E699" s="1429" t="s">
        <v>7103</v>
      </c>
      <c r="F699" s="1429" t="s">
        <v>7104</v>
      </c>
      <c r="G699" s="1429" t="s">
        <v>7105</v>
      </c>
      <c r="H699" s="1429" t="s">
        <v>7106</v>
      </c>
    </row>
    <row r="700" spans="1:9">
      <c r="A700" s="1044">
        <v>6</v>
      </c>
      <c r="B700" s="1426" t="s">
        <v>984</v>
      </c>
      <c r="C700" s="1007" t="s">
        <v>985</v>
      </c>
      <c r="D700" s="1047" t="s">
        <v>7107</v>
      </c>
      <c r="E700" s="1047" t="s">
        <v>7108</v>
      </c>
      <c r="F700" s="1047" t="s">
        <v>7109</v>
      </c>
      <c r="G700" s="1047" t="s">
        <v>7110</v>
      </c>
      <c r="H700" s="1047" t="s">
        <v>7111</v>
      </c>
    </row>
    <row r="701" spans="1:9">
      <c r="A701" s="1044">
        <v>6</v>
      </c>
      <c r="B701" s="1426" t="s">
        <v>1089</v>
      </c>
      <c r="C701" s="1007" t="s">
        <v>6031</v>
      </c>
      <c r="D701" s="1047" t="s">
        <v>7107</v>
      </c>
      <c r="E701" s="1047" t="s">
        <v>7108</v>
      </c>
      <c r="F701" s="1047" t="s">
        <v>7109</v>
      </c>
      <c r="G701" s="1047" t="s">
        <v>7110</v>
      </c>
      <c r="H701" s="1047" t="s">
        <v>7111</v>
      </c>
    </row>
    <row r="702" spans="1:9">
      <c r="A702" s="1044">
        <v>6</v>
      </c>
      <c r="B702" s="1426" t="s">
        <v>1801</v>
      </c>
      <c r="C702" s="1007" t="s">
        <v>987</v>
      </c>
      <c r="D702" s="1047">
        <v>0</v>
      </c>
      <c r="E702" s="1047" t="s">
        <v>7112</v>
      </c>
      <c r="F702" s="1047" t="s">
        <v>7112</v>
      </c>
      <c r="G702" s="1047" t="s">
        <v>7113</v>
      </c>
      <c r="H702" s="1047" t="s">
        <v>7114</v>
      </c>
    </row>
    <row r="703" spans="1:9">
      <c r="A703" s="1044">
        <v>6</v>
      </c>
      <c r="B703" s="1426" t="s">
        <v>1802</v>
      </c>
      <c r="C703" s="1007" t="s">
        <v>7115</v>
      </c>
      <c r="D703" s="1047">
        <v>0</v>
      </c>
      <c r="E703" s="1047">
        <v>0</v>
      </c>
      <c r="F703" s="1047">
        <v>0</v>
      </c>
      <c r="G703" s="1047" t="s">
        <v>7116</v>
      </c>
      <c r="H703" s="1047" t="s">
        <v>7117</v>
      </c>
    </row>
    <row r="704" spans="1:9">
      <c r="A704" s="1044">
        <v>6</v>
      </c>
      <c r="B704" s="1426" t="s">
        <v>1803</v>
      </c>
      <c r="C704" s="1007" t="s">
        <v>813</v>
      </c>
      <c r="D704" s="1047">
        <v>0</v>
      </c>
      <c r="E704" s="1047" t="s">
        <v>7118</v>
      </c>
      <c r="F704" s="1047" t="s">
        <v>7118</v>
      </c>
      <c r="G704" s="1047" t="s">
        <v>7119</v>
      </c>
      <c r="H704" s="1047" t="s">
        <v>7120</v>
      </c>
    </row>
    <row r="705" spans="1:9">
      <c r="A705" s="1044">
        <v>6</v>
      </c>
      <c r="B705" s="1426" t="s">
        <v>1804</v>
      </c>
      <c r="C705" s="1007" t="s">
        <v>814</v>
      </c>
      <c r="D705" s="1047">
        <v>0</v>
      </c>
      <c r="E705" s="1047" t="s">
        <v>7121</v>
      </c>
      <c r="F705" s="1047" t="s">
        <v>7121</v>
      </c>
      <c r="G705" s="1047" t="s">
        <v>7122</v>
      </c>
      <c r="H705" s="1047" t="s">
        <v>7123</v>
      </c>
      <c r="I705" s="271"/>
    </row>
    <row r="706" spans="1:9">
      <c r="A706" s="1044">
        <v>6</v>
      </c>
      <c r="B706" s="1426" t="s">
        <v>1805</v>
      </c>
      <c r="C706" s="1007" t="s">
        <v>815</v>
      </c>
      <c r="D706" s="1047">
        <v>0</v>
      </c>
      <c r="E706" s="1047">
        <v>0</v>
      </c>
      <c r="F706" s="1047">
        <v>0</v>
      </c>
      <c r="G706" s="1047" t="s">
        <v>7124</v>
      </c>
      <c r="H706" s="1047" t="s">
        <v>7125</v>
      </c>
    </row>
    <row r="707" spans="1:9">
      <c r="A707" s="1044">
        <v>6</v>
      </c>
      <c r="B707" s="1426" t="s">
        <v>1806</v>
      </c>
      <c r="C707" s="1007" t="s">
        <v>816</v>
      </c>
      <c r="D707" s="1047">
        <v>0</v>
      </c>
      <c r="E707" s="1047">
        <v>0</v>
      </c>
      <c r="F707" s="1047">
        <v>0</v>
      </c>
      <c r="G707" s="1047" t="s">
        <v>7126</v>
      </c>
      <c r="H707" s="1047" t="s">
        <v>7127</v>
      </c>
    </row>
    <row r="708" spans="1:9">
      <c r="A708" s="1044">
        <v>6</v>
      </c>
      <c r="B708" s="1426" t="s">
        <v>1807</v>
      </c>
      <c r="C708" s="1007" t="s">
        <v>1459</v>
      </c>
      <c r="D708" s="1047">
        <v>0</v>
      </c>
      <c r="E708" s="1047" t="s">
        <v>7128</v>
      </c>
      <c r="F708" s="1047" t="s">
        <v>7128</v>
      </c>
      <c r="G708" s="1047" t="s">
        <v>7129</v>
      </c>
      <c r="H708" s="1047" t="s">
        <v>7130</v>
      </c>
    </row>
    <row r="709" spans="1:9">
      <c r="A709" s="1044">
        <v>6</v>
      </c>
      <c r="B709" s="1426" t="s">
        <v>1808</v>
      </c>
      <c r="C709" s="1007" t="s">
        <v>818</v>
      </c>
      <c r="D709" s="1047">
        <v>0</v>
      </c>
      <c r="E709" s="1047" t="s">
        <v>7131</v>
      </c>
      <c r="F709" s="1047" t="s">
        <v>7131</v>
      </c>
      <c r="G709" s="1047" t="s">
        <v>7132</v>
      </c>
      <c r="H709" s="1047" t="s">
        <v>7133</v>
      </c>
    </row>
    <row r="710" spans="1:9">
      <c r="A710" s="1044">
        <v>6</v>
      </c>
      <c r="B710" s="1426" t="s">
        <v>1809</v>
      </c>
      <c r="C710" s="1007" t="s">
        <v>819</v>
      </c>
      <c r="D710" s="1047">
        <v>0</v>
      </c>
      <c r="E710" s="1047" t="s">
        <v>7134</v>
      </c>
      <c r="F710" s="1047" t="s">
        <v>7134</v>
      </c>
      <c r="G710" s="1047" t="s">
        <v>7135</v>
      </c>
      <c r="H710" s="1047" t="s">
        <v>7136</v>
      </c>
    </row>
    <row r="711" spans="1:9">
      <c r="A711" s="1044">
        <v>6</v>
      </c>
      <c r="B711" s="1426" t="s">
        <v>1810</v>
      </c>
      <c r="C711" s="1007" t="s">
        <v>820</v>
      </c>
      <c r="D711" s="1047">
        <v>0</v>
      </c>
      <c r="E711" s="1047" t="s">
        <v>7137</v>
      </c>
      <c r="F711" s="1047" t="s">
        <v>7137</v>
      </c>
      <c r="G711" s="1047" t="s">
        <v>7138</v>
      </c>
      <c r="H711" s="1047" t="s">
        <v>7139</v>
      </c>
    </row>
    <row r="712" spans="1:9">
      <c r="A712" s="1044">
        <v>6</v>
      </c>
      <c r="B712" s="1426" t="s">
        <v>1811</v>
      </c>
      <c r="C712" s="1007" t="s">
        <v>821</v>
      </c>
      <c r="D712" s="1047">
        <v>0</v>
      </c>
      <c r="E712" s="1047" t="s">
        <v>7140</v>
      </c>
      <c r="F712" s="1047" t="s">
        <v>7140</v>
      </c>
      <c r="G712" s="1047" t="s">
        <v>7141</v>
      </c>
      <c r="H712" s="1047" t="s">
        <v>7142</v>
      </c>
    </row>
    <row r="713" spans="1:9">
      <c r="A713" s="1044">
        <v>6</v>
      </c>
      <c r="B713" s="1426" t="s">
        <v>1812</v>
      </c>
      <c r="C713" s="1007" t="s">
        <v>1464</v>
      </c>
      <c r="D713" s="1047">
        <v>0</v>
      </c>
      <c r="E713" s="1047" t="s">
        <v>7143</v>
      </c>
      <c r="F713" s="1047" t="s">
        <v>7143</v>
      </c>
      <c r="G713" s="1047" t="s">
        <v>7144</v>
      </c>
      <c r="H713" s="1047" t="s">
        <v>7145</v>
      </c>
    </row>
    <row r="714" spans="1:9">
      <c r="A714" s="1044">
        <v>6</v>
      </c>
      <c r="B714" s="1426" t="s">
        <v>1813</v>
      </c>
      <c r="C714" s="1007" t="s">
        <v>822</v>
      </c>
      <c r="D714" s="1047">
        <v>0</v>
      </c>
      <c r="E714" s="1047" t="s">
        <v>7143</v>
      </c>
      <c r="F714" s="1047" t="s">
        <v>7143</v>
      </c>
      <c r="G714" s="1047" t="s">
        <v>7144</v>
      </c>
      <c r="H714" s="1047" t="s">
        <v>7145</v>
      </c>
    </row>
    <row r="715" spans="1:9">
      <c r="A715" s="1044">
        <v>6</v>
      </c>
      <c r="B715" s="1426" t="s">
        <v>1090</v>
      </c>
      <c r="C715" s="1007" t="s">
        <v>1091</v>
      </c>
      <c r="D715" s="1047">
        <v>0</v>
      </c>
      <c r="E715" s="1047" t="s">
        <v>7146</v>
      </c>
      <c r="F715" s="1047" t="s">
        <v>7146</v>
      </c>
      <c r="G715" s="1047" t="s">
        <v>7147</v>
      </c>
      <c r="H715" s="1047" t="s">
        <v>7148</v>
      </c>
    </row>
    <row r="716" spans="1:9">
      <c r="A716" s="1044">
        <v>6</v>
      </c>
      <c r="B716" s="1426" t="s">
        <v>1814</v>
      </c>
      <c r="C716" s="1007" t="s">
        <v>823</v>
      </c>
      <c r="D716" s="1047">
        <v>0</v>
      </c>
      <c r="E716" s="1047" t="s">
        <v>7149</v>
      </c>
      <c r="F716" s="1047" t="s">
        <v>7149</v>
      </c>
      <c r="G716" s="1047" t="s">
        <v>7150</v>
      </c>
      <c r="H716" s="1047" t="s">
        <v>7151</v>
      </c>
      <c r="I716" s="271"/>
    </row>
    <row r="717" spans="1:9">
      <c r="A717" s="1044">
        <v>6</v>
      </c>
      <c r="B717" s="1426" t="s">
        <v>7152</v>
      </c>
      <c r="C717" s="1007" t="s">
        <v>824</v>
      </c>
      <c r="D717" s="1047">
        <v>0</v>
      </c>
      <c r="E717" s="1047" t="s">
        <v>7153</v>
      </c>
      <c r="F717" s="1047" t="s">
        <v>7153</v>
      </c>
      <c r="G717" s="1047" t="s">
        <v>7154</v>
      </c>
      <c r="H717" s="1047">
        <v>109.17</v>
      </c>
    </row>
    <row r="718" spans="1:9">
      <c r="A718" s="1044">
        <v>6</v>
      </c>
      <c r="B718" s="1426" t="s">
        <v>1815</v>
      </c>
      <c r="C718" s="1007" t="s">
        <v>1471</v>
      </c>
      <c r="D718" s="1047">
        <v>0</v>
      </c>
      <c r="E718" s="1047" t="s">
        <v>6583</v>
      </c>
      <c r="F718" s="1047" t="s">
        <v>6583</v>
      </c>
      <c r="G718" s="1047" t="s">
        <v>7155</v>
      </c>
      <c r="H718" s="1047" t="s">
        <v>7156</v>
      </c>
    </row>
    <row r="719" spans="1:9">
      <c r="A719" s="1044">
        <v>6</v>
      </c>
      <c r="B719" s="1426" t="s">
        <v>1816</v>
      </c>
      <c r="C719" s="1007" t="s">
        <v>825</v>
      </c>
      <c r="D719" s="1047">
        <v>0</v>
      </c>
      <c r="E719" s="1047" t="s">
        <v>6583</v>
      </c>
      <c r="F719" s="1047" t="s">
        <v>6583</v>
      </c>
      <c r="G719" s="1047" t="s">
        <v>7155</v>
      </c>
      <c r="H719" s="1047" t="s">
        <v>7156</v>
      </c>
    </row>
    <row r="720" spans="1:9">
      <c r="A720" s="1044">
        <v>6</v>
      </c>
      <c r="B720" s="1426" t="s">
        <v>1817</v>
      </c>
      <c r="C720" s="1007" t="s">
        <v>865</v>
      </c>
      <c r="D720" s="1047" t="s">
        <v>7107</v>
      </c>
      <c r="E720" s="1047" t="s">
        <v>7157</v>
      </c>
      <c r="F720" s="1047" t="s">
        <v>7158</v>
      </c>
      <c r="G720" s="1047">
        <v>0</v>
      </c>
      <c r="H720" s="1047" t="s">
        <v>7158</v>
      </c>
    </row>
    <row r="721" spans="1:9">
      <c r="A721" s="1044">
        <v>6</v>
      </c>
      <c r="B721" s="1426" t="s">
        <v>1182</v>
      </c>
      <c r="C721" s="1007" t="s">
        <v>1183</v>
      </c>
      <c r="D721" s="1047" t="s">
        <v>7159</v>
      </c>
      <c r="E721" s="1047" t="s">
        <v>7160</v>
      </c>
      <c r="F721" s="1047" t="s">
        <v>7161</v>
      </c>
      <c r="G721" s="1047" t="s">
        <v>7162</v>
      </c>
      <c r="H721" s="1047" t="s">
        <v>7163</v>
      </c>
    </row>
    <row r="722" spans="1:9">
      <c r="A722" s="1044">
        <v>6</v>
      </c>
      <c r="B722" s="1426" t="s">
        <v>1218</v>
      </c>
      <c r="C722" s="1007" t="s">
        <v>7164</v>
      </c>
      <c r="D722" s="1047" t="s">
        <v>7159</v>
      </c>
      <c r="E722" s="1047" t="s">
        <v>7160</v>
      </c>
      <c r="F722" s="1047" t="s">
        <v>7161</v>
      </c>
      <c r="G722" s="1047" t="s">
        <v>7162</v>
      </c>
      <c r="H722" s="1047" t="s">
        <v>7163</v>
      </c>
    </row>
    <row r="723" spans="1:9">
      <c r="A723" s="1044">
        <v>6</v>
      </c>
      <c r="B723" s="1426" t="s">
        <v>1818</v>
      </c>
      <c r="C723" s="1007" t="s">
        <v>1195</v>
      </c>
      <c r="D723" s="1047">
        <v>0</v>
      </c>
      <c r="E723" s="1047" t="s">
        <v>7165</v>
      </c>
      <c r="F723" s="1047" t="s">
        <v>7165</v>
      </c>
      <c r="G723" s="1047" t="s">
        <v>7166</v>
      </c>
      <c r="H723" s="1047" t="s">
        <v>7167</v>
      </c>
    </row>
    <row r="724" spans="1:9">
      <c r="A724" s="1044">
        <v>6</v>
      </c>
      <c r="B724" s="1426" t="s">
        <v>1819</v>
      </c>
      <c r="C724" s="1007" t="s">
        <v>827</v>
      </c>
      <c r="D724" s="1047">
        <v>0</v>
      </c>
      <c r="E724" s="1047" t="s">
        <v>7168</v>
      </c>
      <c r="F724" s="1047" t="s">
        <v>7168</v>
      </c>
      <c r="G724" s="1047" t="s">
        <v>7169</v>
      </c>
      <c r="H724" s="1047" t="s">
        <v>7170</v>
      </c>
    </row>
    <row r="725" spans="1:9">
      <c r="A725" s="1044">
        <v>6</v>
      </c>
      <c r="B725" s="1426" t="s">
        <v>1820</v>
      </c>
      <c r="C725" s="1007" t="s">
        <v>828</v>
      </c>
      <c r="D725" s="1047">
        <v>0</v>
      </c>
      <c r="E725" s="1047" t="s">
        <v>7171</v>
      </c>
      <c r="F725" s="1047" t="s">
        <v>7171</v>
      </c>
      <c r="G725" s="1047" t="s">
        <v>7172</v>
      </c>
      <c r="H725" s="1047" t="s">
        <v>7173</v>
      </c>
    </row>
    <row r="726" spans="1:9">
      <c r="A726" s="1044">
        <v>6</v>
      </c>
      <c r="B726" s="1426" t="s">
        <v>1821</v>
      </c>
      <c r="C726" s="1007" t="s">
        <v>7174</v>
      </c>
      <c r="D726" s="1047">
        <v>0</v>
      </c>
      <c r="E726" s="1047" t="s">
        <v>7175</v>
      </c>
      <c r="F726" s="1047" t="s">
        <v>7175</v>
      </c>
      <c r="G726" s="1047" t="s">
        <v>7176</v>
      </c>
      <c r="H726" s="1047" t="s">
        <v>7177</v>
      </c>
    </row>
    <row r="727" spans="1:9">
      <c r="A727" s="1044">
        <v>6</v>
      </c>
      <c r="B727" s="1426" t="s">
        <v>1822</v>
      </c>
      <c r="C727" s="1007" t="s">
        <v>7178</v>
      </c>
      <c r="D727" s="1047">
        <v>0</v>
      </c>
      <c r="E727" s="1047" t="s">
        <v>7179</v>
      </c>
      <c r="F727" s="1047" t="s">
        <v>7179</v>
      </c>
      <c r="G727" s="1047" t="s">
        <v>7180</v>
      </c>
      <c r="H727" s="1047" t="s">
        <v>7181</v>
      </c>
    </row>
    <row r="728" spans="1:9">
      <c r="A728" s="1044">
        <v>6</v>
      </c>
      <c r="B728" s="1426" t="s">
        <v>1823</v>
      </c>
      <c r="C728" s="1007" t="s">
        <v>3621</v>
      </c>
      <c r="D728" s="1047">
        <v>0</v>
      </c>
      <c r="E728" s="1047" t="s">
        <v>7182</v>
      </c>
      <c r="F728" s="1047" t="s">
        <v>7182</v>
      </c>
      <c r="G728" s="1047" t="s">
        <v>7183</v>
      </c>
      <c r="H728" s="1047" t="s">
        <v>7184</v>
      </c>
    </row>
    <row r="729" spans="1:9">
      <c r="A729" s="1044">
        <v>6</v>
      </c>
      <c r="B729" s="1426" t="s">
        <v>1824</v>
      </c>
      <c r="C729" s="1007" t="s">
        <v>831</v>
      </c>
      <c r="D729" s="1047">
        <v>0</v>
      </c>
      <c r="E729" s="1047" t="s">
        <v>7185</v>
      </c>
      <c r="F729" s="1047" t="s">
        <v>7185</v>
      </c>
      <c r="G729" s="1047" t="s">
        <v>7186</v>
      </c>
      <c r="H729" s="1047" t="s">
        <v>7187</v>
      </c>
    </row>
    <row r="730" spans="1:9" s="271" customFormat="1">
      <c r="A730" s="1044">
        <v>6</v>
      </c>
      <c r="B730" s="1426" t="s">
        <v>1825</v>
      </c>
      <c r="C730" s="1007" t="s">
        <v>832</v>
      </c>
      <c r="D730" s="1047">
        <v>0</v>
      </c>
      <c r="E730" s="1047" t="s">
        <v>7188</v>
      </c>
      <c r="F730" s="1047" t="s">
        <v>7188</v>
      </c>
      <c r="G730" s="1047" t="s">
        <v>7189</v>
      </c>
      <c r="H730" s="1047" t="s">
        <v>7190</v>
      </c>
      <c r="I730" s="269"/>
    </row>
    <row r="731" spans="1:9">
      <c r="A731" s="1044">
        <v>6</v>
      </c>
      <c r="B731" s="1426" t="s">
        <v>1826</v>
      </c>
      <c r="C731" s="1007" t="s">
        <v>834</v>
      </c>
      <c r="D731" s="1047">
        <v>0</v>
      </c>
      <c r="E731" s="1047" t="s">
        <v>7191</v>
      </c>
      <c r="F731" s="1047" t="s">
        <v>7191</v>
      </c>
      <c r="G731" s="1047" t="s">
        <v>7192</v>
      </c>
      <c r="H731" s="1047" t="s">
        <v>7193</v>
      </c>
    </row>
    <row r="732" spans="1:9">
      <c r="A732" s="1044">
        <v>6</v>
      </c>
      <c r="B732" s="1426" t="s">
        <v>1827</v>
      </c>
      <c r="C732" s="1007" t="s">
        <v>836</v>
      </c>
      <c r="D732" s="1047">
        <v>0</v>
      </c>
      <c r="E732" s="1047" t="s">
        <v>7194</v>
      </c>
      <c r="F732" s="1047" t="s">
        <v>7194</v>
      </c>
      <c r="G732" s="1047" t="s">
        <v>7195</v>
      </c>
      <c r="H732" s="1047" t="s">
        <v>7196</v>
      </c>
      <c r="I732" s="271"/>
    </row>
    <row r="733" spans="1:9">
      <c r="A733" s="1044">
        <v>6</v>
      </c>
      <c r="B733" s="1426" t="s">
        <v>1828</v>
      </c>
      <c r="C733" s="1007" t="s">
        <v>1829</v>
      </c>
      <c r="D733" s="1047">
        <v>0</v>
      </c>
      <c r="E733" s="1047" t="s">
        <v>7197</v>
      </c>
      <c r="F733" s="1047" t="s">
        <v>7197</v>
      </c>
      <c r="G733" s="1047" t="s">
        <v>7198</v>
      </c>
      <c r="H733" s="1047" t="s">
        <v>7199</v>
      </c>
      <c r="I733" s="271"/>
    </row>
    <row r="734" spans="1:9">
      <c r="A734" s="1044">
        <v>6</v>
      </c>
      <c r="B734" s="1426" t="s">
        <v>1830</v>
      </c>
      <c r="C734" s="1007" t="s">
        <v>7200</v>
      </c>
      <c r="D734" s="1047">
        <v>0</v>
      </c>
      <c r="E734" s="1047" t="s">
        <v>7201</v>
      </c>
      <c r="F734" s="1047" t="s">
        <v>7201</v>
      </c>
      <c r="G734" s="1047" t="s">
        <v>7202</v>
      </c>
      <c r="H734" s="1047" t="s">
        <v>7203</v>
      </c>
      <c r="I734" s="271"/>
    </row>
    <row r="735" spans="1:9">
      <c r="A735" s="1044">
        <v>6</v>
      </c>
      <c r="B735" s="1426" t="s">
        <v>7204</v>
      </c>
      <c r="C735" s="1007" t="s">
        <v>839</v>
      </c>
      <c r="D735" s="1047">
        <v>0</v>
      </c>
      <c r="E735" s="1047" t="s">
        <v>7205</v>
      </c>
      <c r="F735" s="1047" t="s">
        <v>7205</v>
      </c>
      <c r="G735" s="1047" t="s">
        <v>7205</v>
      </c>
      <c r="H735" s="1047">
        <v>0</v>
      </c>
    </row>
    <row r="736" spans="1:9">
      <c r="A736" s="1044">
        <v>6</v>
      </c>
      <c r="B736" s="1426" t="s">
        <v>1831</v>
      </c>
      <c r="C736" s="1007" t="s">
        <v>840</v>
      </c>
      <c r="D736" s="1047">
        <v>0</v>
      </c>
      <c r="E736" s="1047" t="s">
        <v>7206</v>
      </c>
      <c r="F736" s="1047" t="s">
        <v>7206</v>
      </c>
      <c r="G736" s="1047" t="s">
        <v>7207</v>
      </c>
      <c r="H736" s="1047" t="s">
        <v>7208</v>
      </c>
    </row>
    <row r="737" spans="1:8">
      <c r="A737" s="1044">
        <v>6</v>
      </c>
      <c r="B737" s="1426" t="s">
        <v>1832</v>
      </c>
      <c r="C737" s="1007" t="s">
        <v>7209</v>
      </c>
      <c r="D737" s="1047">
        <v>0</v>
      </c>
      <c r="E737" s="1047" t="s">
        <v>7210</v>
      </c>
      <c r="F737" s="1047" t="s">
        <v>7210</v>
      </c>
      <c r="G737" s="1047" t="s">
        <v>7211</v>
      </c>
      <c r="H737" s="1047" t="s">
        <v>7212</v>
      </c>
    </row>
    <row r="738" spans="1:8">
      <c r="A738" s="1044">
        <v>6</v>
      </c>
      <c r="B738" s="1426" t="s">
        <v>1833</v>
      </c>
      <c r="C738" s="1007" t="s">
        <v>845</v>
      </c>
      <c r="D738" s="1047">
        <v>0</v>
      </c>
      <c r="E738" s="1047" t="s">
        <v>7213</v>
      </c>
      <c r="F738" s="1047" t="s">
        <v>7213</v>
      </c>
      <c r="G738" s="1047" t="s">
        <v>7214</v>
      </c>
      <c r="H738" s="1047" t="s">
        <v>7215</v>
      </c>
    </row>
    <row r="739" spans="1:8">
      <c r="A739" s="1044">
        <v>6</v>
      </c>
      <c r="B739" s="1426" t="s">
        <v>1834</v>
      </c>
      <c r="C739" s="1007" t="s">
        <v>1195</v>
      </c>
      <c r="D739" s="1047">
        <v>0</v>
      </c>
      <c r="E739" s="1047" t="s">
        <v>7216</v>
      </c>
      <c r="F739" s="1047" t="s">
        <v>7216</v>
      </c>
      <c r="G739" s="1047" t="s">
        <v>7217</v>
      </c>
      <c r="H739" s="1047" t="s">
        <v>7218</v>
      </c>
    </row>
    <row r="740" spans="1:8">
      <c r="A740" s="1044">
        <v>6</v>
      </c>
      <c r="B740" s="1426" t="s">
        <v>1835</v>
      </c>
      <c r="C740" s="1007" t="s">
        <v>849</v>
      </c>
      <c r="D740" s="1047">
        <v>0</v>
      </c>
      <c r="E740" s="1047" t="s">
        <v>7219</v>
      </c>
      <c r="F740" s="1047" t="s">
        <v>7219</v>
      </c>
      <c r="G740" s="1047" t="s">
        <v>7220</v>
      </c>
      <c r="H740" s="1047" t="s">
        <v>7221</v>
      </c>
    </row>
    <row r="741" spans="1:8">
      <c r="A741" s="1044">
        <v>6</v>
      </c>
      <c r="B741" s="1426" t="s">
        <v>1836</v>
      </c>
      <c r="C741" s="1007" t="s">
        <v>852</v>
      </c>
      <c r="D741" s="1047">
        <v>0</v>
      </c>
      <c r="E741" s="1047" t="s">
        <v>7222</v>
      </c>
      <c r="F741" s="1047" t="s">
        <v>7222</v>
      </c>
      <c r="G741" s="1047" t="s">
        <v>7223</v>
      </c>
      <c r="H741" s="1047" t="s">
        <v>7224</v>
      </c>
    </row>
    <row r="742" spans="1:8">
      <c r="A742" s="1044">
        <v>6</v>
      </c>
      <c r="B742" s="1426" t="s">
        <v>1837</v>
      </c>
      <c r="C742" s="1007" t="s">
        <v>853</v>
      </c>
      <c r="D742" s="1047">
        <v>0</v>
      </c>
      <c r="E742" s="1047" t="s">
        <v>7225</v>
      </c>
      <c r="F742" s="1047" t="s">
        <v>7225</v>
      </c>
      <c r="G742" s="1047" t="s">
        <v>7226</v>
      </c>
      <c r="H742" s="1047" t="s">
        <v>7227</v>
      </c>
    </row>
    <row r="743" spans="1:8">
      <c r="A743" s="1044">
        <v>6</v>
      </c>
      <c r="B743" s="1426" t="s">
        <v>1838</v>
      </c>
      <c r="C743" s="1007" t="s">
        <v>855</v>
      </c>
      <c r="D743" s="1047">
        <v>0</v>
      </c>
      <c r="E743" s="1047" t="s">
        <v>7228</v>
      </c>
      <c r="F743" s="1047" t="s">
        <v>7228</v>
      </c>
      <c r="G743" s="1047" t="s">
        <v>7229</v>
      </c>
      <c r="H743" s="1047" t="s">
        <v>7230</v>
      </c>
    </row>
    <row r="744" spans="1:8">
      <c r="A744" s="1044">
        <v>6</v>
      </c>
      <c r="B744" s="1426" t="s">
        <v>1839</v>
      </c>
      <c r="C744" s="1007" t="s">
        <v>858</v>
      </c>
      <c r="D744" s="1047">
        <v>0</v>
      </c>
      <c r="E744" s="1047" t="s">
        <v>7231</v>
      </c>
      <c r="F744" s="1047" t="s">
        <v>7231</v>
      </c>
      <c r="G744" s="1047" t="s">
        <v>7232</v>
      </c>
      <c r="H744" s="1047" t="s">
        <v>7233</v>
      </c>
    </row>
    <row r="745" spans="1:8">
      <c r="A745" s="1044">
        <v>6</v>
      </c>
      <c r="B745" s="1426" t="s">
        <v>1840</v>
      </c>
      <c r="C745" s="1007" t="s">
        <v>848</v>
      </c>
      <c r="D745" s="1047">
        <v>0</v>
      </c>
      <c r="E745" s="1047">
        <v>0</v>
      </c>
      <c r="F745" s="1047">
        <v>0</v>
      </c>
      <c r="G745" s="1047" t="s">
        <v>7234</v>
      </c>
      <c r="H745" s="1047" t="s">
        <v>7235</v>
      </c>
    </row>
    <row r="746" spans="1:8">
      <c r="A746" s="1044">
        <v>6</v>
      </c>
      <c r="B746" s="1426" t="s">
        <v>1842</v>
      </c>
      <c r="C746" s="1007" t="s">
        <v>1843</v>
      </c>
      <c r="D746" s="1047">
        <v>0</v>
      </c>
      <c r="E746" s="1047" t="s">
        <v>7236</v>
      </c>
      <c r="F746" s="1047" t="s">
        <v>7236</v>
      </c>
      <c r="G746" s="1047" t="s">
        <v>7237</v>
      </c>
      <c r="H746" s="1047" t="s">
        <v>7238</v>
      </c>
    </row>
    <row r="747" spans="1:8">
      <c r="A747" s="1044">
        <v>6</v>
      </c>
      <c r="B747" s="1426" t="s">
        <v>1844</v>
      </c>
      <c r="C747" s="1007" t="s">
        <v>864</v>
      </c>
      <c r="D747" s="1047">
        <v>0</v>
      </c>
      <c r="E747" s="1047" t="s">
        <v>7239</v>
      </c>
      <c r="F747" s="1047" t="s">
        <v>7239</v>
      </c>
      <c r="G747" s="1047" t="s">
        <v>7240</v>
      </c>
      <c r="H747" s="1047" t="s">
        <v>7241</v>
      </c>
    </row>
    <row r="748" spans="1:8">
      <c r="A748" s="1044">
        <v>6</v>
      </c>
      <c r="B748" s="1426" t="s">
        <v>3682</v>
      </c>
      <c r="C748" s="1007" t="s">
        <v>3619</v>
      </c>
      <c r="D748" s="1047">
        <v>0</v>
      </c>
      <c r="E748" s="1047" t="s">
        <v>7242</v>
      </c>
      <c r="F748" s="1047" t="s">
        <v>7242</v>
      </c>
      <c r="G748" s="1047" t="s">
        <v>7243</v>
      </c>
      <c r="H748" s="1047" t="s">
        <v>7244</v>
      </c>
    </row>
    <row r="749" spans="1:8">
      <c r="A749" s="1044">
        <v>6</v>
      </c>
      <c r="B749" s="1426" t="s">
        <v>7245</v>
      </c>
      <c r="C749" s="1007" t="s">
        <v>4439</v>
      </c>
      <c r="D749" s="1047">
        <v>0</v>
      </c>
      <c r="E749" s="1047">
        <v>0</v>
      </c>
      <c r="F749" s="1047">
        <v>0</v>
      </c>
      <c r="G749" s="1047" t="s">
        <v>7246</v>
      </c>
      <c r="H749" s="1047" t="s">
        <v>7247</v>
      </c>
    </row>
    <row r="750" spans="1:8">
      <c r="A750" s="1044">
        <v>6</v>
      </c>
      <c r="B750" s="1426" t="s">
        <v>7248</v>
      </c>
      <c r="C750" s="1007" t="s">
        <v>3620</v>
      </c>
      <c r="D750" s="1047">
        <v>0</v>
      </c>
      <c r="E750" s="1047" t="s">
        <v>7249</v>
      </c>
      <c r="F750" s="1047" t="s">
        <v>7249</v>
      </c>
      <c r="G750" s="1047" t="s">
        <v>7250</v>
      </c>
      <c r="H750" s="1047" t="s">
        <v>7251</v>
      </c>
    </row>
    <row r="751" spans="1:8">
      <c r="A751" s="1044">
        <v>6</v>
      </c>
      <c r="B751" s="1426" t="s">
        <v>7252</v>
      </c>
      <c r="C751" s="1007" t="s">
        <v>4432</v>
      </c>
      <c r="D751" s="1047">
        <v>0</v>
      </c>
      <c r="E751" s="1047" t="s">
        <v>7253</v>
      </c>
      <c r="F751" s="1047" t="s">
        <v>7253</v>
      </c>
      <c r="G751" s="1047" t="s">
        <v>7254</v>
      </c>
      <c r="H751" s="1047" t="s">
        <v>7255</v>
      </c>
    </row>
    <row r="752" spans="1:8">
      <c r="A752" s="1044">
        <v>6</v>
      </c>
      <c r="B752" s="1426" t="s">
        <v>7256</v>
      </c>
      <c r="C752" s="1007" t="s">
        <v>4433</v>
      </c>
      <c r="D752" s="1047">
        <v>0</v>
      </c>
      <c r="E752" s="1047" t="s">
        <v>7257</v>
      </c>
      <c r="F752" s="1047" t="s">
        <v>7257</v>
      </c>
      <c r="G752" s="1047" t="s">
        <v>7258</v>
      </c>
      <c r="H752" s="1047" t="s">
        <v>7259</v>
      </c>
    </row>
    <row r="753" spans="1:9">
      <c r="A753" s="1044">
        <v>6</v>
      </c>
      <c r="B753" s="1426" t="s">
        <v>7260</v>
      </c>
      <c r="C753" s="1007" t="s">
        <v>4434</v>
      </c>
      <c r="D753" s="1047">
        <v>0</v>
      </c>
      <c r="E753" s="1047" t="s">
        <v>7021</v>
      </c>
      <c r="F753" s="1047" t="s">
        <v>7021</v>
      </c>
      <c r="G753" s="1047" t="s">
        <v>6623</v>
      </c>
      <c r="H753" s="1047" t="s">
        <v>7261</v>
      </c>
    </row>
    <row r="754" spans="1:9">
      <c r="A754" s="1044">
        <v>6</v>
      </c>
      <c r="B754" s="1426" t="s">
        <v>7262</v>
      </c>
      <c r="C754" s="1007" t="s">
        <v>4435</v>
      </c>
      <c r="D754" s="1047">
        <v>0</v>
      </c>
      <c r="E754" s="1047" t="s">
        <v>6623</v>
      </c>
      <c r="F754" s="1047" t="s">
        <v>6623</v>
      </c>
      <c r="G754" s="1047" t="s">
        <v>7263</v>
      </c>
      <c r="H754" s="1047" t="s">
        <v>7264</v>
      </c>
    </row>
    <row r="755" spans="1:9">
      <c r="A755" s="1044">
        <v>6</v>
      </c>
      <c r="B755" s="1426" t="s">
        <v>7265</v>
      </c>
      <c r="C755" s="1007" t="s">
        <v>4436</v>
      </c>
      <c r="D755" s="1047">
        <v>0</v>
      </c>
      <c r="E755" s="1047" t="s">
        <v>6850</v>
      </c>
      <c r="F755" s="1047" t="s">
        <v>6850</v>
      </c>
      <c r="G755" s="1047">
        <v>0</v>
      </c>
      <c r="H755" s="1047" t="s">
        <v>6850</v>
      </c>
    </row>
    <row r="756" spans="1:9">
      <c r="A756" s="1044">
        <v>6</v>
      </c>
      <c r="B756" s="1426" t="s">
        <v>7266</v>
      </c>
      <c r="C756" s="1007" t="s">
        <v>4437</v>
      </c>
      <c r="D756" s="1047">
        <v>0</v>
      </c>
      <c r="E756" s="1047" t="s">
        <v>6757</v>
      </c>
      <c r="F756" s="1047" t="s">
        <v>6757</v>
      </c>
      <c r="G756" s="1047" t="s">
        <v>7267</v>
      </c>
      <c r="H756" s="1047" t="s">
        <v>7268</v>
      </c>
      <c r="I756" s="271"/>
    </row>
    <row r="757" spans="1:9">
      <c r="A757" s="1044">
        <v>6</v>
      </c>
      <c r="B757" s="1426" t="s">
        <v>7269</v>
      </c>
      <c r="C757" s="1007" t="s">
        <v>4440</v>
      </c>
      <c r="D757" s="1047">
        <v>0</v>
      </c>
      <c r="E757" s="1047">
        <v>0</v>
      </c>
      <c r="F757" s="1047">
        <v>0</v>
      </c>
      <c r="G757" s="1047" t="s">
        <v>7270</v>
      </c>
      <c r="H757" s="1047" t="s">
        <v>7271</v>
      </c>
    </row>
    <row r="758" spans="1:9">
      <c r="A758" s="1044">
        <v>6</v>
      </c>
      <c r="B758" s="1426" t="s">
        <v>7272</v>
      </c>
      <c r="C758" s="1007" t="s">
        <v>4441</v>
      </c>
      <c r="D758" s="1047">
        <v>0</v>
      </c>
      <c r="E758" s="1047">
        <v>0</v>
      </c>
      <c r="F758" s="1047">
        <v>0</v>
      </c>
      <c r="G758" s="1047" t="s">
        <v>7273</v>
      </c>
      <c r="H758" s="1047" t="s">
        <v>7274</v>
      </c>
    </row>
    <row r="759" spans="1:9">
      <c r="A759" s="1044">
        <v>6</v>
      </c>
      <c r="B759" s="1426" t="s">
        <v>7275</v>
      </c>
      <c r="C759" s="1007" t="s">
        <v>4442</v>
      </c>
      <c r="D759" s="1047">
        <v>0</v>
      </c>
      <c r="E759" s="1047">
        <v>0</v>
      </c>
      <c r="F759" s="1047">
        <v>0</v>
      </c>
      <c r="G759" s="1047" t="s">
        <v>7276</v>
      </c>
      <c r="H759" s="1047" t="s">
        <v>7277</v>
      </c>
    </row>
    <row r="760" spans="1:9">
      <c r="A760" s="1044">
        <v>6</v>
      </c>
      <c r="B760" s="1426" t="s">
        <v>7278</v>
      </c>
      <c r="C760" s="1007" t="s">
        <v>4438</v>
      </c>
      <c r="D760" s="1047">
        <v>0</v>
      </c>
      <c r="E760" s="1047">
        <v>0</v>
      </c>
      <c r="F760" s="1047">
        <v>0</v>
      </c>
      <c r="G760" s="1047" t="s">
        <v>7279</v>
      </c>
      <c r="H760" s="1047" t="s">
        <v>7280</v>
      </c>
    </row>
    <row r="761" spans="1:9">
      <c r="A761" s="1044">
        <v>6</v>
      </c>
      <c r="B761" s="1426" t="s">
        <v>1219</v>
      </c>
      <c r="C761" s="1007" t="s">
        <v>866</v>
      </c>
      <c r="D761" s="1047" t="s">
        <v>7159</v>
      </c>
      <c r="E761" s="1047" t="s">
        <v>7281</v>
      </c>
      <c r="F761" s="1047" t="s">
        <v>7282</v>
      </c>
      <c r="G761" s="1047">
        <v>0</v>
      </c>
      <c r="H761" s="1047" t="s">
        <v>7282</v>
      </c>
    </row>
    <row r="762" spans="1:9">
      <c r="A762" s="1427">
        <v>7</v>
      </c>
      <c r="B762" s="1428"/>
      <c r="C762" s="1040" t="s">
        <v>116</v>
      </c>
      <c r="D762" s="1429" t="s">
        <v>7283</v>
      </c>
      <c r="E762" s="1429" t="s">
        <v>7284</v>
      </c>
      <c r="F762" s="1429" t="s">
        <v>7285</v>
      </c>
      <c r="G762" s="1429" t="s">
        <v>7286</v>
      </c>
      <c r="H762" s="1429" t="s">
        <v>7287</v>
      </c>
    </row>
    <row r="763" spans="1:9">
      <c r="A763" s="1044">
        <v>7</v>
      </c>
      <c r="B763" s="1426" t="s">
        <v>984</v>
      </c>
      <c r="C763" s="1007" t="s">
        <v>985</v>
      </c>
      <c r="D763" s="1047" t="s">
        <v>7283</v>
      </c>
      <c r="E763" s="1047" t="s">
        <v>7284</v>
      </c>
      <c r="F763" s="1047" t="s">
        <v>7285</v>
      </c>
      <c r="G763" s="1047" t="s">
        <v>7286</v>
      </c>
      <c r="H763" s="1047" t="s">
        <v>7287</v>
      </c>
    </row>
    <row r="764" spans="1:9">
      <c r="A764" s="1044">
        <v>7</v>
      </c>
      <c r="B764" s="1426" t="s">
        <v>1089</v>
      </c>
      <c r="C764" s="1007" t="s">
        <v>6031</v>
      </c>
      <c r="D764" s="1047" t="s">
        <v>7283</v>
      </c>
      <c r="E764" s="1047" t="s">
        <v>7284</v>
      </c>
      <c r="F764" s="1047" t="s">
        <v>7285</v>
      </c>
      <c r="G764" s="1047" t="s">
        <v>7286</v>
      </c>
      <c r="H764" s="1047" t="s">
        <v>7287</v>
      </c>
    </row>
    <row r="765" spans="1:9">
      <c r="A765" s="1044">
        <v>7</v>
      </c>
      <c r="B765" s="1426" t="s">
        <v>1801</v>
      </c>
      <c r="C765" s="1007" t="s">
        <v>987</v>
      </c>
      <c r="D765" s="1047">
        <v>0</v>
      </c>
      <c r="E765" s="1047" t="s">
        <v>7288</v>
      </c>
      <c r="F765" s="1047" t="s">
        <v>7288</v>
      </c>
      <c r="G765" s="1047" t="s">
        <v>7289</v>
      </c>
      <c r="H765" s="1047" t="s">
        <v>7290</v>
      </c>
    </row>
    <row r="766" spans="1:9">
      <c r="A766" s="1044">
        <v>7</v>
      </c>
      <c r="B766" s="1426" t="s">
        <v>1845</v>
      </c>
      <c r="C766" s="1007" t="s">
        <v>1846</v>
      </c>
      <c r="D766" s="1047">
        <v>0</v>
      </c>
      <c r="E766" s="1047">
        <v>0</v>
      </c>
      <c r="F766" s="1047">
        <v>0</v>
      </c>
      <c r="G766" s="1047" t="s">
        <v>7291</v>
      </c>
      <c r="H766" s="1047" t="s">
        <v>7292</v>
      </c>
    </row>
    <row r="767" spans="1:9">
      <c r="A767" s="1044">
        <v>7</v>
      </c>
      <c r="B767" s="1426" t="s">
        <v>1847</v>
      </c>
      <c r="C767" s="1007" t="s">
        <v>1848</v>
      </c>
      <c r="D767" s="1047">
        <v>0</v>
      </c>
      <c r="E767" s="1047" t="s">
        <v>7293</v>
      </c>
      <c r="F767" s="1047" t="s">
        <v>7293</v>
      </c>
      <c r="G767" s="1047" t="s">
        <v>7294</v>
      </c>
      <c r="H767" s="1047" t="s">
        <v>7295</v>
      </c>
    </row>
    <row r="768" spans="1:9">
      <c r="A768" s="1044">
        <v>7</v>
      </c>
      <c r="B768" s="1426" t="s">
        <v>1849</v>
      </c>
      <c r="C768" s="1007" t="s">
        <v>1850</v>
      </c>
      <c r="D768" s="1047">
        <v>0</v>
      </c>
      <c r="E768" s="1047" t="s">
        <v>7296</v>
      </c>
      <c r="F768" s="1047" t="s">
        <v>7296</v>
      </c>
      <c r="G768" s="1047" t="s">
        <v>7297</v>
      </c>
      <c r="H768" s="1047" t="s">
        <v>7298</v>
      </c>
    </row>
    <row r="769" spans="1:8">
      <c r="A769" s="1044">
        <v>7</v>
      </c>
      <c r="B769" s="1426" t="s">
        <v>1851</v>
      </c>
      <c r="C769" s="1007" t="s">
        <v>1852</v>
      </c>
      <c r="D769" s="1047">
        <v>0</v>
      </c>
      <c r="E769" s="1047" t="s">
        <v>7299</v>
      </c>
      <c r="F769" s="1047" t="s">
        <v>7299</v>
      </c>
      <c r="G769" s="1047" t="s">
        <v>7300</v>
      </c>
      <c r="H769" s="1047" t="s">
        <v>7301</v>
      </c>
    </row>
    <row r="770" spans="1:8">
      <c r="A770" s="1044">
        <v>7</v>
      </c>
      <c r="B770" s="1426" t="s">
        <v>1853</v>
      </c>
      <c r="C770" s="1007" t="s">
        <v>7302</v>
      </c>
      <c r="D770" s="1047">
        <v>0</v>
      </c>
      <c r="E770" s="1047" t="s">
        <v>7303</v>
      </c>
      <c r="F770" s="1047" t="s">
        <v>7303</v>
      </c>
      <c r="G770" s="1047" t="s">
        <v>7304</v>
      </c>
      <c r="H770" s="1047" t="s">
        <v>7305</v>
      </c>
    </row>
    <row r="771" spans="1:8">
      <c r="A771" s="1044">
        <v>7</v>
      </c>
      <c r="B771" s="1426" t="s">
        <v>1854</v>
      </c>
      <c r="C771" s="1007" t="s">
        <v>7306</v>
      </c>
      <c r="D771" s="1047">
        <v>0</v>
      </c>
      <c r="E771" s="1047" t="s">
        <v>7307</v>
      </c>
      <c r="F771" s="1047" t="s">
        <v>7307</v>
      </c>
      <c r="G771" s="1047" t="s">
        <v>7308</v>
      </c>
      <c r="H771" s="1047" t="s">
        <v>7309</v>
      </c>
    </row>
    <row r="772" spans="1:8">
      <c r="A772" s="1044">
        <v>7</v>
      </c>
      <c r="B772" s="1426" t="s">
        <v>1855</v>
      </c>
      <c r="C772" s="1007" t="s">
        <v>7310</v>
      </c>
      <c r="D772" s="1047">
        <v>0</v>
      </c>
      <c r="E772" s="1047" t="s">
        <v>7311</v>
      </c>
      <c r="F772" s="1047" t="s">
        <v>7311</v>
      </c>
      <c r="G772" s="1047" t="s">
        <v>7312</v>
      </c>
      <c r="H772" s="1047" t="s">
        <v>7313</v>
      </c>
    </row>
    <row r="773" spans="1:8">
      <c r="A773" s="1044">
        <v>7</v>
      </c>
      <c r="B773" s="1426" t="s">
        <v>1856</v>
      </c>
      <c r="C773" s="1007" t="s">
        <v>1857</v>
      </c>
      <c r="D773" s="1047">
        <v>0</v>
      </c>
      <c r="E773" s="1047" t="s">
        <v>7314</v>
      </c>
      <c r="F773" s="1047" t="s">
        <v>7314</v>
      </c>
      <c r="G773" s="1047" t="s">
        <v>7315</v>
      </c>
      <c r="H773" s="1047" t="s">
        <v>7316</v>
      </c>
    </row>
    <row r="774" spans="1:8">
      <c r="A774" s="1044">
        <v>7</v>
      </c>
      <c r="B774" s="1426" t="s">
        <v>1858</v>
      </c>
      <c r="C774" s="1007" t="s">
        <v>1859</v>
      </c>
      <c r="D774" s="1047">
        <v>0</v>
      </c>
      <c r="E774" s="1047">
        <v>0</v>
      </c>
      <c r="F774" s="1047">
        <v>0</v>
      </c>
      <c r="G774" s="1047" t="s">
        <v>7317</v>
      </c>
      <c r="H774" s="1047" t="s">
        <v>7318</v>
      </c>
    </row>
    <row r="775" spans="1:8">
      <c r="A775" s="1044">
        <v>7</v>
      </c>
      <c r="B775" s="1426" t="s">
        <v>1860</v>
      </c>
      <c r="C775" s="1007" t="s">
        <v>1861</v>
      </c>
      <c r="D775" s="1047">
        <v>0</v>
      </c>
      <c r="E775" s="1047" t="s">
        <v>7319</v>
      </c>
      <c r="F775" s="1047" t="s">
        <v>7319</v>
      </c>
      <c r="G775" s="1047" t="s">
        <v>7320</v>
      </c>
      <c r="H775" s="1047" t="s">
        <v>7321</v>
      </c>
    </row>
    <row r="776" spans="1:8">
      <c r="A776" s="1044">
        <v>7</v>
      </c>
      <c r="B776" s="1426" t="s">
        <v>1862</v>
      </c>
      <c r="C776" s="1007" t="s">
        <v>3627</v>
      </c>
      <c r="D776" s="1047">
        <v>0</v>
      </c>
      <c r="E776" s="1047" t="s">
        <v>7322</v>
      </c>
      <c r="F776" s="1047" t="s">
        <v>7322</v>
      </c>
      <c r="G776" s="1047" t="s">
        <v>7323</v>
      </c>
      <c r="H776" s="1047" t="s">
        <v>7324</v>
      </c>
    </row>
    <row r="777" spans="1:8">
      <c r="A777" s="1044">
        <v>7</v>
      </c>
      <c r="B777" s="1426" t="s">
        <v>1863</v>
      </c>
      <c r="C777" s="1007" t="s">
        <v>1864</v>
      </c>
      <c r="D777" s="1047">
        <v>0</v>
      </c>
      <c r="E777" s="1047" t="s">
        <v>7325</v>
      </c>
      <c r="F777" s="1047" t="s">
        <v>7325</v>
      </c>
      <c r="G777" s="1047" t="s">
        <v>7326</v>
      </c>
      <c r="H777" s="1047" t="s">
        <v>7327</v>
      </c>
    </row>
    <row r="778" spans="1:8">
      <c r="A778" s="1044">
        <v>7</v>
      </c>
      <c r="B778" s="1426" t="s">
        <v>1865</v>
      </c>
      <c r="C778" s="1007" t="s">
        <v>1866</v>
      </c>
      <c r="D778" s="1047">
        <v>0</v>
      </c>
      <c r="E778" s="1047" t="s">
        <v>7328</v>
      </c>
      <c r="F778" s="1047" t="s">
        <v>7328</v>
      </c>
      <c r="G778" s="1047" t="s">
        <v>7329</v>
      </c>
      <c r="H778" s="1047" t="s">
        <v>7330</v>
      </c>
    </row>
    <row r="779" spans="1:8">
      <c r="A779" s="1044">
        <v>7</v>
      </c>
      <c r="B779" s="1426" t="s">
        <v>1867</v>
      </c>
      <c r="C779" s="1007" t="s">
        <v>1868</v>
      </c>
      <c r="D779" s="1047">
        <v>0</v>
      </c>
      <c r="E779" s="1047">
        <v>0</v>
      </c>
      <c r="F779" s="1047">
        <v>0</v>
      </c>
      <c r="G779" s="1047" t="s">
        <v>7331</v>
      </c>
      <c r="H779" s="1047" t="s">
        <v>7332</v>
      </c>
    </row>
    <row r="780" spans="1:8">
      <c r="A780" s="1044">
        <v>7</v>
      </c>
      <c r="B780" s="1426" t="s">
        <v>1869</v>
      </c>
      <c r="C780" s="1007" t="s">
        <v>1870</v>
      </c>
      <c r="D780" s="1047">
        <v>0</v>
      </c>
      <c r="E780" s="1047" t="s">
        <v>7333</v>
      </c>
      <c r="F780" s="1047" t="s">
        <v>7333</v>
      </c>
      <c r="G780" s="1047" t="s">
        <v>7334</v>
      </c>
      <c r="H780" s="1047" t="s">
        <v>7335</v>
      </c>
    </row>
    <row r="781" spans="1:8">
      <c r="A781" s="1044">
        <v>7</v>
      </c>
      <c r="B781" s="1426" t="s">
        <v>1871</v>
      </c>
      <c r="C781" s="1007" t="s">
        <v>1872</v>
      </c>
      <c r="D781" s="1047">
        <v>0</v>
      </c>
      <c r="E781" s="1047" t="s">
        <v>7336</v>
      </c>
      <c r="F781" s="1047" t="s">
        <v>7336</v>
      </c>
      <c r="G781" s="1047" t="s">
        <v>7337</v>
      </c>
      <c r="H781" s="1047" t="s">
        <v>7338</v>
      </c>
    </row>
    <row r="782" spans="1:8">
      <c r="A782" s="1044">
        <v>7</v>
      </c>
      <c r="B782" s="1426" t="s">
        <v>1873</v>
      </c>
      <c r="C782" s="1007" t="s">
        <v>870</v>
      </c>
      <c r="D782" s="1047">
        <v>0</v>
      </c>
      <c r="E782" s="1047" t="s">
        <v>7339</v>
      </c>
      <c r="F782" s="1047" t="s">
        <v>7339</v>
      </c>
      <c r="G782" s="1047" t="s">
        <v>7340</v>
      </c>
      <c r="H782" s="1047" t="s">
        <v>7341</v>
      </c>
    </row>
    <row r="783" spans="1:8">
      <c r="A783" s="1044">
        <v>7</v>
      </c>
      <c r="B783" s="1426" t="s">
        <v>1874</v>
      </c>
      <c r="C783" s="1007" t="s">
        <v>1875</v>
      </c>
      <c r="D783" s="1047">
        <v>0</v>
      </c>
      <c r="E783" s="1047" t="s">
        <v>7342</v>
      </c>
      <c r="F783" s="1047" t="s">
        <v>7342</v>
      </c>
      <c r="G783" s="1047" t="s">
        <v>7343</v>
      </c>
      <c r="H783" s="1047" t="s">
        <v>7344</v>
      </c>
    </row>
    <row r="784" spans="1:8">
      <c r="A784" s="1044">
        <v>7</v>
      </c>
      <c r="B784" s="1426" t="s">
        <v>1876</v>
      </c>
      <c r="C784" s="1007" t="s">
        <v>1877</v>
      </c>
      <c r="D784" s="1047">
        <v>0</v>
      </c>
      <c r="E784" s="1047" t="s">
        <v>7345</v>
      </c>
      <c r="F784" s="1047" t="s">
        <v>7345</v>
      </c>
      <c r="G784" s="1047" t="s">
        <v>7346</v>
      </c>
      <c r="H784" s="1047" t="s">
        <v>7347</v>
      </c>
    </row>
    <row r="785" spans="1:9">
      <c r="A785" s="1044">
        <v>7</v>
      </c>
      <c r="B785" s="1426" t="s">
        <v>1878</v>
      </c>
      <c r="C785" s="1007" t="s">
        <v>1879</v>
      </c>
      <c r="D785" s="1047">
        <v>0</v>
      </c>
      <c r="E785" s="1047" t="s">
        <v>7348</v>
      </c>
      <c r="F785" s="1047" t="s">
        <v>7348</v>
      </c>
      <c r="G785" s="1047" t="s">
        <v>7349</v>
      </c>
      <c r="H785" s="1047" t="s">
        <v>7350</v>
      </c>
    </row>
    <row r="786" spans="1:9">
      <c r="A786" s="1044">
        <v>7</v>
      </c>
      <c r="B786" s="1426" t="s">
        <v>1880</v>
      </c>
      <c r="C786" s="1007" t="s">
        <v>1881</v>
      </c>
      <c r="D786" s="1047">
        <v>0</v>
      </c>
      <c r="E786" s="1047" t="s">
        <v>7351</v>
      </c>
      <c r="F786" s="1047" t="s">
        <v>7351</v>
      </c>
      <c r="G786" s="1047" t="s">
        <v>7352</v>
      </c>
      <c r="H786" s="1047" t="s">
        <v>7353</v>
      </c>
    </row>
    <row r="787" spans="1:9">
      <c r="A787" s="1044">
        <v>7</v>
      </c>
      <c r="B787" s="1426" t="s">
        <v>1882</v>
      </c>
      <c r="C787" s="1007" t="s">
        <v>871</v>
      </c>
      <c r="D787" s="1047">
        <v>0</v>
      </c>
      <c r="E787" s="1047">
        <v>0</v>
      </c>
      <c r="F787" s="1047">
        <v>0</v>
      </c>
      <c r="G787" s="1047" t="s">
        <v>7354</v>
      </c>
      <c r="H787" s="1047" t="s">
        <v>7355</v>
      </c>
    </row>
    <row r="788" spans="1:9">
      <c r="A788" s="1044">
        <v>7</v>
      </c>
      <c r="B788" s="1426" t="s">
        <v>1883</v>
      </c>
      <c r="C788" s="1007" t="s">
        <v>1884</v>
      </c>
      <c r="D788" s="1047">
        <v>0</v>
      </c>
      <c r="E788" s="1047">
        <v>0</v>
      </c>
      <c r="F788" s="1047">
        <v>0</v>
      </c>
      <c r="G788" s="1047" t="s">
        <v>7356</v>
      </c>
      <c r="H788" s="1047" t="s">
        <v>7357</v>
      </c>
    </row>
    <row r="789" spans="1:9">
      <c r="A789" s="1044">
        <v>7</v>
      </c>
      <c r="B789" s="1426" t="s">
        <v>1885</v>
      </c>
      <c r="C789" s="1007" t="s">
        <v>1886</v>
      </c>
      <c r="D789" s="1047">
        <v>0</v>
      </c>
      <c r="E789" s="1047" t="s">
        <v>7358</v>
      </c>
      <c r="F789" s="1047" t="s">
        <v>7358</v>
      </c>
      <c r="G789" s="1047" t="s">
        <v>7359</v>
      </c>
      <c r="H789" s="1047" t="s">
        <v>7360</v>
      </c>
    </row>
    <row r="790" spans="1:9">
      <c r="A790" s="1044">
        <v>7</v>
      </c>
      <c r="B790" s="1426" t="s">
        <v>1887</v>
      </c>
      <c r="C790" s="1007" t="s">
        <v>1888</v>
      </c>
      <c r="D790" s="1047">
        <v>0</v>
      </c>
      <c r="E790" s="1047" t="s">
        <v>7361</v>
      </c>
      <c r="F790" s="1047" t="s">
        <v>7361</v>
      </c>
      <c r="G790" s="1047" t="s">
        <v>7362</v>
      </c>
      <c r="H790" s="1047" t="s">
        <v>7363</v>
      </c>
    </row>
    <row r="791" spans="1:9">
      <c r="A791" s="1044">
        <v>7</v>
      </c>
      <c r="B791" s="1426" t="s">
        <v>1889</v>
      </c>
      <c r="C791" s="1007" t="s">
        <v>3629</v>
      </c>
      <c r="D791" s="1047">
        <v>0</v>
      </c>
      <c r="E791" s="1047" t="s">
        <v>7364</v>
      </c>
      <c r="F791" s="1047" t="s">
        <v>7364</v>
      </c>
      <c r="G791" s="1047" t="s">
        <v>7365</v>
      </c>
      <c r="H791" s="1047" t="s">
        <v>7366</v>
      </c>
      <c r="I791" s="271"/>
    </row>
    <row r="792" spans="1:9">
      <c r="A792" s="1044">
        <v>7</v>
      </c>
      <c r="B792" s="1426" t="s">
        <v>1812</v>
      </c>
      <c r="C792" s="1007" t="s">
        <v>1464</v>
      </c>
      <c r="D792" s="1047">
        <v>0</v>
      </c>
      <c r="E792" s="1047" t="s">
        <v>7367</v>
      </c>
      <c r="F792" s="1047" t="s">
        <v>7367</v>
      </c>
      <c r="G792" s="1047" t="s">
        <v>7368</v>
      </c>
      <c r="H792" s="1047" t="s">
        <v>7369</v>
      </c>
      <c r="I792" s="271"/>
    </row>
    <row r="793" spans="1:9">
      <c r="A793" s="1044">
        <v>7</v>
      </c>
      <c r="B793" s="1426" t="s">
        <v>1890</v>
      </c>
      <c r="C793" s="1007" t="s">
        <v>1891</v>
      </c>
      <c r="D793" s="1047">
        <v>0</v>
      </c>
      <c r="E793" s="1047" t="s">
        <v>7370</v>
      </c>
      <c r="F793" s="1047" t="s">
        <v>7370</v>
      </c>
      <c r="G793" s="1047" t="s">
        <v>7371</v>
      </c>
      <c r="H793" s="1047" t="s">
        <v>7372</v>
      </c>
      <c r="I793" s="271"/>
    </row>
    <row r="794" spans="1:9">
      <c r="A794" s="1044">
        <v>7</v>
      </c>
      <c r="B794" s="1426" t="s">
        <v>1892</v>
      </c>
      <c r="C794" s="1007" t="s">
        <v>1893</v>
      </c>
      <c r="D794" s="1047">
        <v>0</v>
      </c>
      <c r="E794" s="1047" t="s">
        <v>7006</v>
      </c>
      <c r="F794" s="1047" t="s">
        <v>7006</v>
      </c>
      <c r="G794" s="1047" t="s">
        <v>7006</v>
      </c>
      <c r="H794" s="1047">
        <v>0</v>
      </c>
    </row>
    <row r="795" spans="1:9">
      <c r="A795" s="1044">
        <v>7</v>
      </c>
      <c r="B795" s="1426" t="s">
        <v>1895</v>
      </c>
      <c r="C795" s="1007" t="s">
        <v>872</v>
      </c>
      <c r="D795" s="1047">
        <v>0</v>
      </c>
      <c r="E795" s="1047" t="s">
        <v>7373</v>
      </c>
      <c r="F795" s="1047" t="s">
        <v>7373</v>
      </c>
      <c r="G795" s="1047" t="s">
        <v>7374</v>
      </c>
      <c r="H795" s="1047" t="s">
        <v>7375</v>
      </c>
    </row>
    <row r="796" spans="1:9">
      <c r="A796" s="1044">
        <v>7</v>
      </c>
      <c r="B796" s="1426" t="s">
        <v>1090</v>
      </c>
      <c r="C796" s="1007" t="s">
        <v>1091</v>
      </c>
      <c r="D796" s="1047">
        <v>0</v>
      </c>
      <c r="E796" s="1047" t="s">
        <v>7376</v>
      </c>
      <c r="F796" s="1047" t="s">
        <v>7376</v>
      </c>
      <c r="G796" s="1047" t="s">
        <v>7377</v>
      </c>
      <c r="H796" s="1047" t="s">
        <v>7378</v>
      </c>
    </row>
    <row r="797" spans="1:9">
      <c r="A797" s="1044">
        <v>7</v>
      </c>
      <c r="B797" s="1426" t="s">
        <v>1896</v>
      </c>
      <c r="C797" s="1007" t="s">
        <v>1897</v>
      </c>
      <c r="D797" s="1047">
        <v>0</v>
      </c>
      <c r="E797" s="1047" t="s">
        <v>7379</v>
      </c>
      <c r="F797" s="1047" t="s">
        <v>7379</v>
      </c>
      <c r="G797" s="1047" t="s">
        <v>7380</v>
      </c>
      <c r="H797" s="1047" t="s">
        <v>7381</v>
      </c>
    </row>
    <row r="798" spans="1:9">
      <c r="A798" s="1044">
        <v>7</v>
      </c>
      <c r="B798" s="1426" t="s">
        <v>3683</v>
      </c>
      <c r="C798" s="1007" t="s">
        <v>3630</v>
      </c>
      <c r="D798" s="1047">
        <v>0</v>
      </c>
      <c r="E798" s="1047">
        <v>0</v>
      </c>
      <c r="F798" s="1047">
        <v>0</v>
      </c>
      <c r="G798" s="1047" t="s">
        <v>7382</v>
      </c>
      <c r="H798" s="1047" t="s">
        <v>7383</v>
      </c>
    </row>
    <row r="799" spans="1:9" s="271" customFormat="1">
      <c r="A799" s="1044">
        <v>7</v>
      </c>
      <c r="B799" s="1426" t="s">
        <v>1898</v>
      </c>
      <c r="C799" s="1007" t="s">
        <v>7384</v>
      </c>
      <c r="D799" s="1047">
        <v>0</v>
      </c>
      <c r="E799" s="1047" t="s">
        <v>7385</v>
      </c>
      <c r="F799" s="1047" t="s">
        <v>7385</v>
      </c>
      <c r="G799" s="1047" t="s">
        <v>7386</v>
      </c>
      <c r="H799" s="1047" t="s">
        <v>7387</v>
      </c>
      <c r="I799" s="269"/>
    </row>
    <row r="800" spans="1:9">
      <c r="A800" s="1044">
        <v>7</v>
      </c>
      <c r="B800" s="1426" t="s">
        <v>1899</v>
      </c>
      <c r="C800" s="1007" t="s">
        <v>1900</v>
      </c>
      <c r="D800" s="1047">
        <v>0</v>
      </c>
      <c r="E800" s="1047" t="s">
        <v>7388</v>
      </c>
      <c r="F800" s="1047" t="s">
        <v>7388</v>
      </c>
      <c r="G800" s="1047" t="s">
        <v>7389</v>
      </c>
      <c r="H800" s="1047" t="s">
        <v>7390</v>
      </c>
    </row>
    <row r="801" spans="1:8">
      <c r="A801" s="1044">
        <v>7</v>
      </c>
      <c r="B801" s="1426" t="s">
        <v>1901</v>
      </c>
      <c r="C801" s="1007" t="s">
        <v>7391</v>
      </c>
      <c r="D801" s="1047">
        <v>0</v>
      </c>
      <c r="E801" s="1047" t="s">
        <v>7392</v>
      </c>
      <c r="F801" s="1047" t="s">
        <v>7392</v>
      </c>
      <c r="G801" s="1047" t="s">
        <v>7393</v>
      </c>
      <c r="H801" s="1047" t="s">
        <v>7394</v>
      </c>
    </row>
    <row r="802" spans="1:8">
      <c r="A802" s="1044">
        <v>7</v>
      </c>
      <c r="B802" s="1426" t="s">
        <v>1092</v>
      </c>
      <c r="C802" s="1007" t="s">
        <v>873</v>
      </c>
      <c r="D802" s="1047">
        <v>0</v>
      </c>
      <c r="E802" s="1047" t="s">
        <v>7395</v>
      </c>
      <c r="F802" s="1047" t="s">
        <v>7395</v>
      </c>
      <c r="G802" s="1047" t="s">
        <v>7396</v>
      </c>
      <c r="H802" s="1047" t="s">
        <v>7397</v>
      </c>
    </row>
    <row r="803" spans="1:8">
      <c r="A803" s="1044">
        <v>7</v>
      </c>
      <c r="B803" s="1426" t="s">
        <v>1902</v>
      </c>
      <c r="C803" s="1007" t="s">
        <v>874</v>
      </c>
      <c r="D803" s="1047">
        <v>0</v>
      </c>
      <c r="E803" s="1047" t="s">
        <v>7398</v>
      </c>
      <c r="F803" s="1047" t="s">
        <v>7398</v>
      </c>
      <c r="G803" s="1047" t="s">
        <v>7399</v>
      </c>
      <c r="H803" s="1047" t="s">
        <v>7400</v>
      </c>
    </row>
    <row r="804" spans="1:8">
      <c r="A804" s="1044">
        <v>7</v>
      </c>
      <c r="B804" s="1426" t="s">
        <v>1903</v>
      </c>
      <c r="C804" s="1007" t="s">
        <v>1904</v>
      </c>
      <c r="D804" s="1047">
        <v>0</v>
      </c>
      <c r="E804" s="1047">
        <v>0</v>
      </c>
      <c r="F804" s="1047">
        <v>0</v>
      </c>
      <c r="G804" s="1047" t="s">
        <v>7401</v>
      </c>
      <c r="H804" s="1047" t="s">
        <v>7402</v>
      </c>
    </row>
    <row r="805" spans="1:8">
      <c r="A805" s="1044">
        <v>7</v>
      </c>
      <c r="B805" s="1426" t="s">
        <v>1905</v>
      </c>
      <c r="C805" s="1007" t="s">
        <v>1906</v>
      </c>
      <c r="D805" s="1047">
        <v>0</v>
      </c>
      <c r="E805" s="1047" t="s">
        <v>7006</v>
      </c>
      <c r="F805" s="1047" t="s">
        <v>7006</v>
      </c>
      <c r="G805" s="1047" t="s">
        <v>7403</v>
      </c>
      <c r="H805" s="1047" t="s">
        <v>7404</v>
      </c>
    </row>
    <row r="806" spans="1:8">
      <c r="A806" s="1044">
        <v>7</v>
      </c>
      <c r="B806" s="1426" t="s">
        <v>1907</v>
      </c>
      <c r="C806" s="1007" t="s">
        <v>1908</v>
      </c>
      <c r="D806" s="1047">
        <v>0</v>
      </c>
      <c r="E806" s="1047" t="s">
        <v>7405</v>
      </c>
      <c r="F806" s="1047" t="s">
        <v>7405</v>
      </c>
      <c r="G806" s="1047" t="s">
        <v>7406</v>
      </c>
      <c r="H806" s="1047" t="s">
        <v>7407</v>
      </c>
    </row>
    <row r="807" spans="1:8">
      <c r="A807" s="1044">
        <v>7</v>
      </c>
      <c r="B807" s="1426" t="s">
        <v>1909</v>
      </c>
      <c r="C807" s="1007" t="s">
        <v>1910</v>
      </c>
      <c r="D807" s="1047">
        <v>0</v>
      </c>
      <c r="E807" s="1047" t="s">
        <v>7408</v>
      </c>
      <c r="F807" s="1047" t="s">
        <v>7408</v>
      </c>
      <c r="G807" s="1047" t="s">
        <v>7409</v>
      </c>
      <c r="H807" s="1047" t="s">
        <v>7410</v>
      </c>
    </row>
    <row r="808" spans="1:8">
      <c r="A808" s="1044">
        <v>7</v>
      </c>
      <c r="B808" s="1426" t="s">
        <v>1815</v>
      </c>
      <c r="C808" s="1007" t="s">
        <v>1471</v>
      </c>
      <c r="D808" s="1047">
        <v>0</v>
      </c>
      <c r="E808" s="1047" t="s">
        <v>7411</v>
      </c>
      <c r="F808" s="1047" t="s">
        <v>7411</v>
      </c>
      <c r="G808" s="1047" t="s">
        <v>7412</v>
      </c>
      <c r="H808" s="1047" t="s">
        <v>7413</v>
      </c>
    </row>
    <row r="809" spans="1:8">
      <c r="A809" s="1044">
        <v>7</v>
      </c>
      <c r="B809" s="1426" t="s">
        <v>1911</v>
      </c>
      <c r="C809" s="1007" t="s">
        <v>1912</v>
      </c>
      <c r="D809" s="1047">
        <v>0</v>
      </c>
      <c r="E809" s="1047" t="s">
        <v>7414</v>
      </c>
      <c r="F809" s="1047" t="s">
        <v>7414</v>
      </c>
      <c r="G809" s="1047" t="s">
        <v>7415</v>
      </c>
      <c r="H809" s="1047" t="s">
        <v>7416</v>
      </c>
    </row>
    <row r="810" spans="1:8">
      <c r="A810" s="1044">
        <v>7</v>
      </c>
      <c r="B810" s="1426" t="s">
        <v>1913</v>
      </c>
      <c r="C810" s="1007" t="s">
        <v>1914</v>
      </c>
      <c r="D810" s="1047">
        <v>0</v>
      </c>
      <c r="E810" s="1047" t="s">
        <v>7417</v>
      </c>
      <c r="F810" s="1047" t="s">
        <v>7417</v>
      </c>
      <c r="G810" s="1047" t="s">
        <v>7418</v>
      </c>
      <c r="H810" s="1047" t="s">
        <v>7419</v>
      </c>
    </row>
    <row r="811" spans="1:8">
      <c r="A811" s="1044">
        <v>7</v>
      </c>
      <c r="B811" s="1426" t="s">
        <v>1915</v>
      </c>
      <c r="C811" s="1007" t="s">
        <v>875</v>
      </c>
      <c r="D811" s="1047">
        <v>0</v>
      </c>
      <c r="E811" s="1047" t="s">
        <v>7420</v>
      </c>
      <c r="F811" s="1047" t="s">
        <v>7420</v>
      </c>
      <c r="G811" s="1047" t="s">
        <v>7421</v>
      </c>
      <c r="H811" s="1047" t="s">
        <v>7422</v>
      </c>
    </row>
    <row r="812" spans="1:8">
      <c r="A812" s="1044">
        <v>7</v>
      </c>
      <c r="B812" s="1426" t="s">
        <v>1916</v>
      </c>
      <c r="C812" s="1007" t="s">
        <v>7423</v>
      </c>
      <c r="D812" s="1047">
        <v>0</v>
      </c>
      <c r="E812" s="1047" t="s">
        <v>7424</v>
      </c>
      <c r="F812" s="1047" t="s">
        <v>7424</v>
      </c>
      <c r="G812" s="1047" t="s">
        <v>7425</v>
      </c>
      <c r="H812" s="1047" t="s">
        <v>7426</v>
      </c>
    </row>
    <row r="813" spans="1:8">
      <c r="A813" s="1044">
        <v>7</v>
      </c>
      <c r="B813" s="1426" t="s">
        <v>1917</v>
      </c>
      <c r="C813" s="1007" t="s">
        <v>876</v>
      </c>
      <c r="D813" s="1047">
        <v>0</v>
      </c>
      <c r="E813" s="1047" t="s">
        <v>7427</v>
      </c>
      <c r="F813" s="1047" t="s">
        <v>7427</v>
      </c>
      <c r="G813" s="1047" t="s">
        <v>7428</v>
      </c>
      <c r="H813" s="1047" t="s">
        <v>7429</v>
      </c>
    </row>
    <row r="814" spans="1:8">
      <c r="A814" s="1044">
        <v>7</v>
      </c>
      <c r="B814" s="1426" t="s">
        <v>1918</v>
      </c>
      <c r="C814" s="1007" t="s">
        <v>7430</v>
      </c>
      <c r="D814" s="1047">
        <v>0</v>
      </c>
      <c r="E814" s="1047" t="s">
        <v>7431</v>
      </c>
      <c r="F814" s="1047" t="s">
        <v>7431</v>
      </c>
      <c r="G814" s="1047" t="s">
        <v>7432</v>
      </c>
      <c r="H814" s="1047" t="s">
        <v>7433</v>
      </c>
    </row>
    <row r="815" spans="1:8">
      <c r="A815" s="1044">
        <v>7</v>
      </c>
      <c r="B815" s="1426" t="s">
        <v>1919</v>
      </c>
      <c r="C815" s="1007" t="s">
        <v>1920</v>
      </c>
      <c r="D815" s="1047">
        <v>0</v>
      </c>
      <c r="E815" s="1047" t="s">
        <v>7434</v>
      </c>
      <c r="F815" s="1047" t="s">
        <v>7434</v>
      </c>
      <c r="G815" s="1047" t="s">
        <v>7435</v>
      </c>
      <c r="H815" s="1047" t="s">
        <v>7436</v>
      </c>
    </row>
    <row r="816" spans="1:8">
      <c r="A816" s="1044">
        <v>7</v>
      </c>
      <c r="B816" s="1426" t="s">
        <v>1921</v>
      </c>
      <c r="C816" s="1007" t="s">
        <v>7437</v>
      </c>
      <c r="D816" s="1047">
        <v>0</v>
      </c>
      <c r="E816" s="1047" t="s">
        <v>7438</v>
      </c>
      <c r="F816" s="1047" t="s">
        <v>7438</v>
      </c>
      <c r="G816" s="1047" t="s">
        <v>7439</v>
      </c>
      <c r="H816" s="1047" t="s">
        <v>7440</v>
      </c>
    </row>
    <row r="817" spans="1:9">
      <c r="A817" s="1044">
        <v>7</v>
      </c>
      <c r="B817" s="1426" t="s">
        <v>1922</v>
      </c>
      <c r="C817" s="1007" t="s">
        <v>1923</v>
      </c>
      <c r="D817" s="1047">
        <v>0</v>
      </c>
      <c r="E817" s="1047" t="s">
        <v>7441</v>
      </c>
      <c r="F817" s="1047" t="s">
        <v>7441</v>
      </c>
      <c r="G817" s="1047" t="s">
        <v>7442</v>
      </c>
      <c r="H817" s="1047" t="s">
        <v>7443</v>
      </c>
    </row>
    <row r="818" spans="1:9">
      <c r="A818" s="1044">
        <v>7</v>
      </c>
      <c r="B818" s="1426" t="s">
        <v>1924</v>
      </c>
      <c r="C818" s="1007" t="s">
        <v>1925</v>
      </c>
      <c r="D818" s="1047">
        <v>0</v>
      </c>
      <c r="E818" s="1047" t="s">
        <v>7444</v>
      </c>
      <c r="F818" s="1047" t="s">
        <v>7444</v>
      </c>
      <c r="G818" s="1047" t="s">
        <v>7445</v>
      </c>
      <c r="H818" s="1047" t="s">
        <v>7446</v>
      </c>
    </row>
    <row r="819" spans="1:9">
      <c r="A819" s="1044">
        <v>7</v>
      </c>
      <c r="B819" s="1426" t="s">
        <v>1926</v>
      </c>
      <c r="C819" s="1007" t="s">
        <v>1927</v>
      </c>
      <c r="D819" s="1047">
        <v>0</v>
      </c>
      <c r="E819" s="1047" t="s">
        <v>7447</v>
      </c>
      <c r="F819" s="1047" t="s">
        <v>7447</v>
      </c>
      <c r="G819" s="1047" t="s">
        <v>7448</v>
      </c>
      <c r="H819" s="1047" t="s">
        <v>7449</v>
      </c>
    </row>
    <row r="820" spans="1:9">
      <c r="A820" s="1044">
        <v>7</v>
      </c>
      <c r="B820" s="1426" t="s">
        <v>1928</v>
      </c>
      <c r="C820" s="1007" t="s">
        <v>6080</v>
      </c>
      <c r="D820" s="1047">
        <v>0</v>
      </c>
      <c r="E820" s="1047" t="s">
        <v>7450</v>
      </c>
      <c r="F820" s="1047" t="s">
        <v>7450</v>
      </c>
      <c r="G820" s="1047" t="s">
        <v>7451</v>
      </c>
      <c r="H820" s="1047" t="s">
        <v>7452</v>
      </c>
    </row>
    <row r="821" spans="1:9">
      <c r="A821" s="1044">
        <v>7</v>
      </c>
      <c r="B821" s="1426" t="s">
        <v>1929</v>
      </c>
      <c r="C821" s="1007" t="s">
        <v>1930</v>
      </c>
      <c r="D821" s="1047">
        <v>0</v>
      </c>
      <c r="E821" s="1047" t="s">
        <v>7453</v>
      </c>
      <c r="F821" s="1047" t="s">
        <v>7453</v>
      </c>
      <c r="G821" s="1047" t="s">
        <v>7454</v>
      </c>
      <c r="H821" s="1047" t="s">
        <v>7455</v>
      </c>
    </row>
    <row r="822" spans="1:9">
      <c r="A822" s="1044">
        <v>7</v>
      </c>
      <c r="B822" s="1426" t="s">
        <v>1931</v>
      </c>
      <c r="C822" s="1007" t="s">
        <v>1932</v>
      </c>
      <c r="D822" s="1047">
        <v>0</v>
      </c>
      <c r="E822" s="1047" t="s">
        <v>7456</v>
      </c>
      <c r="F822" s="1047" t="s">
        <v>7456</v>
      </c>
      <c r="G822" s="1047" t="s">
        <v>7457</v>
      </c>
      <c r="H822" s="1047" t="s">
        <v>7458</v>
      </c>
    </row>
    <row r="823" spans="1:9">
      <c r="A823" s="1044">
        <v>7</v>
      </c>
      <c r="B823" s="1426" t="s">
        <v>1933</v>
      </c>
      <c r="C823" s="1007" t="s">
        <v>1934</v>
      </c>
      <c r="D823" s="1047">
        <v>0</v>
      </c>
      <c r="E823" s="1047" t="s">
        <v>7459</v>
      </c>
      <c r="F823" s="1047" t="s">
        <v>7459</v>
      </c>
      <c r="G823" s="1047" t="s">
        <v>7460</v>
      </c>
      <c r="H823" s="1047" t="s">
        <v>7461</v>
      </c>
    </row>
    <row r="824" spans="1:9">
      <c r="A824" s="1044">
        <v>7</v>
      </c>
      <c r="B824" s="1426" t="s">
        <v>1935</v>
      </c>
      <c r="C824" s="1007" t="s">
        <v>1936</v>
      </c>
      <c r="D824" s="1047">
        <v>0</v>
      </c>
      <c r="E824" s="1047" t="s">
        <v>7462</v>
      </c>
      <c r="F824" s="1047" t="s">
        <v>7462</v>
      </c>
      <c r="G824" s="1047" t="s">
        <v>7463</v>
      </c>
      <c r="H824" s="1047" t="s">
        <v>7464</v>
      </c>
    </row>
    <row r="825" spans="1:9">
      <c r="A825" s="1044">
        <v>7</v>
      </c>
      <c r="B825" s="1426" t="s">
        <v>1937</v>
      </c>
      <c r="C825" s="1007" t="s">
        <v>1938</v>
      </c>
      <c r="D825" s="1047">
        <v>0</v>
      </c>
      <c r="E825" s="1047" t="s">
        <v>7465</v>
      </c>
      <c r="F825" s="1047" t="s">
        <v>7465</v>
      </c>
      <c r="G825" s="1047" t="s">
        <v>7466</v>
      </c>
      <c r="H825" s="1047" t="s">
        <v>7467</v>
      </c>
    </row>
    <row r="826" spans="1:9">
      <c r="A826" s="1044">
        <v>7</v>
      </c>
      <c r="B826" s="1426" t="s">
        <v>1939</v>
      </c>
      <c r="C826" s="1007" t="s">
        <v>1940</v>
      </c>
      <c r="D826" s="1047">
        <v>0</v>
      </c>
      <c r="E826" s="1047" t="s">
        <v>7468</v>
      </c>
      <c r="F826" s="1047" t="s">
        <v>7468</v>
      </c>
      <c r="G826" s="1047" t="s">
        <v>7469</v>
      </c>
      <c r="H826" s="1047" t="s">
        <v>7470</v>
      </c>
    </row>
    <row r="827" spans="1:9" s="271" customFormat="1">
      <c r="A827" s="1044">
        <v>7</v>
      </c>
      <c r="B827" s="1426" t="s">
        <v>1941</v>
      </c>
      <c r="C827" s="1007" t="s">
        <v>1942</v>
      </c>
      <c r="D827" s="1047">
        <v>0</v>
      </c>
      <c r="E827" s="1047" t="s">
        <v>7471</v>
      </c>
      <c r="F827" s="1047" t="s">
        <v>7471</v>
      </c>
      <c r="G827" s="1047" t="s">
        <v>7472</v>
      </c>
      <c r="H827" s="1047" t="s">
        <v>7473</v>
      </c>
      <c r="I827" s="269"/>
    </row>
    <row r="828" spans="1:9">
      <c r="A828" s="1044">
        <v>7</v>
      </c>
      <c r="B828" s="1426" t="s">
        <v>1943</v>
      </c>
      <c r="C828" s="1007" t="s">
        <v>1944</v>
      </c>
      <c r="D828" s="1047">
        <v>0</v>
      </c>
      <c r="E828" s="1047" t="s">
        <v>7474</v>
      </c>
      <c r="F828" s="1047" t="s">
        <v>7474</v>
      </c>
      <c r="G828" s="1047" t="s">
        <v>7475</v>
      </c>
      <c r="H828" s="1047" t="s">
        <v>7476</v>
      </c>
    </row>
    <row r="829" spans="1:9">
      <c r="A829" s="1044">
        <v>7</v>
      </c>
      <c r="B829" s="1426" t="s">
        <v>3684</v>
      </c>
      <c r="C829" s="1007" t="s">
        <v>3636</v>
      </c>
      <c r="D829" s="1047">
        <v>0</v>
      </c>
      <c r="E829" s="1047" t="s">
        <v>7477</v>
      </c>
      <c r="F829" s="1047" t="s">
        <v>7477</v>
      </c>
      <c r="G829" s="1047" t="s">
        <v>7478</v>
      </c>
      <c r="H829" s="1047" t="s">
        <v>7479</v>
      </c>
    </row>
    <row r="830" spans="1:9">
      <c r="A830" s="1044">
        <v>7</v>
      </c>
      <c r="B830" s="1426" t="s">
        <v>1093</v>
      </c>
      <c r="C830" s="1007" t="s">
        <v>7480</v>
      </c>
      <c r="D830" s="1047" t="s">
        <v>7283</v>
      </c>
      <c r="E830" s="1047" t="s">
        <v>7481</v>
      </c>
      <c r="F830" s="1047" t="s">
        <v>7482</v>
      </c>
      <c r="G830" s="1047">
        <v>0</v>
      </c>
      <c r="H830" s="1047" t="s">
        <v>7482</v>
      </c>
    </row>
    <row r="831" spans="1:9">
      <c r="A831" s="1044">
        <v>7</v>
      </c>
      <c r="B831" s="1426" t="s">
        <v>1817</v>
      </c>
      <c r="C831" s="1007" t="s">
        <v>865</v>
      </c>
      <c r="D831" s="1047">
        <v>0</v>
      </c>
      <c r="E831" s="1047">
        <v>0</v>
      </c>
      <c r="F831" s="1047">
        <v>0</v>
      </c>
      <c r="G831" s="1047">
        <v>0</v>
      </c>
      <c r="H831" s="1047">
        <v>0</v>
      </c>
    </row>
    <row r="832" spans="1:9">
      <c r="A832" s="1427">
        <v>8</v>
      </c>
      <c r="B832" s="1428"/>
      <c r="C832" s="1040" t="s">
        <v>103</v>
      </c>
      <c r="D832" s="1429" t="s">
        <v>7483</v>
      </c>
      <c r="E832" s="1429" t="s">
        <v>7484</v>
      </c>
      <c r="F832" s="1429" t="s">
        <v>7485</v>
      </c>
      <c r="G832" s="1429" t="s">
        <v>7486</v>
      </c>
      <c r="H832" s="1429" t="s">
        <v>7487</v>
      </c>
    </row>
    <row r="833" spans="1:8">
      <c r="A833" s="1044">
        <v>8</v>
      </c>
      <c r="B833" s="1426" t="s">
        <v>984</v>
      </c>
      <c r="C833" s="1007" t="s">
        <v>985</v>
      </c>
      <c r="D833" s="1047" t="s">
        <v>7488</v>
      </c>
      <c r="E833" s="1047" t="s">
        <v>7489</v>
      </c>
      <c r="F833" s="1047" t="s">
        <v>7490</v>
      </c>
      <c r="G833" s="1047" t="s">
        <v>7491</v>
      </c>
      <c r="H833" s="1047" t="s">
        <v>7492</v>
      </c>
    </row>
    <row r="834" spans="1:8">
      <c r="A834" s="1044">
        <v>8</v>
      </c>
      <c r="B834" s="1426" t="s">
        <v>1089</v>
      </c>
      <c r="C834" s="1007" t="s">
        <v>6031</v>
      </c>
      <c r="D834" s="1047">
        <v>0</v>
      </c>
      <c r="E834" s="1047">
        <v>0</v>
      </c>
      <c r="F834" s="1047">
        <v>0</v>
      </c>
      <c r="G834" s="1047">
        <v>0</v>
      </c>
      <c r="H834" s="1047">
        <v>0</v>
      </c>
    </row>
    <row r="835" spans="1:8">
      <c r="A835" s="1044">
        <v>8</v>
      </c>
      <c r="B835" s="1426" t="s">
        <v>1093</v>
      </c>
      <c r="C835" s="1007" t="s">
        <v>7480</v>
      </c>
      <c r="D835" s="1047">
        <v>0</v>
      </c>
      <c r="E835" s="1047">
        <v>0</v>
      </c>
      <c r="F835" s="1047">
        <v>0</v>
      </c>
      <c r="G835" s="1047">
        <v>0</v>
      </c>
      <c r="H835" s="1047">
        <v>0</v>
      </c>
    </row>
    <row r="836" spans="1:8">
      <c r="A836" s="1044">
        <v>8</v>
      </c>
      <c r="B836" s="1426" t="s">
        <v>1666</v>
      </c>
      <c r="C836" s="1007" t="s">
        <v>6714</v>
      </c>
      <c r="D836" s="1047" t="s">
        <v>7488</v>
      </c>
      <c r="E836" s="1047" t="s">
        <v>7489</v>
      </c>
      <c r="F836" s="1047" t="s">
        <v>7490</v>
      </c>
      <c r="G836" s="1047" t="s">
        <v>7491</v>
      </c>
      <c r="H836" s="1047" t="s">
        <v>7492</v>
      </c>
    </row>
    <row r="837" spans="1:8">
      <c r="A837" s="1044">
        <v>8</v>
      </c>
      <c r="B837" s="1426" t="s">
        <v>1945</v>
      </c>
      <c r="C837" s="1007" t="s">
        <v>1946</v>
      </c>
      <c r="D837" s="1047">
        <v>0</v>
      </c>
      <c r="E837" s="1047" t="s">
        <v>7493</v>
      </c>
      <c r="F837" s="1047" t="s">
        <v>7493</v>
      </c>
      <c r="G837" s="1047" t="s">
        <v>7491</v>
      </c>
      <c r="H837" s="1047" t="s">
        <v>7494</v>
      </c>
    </row>
    <row r="838" spans="1:8">
      <c r="A838" s="1044">
        <v>8</v>
      </c>
      <c r="B838" s="1426" t="s">
        <v>1947</v>
      </c>
      <c r="C838" s="1007" t="s">
        <v>4507</v>
      </c>
      <c r="D838" s="1047">
        <v>0</v>
      </c>
      <c r="E838" s="1047" t="s">
        <v>7495</v>
      </c>
      <c r="F838" s="1047" t="s">
        <v>7495</v>
      </c>
      <c r="G838" s="1047" t="s">
        <v>7006</v>
      </c>
      <c r="H838" s="1047" t="s">
        <v>7496</v>
      </c>
    </row>
    <row r="839" spans="1:8">
      <c r="A839" s="1044">
        <v>8</v>
      </c>
      <c r="B839" s="1426" t="s">
        <v>7497</v>
      </c>
      <c r="C839" s="1007" t="s">
        <v>4513</v>
      </c>
      <c r="D839" s="1047">
        <v>0</v>
      </c>
      <c r="E839" s="1047" t="s">
        <v>7498</v>
      </c>
      <c r="F839" s="1047" t="s">
        <v>7498</v>
      </c>
      <c r="G839" s="1047" t="s">
        <v>7499</v>
      </c>
      <c r="H839" s="1047" t="s">
        <v>7500</v>
      </c>
    </row>
    <row r="840" spans="1:8">
      <c r="A840" s="1044">
        <v>8</v>
      </c>
      <c r="B840" s="1426" t="s">
        <v>1948</v>
      </c>
      <c r="C840" s="1007" t="s">
        <v>1004</v>
      </c>
      <c r="D840" s="1047">
        <v>0</v>
      </c>
      <c r="E840" s="1047" t="s">
        <v>7501</v>
      </c>
      <c r="F840" s="1047" t="s">
        <v>7501</v>
      </c>
      <c r="G840" s="1047" t="s">
        <v>7502</v>
      </c>
      <c r="H840" s="1047" t="s">
        <v>7503</v>
      </c>
    </row>
    <row r="841" spans="1:8">
      <c r="A841" s="1044">
        <v>8</v>
      </c>
      <c r="B841" s="1426" t="s">
        <v>1949</v>
      </c>
      <c r="C841" s="1007" t="s">
        <v>7504</v>
      </c>
      <c r="D841" s="1047">
        <v>0</v>
      </c>
      <c r="E841" s="1047" t="s">
        <v>7505</v>
      </c>
      <c r="F841" s="1047" t="s">
        <v>7505</v>
      </c>
      <c r="G841" s="1047" t="s">
        <v>7506</v>
      </c>
      <c r="H841" s="1047" t="s">
        <v>7507</v>
      </c>
    </row>
    <row r="842" spans="1:8">
      <c r="A842" s="1044">
        <v>8</v>
      </c>
      <c r="B842" s="1426" t="s">
        <v>7508</v>
      </c>
      <c r="C842" s="1007" t="s">
        <v>4535</v>
      </c>
      <c r="D842" s="1047">
        <v>0</v>
      </c>
      <c r="E842" s="1047" t="s">
        <v>7509</v>
      </c>
      <c r="F842" s="1047" t="s">
        <v>7509</v>
      </c>
      <c r="G842" s="1047">
        <v>0</v>
      </c>
      <c r="H842" s="1047" t="s">
        <v>7509</v>
      </c>
    </row>
    <row r="843" spans="1:8">
      <c r="A843" s="1044">
        <v>8</v>
      </c>
      <c r="B843" s="1426" t="s">
        <v>7510</v>
      </c>
      <c r="C843" s="1007" t="s">
        <v>1010</v>
      </c>
      <c r="D843" s="1047">
        <v>0</v>
      </c>
      <c r="E843" s="1047" t="s">
        <v>7511</v>
      </c>
      <c r="F843" s="1047" t="s">
        <v>7511</v>
      </c>
      <c r="G843" s="1047">
        <v>0</v>
      </c>
      <c r="H843" s="1047" t="s">
        <v>7511</v>
      </c>
    </row>
    <row r="844" spans="1:8">
      <c r="A844" s="1044">
        <v>8</v>
      </c>
      <c r="B844" s="1426" t="s">
        <v>1950</v>
      </c>
      <c r="C844" s="1007" t="s">
        <v>4551</v>
      </c>
      <c r="D844" s="1047">
        <v>0</v>
      </c>
      <c r="E844" s="1047" t="s">
        <v>7512</v>
      </c>
      <c r="F844" s="1047" t="s">
        <v>7512</v>
      </c>
      <c r="G844" s="1047" t="s">
        <v>7513</v>
      </c>
      <c r="H844" s="1047" t="s">
        <v>7514</v>
      </c>
    </row>
    <row r="845" spans="1:8">
      <c r="A845" s="1044">
        <v>8</v>
      </c>
      <c r="B845" s="1426" t="s">
        <v>7515</v>
      </c>
      <c r="C845" s="1007" t="s">
        <v>4557</v>
      </c>
      <c r="D845" s="1047">
        <v>0</v>
      </c>
      <c r="E845" s="1047" t="s">
        <v>7516</v>
      </c>
      <c r="F845" s="1047" t="s">
        <v>7516</v>
      </c>
      <c r="G845" s="1047" t="s">
        <v>7517</v>
      </c>
      <c r="H845" s="1047" t="s">
        <v>7518</v>
      </c>
    </row>
    <row r="846" spans="1:8">
      <c r="A846" s="1044">
        <v>8</v>
      </c>
      <c r="B846" s="1426" t="s">
        <v>7519</v>
      </c>
      <c r="C846" s="1007" t="s">
        <v>7520</v>
      </c>
      <c r="D846" s="1047">
        <v>0</v>
      </c>
      <c r="E846" s="1047" t="s">
        <v>7521</v>
      </c>
      <c r="F846" s="1047" t="s">
        <v>7521</v>
      </c>
      <c r="G846" s="1047">
        <v>0</v>
      </c>
      <c r="H846" s="1047" t="s">
        <v>7521</v>
      </c>
    </row>
    <row r="847" spans="1:8">
      <c r="A847" s="1044">
        <v>8</v>
      </c>
      <c r="B847" s="1426" t="s">
        <v>7522</v>
      </c>
      <c r="C847" s="1007" t="s">
        <v>4569</v>
      </c>
      <c r="D847" s="1047">
        <v>0</v>
      </c>
      <c r="E847" s="1047" t="s">
        <v>7523</v>
      </c>
      <c r="F847" s="1047" t="s">
        <v>7523</v>
      </c>
      <c r="G847" s="1047">
        <v>0</v>
      </c>
      <c r="H847" s="1047" t="s">
        <v>7523</v>
      </c>
    </row>
    <row r="848" spans="1:8">
      <c r="A848" s="1044">
        <v>8</v>
      </c>
      <c r="B848" s="1426" t="s">
        <v>1951</v>
      </c>
      <c r="C848" s="1007" t="s">
        <v>4575</v>
      </c>
      <c r="D848" s="1047">
        <v>0</v>
      </c>
      <c r="E848" s="1047" t="s">
        <v>7524</v>
      </c>
      <c r="F848" s="1047" t="s">
        <v>7524</v>
      </c>
      <c r="G848" s="1047" t="s">
        <v>7525</v>
      </c>
      <c r="H848" s="1047" t="s">
        <v>7526</v>
      </c>
    </row>
    <row r="849" spans="1:9">
      <c r="A849" s="1044">
        <v>8</v>
      </c>
      <c r="B849" s="1426" t="s">
        <v>7527</v>
      </c>
      <c r="C849" s="1007" t="s">
        <v>4599</v>
      </c>
      <c r="D849" s="1047">
        <v>0</v>
      </c>
      <c r="E849" s="1047" t="s">
        <v>7528</v>
      </c>
      <c r="F849" s="1047" t="s">
        <v>7528</v>
      </c>
      <c r="G849" s="1047">
        <v>0</v>
      </c>
      <c r="H849" s="1047" t="s">
        <v>7528</v>
      </c>
    </row>
    <row r="850" spans="1:9">
      <c r="A850" s="1044">
        <v>8</v>
      </c>
      <c r="B850" s="1426" t="s">
        <v>1952</v>
      </c>
      <c r="C850" s="1007" t="s">
        <v>1027</v>
      </c>
      <c r="D850" s="1047">
        <v>0</v>
      </c>
      <c r="E850" s="1047" t="s">
        <v>7529</v>
      </c>
      <c r="F850" s="1047" t="s">
        <v>7529</v>
      </c>
      <c r="G850" s="1047" t="s">
        <v>7530</v>
      </c>
      <c r="H850" s="1047" t="s">
        <v>7531</v>
      </c>
    </row>
    <row r="851" spans="1:9">
      <c r="A851" s="1044">
        <v>8</v>
      </c>
      <c r="B851" s="1426" t="s">
        <v>7532</v>
      </c>
      <c r="C851" s="1007" t="s">
        <v>4626</v>
      </c>
      <c r="D851" s="1047">
        <v>0</v>
      </c>
      <c r="E851" s="1047" t="s">
        <v>7533</v>
      </c>
      <c r="F851" s="1047" t="s">
        <v>7533</v>
      </c>
      <c r="G851" s="1047">
        <v>0</v>
      </c>
      <c r="H851" s="1047" t="s">
        <v>7533</v>
      </c>
    </row>
    <row r="852" spans="1:9">
      <c r="A852" s="1044">
        <v>8</v>
      </c>
      <c r="B852" s="1426" t="s">
        <v>7534</v>
      </c>
      <c r="C852" s="1007" t="s">
        <v>4632</v>
      </c>
      <c r="D852" s="1047">
        <v>0</v>
      </c>
      <c r="E852" s="1047" t="s">
        <v>7535</v>
      </c>
      <c r="F852" s="1047" t="s">
        <v>7535</v>
      </c>
      <c r="G852" s="1047" t="s">
        <v>7536</v>
      </c>
      <c r="H852" s="1047" t="s">
        <v>7537</v>
      </c>
    </row>
    <row r="853" spans="1:9">
      <c r="A853" s="1044">
        <v>8</v>
      </c>
      <c r="B853" s="1426" t="s">
        <v>1953</v>
      </c>
      <c r="C853" s="1007" t="s">
        <v>1032</v>
      </c>
      <c r="D853" s="1047">
        <v>0</v>
      </c>
      <c r="E853" s="1047" t="s">
        <v>7538</v>
      </c>
      <c r="F853" s="1047" t="s">
        <v>7538</v>
      </c>
      <c r="G853" s="1047" t="s">
        <v>7539</v>
      </c>
      <c r="H853" s="1047" t="s">
        <v>7540</v>
      </c>
    </row>
    <row r="854" spans="1:9">
      <c r="A854" s="1044">
        <v>8</v>
      </c>
      <c r="B854" s="1426" t="s">
        <v>1954</v>
      </c>
      <c r="C854" s="1007" t="s">
        <v>1955</v>
      </c>
      <c r="D854" s="1047">
        <v>0</v>
      </c>
      <c r="E854" s="1047" t="s">
        <v>7541</v>
      </c>
      <c r="F854" s="1047" t="s">
        <v>7541</v>
      </c>
      <c r="G854" s="1047" t="s">
        <v>7542</v>
      </c>
      <c r="H854" s="1047" t="s">
        <v>7543</v>
      </c>
    </row>
    <row r="855" spans="1:9">
      <c r="A855" s="1044">
        <v>8</v>
      </c>
      <c r="B855" s="1426" t="s">
        <v>7544</v>
      </c>
      <c r="C855" s="1007" t="s">
        <v>7545</v>
      </c>
      <c r="D855" s="1047">
        <v>0</v>
      </c>
      <c r="E855" s="1047" t="s">
        <v>7546</v>
      </c>
      <c r="F855" s="1047" t="s">
        <v>7546</v>
      </c>
      <c r="G855" s="1047">
        <v>0</v>
      </c>
      <c r="H855" s="1047" t="s">
        <v>7546</v>
      </c>
    </row>
    <row r="856" spans="1:9">
      <c r="A856" s="1044">
        <v>8</v>
      </c>
      <c r="B856" s="1426" t="s">
        <v>7547</v>
      </c>
      <c r="C856" s="1007" t="s">
        <v>4659</v>
      </c>
      <c r="D856" s="1047">
        <v>0</v>
      </c>
      <c r="E856" s="1047" t="s">
        <v>7548</v>
      </c>
      <c r="F856" s="1047" t="s">
        <v>7548</v>
      </c>
      <c r="G856" s="1047">
        <v>0</v>
      </c>
      <c r="H856" s="1047" t="s">
        <v>7548</v>
      </c>
    </row>
    <row r="857" spans="1:9">
      <c r="A857" s="1044">
        <v>8</v>
      </c>
      <c r="B857" s="1426" t="s">
        <v>7549</v>
      </c>
      <c r="C857" s="1007" t="s">
        <v>1041</v>
      </c>
      <c r="D857" s="1047">
        <v>0</v>
      </c>
      <c r="E857" s="1047" t="s">
        <v>7550</v>
      </c>
      <c r="F857" s="1047" t="s">
        <v>7550</v>
      </c>
      <c r="G857" s="1047">
        <v>0</v>
      </c>
      <c r="H857" s="1047" t="s">
        <v>7550</v>
      </c>
    </row>
    <row r="858" spans="1:9">
      <c r="A858" s="1044">
        <v>8</v>
      </c>
      <c r="B858" s="1426" t="s">
        <v>7551</v>
      </c>
      <c r="C858" s="1007" t="s">
        <v>1043</v>
      </c>
      <c r="D858" s="1047">
        <v>0</v>
      </c>
      <c r="E858" s="1047" t="s">
        <v>7552</v>
      </c>
      <c r="F858" s="1047" t="s">
        <v>7552</v>
      </c>
      <c r="G858" s="1047">
        <v>0</v>
      </c>
      <c r="H858" s="1047" t="s">
        <v>7552</v>
      </c>
    </row>
    <row r="859" spans="1:9">
      <c r="A859" s="1044">
        <v>8</v>
      </c>
      <c r="B859" s="1426" t="s">
        <v>7553</v>
      </c>
      <c r="C859" s="1007" t="s">
        <v>4687</v>
      </c>
      <c r="D859" s="1047">
        <v>0</v>
      </c>
      <c r="E859" s="1047" t="s">
        <v>7554</v>
      </c>
      <c r="F859" s="1047" t="s">
        <v>7554</v>
      </c>
      <c r="G859" s="1047">
        <v>0</v>
      </c>
      <c r="H859" s="1047" t="s">
        <v>7554</v>
      </c>
    </row>
    <row r="860" spans="1:9">
      <c r="A860" s="1044">
        <v>8</v>
      </c>
      <c r="B860" s="1426" t="s">
        <v>7555</v>
      </c>
      <c r="C860" s="1007" t="s">
        <v>1051</v>
      </c>
      <c r="D860" s="1047">
        <v>0</v>
      </c>
      <c r="E860" s="1047" t="s">
        <v>7556</v>
      </c>
      <c r="F860" s="1047" t="s">
        <v>7556</v>
      </c>
      <c r="G860" s="1047">
        <v>0</v>
      </c>
      <c r="H860" s="1047" t="s">
        <v>7556</v>
      </c>
    </row>
    <row r="861" spans="1:9">
      <c r="A861" s="1044">
        <v>8</v>
      </c>
      <c r="B861" s="1426" t="s">
        <v>1956</v>
      </c>
      <c r="C861" s="1007" t="s">
        <v>1053</v>
      </c>
      <c r="D861" s="1047">
        <v>0</v>
      </c>
      <c r="E861" s="1047" t="s">
        <v>7557</v>
      </c>
      <c r="F861" s="1047" t="s">
        <v>7557</v>
      </c>
      <c r="G861" s="1047" t="s">
        <v>7558</v>
      </c>
      <c r="H861" s="1047" t="s">
        <v>7559</v>
      </c>
    </row>
    <row r="862" spans="1:9">
      <c r="A862" s="1044">
        <v>8</v>
      </c>
      <c r="B862" s="1426" t="s">
        <v>1957</v>
      </c>
      <c r="C862" s="1007" t="s">
        <v>1055</v>
      </c>
      <c r="D862" s="1047">
        <v>0</v>
      </c>
      <c r="E862" s="1047" t="s">
        <v>7560</v>
      </c>
      <c r="F862" s="1047" t="s">
        <v>7560</v>
      </c>
      <c r="G862" s="1047" t="s">
        <v>7561</v>
      </c>
      <c r="H862" s="1047" t="s">
        <v>7562</v>
      </c>
    </row>
    <row r="863" spans="1:9" s="271" customFormat="1">
      <c r="A863" s="1044">
        <v>8</v>
      </c>
      <c r="B863" s="1426" t="s">
        <v>7563</v>
      </c>
      <c r="C863" s="1007" t="s">
        <v>4731</v>
      </c>
      <c r="D863" s="1047">
        <v>0</v>
      </c>
      <c r="E863" s="1047" t="s">
        <v>7564</v>
      </c>
      <c r="F863" s="1047" t="s">
        <v>7564</v>
      </c>
      <c r="G863" s="1047" t="s">
        <v>7565</v>
      </c>
      <c r="H863" s="1047" t="s">
        <v>7566</v>
      </c>
    </row>
    <row r="864" spans="1:9">
      <c r="A864" s="1044">
        <v>8</v>
      </c>
      <c r="B864" s="1426" t="s">
        <v>1958</v>
      </c>
      <c r="C864" s="1007" t="s">
        <v>1959</v>
      </c>
      <c r="D864" s="1047">
        <v>0</v>
      </c>
      <c r="E864" s="1047" t="s">
        <v>7567</v>
      </c>
      <c r="F864" s="1047" t="s">
        <v>7567</v>
      </c>
      <c r="G864" s="1047" t="s">
        <v>7568</v>
      </c>
      <c r="H864" s="1047" t="s">
        <v>7569</v>
      </c>
      <c r="I864" s="271"/>
    </row>
    <row r="865" spans="1:9">
      <c r="A865" s="1044">
        <v>8</v>
      </c>
      <c r="B865" s="1426" t="s">
        <v>1960</v>
      </c>
      <c r="C865" s="1007" t="s">
        <v>1059</v>
      </c>
      <c r="D865" s="1047">
        <v>0</v>
      </c>
      <c r="E865" s="1047" t="s">
        <v>7570</v>
      </c>
      <c r="F865" s="1047" t="s">
        <v>7570</v>
      </c>
      <c r="G865" s="1047" t="s">
        <v>7571</v>
      </c>
      <c r="H865" s="1047" t="s">
        <v>7572</v>
      </c>
      <c r="I865" s="271"/>
    </row>
    <row r="866" spans="1:9">
      <c r="A866" s="1044">
        <v>8</v>
      </c>
      <c r="B866" s="1426" t="s">
        <v>7573</v>
      </c>
      <c r="C866" s="1007" t="s">
        <v>1061</v>
      </c>
      <c r="D866" s="1047">
        <v>0</v>
      </c>
      <c r="E866" s="1047" t="s">
        <v>7574</v>
      </c>
      <c r="F866" s="1047" t="s">
        <v>7574</v>
      </c>
      <c r="G866" s="1047">
        <v>0</v>
      </c>
      <c r="H866" s="1047" t="s">
        <v>7574</v>
      </c>
    </row>
    <row r="867" spans="1:9">
      <c r="A867" s="1044">
        <v>8</v>
      </c>
      <c r="B867" s="1426" t="s">
        <v>1961</v>
      </c>
      <c r="C867" s="1007" t="s">
        <v>1063</v>
      </c>
      <c r="D867" s="1047">
        <v>0</v>
      </c>
      <c r="E867" s="1047" t="s">
        <v>7575</v>
      </c>
      <c r="F867" s="1047" t="s">
        <v>7575</v>
      </c>
      <c r="G867" s="1047" t="s">
        <v>7576</v>
      </c>
      <c r="H867" s="1047" t="s">
        <v>7577</v>
      </c>
    </row>
    <row r="868" spans="1:9">
      <c r="A868" s="1044">
        <v>8</v>
      </c>
      <c r="B868" s="1426" t="s">
        <v>1962</v>
      </c>
      <c r="C868" s="1007" t="s">
        <v>4764</v>
      </c>
      <c r="D868" s="1047">
        <v>0</v>
      </c>
      <c r="E868" s="1047" t="s">
        <v>7578</v>
      </c>
      <c r="F868" s="1047" t="s">
        <v>7578</v>
      </c>
      <c r="G868" s="1047" t="s">
        <v>7579</v>
      </c>
      <c r="H868" s="1047" t="s">
        <v>7580</v>
      </c>
    </row>
    <row r="869" spans="1:9">
      <c r="A869" s="1044">
        <v>8</v>
      </c>
      <c r="B869" s="1426" t="s">
        <v>1963</v>
      </c>
      <c r="C869" s="1007" t="s">
        <v>4776</v>
      </c>
      <c r="D869" s="1047">
        <v>0</v>
      </c>
      <c r="E869" s="1047" t="s">
        <v>7581</v>
      </c>
      <c r="F869" s="1047" t="s">
        <v>7581</v>
      </c>
      <c r="G869" s="1047" t="s">
        <v>7582</v>
      </c>
      <c r="H869" s="1047" t="s">
        <v>7583</v>
      </c>
    </row>
    <row r="870" spans="1:9">
      <c r="A870" s="1044">
        <v>8</v>
      </c>
      <c r="B870" s="1426" t="s">
        <v>7584</v>
      </c>
      <c r="C870" s="1007" t="s">
        <v>709</v>
      </c>
      <c r="D870" s="1047">
        <v>0</v>
      </c>
      <c r="E870" s="1047" t="s">
        <v>7585</v>
      </c>
      <c r="F870" s="1047" t="s">
        <v>7585</v>
      </c>
      <c r="G870" s="1047">
        <v>0</v>
      </c>
      <c r="H870" s="1047" t="s">
        <v>7585</v>
      </c>
    </row>
    <row r="871" spans="1:9">
      <c r="A871" s="1044">
        <v>8</v>
      </c>
      <c r="B871" s="1426" t="s">
        <v>1964</v>
      </c>
      <c r="C871" s="1007" t="s">
        <v>4787</v>
      </c>
      <c r="D871" s="1047">
        <v>0</v>
      </c>
      <c r="E871" s="1047" t="s">
        <v>7586</v>
      </c>
      <c r="F871" s="1047" t="s">
        <v>7586</v>
      </c>
      <c r="G871" s="1047" t="s">
        <v>7587</v>
      </c>
      <c r="H871" s="1047" t="s">
        <v>7588</v>
      </c>
    </row>
    <row r="872" spans="1:9" s="271" customFormat="1">
      <c r="A872" s="1044">
        <v>8</v>
      </c>
      <c r="B872" s="1426" t="s">
        <v>1965</v>
      </c>
      <c r="C872" s="1007" t="s">
        <v>1072</v>
      </c>
      <c r="D872" s="1047">
        <v>0</v>
      </c>
      <c r="E872" s="1047" t="s">
        <v>7589</v>
      </c>
      <c r="F872" s="1047" t="s">
        <v>7589</v>
      </c>
      <c r="G872" s="1047">
        <v>0</v>
      </c>
      <c r="H872" s="1047" t="s">
        <v>7589</v>
      </c>
      <c r="I872" s="269"/>
    </row>
    <row r="873" spans="1:9">
      <c r="A873" s="1044">
        <v>8</v>
      </c>
      <c r="B873" s="1426" t="s">
        <v>7590</v>
      </c>
      <c r="C873" s="1007" t="s">
        <v>7591</v>
      </c>
      <c r="D873" s="1047">
        <v>0</v>
      </c>
      <c r="E873" s="1047" t="s">
        <v>7592</v>
      </c>
      <c r="F873" s="1047" t="s">
        <v>7592</v>
      </c>
      <c r="G873" s="1047">
        <v>0</v>
      </c>
      <c r="H873" s="1047" t="s">
        <v>7592</v>
      </c>
    </row>
    <row r="874" spans="1:9">
      <c r="A874" s="1044">
        <v>8</v>
      </c>
      <c r="B874" s="1426" t="s">
        <v>7593</v>
      </c>
      <c r="C874" s="1007" t="s">
        <v>1077</v>
      </c>
      <c r="D874" s="1047">
        <v>0</v>
      </c>
      <c r="E874" s="1047" t="s">
        <v>7594</v>
      </c>
      <c r="F874" s="1047" t="s">
        <v>7594</v>
      </c>
      <c r="G874" s="1047">
        <v>0</v>
      </c>
      <c r="H874" s="1047" t="s">
        <v>7594</v>
      </c>
    </row>
    <row r="875" spans="1:9">
      <c r="A875" s="1044">
        <v>8</v>
      </c>
      <c r="B875" s="1426" t="s">
        <v>7595</v>
      </c>
      <c r="C875" s="1007" t="s">
        <v>7596</v>
      </c>
      <c r="D875" s="1047">
        <v>0</v>
      </c>
      <c r="E875" s="1047" t="s">
        <v>7597</v>
      </c>
      <c r="F875" s="1047" t="s">
        <v>7597</v>
      </c>
      <c r="G875" s="1047">
        <v>0</v>
      </c>
      <c r="H875" s="1047" t="s">
        <v>7597</v>
      </c>
    </row>
    <row r="876" spans="1:9" s="271" customFormat="1">
      <c r="A876" s="1044">
        <v>8</v>
      </c>
      <c r="B876" s="1426" t="s">
        <v>7598</v>
      </c>
      <c r="C876" s="1007" t="s">
        <v>1083</v>
      </c>
      <c r="D876" s="1047">
        <v>0</v>
      </c>
      <c r="E876" s="1047" t="s">
        <v>7599</v>
      </c>
      <c r="F876" s="1047" t="s">
        <v>7599</v>
      </c>
      <c r="G876" s="1047">
        <v>0</v>
      </c>
      <c r="H876" s="1047" t="s">
        <v>7599</v>
      </c>
      <c r="I876" s="269"/>
    </row>
    <row r="877" spans="1:9">
      <c r="A877" s="1044">
        <v>8</v>
      </c>
      <c r="B877" s="1426" t="s">
        <v>7600</v>
      </c>
      <c r="C877" s="1007" t="s">
        <v>1085</v>
      </c>
      <c r="D877" s="1047">
        <v>0</v>
      </c>
      <c r="E877" s="1047" t="s">
        <v>7601</v>
      </c>
      <c r="F877" s="1047" t="s">
        <v>7601</v>
      </c>
      <c r="G877" s="1047">
        <v>0</v>
      </c>
      <c r="H877" s="1047" t="s">
        <v>7601</v>
      </c>
    </row>
    <row r="878" spans="1:9">
      <c r="A878" s="1044">
        <v>8</v>
      </c>
      <c r="B878" s="1426" t="s">
        <v>1966</v>
      </c>
      <c r="C878" s="1007" t="s">
        <v>4770</v>
      </c>
      <c r="D878" s="1047">
        <v>0</v>
      </c>
      <c r="E878" s="1047" t="s">
        <v>7602</v>
      </c>
      <c r="F878" s="1047" t="s">
        <v>7602</v>
      </c>
      <c r="G878" s="1047" t="s">
        <v>7603</v>
      </c>
      <c r="H878" s="1047" t="s">
        <v>7604</v>
      </c>
    </row>
    <row r="879" spans="1:9">
      <c r="A879" s="1044">
        <v>8</v>
      </c>
      <c r="B879" s="1426" t="s">
        <v>1967</v>
      </c>
      <c r="C879" s="1007" t="s">
        <v>7605</v>
      </c>
      <c r="D879" s="1047">
        <v>0</v>
      </c>
      <c r="E879" s="1047" t="s">
        <v>7606</v>
      </c>
      <c r="F879" s="1047" t="s">
        <v>7606</v>
      </c>
      <c r="G879" s="1047" t="s">
        <v>7607</v>
      </c>
      <c r="H879" s="1047" t="s">
        <v>7608</v>
      </c>
    </row>
    <row r="880" spans="1:9">
      <c r="A880" s="1044">
        <v>8</v>
      </c>
      <c r="B880" s="1426" t="s">
        <v>1968</v>
      </c>
      <c r="C880" s="1007" t="s">
        <v>1024</v>
      </c>
      <c r="D880" s="1047">
        <v>0</v>
      </c>
      <c r="E880" s="1047" t="s">
        <v>7609</v>
      </c>
      <c r="F880" s="1047" t="s">
        <v>7609</v>
      </c>
      <c r="G880" s="1047" t="s">
        <v>7610</v>
      </c>
      <c r="H880" s="1047" t="s">
        <v>7611</v>
      </c>
    </row>
    <row r="881" spans="1:9">
      <c r="A881" s="1044">
        <v>8</v>
      </c>
      <c r="B881" s="1426" t="s">
        <v>7612</v>
      </c>
      <c r="C881" s="1007" t="s">
        <v>4610</v>
      </c>
      <c r="D881" s="1047">
        <v>0</v>
      </c>
      <c r="E881" s="1047" t="s">
        <v>7613</v>
      </c>
      <c r="F881" s="1047" t="s">
        <v>7613</v>
      </c>
      <c r="G881" s="1047">
        <v>0</v>
      </c>
      <c r="H881" s="1047" t="s">
        <v>7613</v>
      </c>
    </row>
    <row r="882" spans="1:9">
      <c r="A882" s="1044">
        <v>8</v>
      </c>
      <c r="B882" s="1426" t="s">
        <v>7614</v>
      </c>
      <c r="C882" s="1007" t="s">
        <v>7615</v>
      </c>
      <c r="D882" s="1047">
        <v>0</v>
      </c>
      <c r="E882" s="1047" t="s">
        <v>7616</v>
      </c>
      <c r="F882" s="1047" t="s">
        <v>7616</v>
      </c>
      <c r="G882" s="1047">
        <v>0</v>
      </c>
      <c r="H882" s="1047" t="s">
        <v>7616</v>
      </c>
    </row>
    <row r="883" spans="1:9">
      <c r="A883" s="1044">
        <v>8</v>
      </c>
      <c r="B883" s="1426" t="s">
        <v>1969</v>
      </c>
      <c r="C883" s="1007" t="s">
        <v>1970</v>
      </c>
      <c r="D883" s="1047">
        <v>0</v>
      </c>
      <c r="E883" s="1047" t="s">
        <v>7617</v>
      </c>
      <c r="F883" s="1047" t="s">
        <v>7617</v>
      </c>
      <c r="G883" s="1047" t="s">
        <v>7618</v>
      </c>
      <c r="H883" s="1047" t="s">
        <v>7619</v>
      </c>
    </row>
    <row r="884" spans="1:9">
      <c r="A884" s="1044">
        <v>8</v>
      </c>
      <c r="B884" s="1426" t="s">
        <v>7620</v>
      </c>
      <c r="C884" s="1007" t="s">
        <v>4699</v>
      </c>
      <c r="D884" s="1047">
        <v>0</v>
      </c>
      <c r="E884" s="1047" t="s">
        <v>7621</v>
      </c>
      <c r="F884" s="1047" t="s">
        <v>7621</v>
      </c>
      <c r="G884" s="1047">
        <v>0</v>
      </c>
      <c r="H884" s="1047" t="s">
        <v>7621</v>
      </c>
    </row>
    <row r="885" spans="1:9">
      <c r="A885" s="1044">
        <v>8</v>
      </c>
      <c r="B885" s="1426" t="s">
        <v>7622</v>
      </c>
      <c r="C885" s="1007" t="s">
        <v>7623</v>
      </c>
      <c r="D885" s="1047">
        <v>0</v>
      </c>
      <c r="E885" s="1047" t="s">
        <v>7624</v>
      </c>
      <c r="F885" s="1047" t="s">
        <v>7624</v>
      </c>
      <c r="G885" s="1047">
        <v>0</v>
      </c>
      <c r="H885" s="1047" t="s">
        <v>7624</v>
      </c>
    </row>
    <row r="886" spans="1:9">
      <c r="A886" s="1044">
        <v>8</v>
      </c>
      <c r="B886" s="1426" t="s">
        <v>7625</v>
      </c>
      <c r="C886" s="1007" t="s">
        <v>4798</v>
      </c>
      <c r="D886" s="1047">
        <v>0</v>
      </c>
      <c r="E886" s="1047" t="s">
        <v>7626</v>
      </c>
      <c r="F886" s="1047" t="s">
        <v>7626</v>
      </c>
      <c r="G886" s="1047" t="s">
        <v>7627</v>
      </c>
      <c r="H886" s="1047" t="s">
        <v>7628</v>
      </c>
    </row>
    <row r="887" spans="1:9">
      <c r="A887" s="1044">
        <v>8</v>
      </c>
      <c r="B887" s="1426" t="s">
        <v>1971</v>
      </c>
      <c r="C887" s="1007" t="s">
        <v>7629</v>
      </c>
      <c r="D887" s="1047" t="s">
        <v>7488</v>
      </c>
      <c r="E887" s="1047" t="s">
        <v>7630</v>
      </c>
      <c r="F887" s="1047" t="s">
        <v>7631</v>
      </c>
      <c r="G887" s="1047">
        <v>0</v>
      </c>
      <c r="H887" s="1047" t="s">
        <v>7631</v>
      </c>
    </row>
    <row r="888" spans="1:9">
      <c r="A888" s="1044">
        <v>8</v>
      </c>
      <c r="B888" s="1426" t="s">
        <v>1094</v>
      </c>
      <c r="C888" s="1007" t="s">
        <v>8684</v>
      </c>
      <c r="D888" s="1047" t="s">
        <v>7632</v>
      </c>
      <c r="E888" s="1047" t="s">
        <v>7633</v>
      </c>
      <c r="F888" s="1047" t="s">
        <v>7634</v>
      </c>
      <c r="G888" s="1047" t="s">
        <v>7635</v>
      </c>
      <c r="H888" s="1047" t="s">
        <v>7636</v>
      </c>
    </row>
    <row r="889" spans="1:9">
      <c r="A889" s="1044">
        <v>8</v>
      </c>
      <c r="B889" s="1426" t="s">
        <v>1180</v>
      </c>
      <c r="C889" s="1007" t="s">
        <v>6714</v>
      </c>
      <c r="D889" s="1047" t="s">
        <v>7632</v>
      </c>
      <c r="E889" s="1047" t="s">
        <v>7633</v>
      </c>
      <c r="F889" s="1047" t="s">
        <v>7634</v>
      </c>
      <c r="G889" s="1047" t="s">
        <v>7635</v>
      </c>
      <c r="H889" s="1047" t="s">
        <v>7636</v>
      </c>
    </row>
    <row r="890" spans="1:9">
      <c r="A890" s="1044">
        <v>8</v>
      </c>
      <c r="B890" s="1426" t="s">
        <v>1700</v>
      </c>
      <c r="C890" s="1007" t="s">
        <v>8688</v>
      </c>
      <c r="D890" s="1047">
        <v>0</v>
      </c>
      <c r="E890" s="1047" t="s">
        <v>7637</v>
      </c>
      <c r="F890" s="1047" t="s">
        <v>7637</v>
      </c>
      <c r="G890" s="1047" t="s">
        <v>7638</v>
      </c>
      <c r="H890" s="1047" t="s">
        <v>7639</v>
      </c>
    </row>
    <row r="891" spans="1:9">
      <c r="A891" s="1044">
        <v>8</v>
      </c>
      <c r="B891" s="1426" t="s">
        <v>1709</v>
      </c>
      <c r="C891" s="1007" t="s">
        <v>1710</v>
      </c>
      <c r="D891" s="1047">
        <v>0</v>
      </c>
      <c r="E891" s="1047" t="s">
        <v>7637</v>
      </c>
      <c r="F891" s="1047" t="s">
        <v>7637</v>
      </c>
      <c r="G891" s="1047" t="s">
        <v>7638</v>
      </c>
      <c r="H891" s="1047" t="s">
        <v>7639</v>
      </c>
    </row>
    <row r="892" spans="1:9">
      <c r="A892" s="1044">
        <v>8</v>
      </c>
      <c r="B892" s="1426" t="s">
        <v>1731</v>
      </c>
      <c r="C892" s="1007" t="s">
        <v>1732</v>
      </c>
      <c r="D892" s="1047">
        <v>0</v>
      </c>
      <c r="E892" s="1047" t="s">
        <v>7640</v>
      </c>
      <c r="F892" s="1047" t="s">
        <v>7640</v>
      </c>
      <c r="G892" s="1047" t="s">
        <v>7641</v>
      </c>
      <c r="H892" s="1047" t="s">
        <v>7642</v>
      </c>
    </row>
    <row r="893" spans="1:9" s="271" customFormat="1">
      <c r="A893" s="1044">
        <v>8</v>
      </c>
      <c r="B893" s="1426" t="s">
        <v>1972</v>
      </c>
      <c r="C893" s="1007" t="s">
        <v>1973</v>
      </c>
      <c r="D893" s="1047">
        <v>0</v>
      </c>
      <c r="E893" s="1047" t="s">
        <v>7640</v>
      </c>
      <c r="F893" s="1047" t="s">
        <v>7640</v>
      </c>
      <c r="G893" s="1047" t="s">
        <v>7641</v>
      </c>
      <c r="H893" s="1047" t="s">
        <v>7642</v>
      </c>
      <c r="I893" s="269"/>
    </row>
    <row r="894" spans="1:9">
      <c r="A894" s="1044">
        <v>8</v>
      </c>
      <c r="B894" s="1426" t="s">
        <v>1974</v>
      </c>
      <c r="C894" s="1007" t="s">
        <v>1946</v>
      </c>
      <c r="D894" s="1047">
        <v>0</v>
      </c>
      <c r="E894" s="1047" t="s">
        <v>7643</v>
      </c>
      <c r="F894" s="1047" t="s">
        <v>7643</v>
      </c>
      <c r="G894" s="1047" t="s">
        <v>7644</v>
      </c>
      <c r="H894" s="1047" t="s">
        <v>7645</v>
      </c>
    </row>
    <row r="895" spans="1:9">
      <c r="A895" s="1044">
        <v>8</v>
      </c>
      <c r="B895" s="1426" t="s">
        <v>1975</v>
      </c>
      <c r="C895" s="1007" t="s">
        <v>1976</v>
      </c>
      <c r="D895" s="1047">
        <v>0</v>
      </c>
      <c r="E895" s="1047" t="s">
        <v>7646</v>
      </c>
      <c r="F895" s="1047" t="s">
        <v>7646</v>
      </c>
      <c r="G895" s="1047" t="s">
        <v>7647</v>
      </c>
      <c r="H895" s="1047" t="s">
        <v>7648</v>
      </c>
    </row>
    <row r="896" spans="1:9">
      <c r="A896" s="1044">
        <v>8</v>
      </c>
      <c r="B896" s="1426" t="s">
        <v>1977</v>
      </c>
      <c r="C896" s="1007" t="s">
        <v>7649</v>
      </c>
      <c r="D896" s="1047">
        <v>0</v>
      </c>
      <c r="E896" s="1047" t="s">
        <v>7650</v>
      </c>
      <c r="F896" s="1047" t="s">
        <v>7650</v>
      </c>
      <c r="G896" s="1047" t="s">
        <v>7651</v>
      </c>
      <c r="H896" s="1047" t="s">
        <v>7652</v>
      </c>
    </row>
    <row r="897" spans="1:9">
      <c r="A897" s="1044">
        <v>8</v>
      </c>
      <c r="B897" s="1426" t="s">
        <v>7653</v>
      </c>
      <c r="C897" s="1007" t="s">
        <v>7654</v>
      </c>
      <c r="D897" s="1047">
        <v>0</v>
      </c>
      <c r="E897" s="1047" t="s">
        <v>7655</v>
      </c>
      <c r="F897" s="1047" t="s">
        <v>7655</v>
      </c>
      <c r="G897" s="1047">
        <v>0</v>
      </c>
      <c r="H897" s="1047" t="s">
        <v>7655</v>
      </c>
    </row>
    <row r="898" spans="1:9">
      <c r="A898" s="1044">
        <v>8</v>
      </c>
      <c r="B898" s="1426" t="s">
        <v>7656</v>
      </c>
      <c r="C898" s="1007" t="s">
        <v>4917</v>
      </c>
      <c r="D898" s="1047">
        <v>0</v>
      </c>
      <c r="E898" s="1047">
        <v>0.93</v>
      </c>
      <c r="F898" s="1047">
        <v>0.93</v>
      </c>
      <c r="G898" s="1047">
        <v>0</v>
      </c>
      <c r="H898" s="1047">
        <v>0.93</v>
      </c>
    </row>
    <row r="899" spans="1:9">
      <c r="A899" s="1044">
        <v>8</v>
      </c>
      <c r="B899" s="1426" t="s">
        <v>7657</v>
      </c>
      <c r="C899" s="1007" t="s">
        <v>7658</v>
      </c>
      <c r="D899" s="1047">
        <v>0</v>
      </c>
      <c r="E899" s="1047" t="s">
        <v>7659</v>
      </c>
      <c r="F899" s="1047" t="s">
        <v>7659</v>
      </c>
      <c r="G899" s="1047" t="s">
        <v>7660</v>
      </c>
      <c r="H899" s="1047" t="s">
        <v>7661</v>
      </c>
    </row>
    <row r="900" spans="1:9">
      <c r="A900" s="1044">
        <v>8</v>
      </c>
      <c r="B900" s="1426" t="s">
        <v>7662</v>
      </c>
      <c r="C900" s="1007" t="s">
        <v>7663</v>
      </c>
      <c r="D900" s="1047">
        <v>0</v>
      </c>
      <c r="E900" s="1047" t="s">
        <v>7664</v>
      </c>
      <c r="F900" s="1047" t="s">
        <v>7664</v>
      </c>
      <c r="G900" s="1047">
        <v>0</v>
      </c>
      <c r="H900" s="1047" t="s">
        <v>7664</v>
      </c>
    </row>
    <row r="901" spans="1:9">
      <c r="A901" s="1044">
        <v>8</v>
      </c>
      <c r="B901" s="1426" t="s">
        <v>7665</v>
      </c>
      <c r="C901" s="1007" t="s">
        <v>1114</v>
      </c>
      <c r="D901" s="1047">
        <v>0</v>
      </c>
      <c r="E901" s="1047" t="s">
        <v>7666</v>
      </c>
      <c r="F901" s="1047" t="s">
        <v>7666</v>
      </c>
      <c r="G901" s="1047">
        <v>0</v>
      </c>
      <c r="H901" s="1047" t="s">
        <v>7666</v>
      </c>
    </row>
    <row r="902" spans="1:9" s="271" customFormat="1">
      <c r="A902" s="1044">
        <v>8</v>
      </c>
      <c r="B902" s="1426" t="s">
        <v>7667</v>
      </c>
      <c r="C902" s="1007" t="s">
        <v>7668</v>
      </c>
      <c r="D902" s="1047">
        <v>0</v>
      </c>
      <c r="E902" s="1047" t="s">
        <v>7669</v>
      </c>
      <c r="F902" s="1047" t="s">
        <v>7669</v>
      </c>
      <c r="G902" s="1047">
        <v>0</v>
      </c>
      <c r="H902" s="1047" t="s">
        <v>7669</v>
      </c>
      <c r="I902" s="269"/>
    </row>
    <row r="903" spans="1:9">
      <c r="A903" s="1044">
        <v>8</v>
      </c>
      <c r="B903" s="1426" t="s">
        <v>1978</v>
      </c>
      <c r="C903" s="1007" t="s">
        <v>7670</v>
      </c>
      <c r="D903" s="1047">
        <v>0</v>
      </c>
      <c r="E903" s="1047" t="s">
        <v>7671</v>
      </c>
      <c r="F903" s="1047" t="s">
        <v>7671</v>
      </c>
      <c r="G903" s="1047" t="s">
        <v>7672</v>
      </c>
      <c r="H903" s="1047" t="s">
        <v>7673</v>
      </c>
    </row>
    <row r="904" spans="1:9">
      <c r="A904" s="1044">
        <v>8</v>
      </c>
      <c r="B904" s="1426" t="s">
        <v>7674</v>
      </c>
      <c r="C904" s="1007" t="s">
        <v>7675</v>
      </c>
      <c r="D904" s="1047">
        <v>0</v>
      </c>
      <c r="E904" s="1047" t="s">
        <v>7676</v>
      </c>
      <c r="F904" s="1047" t="s">
        <v>7676</v>
      </c>
      <c r="G904" s="1047">
        <v>0</v>
      </c>
      <c r="H904" s="1047" t="s">
        <v>7676</v>
      </c>
    </row>
    <row r="905" spans="1:9">
      <c r="A905" s="1044">
        <v>8</v>
      </c>
      <c r="B905" s="1426" t="s">
        <v>7677</v>
      </c>
      <c r="C905" s="1007" t="s">
        <v>7678</v>
      </c>
      <c r="D905" s="1047">
        <v>0</v>
      </c>
      <c r="E905" s="1047" t="s">
        <v>7679</v>
      </c>
      <c r="F905" s="1047" t="s">
        <v>7679</v>
      </c>
      <c r="G905" s="1047">
        <v>0</v>
      </c>
      <c r="H905" s="1047" t="s">
        <v>7679</v>
      </c>
    </row>
    <row r="906" spans="1:9">
      <c r="A906" s="1044">
        <v>8</v>
      </c>
      <c r="B906" s="1426" t="s">
        <v>7680</v>
      </c>
      <c r="C906" s="1007" t="s">
        <v>7681</v>
      </c>
      <c r="D906" s="1047">
        <v>0</v>
      </c>
      <c r="E906" s="1047" t="s">
        <v>7682</v>
      </c>
      <c r="F906" s="1047" t="s">
        <v>7682</v>
      </c>
      <c r="G906" s="1047">
        <v>0</v>
      </c>
      <c r="H906" s="1047" t="s">
        <v>7682</v>
      </c>
    </row>
    <row r="907" spans="1:9">
      <c r="A907" s="1044">
        <v>8</v>
      </c>
      <c r="B907" s="1426" t="s">
        <v>1979</v>
      </c>
      <c r="C907" s="1007" t="s">
        <v>8712</v>
      </c>
      <c r="D907" s="1047">
        <v>0</v>
      </c>
      <c r="E907" s="1047" t="s">
        <v>7683</v>
      </c>
      <c r="F907" s="1047" t="s">
        <v>7683</v>
      </c>
      <c r="G907" s="1047" t="s">
        <v>7684</v>
      </c>
      <c r="H907" s="1047" t="s">
        <v>7685</v>
      </c>
    </row>
    <row r="908" spans="1:9">
      <c r="A908" s="1044">
        <v>8</v>
      </c>
      <c r="B908" s="1426" t="s">
        <v>1980</v>
      </c>
      <c r="C908" s="1007" t="s">
        <v>7686</v>
      </c>
      <c r="D908" s="1047">
        <v>0</v>
      </c>
      <c r="E908" s="1047" t="s">
        <v>7687</v>
      </c>
      <c r="F908" s="1047" t="s">
        <v>7687</v>
      </c>
      <c r="G908" s="1047" t="s">
        <v>7688</v>
      </c>
      <c r="H908" s="1047" t="s">
        <v>7689</v>
      </c>
    </row>
    <row r="909" spans="1:9">
      <c r="A909" s="1044">
        <v>8</v>
      </c>
      <c r="B909" s="1426" t="s">
        <v>7690</v>
      </c>
      <c r="C909" s="1007" t="s">
        <v>7691</v>
      </c>
      <c r="D909" s="1047">
        <v>0</v>
      </c>
      <c r="E909" s="1047" t="s">
        <v>7692</v>
      </c>
      <c r="F909" s="1047" t="s">
        <v>7692</v>
      </c>
      <c r="G909" s="1047">
        <v>0</v>
      </c>
      <c r="H909" s="1047" t="s">
        <v>7692</v>
      </c>
    </row>
    <row r="910" spans="1:9">
      <c r="A910" s="1044">
        <v>8</v>
      </c>
      <c r="B910" s="1426" t="s">
        <v>7693</v>
      </c>
      <c r="C910" s="1007" t="s">
        <v>7694</v>
      </c>
      <c r="D910" s="1047">
        <v>0</v>
      </c>
      <c r="E910" s="1047" t="s">
        <v>7695</v>
      </c>
      <c r="F910" s="1047" t="s">
        <v>7695</v>
      </c>
      <c r="G910" s="1047">
        <v>0</v>
      </c>
      <c r="H910" s="1047" t="s">
        <v>7695</v>
      </c>
    </row>
    <row r="911" spans="1:9">
      <c r="A911" s="1044">
        <v>8</v>
      </c>
      <c r="B911" s="1426" t="s">
        <v>7696</v>
      </c>
      <c r="C911" s="1007" t="s">
        <v>7697</v>
      </c>
      <c r="D911" s="1047">
        <v>0</v>
      </c>
      <c r="E911" s="1047" t="s">
        <v>7698</v>
      </c>
      <c r="F911" s="1047" t="s">
        <v>7698</v>
      </c>
      <c r="G911" s="1047">
        <v>0</v>
      </c>
      <c r="H911" s="1047" t="s">
        <v>7698</v>
      </c>
    </row>
    <row r="912" spans="1:9">
      <c r="A912" s="1044">
        <v>8</v>
      </c>
      <c r="B912" s="1426" t="s">
        <v>1981</v>
      </c>
      <c r="C912" s="1007" t="s">
        <v>8713</v>
      </c>
      <c r="D912" s="1047">
        <v>0</v>
      </c>
      <c r="E912" s="1047" t="s">
        <v>7699</v>
      </c>
      <c r="F912" s="1047" t="s">
        <v>7699</v>
      </c>
      <c r="G912" s="1047" t="s">
        <v>7700</v>
      </c>
      <c r="H912" s="1047" t="s">
        <v>7701</v>
      </c>
    </row>
    <row r="913" spans="1:9">
      <c r="A913" s="1044">
        <v>8</v>
      </c>
      <c r="B913" s="1426" t="s">
        <v>7702</v>
      </c>
      <c r="C913" s="1007" t="s">
        <v>8692</v>
      </c>
      <c r="D913" s="1047">
        <v>0</v>
      </c>
      <c r="E913" s="1047" t="s">
        <v>7703</v>
      </c>
      <c r="F913" s="1047" t="s">
        <v>7703</v>
      </c>
      <c r="G913" s="1047">
        <v>0</v>
      </c>
      <c r="H913" s="1047" t="s">
        <v>7703</v>
      </c>
    </row>
    <row r="914" spans="1:9">
      <c r="A914" s="1044">
        <v>8</v>
      </c>
      <c r="B914" s="1426" t="s">
        <v>7704</v>
      </c>
      <c r="C914" s="1007" t="s">
        <v>1143</v>
      </c>
      <c r="D914" s="1047">
        <v>0</v>
      </c>
      <c r="E914" s="1047" t="s">
        <v>7705</v>
      </c>
      <c r="F914" s="1047" t="s">
        <v>7705</v>
      </c>
      <c r="G914" s="1047">
        <v>0</v>
      </c>
      <c r="H914" s="1047" t="s">
        <v>7705</v>
      </c>
    </row>
    <row r="915" spans="1:9">
      <c r="A915" s="1044">
        <v>8</v>
      </c>
      <c r="B915" s="1426" t="s">
        <v>1982</v>
      </c>
      <c r="C915" s="1007" t="s">
        <v>7706</v>
      </c>
      <c r="D915" s="1047">
        <v>0</v>
      </c>
      <c r="E915" s="1047" t="s">
        <v>7707</v>
      </c>
      <c r="F915" s="1047" t="s">
        <v>7707</v>
      </c>
      <c r="G915" s="1047" t="s">
        <v>7708</v>
      </c>
      <c r="H915" s="1047" t="s">
        <v>7709</v>
      </c>
    </row>
    <row r="916" spans="1:9">
      <c r="A916" s="1044">
        <v>8</v>
      </c>
      <c r="B916" s="1426" t="s">
        <v>7710</v>
      </c>
      <c r="C916" s="1007" t="s">
        <v>7711</v>
      </c>
      <c r="D916" s="1047">
        <v>0</v>
      </c>
      <c r="E916" s="1047" t="s">
        <v>7712</v>
      </c>
      <c r="F916" s="1047" t="s">
        <v>7712</v>
      </c>
      <c r="G916" s="1047" t="s">
        <v>7713</v>
      </c>
      <c r="H916" s="1047" t="s">
        <v>7714</v>
      </c>
    </row>
    <row r="917" spans="1:9">
      <c r="A917" s="1044">
        <v>8</v>
      </c>
      <c r="B917" s="1426" t="s">
        <v>7715</v>
      </c>
      <c r="C917" s="1007" t="s">
        <v>7716</v>
      </c>
      <c r="D917" s="1047">
        <v>0</v>
      </c>
      <c r="E917" s="1047" t="s">
        <v>7717</v>
      </c>
      <c r="F917" s="1047" t="s">
        <v>7717</v>
      </c>
      <c r="G917" s="1047">
        <v>0</v>
      </c>
      <c r="H917" s="1047" t="s">
        <v>7717</v>
      </c>
    </row>
    <row r="918" spans="1:9" s="271" customFormat="1">
      <c r="A918" s="1044">
        <v>8</v>
      </c>
      <c r="B918" s="1426" t="s">
        <v>1983</v>
      </c>
      <c r="C918" s="1007" t="s">
        <v>7718</v>
      </c>
      <c r="D918" s="1047">
        <v>0</v>
      </c>
      <c r="E918" s="1047" t="s">
        <v>7719</v>
      </c>
      <c r="F918" s="1047" t="s">
        <v>7719</v>
      </c>
      <c r="G918" s="1047" t="s">
        <v>7720</v>
      </c>
      <c r="H918" s="1047" t="s">
        <v>7721</v>
      </c>
      <c r="I918" s="269"/>
    </row>
    <row r="919" spans="1:9">
      <c r="A919" s="1044">
        <v>8</v>
      </c>
      <c r="B919" s="1426" t="s">
        <v>1984</v>
      </c>
      <c r="C919" s="1007" t="s">
        <v>1985</v>
      </c>
      <c r="D919" s="1047">
        <v>0</v>
      </c>
      <c r="E919" s="1047" t="s">
        <v>7722</v>
      </c>
      <c r="F919" s="1047" t="s">
        <v>7722</v>
      </c>
      <c r="G919" s="1047" t="s">
        <v>7723</v>
      </c>
      <c r="H919" s="1047" t="s">
        <v>7724</v>
      </c>
      <c r="I919" s="271"/>
    </row>
    <row r="920" spans="1:9">
      <c r="A920" s="1044">
        <v>8</v>
      </c>
      <c r="B920" s="1426" t="s">
        <v>7725</v>
      </c>
      <c r="C920" s="1007" t="s">
        <v>7726</v>
      </c>
      <c r="D920" s="1047">
        <v>0</v>
      </c>
      <c r="E920" s="1047" t="s">
        <v>7727</v>
      </c>
      <c r="F920" s="1047" t="s">
        <v>7727</v>
      </c>
      <c r="G920" s="1047">
        <v>0</v>
      </c>
      <c r="H920" s="1047" t="s">
        <v>7727</v>
      </c>
    </row>
    <row r="921" spans="1:9">
      <c r="A921" s="1044">
        <v>8</v>
      </c>
      <c r="B921" s="1426" t="s">
        <v>1986</v>
      </c>
      <c r="C921" s="1007" t="s">
        <v>1732</v>
      </c>
      <c r="D921" s="1047">
        <v>0</v>
      </c>
      <c r="E921" s="1047" t="s">
        <v>7728</v>
      </c>
      <c r="F921" s="1047" t="s">
        <v>7728</v>
      </c>
      <c r="G921" s="1047" t="s">
        <v>7729</v>
      </c>
      <c r="H921" s="1047" t="s">
        <v>7730</v>
      </c>
    </row>
    <row r="922" spans="1:9">
      <c r="A922" s="1044">
        <v>8</v>
      </c>
      <c r="B922" s="1426" t="s">
        <v>1987</v>
      </c>
      <c r="C922" s="1007" t="s">
        <v>7731</v>
      </c>
      <c r="D922" s="1047">
        <v>0</v>
      </c>
      <c r="E922" s="1047" t="s">
        <v>7732</v>
      </c>
      <c r="F922" s="1047" t="s">
        <v>7732</v>
      </c>
      <c r="G922" s="1047">
        <v>0</v>
      </c>
      <c r="H922" s="1047" t="s">
        <v>7732</v>
      </c>
    </row>
    <row r="923" spans="1:9">
      <c r="A923" s="1044">
        <v>8</v>
      </c>
      <c r="B923" s="1426" t="s">
        <v>7733</v>
      </c>
      <c r="C923" s="1007" t="s">
        <v>1117</v>
      </c>
      <c r="D923" s="1047">
        <v>0</v>
      </c>
      <c r="E923" s="1047" t="s">
        <v>7734</v>
      </c>
      <c r="F923" s="1047" t="s">
        <v>7734</v>
      </c>
      <c r="G923" s="1047">
        <v>0</v>
      </c>
      <c r="H923" s="1047" t="s">
        <v>7734</v>
      </c>
    </row>
    <row r="924" spans="1:9">
      <c r="A924" s="1044">
        <v>8</v>
      </c>
      <c r="B924" s="1426" t="s">
        <v>1988</v>
      </c>
      <c r="C924" s="1007" t="s">
        <v>8714</v>
      </c>
      <c r="D924" s="1047">
        <v>0</v>
      </c>
      <c r="E924" s="1047" t="s">
        <v>7735</v>
      </c>
      <c r="F924" s="1047" t="s">
        <v>7735</v>
      </c>
      <c r="G924" s="1047" t="s">
        <v>7736</v>
      </c>
      <c r="H924" s="1047" t="s">
        <v>7737</v>
      </c>
    </row>
    <row r="925" spans="1:9">
      <c r="A925" s="1044">
        <v>8</v>
      </c>
      <c r="B925" s="1426" t="s">
        <v>1989</v>
      </c>
      <c r="C925" s="1007" t="s">
        <v>7738</v>
      </c>
      <c r="D925" s="1047">
        <v>0</v>
      </c>
      <c r="E925" s="1047" t="s">
        <v>7739</v>
      </c>
      <c r="F925" s="1047" t="s">
        <v>7739</v>
      </c>
      <c r="G925" s="1047" t="s">
        <v>7740</v>
      </c>
      <c r="H925" s="1047" t="s">
        <v>7741</v>
      </c>
    </row>
    <row r="926" spans="1:9">
      <c r="A926" s="1044">
        <v>8</v>
      </c>
      <c r="B926" s="1426" t="s">
        <v>7742</v>
      </c>
      <c r="C926" s="1007" t="s">
        <v>7743</v>
      </c>
      <c r="D926" s="1047">
        <v>0</v>
      </c>
      <c r="E926" s="1047" t="s">
        <v>7744</v>
      </c>
      <c r="F926" s="1047" t="s">
        <v>7744</v>
      </c>
      <c r="G926" s="1047">
        <v>0</v>
      </c>
      <c r="H926" s="1047" t="s">
        <v>7744</v>
      </c>
    </row>
    <row r="927" spans="1:9">
      <c r="A927" s="1044">
        <v>8</v>
      </c>
      <c r="B927" s="1426" t="s">
        <v>7745</v>
      </c>
      <c r="C927" s="1007" t="s">
        <v>5128</v>
      </c>
      <c r="D927" s="1047">
        <v>0</v>
      </c>
      <c r="E927" s="1047" t="s">
        <v>7746</v>
      </c>
      <c r="F927" s="1047" t="s">
        <v>7746</v>
      </c>
      <c r="G927" s="1047">
        <v>0</v>
      </c>
      <c r="H927" s="1047" t="s">
        <v>7746</v>
      </c>
    </row>
    <row r="928" spans="1:9">
      <c r="A928" s="1044">
        <v>8</v>
      </c>
      <c r="B928" s="1426" t="s">
        <v>7747</v>
      </c>
      <c r="C928" s="1007" t="s">
        <v>8715</v>
      </c>
      <c r="D928" s="1047">
        <v>0</v>
      </c>
      <c r="E928" s="1047" t="s">
        <v>7748</v>
      </c>
      <c r="F928" s="1047" t="s">
        <v>7748</v>
      </c>
      <c r="G928" s="1047">
        <v>0</v>
      </c>
      <c r="H928" s="1047" t="s">
        <v>7748</v>
      </c>
    </row>
    <row r="929" spans="1:8">
      <c r="A929" s="1044">
        <v>8</v>
      </c>
      <c r="B929" s="1426" t="s">
        <v>7749</v>
      </c>
      <c r="C929" s="1007" t="s">
        <v>8693</v>
      </c>
      <c r="D929" s="1047">
        <v>0</v>
      </c>
      <c r="E929" s="1047" t="s">
        <v>7750</v>
      </c>
      <c r="F929" s="1047" t="s">
        <v>7750</v>
      </c>
      <c r="G929" s="1047">
        <v>0</v>
      </c>
      <c r="H929" s="1047" t="s">
        <v>7750</v>
      </c>
    </row>
    <row r="930" spans="1:8">
      <c r="A930" s="1044">
        <v>8</v>
      </c>
      <c r="B930" s="1426" t="s">
        <v>7751</v>
      </c>
      <c r="C930" s="1007" t="s">
        <v>7752</v>
      </c>
      <c r="D930" s="1047">
        <v>0</v>
      </c>
      <c r="E930" s="1047" t="s">
        <v>7753</v>
      </c>
      <c r="F930" s="1047" t="s">
        <v>7753</v>
      </c>
      <c r="G930" s="1047">
        <v>0</v>
      </c>
      <c r="H930" s="1047" t="s">
        <v>7753</v>
      </c>
    </row>
    <row r="931" spans="1:8">
      <c r="A931" s="1044">
        <v>8</v>
      </c>
      <c r="B931" s="1426" t="s">
        <v>7754</v>
      </c>
      <c r="C931" s="1007" t="s">
        <v>8716</v>
      </c>
      <c r="D931" s="1047">
        <v>0</v>
      </c>
      <c r="E931" s="1047" t="s">
        <v>7755</v>
      </c>
      <c r="F931" s="1047" t="s">
        <v>7755</v>
      </c>
      <c r="G931" s="1047">
        <v>0</v>
      </c>
      <c r="H931" s="1047" t="s">
        <v>7755</v>
      </c>
    </row>
    <row r="932" spans="1:8">
      <c r="A932" s="1044">
        <v>8</v>
      </c>
      <c r="B932" s="1426" t="s">
        <v>7756</v>
      </c>
      <c r="C932" s="1007" t="s">
        <v>1165</v>
      </c>
      <c r="D932" s="1047">
        <v>0</v>
      </c>
      <c r="E932" s="1047" t="s">
        <v>7757</v>
      </c>
      <c r="F932" s="1047" t="s">
        <v>7757</v>
      </c>
      <c r="G932" s="1047">
        <v>0</v>
      </c>
      <c r="H932" s="1047" t="s">
        <v>7757</v>
      </c>
    </row>
    <row r="933" spans="1:8">
      <c r="A933" s="1044">
        <v>8</v>
      </c>
      <c r="B933" s="1426" t="s">
        <v>7758</v>
      </c>
      <c r="C933" s="1007" t="s">
        <v>1500</v>
      </c>
      <c r="D933" s="1047">
        <v>0</v>
      </c>
      <c r="E933" s="1047" t="s">
        <v>7759</v>
      </c>
      <c r="F933" s="1047" t="s">
        <v>7759</v>
      </c>
      <c r="G933" s="1047" t="s">
        <v>7760</v>
      </c>
      <c r="H933" s="1047" t="s">
        <v>7761</v>
      </c>
    </row>
    <row r="934" spans="1:8">
      <c r="A934" s="1044">
        <v>8</v>
      </c>
      <c r="B934" s="1426" t="s">
        <v>7762</v>
      </c>
      <c r="C934" s="1007" t="s">
        <v>7763</v>
      </c>
      <c r="D934" s="1047">
        <v>0</v>
      </c>
      <c r="E934" s="1047" t="s">
        <v>7764</v>
      </c>
      <c r="F934" s="1047" t="s">
        <v>7764</v>
      </c>
      <c r="G934" s="1047" t="s">
        <v>7765</v>
      </c>
      <c r="H934" s="1047" t="s">
        <v>7766</v>
      </c>
    </row>
    <row r="935" spans="1:8">
      <c r="A935" s="1044">
        <v>8</v>
      </c>
      <c r="B935" s="1426" t="s">
        <v>1990</v>
      </c>
      <c r="C935" s="1007" t="s">
        <v>1991</v>
      </c>
      <c r="D935" s="1047">
        <v>0</v>
      </c>
      <c r="E935" s="1047" t="s">
        <v>7767</v>
      </c>
      <c r="F935" s="1047" t="s">
        <v>7767</v>
      </c>
      <c r="G935" s="1047" t="s">
        <v>7768</v>
      </c>
      <c r="H935" s="1047" t="s">
        <v>7769</v>
      </c>
    </row>
    <row r="936" spans="1:8">
      <c r="A936" s="1044">
        <v>8</v>
      </c>
      <c r="B936" s="1426" t="s">
        <v>7770</v>
      </c>
      <c r="C936" s="1007" t="s">
        <v>7771</v>
      </c>
      <c r="D936" s="1047">
        <v>0</v>
      </c>
      <c r="E936" s="1047" t="s">
        <v>7772</v>
      </c>
      <c r="F936" s="1047" t="s">
        <v>7772</v>
      </c>
      <c r="G936" s="1047">
        <v>0</v>
      </c>
      <c r="H936" s="1047" t="s">
        <v>7772</v>
      </c>
    </row>
    <row r="937" spans="1:8">
      <c r="A937" s="1044">
        <v>8</v>
      </c>
      <c r="B937" s="1426" t="s">
        <v>7773</v>
      </c>
      <c r="C937" s="1007" t="s">
        <v>7774</v>
      </c>
      <c r="D937" s="1047">
        <v>0</v>
      </c>
      <c r="E937" s="1047" t="s">
        <v>7775</v>
      </c>
      <c r="F937" s="1047" t="s">
        <v>7775</v>
      </c>
      <c r="G937" s="1047" t="s">
        <v>7776</v>
      </c>
      <c r="H937" s="1047" t="s">
        <v>7777</v>
      </c>
    </row>
    <row r="938" spans="1:8">
      <c r="A938" s="1044">
        <v>8</v>
      </c>
      <c r="B938" s="1426" t="s">
        <v>7778</v>
      </c>
      <c r="C938" s="1007" t="s">
        <v>8717</v>
      </c>
      <c r="D938" s="1047">
        <v>0</v>
      </c>
      <c r="E938" s="1047" t="s">
        <v>7779</v>
      </c>
      <c r="F938" s="1047" t="s">
        <v>7779</v>
      </c>
      <c r="G938" s="1047" t="s">
        <v>7780</v>
      </c>
      <c r="H938" s="1047" t="s">
        <v>7781</v>
      </c>
    </row>
    <row r="939" spans="1:8">
      <c r="A939" s="1044">
        <v>8</v>
      </c>
      <c r="B939" s="1426" t="s">
        <v>1992</v>
      </c>
      <c r="C939" s="1007" t="s">
        <v>7782</v>
      </c>
      <c r="D939" s="1047">
        <v>0</v>
      </c>
      <c r="E939" s="1047" t="s">
        <v>7783</v>
      </c>
      <c r="F939" s="1047" t="s">
        <v>7783</v>
      </c>
      <c r="G939" s="1047" t="s">
        <v>7784</v>
      </c>
      <c r="H939" s="1047" t="s">
        <v>7785</v>
      </c>
    </row>
    <row r="940" spans="1:8">
      <c r="A940" s="1044">
        <v>8</v>
      </c>
      <c r="B940" s="1426" t="s">
        <v>7786</v>
      </c>
      <c r="C940" s="1007" t="s">
        <v>7787</v>
      </c>
      <c r="D940" s="1047">
        <v>0</v>
      </c>
      <c r="E940" s="1047" t="s">
        <v>7788</v>
      </c>
      <c r="F940" s="1047" t="s">
        <v>7788</v>
      </c>
      <c r="G940" s="1047">
        <v>0</v>
      </c>
      <c r="H940" s="1047" t="s">
        <v>7788</v>
      </c>
    </row>
    <row r="941" spans="1:8">
      <c r="A941" s="1044">
        <v>8</v>
      </c>
      <c r="B941" s="1426" t="s">
        <v>7789</v>
      </c>
      <c r="C941" s="1007" t="s">
        <v>8718</v>
      </c>
      <c r="D941" s="1047">
        <v>0</v>
      </c>
      <c r="E941" s="1047" t="s">
        <v>7790</v>
      </c>
      <c r="F941" s="1047" t="s">
        <v>7790</v>
      </c>
      <c r="G941" s="1047" t="s">
        <v>7791</v>
      </c>
      <c r="H941" s="1047">
        <v>0.72</v>
      </c>
    </row>
    <row r="942" spans="1:8">
      <c r="A942" s="1044">
        <v>8</v>
      </c>
      <c r="B942" s="1426" t="s">
        <v>7792</v>
      </c>
      <c r="C942" s="1007" t="s">
        <v>7793</v>
      </c>
      <c r="D942" s="1047">
        <v>0</v>
      </c>
      <c r="E942" s="1047" t="s">
        <v>7794</v>
      </c>
      <c r="F942" s="1047" t="s">
        <v>7794</v>
      </c>
      <c r="G942" s="1047">
        <v>0</v>
      </c>
      <c r="H942" s="1047" t="s">
        <v>7794</v>
      </c>
    </row>
    <row r="943" spans="1:8">
      <c r="A943" s="1044">
        <v>8</v>
      </c>
      <c r="B943" s="1426" t="s">
        <v>7795</v>
      </c>
      <c r="C943" s="1007" t="s">
        <v>8694</v>
      </c>
      <c r="D943" s="1047">
        <v>0</v>
      </c>
      <c r="E943" s="1047" t="s">
        <v>7796</v>
      </c>
      <c r="F943" s="1047" t="s">
        <v>7796</v>
      </c>
      <c r="G943" s="1047">
        <v>0</v>
      </c>
      <c r="H943" s="1047" t="s">
        <v>7796</v>
      </c>
    </row>
    <row r="944" spans="1:8">
      <c r="A944" s="1044">
        <v>8</v>
      </c>
      <c r="B944" s="1426" t="s">
        <v>7797</v>
      </c>
      <c r="C944" s="1007" t="s">
        <v>7798</v>
      </c>
      <c r="D944" s="1047">
        <v>0</v>
      </c>
      <c r="E944" s="1047" t="s">
        <v>7799</v>
      </c>
      <c r="F944" s="1047" t="s">
        <v>7799</v>
      </c>
      <c r="G944" s="1047">
        <v>0</v>
      </c>
      <c r="H944" s="1047" t="s">
        <v>7799</v>
      </c>
    </row>
    <row r="945" spans="1:9">
      <c r="A945" s="1044">
        <v>8</v>
      </c>
      <c r="B945" s="1426" t="s">
        <v>7800</v>
      </c>
      <c r="C945" s="1007" t="s">
        <v>7801</v>
      </c>
      <c r="D945" s="1047">
        <v>0</v>
      </c>
      <c r="E945" s="1047" t="s">
        <v>7802</v>
      </c>
      <c r="F945" s="1047" t="s">
        <v>7802</v>
      </c>
      <c r="G945" s="1047">
        <v>0</v>
      </c>
      <c r="H945" s="1047" t="s">
        <v>7802</v>
      </c>
    </row>
    <row r="946" spans="1:9">
      <c r="A946" s="1044">
        <v>8</v>
      </c>
      <c r="B946" s="1426" t="s">
        <v>1993</v>
      </c>
      <c r="C946" s="1007" t="s">
        <v>7803</v>
      </c>
      <c r="D946" s="1047" t="s">
        <v>7632</v>
      </c>
      <c r="E946" s="1047" t="s">
        <v>7804</v>
      </c>
      <c r="F946" s="1047" t="s">
        <v>7805</v>
      </c>
      <c r="G946" s="1047">
        <v>0</v>
      </c>
      <c r="H946" s="1047" t="s">
        <v>7805</v>
      </c>
    </row>
    <row r="947" spans="1:9">
      <c r="A947" s="1044">
        <v>8</v>
      </c>
      <c r="B947" s="1426" t="s">
        <v>1182</v>
      </c>
      <c r="C947" s="1007" t="s">
        <v>1183</v>
      </c>
      <c r="D947" s="1047" t="s">
        <v>7806</v>
      </c>
      <c r="E947" s="1047" t="s">
        <v>7807</v>
      </c>
      <c r="F947" s="1047" t="s">
        <v>7808</v>
      </c>
      <c r="G947" s="1047" t="s">
        <v>7809</v>
      </c>
      <c r="H947" s="1047" t="s">
        <v>7810</v>
      </c>
    </row>
    <row r="948" spans="1:9">
      <c r="A948" s="1044">
        <v>8</v>
      </c>
      <c r="B948" s="1426" t="s">
        <v>1180</v>
      </c>
      <c r="C948" s="1007" t="s">
        <v>6714</v>
      </c>
      <c r="D948" s="1047" t="s">
        <v>7806</v>
      </c>
      <c r="E948" s="1047" t="s">
        <v>7807</v>
      </c>
      <c r="F948" s="1047" t="s">
        <v>7808</v>
      </c>
      <c r="G948" s="1047" t="s">
        <v>7809</v>
      </c>
      <c r="H948" s="1047" t="s">
        <v>7810</v>
      </c>
    </row>
    <row r="949" spans="1:9">
      <c r="A949" s="1044">
        <v>8</v>
      </c>
      <c r="B949" s="1426" t="s">
        <v>1994</v>
      </c>
      <c r="C949" s="1007" t="s">
        <v>1946</v>
      </c>
      <c r="D949" s="1047">
        <v>0</v>
      </c>
      <c r="E949" s="1047" t="s">
        <v>7811</v>
      </c>
      <c r="F949" s="1047" t="s">
        <v>7811</v>
      </c>
      <c r="G949" s="1047" t="s">
        <v>7809</v>
      </c>
      <c r="H949" s="1047" t="s">
        <v>7812</v>
      </c>
    </row>
    <row r="950" spans="1:9">
      <c r="A950" s="1044">
        <v>8</v>
      </c>
      <c r="B950" s="1426" t="s">
        <v>1995</v>
      </c>
      <c r="C950" s="1007" t="s">
        <v>1187</v>
      </c>
      <c r="D950" s="1047">
        <v>0</v>
      </c>
      <c r="E950" s="1047" t="s">
        <v>7813</v>
      </c>
      <c r="F950" s="1047" t="s">
        <v>7813</v>
      </c>
      <c r="G950" s="1047">
        <v>0</v>
      </c>
      <c r="H950" s="1047" t="s">
        <v>7813</v>
      </c>
    </row>
    <row r="951" spans="1:9">
      <c r="A951" s="1044">
        <v>8</v>
      </c>
      <c r="B951" s="1426" t="s">
        <v>7814</v>
      </c>
      <c r="C951" s="1007" t="s">
        <v>7815</v>
      </c>
      <c r="D951" s="1047">
        <v>0</v>
      </c>
      <c r="E951" s="1047" t="s">
        <v>7816</v>
      </c>
      <c r="F951" s="1047" t="s">
        <v>7816</v>
      </c>
      <c r="G951" s="1047">
        <v>0</v>
      </c>
      <c r="H951" s="1047" t="s">
        <v>7816</v>
      </c>
    </row>
    <row r="952" spans="1:9">
      <c r="A952" s="1044">
        <v>8</v>
      </c>
      <c r="B952" s="1426" t="s">
        <v>1996</v>
      </c>
      <c r="C952" s="1007" t="s">
        <v>1191</v>
      </c>
      <c r="D952" s="1047">
        <v>0</v>
      </c>
      <c r="E952" s="1047" t="s">
        <v>7817</v>
      </c>
      <c r="F952" s="1047" t="s">
        <v>7817</v>
      </c>
      <c r="G952" s="1047">
        <v>0</v>
      </c>
      <c r="H952" s="1047" t="s">
        <v>7817</v>
      </c>
    </row>
    <row r="953" spans="1:9">
      <c r="A953" s="1044">
        <v>8</v>
      </c>
      <c r="B953" s="1426" t="s">
        <v>1997</v>
      </c>
      <c r="C953" s="1007" t="s">
        <v>1213</v>
      </c>
      <c r="D953" s="1047">
        <v>0</v>
      </c>
      <c r="E953" s="1047" t="s">
        <v>7818</v>
      </c>
      <c r="F953" s="1047" t="s">
        <v>7818</v>
      </c>
      <c r="G953" s="1047" t="s">
        <v>7819</v>
      </c>
      <c r="H953" s="1047" t="s">
        <v>7820</v>
      </c>
    </row>
    <row r="954" spans="1:9">
      <c r="A954" s="1044">
        <v>8</v>
      </c>
      <c r="B954" s="1426" t="s">
        <v>1998</v>
      </c>
      <c r="C954" s="1007" t="s">
        <v>7821</v>
      </c>
      <c r="D954" s="1047">
        <v>0</v>
      </c>
      <c r="E954" s="1047" t="s">
        <v>7822</v>
      </c>
      <c r="F954" s="1047" t="s">
        <v>7822</v>
      </c>
      <c r="G954" s="1047" t="s">
        <v>7823</v>
      </c>
      <c r="H954" s="1047" t="s">
        <v>7824</v>
      </c>
    </row>
    <row r="955" spans="1:9">
      <c r="A955" s="1044">
        <v>8</v>
      </c>
      <c r="B955" s="1426" t="s">
        <v>1999</v>
      </c>
      <c r="C955" s="1007" t="s">
        <v>7825</v>
      </c>
      <c r="D955" s="1047" t="s">
        <v>7806</v>
      </c>
      <c r="E955" s="1047" t="s">
        <v>7826</v>
      </c>
      <c r="F955" s="1047" t="s">
        <v>7827</v>
      </c>
      <c r="G955" s="1047">
        <v>0</v>
      </c>
      <c r="H955" s="1047" t="s">
        <v>7827</v>
      </c>
    </row>
    <row r="956" spans="1:9">
      <c r="A956" s="1044">
        <v>8</v>
      </c>
      <c r="B956" s="1426" t="s">
        <v>1220</v>
      </c>
      <c r="C956" s="1007" t="s">
        <v>1221</v>
      </c>
      <c r="D956" s="1047" t="s">
        <v>6642</v>
      </c>
      <c r="E956" s="1047" t="s">
        <v>7828</v>
      </c>
      <c r="F956" s="1047" t="s">
        <v>7829</v>
      </c>
      <c r="G956" s="1047">
        <v>0</v>
      </c>
      <c r="H956" s="1047" t="s">
        <v>7829</v>
      </c>
    </row>
    <row r="957" spans="1:9" s="271" customFormat="1">
      <c r="A957" s="1044">
        <v>8</v>
      </c>
      <c r="B957" s="1426" t="s">
        <v>1763</v>
      </c>
      <c r="C957" s="1007" t="s">
        <v>6714</v>
      </c>
      <c r="D957" s="1047" t="s">
        <v>6642</v>
      </c>
      <c r="E957" s="1047" t="s">
        <v>7828</v>
      </c>
      <c r="F957" s="1047" t="s">
        <v>7829</v>
      </c>
      <c r="G957" s="1047">
        <v>0</v>
      </c>
      <c r="H957" s="1047" t="s">
        <v>7829</v>
      </c>
      <c r="I957" s="269"/>
    </row>
    <row r="958" spans="1:9">
      <c r="A958" s="1044">
        <v>8</v>
      </c>
      <c r="B958" s="1426" t="s">
        <v>7830</v>
      </c>
      <c r="C958" s="1007" t="s">
        <v>1946</v>
      </c>
      <c r="D958" s="1047">
        <v>0</v>
      </c>
      <c r="E958" s="1047" t="s">
        <v>7831</v>
      </c>
      <c r="F958" s="1047" t="s">
        <v>7831</v>
      </c>
      <c r="G958" s="1047">
        <v>0</v>
      </c>
      <c r="H958" s="1047" t="s">
        <v>7831</v>
      </c>
    </row>
    <row r="959" spans="1:9">
      <c r="A959" s="1044">
        <v>8</v>
      </c>
      <c r="B959" s="1426" t="s">
        <v>7832</v>
      </c>
      <c r="C959" s="1007" t="s">
        <v>7833</v>
      </c>
      <c r="D959" s="1047">
        <v>0</v>
      </c>
      <c r="E959" s="1047" t="s">
        <v>7834</v>
      </c>
      <c r="F959" s="1047" t="s">
        <v>7834</v>
      </c>
      <c r="G959" s="1047">
        <v>0</v>
      </c>
      <c r="H959" s="1047" t="s">
        <v>7834</v>
      </c>
    </row>
    <row r="960" spans="1:9">
      <c r="A960" s="1044">
        <v>8</v>
      </c>
      <c r="B960" s="1426" t="s">
        <v>7835</v>
      </c>
      <c r="C960" s="1007" t="s">
        <v>1243</v>
      </c>
      <c r="D960" s="1047">
        <v>0</v>
      </c>
      <c r="E960" s="1047" t="s">
        <v>7836</v>
      </c>
      <c r="F960" s="1047" t="s">
        <v>7836</v>
      </c>
      <c r="G960" s="1047">
        <v>0</v>
      </c>
      <c r="H960" s="1047" t="s">
        <v>7836</v>
      </c>
    </row>
    <row r="961" spans="1:8">
      <c r="A961" s="1044">
        <v>8</v>
      </c>
      <c r="B961" s="1426" t="s">
        <v>2000</v>
      </c>
      <c r="C961" s="1007" t="s">
        <v>7837</v>
      </c>
      <c r="D961" s="1047" t="s">
        <v>6642</v>
      </c>
      <c r="E961" s="1047" t="s">
        <v>7838</v>
      </c>
      <c r="F961" s="1047" t="s">
        <v>7839</v>
      </c>
      <c r="G961" s="1047">
        <v>0</v>
      </c>
      <c r="H961" s="1047" t="s">
        <v>7839</v>
      </c>
    </row>
    <row r="962" spans="1:8">
      <c r="A962" s="1044">
        <v>8</v>
      </c>
      <c r="B962" s="1426" t="s">
        <v>1283</v>
      </c>
      <c r="C962" s="1007" t="s">
        <v>1284</v>
      </c>
      <c r="D962" s="1047" t="s">
        <v>7840</v>
      </c>
      <c r="E962" s="1047" t="s">
        <v>7841</v>
      </c>
      <c r="F962" s="1047" t="s">
        <v>7842</v>
      </c>
      <c r="G962" s="1047" t="s">
        <v>7843</v>
      </c>
      <c r="H962" s="1047" t="s">
        <v>7844</v>
      </c>
    </row>
    <row r="963" spans="1:8">
      <c r="A963" s="1044">
        <v>8</v>
      </c>
      <c r="B963" s="1426" t="s">
        <v>1779</v>
      </c>
      <c r="C963" s="1007" t="s">
        <v>6714</v>
      </c>
      <c r="D963" s="1047" t="s">
        <v>7840</v>
      </c>
      <c r="E963" s="1047" t="s">
        <v>7841</v>
      </c>
      <c r="F963" s="1047" t="s">
        <v>7842</v>
      </c>
      <c r="G963" s="1047" t="s">
        <v>7843</v>
      </c>
      <c r="H963" s="1047" t="s">
        <v>7844</v>
      </c>
    </row>
    <row r="964" spans="1:8">
      <c r="A964" s="1044">
        <v>8</v>
      </c>
      <c r="B964" s="1426" t="s">
        <v>1780</v>
      </c>
      <c r="C964" s="1007" t="s">
        <v>1288</v>
      </c>
      <c r="D964" s="1047">
        <v>0</v>
      </c>
      <c r="E964" s="1047" t="s">
        <v>7845</v>
      </c>
      <c r="F964" s="1047" t="s">
        <v>7845</v>
      </c>
      <c r="G964" s="1047">
        <v>0</v>
      </c>
      <c r="H964" s="1047" t="s">
        <v>7845</v>
      </c>
    </row>
    <row r="965" spans="1:8">
      <c r="A965" s="1044">
        <v>8</v>
      </c>
      <c r="B965" s="1426" t="s">
        <v>2001</v>
      </c>
      <c r="C965" s="1007" t="s">
        <v>2002</v>
      </c>
      <c r="D965" s="1047">
        <v>0</v>
      </c>
      <c r="E965" s="1047" t="s">
        <v>7845</v>
      </c>
      <c r="F965" s="1047" t="s">
        <v>7845</v>
      </c>
      <c r="G965" s="1047">
        <v>0</v>
      </c>
      <c r="H965" s="1047" t="s">
        <v>7845</v>
      </c>
    </row>
    <row r="966" spans="1:8">
      <c r="A966" s="1044">
        <v>8</v>
      </c>
      <c r="B966" s="1426" t="s">
        <v>2003</v>
      </c>
      <c r="C966" s="1007" t="s">
        <v>1946</v>
      </c>
      <c r="D966" s="1047">
        <v>0</v>
      </c>
      <c r="E966" s="1047" t="s">
        <v>7846</v>
      </c>
      <c r="F966" s="1047" t="s">
        <v>7846</v>
      </c>
      <c r="G966" s="1047" t="s">
        <v>7843</v>
      </c>
      <c r="H966" s="1047" t="s">
        <v>7847</v>
      </c>
    </row>
    <row r="967" spans="1:8">
      <c r="A967" s="1044">
        <v>8</v>
      </c>
      <c r="B967" s="1426" t="s">
        <v>7848</v>
      </c>
      <c r="C967" s="1007" t="s">
        <v>1292</v>
      </c>
      <c r="D967" s="1047">
        <v>0</v>
      </c>
      <c r="E967" s="1047" t="s">
        <v>7849</v>
      </c>
      <c r="F967" s="1047" t="s">
        <v>7849</v>
      </c>
      <c r="G967" s="1047">
        <v>0</v>
      </c>
      <c r="H967" s="1047" t="s">
        <v>7849</v>
      </c>
    </row>
    <row r="968" spans="1:8">
      <c r="A968" s="1044">
        <v>8</v>
      </c>
      <c r="B968" s="1426" t="s">
        <v>2004</v>
      </c>
      <c r="C968" s="1007" t="s">
        <v>756</v>
      </c>
      <c r="D968" s="1047">
        <v>0</v>
      </c>
      <c r="E968" s="1047" t="s">
        <v>7850</v>
      </c>
      <c r="F968" s="1047" t="s">
        <v>7850</v>
      </c>
      <c r="G968" s="1047" t="s">
        <v>7851</v>
      </c>
      <c r="H968" s="1047" t="s">
        <v>7852</v>
      </c>
    </row>
    <row r="969" spans="1:8">
      <c r="A969" s="1044">
        <v>8</v>
      </c>
      <c r="B969" s="1426" t="s">
        <v>7853</v>
      </c>
      <c r="C969" s="1007" t="s">
        <v>1302</v>
      </c>
      <c r="D969" s="1047">
        <v>0</v>
      </c>
      <c r="E969" s="1047" t="s">
        <v>7854</v>
      </c>
      <c r="F969" s="1047" t="s">
        <v>7854</v>
      </c>
      <c r="G969" s="1047">
        <v>0</v>
      </c>
      <c r="H969" s="1047" t="s">
        <v>7854</v>
      </c>
    </row>
    <row r="970" spans="1:8">
      <c r="A970" s="1044">
        <v>8</v>
      </c>
      <c r="B970" s="1426" t="s">
        <v>2005</v>
      </c>
      <c r="C970" s="1007" t="s">
        <v>1304</v>
      </c>
      <c r="D970" s="1047">
        <v>0</v>
      </c>
      <c r="E970" s="1047" t="s">
        <v>7855</v>
      </c>
      <c r="F970" s="1047" t="s">
        <v>7855</v>
      </c>
      <c r="G970" s="1047" t="s">
        <v>7856</v>
      </c>
      <c r="H970" s="1047" t="s">
        <v>7857</v>
      </c>
    </row>
    <row r="971" spans="1:8">
      <c r="A971" s="1044">
        <v>8</v>
      </c>
      <c r="B971" s="1426" t="s">
        <v>2006</v>
      </c>
      <c r="C971" s="1007" t="s">
        <v>1306</v>
      </c>
      <c r="D971" s="1047">
        <v>0</v>
      </c>
      <c r="E971" s="1047" t="s">
        <v>7858</v>
      </c>
      <c r="F971" s="1047" t="s">
        <v>7858</v>
      </c>
      <c r="G971" s="1047" t="s">
        <v>7859</v>
      </c>
      <c r="H971" s="1047" t="s">
        <v>7860</v>
      </c>
    </row>
    <row r="972" spans="1:8">
      <c r="A972" s="1044">
        <v>8</v>
      </c>
      <c r="B972" s="1426" t="s">
        <v>2007</v>
      </c>
      <c r="C972" s="1007" t="s">
        <v>1308</v>
      </c>
      <c r="D972" s="1047">
        <v>0</v>
      </c>
      <c r="E972" s="1047" t="s">
        <v>7861</v>
      </c>
      <c r="F972" s="1047" t="s">
        <v>7861</v>
      </c>
      <c r="G972" s="1047" t="s">
        <v>7862</v>
      </c>
      <c r="H972" s="1047" t="s">
        <v>7863</v>
      </c>
    </row>
    <row r="973" spans="1:8">
      <c r="A973" s="1044">
        <v>8</v>
      </c>
      <c r="B973" s="1426" t="s">
        <v>2008</v>
      </c>
      <c r="C973" s="1007" t="s">
        <v>1310</v>
      </c>
      <c r="D973" s="1047">
        <v>0</v>
      </c>
      <c r="E973" s="1047" t="s">
        <v>7864</v>
      </c>
      <c r="F973" s="1047" t="s">
        <v>7864</v>
      </c>
      <c r="G973" s="1047" t="s">
        <v>7865</v>
      </c>
      <c r="H973" s="1047" t="s">
        <v>7866</v>
      </c>
    </row>
    <row r="974" spans="1:8">
      <c r="A974" s="1044">
        <v>8</v>
      </c>
      <c r="B974" s="1426" t="s">
        <v>2009</v>
      </c>
      <c r="C974" s="1007" t="s">
        <v>1312</v>
      </c>
      <c r="D974" s="1047">
        <v>0</v>
      </c>
      <c r="E974" s="1047" t="s">
        <v>7867</v>
      </c>
      <c r="F974" s="1047" t="s">
        <v>7867</v>
      </c>
      <c r="G974" s="1047" t="s">
        <v>7868</v>
      </c>
      <c r="H974" s="1047" t="s">
        <v>7869</v>
      </c>
    </row>
    <row r="975" spans="1:8">
      <c r="A975" s="1044">
        <v>8</v>
      </c>
      <c r="B975" s="1426" t="s">
        <v>2010</v>
      </c>
      <c r="C975" s="1007" t="s">
        <v>1314</v>
      </c>
      <c r="D975" s="1047">
        <v>0</v>
      </c>
      <c r="E975" s="1047" t="s">
        <v>7870</v>
      </c>
      <c r="F975" s="1047" t="s">
        <v>7870</v>
      </c>
      <c r="G975" s="1047" t="s">
        <v>7871</v>
      </c>
      <c r="H975" s="1047" t="s">
        <v>7872</v>
      </c>
    </row>
    <row r="976" spans="1:8">
      <c r="A976" s="1044">
        <v>8</v>
      </c>
      <c r="B976" s="1426" t="s">
        <v>2011</v>
      </c>
      <c r="C976" s="1007" t="s">
        <v>1316</v>
      </c>
      <c r="D976" s="1047">
        <v>0</v>
      </c>
      <c r="E976" s="1047" t="s">
        <v>7873</v>
      </c>
      <c r="F976" s="1047" t="s">
        <v>7873</v>
      </c>
      <c r="G976" s="1047" t="s">
        <v>7874</v>
      </c>
      <c r="H976" s="1047" t="s">
        <v>7875</v>
      </c>
    </row>
    <row r="977" spans="1:9">
      <c r="A977" s="1044">
        <v>8</v>
      </c>
      <c r="B977" s="1426" t="s">
        <v>2012</v>
      </c>
      <c r="C977" s="1007" t="s">
        <v>5652</v>
      </c>
      <c r="D977" s="1047">
        <v>0</v>
      </c>
      <c r="E977" s="1047" t="s">
        <v>7876</v>
      </c>
      <c r="F977" s="1047" t="s">
        <v>7876</v>
      </c>
      <c r="G977" s="1047" t="s">
        <v>7877</v>
      </c>
      <c r="H977" s="1047" t="s">
        <v>7878</v>
      </c>
      <c r="I977" s="271"/>
    </row>
    <row r="978" spans="1:9">
      <c r="A978" s="1044">
        <v>8</v>
      </c>
      <c r="B978" s="1426" t="s">
        <v>7879</v>
      </c>
      <c r="C978" s="1007" t="s">
        <v>7880</v>
      </c>
      <c r="D978" s="1047">
        <v>0</v>
      </c>
      <c r="E978" s="1047" t="s">
        <v>7881</v>
      </c>
      <c r="F978" s="1047" t="s">
        <v>7881</v>
      </c>
      <c r="G978" s="1047">
        <v>0</v>
      </c>
      <c r="H978" s="1047" t="s">
        <v>7881</v>
      </c>
    </row>
    <row r="979" spans="1:9" s="271" customFormat="1">
      <c r="A979" s="1044">
        <v>8</v>
      </c>
      <c r="B979" s="1426" t="s">
        <v>2013</v>
      </c>
      <c r="C979" s="1007" t="s">
        <v>5698</v>
      </c>
      <c r="D979" s="1047">
        <v>0</v>
      </c>
      <c r="E979" s="1047" t="s">
        <v>7882</v>
      </c>
      <c r="F979" s="1047" t="s">
        <v>7882</v>
      </c>
      <c r="G979" s="1047" t="s">
        <v>7883</v>
      </c>
      <c r="H979" s="1047" t="s">
        <v>7884</v>
      </c>
      <c r="I979" s="269"/>
    </row>
    <row r="980" spans="1:9">
      <c r="A980" s="1044">
        <v>8</v>
      </c>
      <c r="B980" s="1426" t="s">
        <v>7885</v>
      </c>
      <c r="C980" s="1007" t="s">
        <v>8699</v>
      </c>
      <c r="D980" s="1047">
        <v>0</v>
      </c>
      <c r="E980" s="1047" t="s">
        <v>7886</v>
      </c>
      <c r="F980" s="1047" t="s">
        <v>7886</v>
      </c>
      <c r="G980" s="1047" t="s">
        <v>7886</v>
      </c>
      <c r="H980" s="1047">
        <v>0</v>
      </c>
    </row>
    <row r="981" spans="1:9">
      <c r="A981" s="1044">
        <v>8</v>
      </c>
      <c r="B981" s="1426" t="s">
        <v>7887</v>
      </c>
      <c r="C981" s="1007" t="s">
        <v>1331</v>
      </c>
      <c r="D981" s="1047">
        <v>0</v>
      </c>
      <c r="E981" s="1047" t="s">
        <v>7888</v>
      </c>
      <c r="F981" s="1047" t="s">
        <v>7888</v>
      </c>
      <c r="G981" s="1047">
        <v>0</v>
      </c>
      <c r="H981" s="1047" t="s">
        <v>7888</v>
      </c>
    </row>
    <row r="982" spans="1:9">
      <c r="A982" s="1044">
        <v>8</v>
      </c>
      <c r="B982" s="1426" t="s">
        <v>7889</v>
      </c>
      <c r="C982" s="1007" t="s">
        <v>7890</v>
      </c>
      <c r="D982" s="1047">
        <v>0</v>
      </c>
      <c r="E982" s="1047" t="s">
        <v>7891</v>
      </c>
      <c r="F982" s="1047" t="s">
        <v>7891</v>
      </c>
      <c r="G982" s="1047">
        <v>0</v>
      </c>
      <c r="H982" s="1047" t="s">
        <v>7891</v>
      </c>
    </row>
    <row r="983" spans="1:9">
      <c r="A983" s="1044">
        <v>8</v>
      </c>
      <c r="B983" s="1426" t="s">
        <v>7892</v>
      </c>
      <c r="C983" s="1007" t="s">
        <v>7893</v>
      </c>
      <c r="D983" s="1047">
        <v>0</v>
      </c>
      <c r="E983" s="1047" t="s">
        <v>7894</v>
      </c>
      <c r="F983" s="1047" t="s">
        <v>7894</v>
      </c>
      <c r="G983" s="1047">
        <v>0</v>
      </c>
      <c r="H983" s="1047" t="s">
        <v>7894</v>
      </c>
    </row>
    <row r="984" spans="1:9">
      <c r="A984" s="1044">
        <v>8</v>
      </c>
      <c r="B984" s="1426" t="s">
        <v>7895</v>
      </c>
      <c r="C984" s="1007" t="s">
        <v>7896</v>
      </c>
      <c r="D984" s="1047">
        <v>0</v>
      </c>
      <c r="E984" s="1047" t="s">
        <v>7897</v>
      </c>
      <c r="F984" s="1047" t="s">
        <v>7897</v>
      </c>
      <c r="G984" s="1047">
        <v>0</v>
      </c>
      <c r="H984" s="1047" t="s">
        <v>7897</v>
      </c>
    </row>
    <row r="985" spans="1:9">
      <c r="A985" s="1044">
        <v>8</v>
      </c>
      <c r="B985" s="1426" t="s">
        <v>2014</v>
      </c>
      <c r="C985" s="1007" t="s">
        <v>7898</v>
      </c>
      <c r="D985" s="1047" t="s">
        <v>7840</v>
      </c>
      <c r="E985" s="1047" t="s">
        <v>7899</v>
      </c>
      <c r="F985" s="1047" t="s">
        <v>7900</v>
      </c>
      <c r="G985" s="1047">
        <v>0</v>
      </c>
      <c r="H985" s="1047" t="s">
        <v>7900</v>
      </c>
    </row>
    <row r="986" spans="1:9">
      <c r="A986" s="1044">
        <v>8</v>
      </c>
      <c r="B986" s="1426" t="s">
        <v>1353</v>
      </c>
      <c r="C986" s="1007" t="s">
        <v>1354</v>
      </c>
      <c r="D986" s="1047" t="s">
        <v>7901</v>
      </c>
      <c r="E986" s="1047" t="s">
        <v>7902</v>
      </c>
      <c r="F986" s="1047" t="s">
        <v>7903</v>
      </c>
      <c r="G986" s="1047" t="s">
        <v>7904</v>
      </c>
      <c r="H986" s="1047" t="s">
        <v>7905</v>
      </c>
    </row>
    <row r="987" spans="1:9">
      <c r="A987" s="1044">
        <v>8</v>
      </c>
      <c r="B987" s="1426" t="s">
        <v>1786</v>
      </c>
      <c r="C987" s="1007" t="s">
        <v>6714</v>
      </c>
      <c r="D987" s="1047" t="s">
        <v>7901</v>
      </c>
      <c r="E987" s="1047" t="s">
        <v>7902</v>
      </c>
      <c r="F987" s="1047" t="s">
        <v>7903</v>
      </c>
      <c r="G987" s="1047" t="s">
        <v>7904</v>
      </c>
      <c r="H987" s="1047" t="s">
        <v>7905</v>
      </c>
      <c r="I987" s="271"/>
    </row>
    <row r="988" spans="1:9">
      <c r="A988" s="1044">
        <v>8</v>
      </c>
      <c r="B988" s="1426" t="s">
        <v>2015</v>
      </c>
      <c r="C988" s="1007" t="s">
        <v>1946</v>
      </c>
      <c r="D988" s="1047">
        <v>0</v>
      </c>
      <c r="E988" s="1047" t="s">
        <v>7906</v>
      </c>
      <c r="F988" s="1047" t="s">
        <v>7906</v>
      </c>
      <c r="G988" s="1047" t="s">
        <v>7904</v>
      </c>
      <c r="H988" s="1047" t="s">
        <v>7907</v>
      </c>
    </row>
    <row r="989" spans="1:9">
      <c r="A989" s="1044">
        <v>8</v>
      </c>
      <c r="B989" s="1426" t="s">
        <v>7908</v>
      </c>
      <c r="C989" s="1007" t="s">
        <v>7909</v>
      </c>
      <c r="D989" s="1047">
        <v>0</v>
      </c>
      <c r="E989" s="1047" t="s">
        <v>7910</v>
      </c>
      <c r="F989" s="1047" t="s">
        <v>7910</v>
      </c>
      <c r="G989" s="1047" t="s">
        <v>7911</v>
      </c>
      <c r="H989" s="1047" t="s">
        <v>7912</v>
      </c>
    </row>
    <row r="990" spans="1:9">
      <c r="A990" s="1044">
        <v>8</v>
      </c>
      <c r="B990" s="1426" t="s">
        <v>2016</v>
      </c>
      <c r="C990" s="1007" t="s">
        <v>7913</v>
      </c>
      <c r="D990" s="1047">
        <v>0</v>
      </c>
      <c r="E990" s="1047" t="s">
        <v>7914</v>
      </c>
      <c r="F990" s="1047" t="s">
        <v>7914</v>
      </c>
      <c r="G990" s="1047" t="s">
        <v>7915</v>
      </c>
      <c r="H990" s="1047" t="s">
        <v>7916</v>
      </c>
    </row>
    <row r="991" spans="1:9">
      <c r="A991" s="1044">
        <v>8</v>
      </c>
      <c r="B991" s="1426" t="s">
        <v>7917</v>
      </c>
      <c r="C991" s="1007" t="s">
        <v>8719</v>
      </c>
      <c r="D991" s="1047">
        <v>0</v>
      </c>
      <c r="E991" s="1047">
        <v>213.04</v>
      </c>
      <c r="F991" s="1047">
        <v>213.04</v>
      </c>
      <c r="G991" s="1047">
        <v>0</v>
      </c>
      <c r="H991" s="1047">
        <v>213.04</v>
      </c>
    </row>
    <row r="992" spans="1:9">
      <c r="A992" s="1044">
        <v>8</v>
      </c>
      <c r="B992" s="1426" t="s">
        <v>7918</v>
      </c>
      <c r="C992" s="1007" t="s">
        <v>7919</v>
      </c>
      <c r="D992" s="1047">
        <v>0</v>
      </c>
      <c r="E992" s="1047" t="s">
        <v>7920</v>
      </c>
      <c r="F992" s="1047" t="s">
        <v>7920</v>
      </c>
      <c r="G992" s="1047">
        <v>0</v>
      </c>
      <c r="H992" s="1047" t="s">
        <v>7920</v>
      </c>
    </row>
    <row r="993" spans="1:9">
      <c r="A993" s="1044">
        <v>8</v>
      </c>
      <c r="B993" s="1426" t="s">
        <v>2017</v>
      </c>
      <c r="C993" s="1007" t="s">
        <v>7921</v>
      </c>
      <c r="D993" s="1047">
        <v>0</v>
      </c>
      <c r="E993" s="1047" t="s">
        <v>7922</v>
      </c>
      <c r="F993" s="1047" t="s">
        <v>7922</v>
      </c>
      <c r="G993" s="1047" t="s">
        <v>7923</v>
      </c>
      <c r="H993" s="1047" t="s">
        <v>7924</v>
      </c>
    </row>
    <row r="994" spans="1:9" s="271" customFormat="1">
      <c r="A994" s="1044">
        <v>8</v>
      </c>
      <c r="B994" s="1426" t="s">
        <v>2018</v>
      </c>
      <c r="C994" s="1007" t="s">
        <v>7925</v>
      </c>
      <c r="D994" s="1047">
        <v>0</v>
      </c>
      <c r="E994" s="1047" t="s">
        <v>7926</v>
      </c>
      <c r="F994" s="1047" t="s">
        <v>7926</v>
      </c>
      <c r="G994" s="1047">
        <v>0</v>
      </c>
      <c r="H994" s="1047" t="s">
        <v>7926</v>
      </c>
    </row>
    <row r="995" spans="1:9">
      <c r="A995" s="1044">
        <v>8</v>
      </c>
      <c r="B995" s="1426" t="s">
        <v>7927</v>
      </c>
      <c r="C995" s="1007" t="s">
        <v>7928</v>
      </c>
      <c r="D995" s="1047">
        <v>0</v>
      </c>
      <c r="E995" s="1047" t="s">
        <v>7929</v>
      </c>
      <c r="F995" s="1047" t="s">
        <v>7929</v>
      </c>
      <c r="G995" s="1047" t="s">
        <v>7930</v>
      </c>
      <c r="H995" s="1047" t="s">
        <v>7931</v>
      </c>
    </row>
    <row r="996" spans="1:9">
      <c r="A996" s="1044">
        <v>8</v>
      </c>
      <c r="B996" s="1426" t="s">
        <v>7932</v>
      </c>
      <c r="C996" s="1007" t="s">
        <v>7933</v>
      </c>
      <c r="D996" s="1047">
        <v>0</v>
      </c>
      <c r="E996" s="1047" t="s">
        <v>7934</v>
      </c>
      <c r="F996" s="1047" t="s">
        <v>7934</v>
      </c>
      <c r="G996" s="1047">
        <v>0</v>
      </c>
      <c r="H996" s="1047" t="s">
        <v>7934</v>
      </c>
    </row>
    <row r="997" spans="1:9">
      <c r="A997" s="1044">
        <v>8</v>
      </c>
      <c r="B997" s="1426" t="s">
        <v>2019</v>
      </c>
      <c r="C997" s="1007" t="s">
        <v>1416</v>
      </c>
      <c r="D997" s="1047">
        <v>0</v>
      </c>
      <c r="E997" s="1047" t="s">
        <v>7935</v>
      </c>
      <c r="F997" s="1047" t="s">
        <v>7935</v>
      </c>
      <c r="G997" s="1047" t="s">
        <v>7936</v>
      </c>
      <c r="H997" s="1047" t="s">
        <v>7937</v>
      </c>
    </row>
    <row r="998" spans="1:9">
      <c r="A998" s="1044">
        <v>8</v>
      </c>
      <c r="B998" s="1426" t="s">
        <v>7938</v>
      </c>
      <c r="C998" s="1007" t="s">
        <v>7939</v>
      </c>
      <c r="D998" s="1047">
        <v>0</v>
      </c>
      <c r="E998" s="1047" t="s">
        <v>7940</v>
      </c>
      <c r="F998" s="1047" t="s">
        <v>7940</v>
      </c>
      <c r="G998" s="1047">
        <v>0</v>
      </c>
      <c r="H998" s="1047" t="s">
        <v>7940</v>
      </c>
    </row>
    <row r="999" spans="1:9">
      <c r="A999" s="1044">
        <v>8</v>
      </c>
      <c r="B999" s="1426" t="s">
        <v>2020</v>
      </c>
      <c r="C999" s="1007" t="s">
        <v>7941</v>
      </c>
      <c r="D999" s="1047" t="s">
        <v>7901</v>
      </c>
      <c r="E999" s="1047" t="s">
        <v>7942</v>
      </c>
      <c r="F999" s="1047" t="s">
        <v>7943</v>
      </c>
      <c r="G999" s="1047">
        <v>0</v>
      </c>
      <c r="H999" s="1047" t="s">
        <v>7943</v>
      </c>
    </row>
    <row r="1000" spans="1:9">
      <c r="A1000" s="1427">
        <v>9</v>
      </c>
      <c r="B1000" s="1428"/>
      <c r="C1000" s="1040" t="s">
        <v>104</v>
      </c>
      <c r="D1000" s="1429" t="s">
        <v>7944</v>
      </c>
      <c r="E1000" s="1429" t="s">
        <v>7945</v>
      </c>
      <c r="F1000" s="1429" t="s">
        <v>7946</v>
      </c>
      <c r="G1000" s="1429" t="s">
        <v>7947</v>
      </c>
      <c r="H1000" s="1429" t="s">
        <v>7948</v>
      </c>
    </row>
    <row r="1001" spans="1:9">
      <c r="A1001" s="1044">
        <v>9</v>
      </c>
      <c r="B1001" s="1426" t="s">
        <v>984</v>
      </c>
      <c r="C1001" s="1007" t="s">
        <v>985</v>
      </c>
      <c r="D1001" s="1047" t="s">
        <v>7949</v>
      </c>
      <c r="E1001" s="1047" t="s">
        <v>7950</v>
      </c>
      <c r="F1001" s="1047" t="s">
        <v>7951</v>
      </c>
      <c r="G1001" s="1047" t="s">
        <v>7952</v>
      </c>
      <c r="H1001" s="1047" t="s">
        <v>7953</v>
      </c>
    </row>
    <row r="1002" spans="1:9">
      <c r="A1002" s="1044">
        <v>9</v>
      </c>
      <c r="B1002" s="1426" t="s">
        <v>1666</v>
      </c>
      <c r="C1002" s="1007" t="s">
        <v>6714</v>
      </c>
      <c r="D1002" s="1047" t="s">
        <v>7949</v>
      </c>
      <c r="E1002" s="1047" t="s">
        <v>7950</v>
      </c>
      <c r="F1002" s="1047" t="s">
        <v>7951</v>
      </c>
      <c r="G1002" s="1047" t="s">
        <v>7952</v>
      </c>
      <c r="H1002" s="1047" t="s">
        <v>7953</v>
      </c>
    </row>
    <row r="1003" spans="1:9">
      <c r="A1003" s="1044">
        <v>9</v>
      </c>
      <c r="B1003" s="1426" t="s">
        <v>2021</v>
      </c>
      <c r="C1003" s="1007" t="s">
        <v>7954</v>
      </c>
      <c r="D1003" s="1047">
        <v>0</v>
      </c>
      <c r="E1003" s="1047" t="s">
        <v>7955</v>
      </c>
      <c r="F1003" s="1047" t="s">
        <v>7955</v>
      </c>
      <c r="G1003" s="1047" t="s">
        <v>7952</v>
      </c>
      <c r="H1003" s="1047" t="s">
        <v>7956</v>
      </c>
    </row>
    <row r="1004" spans="1:9" s="271" customFormat="1">
      <c r="A1004" s="1044">
        <v>9</v>
      </c>
      <c r="B1004" s="1426" t="s">
        <v>2022</v>
      </c>
      <c r="C1004" s="1007" t="s">
        <v>7957</v>
      </c>
      <c r="D1004" s="1047">
        <v>0</v>
      </c>
      <c r="E1004" s="1047" t="s">
        <v>7958</v>
      </c>
      <c r="F1004" s="1047" t="s">
        <v>7958</v>
      </c>
      <c r="G1004" s="1047" t="s">
        <v>7959</v>
      </c>
      <c r="H1004" s="1047" t="s">
        <v>7960</v>
      </c>
      <c r="I1004" s="269"/>
    </row>
    <row r="1005" spans="1:9">
      <c r="A1005" s="1044">
        <v>9</v>
      </c>
      <c r="B1005" s="1426" t="s">
        <v>2023</v>
      </c>
      <c r="C1005" s="1007" t="s">
        <v>2024</v>
      </c>
      <c r="D1005" s="1047">
        <v>0</v>
      </c>
      <c r="E1005" s="1047" t="s">
        <v>7961</v>
      </c>
      <c r="F1005" s="1047" t="s">
        <v>7961</v>
      </c>
      <c r="G1005" s="1047" t="s">
        <v>7962</v>
      </c>
      <c r="H1005" s="1047" t="s">
        <v>7963</v>
      </c>
    </row>
    <row r="1006" spans="1:9">
      <c r="A1006" s="1044">
        <v>9</v>
      </c>
      <c r="B1006" s="1426" t="s">
        <v>7964</v>
      </c>
      <c r="C1006" s="1007" t="s">
        <v>7965</v>
      </c>
      <c r="D1006" s="1047">
        <v>0</v>
      </c>
      <c r="E1006" s="1047">
        <v>0</v>
      </c>
      <c r="F1006" s="1047">
        <v>0</v>
      </c>
      <c r="G1006" s="1047">
        <v>0</v>
      </c>
      <c r="H1006" s="1047">
        <v>0</v>
      </c>
    </row>
    <row r="1007" spans="1:9">
      <c r="A1007" s="1044">
        <v>9</v>
      </c>
      <c r="B1007" s="1426" t="s">
        <v>2025</v>
      </c>
      <c r="C1007" s="1007" t="s">
        <v>7966</v>
      </c>
      <c r="D1007" s="1047">
        <v>0</v>
      </c>
      <c r="E1007" s="1047" t="s">
        <v>7967</v>
      </c>
      <c r="F1007" s="1047" t="s">
        <v>7967</v>
      </c>
      <c r="G1007" s="1047" t="s">
        <v>7968</v>
      </c>
      <c r="H1007" s="1047" t="s">
        <v>7969</v>
      </c>
    </row>
    <row r="1008" spans="1:9">
      <c r="A1008" s="1044">
        <v>9</v>
      </c>
      <c r="B1008" s="1426" t="s">
        <v>2026</v>
      </c>
      <c r="C1008" s="1007" t="s">
        <v>7970</v>
      </c>
      <c r="D1008" s="1047">
        <v>0</v>
      </c>
      <c r="E1008" s="1047" t="s">
        <v>7971</v>
      </c>
      <c r="F1008" s="1047" t="s">
        <v>7971</v>
      </c>
      <c r="G1008" s="1047" t="s">
        <v>7972</v>
      </c>
      <c r="H1008" s="1047" t="s">
        <v>7973</v>
      </c>
    </row>
    <row r="1009" spans="1:9">
      <c r="A1009" s="1044">
        <v>9</v>
      </c>
      <c r="B1009" s="1426" t="s">
        <v>2027</v>
      </c>
      <c r="C1009" s="1007" t="s">
        <v>3685</v>
      </c>
      <c r="D1009" s="1047">
        <v>0</v>
      </c>
      <c r="E1009" s="1047" t="s">
        <v>7974</v>
      </c>
      <c r="F1009" s="1047" t="s">
        <v>7974</v>
      </c>
      <c r="G1009" s="1047" t="s">
        <v>7975</v>
      </c>
      <c r="H1009" s="1047" t="s">
        <v>7976</v>
      </c>
    </row>
    <row r="1010" spans="1:9">
      <c r="A1010" s="1044">
        <v>9</v>
      </c>
      <c r="B1010" s="1426" t="s">
        <v>2028</v>
      </c>
      <c r="C1010" s="1007" t="s">
        <v>2029</v>
      </c>
      <c r="D1010" s="1047">
        <v>0</v>
      </c>
      <c r="E1010" s="1047" t="s">
        <v>7977</v>
      </c>
      <c r="F1010" s="1047" t="s">
        <v>7977</v>
      </c>
      <c r="G1010" s="1047" t="s">
        <v>7978</v>
      </c>
      <c r="H1010" s="1047" t="s">
        <v>7979</v>
      </c>
    </row>
    <row r="1011" spans="1:9">
      <c r="A1011" s="1044">
        <v>9</v>
      </c>
      <c r="B1011" s="1426" t="s">
        <v>2030</v>
      </c>
      <c r="C1011" s="1007" t="s">
        <v>2031</v>
      </c>
      <c r="D1011" s="1047">
        <v>0</v>
      </c>
      <c r="E1011" s="1047">
        <v>0</v>
      </c>
      <c r="F1011" s="1047">
        <v>0</v>
      </c>
      <c r="G1011" s="1047" t="s">
        <v>7980</v>
      </c>
      <c r="H1011" s="1047" t="s">
        <v>7981</v>
      </c>
    </row>
    <row r="1012" spans="1:9">
      <c r="A1012" s="1044">
        <v>9</v>
      </c>
      <c r="B1012" s="1426" t="s">
        <v>2032</v>
      </c>
      <c r="C1012" s="1007" t="s">
        <v>7954</v>
      </c>
      <c r="D1012" s="1047" t="s">
        <v>7949</v>
      </c>
      <c r="E1012" s="1047" t="s">
        <v>7982</v>
      </c>
      <c r="F1012" s="1047" t="s">
        <v>7983</v>
      </c>
      <c r="G1012" s="1047">
        <v>0</v>
      </c>
      <c r="H1012" s="1047" t="s">
        <v>7983</v>
      </c>
    </row>
    <row r="1013" spans="1:9">
      <c r="A1013" s="1044">
        <v>9</v>
      </c>
      <c r="B1013" s="1426" t="s">
        <v>1094</v>
      </c>
      <c r="C1013" s="1007" t="s">
        <v>8684</v>
      </c>
      <c r="D1013" s="1047" t="s">
        <v>7984</v>
      </c>
      <c r="E1013" s="1047" t="s">
        <v>7985</v>
      </c>
      <c r="F1013" s="1047" t="s">
        <v>7986</v>
      </c>
      <c r="G1013" s="1047" t="s">
        <v>7987</v>
      </c>
      <c r="H1013" s="1047" t="s">
        <v>7988</v>
      </c>
    </row>
    <row r="1014" spans="1:9">
      <c r="A1014" s="1044">
        <v>9</v>
      </c>
      <c r="B1014" s="1426" t="s">
        <v>1180</v>
      </c>
      <c r="C1014" s="1007" t="s">
        <v>6714</v>
      </c>
      <c r="D1014" s="1047" t="s">
        <v>7984</v>
      </c>
      <c r="E1014" s="1047" t="s">
        <v>7985</v>
      </c>
      <c r="F1014" s="1047" t="s">
        <v>7986</v>
      </c>
      <c r="G1014" s="1047" t="s">
        <v>7987</v>
      </c>
      <c r="H1014" s="1047" t="s">
        <v>7988</v>
      </c>
    </row>
    <row r="1015" spans="1:9">
      <c r="A1015" s="1044">
        <v>9</v>
      </c>
      <c r="B1015" s="1426" t="s">
        <v>1181</v>
      </c>
      <c r="C1015" s="1007" t="s">
        <v>8720</v>
      </c>
      <c r="D1015" s="1047">
        <v>0</v>
      </c>
      <c r="E1015" s="1047" t="s">
        <v>7989</v>
      </c>
      <c r="F1015" s="1047" t="s">
        <v>7989</v>
      </c>
      <c r="G1015" s="1047" t="s">
        <v>7990</v>
      </c>
      <c r="H1015" s="1047" t="s">
        <v>7991</v>
      </c>
    </row>
    <row r="1016" spans="1:9" s="271" customFormat="1">
      <c r="A1016" s="1044">
        <v>9</v>
      </c>
      <c r="B1016" s="1426" t="s">
        <v>7992</v>
      </c>
      <c r="C1016" s="1007" t="s">
        <v>8721</v>
      </c>
      <c r="D1016" s="1047">
        <v>0</v>
      </c>
      <c r="E1016" s="1047" t="s">
        <v>7993</v>
      </c>
      <c r="F1016" s="1047" t="s">
        <v>7993</v>
      </c>
      <c r="G1016" s="1047" t="s">
        <v>7993</v>
      </c>
      <c r="H1016" s="1047">
        <v>0</v>
      </c>
      <c r="I1016" s="269"/>
    </row>
    <row r="1017" spans="1:9">
      <c r="A1017" s="1044">
        <v>9</v>
      </c>
      <c r="B1017" s="1426" t="s">
        <v>7994</v>
      </c>
      <c r="C1017" s="1007" t="s">
        <v>7995</v>
      </c>
      <c r="D1017" s="1047">
        <v>0</v>
      </c>
      <c r="E1017" s="1047" t="s">
        <v>7996</v>
      </c>
      <c r="F1017" s="1047" t="s">
        <v>7996</v>
      </c>
      <c r="G1017" s="1047" t="s">
        <v>7996</v>
      </c>
      <c r="H1017" s="1047">
        <v>0</v>
      </c>
    </row>
    <row r="1018" spans="1:9">
      <c r="A1018" s="1044">
        <v>9</v>
      </c>
      <c r="B1018" s="1426" t="s">
        <v>2033</v>
      </c>
      <c r="C1018" s="1007" t="s">
        <v>2034</v>
      </c>
      <c r="D1018" s="1047">
        <v>0</v>
      </c>
      <c r="E1018" s="1047" t="s">
        <v>7997</v>
      </c>
      <c r="F1018" s="1047" t="s">
        <v>7997</v>
      </c>
      <c r="G1018" s="1047" t="s">
        <v>7998</v>
      </c>
      <c r="H1018" s="1047" t="s">
        <v>7999</v>
      </c>
    </row>
    <row r="1019" spans="1:9">
      <c r="A1019" s="1044">
        <v>9</v>
      </c>
      <c r="B1019" s="1426" t="s">
        <v>2035</v>
      </c>
      <c r="C1019" s="1007" t="s">
        <v>2036</v>
      </c>
      <c r="D1019" s="1047">
        <v>0</v>
      </c>
      <c r="E1019" s="1047" t="s">
        <v>8000</v>
      </c>
      <c r="F1019" s="1047" t="s">
        <v>8000</v>
      </c>
      <c r="G1019" s="1047" t="s">
        <v>8001</v>
      </c>
      <c r="H1019" s="1047" t="s">
        <v>8002</v>
      </c>
      <c r="I1019" s="271"/>
    </row>
    <row r="1020" spans="1:9">
      <c r="A1020" s="1044">
        <v>9</v>
      </c>
      <c r="B1020" s="1426" t="s">
        <v>2037</v>
      </c>
      <c r="C1020" s="1007" t="s">
        <v>2038</v>
      </c>
      <c r="D1020" s="1047">
        <v>0</v>
      </c>
      <c r="E1020" s="1047" t="s">
        <v>8003</v>
      </c>
      <c r="F1020" s="1047" t="s">
        <v>8003</v>
      </c>
      <c r="G1020" s="1047" t="s">
        <v>8003</v>
      </c>
      <c r="H1020" s="1047">
        <v>0</v>
      </c>
    </row>
    <row r="1021" spans="1:9">
      <c r="A1021" s="1044">
        <v>9</v>
      </c>
      <c r="B1021" s="1426" t="s">
        <v>2039</v>
      </c>
      <c r="C1021" s="1007" t="s">
        <v>8004</v>
      </c>
      <c r="D1021" s="1047">
        <v>0</v>
      </c>
      <c r="E1021" s="1047" t="s">
        <v>8005</v>
      </c>
      <c r="F1021" s="1047" t="s">
        <v>8005</v>
      </c>
      <c r="G1021" s="1047" t="s">
        <v>8006</v>
      </c>
      <c r="H1021" s="1047">
        <v>728.35</v>
      </c>
    </row>
    <row r="1022" spans="1:9">
      <c r="A1022" s="1044">
        <v>9</v>
      </c>
      <c r="B1022" s="1426" t="s">
        <v>2040</v>
      </c>
      <c r="C1022" s="1007" t="s">
        <v>2041</v>
      </c>
      <c r="D1022" s="1047">
        <v>0</v>
      </c>
      <c r="E1022" s="1047">
        <v>0</v>
      </c>
      <c r="F1022" s="1047">
        <v>0</v>
      </c>
      <c r="G1022" s="1047">
        <v>0</v>
      </c>
      <c r="H1022" s="1047">
        <v>0</v>
      </c>
    </row>
    <row r="1023" spans="1:9">
      <c r="A1023" s="1044">
        <v>9</v>
      </c>
      <c r="B1023" s="1426" t="s">
        <v>2042</v>
      </c>
      <c r="C1023" s="1007" t="s">
        <v>2043</v>
      </c>
      <c r="D1023" s="1047">
        <v>0</v>
      </c>
      <c r="E1023" s="1047" t="s">
        <v>8007</v>
      </c>
      <c r="F1023" s="1047" t="s">
        <v>8007</v>
      </c>
      <c r="G1023" s="1047" t="s">
        <v>8008</v>
      </c>
      <c r="H1023" s="1047" t="s">
        <v>8009</v>
      </c>
    </row>
    <row r="1024" spans="1:9" s="271" customFormat="1">
      <c r="A1024" s="1044">
        <v>9</v>
      </c>
      <c r="B1024" s="1426" t="s">
        <v>2044</v>
      </c>
      <c r="C1024" s="1007" t="s">
        <v>2045</v>
      </c>
      <c r="D1024" s="1047">
        <v>0</v>
      </c>
      <c r="E1024" s="1047" t="s">
        <v>8010</v>
      </c>
      <c r="F1024" s="1047" t="s">
        <v>8010</v>
      </c>
      <c r="G1024" s="1047" t="s">
        <v>8010</v>
      </c>
      <c r="H1024" s="1047">
        <v>0</v>
      </c>
      <c r="I1024" s="269"/>
    </row>
    <row r="1025" spans="1:9">
      <c r="A1025" s="1044">
        <v>9</v>
      </c>
      <c r="B1025" s="1426" t="s">
        <v>2046</v>
      </c>
      <c r="C1025" s="1007" t="s">
        <v>2047</v>
      </c>
      <c r="D1025" s="1047">
        <v>0</v>
      </c>
      <c r="E1025" s="1047" t="s">
        <v>7012</v>
      </c>
      <c r="F1025" s="1047" t="s">
        <v>7012</v>
      </c>
      <c r="G1025" s="1047" t="s">
        <v>8011</v>
      </c>
      <c r="H1025" s="1047" t="s">
        <v>8012</v>
      </c>
    </row>
    <row r="1026" spans="1:9">
      <c r="A1026" s="1044">
        <v>9</v>
      </c>
      <c r="B1026" s="1426" t="s">
        <v>3686</v>
      </c>
      <c r="C1026" s="1007" t="s">
        <v>3687</v>
      </c>
      <c r="D1026" s="1047">
        <v>0</v>
      </c>
      <c r="E1026" s="1047" t="s">
        <v>8013</v>
      </c>
      <c r="F1026" s="1047" t="s">
        <v>8013</v>
      </c>
      <c r="G1026" s="1047" t="s">
        <v>8014</v>
      </c>
      <c r="H1026" s="1047" t="s">
        <v>8015</v>
      </c>
    </row>
    <row r="1027" spans="1:9">
      <c r="A1027" s="1044">
        <v>9</v>
      </c>
      <c r="B1027" s="1426" t="s">
        <v>2048</v>
      </c>
      <c r="C1027" s="1007" t="s">
        <v>2049</v>
      </c>
      <c r="D1027" s="1047">
        <v>0</v>
      </c>
      <c r="E1027" s="1047" t="s">
        <v>8016</v>
      </c>
      <c r="F1027" s="1047" t="s">
        <v>8016</v>
      </c>
      <c r="G1027" s="1047" t="s">
        <v>8017</v>
      </c>
      <c r="H1027" s="1047" t="s">
        <v>8018</v>
      </c>
    </row>
    <row r="1028" spans="1:9">
      <c r="A1028" s="1044">
        <v>9</v>
      </c>
      <c r="B1028" s="1426" t="s">
        <v>2050</v>
      </c>
      <c r="C1028" s="1007" t="s">
        <v>8722</v>
      </c>
      <c r="D1028" s="1047">
        <v>0</v>
      </c>
      <c r="E1028" s="1047" t="s">
        <v>8019</v>
      </c>
      <c r="F1028" s="1047" t="s">
        <v>8019</v>
      </c>
      <c r="G1028" s="1047" t="s">
        <v>8020</v>
      </c>
      <c r="H1028" s="1047" t="s">
        <v>8021</v>
      </c>
    </row>
    <row r="1029" spans="1:9">
      <c r="A1029" s="1044">
        <v>9</v>
      </c>
      <c r="B1029" s="1426" t="s">
        <v>3688</v>
      </c>
      <c r="C1029" s="1007" t="s">
        <v>3689</v>
      </c>
      <c r="D1029" s="1047">
        <v>0</v>
      </c>
      <c r="E1029" s="1047" t="s">
        <v>8022</v>
      </c>
      <c r="F1029" s="1047" t="s">
        <v>8022</v>
      </c>
      <c r="G1029" s="1047" t="s">
        <v>8023</v>
      </c>
      <c r="H1029" s="1047" t="s">
        <v>8024</v>
      </c>
    </row>
    <row r="1030" spans="1:9">
      <c r="A1030" s="1044">
        <v>9</v>
      </c>
      <c r="B1030" s="1426" t="s">
        <v>3690</v>
      </c>
      <c r="C1030" s="1007" t="s">
        <v>3691</v>
      </c>
      <c r="D1030" s="1047">
        <v>0</v>
      </c>
      <c r="E1030" s="1047" t="s">
        <v>8025</v>
      </c>
      <c r="F1030" s="1047" t="s">
        <v>8025</v>
      </c>
      <c r="G1030" s="1047" t="s">
        <v>8026</v>
      </c>
      <c r="H1030" s="1047" t="s">
        <v>8027</v>
      </c>
    </row>
    <row r="1031" spans="1:9">
      <c r="A1031" s="1044">
        <v>9</v>
      </c>
      <c r="B1031" s="1426" t="s">
        <v>3692</v>
      </c>
      <c r="C1031" s="1007" t="s">
        <v>3693</v>
      </c>
      <c r="D1031" s="1047">
        <v>0</v>
      </c>
      <c r="E1031" s="1047" t="s">
        <v>8028</v>
      </c>
      <c r="F1031" s="1047" t="s">
        <v>8028</v>
      </c>
      <c r="G1031" s="1047" t="s">
        <v>8029</v>
      </c>
      <c r="H1031" s="1047" t="s">
        <v>8030</v>
      </c>
    </row>
    <row r="1032" spans="1:9" s="271" customFormat="1">
      <c r="A1032" s="1044">
        <v>9</v>
      </c>
      <c r="B1032" s="1426" t="s">
        <v>3694</v>
      </c>
      <c r="C1032" s="1007" t="s">
        <v>3695</v>
      </c>
      <c r="D1032" s="1047">
        <v>0</v>
      </c>
      <c r="E1032" s="1047" t="s">
        <v>8031</v>
      </c>
      <c r="F1032" s="1047" t="s">
        <v>8031</v>
      </c>
      <c r="G1032" s="1047" t="s">
        <v>8032</v>
      </c>
      <c r="H1032" s="1047" t="s">
        <v>8033</v>
      </c>
      <c r="I1032" s="269"/>
    </row>
    <row r="1033" spans="1:9">
      <c r="A1033" s="1044">
        <v>9</v>
      </c>
      <c r="B1033" s="1426" t="s">
        <v>3696</v>
      </c>
      <c r="C1033" s="1007" t="s">
        <v>3697</v>
      </c>
      <c r="D1033" s="1047">
        <v>0</v>
      </c>
      <c r="E1033" s="1047" t="s">
        <v>8034</v>
      </c>
      <c r="F1033" s="1047" t="s">
        <v>8034</v>
      </c>
      <c r="G1033" s="1047" t="s">
        <v>8035</v>
      </c>
      <c r="H1033" s="1047" t="s">
        <v>8036</v>
      </c>
    </row>
    <row r="1034" spans="1:9">
      <c r="A1034" s="1044">
        <v>9</v>
      </c>
      <c r="B1034" s="1426" t="s">
        <v>3698</v>
      </c>
      <c r="C1034" s="1007" t="s">
        <v>3699</v>
      </c>
      <c r="D1034" s="1047">
        <v>0</v>
      </c>
      <c r="E1034" s="1047" t="s">
        <v>8037</v>
      </c>
      <c r="F1034" s="1047" t="s">
        <v>8037</v>
      </c>
      <c r="G1034" s="1047" t="s">
        <v>8038</v>
      </c>
      <c r="H1034" s="1047" t="s">
        <v>8039</v>
      </c>
      <c r="I1034" s="271"/>
    </row>
    <row r="1035" spans="1:9">
      <c r="A1035" s="1044">
        <v>9</v>
      </c>
      <c r="B1035" s="1426" t="s">
        <v>3700</v>
      </c>
      <c r="C1035" s="1007" t="s">
        <v>3701</v>
      </c>
      <c r="D1035" s="1047">
        <v>0</v>
      </c>
      <c r="E1035" s="1047" t="s">
        <v>8040</v>
      </c>
      <c r="F1035" s="1047" t="s">
        <v>8040</v>
      </c>
      <c r="G1035" s="1047" t="s">
        <v>8041</v>
      </c>
      <c r="H1035" s="1047" t="s">
        <v>8042</v>
      </c>
      <c r="I1035" s="271"/>
    </row>
    <row r="1036" spans="1:9">
      <c r="A1036" s="1044">
        <v>9</v>
      </c>
      <c r="B1036" s="1426" t="s">
        <v>3702</v>
      </c>
      <c r="C1036" s="1007" t="s">
        <v>3703</v>
      </c>
      <c r="D1036" s="1047">
        <v>0</v>
      </c>
      <c r="E1036" s="1047" t="s">
        <v>6335</v>
      </c>
      <c r="F1036" s="1047" t="s">
        <v>6335</v>
      </c>
      <c r="G1036" s="1047" t="s">
        <v>8043</v>
      </c>
      <c r="H1036" s="1047" t="s">
        <v>8044</v>
      </c>
      <c r="I1036" s="271"/>
    </row>
    <row r="1037" spans="1:9">
      <c r="A1037" s="1044">
        <v>9</v>
      </c>
      <c r="B1037" s="1426" t="s">
        <v>3704</v>
      </c>
      <c r="C1037" s="1007" t="s">
        <v>3705</v>
      </c>
      <c r="D1037" s="1047">
        <v>0</v>
      </c>
      <c r="E1037" s="1047" t="s">
        <v>8045</v>
      </c>
      <c r="F1037" s="1047" t="s">
        <v>8045</v>
      </c>
      <c r="G1037" s="1047" t="s">
        <v>8046</v>
      </c>
      <c r="H1037" s="1047" t="s">
        <v>8047</v>
      </c>
    </row>
    <row r="1038" spans="1:9">
      <c r="A1038" s="1044">
        <v>9</v>
      </c>
      <c r="B1038" s="1426" t="s">
        <v>3706</v>
      </c>
      <c r="C1038" s="1007" t="s">
        <v>3707</v>
      </c>
      <c r="D1038" s="1047">
        <v>0</v>
      </c>
      <c r="E1038" s="1047" t="s">
        <v>8048</v>
      </c>
      <c r="F1038" s="1047" t="s">
        <v>8048</v>
      </c>
      <c r="G1038" s="1047" t="s">
        <v>8049</v>
      </c>
      <c r="H1038" s="1047" t="s">
        <v>8050</v>
      </c>
    </row>
    <row r="1039" spans="1:9">
      <c r="A1039" s="1044">
        <v>9</v>
      </c>
      <c r="B1039" s="1426" t="s">
        <v>3708</v>
      </c>
      <c r="C1039" s="1007" t="s">
        <v>3709</v>
      </c>
      <c r="D1039" s="1047">
        <v>0</v>
      </c>
      <c r="E1039" s="1047" t="s">
        <v>8051</v>
      </c>
      <c r="F1039" s="1047" t="s">
        <v>8051</v>
      </c>
      <c r="G1039" s="1047" t="s">
        <v>8052</v>
      </c>
      <c r="H1039" s="1047" t="s">
        <v>8053</v>
      </c>
    </row>
    <row r="1040" spans="1:9" s="271" customFormat="1">
      <c r="A1040" s="1044">
        <v>9</v>
      </c>
      <c r="B1040" s="1426" t="s">
        <v>3710</v>
      </c>
      <c r="C1040" s="1007" t="s">
        <v>3711</v>
      </c>
      <c r="D1040" s="1047">
        <v>0</v>
      </c>
      <c r="E1040" s="1047" t="s">
        <v>8054</v>
      </c>
      <c r="F1040" s="1047" t="s">
        <v>8054</v>
      </c>
      <c r="G1040" s="1047" t="s">
        <v>8055</v>
      </c>
      <c r="H1040" s="1047" t="s">
        <v>8056</v>
      </c>
      <c r="I1040" s="269"/>
    </row>
    <row r="1041" spans="1:8">
      <c r="A1041" s="1044">
        <v>9</v>
      </c>
      <c r="B1041" s="1426" t="s">
        <v>8057</v>
      </c>
      <c r="C1041" s="1007" t="s">
        <v>8058</v>
      </c>
      <c r="D1041" s="1047">
        <v>0</v>
      </c>
      <c r="E1041" s="1047" t="s">
        <v>8059</v>
      </c>
      <c r="F1041" s="1047" t="s">
        <v>8059</v>
      </c>
      <c r="G1041" s="1047" t="s">
        <v>8060</v>
      </c>
      <c r="H1041" s="1047" t="s">
        <v>8061</v>
      </c>
    </row>
    <row r="1042" spans="1:8">
      <c r="A1042" s="1044">
        <v>9</v>
      </c>
      <c r="B1042" s="1426" t="s">
        <v>8062</v>
      </c>
      <c r="C1042" s="1007" t="s">
        <v>8063</v>
      </c>
      <c r="D1042" s="1047">
        <v>0</v>
      </c>
      <c r="E1042" s="1047" t="s">
        <v>6295</v>
      </c>
      <c r="F1042" s="1047" t="s">
        <v>6295</v>
      </c>
      <c r="G1042" s="1047" t="s">
        <v>8064</v>
      </c>
      <c r="H1042" s="1047" t="s">
        <v>8065</v>
      </c>
    </row>
    <row r="1043" spans="1:8">
      <c r="A1043" s="1044">
        <v>9</v>
      </c>
      <c r="B1043" s="1426" t="s">
        <v>8066</v>
      </c>
      <c r="C1043" s="1007" t="s">
        <v>8067</v>
      </c>
      <c r="D1043" s="1047">
        <v>0</v>
      </c>
      <c r="E1043" s="1047" t="s">
        <v>8068</v>
      </c>
      <c r="F1043" s="1047" t="s">
        <v>8068</v>
      </c>
      <c r="G1043" s="1047" t="s">
        <v>8069</v>
      </c>
      <c r="H1043" s="1047" t="s">
        <v>8070</v>
      </c>
    </row>
    <row r="1044" spans="1:8" ht="23.45" customHeight="1">
      <c r="A1044" s="1044">
        <v>9</v>
      </c>
      <c r="B1044" s="1426" t="s">
        <v>2051</v>
      </c>
      <c r="C1044" s="1007" t="s">
        <v>8720</v>
      </c>
      <c r="D1044" s="1047">
        <v>0</v>
      </c>
      <c r="E1044" s="1047" t="s">
        <v>8071</v>
      </c>
      <c r="F1044" s="1047" t="s">
        <v>8071</v>
      </c>
      <c r="G1044" s="1047" t="s">
        <v>8072</v>
      </c>
      <c r="H1044" s="1047" t="s">
        <v>8073</v>
      </c>
    </row>
    <row r="1045" spans="1:8">
      <c r="A1045" s="1044">
        <v>9</v>
      </c>
      <c r="B1045" s="1426" t="s">
        <v>8074</v>
      </c>
      <c r="C1045" s="1007" t="s">
        <v>8075</v>
      </c>
      <c r="D1045" s="1047">
        <v>0</v>
      </c>
      <c r="E1045" s="1047" t="s">
        <v>8076</v>
      </c>
      <c r="F1045" s="1047" t="s">
        <v>8076</v>
      </c>
      <c r="G1045" s="1047" t="s">
        <v>8077</v>
      </c>
      <c r="H1045" s="1047" t="s">
        <v>8078</v>
      </c>
    </row>
    <row r="1046" spans="1:8">
      <c r="A1046" s="1044">
        <v>9</v>
      </c>
      <c r="B1046" s="1426" t="s">
        <v>2052</v>
      </c>
      <c r="C1046" s="1007" t="s">
        <v>2053</v>
      </c>
      <c r="D1046" s="1047">
        <v>0</v>
      </c>
      <c r="E1046" s="1047" t="s">
        <v>8079</v>
      </c>
      <c r="F1046" s="1047" t="s">
        <v>8079</v>
      </c>
      <c r="G1046" s="1047">
        <v>0</v>
      </c>
      <c r="H1046" s="1047" t="s">
        <v>8079</v>
      </c>
    </row>
    <row r="1047" spans="1:8">
      <c r="A1047" s="1044">
        <v>9</v>
      </c>
      <c r="B1047" s="1426" t="s">
        <v>2054</v>
      </c>
      <c r="C1047" s="1007" t="s">
        <v>8080</v>
      </c>
      <c r="D1047" s="1047">
        <v>0</v>
      </c>
      <c r="E1047" s="1047" t="s">
        <v>8081</v>
      </c>
      <c r="F1047" s="1047" t="s">
        <v>8081</v>
      </c>
      <c r="G1047" s="1047" t="s">
        <v>8082</v>
      </c>
      <c r="H1047" s="1047" t="s">
        <v>8083</v>
      </c>
    </row>
    <row r="1048" spans="1:8">
      <c r="A1048" s="1044">
        <v>9</v>
      </c>
      <c r="B1048" s="1426" t="s">
        <v>2055</v>
      </c>
      <c r="C1048" s="1007" t="s">
        <v>3712</v>
      </c>
      <c r="D1048" s="1047">
        <v>0</v>
      </c>
      <c r="E1048" s="1047" t="s">
        <v>8084</v>
      </c>
      <c r="F1048" s="1047" t="s">
        <v>8084</v>
      </c>
      <c r="G1048" s="1047" t="s">
        <v>8085</v>
      </c>
      <c r="H1048" s="1047" t="s">
        <v>8086</v>
      </c>
    </row>
    <row r="1049" spans="1:8">
      <c r="A1049" s="1044">
        <v>9</v>
      </c>
      <c r="B1049" s="1426" t="s">
        <v>2056</v>
      </c>
      <c r="C1049" s="1007" t="s">
        <v>8720</v>
      </c>
      <c r="D1049" s="1047" t="s">
        <v>7984</v>
      </c>
      <c r="E1049" s="1047" t="s">
        <v>8087</v>
      </c>
      <c r="F1049" s="1047" t="s">
        <v>8088</v>
      </c>
      <c r="G1049" s="1047">
        <v>0</v>
      </c>
      <c r="H1049" s="1047" t="s">
        <v>8088</v>
      </c>
    </row>
    <row r="1050" spans="1:8">
      <c r="A1050" s="1044">
        <v>9</v>
      </c>
      <c r="B1050" s="1426" t="s">
        <v>1182</v>
      </c>
      <c r="C1050" s="1007" t="s">
        <v>1183</v>
      </c>
      <c r="D1050" s="1047" t="s">
        <v>7239</v>
      </c>
      <c r="E1050" s="1047" t="s">
        <v>8089</v>
      </c>
      <c r="F1050" s="1047" t="s">
        <v>8090</v>
      </c>
      <c r="G1050" s="1047" t="s">
        <v>8091</v>
      </c>
      <c r="H1050" s="1047" t="s">
        <v>8092</v>
      </c>
    </row>
    <row r="1051" spans="1:8">
      <c r="A1051" s="1044">
        <v>9</v>
      </c>
      <c r="B1051" s="1426" t="s">
        <v>1749</v>
      </c>
      <c r="C1051" s="1007" t="s">
        <v>6714</v>
      </c>
      <c r="D1051" s="1047" t="s">
        <v>7239</v>
      </c>
      <c r="E1051" s="1047" t="s">
        <v>8089</v>
      </c>
      <c r="F1051" s="1047" t="s">
        <v>8090</v>
      </c>
      <c r="G1051" s="1047" t="s">
        <v>8091</v>
      </c>
      <c r="H1051" s="1047" t="s">
        <v>8092</v>
      </c>
    </row>
    <row r="1052" spans="1:8">
      <c r="A1052" s="1044">
        <v>9</v>
      </c>
      <c r="B1052" s="1426" t="s">
        <v>2057</v>
      </c>
      <c r="C1052" s="1007" t="s">
        <v>8093</v>
      </c>
      <c r="D1052" s="1047">
        <v>0</v>
      </c>
      <c r="E1052" s="1047" t="s">
        <v>8094</v>
      </c>
      <c r="F1052" s="1047" t="s">
        <v>8094</v>
      </c>
      <c r="G1052" s="1047" t="s">
        <v>8091</v>
      </c>
      <c r="H1052" s="1047" t="s">
        <v>8095</v>
      </c>
    </row>
    <row r="1053" spans="1:8">
      <c r="A1053" s="1044">
        <v>9</v>
      </c>
      <c r="B1053" s="1426" t="s">
        <v>2058</v>
      </c>
      <c r="C1053" s="1007" t="s">
        <v>3713</v>
      </c>
      <c r="D1053" s="1047">
        <v>0</v>
      </c>
      <c r="E1053" s="1047" t="s">
        <v>8096</v>
      </c>
      <c r="F1053" s="1047" t="s">
        <v>8096</v>
      </c>
      <c r="G1053" s="1047" t="s">
        <v>8097</v>
      </c>
      <c r="H1053" s="1047" t="s">
        <v>8098</v>
      </c>
    </row>
    <row r="1054" spans="1:8">
      <c r="A1054" s="1044">
        <v>9</v>
      </c>
      <c r="B1054" s="1426" t="s">
        <v>3714</v>
      </c>
      <c r="C1054" s="1007" t="s">
        <v>3715</v>
      </c>
      <c r="D1054" s="1047">
        <v>0</v>
      </c>
      <c r="E1054" s="1047" t="s">
        <v>7020</v>
      </c>
      <c r="F1054" s="1047" t="s">
        <v>7020</v>
      </c>
      <c r="G1054" s="1047" t="s">
        <v>8099</v>
      </c>
      <c r="H1054" s="1047" t="s">
        <v>8100</v>
      </c>
    </row>
    <row r="1055" spans="1:8">
      <c r="A1055" s="1044">
        <v>9</v>
      </c>
      <c r="B1055" s="1426" t="s">
        <v>2059</v>
      </c>
      <c r="C1055" s="1007" t="s">
        <v>3716</v>
      </c>
      <c r="D1055" s="1047">
        <v>0</v>
      </c>
      <c r="E1055" s="1047" t="s">
        <v>8101</v>
      </c>
      <c r="F1055" s="1047" t="s">
        <v>8101</v>
      </c>
      <c r="G1055" s="1047" t="s">
        <v>8102</v>
      </c>
      <c r="H1055" s="1047" t="s">
        <v>8103</v>
      </c>
    </row>
    <row r="1056" spans="1:8">
      <c r="A1056" s="1044">
        <v>9</v>
      </c>
      <c r="B1056" s="1426" t="s">
        <v>2060</v>
      </c>
      <c r="C1056" s="1007" t="s">
        <v>2061</v>
      </c>
      <c r="D1056" s="1047">
        <v>0</v>
      </c>
      <c r="E1056" s="1047" t="s">
        <v>8104</v>
      </c>
      <c r="F1056" s="1047" t="s">
        <v>8104</v>
      </c>
      <c r="G1056" s="1047" t="s">
        <v>8105</v>
      </c>
      <c r="H1056" s="1047" t="s">
        <v>8106</v>
      </c>
    </row>
    <row r="1057" spans="1:8">
      <c r="A1057" s="1044">
        <v>9</v>
      </c>
      <c r="B1057" s="1426" t="s">
        <v>2062</v>
      </c>
      <c r="C1057" s="1007" t="s">
        <v>2063</v>
      </c>
      <c r="D1057" s="1047">
        <v>0</v>
      </c>
      <c r="E1057" s="1047" t="s">
        <v>8101</v>
      </c>
      <c r="F1057" s="1047" t="s">
        <v>8101</v>
      </c>
      <c r="G1057" s="1047" t="s">
        <v>8107</v>
      </c>
      <c r="H1057" s="1047" t="s">
        <v>8108</v>
      </c>
    </row>
    <row r="1058" spans="1:8">
      <c r="A1058" s="1044">
        <v>9</v>
      </c>
      <c r="B1058" s="1426" t="s">
        <v>2064</v>
      </c>
      <c r="C1058" s="1007" t="s">
        <v>3717</v>
      </c>
      <c r="D1058" s="1047">
        <v>0</v>
      </c>
      <c r="E1058" s="1047" t="s">
        <v>8109</v>
      </c>
      <c r="F1058" s="1047" t="s">
        <v>8109</v>
      </c>
      <c r="G1058" s="1047" t="s">
        <v>8110</v>
      </c>
      <c r="H1058" s="1047" t="s">
        <v>8111</v>
      </c>
    </row>
    <row r="1059" spans="1:8">
      <c r="A1059" s="1044">
        <v>9</v>
      </c>
      <c r="B1059" s="1426" t="s">
        <v>2065</v>
      </c>
      <c r="C1059" s="1007" t="s">
        <v>3718</v>
      </c>
      <c r="D1059" s="1047">
        <v>0</v>
      </c>
      <c r="E1059" s="1047" t="s">
        <v>8112</v>
      </c>
      <c r="F1059" s="1047" t="s">
        <v>8112</v>
      </c>
      <c r="G1059" s="1047" t="s">
        <v>8113</v>
      </c>
      <c r="H1059" s="1047" t="s">
        <v>8114</v>
      </c>
    </row>
    <row r="1060" spans="1:8">
      <c r="A1060" s="1044">
        <v>9</v>
      </c>
      <c r="B1060" s="1426" t="s">
        <v>2066</v>
      </c>
      <c r="C1060" s="1007" t="s">
        <v>8115</v>
      </c>
      <c r="D1060" s="1047">
        <v>0</v>
      </c>
      <c r="E1060" s="1047" t="s">
        <v>8116</v>
      </c>
      <c r="F1060" s="1047" t="s">
        <v>8116</v>
      </c>
      <c r="G1060" s="1047" t="s">
        <v>8117</v>
      </c>
      <c r="H1060" s="1047" t="s">
        <v>8118</v>
      </c>
    </row>
    <row r="1061" spans="1:8">
      <c r="A1061" s="1044">
        <v>9</v>
      </c>
      <c r="B1061" s="1426" t="s">
        <v>2067</v>
      </c>
      <c r="C1061" s="1007" t="s">
        <v>8119</v>
      </c>
      <c r="D1061" s="1047">
        <v>0</v>
      </c>
      <c r="E1061" s="1047">
        <v>0</v>
      </c>
      <c r="F1061" s="1047">
        <v>0</v>
      </c>
      <c r="G1061" s="1047">
        <v>0</v>
      </c>
      <c r="H1061" s="1047">
        <v>0</v>
      </c>
    </row>
    <row r="1062" spans="1:8">
      <c r="A1062" s="1044">
        <v>9</v>
      </c>
      <c r="B1062" s="1426" t="s">
        <v>2068</v>
      </c>
      <c r="C1062" s="1007" t="s">
        <v>8120</v>
      </c>
      <c r="D1062" s="1047">
        <v>0</v>
      </c>
      <c r="E1062" s="1047" t="s">
        <v>8121</v>
      </c>
      <c r="F1062" s="1047" t="s">
        <v>8121</v>
      </c>
      <c r="G1062" s="1047">
        <v>0</v>
      </c>
      <c r="H1062" s="1047" t="s">
        <v>8121</v>
      </c>
    </row>
    <row r="1063" spans="1:8">
      <c r="A1063" s="1044">
        <v>9</v>
      </c>
      <c r="B1063" s="1426" t="s">
        <v>2069</v>
      </c>
      <c r="C1063" s="1007" t="s">
        <v>8122</v>
      </c>
      <c r="D1063" s="1047">
        <v>0</v>
      </c>
      <c r="E1063" s="1047" t="s">
        <v>8123</v>
      </c>
      <c r="F1063" s="1047" t="s">
        <v>8123</v>
      </c>
      <c r="G1063" s="1047" t="s">
        <v>8123</v>
      </c>
      <c r="H1063" s="1047">
        <v>0</v>
      </c>
    </row>
    <row r="1064" spans="1:8">
      <c r="A1064" s="1044">
        <v>9</v>
      </c>
      <c r="B1064" s="1426" t="s">
        <v>2070</v>
      </c>
      <c r="C1064" s="1007" t="s">
        <v>8124</v>
      </c>
      <c r="D1064" s="1047">
        <v>0</v>
      </c>
      <c r="E1064" s="1047" t="s">
        <v>8125</v>
      </c>
      <c r="F1064" s="1047" t="s">
        <v>8125</v>
      </c>
      <c r="G1064" s="1047" t="s">
        <v>8126</v>
      </c>
      <c r="H1064" s="1047" t="s">
        <v>8127</v>
      </c>
    </row>
    <row r="1065" spans="1:8">
      <c r="A1065" s="1044">
        <v>9</v>
      </c>
      <c r="B1065" s="1426" t="s">
        <v>3719</v>
      </c>
      <c r="C1065" s="1007" t="s">
        <v>3720</v>
      </c>
      <c r="D1065" s="1047">
        <v>0</v>
      </c>
      <c r="E1065" s="1047" t="s">
        <v>8128</v>
      </c>
      <c r="F1065" s="1047" t="s">
        <v>8128</v>
      </c>
      <c r="G1065" s="1047" t="s">
        <v>8076</v>
      </c>
      <c r="H1065" s="1047" t="s">
        <v>7019</v>
      </c>
    </row>
    <row r="1066" spans="1:8">
      <c r="A1066" s="1044">
        <v>9</v>
      </c>
      <c r="B1066" s="1426" t="s">
        <v>3721</v>
      </c>
      <c r="C1066" s="1007" t="s">
        <v>3722</v>
      </c>
      <c r="D1066" s="1047">
        <v>0</v>
      </c>
      <c r="E1066" s="1047" t="s">
        <v>8129</v>
      </c>
      <c r="F1066" s="1047" t="s">
        <v>8129</v>
      </c>
      <c r="G1066" s="1047" t="s">
        <v>8130</v>
      </c>
      <c r="H1066" s="1047" t="s">
        <v>8131</v>
      </c>
    </row>
    <row r="1067" spans="1:8">
      <c r="A1067" s="1044">
        <v>9</v>
      </c>
      <c r="B1067" s="1426" t="s">
        <v>3723</v>
      </c>
      <c r="C1067" s="1007" t="s">
        <v>8132</v>
      </c>
      <c r="D1067" s="1047">
        <v>0</v>
      </c>
      <c r="E1067" s="1047" t="s">
        <v>8133</v>
      </c>
      <c r="F1067" s="1047" t="s">
        <v>8133</v>
      </c>
      <c r="G1067" s="1047" t="s">
        <v>8134</v>
      </c>
      <c r="H1067" s="1047" t="s">
        <v>8135</v>
      </c>
    </row>
    <row r="1068" spans="1:8">
      <c r="A1068" s="1044">
        <v>9</v>
      </c>
      <c r="B1068" s="1426" t="s">
        <v>3724</v>
      </c>
      <c r="C1068" s="1007" t="s">
        <v>3725</v>
      </c>
      <c r="D1068" s="1047">
        <v>0</v>
      </c>
      <c r="E1068" s="1047" t="s">
        <v>8136</v>
      </c>
      <c r="F1068" s="1047" t="s">
        <v>8136</v>
      </c>
      <c r="G1068" s="1047" t="s">
        <v>8137</v>
      </c>
      <c r="H1068" s="1047" t="s">
        <v>8138</v>
      </c>
    </row>
    <row r="1069" spans="1:8">
      <c r="A1069" s="1044">
        <v>9</v>
      </c>
      <c r="B1069" s="1426" t="s">
        <v>3726</v>
      </c>
      <c r="C1069" s="1007" t="s">
        <v>8139</v>
      </c>
      <c r="D1069" s="1047">
        <v>0</v>
      </c>
      <c r="E1069" s="1047" t="s">
        <v>8140</v>
      </c>
      <c r="F1069" s="1047" t="s">
        <v>8140</v>
      </c>
      <c r="G1069" s="1047" t="s">
        <v>8141</v>
      </c>
      <c r="H1069" s="1047" t="s">
        <v>8142</v>
      </c>
    </row>
    <row r="1070" spans="1:8">
      <c r="A1070" s="1044">
        <v>9</v>
      </c>
      <c r="B1070" s="1426" t="s">
        <v>3727</v>
      </c>
      <c r="C1070" s="1007" t="s">
        <v>3728</v>
      </c>
      <c r="D1070" s="1047">
        <v>0</v>
      </c>
      <c r="E1070" s="1047" t="s">
        <v>8143</v>
      </c>
      <c r="F1070" s="1047" t="s">
        <v>8143</v>
      </c>
      <c r="G1070" s="1047" t="s">
        <v>8144</v>
      </c>
      <c r="H1070" s="1047" t="s">
        <v>8145</v>
      </c>
    </row>
    <row r="1071" spans="1:8">
      <c r="A1071" s="1044">
        <v>9</v>
      </c>
      <c r="B1071" s="1426" t="s">
        <v>2071</v>
      </c>
      <c r="C1071" s="1007" t="s">
        <v>8093</v>
      </c>
      <c r="D1071" s="1047" t="s">
        <v>7239</v>
      </c>
      <c r="E1071" s="1047" t="s">
        <v>8146</v>
      </c>
      <c r="F1071" s="1047" t="s">
        <v>8147</v>
      </c>
      <c r="G1071" s="1047">
        <v>0</v>
      </c>
      <c r="H1071" s="1047" t="s">
        <v>8147</v>
      </c>
    </row>
    <row r="1072" spans="1:8">
      <c r="A1072" s="1044">
        <v>9</v>
      </c>
      <c r="B1072" s="1426" t="s">
        <v>1220</v>
      </c>
      <c r="C1072" s="1007" t="s">
        <v>1221</v>
      </c>
      <c r="D1072" s="1047" t="s">
        <v>8148</v>
      </c>
      <c r="E1072" s="1047" t="s">
        <v>8149</v>
      </c>
      <c r="F1072" s="1047" t="s">
        <v>8150</v>
      </c>
      <c r="G1072" s="1047" t="s">
        <v>8151</v>
      </c>
      <c r="H1072" s="1047" t="s">
        <v>8152</v>
      </c>
    </row>
    <row r="1073" spans="1:8">
      <c r="A1073" s="1044">
        <v>9</v>
      </c>
      <c r="B1073" s="1426" t="s">
        <v>1763</v>
      </c>
      <c r="C1073" s="1007" t="s">
        <v>6714</v>
      </c>
      <c r="D1073" s="1047" t="s">
        <v>8148</v>
      </c>
      <c r="E1073" s="1047" t="s">
        <v>8149</v>
      </c>
      <c r="F1073" s="1047" t="s">
        <v>8150</v>
      </c>
      <c r="G1073" s="1047" t="s">
        <v>8151</v>
      </c>
      <c r="H1073" s="1047" t="s">
        <v>8152</v>
      </c>
    </row>
    <row r="1074" spans="1:8">
      <c r="A1074" s="1044">
        <v>9</v>
      </c>
      <c r="B1074" s="1426" t="s">
        <v>2072</v>
      </c>
      <c r="C1074" s="1007" t="s">
        <v>8153</v>
      </c>
      <c r="D1074" s="1047">
        <v>0</v>
      </c>
      <c r="E1074" s="1047" t="s">
        <v>8154</v>
      </c>
      <c r="F1074" s="1047" t="s">
        <v>8154</v>
      </c>
      <c r="G1074" s="1047" t="s">
        <v>8151</v>
      </c>
      <c r="H1074" s="1047" t="s">
        <v>8155</v>
      </c>
    </row>
    <row r="1075" spans="1:8">
      <c r="A1075" s="1044">
        <v>9</v>
      </c>
      <c r="B1075" s="1426" t="s">
        <v>2073</v>
      </c>
      <c r="C1075" s="1007" t="s">
        <v>8156</v>
      </c>
      <c r="D1075" s="1047">
        <v>0</v>
      </c>
      <c r="E1075" s="1047" t="s">
        <v>8157</v>
      </c>
      <c r="F1075" s="1047" t="s">
        <v>8157</v>
      </c>
      <c r="G1075" s="1047" t="s">
        <v>8158</v>
      </c>
      <c r="H1075" s="1047" t="s">
        <v>8159</v>
      </c>
    </row>
    <row r="1076" spans="1:8">
      <c r="A1076" s="1044">
        <v>9</v>
      </c>
      <c r="B1076" s="1426" t="s">
        <v>8160</v>
      </c>
      <c r="C1076" s="1007" t="s">
        <v>8161</v>
      </c>
      <c r="D1076" s="1047">
        <v>0</v>
      </c>
      <c r="E1076" s="1047" t="s">
        <v>8162</v>
      </c>
      <c r="F1076" s="1047" t="s">
        <v>8162</v>
      </c>
      <c r="G1076" s="1047" t="s">
        <v>8163</v>
      </c>
      <c r="H1076" s="1047" t="s">
        <v>8164</v>
      </c>
    </row>
    <row r="1077" spans="1:8">
      <c r="A1077" s="1044">
        <v>9</v>
      </c>
      <c r="B1077" s="1426" t="s">
        <v>8165</v>
      </c>
      <c r="C1077" s="1007" t="s">
        <v>8166</v>
      </c>
      <c r="D1077" s="1047">
        <v>0</v>
      </c>
      <c r="E1077" s="1047" t="s">
        <v>8167</v>
      </c>
      <c r="F1077" s="1047" t="s">
        <v>8167</v>
      </c>
      <c r="G1077" s="1047" t="s">
        <v>8167</v>
      </c>
      <c r="H1077" s="1047">
        <v>0</v>
      </c>
    </row>
    <row r="1078" spans="1:8">
      <c r="A1078" s="1044">
        <v>9</v>
      </c>
      <c r="B1078" s="1426" t="s">
        <v>2074</v>
      </c>
      <c r="C1078" s="1007" t="s">
        <v>2075</v>
      </c>
      <c r="D1078" s="1047">
        <v>0</v>
      </c>
      <c r="E1078" s="1047" t="s">
        <v>8168</v>
      </c>
      <c r="F1078" s="1047" t="s">
        <v>8168</v>
      </c>
      <c r="G1078" s="1047" t="s">
        <v>8169</v>
      </c>
      <c r="H1078" s="1047" t="s">
        <v>8170</v>
      </c>
    </row>
    <row r="1079" spans="1:8">
      <c r="A1079" s="1044">
        <v>9</v>
      </c>
      <c r="B1079" s="1426" t="s">
        <v>8171</v>
      </c>
      <c r="C1079" s="1007" t="s">
        <v>8172</v>
      </c>
      <c r="D1079" s="1047">
        <v>0</v>
      </c>
      <c r="E1079" s="1047" t="s">
        <v>8173</v>
      </c>
      <c r="F1079" s="1047" t="s">
        <v>8173</v>
      </c>
      <c r="G1079" s="1047" t="s">
        <v>8173</v>
      </c>
      <c r="H1079" s="1047">
        <v>0</v>
      </c>
    </row>
    <row r="1080" spans="1:8">
      <c r="A1080" s="1044">
        <v>9</v>
      </c>
      <c r="B1080" s="1426" t="s">
        <v>8174</v>
      </c>
      <c r="C1080" s="1007" t="s">
        <v>8175</v>
      </c>
      <c r="D1080" s="1047">
        <v>0</v>
      </c>
      <c r="E1080" s="1047" t="s">
        <v>7056</v>
      </c>
      <c r="F1080" s="1047" t="s">
        <v>7056</v>
      </c>
      <c r="G1080" s="1047" t="s">
        <v>8176</v>
      </c>
      <c r="H1080" s="1047" t="s">
        <v>8177</v>
      </c>
    </row>
    <row r="1081" spans="1:8">
      <c r="A1081" s="1044">
        <v>9</v>
      </c>
      <c r="B1081" s="1426" t="s">
        <v>8178</v>
      </c>
      <c r="C1081" s="1007" t="s">
        <v>8179</v>
      </c>
      <c r="D1081" s="1047">
        <v>0</v>
      </c>
      <c r="E1081" s="1047" t="s">
        <v>8148</v>
      </c>
      <c r="F1081" s="1047" t="s">
        <v>8148</v>
      </c>
      <c r="G1081" s="1047" t="s">
        <v>8148</v>
      </c>
      <c r="H1081" s="1047">
        <v>0</v>
      </c>
    </row>
    <row r="1082" spans="1:8">
      <c r="A1082" s="1044">
        <v>9</v>
      </c>
      <c r="B1082" s="1426" t="s">
        <v>2076</v>
      </c>
      <c r="C1082" s="1007" t="s">
        <v>2077</v>
      </c>
      <c r="D1082" s="1047">
        <v>0</v>
      </c>
      <c r="E1082" s="1047" t="s">
        <v>8180</v>
      </c>
      <c r="F1082" s="1047" t="s">
        <v>8180</v>
      </c>
      <c r="G1082" s="1047" t="s">
        <v>8181</v>
      </c>
      <c r="H1082" s="1047" t="s">
        <v>8182</v>
      </c>
    </row>
    <row r="1083" spans="1:8">
      <c r="A1083" s="1044">
        <v>9</v>
      </c>
      <c r="B1083" s="1426" t="s">
        <v>2078</v>
      </c>
      <c r="C1083" s="1007" t="s">
        <v>2079</v>
      </c>
      <c r="D1083" s="1047">
        <v>0</v>
      </c>
      <c r="E1083" s="1047" t="s">
        <v>8183</v>
      </c>
      <c r="F1083" s="1047" t="s">
        <v>8183</v>
      </c>
      <c r="G1083" s="1047" t="s">
        <v>8184</v>
      </c>
      <c r="H1083" s="1047" t="s">
        <v>8185</v>
      </c>
    </row>
    <row r="1084" spans="1:8">
      <c r="A1084" s="1044">
        <v>9</v>
      </c>
      <c r="B1084" s="1426" t="s">
        <v>2080</v>
      </c>
      <c r="C1084" s="1007" t="s">
        <v>8186</v>
      </c>
      <c r="D1084" s="1047">
        <v>0</v>
      </c>
      <c r="E1084" s="1047" t="s">
        <v>8187</v>
      </c>
      <c r="F1084" s="1047" t="s">
        <v>8187</v>
      </c>
      <c r="G1084" s="1047" t="s">
        <v>8188</v>
      </c>
      <c r="H1084" s="1047" t="s">
        <v>8189</v>
      </c>
    </row>
    <row r="1085" spans="1:8">
      <c r="A1085" s="1044">
        <v>9</v>
      </c>
      <c r="B1085" s="1426" t="s">
        <v>2081</v>
      </c>
      <c r="C1085" s="1007" t="s">
        <v>2082</v>
      </c>
      <c r="D1085" s="1047">
        <v>0</v>
      </c>
      <c r="E1085" s="1047" t="s">
        <v>8190</v>
      </c>
      <c r="F1085" s="1047" t="s">
        <v>8190</v>
      </c>
      <c r="G1085" s="1047">
        <v>0</v>
      </c>
      <c r="H1085" s="1047" t="s">
        <v>8190</v>
      </c>
    </row>
    <row r="1086" spans="1:8">
      <c r="A1086" s="1044">
        <v>9</v>
      </c>
      <c r="B1086" s="1426" t="s">
        <v>2083</v>
      </c>
      <c r="C1086" s="1007" t="s">
        <v>8191</v>
      </c>
      <c r="D1086" s="1047" t="s">
        <v>8148</v>
      </c>
      <c r="E1086" s="1047" t="s">
        <v>8192</v>
      </c>
      <c r="F1086" s="1047" t="s">
        <v>8193</v>
      </c>
      <c r="G1086" s="1047">
        <v>0</v>
      </c>
      <c r="H1086" s="1047" t="s">
        <v>8193</v>
      </c>
    </row>
    <row r="1087" spans="1:8">
      <c r="A1087" s="1044">
        <v>9</v>
      </c>
      <c r="B1087" s="1426" t="s">
        <v>1249</v>
      </c>
      <c r="C1087" s="1007" t="s">
        <v>1250</v>
      </c>
      <c r="D1087" s="1047" t="s">
        <v>6698</v>
      </c>
      <c r="E1087" s="1047" t="s">
        <v>8194</v>
      </c>
      <c r="F1087" s="1047" t="s">
        <v>8195</v>
      </c>
      <c r="G1087" s="1047" t="s">
        <v>8196</v>
      </c>
      <c r="H1087" s="1047" t="s">
        <v>8197</v>
      </c>
    </row>
    <row r="1088" spans="1:8">
      <c r="A1088" s="1044">
        <v>9</v>
      </c>
      <c r="B1088" s="1426" t="s">
        <v>1775</v>
      </c>
      <c r="C1088" s="1007" t="s">
        <v>6714</v>
      </c>
      <c r="D1088" s="1047" t="s">
        <v>6698</v>
      </c>
      <c r="E1088" s="1047" t="s">
        <v>8194</v>
      </c>
      <c r="F1088" s="1047" t="s">
        <v>8195</v>
      </c>
      <c r="G1088" s="1047" t="s">
        <v>8196</v>
      </c>
      <c r="H1088" s="1047" t="s">
        <v>8197</v>
      </c>
    </row>
    <row r="1089" spans="1:8">
      <c r="A1089" s="1044">
        <v>9</v>
      </c>
      <c r="B1089" s="1426" t="s">
        <v>2084</v>
      </c>
      <c r="C1089" s="1007" t="s">
        <v>8198</v>
      </c>
      <c r="D1089" s="1047">
        <v>0</v>
      </c>
      <c r="E1089" s="1047" t="s">
        <v>8199</v>
      </c>
      <c r="F1089" s="1047" t="s">
        <v>8199</v>
      </c>
      <c r="G1089" s="1047" t="s">
        <v>8196</v>
      </c>
      <c r="H1089" s="1047" t="s">
        <v>8200</v>
      </c>
    </row>
    <row r="1090" spans="1:8">
      <c r="A1090" s="1044">
        <v>9</v>
      </c>
      <c r="B1090" s="1426" t="s">
        <v>2085</v>
      </c>
      <c r="C1090" s="1007" t="s">
        <v>8201</v>
      </c>
      <c r="D1090" s="1047">
        <v>0</v>
      </c>
      <c r="E1090" s="1047" t="s">
        <v>8202</v>
      </c>
      <c r="F1090" s="1047" t="s">
        <v>8202</v>
      </c>
      <c r="G1090" s="1047" t="s">
        <v>8203</v>
      </c>
      <c r="H1090" s="1047" t="s">
        <v>8204</v>
      </c>
    </row>
    <row r="1091" spans="1:8">
      <c r="A1091" s="1044">
        <v>9</v>
      </c>
      <c r="B1091" s="1426" t="s">
        <v>2086</v>
      </c>
      <c r="C1091" s="1007" t="s">
        <v>2087</v>
      </c>
      <c r="D1091" s="1047">
        <v>0</v>
      </c>
      <c r="E1091" s="1047" t="s">
        <v>8205</v>
      </c>
      <c r="F1091" s="1047" t="s">
        <v>8205</v>
      </c>
      <c r="G1091" s="1047" t="s">
        <v>8206</v>
      </c>
      <c r="H1091" s="1047" t="s">
        <v>8207</v>
      </c>
    </row>
    <row r="1092" spans="1:8">
      <c r="A1092" s="1044">
        <v>9</v>
      </c>
      <c r="B1092" s="1426" t="s">
        <v>2088</v>
      </c>
      <c r="C1092" s="1007" t="s">
        <v>2089</v>
      </c>
      <c r="D1092" s="1047">
        <v>0</v>
      </c>
      <c r="E1092" s="1047" t="s">
        <v>8208</v>
      </c>
      <c r="F1092" s="1047" t="s">
        <v>8208</v>
      </c>
      <c r="G1092" s="1047">
        <v>0</v>
      </c>
      <c r="H1092" s="1047" t="s">
        <v>8208</v>
      </c>
    </row>
    <row r="1093" spans="1:8">
      <c r="A1093" s="1044">
        <v>9</v>
      </c>
      <c r="B1093" s="1426" t="s">
        <v>8209</v>
      </c>
      <c r="C1093" s="1007" t="s">
        <v>8210</v>
      </c>
      <c r="D1093" s="1047">
        <v>0</v>
      </c>
      <c r="E1093" s="1047" t="s">
        <v>8211</v>
      </c>
      <c r="F1093" s="1047" t="s">
        <v>8211</v>
      </c>
      <c r="G1093" s="1047" t="s">
        <v>8212</v>
      </c>
      <c r="H1093" s="1047" t="s">
        <v>8213</v>
      </c>
    </row>
    <row r="1094" spans="1:8">
      <c r="A1094" s="1044">
        <v>9</v>
      </c>
      <c r="B1094" s="1426" t="s">
        <v>3729</v>
      </c>
      <c r="C1094" s="1007" t="s">
        <v>3730</v>
      </c>
      <c r="D1094" s="1047">
        <v>0</v>
      </c>
      <c r="E1094" s="1047" t="s">
        <v>6736</v>
      </c>
      <c r="F1094" s="1047" t="s">
        <v>6736</v>
      </c>
      <c r="G1094" s="1047" t="s">
        <v>8214</v>
      </c>
      <c r="H1094" s="1047" t="s">
        <v>8215</v>
      </c>
    </row>
    <row r="1095" spans="1:8">
      <c r="A1095" s="1044">
        <v>9</v>
      </c>
      <c r="B1095" s="1426" t="s">
        <v>2090</v>
      </c>
      <c r="C1095" s="1007" t="s">
        <v>8198</v>
      </c>
      <c r="D1095" s="1047" t="s">
        <v>6698</v>
      </c>
      <c r="E1095" s="1047" t="s">
        <v>8216</v>
      </c>
      <c r="F1095" s="1047" t="s">
        <v>8217</v>
      </c>
      <c r="G1095" s="1047">
        <v>0</v>
      </c>
      <c r="H1095" s="1047" t="s">
        <v>8217</v>
      </c>
    </row>
    <row r="1096" spans="1:8">
      <c r="A1096" s="1044">
        <v>9</v>
      </c>
      <c r="B1096" s="1426" t="s">
        <v>1283</v>
      </c>
      <c r="C1096" s="1007" t="s">
        <v>1284</v>
      </c>
      <c r="D1096" s="1047" t="s">
        <v>8218</v>
      </c>
      <c r="E1096" s="1047" t="s">
        <v>8219</v>
      </c>
      <c r="F1096" s="1047" t="s">
        <v>8220</v>
      </c>
      <c r="G1096" s="1047" t="s">
        <v>8221</v>
      </c>
      <c r="H1096" s="1047" t="s">
        <v>8222</v>
      </c>
    </row>
    <row r="1097" spans="1:8">
      <c r="A1097" s="1044">
        <v>9</v>
      </c>
      <c r="B1097" s="1426" t="s">
        <v>1779</v>
      </c>
      <c r="C1097" s="1007" t="s">
        <v>6714</v>
      </c>
      <c r="D1097" s="1047" t="s">
        <v>8218</v>
      </c>
      <c r="E1097" s="1047" t="s">
        <v>8219</v>
      </c>
      <c r="F1097" s="1047" t="s">
        <v>8220</v>
      </c>
      <c r="G1097" s="1047" t="s">
        <v>8221</v>
      </c>
      <c r="H1097" s="1047" t="s">
        <v>8222</v>
      </c>
    </row>
    <row r="1098" spans="1:8">
      <c r="A1098" s="1044">
        <v>9</v>
      </c>
      <c r="B1098" s="1426" t="s">
        <v>2091</v>
      </c>
      <c r="C1098" s="1007" t="s">
        <v>8223</v>
      </c>
      <c r="D1098" s="1047">
        <v>0</v>
      </c>
      <c r="E1098" s="1047" t="s">
        <v>8224</v>
      </c>
      <c r="F1098" s="1047" t="s">
        <v>8224</v>
      </c>
      <c r="G1098" s="1047" t="s">
        <v>8221</v>
      </c>
      <c r="H1098" s="1047" t="s">
        <v>8225</v>
      </c>
    </row>
    <row r="1099" spans="1:8">
      <c r="A1099" s="1044">
        <v>9</v>
      </c>
      <c r="B1099" s="1426" t="s">
        <v>2092</v>
      </c>
      <c r="C1099" s="1007" t="s">
        <v>2093</v>
      </c>
      <c r="D1099" s="1047">
        <v>0</v>
      </c>
      <c r="E1099" s="1047" t="s">
        <v>8226</v>
      </c>
      <c r="F1099" s="1047" t="s">
        <v>8226</v>
      </c>
      <c r="G1099" s="1047" t="s">
        <v>8227</v>
      </c>
      <c r="H1099" s="1047" t="s">
        <v>8228</v>
      </c>
    </row>
    <row r="1100" spans="1:8">
      <c r="A1100" s="1044">
        <v>9</v>
      </c>
      <c r="B1100" s="1426" t="s">
        <v>2094</v>
      </c>
      <c r="C1100" s="1007" t="s">
        <v>2095</v>
      </c>
      <c r="D1100" s="1047">
        <v>0</v>
      </c>
      <c r="E1100" s="1047" t="s">
        <v>8229</v>
      </c>
      <c r="F1100" s="1047" t="s">
        <v>8229</v>
      </c>
      <c r="G1100" s="1047">
        <v>0</v>
      </c>
      <c r="H1100" s="1047" t="s">
        <v>8229</v>
      </c>
    </row>
    <row r="1101" spans="1:8">
      <c r="A1101" s="1044">
        <v>9</v>
      </c>
      <c r="B1101" s="1426" t="s">
        <v>2096</v>
      </c>
      <c r="C1101" s="1007" t="s">
        <v>2097</v>
      </c>
      <c r="D1101" s="1047">
        <v>0</v>
      </c>
      <c r="E1101" s="1047" t="s">
        <v>8230</v>
      </c>
      <c r="F1101" s="1047" t="s">
        <v>8230</v>
      </c>
      <c r="G1101" s="1047" t="s">
        <v>8231</v>
      </c>
      <c r="H1101" s="1047" t="s">
        <v>8232</v>
      </c>
    </row>
    <row r="1102" spans="1:8">
      <c r="A1102" s="1044">
        <v>9</v>
      </c>
      <c r="B1102" s="1426" t="s">
        <v>2098</v>
      </c>
      <c r="C1102" s="1007" t="s">
        <v>2099</v>
      </c>
      <c r="D1102" s="1047">
        <v>0</v>
      </c>
      <c r="E1102" s="1047" t="s">
        <v>8233</v>
      </c>
      <c r="F1102" s="1047" t="s">
        <v>8233</v>
      </c>
      <c r="G1102" s="1047">
        <v>0</v>
      </c>
      <c r="H1102" s="1047" t="s">
        <v>8233</v>
      </c>
    </row>
    <row r="1103" spans="1:8">
      <c r="A1103" s="1044">
        <v>9</v>
      </c>
      <c r="B1103" s="1426" t="s">
        <v>2100</v>
      </c>
      <c r="C1103" s="1007" t="s">
        <v>2101</v>
      </c>
      <c r="D1103" s="1047">
        <v>0</v>
      </c>
      <c r="E1103" s="1047" t="s">
        <v>4881</v>
      </c>
      <c r="F1103" s="1047" t="s">
        <v>4881</v>
      </c>
      <c r="G1103" s="1047">
        <v>0</v>
      </c>
      <c r="H1103" s="1047" t="s">
        <v>4881</v>
      </c>
    </row>
    <row r="1104" spans="1:8">
      <c r="A1104" s="1044">
        <v>9</v>
      </c>
      <c r="B1104" s="1426" t="s">
        <v>2102</v>
      </c>
      <c r="C1104" s="1007" t="s">
        <v>8234</v>
      </c>
      <c r="D1104" s="1047">
        <v>0</v>
      </c>
      <c r="E1104" s="1047" t="s">
        <v>8235</v>
      </c>
      <c r="F1104" s="1047" t="s">
        <v>8235</v>
      </c>
      <c r="G1104" s="1047" t="s">
        <v>8236</v>
      </c>
      <c r="H1104" s="1047" t="s">
        <v>8237</v>
      </c>
    </row>
    <row r="1105" spans="1:8">
      <c r="A1105" s="1044">
        <v>9</v>
      </c>
      <c r="B1105" s="1426" t="s">
        <v>2103</v>
      </c>
      <c r="C1105" s="1007" t="s">
        <v>2104</v>
      </c>
      <c r="D1105" s="1047">
        <v>0</v>
      </c>
      <c r="E1105" s="1047" t="s">
        <v>8238</v>
      </c>
      <c r="F1105" s="1047" t="s">
        <v>8238</v>
      </c>
      <c r="G1105" s="1047" t="s">
        <v>8239</v>
      </c>
      <c r="H1105" s="1047" t="s">
        <v>8240</v>
      </c>
    </row>
    <row r="1106" spans="1:8">
      <c r="A1106" s="1044">
        <v>9</v>
      </c>
      <c r="B1106" s="1426" t="s">
        <v>8241</v>
      </c>
      <c r="C1106" s="1007" t="s">
        <v>8242</v>
      </c>
      <c r="D1106" s="1047">
        <v>0</v>
      </c>
      <c r="E1106" s="1047" t="s">
        <v>6757</v>
      </c>
      <c r="F1106" s="1047" t="s">
        <v>6757</v>
      </c>
      <c r="G1106" s="1047" t="s">
        <v>8243</v>
      </c>
      <c r="H1106" s="1047" t="s">
        <v>8244</v>
      </c>
    </row>
    <row r="1107" spans="1:8">
      <c r="A1107" s="1044">
        <v>9</v>
      </c>
      <c r="B1107" s="1426" t="s">
        <v>2105</v>
      </c>
      <c r="C1107" s="1007" t="s">
        <v>8223</v>
      </c>
      <c r="D1107" s="1047" t="s">
        <v>8218</v>
      </c>
      <c r="E1107" s="1047" t="s">
        <v>8245</v>
      </c>
      <c r="F1107" s="1047" t="s">
        <v>8246</v>
      </c>
      <c r="G1107" s="1047">
        <v>0</v>
      </c>
      <c r="H1107" s="1047" t="s">
        <v>8246</v>
      </c>
    </row>
    <row r="1108" spans="1:8">
      <c r="A1108" s="1044">
        <v>9</v>
      </c>
      <c r="B1108" s="1426" t="s">
        <v>1353</v>
      </c>
      <c r="C1108" s="1007" t="s">
        <v>1354</v>
      </c>
      <c r="D1108" s="1047" t="s">
        <v>8247</v>
      </c>
      <c r="E1108" s="1047" t="s">
        <v>8248</v>
      </c>
      <c r="F1108" s="1047" t="s">
        <v>8249</v>
      </c>
      <c r="G1108" s="1047" t="s">
        <v>8250</v>
      </c>
      <c r="H1108" s="1047" t="s">
        <v>8251</v>
      </c>
    </row>
    <row r="1109" spans="1:8">
      <c r="A1109" s="1044">
        <v>9</v>
      </c>
      <c r="B1109" s="1426" t="s">
        <v>1786</v>
      </c>
      <c r="C1109" s="1007" t="s">
        <v>6714</v>
      </c>
      <c r="D1109" s="1047" t="s">
        <v>8247</v>
      </c>
      <c r="E1109" s="1047" t="s">
        <v>8248</v>
      </c>
      <c r="F1109" s="1047" t="s">
        <v>8249</v>
      </c>
      <c r="G1109" s="1047" t="s">
        <v>8250</v>
      </c>
      <c r="H1109" s="1047" t="s">
        <v>8251</v>
      </c>
    </row>
    <row r="1110" spans="1:8">
      <c r="A1110" s="1044">
        <v>9</v>
      </c>
      <c r="B1110" s="1426" t="s">
        <v>2106</v>
      </c>
      <c r="C1110" s="1007" t="s">
        <v>8252</v>
      </c>
      <c r="D1110" s="1047">
        <v>0</v>
      </c>
      <c r="E1110" s="1047" t="s">
        <v>8249</v>
      </c>
      <c r="F1110" s="1047" t="s">
        <v>8249</v>
      </c>
      <c r="G1110" s="1047" t="s">
        <v>8250</v>
      </c>
      <c r="H1110" s="1047" t="s">
        <v>8251</v>
      </c>
    </row>
    <row r="1111" spans="1:8">
      <c r="A1111" s="1044">
        <v>9</v>
      </c>
      <c r="B1111" s="1426" t="s">
        <v>2107</v>
      </c>
      <c r="C1111" s="1007" t="s">
        <v>8253</v>
      </c>
      <c r="D1111" s="1047">
        <v>0</v>
      </c>
      <c r="E1111" s="1047" t="s">
        <v>8249</v>
      </c>
      <c r="F1111" s="1047" t="s">
        <v>8249</v>
      </c>
      <c r="G1111" s="1047" t="s">
        <v>8250</v>
      </c>
      <c r="H1111" s="1047" t="s">
        <v>8251</v>
      </c>
    </row>
    <row r="1112" spans="1:8">
      <c r="A1112" s="1044">
        <v>9</v>
      </c>
      <c r="B1112" s="1426" t="s">
        <v>2108</v>
      </c>
      <c r="C1112" s="1007" t="s">
        <v>8252</v>
      </c>
      <c r="D1112" s="1047" t="s">
        <v>8247</v>
      </c>
      <c r="E1112" s="1047" t="s">
        <v>8254</v>
      </c>
      <c r="F1112" s="1047">
        <v>0</v>
      </c>
      <c r="G1112" s="1047">
        <v>0</v>
      </c>
      <c r="H1112" s="1047">
        <v>0</v>
      </c>
    </row>
    <row r="1113" spans="1:8">
      <c r="A1113" s="1044">
        <v>9</v>
      </c>
      <c r="B1113" s="1426" t="s">
        <v>1610</v>
      </c>
      <c r="C1113" s="1007" t="s">
        <v>1611</v>
      </c>
      <c r="D1113" s="1047">
        <v>0</v>
      </c>
      <c r="E1113" s="1047" t="s">
        <v>8255</v>
      </c>
      <c r="F1113" s="1047" t="s">
        <v>8255</v>
      </c>
      <c r="G1113" s="1047">
        <v>0</v>
      </c>
      <c r="H1113" s="1047" t="s">
        <v>8255</v>
      </c>
    </row>
    <row r="1114" spans="1:8">
      <c r="A1114" s="1044">
        <v>9</v>
      </c>
      <c r="B1114" s="1426" t="s">
        <v>2109</v>
      </c>
      <c r="C1114" s="1007" t="s">
        <v>8256</v>
      </c>
      <c r="D1114" s="1047">
        <v>0</v>
      </c>
      <c r="E1114" s="1047" t="s">
        <v>8255</v>
      </c>
      <c r="F1114" s="1047" t="s">
        <v>8255</v>
      </c>
      <c r="G1114" s="1047">
        <v>0</v>
      </c>
      <c r="H1114" s="1047" t="s">
        <v>8255</v>
      </c>
    </row>
    <row r="1115" spans="1:8">
      <c r="A1115" s="1044">
        <v>9</v>
      </c>
      <c r="B1115" s="1426" t="s">
        <v>2110</v>
      </c>
      <c r="C1115" s="1007" t="s">
        <v>8257</v>
      </c>
      <c r="D1115" s="1047">
        <v>0</v>
      </c>
      <c r="E1115" s="1047" t="s">
        <v>8255</v>
      </c>
      <c r="F1115" s="1047" t="s">
        <v>8255</v>
      </c>
      <c r="G1115" s="1047">
        <v>0</v>
      </c>
      <c r="H1115" s="1047" t="s">
        <v>8255</v>
      </c>
    </row>
    <row r="1116" spans="1:8">
      <c r="A1116" s="1044">
        <v>9</v>
      </c>
      <c r="B1116" s="1426" t="s">
        <v>2111</v>
      </c>
      <c r="C1116" s="1007" t="s">
        <v>2112</v>
      </c>
      <c r="D1116" s="1047">
        <v>0</v>
      </c>
      <c r="E1116" s="1047" t="s">
        <v>8255</v>
      </c>
      <c r="F1116" s="1047" t="s">
        <v>8255</v>
      </c>
      <c r="G1116" s="1047">
        <v>0</v>
      </c>
      <c r="H1116" s="1047" t="s">
        <v>8255</v>
      </c>
    </row>
    <row r="1117" spans="1:8">
      <c r="A1117" s="1044">
        <v>9</v>
      </c>
      <c r="B1117" s="1426" t="s">
        <v>2113</v>
      </c>
      <c r="C1117" s="1007" t="s">
        <v>8258</v>
      </c>
      <c r="D1117" s="1047">
        <v>0</v>
      </c>
      <c r="E1117" s="1047">
        <v>0</v>
      </c>
      <c r="F1117" s="1047">
        <v>0</v>
      </c>
      <c r="G1117" s="1047">
        <v>0</v>
      </c>
      <c r="H1117" s="1047">
        <v>0</v>
      </c>
    </row>
    <row r="1118" spans="1:8">
      <c r="A1118" s="1427">
        <v>10</v>
      </c>
      <c r="B1118" s="1428"/>
      <c r="C1118" s="1040" t="s">
        <v>105</v>
      </c>
      <c r="D1118" s="1429">
        <v>0</v>
      </c>
      <c r="E1118" s="1429" t="s">
        <v>8259</v>
      </c>
      <c r="F1118" s="1429" t="s">
        <v>8259</v>
      </c>
      <c r="G1118" s="1429" t="s">
        <v>8260</v>
      </c>
      <c r="H1118" s="1429" t="s">
        <v>8261</v>
      </c>
    </row>
    <row r="1119" spans="1:8">
      <c r="A1119" s="1044">
        <v>10</v>
      </c>
      <c r="B1119" s="1426" t="s">
        <v>984</v>
      </c>
      <c r="C1119" s="1007" t="s">
        <v>985</v>
      </c>
      <c r="D1119" s="1047">
        <v>0</v>
      </c>
      <c r="E1119" s="1047" t="s">
        <v>8262</v>
      </c>
      <c r="F1119" s="1047" t="s">
        <v>8262</v>
      </c>
      <c r="G1119" s="1047" t="s">
        <v>8263</v>
      </c>
      <c r="H1119" s="1047" t="s">
        <v>8264</v>
      </c>
    </row>
    <row r="1120" spans="1:8">
      <c r="A1120" s="1044">
        <v>10</v>
      </c>
      <c r="B1120" s="1426" t="s">
        <v>1666</v>
      </c>
      <c r="C1120" s="1007" t="s">
        <v>6714</v>
      </c>
      <c r="D1120" s="1047">
        <v>0</v>
      </c>
      <c r="E1120" s="1047" t="s">
        <v>8262</v>
      </c>
      <c r="F1120" s="1047" t="s">
        <v>8262</v>
      </c>
      <c r="G1120" s="1047" t="s">
        <v>8263</v>
      </c>
      <c r="H1120" s="1047" t="s">
        <v>8264</v>
      </c>
    </row>
    <row r="1121" spans="1:8">
      <c r="A1121" s="1044">
        <v>10</v>
      </c>
      <c r="B1121" s="1426" t="s">
        <v>8265</v>
      </c>
      <c r="C1121" s="1007" t="s">
        <v>2114</v>
      </c>
      <c r="D1121" s="1047">
        <v>0</v>
      </c>
      <c r="E1121" s="1047">
        <v>0</v>
      </c>
      <c r="F1121" s="1047">
        <v>0</v>
      </c>
      <c r="G1121" s="1047">
        <v>0</v>
      </c>
      <c r="H1121" s="1047">
        <v>0</v>
      </c>
    </row>
    <row r="1122" spans="1:8">
      <c r="A1122" s="1044">
        <v>10</v>
      </c>
      <c r="B1122" s="1426" t="s">
        <v>2115</v>
      </c>
      <c r="C1122" s="1007" t="s">
        <v>2114</v>
      </c>
      <c r="D1122" s="1047">
        <v>0</v>
      </c>
      <c r="E1122" s="1047" t="s">
        <v>8262</v>
      </c>
      <c r="F1122" s="1047" t="s">
        <v>8262</v>
      </c>
      <c r="G1122" s="1047" t="s">
        <v>8263</v>
      </c>
      <c r="H1122" s="1047" t="s">
        <v>8264</v>
      </c>
    </row>
    <row r="1123" spans="1:8">
      <c r="A1123" s="1044">
        <v>10</v>
      </c>
      <c r="B1123" s="1426" t="s">
        <v>2116</v>
      </c>
      <c r="C1123" s="1007" t="s">
        <v>2117</v>
      </c>
      <c r="D1123" s="1047">
        <v>0</v>
      </c>
      <c r="E1123" s="1047" t="s">
        <v>8262</v>
      </c>
      <c r="F1123" s="1047" t="s">
        <v>8262</v>
      </c>
      <c r="G1123" s="1047" t="s">
        <v>8263</v>
      </c>
      <c r="H1123" s="1047" t="s">
        <v>8264</v>
      </c>
    </row>
    <row r="1124" spans="1:8">
      <c r="A1124" s="1044">
        <v>10</v>
      </c>
      <c r="B1124" s="1426" t="s">
        <v>1094</v>
      </c>
      <c r="C1124" s="1007" t="s">
        <v>8684</v>
      </c>
      <c r="D1124" s="1047">
        <v>0</v>
      </c>
      <c r="E1124" s="1047" t="s">
        <v>8266</v>
      </c>
      <c r="F1124" s="1047" t="s">
        <v>8266</v>
      </c>
      <c r="G1124" s="1047" t="s">
        <v>8267</v>
      </c>
      <c r="H1124" s="1047" t="s">
        <v>8268</v>
      </c>
    </row>
    <row r="1125" spans="1:8">
      <c r="A1125" s="1044">
        <v>10</v>
      </c>
      <c r="B1125" s="1426" t="s">
        <v>1180</v>
      </c>
      <c r="C1125" s="1007" t="s">
        <v>6714</v>
      </c>
      <c r="D1125" s="1047">
        <v>0</v>
      </c>
      <c r="E1125" s="1047" t="s">
        <v>8266</v>
      </c>
      <c r="F1125" s="1047" t="s">
        <v>8266</v>
      </c>
      <c r="G1125" s="1047" t="s">
        <v>8267</v>
      </c>
      <c r="H1125" s="1047" t="s">
        <v>8268</v>
      </c>
    </row>
    <row r="1126" spans="1:8">
      <c r="A1126" s="1044">
        <v>10</v>
      </c>
      <c r="B1126" s="1426" t="s">
        <v>2118</v>
      </c>
      <c r="C1126" s="1007" t="s">
        <v>8269</v>
      </c>
      <c r="D1126" s="1047">
        <v>0</v>
      </c>
      <c r="E1126" s="1047" t="s">
        <v>8270</v>
      </c>
      <c r="F1126" s="1047" t="s">
        <v>8270</v>
      </c>
      <c r="G1126" s="1047">
        <v>0</v>
      </c>
      <c r="H1126" s="1047" t="s">
        <v>8270</v>
      </c>
    </row>
    <row r="1127" spans="1:8">
      <c r="A1127" s="1044">
        <v>10</v>
      </c>
      <c r="B1127" s="1426" t="s">
        <v>2119</v>
      </c>
      <c r="C1127" s="1007" t="s">
        <v>8269</v>
      </c>
      <c r="D1127" s="1047">
        <v>0</v>
      </c>
      <c r="E1127" s="1047" t="s">
        <v>8271</v>
      </c>
      <c r="F1127" s="1047" t="s">
        <v>8271</v>
      </c>
      <c r="G1127" s="1047" t="s">
        <v>8267</v>
      </c>
      <c r="H1127" s="1047" t="s">
        <v>8272</v>
      </c>
    </row>
    <row r="1128" spans="1:8">
      <c r="A1128" s="1044">
        <v>10</v>
      </c>
      <c r="B1128" s="1426" t="s">
        <v>2120</v>
      </c>
      <c r="C1128" s="1007" t="s">
        <v>2121</v>
      </c>
      <c r="D1128" s="1047">
        <v>0</v>
      </c>
      <c r="E1128" s="1047" t="s">
        <v>8273</v>
      </c>
      <c r="F1128" s="1047" t="s">
        <v>8273</v>
      </c>
      <c r="G1128" s="1047" t="s">
        <v>8274</v>
      </c>
      <c r="H1128" s="1047" t="s">
        <v>8275</v>
      </c>
    </row>
    <row r="1129" spans="1:8">
      <c r="A1129" s="1044">
        <v>10</v>
      </c>
      <c r="B1129" s="1426" t="s">
        <v>2122</v>
      </c>
      <c r="C1129" s="1007" t="s">
        <v>8276</v>
      </c>
      <c r="D1129" s="1047">
        <v>0</v>
      </c>
      <c r="E1129" s="1047" t="s">
        <v>8277</v>
      </c>
      <c r="F1129" s="1047" t="s">
        <v>8277</v>
      </c>
      <c r="G1129" s="1047" t="s">
        <v>8278</v>
      </c>
      <c r="H1129" s="1047" t="s">
        <v>8279</v>
      </c>
    </row>
    <row r="1130" spans="1:8">
      <c r="A1130" s="1044">
        <v>10</v>
      </c>
      <c r="B1130" s="1426" t="s">
        <v>2123</v>
      </c>
      <c r="C1130" s="1007" t="s">
        <v>2124</v>
      </c>
      <c r="D1130" s="1047">
        <v>0</v>
      </c>
      <c r="E1130" s="1047" t="s">
        <v>8280</v>
      </c>
      <c r="F1130" s="1047" t="s">
        <v>8280</v>
      </c>
      <c r="G1130" s="1047">
        <v>0</v>
      </c>
      <c r="H1130" s="1047" t="s">
        <v>8280</v>
      </c>
    </row>
    <row r="1131" spans="1:8">
      <c r="A1131" s="1044">
        <v>10</v>
      </c>
      <c r="B1131" s="1426" t="s">
        <v>2125</v>
      </c>
      <c r="C1131" s="1007" t="s">
        <v>2126</v>
      </c>
      <c r="D1131" s="1047">
        <v>0</v>
      </c>
      <c r="E1131" s="1047" t="s">
        <v>8281</v>
      </c>
      <c r="F1131" s="1047" t="s">
        <v>8281</v>
      </c>
      <c r="G1131" s="1047" t="s">
        <v>8282</v>
      </c>
      <c r="H1131" s="1047" t="s">
        <v>8283</v>
      </c>
    </row>
    <row r="1132" spans="1:8">
      <c r="A1132" s="1044">
        <v>10</v>
      </c>
      <c r="B1132" s="1426" t="s">
        <v>2127</v>
      </c>
      <c r="C1132" s="1007" t="s">
        <v>8284</v>
      </c>
      <c r="D1132" s="1047">
        <v>0</v>
      </c>
      <c r="E1132" s="1047" t="s">
        <v>8285</v>
      </c>
      <c r="F1132" s="1047" t="s">
        <v>8285</v>
      </c>
      <c r="G1132" s="1047">
        <v>0</v>
      </c>
      <c r="H1132" s="1047" t="s">
        <v>8285</v>
      </c>
    </row>
    <row r="1133" spans="1:8">
      <c r="A1133" s="1044">
        <v>10</v>
      </c>
      <c r="B1133" s="1426" t="s">
        <v>2128</v>
      </c>
      <c r="C1133" s="1007" t="s">
        <v>8286</v>
      </c>
      <c r="D1133" s="1047">
        <v>0</v>
      </c>
      <c r="E1133" s="1047" t="s">
        <v>8287</v>
      </c>
      <c r="F1133" s="1047" t="s">
        <v>8287</v>
      </c>
      <c r="G1133" s="1047" t="s">
        <v>8288</v>
      </c>
      <c r="H1133" s="1047" t="s">
        <v>8289</v>
      </c>
    </row>
    <row r="1134" spans="1:8">
      <c r="A1134" s="1044">
        <v>10</v>
      </c>
      <c r="B1134" s="1426" t="s">
        <v>2129</v>
      </c>
      <c r="C1134" s="1007" t="s">
        <v>8290</v>
      </c>
      <c r="D1134" s="1047">
        <v>0</v>
      </c>
      <c r="E1134" s="1047" t="s">
        <v>8291</v>
      </c>
      <c r="F1134" s="1047" t="s">
        <v>8291</v>
      </c>
      <c r="G1134" s="1047" t="s">
        <v>8292</v>
      </c>
      <c r="H1134" s="1047" t="s">
        <v>8293</v>
      </c>
    </row>
    <row r="1135" spans="1:8">
      <c r="A1135" s="1044">
        <v>10</v>
      </c>
      <c r="B1135" s="1426" t="s">
        <v>1283</v>
      </c>
      <c r="C1135" s="1007" t="s">
        <v>1284</v>
      </c>
      <c r="D1135" s="1047">
        <v>0</v>
      </c>
      <c r="E1135" s="1047" t="s">
        <v>8294</v>
      </c>
      <c r="F1135" s="1047" t="s">
        <v>8294</v>
      </c>
      <c r="G1135" s="1047" t="s">
        <v>8295</v>
      </c>
      <c r="H1135" s="1047" t="s">
        <v>8296</v>
      </c>
    </row>
    <row r="1136" spans="1:8">
      <c r="A1136" s="1044">
        <v>10</v>
      </c>
      <c r="B1136" s="1426" t="s">
        <v>1779</v>
      </c>
      <c r="C1136" s="1007" t="s">
        <v>6714</v>
      </c>
      <c r="D1136" s="1047">
        <v>0</v>
      </c>
      <c r="E1136" s="1047" t="s">
        <v>8294</v>
      </c>
      <c r="F1136" s="1047" t="s">
        <v>8294</v>
      </c>
      <c r="G1136" s="1047" t="s">
        <v>8295</v>
      </c>
      <c r="H1136" s="1047" t="s">
        <v>8296</v>
      </c>
    </row>
    <row r="1137" spans="1:8">
      <c r="A1137" s="1044">
        <v>10</v>
      </c>
      <c r="B1137" s="1426" t="s">
        <v>2130</v>
      </c>
      <c r="C1137" s="1007" t="s">
        <v>2131</v>
      </c>
      <c r="D1137" s="1047">
        <v>0</v>
      </c>
      <c r="E1137" s="1047" t="s">
        <v>8297</v>
      </c>
      <c r="F1137" s="1047" t="s">
        <v>8297</v>
      </c>
      <c r="G1137" s="1047">
        <v>0</v>
      </c>
      <c r="H1137" s="1047" t="s">
        <v>8297</v>
      </c>
    </row>
    <row r="1138" spans="1:8">
      <c r="A1138" s="1044">
        <v>10</v>
      </c>
      <c r="B1138" s="1426" t="s">
        <v>2132</v>
      </c>
      <c r="C1138" s="1007" t="s">
        <v>2131</v>
      </c>
      <c r="D1138" s="1047">
        <v>0</v>
      </c>
      <c r="E1138" s="1047" t="s">
        <v>8298</v>
      </c>
      <c r="F1138" s="1047" t="s">
        <v>8298</v>
      </c>
      <c r="G1138" s="1047" t="s">
        <v>8295</v>
      </c>
      <c r="H1138" s="1047" t="s">
        <v>8299</v>
      </c>
    </row>
    <row r="1139" spans="1:8">
      <c r="A1139" s="1044">
        <v>10</v>
      </c>
      <c r="B1139" s="1426" t="s">
        <v>2133</v>
      </c>
      <c r="C1139" s="1007" t="s">
        <v>8300</v>
      </c>
      <c r="D1139" s="1047">
        <v>0</v>
      </c>
      <c r="E1139" s="1047" t="s">
        <v>8298</v>
      </c>
      <c r="F1139" s="1047" t="s">
        <v>8298</v>
      </c>
      <c r="G1139" s="1047" t="s">
        <v>8295</v>
      </c>
      <c r="H1139" s="1047" t="s">
        <v>8299</v>
      </c>
    </row>
    <row r="1140" spans="1:8">
      <c r="A1140" s="1044">
        <v>10</v>
      </c>
      <c r="B1140" s="1426" t="s">
        <v>1353</v>
      </c>
      <c r="C1140" s="1007" t="s">
        <v>1354</v>
      </c>
      <c r="D1140" s="1047">
        <v>0</v>
      </c>
      <c r="E1140" s="1047" t="s">
        <v>8301</v>
      </c>
      <c r="F1140" s="1047" t="s">
        <v>8301</v>
      </c>
      <c r="G1140" s="1047" t="s">
        <v>8302</v>
      </c>
      <c r="H1140" s="1047" t="s">
        <v>8303</v>
      </c>
    </row>
    <row r="1141" spans="1:8">
      <c r="A1141" s="1044">
        <v>10</v>
      </c>
      <c r="B1141" s="1426" t="s">
        <v>1786</v>
      </c>
      <c r="C1141" s="1007" t="s">
        <v>6714</v>
      </c>
      <c r="D1141" s="1047">
        <v>0</v>
      </c>
      <c r="E1141" s="1047" t="s">
        <v>8301</v>
      </c>
      <c r="F1141" s="1047" t="s">
        <v>8301</v>
      </c>
      <c r="G1141" s="1047" t="s">
        <v>8302</v>
      </c>
      <c r="H1141" s="1047" t="s">
        <v>8303</v>
      </c>
    </row>
    <row r="1142" spans="1:8">
      <c r="A1142" s="1044">
        <v>10</v>
      </c>
      <c r="B1142" s="1426" t="s">
        <v>2134</v>
      </c>
      <c r="C1142" s="1007" t="s">
        <v>2135</v>
      </c>
      <c r="D1142" s="1047">
        <v>0</v>
      </c>
      <c r="E1142" s="1047">
        <v>0</v>
      </c>
      <c r="F1142" s="1047">
        <v>0</v>
      </c>
      <c r="G1142" s="1047">
        <v>0</v>
      </c>
      <c r="H1142" s="1047">
        <v>0</v>
      </c>
    </row>
    <row r="1143" spans="1:8">
      <c r="A1143" s="1044">
        <v>10</v>
      </c>
      <c r="B1143" s="1426" t="s">
        <v>2136</v>
      </c>
      <c r="C1143" s="1007" t="s">
        <v>2135</v>
      </c>
      <c r="D1143" s="1047">
        <v>0</v>
      </c>
      <c r="E1143" s="1047" t="s">
        <v>8301</v>
      </c>
      <c r="F1143" s="1047" t="s">
        <v>8301</v>
      </c>
      <c r="G1143" s="1047" t="s">
        <v>8302</v>
      </c>
      <c r="H1143" s="1047" t="s">
        <v>8303</v>
      </c>
    </row>
    <row r="1144" spans="1:8">
      <c r="A1144" s="1044">
        <v>10</v>
      </c>
      <c r="B1144" s="1426" t="s">
        <v>8304</v>
      </c>
      <c r="C1144" s="1007" t="s">
        <v>8305</v>
      </c>
      <c r="D1144" s="1047">
        <v>0</v>
      </c>
      <c r="E1144" s="1047" t="s">
        <v>8306</v>
      </c>
      <c r="F1144" s="1047" t="s">
        <v>8306</v>
      </c>
      <c r="G1144" s="1047" t="s">
        <v>8307</v>
      </c>
      <c r="H1144" s="1047" t="s">
        <v>8308</v>
      </c>
    </row>
    <row r="1145" spans="1:8">
      <c r="A1145" s="1044">
        <v>10</v>
      </c>
      <c r="B1145" s="1426" t="s">
        <v>2137</v>
      </c>
      <c r="C1145" s="1007" t="s">
        <v>2138</v>
      </c>
      <c r="D1145" s="1047">
        <v>0</v>
      </c>
      <c r="E1145" s="1047" t="s">
        <v>8309</v>
      </c>
      <c r="F1145" s="1047" t="s">
        <v>8309</v>
      </c>
      <c r="G1145" s="1047" t="s">
        <v>8310</v>
      </c>
      <c r="H1145" s="1047" t="s">
        <v>8311</v>
      </c>
    </row>
    <row r="1146" spans="1:8">
      <c r="A1146" s="1044">
        <v>10</v>
      </c>
      <c r="B1146" s="1426" t="s">
        <v>8312</v>
      </c>
      <c r="C1146" s="1007" t="s">
        <v>8313</v>
      </c>
      <c r="D1146" s="1047">
        <v>0</v>
      </c>
      <c r="E1146" s="1047" t="s">
        <v>8314</v>
      </c>
      <c r="F1146" s="1047" t="s">
        <v>8314</v>
      </c>
      <c r="G1146" s="1047">
        <v>0</v>
      </c>
      <c r="H1146" s="1047" t="s">
        <v>8314</v>
      </c>
    </row>
    <row r="1147" spans="1:8">
      <c r="A1147" s="1044">
        <v>10</v>
      </c>
      <c r="B1147" s="1426" t="s">
        <v>1610</v>
      </c>
      <c r="C1147" s="1007" t="s">
        <v>1611</v>
      </c>
      <c r="D1147" s="1047">
        <v>0</v>
      </c>
      <c r="E1147" s="1047" t="s">
        <v>8315</v>
      </c>
      <c r="F1147" s="1047" t="s">
        <v>8315</v>
      </c>
      <c r="G1147" s="1047" t="s">
        <v>8316</v>
      </c>
      <c r="H1147" s="1047" t="s">
        <v>8317</v>
      </c>
    </row>
    <row r="1148" spans="1:8">
      <c r="A1148" s="1044">
        <v>10</v>
      </c>
      <c r="B1148" s="1426" t="s">
        <v>2109</v>
      </c>
      <c r="C1148" s="1007" t="s">
        <v>8256</v>
      </c>
      <c r="D1148" s="1047">
        <v>0</v>
      </c>
      <c r="E1148" s="1047" t="s">
        <v>8315</v>
      </c>
      <c r="F1148" s="1047" t="s">
        <v>8315</v>
      </c>
      <c r="G1148" s="1047" t="s">
        <v>8316</v>
      </c>
      <c r="H1148" s="1047" t="s">
        <v>8317</v>
      </c>
    </row>
    <row r="1149" spans="1:8">
      <c r="A1149" s="1044">
        <v>10</v>
      </c>
      <c r="B1149" s="1426" t="s">
        <v>2139</v>
      </c>
      <c r="C1149" s="1007" t="s">
        <v>8318</v>
      </c>
      <c r="D1149" s="1047">
        <v>0</v>
      </c>
      <c r="E1149" s="1047">
        <v>0</v>
      </c>
      <c r="F1149" s="1047">
        <v>0</v>
      </c>
      <c r="G1149" s="1047">
        <v>0</v>
      </c>
      <c r="H1149" s="1047">
        <v>0</v>
      </c>
    </row>
    <row r="1150" spans="1:8">
      <c r="A1150" s="1044">
        <v>10</v>
      </c>
      <c r="B1150" s="1426" t="s">
        <v>2140</v>
      </c>
      <c r="C1150" s="1007" t="s">
        <v>8318</v>
      </c>
      <c r="D1150" s="1047">
        <v>0</v>
      </c>
      <c r="E1150" s="1047" t="s">
        <v>8315</v>
      </c>
      <c r="F1150" s="1047" t="s">
        <v>8315</v>
      </c>
      <c r="G1150" s="1047" t="s">
        <v>8316</v>
      </c>
      <c r="H1150" s="1047" t="s">
        <v>8317</v>
      </c>
    </row>
    <row r="1151" spans="1:8">
      <c r="A1151" s="1044">
        <v>10</v>
      </c>
      <c r="B1151" s="1426" t="s">
        <v>2141</v>
      </c>
      <c r="C1151" s="1007" t="s">
        <v>8319</v>
      </c>
      <c r="D1151" s="1047">
        <v>0</v>
      </c>
      <c r="E1151" s="1047" t="s">
        <v>8320</v>
      </c>
      <c r="F1151" s="1047" t="s">
        <v>8320</v>
      </c>
      <c r="G1151" s="1047" t="s">
        <v>8321</v>
      </c>
      <c r="H1151" s="1047" t="s">
        <v>8322</v>
      </c>
    </row>
    <row r="1152" spans="1:8">
      <c r="A1152" s="1044">
        <v>10</v>
      </c>
      <c r="B1152" s="1426" t="s">
        <v>2142</v>
      </c>
      <c r="C1152" s="1007" t="s">
        <v>8323</v>
      </c>
      <c r="D1152" s="1047">
        <v>0</v>
      </c>
      <c r="E1152" s="1047">
        <v>0</v>
      </c>
      <c r="F1152" s="1047">
        <v>0</v>
      </c>
      <c r="G1152" s="1047">
        <v>0</v>
      </c>
      <c r="H1152" s="1047">
        <v>0</v>
      </c>
    </row>
    <row r="1153" spans="1:8">
      <c r="A1153" s="1044">
        <v>10</v>
      </c>
      <c r="B1153" s="1426" t="s">
        <v>2143</v>
      </c>
      <c r="C1153" s="1007" t="s">
        <v>8324</v>
      </c>
      <c r="D1153" s="1047">
        <v>0</v>
      </c>
      <c r="E1153" s="1047" t="s">
        <v>8325</v>
      </c>
      <c r="F1153" s="1047" t="s">
        <v>8325</v>
      </c>
      <c r="G1153" s="1047" t="s">
        <v>8326</v>
      </c>
      <c r="H1153" s="1047" t="s">
        <v>8327</v>
      </c>
    </row>
    <row r="1154" spans="1:8">
      <c r="A1154" s="1044">
        <v>10</v>
      </c>
      <c r="B1154" s="1426" t="s">
        <v>2144</v>
      </c>
      <c r="C1154" s="1007" t="s">
        <v>8328</v>
      </c>
      <c r="D1154" s="1047">
        <v>0</v>
      </c>
      <c r="E1154" s="1047" t="s">
        <v>8329</v>
      </c>
      <c r="F1154" s="1047" t="s">
        <v>8329</v>
      </c>
      <c r="G1154" s="1047" t="s">
        <v>8330</v>
      </c>
      <c r="H1154" s="1047" t="s">
        <v>8331</v>
      </c>
    </row>
    <row r="1155" spans="1:8">
      <c r="A1155" s="1044">
        <v>10</v>
      </c>
      <c r="B1155" s="1426" t="s">
        <v>2145</v>
      </c>
      <c r="C1155" s="1007" t="s">
        <v>8332</v>
      </c>
      <c r="D1155" s="1047">
        <v>0</v>
      </c>
      <c r="E1155" s="1047" t="s">
        <v>8333</v>
      </c>
      <c r="F1155" s="1047" t="s">
        <v>8333</v>
      </c>
      <c r="G1155" s="1047" t="s">
        <v>8334</v>
      </c>
      <c r="H1155" s="1047" t="s">
        <v>8335</v>
      </c>
    </row>
    <row r="1156" spans="1:8">
      <c r="A1156" s="1044">
        <v>10</v>
      </c>
      <c r="B1156" s="1426" t="s">
        <v>2146</v>
      </c>
      <c r="C1156" s="1007" t="s">
        <v>8336</v>
      </c>
      <c r="D1156" s="1047">
        <v>0</v>
      </c>
      <c r="E1156" s="1047" t="s">
        <v>8337</v>
      </c>
      <c r="F1156" s="1047" t="s">
        <v>8337</v>
      </c>
      <c r="G1156" s="1047" t="s">
        <v>8338</v>
      </c>
      <c r="H1156" s="1047" t="s">
        <v>8339</v>
      </c>
    </row>
    <row r="1157" spans="1:8">
      <c r="A1157" s="1044">
        <v>10</v>
      </c>
      <c r="B1157" s="1426" t="s">
        <v>2147</v>
      </c>
      <c r="C1157" s="1007" t="s">
        <v>8340</v>
      </c>
      <c r="D1157" s="1047">
        <v>0</v>
      </c>
      <c r="E1157" s="1047" t="s">
        <v>8341</v>
      </c>
      <c r="F1157" s="1047" t="s">
        <v>8341</v>
      </c>
      <c r="G1157" s="1047" t="s">
        <v>8342</v>
      </c>
      <c r="H1157" s="1047" t="s">
        <v>8343</v>
      </c>
    </row>
    <row r="1158" spans="1:8">
      <c r="A1158" s="1044">
        <v>10</v>
      </c>
      <c r="B1158" s="1426" t="s">
        <v>2148</v>
      </c>
      <c r="C1158" s="1007" t="s">
        <v>8344</v>
      </c>
      <c r="D1158" s="1047">
        <v>0</v>
      </c>
      <c r="E1158" s="1047" t="s">
        <v>8345</v>
      </c>
      <c r="F1158" s="1047" t="s">
        <v>8345</v>
      </c>
      <c r="G1158" s="1047" t="s">
        <v>8345</v>
      </c>
      <c r="H1158" s="1047">
        <v>0</v>
      </c>
    </row>
    <row r="1159" spans="1:8">
      <c r="A1159" s="1044">
        <v>10</v>
      </c>
      <c r="B1159" s="1426" t="s">
        <v>2149</v>
      </c>
      <c r="C1159" s="1007" t="s">
        <v>8346</v>
      </c>
      <c r="D1159" s="1047">
        <v>0</v>
      </c>
      <c r="E1159" s="1047" t="s">
        <v>8347</v>
      </c>
      <c r="F1159" s="1047" t="s">
        <v>8347</v>
      </c>
      <c r="G1159" s="1047" t="s">
        <v>8348</v>
      </c>
      <c r="H1159" s="1047" t="s">
        <v>8349</v>
      </c>
    </row>
    <row r="1160" spans="1:8">
      <c r="A1160" s="1044">
        <v>10</v>
      </c>
      <c r="B1160" s="1426" t="s">
        <v>2150</v>
      </c>
      <c r="C1160" s="1007" t="s">
        <v>8350</v>
      </c>
      <c r="D1160" s="1047">
        <v>0</v>
      </c>
      <c r="E1160" s="1047" t="s">
        <v>8351</v>
      </c>
      <c r="F1160" s="1047" t="s">
        <v>8351</v>
      </c>
      <c r="G1160" s="1047" t="s">
        <v>8352</v>
      </c>
      <c r="H1160" s="1047" t="s">
        <v>8353</v>
      </c>
    </row>
    <row r="1161" spans="1:8">
      <c r="A1161" s="1044">
        <v>10</v>
      </c>
      <c r="B1161" s="1426" t="s">
        <v>2151</v>
      </c>
      <c r="C1161" s="1007" t="s">
        <v>8354</v>
      </c>
      <c r="D1161" s="1047">
        <v>0</v>
      </c>
      <c r="E1161" s="1047" t="s">
        <v>8355</v>
      </c>
      <c r="F1161" s="1047" t="s">
        <v>8355</v>
      </c>
      <c r="G1161" s="1047" t="s">
        <v>8356</v>
      </c>
      <c r="H1161" s="1047" t="s">
        <v>8357</v>
      </c>
    </row>
    <row r="1162" spans="1:8">
      <c r="A1162" s="1044">
        <v>10</v>
      </c>
      <c r="B1162" s="1426" t="s">
        <v>2152</v>
      </c>
      <c r="C1162" s="1007" t="s">
        <v>8358</v>
      </c>
      <c r="D1162" s="1047">
        <v>0</v>
      </c>
      <c r="E1162" s="1047" t="s">
        <v>8359</v>
      </c>
      <c r="F1162" s="1047" t="s">
        <v>8359</v>
      </c>
      <c r="G1162" s="1047" t="s">
        <v>8360</v>
      </c>
      <c r="H1162" s="1047" t="s">
        <v>8361</v>
      </c>
    </row>
    <row r="1163" spans="1:8">
      <c r="A1163" s="1044">
        <v>10</v>
      </c>
      <c r="B1163" s="1426" t="s">
        <v>2153</v>
      </c>
      <c r="C1163" s="1007" t="s">
        <v>8362</v>
      </c>
      <c r="D1163" s="1047">
        <v>0</v>
      </c>
      <c r="E1163" s="1047" t="s">
        <v>8363</v>
      </c>
      <c r="F1163" s="1047" t="s">
        <v>8363</v>
      </c>
      <c r="G1163" s="1047">
        <v>0</v>
      </c>
      <c r="H1163" s="1047" t="s">
        <v>8363</v>
      </c>
    </row>
    <row r="1164" spans="1:8">
      <c r="A1164" s="1044">
        <v>10</v>
      </c>
      <c r="B1164" s="1426" t="s">
        <v>2154</v>
      </c>
      <c r="C1164" s="1007" t="s">
        <v>8364</v>
      </c>
      <c r="D1164" s="1047">
        <v>0</v>
      </c>
      <c r="E1164" s="1047" t="s">
        <v>8365</v>
      </c>
      <c r="F1164" s="1047" t="s">
        <v>8365</v>
      </c>
      <c r="G1164" s="1047" t="s">
        <v>8366</v>
      </c>
      <c r="H1164" s="1047" t="s">
        <v>8367</v>
      </c>
    </row>
    <row r="1165" spans="1:8">
      <c r="A1165" s="1044">
        <v>10</v>
      </c>
      <c r="B1165" s="1426" t="s">
        <v>8368</v>
      </c>
      <c r="C1165" s="1007" t="s">
        <v>8369</v>
      </c>
      <c r="D1165" s="1047">
        <v>0</v>
      </c>
      <c r="E1165" s="1047" t="s">
        <v>8370</v>
      </c>
      <c r="F1165" s="1047" t="s">
        <v>8370</v>
      </c>
      <c r="G1165" s="1047" t="s">
        <v>8371</v>
      </c>
      <c r="H1165" s="1047" t="s">
        <v>8372</v>
      </c>
    </row>
    <row r="1166" spans="1:8">
      <c r="A1166" s="1044">
        <v>10</v>
      </c>
      <c r="B1166" s="1426" t="s">
        <v>2155</v>
      </c>
      <c r="C1166" s="1007" t="s">
        <v>8373</v>
      </c>
      <c r="D1166" s="1047">
        <v>0</v>
      </c>
      <c r="E1166" s="1047" t="s">
        <v>8374</v>
      </c>
      <c r="F1166" s="1047" t="s">
        <v>8374</v>
      </c>
      <c r="G1166" s="1047" t="s">
        <v>8375</v>
      </c>
      <c r="H1166" s="1047" t="s">
        <v>8376</v>
      </c>
    </row>
    <row r="1167" spans="1:8">
      <c r="A1167" s="1044">
        <v>10</v>
      </c>
      <c r="B1167" s="1426" t="s">
        <v>2156</v>
      </c>
      <c r="C1167" s="1007" t="s">
        <v>8377</v>
      </c>
      <c r="D1167" s="1047">
        <v>0</v>
      </c>
      <c r="E1167" s="1047" t="s">
        <v>8378</v>
      </c>
      <c r="F1167" s="1047" t="s">
        <v>8378</v>
      </c>
      <c r="G1167" s="1047" t="s">
        <v>8379</v>
      </c>
      <c r="H1167" s="1047" t="s">
        <v>8380</v>
      </c>
    </row>
    <row r="1168" spans="1:8">
      <c r="A1168" s="1044">
        <v>10</v>
      </c>
      <c r="B1168" s="1426" t="s">
        <v>2157</v>
      </c>
      <c r="C1168" s="1007" t="s">
        <v>8381</v>
      </c>
      <c r="D1168" s="1047">
        <v>0</v>
      </c>
      <c r="E1168" s="1047" t="s">
        <v>8382</v>
      </c>
      <c r="F1168" s="1047" t="s">
        <v>8382</v>
      </c>
      <c r="G1168" s="1047" t="s">
        <v>8383</v>
      </c>
      <c r="H1168" s="1047" t="s">
        <v>8384</v>
      </c>
    </row>
    <row r="1169" spans="1:8">
      <c r="A1169" s="1044">
        <v>10</v>
      </c>
      <c r="B1169" s="1426" t="s">
        <v>2158</v>
      </c>
      <c r="C1169" s="1007" t="s">
        <v>8385</v>
      </c>
      <c r="D1169" s="1047">
        <v>0</v>
      </c>
      <c r="E1169" s="1047" t="s">
        <v>8386</v>
      </c>
      <c r="F1169" s="1047" t="s">
        <v>8386</v>
      </c>
      <c r="G1169" s="1047">
        <v>0</v>
      </c>
      <c r="H1169" s="1047" t="s">
        <v>8386</v>
      </c>
    </row>
    <row r="1170" spans="1:8">
      <c r="A1170" s="1042"/>
      <c r="B1170" s="1048"/>
      <c r="C1170"/>
      <c r="D1170" s="1049"/>
      <c r="E1170" s="1049"/>
      <c r="F1170" s="1049"/>
      <c r="G1170" s="1049"/>
      <c r="H1170" s="1049"/>
    </row>
    <row r="1171" spans="1:8">
      <c r="A1171" s="1042"/>
      <c r="B1171" s="1048"/>
      <c r="C1171"/>
      <c r="D1171" s="1049"/>
      <c r="E1171" s="1049"/>
      <c r="F1171" s="1049"/>
      <c r="G1171" s="1049"/>
      <c r="H1171" s="1049"/>
    </row>
    <row r="1172" spans="1:8">
      <c r="A1172" s="1042"/>
      <c r="B1172" s="1048"/>
      <c r="C1172"/>
      <c r="D1172" s="1049"/>
      <c r="E1172" s="1049"/>
      <c r="F1172" s="1049"/>
      <c r="G1172" s="1049"/>
      <c r="H1172" s="1049"/>
    </row>
    <row r="1173" spans="1:8">
      <c r="A1173" s="1042"/>
      <c r="B1173" s="1048"/>
      <c r="C1173"/>
      <c r="D1173" s="1049"/>
      <c r="E1173" s="1049"/>
      <c r="F1173" s="1049"/>
      <c r="G1173" s="1049"/>
      <c r="H1173" s="1049"/>
    </row>
    <row r="1174" spans="1:8">
      <c r="A1174" s="1042"/>
      <c r="B1174" s="1048"/>
      <c r="C1174"/>
      <c r="D1174" s="1049"/>
      <c r="E1174" s="1049"/>
      <c r="F1174" s="1049"/>
      <c r="G1174" s="1049"/>
      <c r="H1174" s="1049"/>
    </row>
    <row r="1175" spans="1:8">
      <c r="A1175" s="1042"/>
      <c r="B1175" s="1048"/>
      <c r="C1175"/>
      <c r="D1175" s="1049"/>
      <c r="E1175" s="1049"/>
      <c r="F1175" s="1049"/>
      <c r="G1175" s="1049"/>
      <c r="H1175" s="1049"/>
    </row>
    <row r="1176" spans="1:8">
      <c r="A1176" s="1042"/>
      <c r="B1176" s="1048"/>
      <c r="C1176"/>
      <c r="D1176" s="1049"/>
      <c r="E1176" s="1049"/>
      <c r="F1176" s="1049"/>
      <c r="G1176" s="1049"/>
      <c r="H1176" s="1049"/>
    </row>
    <row r="1177" spans="1:8">
      <c r="A1177" s="1042"/>
      <c r="B1177" s="1048"/>
      <c r="C1177"/>
      <c r="D1177" s="1049"/>
      <c r="E1177" s="1049"/>
      <c r="F1177" s="1049"/>
      <c r="G1177" s="1049"/>
      <c r="H1177" s="1049"/>
    </row>
    <row r="1178" spans="1:8">
      <c r="A1178" s="1042"/>
      <c r="B1178" s="1048"/>
      <c r="C1178"/>
      <c r="D1178" s="1049"/>
      <c r="E1178" s="1049"/>
      <c r="F1178" s="1049"/>
      <c r="G1178" s="1049"/>
      <c r="H1178" s="1049"/>
    </row>
    <row r="1179" spans="1:8">
      <c r="A1179" s="1042"/>
      <c r="B1179" s="1048"/>
      <c r="C1179"/>
      <c r="D1179" s="1049"/>
      <c r="E1179" s="1049"/>
      <c r="F1179" s="1049"/>
      <c r="G1179" s="1049"/>
      <c r="H1179" s="1049"/>
    </row>
    <row r="1180" spans="1:8">
      <c r="A1180" s="1042"/>
      <c r="B1180" s="1048"/>
      <c r="C1180"/>
      <c r="D1180" s="1049"/>
      <c r="E1180" s="1049"/>
      <c r="F1180" s="1049"/>
      <c r="G1180" s="1049"/>
      <c r="H1180" s="1049"/>
    </row>
    <row r="1181" spans="1:8">
      <c r="A1181" s="1042"/>
      <c r="B1181" s="1048"/>
      <c r="C1181"/>
      <c r="D1181" s="1049"/>
      <c r="E1181" s="1049"/>
      <c r="F1181" s="1049"/>
      <c r="G1181" s="1049"/>
      <c r="H1181" s="1049"/>
    </row>
    <row r="1182" spans="1:8">
      <c r="A1182" s="1042"/>
      <c r="B1182" s="1048"/>
      <c r="C1182"/>
      <c r="D1182" s="1049"/>
      <c r="E1182" s="1049"/>
      <c r="F1182" s="1049"/>
      <c r="G1182" s="1049"/>
      <c r="H1182" s="1049"/>
    </row>
  </sheetData>
  <mergeCells count="2">
    <mergeCell ref="A1:A2"/>
    <mergeCell ref="C1:C2"/>
  </mergeCells>
  <phoneticPr fontId="16" type="noConversion"/>
  <pageMargins left="0.55118110236220474" right="0.39370078740157483" top="1.6929133858267718" bottom="0.59055118110236227" header="0.39370078740157483" footer="0.27559055118110237"/>
  <pageSetup scale="70" firstPageNumber="0" orientation="landscape" r:id="rId1"/>
  <headerFooter>
    <oddHeader>&amp;C&amp;"Arial,Negrita"&amp;11UNIVERSIDAD DE COSTA RICA
VICERRECTORÍA DE ADMINISTRACIÓN
OFICINA DE ADMINISTRACIÓN FINANCIERA
SITUACIÓN PRESUPUESTARIA
EGRESOS POR SECCIÓN Y UNIDAD EJECUTORA
AL 31 DE DICIEMBRE DE 2018
(Expresado en colones)</oddHeader>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F33" sqref="F33"/>
    </sheetView>
  </sheetViews>
  <sheetFormatPr baseColWidth="10" defaultColWidth="9.140625" defaultRowHeight="12.75"/>
  <cols>
    <col min="1" max="1025" width="10.71093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350"/>
  <sheetViews>
    <sheetView zoomScale="90" zoomScaleNormal="90" zoomScalePageLayoutView="90" workbookViewId="0">
      <selection activeCell="A351" sqref="A351:XFD399"/>
    </sheetView>
  </sheetViews>
  <sheetFormatPr baseColWidth="10" defaultColWidth="8.85546875" defaultRowHeight="15"/>
  <cols>
    <col min="1" max="1" width="11.85546875" style="282" customWidth="1"/>
    <col min="2" max="2" width="39.28515625" style="267" customWidth="1"/>
    <col min="3" max="3" width="18.28515625" style="288" customWidth="1"/>
    <col min="4" max="4" width="18.42578125" style="288" customWidth="1"/>
    <col min="5" max="7" width="18.28515625" style="288" customWidth="1"/>
    <col min="8" max="8" width="11.28515625" style="297" customWidth="1"/>
    <col min="9" max="9" width="25.28515625" style="267" customWidth="1"/>
    <col min="10" max="256" width="10.85546875" style="267" customWidth="1"/>
    <col min="257" max="257" width="11.85546875" style="267" customWidth="1"/>
    <col min="258" max="258" width="39.28515625" style="267" customWidth="1"/>
    <col min="259" max="263" width="18.42578125" style="267" customWidth="1"/>
    <col min="264" max="512" width="10.85546875" style="267" customWidth="1"/>
    <col min="513" max="513" width="11.85546875" style="267" customWidth="1"/>
    <col min="514" max="514" width="39.28515625" style="267" customWidth="1"/>
    <col min="515" max="519" width="18.42578125" style="267" customWidth="1"/>
    <col min="520" max="768" width="10.85546875" style="267" customWidth="1"/>
    <col min="769" max="769" width="11.85546875" style="267" customWidth="1"/>
    <col min="770" max="770" width="39.28515625" style="267" customWidth="1"/>
    <col min="771" max="775" width="18.42578125" style="267" customWidth="1"/>
    <col min="776" max="1022" width="10.85546875" style="267" customWidth="1"/>
    <col min="1023" max="1025" width="10.85546875" style="239" customWidth="1"/>
    <col min="1026" max="16384" width="8.85546875" style="240"/>
  </cols>
  <sheetData>
    <row r="1" spans="1:1025" s="1059" customFormat="1" ht="12.75">
      <c r="A1" s="1057" t="s">
        <v>2159</v>
      </c>
      <c r="B1" s="1818" t="s">
        <v>162</v>
      </c>
      <c r="C1" s="1057" t="s">
        <v>525</v>
      </c>
      <c r="D1" s="1057" t="s">
        <v>2160</v>
      </c>
      <c r="E1" s="1057" t="s">
        <v>525</v>
      </c>
      <c r="F1" s="1057" t="s">
        <v>3850</v>
      </c>
      <c r="G1" s="1057" t="s">
        <v>199</v>
      </c>
      <c r="H1" s="1058" t="s">
        <v>377</v>
      </c>
      <c r="AMI1" s="299"/>
      <c r="AMJ1" s="299"/>
    </row>
    <row r="2" spans="1:1025" s="1059" customFormat="1" ht="12.75">
      <c r="A2" s="1060" t="s">
        <v>3850</v>
      </c>
      <c r="B2" s="1819"/>
      <c r="C2" s="1061" t="s">
        <v>883</v>
      </c>
      <c r="D2" s="1062" t="s">
        <v>2161</v>
      </c>
      <c r="E2" s="1061" t="s">
        <v>88</v>
      </c>
      <c r="F2" s="1061" t="s">
        <v>164</v>
      </c>
      <c r="G2" s="1061" t="s">
        <v>185</v>
      </c>
      <c r="H2" s="1063" t="s">
        <v>2162</v>
      </c>
      <c r="AMI2" s="299"/>
      <c r="AMJ2" s="299"/>
    </row>
    <row r="3" spans="1:1025">
      <c r="B3" s="283"/>
      <c r="C3" s="284"/>
      <c r="D3" s="285"/>
      <c r="E3" s="284"/>
      <c r="F3" s="284"/>
      <c r="G3" s="284"/>
    </row>
    <row r="4" spans="1:1025" s="286" customFormat="1" ht="12.75">
      <c r="A4" s="491">
        <v>0</v>
      </c>
      <c r="B4" s="141" t="s">
        <v>42</v>
      </c>
      <c r="C4" s="1046">
        <f>+C5+C20+C29+C45+C50+C60</f>
        <v>203188045324.17001</v>
      </c>
      <c r="D4" s="1046">
        <f>+D5+D20+D29+D45+D50+D60</f>
        <v>2017408856.8000007</v>
      </c>
      <c r="E4" s="1046">
        <f>+E5+E20+E29+E45+E50+E60</f>
        <v>205205454180.97</v>
      </c>
      <c r="F4" s="1046">
        <f>+F5+F20+F29+F45+F50+F60</f>
        <v>204306452394.89999</v>
      </c>
      <c r="G4" s="1046">
        <f>+G5+G20+G29+G45+G50+G60</f>
        <v>899001786.07000005</v>
      </c>
      <c r="H4" s="1050">
        <f>F4/E4</f>
        <v>0.99561901612382497</v>
      </c>
      <c r="I4" s="141"/>
      <c r="AMI4" s="266"/>
      <c r="AMJ4" s="266"/>
    </row>
    <row r="5" spans="1:1025" s="281" customFormat="1" ht="12.75">
      <c r="A5" s="1012" t="s">
        <v>2163</v>
      </c>
      <c r="B5" s="1007" t="s">
        <v>8387</v>
      </c>
      <c r="C5" s="1047">
        <v>60362093014.559998</v>
      </c>
      <c r="D5" s="1047">
        <v>-1480809640</v>
      </c>
      <c r="E5" s="1047">
        <v>58881283374.559998</v>
      </c>
      <c r="F5" s="1047">
        <v>58613956433.389999</v>
      </c>
      <c r="G5" s="1047">
        <v>267326941.16999999</v>
      </c>
      <c r="H5" s="1054">
        <f t="shared" ref="H5:H68" si="0">F5/E5</f>
        <v>0.99545989954958258</v>
      </c>
      <c r="I5" s="1007"/>
      <c r="AMI5" s="239"/>
      <c r="AMJ5" s="239"/>
    </row>
    <row r="6" spans="1:1025" s="239" customFormat="1" ht="12.75">
      <c r="A6" s="1055" t="s">
        <v>2164</v>
      </c>
      <c r="B6" s="1007" t="s">
        <v>2165</v>
      </c>
      <c r="C6" s="1047">
        <v>49418436727.75</v>
      </c>
      <c r="D6" s="1047">
        <v>-2241489307.3099999</v>
      </c>
      <c r="E6" s="1047">
        <v>47176947420.440002</v>
      </c>
      <c r="F6" s="1047">
        <v>47366819629.440002</v>
      </c>
      <c r="G6" s="1047">
        <v>-189872209</v>
      </c>
      <c r="H6" s="1054">
        <f t="shared" si="0"/>
        <v>1.0040246819555294</v>
      </c>
      <c r="I6" s="100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Y6" s="267"/>
      <c r="BZ6" s="267"/>
      <c r="CA6" s="267"/>
      <c r="CB6" s="267"/>
      <c r="CC6" s="267"/>
      <c r="CD6" s="267"/>
      <c r="CE6" s="267"/>
      <c r="CF6" s="267"/>
      <c r="CG6" s="267"/>
      <c r="CH6" s="267"/>
      <c r="CI6" s="267"/>
      <c r="CJ6" s="267"/>
      <c r="CK6" s="267"/>
      <c r="CL6" s="267"/>
      <c r="CM6" s="267"/>
      <c r="CN6" s="267"/>
      <c r="CO6" s="267"/>
      <c r="CP6" s="267"/>
      <c r="CQ6" s="267"/>
      <c r="CR6" s="267"/>
      <c r="CS6" s="267"/>
      <c r="CT6" s="267"/>
      <c r="CU6" s="267"/>
      <c r="CV6" s="267"/>
      <c r="CW6" s="267"/>
      <c r="CX6" s="267"/>
      <c r="CY6" s="267"/>
      <c r="CZ6" s="267"/>
      <c r="DA6" s="267"/>
      <c r="DB6" s="267"/>
      <c r="DC6" s="267"/>
      <c r="DD6" s="267"/>
      <c r="DE6" s="267"/>
      <c r="DF6" s="267"/>
      <c r="DG6" s="267"/>
      <c r="DH6" s="267"/>
      <c r="DI6" s="267"/>
      <c r="DJ6" s="267"/>
      <c r="DK6" s="267"/>
      <c r="DL6" s="267"/>
      <c r="DM6" s="267"/>
      <c r="DN6" s="267"/>
      <c r="DO6" s="267"/>
      <c r="DP6" s="267"/>
      <c r="DQ6" s="267"/>
      <c r="DR6" s="267"/>
      <c r="DS6" s="267"/>
      <c r="DT6" s="267"/>
      <c r="DU6" s="267"/>
      <c r="DV6" s="267"/>
      <c r="DW6" s="267"/>
      <c r="DX6" s="267"/>
      <c r="DY6" s="267"/>
      <c r="DZ6" s="267"/>
      <c r="EA6" s="267"/>
      <c r="EB6" s="267"/>
      <c r="EC6" s="267"/>
      <c r="ED6" s="267"/>
      <c r="EE6" s="267"/>
      <c r="EF6" s="267"/>
      <c r="EG6" s="267"/>
      <c r="EH6" s="267"/>
      <c r="EI6" s="267"/>
      <c r="EJ6" s="267"/>
      <c r="EK6" s="267"/>
      <c r="EL6" s="267"/>
      <c r="EM6" s="267"/>
      <c r="EN6" s="267"/>
      <c r="EO6" s="267"/>
      <c r="EP6" s="267"/>
      <c r="EQ6" s="267"/>
      <c r="ER6" s="267"/>
      <c r="ES6" s="267"/>
      <c r="ET6" s="267"/>
      <c r="EU6" s="267"/>
      <c r="EV6" s="267"/>
      <c r="EW6" s="267"/>
      <c r="EX6" s="267"/>
      <c r="EY6" s="267"/>
      <c r="EZ6" s="267"/>
      <c r="FA6" s="267"/>
      <c r="FB6" s="267"/>
      <c r="FC6" s="267"/>
      <c r="FD6" s="267"/>
      <c r="FE6" s="267"/>
      <c r="FF6" s="267"/>
      <c r="FG6" s="267"/>
      <c r="FH6" s="267"/>
      <c r="FI6" s="267"/>
      <c r="FJ6" s="267"/>
      <c r="FK6" s="267"/>
      <c r="FL6" s="267"/>
      <c r="FM6" s="267"/>
      <c r="FN6" s="267"/>
      <c r="FO6" s="267"/>
      <c r="FP6" s="267"/>
      <c r="FQ6" s="267"/>
      <c r="FR6" s="267"/>
      <c r="FS6" s="267"/>
      <c r="FT6" s="267"/>
      <c r="FU6" s="267"/>
      <c r="FV6" s="267"/>
      <c r="FW6" s="267"/>
      <c r="FX6" s="267"/>
      <c r="FY6" s="267"/>
      <c r="FZ6" s="267"/>
      <c r="GA6" s="267"/>
      <c r="GB6" s="267"/>
      <c r="GC6" s="267"/>
      <c r="GD6" s="267"/>
      <c r="GE6" s="267"/>
      <c r="GF6" s="267"/>
      <c r="GG6" s="267"/>
      <c r="GH6" s="267"/>
      <c r="GI6" s="267"/>
      <c r="GJ6" s="267"/>
      <c r="GK6" s="267"/>
      <c r="GL6" s="267"/>
      <c r="GM6" s="267"/>
      <c r="GN6" s="267"/>
      <c r="GO6" s="267"/>
      <c r="GP6" s="267"/>
      <c r="GQ6" s="267"/>
      <c r="GR6" s="267"/>
      <c r="GS6" s="267"/>
      <c r="GT6" s="267"/>
      <c r="GU6" s="267"/>
      <c r="GV6" s="267"/>
      <c r="GW6" s="267"/>
      <c r="GX6" s="267"/>
      <c r="GY6" s="267"/>
      <c r="GZ6" s="267"/>
      <c r="HA6" s="267"/>
      <c r="HB6" s="267"/>
      <c r="HC6" s="267"/>
      <c r="HD6" s="267"/>
      <c r="HE6" s="267"/>
      <c r="HF6" s="267"/>
      <c r="HG6" s="267"/>
      <c r="HH6" s="267"/>
      <c r="HI6" s="267"/>
      <c r="HJ6" s="267"/>
      <c r="HK6" s="267"/>
      <c r="HL6" s="267"/>
      <c r="HM6" s="267"/>
      <c r="HN6" s="267"/>
      <c r="HO6" s="267"/>
      <c r="HP6" s="267"/>
      <c r="HQ6" s="267"/>
      <c r="HR6" s="267"/>
      <c r="HS6" s="267"/>
      <c r="HT6" s="267"/>
      <c r="HU6" s="267"/>
      <c r="HV6" s="267"/>
      <c r="HW6" s="267"/>
      <c r="HX6" s="267"/>
      <c r="HY6" s="267"/>
      <c r="HZ6" s="267"/>
      <c r="IA6" s="267"/>
      <c r="IB6" s="267"/>
      <c r="IC6" s="267"/>
      <c r="ID6" s="267"/>
      <c r="IE6" s="267"/>
      <c r="IF6" s="267"/>
      <c r="IG6" s="267"/>
      <c r="IH6" s="267"/>
      <c r="II6" s="267"/>
      <c r="IJ6" s="267"/>
      <c r="IK6" s="267"/>
      <c r="IL6" s="267"/>
      <c r="IM6" s="267"/>
      <c r="IN6" s="267"/>
      <c r="IO6" s="267"/>
      <c r="IP6" s="267"/>
      <c r="IQ6" s="267"/>
      <c r="IR6" s="267"/>
      <c r="IS6" s="267"/>
      <c r="IT6" s="267"/>
      <c r="IU6" s="267"/>
      <c r="IV6" s="267"/>
      <c r="IW6" s="267"/>
      <c r="IX6" s="267"/>
      <c r="IY6" s="267"/>
      <c r="IZ6" s="267"/>
      <c r="JA6" s="267"/>
      <c r="JB6" s="267"/>
      <c r="JC6" s="267"/>
      <c r="JD6" s="267"/>
      <c r="JE6" s="267"/>
      <c r="JF6" s="267"/>
      <c r="JG6" s="267"/>
      <c r="JH6" s="267"/>
      <c r="JI6" s="267"/>
      <c r="JJ6" s="267"/>
      <c r="JK6" s="267"/>
      <c r="JL6" s="267"/>
      <c r="JM6" s="267"/>
      <c r="JN6" s="267"/>
      <c r="JO6" s="267"/>
      <c r="JP6" s="267"/>
      <c r="JQ6" s="267"/>
      <c r="JR6" s="267"/>
      <c r="JS6" s="267"/>
      <c r="JT6" s="267"/>
      <c r="JU6" s="267"/>
      <c r="JV6" s="267"/>
      <c r="JW6" s="267"/>
      <c r="JX6" s="267"/>
      <c r="JY6" s="267"/>
      <c r="JZ6" s="267"/>
      <c r="KA6" s="267"/>
      <c r="KB6" s="267"/>
      <c r="KC6" s="267"/>
      <c r="KD6" s="267"/>
      <c r="KE6" s="267"/>
      <c r="KF6" s="267"/>
      <c r="KG6" s="267"/>
      <c r="KH6" s="267"/>
      <c r="KI6" s="267"/>
      <c r="KJ6" s="267"/>
      <c r="KK6" s="267"/>
      <c r="KL6" s="267"/>
      <c r="KM6" s="267"/>
      <c r="KN6" s="267"/>
      <c r="KO6" s="267"/>
      <c r="KP6" s="267"/>
      <c r="KQ6" s="267"/>
      <c r="KR6" s="267"/>
      <c r="KS6" s="267"/>
      <c r="KT6" s="267"/>
      <c r="KU6" s="267"/>
      <c r="KV6" s="267"/>
      <c r="KW6" s="267"/>
      <c r="KX6" s="267"/>
      <c r="KY6" s="267"/>
      <c r="KZ6" s="267"/>
      <c r="LA6" s="267"/>
      <c r="LB6" s="267"/>
      <c r="LC6" s="267"/>
      <c r="LD6" s="267"/>
      <c r="LE6" s="267"/>
      <c r="LF6" s="267"/>
      <c r="LG6" s="267"/>
      <c r="LH6" s="267"/>
      <c r="LI6" s="267"/>
      <c r="LJ6" s="267"/>
      <c r="LK6" s="267"/>
      <c r="LL6" s="267"/>
      <c r="LM6" s="267"/>
      <c r="LN6" s="267"/>
      <c r="LO6" s="267"/>
      <c r="LP6" s="267"/>
      <c r="LQ6" s="267"/>
      <c r="LR6" s="267"/>
      <c r="LS6" s="267"/>
      <c r="LT6" s="267"/>
      <c r="LU6" s="267"/>
      <c r="LV6" s="267"/>
      <c r="LW6" s="267"/>
      <c r="LX6" s="267"/>
      <c r="LY6" s="267"/>
      <c r="LZ6" s="267"/>
      <c r="MA6" s="267"/>
      <c r="MB6" s="267"/>
      <c r="MC6" s="267"/>
      <c r="MD6" s="267"/>
      <c r="ME6" s="267"/>
      <c r="MF6" s="267"/>
      <c r="MG6" s="267"/>
      <c r="MH6" s="267"/>
      <c r="MI6" s="267"/>
      <c r="MJ6" s="267"/>
      <c r="MK6" s="267"/>
      <c r="ML6" s="267"/>
      <c r="MM6" s="267"/>
      <c r="MN6" s="267"/>
      <c r="MO6" s="267"/>
      <c r="MP6" s="267"/>
      <c r="MQ6" s="267"/>
      <c r="MR6" s="267"/>
      <c r="MS6" s="267"/>
      <c r="MT6" s="267"/>
      <c r="MU6" s="267"/>
      <c r="MV6" s="267"/>
      <c r="MW6" s="267"/>
      <c r="MX6" s="267"/>
      <c r="MY6" s="267"/>
      <c r="MZ6" s="267"/>
      <c r="NA6" s="267"/>
      <c r="NB6" s="267"/>
      <c r="NC6" s="267"/>
      <c r="ND6" s="267"/>
      <c r="NE6" s="267"/>
      <c r="NF6" s="267"/>
      <c r="NG6" s="267"/>
      <c r="NH6" s="267"/>
      <c r="NI6" s="267"/>
      <c r="NJ6" s="267"/>
      <c r="NK6" s="267"/>
      <c r="NL6" s="267"/>
      <c r="NM6" s="267"/>
      <c r="NN6" s="267"/>
      <c r="NO6" s="267"/>
      <c r="NP6" s="267"/>
      <c r="NQ6" s="267"/>
      <c r="NR6" s="267"/>
      <c r="NS6" s="267"/>
      <c r="NT6" s="267"/>
      <c r="NU6" s="267"/>
      <c r="NV6" s="267"/>
      <c r="NW6" s="267"/>
      <c r="NX6" s="267"/>
      <c r="NY6" s="267"/>
      <c r="NZ6" s="267"/>
      <c r="OA6" s="267"/>
      <c r="OB6" s="267"/>
      <c r="OC6" s="267"/>
      <c r="OD6" s="267"/>
      <c r="OE6" s="267"/>
      <c r="OF6" s="267"/>
      <c r="OG6" s="267"/>
      <c r="OH6" s="267"/>
      <c r="OI6" s="267"/>
      <c r="OJ6" s="267"/>
      <c r="OK6" s="267"/>
      <c r="OL6" s="267"/>
      <c r="OM6" s="267"/>
      <c r="ON6" s="267"/>
      <c r="OO6" s="267"/>
      <c r="OP6" s="267"/>
      <c r="OQ6" s="267"/>
      <c r="OR6" s="267"/>
      <c r="OS6" s="267"/>
      <c r="OT6" s="267"/>
      <c r="OU6" s="267"/>
      <c r="OV6" s="267"/>
      <c r="OW6" s="267"/>
      <c r="OX6" s="267"/>
      <c r="OY6" s="267"/>
      <c r="OZ6" s="267"/>
      <c r="PA6" s="267"/>
      <c r="PB6" s="267"/>
      <c r="PC6" s="267"/>
      <c r="PD6" s="267"/>
      <c r="PE6" s="267"/>
      <c r="PF6" s="267"/>
      <c r="PG6" s="267"/>
      <c r="PH6" s="267"/>
      <c r="PI6" s="267"/>
      <c r="PJ6" s="267"/>
      <c r="PK6" s="267"/>
      <c r="PL6" s="267"/>
      <c r="PM6" s="267"/>
      <c r="PN6" s="267"/>
      <c r="PO6" s="267"/>
      <c r="PP6" s="267"/>
      <c r="PQ6" s="267"/>
      <c r="PR6" s="267"/>
      <c r="PS6" s="267"/>
      <c r="PT6" s="267"/>
      <c r="PU6" s="267"/>
      <c r="PV6" s="267"/>
      <c r="PW6" s="267"/>
      <c r="PX6" s="267"/>
      <c r="PY6" s="267"/>
      <c r="PZ6" s="267"/>
      <c r="QA6" s="267"/>
      <c r="QB6" s="267"/>
      <c r="QC6" s="267"/>
      <c r="QD6" s="267"/>
      <c r="QE6" s="267"/>
      <c r="QF6" s="267"/>
      <c r="QG6" s="267"/>
      <c r="QH6" s="267"/>
      <c r="QI6" s="267"/>
      <c r="QJ6" s="267"/>
      <c r="QK6" s="267"/>
      <c r="QL6" s="267"/>
      <c r="QM6" s="267"/>
      <c r="QN6" s="267"/>
      <c r="QO6" s="267"/>
      <c r="QP6" s="267"/>
      <c r="QQ6" s="267"/>
      <c r="QR6" s="267"/>
      <c r="QS6" s="267"/>
      <c r="QT6" s="267"/>
      <c r="QU6" s="267"/>
      <c r="QV6" s="267"/>
      <c r="QW6" s="267"/>
      <c r="QX6" s="267"/>
      <c r="QY6" s="267"/>
      <c r="QZ6" s="267"/>
      <c r="RA6" s="267"/>
      <c r="RB6" s="267"/>
      <c r="RC6" s="267"/>
      <c r="RD6" s="267"/>
      <c r="RE6" s="267"/>
      <c r="RF6" s="267"/>
      <c r="RG6" s="267"/>
      <c r="RH6" s="267"/>
      <c r="RI6" s="267"/>
      <c r="RJ6" s="267"/>
      <c r="RK6" s="267"/>
      <c r="RL6" s="267"/>
      <c r="RM6" s="267"/>
      <c r="RN6" s="267"/>
      <c r="RO6" s="267"/>
      <c r="RP6" s="267"/>
      <c r="RQ6" s="267"/>
      <c r="RR6" s="267"/>
      <c r="RS6" s="267"/>
      <c r="RT6" s="267"/>
      <c r="RU6" s="267"/>
      <c r="RV6" s="267"/>
      <c r="RW6" s="267"/>
      <c r="RX6" s="267"/>
      <c r="RY6" s="267"/>
      <c r="RZ6" s="267"/>
      <c r="SA6" s="267"/>
      <c r="SB6" s="267"/>
      <c r="SC6" s="267"/>
      <c r="SD6" s="267"/>
      <c r="SE6" s="267"/>
      <c r="SF6" s="267"/>
      <c r="SG6" s="267"/>
      <c r="SH6" s="267"/>
      <c r="SI6" s="267"/>
      <c r="SJ6" s="267"/>
      <c r="SK6" s="267"/>
      <c r="SL6" s="267"/>
      <c r="SM6" s="267"/>
      <c r="SN6" s="267"/>
      <c r="SO6" s="267"/>
      <c r="SP6" s="267"/>
      <c r="SQ6" s="267"/>
      <c r="SR6" s="267"/>
      <c r="SS6" s="267"/>
      <c r="ST6" s="267"/>
      <c r="SU6" s="267"/>
      <c r="SV6" s="267"/>
      <c r="SW6" s="267"/>
      <c r="SX6" s="267"/>
      <c r="SY6" s="267"/>
      <c r="SZ6" s="267"/>
      <c r="TA6" s="267"/>
      <c r="TB6" s="267"/>
      <c r="TC6" s="267"/>
      <c r="TD6" s="267"/>
      <c r="TE6" s="267"/>
      <c r="TF6" s="267"/>
      <c r="TG6" s="267"/>
      <c r="TH6" s="267"/>
      <c r="TI6" s="267"/>
      <c r="TJ6" s="267"/>
      <c r="TK6" s="267"/>
      <c r="TL6" s="267"/>
      <c r="TM6" s="267"/>
      <c r="TN6" s="267"/>
      <c r="TO6" s="267"/>
      <c r="TP6" s="267"/>
      <c r="TQ6" s="267"/>
      <c r="TR6" s="267"/>
      <c r="TS6" s="267"/>
      <c r="TT6" s="267"/>
      <c r="TU6" s="267"/>
      <c r="TV6" s="267"/>
      <c r="TW6" s="267"/>
      <c r="TX6" s="267"/>
      <c r="TY6" s="267"/>
      <c r="TZ6" s="267"/>
      <c r="UA6" s="267"/>
      <c r="UB6" s="267"/>
      <c r="UC6" s="267"/>
      <c r="UD6" s="267"/>
      <c r="UE6" s="267"/>
      <c r="UF6" s="267"/>
      <c r="UG6" s="267"/>
      <c r="UH6" s="267"/>
      <c r="UI6" s="267"/>
      <c r="UJ6" s="267"/>
      <c r="UK6" s="267"/>
      <c r="UL6" s="267"/>
      <c r="UM6" s="267"/>
      <c r="UN6" s="267"/>
      <c r="UO6" s="267"/>
      <c r="UP6" s="267"/>
      <c r="UQ6" s="267"/>
      <c r="UR6" s="267"/>
      <c r="US6" s="267"/>
      <c r="UT6" s="267"/>
      <c r="UU6" s="267"/>
      <c r="UV6" s="267"/>
      <c r="UW6" s="267"/>
      <c r="UX6" s="267"/>
      <c r="UY6" s="267"/>
      <c r="UZ6" s="267"/>
      <c r="VA6" s="267"/>
      <c r="VB6" s="267"/>
      <c r="VC6" s="267"/>
      <c r="VD6" s="267"/>
      <c r="VE6" s="267"/>
      <c r="VF6" s="267"/>
      <c r="VG6" s="267"/>
      <c r="VH6" s="267"/>
      <c r="VI6" s="267"/>
      <c r="VJ6" s="267"/>
      <c r="VK6" s="267"/>
      <c r="VL6" s="267"/>
      <c r="VM6" s="267"/>
      <c r="VN6" s="267"/>
      <c r="VO6" s="267"/>
      <c r="VP6" s="267"/>
      <c r="VQ6" s="267"/>
      <c r="VR6" s="267"/>
      <c r="VS6" s="267"/>
      <c r="VT6" s="267"/>
      <c r="VU6" s="267"/>
      <c r="VV6" s="267"/>
      <c r="VW6" s="267"/>
      <c r="VX6" s="267"/>
      <c r="VY6" s="267"/>
      <c r="VZ6" s="267"/>
      <c r="WA6" s="267"/>
      <c r="WB6" s="267"/>
      <c r="WC6" s="267"/>
      <c r="WD6" s="267"/>
      <c r="WE6" s="267"/>
      <c r="WF6" s="267"/>
      <c r="WG6" s="267"/>
      <c r="WH6" s="267"/>
      <c r="WI6" s="267"/>
      <c r="WJ6" s="267"/>
      <c r="WK6" s="267"/>
      <c r="WL6" s="267"/>
      <c r="WM6" s="267"/>
      <c r="WN6" s="267"/>
      <c r="WO6" s="267"/>
      <c r="WP6" s="267"/>
      <c r="WQ6" s="267"/>
      <c r="WR6" s="267"/>
      <c r="WS6" s="267"/>
      <c r="WT6" s="267"/>
      <c r="WU6" s="267"/>
      <c r="WV6" s="267"/>
      <c r="WW6" s="267"/>
      <c r="WX6" s="267"/>
      <c r="WY6" s="267"/>
      <c r="WZ6" s="267"/>
      <c r="XA6" s="267"/>
      <c r="XB6" s="267"/>
      <c r="XC6" s="267"/>
      <c r="XD6" s="267"/>
      <c r="XE6" s="267"/>
      <c r="XF6" s="267"/>
      <c r="XG6" s="267"/>
      <c r="XH6" s="267"/>
      <c r="XI6" s="267"/>
      <c r="XJ6" s="267"/>
      <c r="XK6" s="267"/>
      <c r="XL6" s="267"/>
      <c r="XM6" s="267"/>
      <c r="XN6" s="267"/>
      <c r="XO6" s="267"/>
      <c r="XP6" s="267"/>
      <c r="XQ6" s="267"/>
      <c r="XR6" s="267"/>
      <c r="XS6" s="267"/>
      <c r="XT6" s="267"/>
      <c r="XU6" s="267"/>
      <c r="XV6" s="267"/>
      <c r="XW6" s="267"/>
      <c r="XX6" s="267"/>
      <c r="XY6" s="267"/>
      <c r="XZ6" s="267"/>
      <c r="YA6" s="267"/>
      <c r="YB6" s="267"/>
      <c r="YC6" s="267"/>
      <c r="YD6" s="267"/>
      <c r="YE6" s="267"/>
      <c r="YF6" s="267"/>
      <c r="YG6" s="267"/>
      <c r="YH6" s="267"/>
      <c r="YI6" s="267"/>
      <c r="YJ6" s="267"/>
      <c r="YK6" s="267"/>
      <c r="YL6" s="267"/>
      <c r="YM6" s="267"/>
      <c r="YN6" s="267"/>
      <c r="YO6" s="267"/>
      <c r="YP6" s="267"/>
      <c r="YQ6" s="267"/>
      <c r="YR6" s="267"/>
      <c r="YS6" s="267"/>
      <c r="YT6" s="267"/>
      <c r="YU6" s="267"/>
      <c r="YV6" s="267"/>
      <c r="YW6" s="267"/>
      <c r="YX6" s="267"/>
      <c r="YY6" s="267"/>
      <c r="YZ6" s="267"/>
      <c r="ZA6" s="267"/>
      <c r="ZB6" s="267"/>
      <c r="ZC6" s="267"/>
      <c r="ZD6" s="267"/>
      <c r="ZE6" s="267"/>
      <c r="ZF6" s="267"/>
      <c r="ZG6" s="267"/>
      <c r="ZH6" s="267"/>
      <c r="ZI6" s="267"/>
      <c r="ZJ6" s="267"/>
      <c r="ZK6" s="267"/>
      <c r="ZL6" s="267"/>
      <c r="ZM6" s="267"/>
      <c r="ZN6" s="267"/>
      <c r="ZO6" s="267"/>
      <c r="ZP6" s="267"/>
      <c r="ZQ6" s="267"/>
      <c r="ZR6" s="267"/>
      <c r="ZS6" s="267"/>
      <c r="ZT6" s="267"/>
      <c r="ZU6" s="267"/>
      <c r="ZV6" s="267"/>
      <c r="ZW6" s="267"/>
      <c r="ZX6" s="267"/>
      <c r="ZY6" s="267"/>
      <c r="ZZ6" s="267"/>
      <c r="AAA6" s="267"/>
      <c r="AAB6" s="267"/>
      <c r="AAC6" s="267"/>
      <c r="AAD6" s="267"/>
      <c r="AAE6" s="267"/>
      <c r="AAF6" s="267"/>
      <c r="AAG6" s="267"/>
      <c r="AAH6" s="267"/>
      <c r="AAI6" s="267"/>
      <c r="AAJ6" s="267"/>
      <c r="AAK6" s="267"/>
      <c r="AAL6" s="267"/>
      <c r="AAM6" s="267"/>
      <c r="AAN6" s="267"/>
      <c r="AAO6" s="267"/>
      <c r="AAP6" s="267"/>
      <c r="AAQ6" s="267"/>
      <c r="AAR6" s="267"/>
      <c r="AAS6" s="267"/>
      <c r="AAT6" s="267"/>
      <c r="AAU6" s="267"/>
      <c r="AAV6" s="267"/>
      <c r="AAW6" s="267"/>
      <c r="AAX6" s="267"/>
      <c r="AAY6" s="267"/>
      <c r="AAZ6" s="267"/>
      <c r="ABA6" s="267"/>
      <c r="ABB6" s="267"/>
      <c r="ABC6" s="267"/>
      <c r="ABD6" s="267"/>
      <c r="ABE6" s="267"/>
      <c r="ABF6" s="267"/>
      <c r="ABG6" s="267"/>
      <c r="ABH6" s="267"/>
      <c r="ABI6" s="267"/>
      <c r="ABJ6" s="267"/>
      <c r="ABK6" s="267"/>
      <c r="ABL6" s="267"/>
      <c r="ABM6" s="267"/>
      <c r="ABN6" s="267"/>
      <c r="ABO6" s="267"/>
      <c r="ABP6" s="267"/>
      <c r="ABQ6" s="267"/>
      <c r="ABR6" s="267"/>
      <c r="ABS6" s="267"/>
      <c r="ABT6" s="267"/>
      <c r="ABU6" s="267"/>
      <c r="ABV6" s="267"/>
      <c r="ABW6" s="267"/>
      <c r="ABX6" s="267"/>
      <c r="ABY6" s="267"/>
      <c r="ABZ6" s="267"/>
      <c r="ACA6" s="267"/>
      <c r="ACB6" s="267"/>
      <c r="ACC6" s="267"/>
      <c r="ACD6" s="267"/>
      <c r="ACE6" s="267"/>
      <c r="ACF6" s="267"/>
      <c r="ACG6" s="267"/>
      <c r="ACH6" s="267"/>
      <c r="ACI6" s="267"/>
      <c r="ACJ6" s="267"/>
      <c r="ACK6" s="267"/>
      <c r="ACL6" s="267"/>
      <c r="ACM6" s="267"/>
      <c r="ACN6" s="267"/>
      <c r="ACO6" s="267"/>
      <c r="ACP6" s="267"/>
      <c r="ACQ6" s="267"/>
      <c r="ACR6" s="267"/>
      <c r="ACS6" s="267"/>
      <c r="ACT6" s="267"/>
      <c r="ACU6" s="267"/>
      <c r="ACV6" s="267"/>
      <c r="ACW6" s="267"/>
      <c r="ACX6" s="267"/>
      <c r="ACY6" s="267"/>
      <c r="ACZ6" s="267"/>
      <c r="ADA6" s="267"/>
      <c r="ADB6" s="267"/>
      <c r="ADC6" s="267"/>
      <c r="ADD6" s="267"/>
      <c r="ADE6" s="267"/>
      <c r="ADF6" s="267"/>
      <c r="ADG6" s="267"/>
      <c r="ADH6" s="267"/>
      <c r="ADI6" s="267"/>
      <c r="ADJ6" s="267"/>
      <c r="ADK6" s="267"/>
      <c r="ADL6" s="267"/>
      <c r="ADM6" s="267"/>
      <c r="ADN6" s="267"/>
      <c r="ADO6" s="267"/>
      <c r="ADP6" s="267"/>
      <c r="ADQ6" s="267"/>
      <c r="ADR6" s="267"/>
      <c r="ADS6" s="267"/>
      <c r="ADT6" s="267"/>
      <c r="ADU6" s="267"/>
      <c r="ADV6" s="267"/>
      <c r="ADW6" s="267"/>
      <c r="ADX6" s="267"/>
      <c r="ADY6" s="267"/>
      <c r="ADZ6" s="267"/>
      <c r="AEA6" s="267"/>
      <c r="AEB6" s="267"/>
      <c r="AEC6" s="267"/>
      <c r="AED6" s="267"/>
      <c r="AEE6" s="267"/>
      <c r="AEF6" s="267"/>
      <c r="AEG6" s="267"/>
      <c r="AEH6" s="267"/>
      <c r="AEI6" s="267"/>
      <c r="AEJ6" s="267"/>
      <c r="AEK6" s="267"/>
      <c r="AEL6" s="267"/>
      <c r="AEM6" s="267"/>
      <c r="AEN6" s="267"/>
      <c r="AEO6" s="267"/>
      <c r="AEP6" s="267"/>
      <c r="AEQ6" s="267"/>
      <c r="AER6" s="267"/>
      <c r="AES6" s="267"/>
      <c r="AET6" s="267"/>
      <c r="AEU6" s="267"/>
      <c r="AEV6" s="267"/>
      <c r="AEW6" s="267"/>
      <c r="AEX6" s="267"/>
      <c r="AEY6" s="267"/>
      <c r="AEZ6" s="267"/>
      <c r="AFA6" s="267"/>
      <c r="AFB6" s="267"/>
      <c r="AFC6" s="267"/>
      <c r="AFD6" s="267"/>
      <c r="AFE6" s="267"/>
      <c r="AFF6" s="267"/>
      <c r="AFG6" s="267"/>
      <c r="AFH6" s="267"/>
      <c r="AFI6" s="267"/>
      <c r="AFJ6" s="267"/>
      <c r="AFK6" s="267"/>
      <c r="AFL6" s="267"/>
      <c r="AFM6" s="267"/>
      <c r="AFN6" s="267"/>
      <c r="AFO6" s="267"/>
      <c r="AFP6" s="267"/>
      <c r="AFQ6" s="267"/>
      <c r="AFR6" s="267"/>
      <c r="AFS6" s="267"/>
      <c r="AFT6" s="267"/>
      <c r="AFU6" s="267"/>
      <c r="AFV6" s="267"/>
      <c r="AFW6" s="267"/>
      <c r="AFX6" s="267"/>
      <c r="AFY6" s="267"/>
      <c r="AFZ6" s="267"/>
      <c r="AGA6" s="267"/>
      <c r="AGB6" s="267"/>
      <c r="AGC6" s="267"/>
      <c r="AGD6" s="267"/>
      <c r="AGE6" s="267"/>
      <c r="AGF6" s="267"/>
      <c r="AGG6" s="267"/>
      <c r="AGH6" s="267"/>
      <c r="AGI6" s="267"/>
      <c r="AGJ6" s="267"/>
      <c r="AGK6" s="267"/>
      <c r="AGL6" s="267"/>
      <c r="AGM6" s="267"/>
      <c r="AGN6" s="267"/>
      <c r="AGO6" s="267"/>
      <c r="AGP6" s="267"/>
      <c r="AGQ6" s="267"/>
      <c r="AGR6" s="267"/>
      <c r="AGS6" s="267"/>
      <c r="AGT6" s="267"/>
      <c r="AGU6" s="267"/>
      <c r="AGV6" s="267"/>
      <c r="AGW6" s="267"/>
      <c r="AGX6" s="267"/>
      <c r="AGY6" s="267"/>
      <c r="AGZ6" s="267"/>
      <c r="AHA6" s="267"/>
      <c r="AHB6" s="267"/>
      <c r="AHC6" s="267"/>
      <c r="AHD6" s="267"/>
      <c r="AHE6" s="267"/>
      <c r="AHF6" s="267"/>
      <c r="AHG6" s="267"/>
      <c r="AHH6" s="267"/>
      <c r="AHI6" s="267"/>
      <c r="AHJ6" s="267"/>
      <c r="AHK6" s="267"/>
      <c r="AHL6" s="267"/>
      <c r="AHM6" s="267"/>
      <c r="AHN6" s="267"/>
      <c r="AHO6" s="267"/>
      <c r="AHP6" s="267"/>
      <c r="AHQ6" s="267"/>
      <c r="AHR6" s="267"/>
      <c r="AHS6" s="267"/>
      <c r="AHT6" s="267"/>
      <c r="AHU6" s="267"/>
      <c r="AHV6" s="267"/>
      <c r="AHW6" s="267"/>
      <c r="AHX6" s="267"/>
      <c r="AHY6" s="267"/>
      <c r="AHZ6" s="267"/>
      <c r="AIA6" s="267"/>
      <c r="AIB6" s="267"/>
      <c r="AIC6" s="267"/>
      <c r="AID6" s="267"/>
      <c r="AIE6" s="267"/>
      <c r="AIF6" s="267"/>
      <c r="AIG6" s="267"/>
      <c r="AIH6" s="267"/>
      <c r="AII6" s="267"/>
      <c r="AIJ6" s="267"/>
      <c r="AIK6" s="267"/>
      <c r="AIL6" s="267"/>
      <c r="AIM6" s="267"/>
      <c r="AIN6" s="267"/>
      <c r="AIO6" s="267"/>
      <c r="AIP6" s="267"/>
      <c r="AIQ6" s="267"/>
      <c r="AIR6" s="267"/>
      <c r="AIS6" s="267"/>
      <c r="AIT6" s="267"/>
      <c r="AIU6" s="267"/>
      <c r="AIV6" s="267"/>
      <c r="AIW6" s="267"/>
      <c r="AIX6" s="267"/>
      <c r="AIY6" s="267"/>
      <c r="AIZ6" s="267"/>
      <c r="AJA6" s="267"/>
      <c r="AJB6" s="267"/>
      <c r="AJC6" s="267"/>
      <c r="AJD6" s="267"/>
      <c r="AJE6" s="267"/>
      <c r="AJF6" s="267"/>
      <c r="AJG6" s="267"/>
      <c r="AJH6" s="267"/>
      <c r="AJI6" s="267"/>
      <c r="AJJ6" s="267"/>
      <c r="AJK6" s="267"/>
      <c r="AJL6" s="267"/>
      <c r="AJM6" s="267"/>
      <c r="AJN6" s="267"/>
      <c r="AJO6" s="267"/>
      <c r="AJP6" s="267"/>
      <c r="AJQ6" s="267"/>
      <c r="AJR6" s="267"/>
      <c r="AJS6" s="267"/>
      <c r="AJT6" s="267"/>
      <c r="AJU6" s="267"/>
      <c r="AJV6" s="267"/>
      <c r="AJW6" s="267"/>
      <c r="AJX6" s="267"/>
      <c r="AJY6" s="267"/>
      <c r="AJZ6" s="267"/>
      <c r="AKA6" s="267"/>
      <c r="AKB6" s="267"/>
      <c r="AKC6" s="267"/>
      <c r="AKD6" s="267"/>
      <c r="AKE6" s="267"/>
      <c r="AKF6" s="267"/>
      <c r="AKG6" s="267"/>
      <c r="AKH6" s="267"/>
      <c r="AKI6" s="267"/>
      <c r="AKJ6" s="267"/>
      <c r="AKK6" s="267"/>
      <c r="AKL6" s="267"/>
      <c r="AKM6" s="267"/>
      <c r="AKN6" s="267"/>
      <c r="AKO6" s="267"/>
      <c r="AKP6" s="267"/>
      <c r="AKQ6" s="267"/>
      <c r="AKR6" s="267"/>
      <c r="AKS6" s="267"/>
      <c r="AKT6" s="267"/>
      <c r="AKU6" s="267"/>
      <c r="AKV6" s="267"/>
      <c r="AKW6" s="267"/>
      <c r="AKX6" s="267"/>
      <c r="AKY6" s="267"/>
      <c r="AKZ6" s="267"/>
      <c r="ALA6" s="267"/>
      <c r="ALB6" s="267"/>
      <c r="ALC6" s="267"/>
      <c r="ALD6" s="267"/>
      <c r="ALE6" s="267"/>
      <c r="ALF6" s="267"/>
      <c r="ALG6" s="267"/>
      <c r="ALH6" s="267"/>
      <c r="ALI6" s="267"/>
      <c r="ALJ6" s="267"/>
      <c r="ALK6" s="267"/>
      <c r="ALL6" s="267"/>
      <c r="ALM6" s="267"/>
      <c r="ALN6" s="267"/>
      <c r="ALO6" s="267"/>
      <c r="ALP6" s="267"/>
      <c r="ALQ6" s="267"/>
      <c r="ALR6" s="267"/>
      <c r="ALS6" s="267"/>
      <c r="ALT6" s="267"/>
      <c r="ALU6" s="267"/>
      <c r="ALV6" s="267"/>
      <c r="ALW6" s="267"/>
      <c r="ALX6" s="267"/>
      <c r="ALY6" s="267"/>
      <c r="ALZ6" s="267"/>
      <c r="AMA6" s="267"/>
      <c r="AMB6" s="267"/>
      <c r="AMC6" s="267"/>
      <c r="AMD6" s="267"/>
      <c r="AME6" s="267"/>
      <c r="AMF6" s="267"/>
      <c r="AMG6" s="267"/>
      <c r="AMH6" s="267"/>
    </row>
    <row r="7" spans="1:1025" s="239" customFormat="1" ht="12.75">
      <c r="A7" s="1012" t="s">
        <v>2166</v>
      </c>
      <c r="B7" s="1007" t="s">
        <v>2167</v>
      </c>
      <c r="C7" s="1047">
        <v>48176754469.139999</v>
      </c>
      <c r="D7" s="1047">
        <v>-2336734108.5599999</v>
      </c>
      <c r="E7" s="1047">
        <v>45840020360.580002</v>
      </c>
      <c r="F7" s="1047">
        <v>46030779991.779999</v>
      </c>
      <c r="G7" s="1047">
        <v>-190759631.19999999</v>
      </c>
      <c r="H7" s="1054">
        <f t="shared" si="0"/>
        <v>1.0041614211708343</v>
      </c>
      <c r="I7" s="100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c r="DM7" s="267"/>
      <c r="DN7" s="267"/>
      <c r="DO7" s="267"/>
      <c r="DP7" s="267"/>
      <c r="DQ7" s="267"/>
      <c r="DR7" s="267"/>
      <c r="DS7" s="267"/>
      <c r="DT7" s="267"/>
      <c r="DU7" s="267"/>
      <c r="DV7" s="267"/>
      <c r="DW7" s="267"/>
      <c r="DX7" s="267"/>
      <c r="DY7" s="267"/>
      <c r="DZ7" s="267"/>
      <c r="EA7" s="267"/>
      <c r="EB7" s="267"/>
      <c r="EC7" s="267"/>
      <c r="ED7" s="267"/>
      <c r="EE7" s="267"/>
      <c r="EF7" s="267"/>
      <c r="EG7" s="267"/>
      <c r="EH7" s="267"/>
      <c r="EI7" s="267"/>
      <c r="EJ7" s="267"/>
      <c r="EK7" s="267"/>
      <c r="EL7" s="267"/>
      <c r="EM7" s="267"/>
      <c r="EN7" s="267"/>
      <c r="EO7" s="267"/>
      <c r="EP7" s="267"/>
      <c r="EQ7" s="267"/>
      <c r="ER7" s="267"/>
      <c r="ES7" s="267"/>
      <c r="ET7" s="267"/>
      <c r="EU7" s="267"/>
      <c r="EV7" s="267"/>
      <c r="EW7" s="267"/>
      <c r="EX7" s="267"/>
      <c r="EY7" s="267"/>
      <c r="EZ7" s="267"/>
      <c r="FA7" s="267"/>
      <c r="FB7" s="267"/>
      <c r="FC7" s="267"/>
      <c r="FD7" s="267"/>
      <c r="FE7" s="267"/>
      <c r="FF7" s="267"/>
      <c r="FG7" s="267"/>
      <c r="FH7" s="267"/>
      <c r="FI7" s="267"/>
      <c r="FJ7" s="267"/>
      <c r="FK7" s="267"/>
      <c r="FL7" s="267"/>
      <c r="FM7" s="267"/>
      <c r="FN7" s="267"/>
      <c r="FO7" s="267"/>
      <c r="FP7" s="267"/>
      <c r="FQ7" s="267"/>
      <c r="FR7" s="267"/>
      <c r="FS7" s="267"/>
      <c r="FT7" s="267"/>
      <c r="FU7" s="267"/>
      <c r="FV7" s="267"/>
      <c r="FW7" s="267"/>
      <c r="FX7" s="267"/>
      <c r="FY7" s="267"/>
      <c r="FZ7" s="267"/>
      <c r="GA7" s="267"/>
      <c r="GB7" s="267"/>
      <c r="GC7" s="267"/>
      <c r="GD7" s="267"/>
      <c r="GE7" s="267"/>
      <c r="GF7" s="267"/>
      <c r="GG7" s="267"/>
      <c r="GH7" s="267"/>
      <c r="GI7" s="267"/>
      <c r="GJ7" s="267"/>
      <c r="GK7" s="267"/>
      <c r="GL7" s="267"/>
      <c r="GM7" s="267"/>
      <c r="GN7" s="267"/>
      <c r="GO7" s="267"/>
      <c r="GP7" s="267"/>
      <c r="GQ7" s="267"/>
      <c r="GR7" s="267"/>
      <c r="GS7" s="267"/>
      <c r="GT7" s="267"/>
      <c r="GU7" s="267"/>
      <c r="GV7" s="267"/>
      <c r="GW7" s="267"/>
      <c r="GX7" s="267"/>
      <c r="GY7" s="267"/>
      <c r="GZ7" s="267"/>
      <c r="HA7" s="267"/>
      <c r="HB7" s="267"/>
      <c r="HC7" s="267"/>
      <c r="HD7" s="267"/>
      <c r="HE7" s="267"/>
      <c r="HF7" s="267"/>
      <c r="HG7" s="267"/>
      <c r="HH7" s="267"/>
      <c r="HI7" s="267"/>
      <c r="HJ7" s="267"/>
      <c r="HK7" s="267"/>
      <c r="HL7" s="267"/>
      <c r="HM7" s="267"/>
      <c r="HN7" s="267"/>
      <c r="HO7" s="267"/>
      <c r="HP7" s="267"/>
      <c r="HQ7" s="267"/>
      <c r="HR7" s="267"/>
      <c r="HS7" s="267"/>
      <c r="HT7" s="267"/>
      <c r="HU7" s="267"/>
      <c r="HV7" s="267"/>
      <c r="HW7" s="267"/>
      <c r="HX7" s="267"/>
      <c r="HY7" s="267"/>
      <c r="HZ7" s="267"/>
      <c r="IA7" s="267"/>
      <c r="IB7" s="267"/>
      <c r="IC7" s="267"/>
      <c r="ID7" s="267"/>
      <c r="IE7" s="267"/>
      <c r="IF7" s="267"/>
      <c r="IG7" s="267"/>
      <c r="IH7" s="267"/>
      <c r="II7" s="267"/>
      <c r="IJ7" s="267"/>
      <c r="IK7" s="267"/>
      <c r="IL7" s="267"/>
      <c r="IM7" s="267"/>
      <c r="IN7" s="267"/>
      <c r="IO7" s="267"/>
      <c r="IP7" s="267"/>
      <c r="IQ7" s="267"/>
      <c r="IR7" s="267"/>
      <c r="IS7" s="267"/>
      <c r="IT7" s="267"/>
      <c r="IU7" s="267"/>
      <c r="IV7" s="267"/>
      <c r="IW7" s="267"/>
      <c r="IX7" s="267"/>
      <c r="IY7" s="267"/>
      <c r="IZ7" s="267"/>
      <c r="JA7" s="267"/>
      <c r="JB7" s="267"/>
      <c r="JC7" s="267"/>
      <c r="JD7" s="267"/>
      <c r="JE7" s="267"/>
      <c r="JF7" s="267"/>
      <c r="JG7" s="267"/>
      <c r="JH7" s="267"/>
      <c r="JI7" s="267"/>
      <c r="JJ7" s="267"/>
      <c r="JK7" s="267"/>
      <c r="JL7" s="267"/>
      <c r="JM7" s="267"/>
      <c r="JN7" s="267"/>
      <c r="JO7" s="267"/>
      <c r="JP7" s="267"/>
      <c r="JQ7" s="267"/>
      <c r="JR7" s="267"/>
      <c r="JS7" s="267"/>
      <c r="JT7" s="267"/>
      <c r="JU7" s="267"/>
      <c r="JV7" s="267"/>
      <c r="JW7" s="267"/>
      <c r="JX7" s="267"/>
      <c r="JY7" s="267"/>
      <c r="JZ7" s="267"/>
      <c r="KA7" s="267"/>
      <c r="KB7" s="267"/>
      <c r="KC7" s="267"/>
      <c r="KD7" s="267"/>
      <c r="KE7" s="267"/>
      <c r="KF7" s="267"/>
      <c r="KG7" s="267"/>
      <c r="KH7" s="267"/>
      <c r="KI7" s="267"/>
      <c r="KJ7" s="267"/>
      <c r="KK7" s="267"/>
      <c r="KL7" s="267"/>
      <c r="KM7" s="267"/>
      <c r="KN7" s="267"/>
      <c r="KO7" s="267"/>
      <c r="KP7" s="267"/>
      <c r="KQ7" s="267"/>
      <c r="KR7" s="267"/>
      <c r="KS7" s="267"/>
      <c r="KT7" s="267"/>
      <c r="KU7" s="267"/>
      <c r="KV7" s="267"/>
      <c r="KW7" s="267"/>
      <c r="KX7" s="267"/>
      <c r="KY7" s="267"/>
      <c r="KZ7" s="267"/>
      <c r="LA7" s="267"/>
      <c r="LB7" s="267"/>
      <c r="LC7" s="267"/>
      <c r="LD7" s="267"/>
      <c r="LE7" s="267"/>
      <c r="LF7" s="267"/>
      <c r="LG7" s="267"/>
      <c r="LH7" s="267"/>
      <c r="LI7" s="267"/>
      <c r="LJ7" s="267"/>
      <c r="LK7" s="267"/>
      <c r="LL7" s="267"/>
      <c r="LM7" s="267"/>
      <c r="LN7" s="267"/>
      <c r="LO7" s="267"/>
      <c r="LP7" s="267"/>
      <c r="LQ7" s="267"/>
      <c r="LR7" s="267"/>
      <c r="LS7" s="267"/>
      <c r="LT7" s="267"/>
      <c r="LU7" s="267"/>
      <c r="LV7" s="267"/>
      <c r="LW7" s="267"/>
      <c r="LX7" s="267"/>
      <c r="LY7" s="267"/>
      <c r="LZ7" s="267"/>
      <c r="MA7" s="267"/>
      <c r="MB7" s="267"/>
      <c r="MC7" s="267"/>
      <c r="MD7" s="267"/>
      <c r="ME7" s="267"/>
      <c r="MF7" s="267"/>
      <c r="MG7" s="267"/>
      <c r="MH7" s="267"/>
      <c r="MI7" s="267"/>
      <c r="MJ7" s="267"/>
      <c r="MK7" s="267"/>
      <c r="ML7" s="267"/>
      <c r="MM7" s="267"/>
      <c r="MN7" s="267"/>
      <c r="MO7" s="267"/>
      <c r="MP7" s="267"/>
      <c r="MQ7" s="267"/>
      <c r="MR7" s="267"/>
      <c r="MS7" s="267"/>
      <c r="MT7" s="267"/>
      <c r="MU7" s="267"/>
      <c r="MV7" s="267"/>
      <c r="MW7" s="267"/>
      <c r="MX7" s="267"/>
      <c r="MY7" s="267"/>
      <c r="MZ7" s="267"/>
      <c r="NA7" s="267"/>
      <c r="NB7" s="267"/>
      <c r="NC7" s="267"/>
      <c r="ND7" s="267"/>
      <c r="NE7" s="267"/>
      <c r="NF7" s="267"/>
      <c r="NG7" s="267"/>
      <c r="NH7" s="267"/>
      <c r="NI7" s="267"/>
      <c r="NJ7" s="267"/>
      <c r="NK7" s="267"/>
      <c r="NL7" s="267"/>
      <c r="NM7" s="267"/>
      <c r="NN7" s="267"/>
      <c r="NO7" s="267"/>
      <c r="NP7" s="267"/>
      <c r="NQ7" s="267"/>
      <c r="NR7" s="267"/>
      <c r="NS7" s="267"/>
      <c r="NT7" s="267"/>
      <c r="NU7" s="267"/>
      <c r="NV7" s="267"/>
      <c r="NW7" s="267"/>
      <c r="NX7" s="267"/>
      <c r="NY7" s="267"/>
      <c r="NZ7" s="267"/>
      <c r="OA7" s="267"/>
      <c r="OB7" s="267"/>
      <c r="OC7" s="267"/>
      <c r="OD7" s="267"/>
      <c r="OE7" s="267"/>
      <c r="OF7" s="267"/>
      <c r="OG7" s="267"/>
      <c r="OH7" s="267"/>
      <c r="OI7" s="267"/>
      <c r="OJ7" s="267"/>
      <c r="OK7" s="267"/>
      <c r="OL7" s="267"/>
      <c r="OM7" s="267"/>
      <c r="ON7" s="267"/>
      <c r="OO7" s="267"/>
      <c r="OP7" s="267"/>
      <c r="OQ7" s="267"/>
      <c r="OR7" s="267"/>
      <c r="OS7" s="267"/>
      <c r="OT7" s="267"/>
      <c r="OU7" s="267"/>
      <c r="OV7" s="267"/>
      <c r="OW7" s="267"/>
      <c r="OX7" s="267"/>
      <c r="OY7" s="267"/>
      <c r="OZ7" s="267"/>
      <c r="PA7" s="267"/>
      <c r="PB7" s="267"/>
      <c r="PC7" s="267"/>
      <c r="PD7" s="267"/>
      <c r="PE7" s="267"/>
      <c r="PF7" s="267"/>
      <c r="PG7" s="267"/>
      <c r="PH7" s="267"/>
      <c r="PI7" s="267"/>
      <c r="PJ7" s="267"/>
      <c r="PK7" s="267"/>
      <c r="PL7" s="267"/>
      <c r="PM7" s="267"/>
      <c r="PN7" s="267"/>
      <c r="PO7" s="267"/>
      <c r="PP7" s="267"/>
      <c r="PQ7" s="267"/>
      <c r="PR7" s="267"/>
      <c r="PS7" s="267"/>
      <c r="PT7" s="267"/>
      <c r="PU7" s="267"/>
      <c r="PV7" s="267"/>
      <c r="PW7" s="267"/>
      <c r="PX7" s="267"/>
      <c r="PY7" s="267"/>
      <c r="PZ7" s="267"/>
      <c r="QA7" s="267"/>
      <c r="QB7" s="267"/>
      <c r="QC7" s="267"/>
      <c r="QD7" s="267"/>
      <c r="QE7" s="267"/>
      <c r="QF7" s="267"/>
      <c r="QG7" s="267"/>
      <c r="QH7" s="267"/>
      <c r="QI7" s="267"/>
      <c r="QJ7" s="267"/>
      <c r="QK7" s="267"/>
      <c r="QL7" s="267"/>
      <c r="QM7" s="267"/>
      <c r="QN7" s="267"/>
      <c r="QO7" s="267"/>
      <c r="QP7" s="267"/>
      <c r="QQ7" s="267"/>
      <c r="QR7" s="267"/>
      <c r="QS7" s="267"/>
      <c r="QT7" s="267"/>
      <c r="QU7" s="267"/>
      <c r="QV7" s="267"/>
      <c r="QW7" s="267"/>
      <c r="QX7" s="267"/>
      <c r="QY7" s="267"/>
      <c r="QZ7" s="267"/>
      <c r="RA7" s="267"/>
      <c r="RB7" s="267"/>
      <c r="RC7" s="267"/>
      <c r="RD7" s="267"/>
      <c r="RE7" s="267"/>
      <c r="RF7" s="267"/>
      <c r="RG7" s="267"/>
      <c r="RH7" s="267"/>
      <c r="RI7" s="267"/>
      <c r="RJ7" s="267"/>
      <c r="RK7" s="267"/>
      <c r="RL7" s="267"/>
      <c r="RM7" s="267"/>
      <c r="RN7" s="267"/>
      <c r="RO7" s="267"/>
      <c r="RP7" s="267"/>
      <c r="RQ7" s="267"/>
      <c r="RR7" s="267"/>
      <c r="RS7" s="267"/>
      <c r="RT7" s="267"/>
      <c r="RU7" s="267"/>
      <c r="RV7" s="267"/>
      <c r="RW7" s="267"/>
      <c r="RX7" s="267"/>
      <c r="RY7" s="267"/>
      <c r="RZ7" s="267"/>
      <c r="SA7" s="267"/>
      <c r="SB7" s="267"/>
      <c r="SC7" s="267"/>
      <c r="SD7" s="267"/>
      <c r="SE7" s="267"/>
      <c r="SF7" s="267"/>
      <c r="SG7" s="267"/>
      <c r="SH7" s="267"/>
      <c r="SI7" s="267"/>
      <c r="SJ7" s="267"/>
      <c r="SK7" s="267"/>
      <c r="SL7" s="267"/>
      <c r="SM7" s="267"/>
      <c r="SN7" s="267"/>
      <c r="SO7" s="267"/>
      <c r="SP7" s="267"/>
      <c r="SQ7" s="267"/>
      <c r="SR7" s="267"/>
      <c r="SS7" s="267"/>
      <c r="ST7" s="267"/>
      <c r="SU7" s="267"/>
      <c r="SV7" s="267"/>
      <c r="SW7" s="267"/>
      <c r="SX7" s="267"/>
      <c r="SY7" s="267"/>
      <c r="SZ7" s="267"/>
      <c r="TA7" s="267"/>
      <c r="TB7" s="267"/>
      <c r="TC7" s="267"/>
      <c r="TD7" s="267"/>
      <c r="TE7" s="267"/>
      <c r="TF7" s="267"/>
      <c r="TG7" s="267"/>
      <c r="TH7" s="267"/>
      <c r="TI7" s="267"/>
      <c r="TJ7" s="267"/>
      <c r="TK7" s="267"/>
      <c r="TL7" s="267"/>
      <c r="TM7" s="267"/>
      <c r="TN7" s="267"/>
      <c r="TO7" s="267"/>
      <c r="TP7" s="267"/>
      <c r="TQ7" s="267"/>
      <c r="TR7" s="267"/>
      <c r="TS7" s="267"/>
      <c r="TT7" s="267"/>
      <c r="TU7" s="267"/>
      <c r="TV7" s="267"/>
      <c r="TW7" s="267"/>
      <c r="TX7" s="267"/>
      <c r="TY7" s="267"/>
      <c r="TZ7" s="267"/>
      <c r="UA7" s="267"/>
      <c r="UB7" s="267"/>
      <c r="UC7" s="267"/>
      <c r="UD7" s="267"/>
      <c r="UE7" s="267"/>
      <c r="UF7" s="267"/>
      <c r="UG7" s="267"/>
      <c r="UH7" s="267"/>
      <c r="UI7" s="267"/>
      <c r="UJ7" s="267"/>
      <c r="UK7" s="267"/>
      <c r="UL7" s="267"/>
      <c r="UM7" s="267"/>
      <c r="UN7" s="267"/>
      <c r="UO7" s="267"/>
      <c r="UP7" s="267"/>
      <c r="UQ7" s="267"/>
      <c r="UR7" s="267"/>
      <c r="US7" s="267"/>
      <c r="UT7" s="267"/>
      <c r="UU7" s="267"/>
      <c r="UV7" s="267"/>
      <c r="UW7" s="267"/>
      <c r="UX7" s="267"/>
      <c r="UY7" s="267"/>
      <c r="UZ7" s="267"/>
      <c r="VA7" s="267"/>
      <c r="VB7" s="267"/>
      <c r="VC7" s="267"/>
      <c r="VD7" s="267"/>
      <c r="VE7" s="267"/>
      <c r="VF7" s="267"/>
      <c r="VG7" s="267"/>
      <c r="VH7" s="267"/>
      <c r="VI7" s="267"/>
      <c r="VJ7" s="267"/>
      <c r="VK7" s="267"/>
      <c r="VL7" s="267"/>
      <c r="VM7" s="267"/>
      <c r="VN7" s="267"/>
      <c r="VO7" s="267"/>
      <c r="VP7" s="267"/>
      <c r="VQ7" s="267"/>
      <c r="VR7" s="267"/>
      <c r="VS7" s="267"/>
      <c r="VT7" s="267"/>
      <c r="VU7" s="267"/>
      <c r="VV7" s="267"/>
      <c r="VW7" s="267"/>
      <c r="VX7" s="267"/>
      <c r="VY7" s="267"/>
      <c r="VZ7" s="267"/>
      <c r="WA7" s="267"/>
      <c r="WB7" s="267"/>
      <c r="WC7" s="267"/>
      <c r="WD7" s="267"/>
      <c r="WE7" s="267"/>
      <c r="WF7" s="267"/>
      <c r="WG7" s="267"/>
      <c r="WH7" s="267"/>
      <c r="WI7" s="267"/>
      <c r="WJ7" s="267"/>
      <c r="WK7" s="267"/>
      <c r="WL7" s="267"/>
      <c r="WM7" s="267"/>
      <c r="WN7" s="267"/>
      <c r="WO7" s="267"/>
      <c r="WP7" s="267"/>
      <c r="WQ7" s="267"/>
      <c r="WR7" s="267"/>
      <c r="WS7" s="267"/>
      <c r="WT7" s="267"/>
      <c r="WU7" s="267"/>
      <c r="WV7" s="267"/>
      <c r="WW7" s="267"/>
      <c r="WX7" s="267"/>
      <c r="WY7" s="267"/>
      <c r="WZ7" s="267"/>
      <c r="XA7" s="267"/>
      <c r="XB7" s="267"/>
      <c r="XC7" s="267"/>
      <c r="XD7" s="267"/>
      <c r="XE7" s="267"/>
      <c r="XF7" s="267"/>
      <c r="XG7" s="267"/>
      <c r="XH7" s="267"/>
      <c r="XI7" s="267"/>
      <c r="XJ7" s="267"/>
      <c r="XK7" s="267"/>
      <c r="XL7" s="267"/>
      <c r="XM7" s="267"/>
      <c r="XN7" s="267"/>
      <c r="XO7" s="267"/>
      <c r="XP7" s="267"/>
      <c r="XQ7" s="267"/>
      <c r="XR7" s="267"/>
      <c r="XS7" s="267"/>
      <c r="XT7" s="267"/>
      <c r="XU7" s="267"/>
      <c r="XV7" s="267"/>
      <c r="XW7" s="267"/>
      <c r="XX7" s="267"/>
      <c r="XY7" s="267"/>
      <c r="XZ7" s="267"/>
      <c r="YA7" s="267"/>
      <c r="YB7" s="267"/>
      <c r="YC7" s="267"/>
      <c r="YD7" s="267"/>
      <c r="YE7" s="267"/>
      <c r="YF7" s="267"/>
      <c r="YG7" s="267"/>
      <c r="YH7" s="267"/>
      <c r="YI7" s="267"/>
      <c r="YJ7" s="267"/>
      <c r="YK7" s="267"/>
      <c r="YL7" s="267"/>
      <c r="YM7" s="267"/>
      <c r="YN7" s="267"/>
      <c r="YO7" s="267"/>
      <c r="YP7" s="267"/>
      <c r="YQ7" s="267"/>
      <c r="YR7" s="267"/>
      <c r="YS7" s="267"/>
      <c r="YT7" s="267"/>
      <c r="YU7" s="267"/>
      <c r="YV7" s="267"/>
      <c r="YW7" s="267"/>
      <c r="YX7" s="267"/>
      <c r="YY7" s="267"/>
      <c r="YZ7" s="267"/>
      <c r="ZA7" s="267"/>
      <c r="ZB7" s="267"/>
      <c r="ZC7" s="267"/>
      <c r="ZD7" s="267"/>
      <c r="ZE7" s="267"/>
      <c r="ZF7" s="267"/>
      <c r="ZG7" s="267"/>
      <c r="ZH7" s="267"/>
      <c r="ZI7" s="267"/>
      <c r="ZJ7" s="267"/>
      <c r="ZK7" s="267"/>
      <c r="ZL7" s="267"/>
      <c r="ZM7" s="267"/>
      <c r="ZN7" s="267"/>
      <c r="ZO7" s="267"/>
      <c r="ZP7" s="267"/>
      <c r="ZQ7" s="267"/>
      <c r="ZR7" s="267"/>
      <c r="ZS7" s="267"/>
      <c r="ZT7" s="267"/>
      <c r="ZU7" s="267"/>
      <c r="ZV7" s="267"/>
      <c r="ZW7" s="267"/>
      <c r="ZX7" s="267"/>
      <c r="ZY7" s="267"/>
      <c r="ZZ7" s="267"/>
      <c r="AAA7" s="267"/>
      <c r="AAB7" s="267"/>
      <c r="AAC7" s="267"/>
      <c r="AAD7" s="267"/>
      <c r="AAE7" s="267"/>
      <c r="AAF7" s="267"/>
      <c r="AAG7" s="267"/>
      <c r="AAH7" s="267"/>
      <c r="AAI7" s="267"/>
      <c r="AAJ7" s="267"/>
      <c r="AAK7" s="267"/>
      <c r="AAL7" s="267"/>
      <c r="AAM7" s="267"/>
      <c r="AAN7" s="267"/>
      <c r="AAO7" s="267"/>
      <c r="AAP7" s="267"/>
      <c r="AAQ7" s="267"/>
      <c r="AAR7" s="267"/>
      <c r="AAS7" s="267"/>
      <c r="AAT7" s="267"/>
      <c r="AAU7" s="267"/>
      <c r="AAV7" s="267"/>
      <c r="AAW7" s="267"/>
      <c r="AAX7" s="267"/>
      <c r="AAY7" s="267"/>
      <c r="AAZ7" s="267"/>
      <c r="ABA7" s="267"/>
      <c r="ABB7" s="267"/>
      <c r="ABC7" s="267"/>
      <c r="ABD7" s="267"/>
      <c r="ABE7" s="267"/>
      <c r="ABF7" s="267"/>
      <c r="ABG7" s="267"/>
      <c r="ABH7" s="267"/>
      <c r="ABI7" s="267"/>
      <c r="ABJ7" s="267"/>
      <c r="ABK7" s="267"/>
      <c r="ABL7" s="267"/>
      <c r="ABM7" s="267"/>
      <c r="ABN7" s="267"/>
      <c r="ABO7" s="267"/>
      <c r="ABP7" s="267"/>
      <c r="ABQ7" s="267"/>
      <c r="ABR7" s="267"/>
      <c r="ABS7" s="267"/>
      <c r="ABT7" s="267"/>
      <c r="ABU7" s="267"/>
      <c r="ABV7" s="267"/>
      <c r="ABW7" s="267"/>
      <c r="ABX7" s="267"/>
      <c r="ABY7" s="267"/>
      <c r="ABZ7" s="267"/>
      <c r="ACA7" s="267"/>
      <c r="ACB7" s="267"/>
      <c r="ACC7" s="267"/>
      <c r="ACD7" s="267"/>
      <c r="ACE7" s="267"/>
      <c r="ACF7" s="267"/>
      <c r="ACG7" s="267"/>
      <c r="ACH7" s="267"/>
      <c r="ACI7" s="267"/>
      <c r="ACJ7" s="267"/>
      <c r="ACK7" s="267"/>
      <c r="ACL7" s="267"/>
      <c r="ACM7" s="267"/>
      <c r="ACN7" s="267"/>
      <c r="ACO7" s="267"/>
      <c r="ACP7" s="267"/>
      <c r="ACQ7" s="267"/>
      <c r="ACR7" s="267"/>
      <c r="ACS7" s="267"/>
      <c r="ACT7" s="267"/>
      <c r="ACU7" s="267"/>
      <c r="ACV7" s="267"/>
      <c r="ACW7" s="267"/>
      <c r="ACX7" s="267"/>
      <c r="ACY7" s="267"/>
      <c r="ACZ7" s="267"/>
      <c r="ADA7" s="267"/>
      <c r="ADB7" s="267"/>
      <c r="ADC7" s="267"/>
      <c r="ADD7" s="267"/>
      <c r="ADE7" s="267"/>
      <c r="ADF7" s="267"/>
      <c r="ADG7" s="267"/>
      <c r="ADH7" s="267"/>
      <c r="ADI7" s="267"/>
      <c r="ADJ7" s="267"/>
      <c r="ADK7" s="267"/>
      <c r="ADL7" s="267"/>
      <c r="ADM7" s="267"/>
      <c r="ADN7" s="267"/>
      <c r="ADO7" s="267"/>
      <c r="ADP7" s="267"/>
      <c r="ADQ7" s="267"/>
      <c r="ADR7" s="267"/>
      <c r="ADS7" s="267"/>
      <c r="ADT7" s="267"/>
      <c r="ADU7" s="267"/>
      <c r="ADV7" s="267"/>
      <c r="ADW7" s="267"/>
      <c r="ADX7" s="267"/>
      <c r="ADY7" s="267"/>
      <c r="ADZ7" s="267"/>
      <c r="AEA7" s="267"/>
      <c r="AEB7" s="267"/>
      <c r="AEC7" s="267"/>
      <c r="AED7" s="267"/>
      <c r="AEE7" s="267"/>
      <c r="AEF7" s="267"/>
      <c r="AEG7" s="267"/>
      <c r="AEH7" s="267"/>
      <c r="AEI7" s="267"/>
      <c r="AEJ7" s="267"/>
      <c r="AEK7" s="267"/>
      <c r="AEL7" s="267"/>
      <c r="AEM7" s="267"/>
      <c r="AEN7" s="267"/>
      <c r="AEO7" s="267"/>
      <c r="AEP7" s="267"/>
      <c r="AEQ7" s="267"/>
      <c r="AER7" s="267"/>
      <c r="AES7" s="267"/>
      <c r="AET7" s="267"/>
      <c r="AEU7" s="267"/>
      <c r="AEV7" s="267"/>
      <c r="AEW7" s="267"/>
      <c r="AEX7" s="267"/>
      <c r="AEY7" s="267"/>
      <c r="AEZ7" s="267"/>
      <c r="AFA7" s="267"/>
      <c r="AFB7" s="267"/>
      <c r="AFC7" s="267"/>
      <c r="AFD7" s="267"/>
      <c r="AFE7" s="267"/>
      <c r="AFF7" s="267"/>
      <c r="AFG7" s="267"/>
      <c r="AFH7" s="267"/>
      <c r="AFI7" s="267"/>
      <c r="AFJ7" s="267"/>
      <c r="AFK7" s="267"/>
      <c r="AFL7" s="267"/>
      <c r="AFM7" s="267"/>
      <c r="AFN7" s="267"/>
      <c r="AFO7" s="267"/>
      <c r="AFP7" s="267"/>
      <c r="AFQ7" s="267"/>
      <c r="AFR7" s="267"/>
      <c r="AFS7" s="267"/>
      <c r="AFT7" s="267"/>
      <c r="AFU7" s="267"/>
      <c r="AFV7" s="267"/>
      <c r="AFW7" s="267"/>
      <c r="AFX7" s="267"/>
      <c r="AFY7" s="267"/>
      <c r="AFZ7" s="267"/>
      <c r="AGA7" s="267"/>
      <c r="AGB7" s="267"/>
      <c r="AGC7" s="267"/>
      <c r="AGD7" s="267"/>
      <c r="AGE7" s="267"/>
      <c r="AGF7" s="267"/>
      <c r="AGG7" s="267"/>
      <c r="AGH7" s="267"/>
      <c r="AGI7" s="267"/>
      <c r="AGJ7" s="267"/>
      <c r="AGK7" s="267"/>
      <c r="AGL7" s="267"/>
      <c r="AGM7" s="267"/>
      <c r="AGN7" s="267"/>
      <c r="AGO7" s="267"/>
      <c r="AGP7" s="267"/>
      <c r="AGQ7" s="267"/>
      <c r="AGR7" s="267"/>
      <c r="AGS7" s="267"/>
      <c r="AGT7" s="267"/>
      <c r="AGU7" s="267"/>
      <c r="AGV7" s="267"/>
      <c r="AGW7" s="267"/>
      <c r="AGX7" s="267"/>
      <c r="AGY7" s="267"/>
      <c r="AGZ7" s="267"/>
      <c r="AHA7" s="267"/>
      <c r="AHB7" s="267"/>
      <c r="AHC7" s="267"/>
      <c r="AHD7" s="267"/>
      <c r="AHE7" s="267"/>
      <c r="AHF7" s="267"/>
      <c r="AHG7" s="267"/>
      <c r="AHH7" s="267"/>
      <c r="AHI7" s="267"/>
      <c r="AHJ7" s="267"/>
      <c r="AHK7" s="267"/>
      <c r="AHL7" s="267"/>
      <c r="AHM7" s="267"/>
      <c r="AHN7" s="267"/>
      <c r="AHO7" s="267"/>
      <c r="AHP7" s="267"/>
      <c r="AHQ7" s="267"/>
      <c r="AHR7" s="267"/>
      <c r="AHS7" s="267"/>
      <c r="AHT7" s="267"/>
      <c r="AHU7" s="267"/>
      <c r="AHV7" s="267"/>
      <c r="AHW7" s="267"/>
      <c r="AHX7" s="267"/>
      <c r="AHY7" s="267"/>
      <c r="AHZ7" s="267"/>
      <c r="AIA7" s="267"/>
      <c r="AIB7" s="267"/>
      <c r="AIC7" s="267"/>
      <c r="AID7" s="267"/>
      <c r="AIE7" s="267"/>
      <c r="AIF7" s="267"/>
      <c r="AIG7" s="267"/>
      <c r="AIH7" s="267"/>
      <c r="AII7" s="267"/>
      <c r="AIJ7" s="267"/>
      <c r="AIK7" s="267"/>
      <c r="AIL7" s="267"/>
      <c r="AIM7" s="267"/>
      <c r="AIN7" s="267"/>
      <c r="AIO7" s="267"/>
      <c r="AIP7" s="267"/>
      <c r="AIQ7" s="267"/>
      <c r="AIR7" s="267"/>
      <c r="AIS7" s="267"/>
      <c r="AIT7" s="267"/>
      <c r="AIU7" s="267"/>
      <c r="AIV7" s="267"/>
      <c r="AIW7" s="267"/>
      <c r="AIX7" s="267"/>
      <c r="AIY7" s="267"/>
      <c r="AIZ7" s="267"/>
      <c r="AJA7" s="267"/>
      <c r="AJB7" s="267"/>
      <c r="AJC7" s="267"/>
      <c r="AJD7" s="267"/>
      <c r="AJE7" s="267"/>
      <c r="AJF7" s="267"/>
      <c r="AJG7" s="267"/>
      <c r="AJH7" s="267"/>
      <c r="AJI7" s="267"/>
      <c r="AJJ7" s="267"/>
      <c r="AJK7" s="267"/>
      <c r="AJL7" s="267"/>
      <c r="AJM7" s="267"/>
      <c r="AJN7" s="267"/>
      <c r="AJO7" s="267"/>
      <c r="AJP7" s="267"/>
      <c r="AJQ7" s="267"/>
      <c r="AJR7" s="267"/>
      <c r="AJS7" s="267"/>
      <c r="AJT7" s="267"/>
      <c r="AJU7" s="267"/>
      <c r="AJV7" s="267"/>
      <c r="AJW7" s="267"/>
      <c r="AJX7" s="267"/>
      <c r="AJY7" s="267"/>
      <c r="AJZ7" s="267"/>
      <c r="AKA7" s="267"/>
      <c r="AKB7" s="267"/>
      <c r="AKC7" s="267"/>
      <c r="AKD7" s="267"/>
      <c r="AKE7" s="267"/>
      <c r="AKF7" s="267"/>
      <c r="AKG7" s="267"/>
      <c r="AKH7" s="267"/>
      <c r="AKI7" s="267"/>
      <c r="AKJ7" s="267"/>
      <c r="AKK7" s="267"/>
      <c r="AKL7" s="267"/>
      <c r="AKM7" s="267"/>
      <c r="AKN7" s="267"/>
      <c r="AKO7" s="267"/>
      <c r="AKP7" s="267"/>
      <c r="AKQ7" s="267"/>
      <c r="AKR7" s="267"/>
      <c r="AKS7" s="267"/>
      <c r="AKT7" s="267"/>
      <c r="AKU7" s="267"/>
      <c r="AKV7" s="267"/>
      <c r="AKW7" s="267"/>
      <c r="AKX7" s="267"/>
      <c r="AKY7" s="267"/>
      <c r="AKZ7" s="267"/>
      <c r="ALA7" s="267"/>
      <c r="ALB7" s="267"/>
      <c r="ALC7" s="267"/>
      <c r="ALD7" s="267"/>
      <c r="ALE7" s="267"/>
      <c r="ALF7" s="267"/>
      <c r="ALG7" s="267"/>
      <c r="ALH7" s="267"/>
      <c r="ALI7" s="267"/>
      <c r="ALJ7" s="267"/>
      <c r="ALK7" s="267"/>
      <c r="ALL7" s="267"/>
      <c r="ALM7" s="267"/>
      <c r="ALN7" s="267"/>
      <c r="ALO7" s="267"/>
      <c r="ALP7" s="267"/>
      <c r="ALQ7" s="267"/>
      <c r="ALR7" s="267"/>
      <c r="ALS7" s="267"/>
      <c r="ALT7" s="267"/>
      <c r="ALU7" s="267"/>
      <c r="ALV7" s="267"/>
      <c r="ALW7" s="267"/>
      <c r="ALX7" s="267"/>
      <c r="ALY7" s="267"/>
      <c r="ALZ7" s="267"/>
      <c r="AMA7" s="267"/>
      <c r="AMB7" s="267"/>
      <c r="AMC7" s="267"/>
      <c r="AMD7" s="267"/>
      <c r="AME7" s="267"/>
      <c r="AMF7" s="267"/>
      <c r="AMG7" s="267"/>
      <c r="AMH7" s="267"/>
    </row>
    <row r="8" spans="1:1025" s="239" customFormat="1" ht="12.75">
      <c r="A8" s="1012" t="s">
        <v>2168</v>
      </c>
      <c r="B8" s="1007" t="s">
        <v>2169</v>
      </c>
      <c r="C8" s="1047">
        <v>1241082258.6099999</v>
      </c>
      <c r="D8" s="1047">
        <v>95244801.25</v>
      </c>
      <c r="E8" s="1047">
        <v>1336327059.8599999</v>
      </c>
      <c r="F8" s="1047">
        <v>1336039637.6600001</v>
      </c>
      <c r="G8" s="1047">
        <v>287422.2</v>
      </c>
      <c r="H8" s="1054">
        <f t="shared" si="0"/>
        <v>0.99978491627638677</v>
      </c>
      <c r="I8" s="1007"/>
      <c r="J8" s="267"/>
      <c r="K8" s="267"/>
      <c r="L8" s="267"/>
      <c r="M8" s="267"/>
      <c r="N8" s="267"/>
      <c r="O8" s="267"/>
      <c r="P8" s="267"/>
      <c r="Q8" s="267"/>
      <c r="R8" s="267"/>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c r="CA8" s="267"/>
      <c r="CB8" s="267"/>
      <c r="CC8" s="267"/>
      <c r="CD8" s="267"/>
      <c r="CE8" s="267"/>
      <c r="CF8" s="267"/>
      <c r="CG8" s="267"/>
      <c r="CH8" s="267"/>
      <c r="CI8" s="267"/>
      <c r="CJ8" s="267"/>
      <c r="CK8" s="267"/>
      <c r="CL8" s="267"/>
      <c r="CM8" s="267"/>
      <c r="CN8" s="267"/>
      <c r="CO8" s="267"/>
      <c r="CP8" s="267"/>
      <c r="CQ8" s="267"/>
      <c r="CR8" s="267"/>
      <c r="CS8" s="267"/>
      <c r="CT8" s="267"/>
      <c r="CU8" s="267"/>
      <c r="CV8" s="267"/>
      <c r="CW8" s="267"/>
      <c r="CX8" s="267"/>
      <c r="CY8" s="267"/>
      <c r="CZ8" s="267"/>
      <c r="DA8" s="267"/>
      <c r="DB8" s="267"/>
      <c r="DC8" s="267"/>
      <c r="DD8" s="267"/>
      <c r="DE8" s="267"/>
      <c r="DF8" s="267"/>
      <c r="DG8" s="267"/>
      <c r="DH8" s="267"/>
      <c r="DI8" s="267"/>
      <c r="DJ8" s="267"/>
      <c r="DK8" s="267"/>
      <c r="DL8" s="267"/>
      <c r="DM8" s="267"/>
      <c r="DN8" s="267"/>
      <c r="DO8" s="267"/>
      <c r="DP8" s="267"/>
      <c r="DQ8" s="267"/>
      <c r="DR8" s="267"/>
      <c r="DS8" s="267"/>
      <c r="DT8" s="267"/>
      <c r="DU8" s="267"/>
      <c r="DV8" s="267"/>
      <c r="DW8" s="267"/>
      <c r="DX8" s="267"/>
      <c r="DY8" s="267"/>
      <c r="DZ8" s="267"/>
      <c r="EA8" s="267"/>
      <c r="EB8" s="267"/>
      <c r="EC8" s="267"/>
      <c r="ED8" s="267"/>
      <c r="EE8" s="267"/>
      <c r="EF8" s="267"/>
      <c r="EG8" s="267"/>
      <c r="EH8" s="267"/>
      <c r="EI8" s="267"/>
      <c r="EJ8" s="267"/>
      <c r="EK8" s="267"/>
      <c r="EL8" s="267"/>
      <c r="EM8" s="267"/>
      <c r="EN8" s="267"/>
      <c r="EO8" s="267"/>
      <c r="EP8" s="267"/>
      <c r="EQ8" s="267"/>
      <c r="ER8" s="267"/>
      <c r="ES8" s="267"/>
      <c r="ET8" s="267"/>
      <c r="EU8" s="267"/>
      <c r="EV8" s="267"/>
      <c r="EW8" s="267"/>
      <c r="EX8" s="267"/>
      <c r="EY8" s="267"/>
      <c r="EZ8" s="267"/>
      <c r="FA8" s="267"/>
      <c r="FB8" s="267"/>
      <c r="FC8" s="267"/>
      <c r="FD8" s="267"/>
      <c r="FE8" s="267"/>
      <c r="FF8" s="267"/>
      <c r="FG8" s="267"/>
      <c r="FH8" s="267"/>
      <c r="FI8" s="267"/>
      <c r="FJ8" s="267"/>
      <c r="FK8" s="267"/>
      <c r="FL8" s="267"/>
      <c r="FM8" s="267"/>
      <c r="FN8" s="267"/>
      <c r="FO8" s="267"/>
      <c r="FP8" s="267"/>
      <c r="FQ8" s="267"/>
      <c r="FR8" s="267"/>
      <c r="FS8" s="267"/>
      <c r="FT8" s="267"/>
      <c r="FU8" s="267"/>
      <c r="FV8" s="267"/>
      <c r="FW8" s="267"/>
      <c r="FX8" s="267"/>
      <c r="FY8" s="267"/>
      <c r="FZ8" s="267"/>
      <c r="GA8" s="267"/>
      <c r="GB8" s="267"/>
      <c r="GC8" s="267"/>
      <c r="GD8" s="267"/>
      <c r="GE8" s="267"/>
      <c r="GF8" s="267"/>
      <c r="GG8" s="267"/>
      <c r="GH8" s="267"/>
      <c r="GI8" s="267"/>
      <c r="GJ8" s="267"/>
      <c r="GK8" s="267"/>
      <c r="GL8" s="267"/>
      <c r="GM8" s="267"/>
      <c r="GN8" s="267"/>
      <c r="GO8" s="267"/>
      <c r="GP8" s="267"/>
      <c r="GQ8" s="267"/>
      <c r="GR8" s="267"/>
      <c r="GS8" s="267"/>
      <c r="GT8" s="267"/>
      <c r="GU8" s="267"/>
      <c r="GV8" s="267"/>
      <c r="GW8" s="267"/>
      <c r="GX8" s="267"/>
      <c r="GY8" s="267"/>
      <c r="GZ8" s="267"/>
      <c r="HA8" s="267"/>
      <c r="HB8" s="267"/>
      <c r="HC8" s="267"/>
      <c r="HD8" s="267"/>
      <c r="HE8" s="267"/>
      <c r="HF8" s="267"/>
      <c r="HG8" s="267"/>
      <c r="HH8" s="267"/>
      <c r="HI8" s="267"/>
      <c r="HJ8" s="267"/>
      <c r="HK8" s="267"/>
      <c r="HL8" s="267"/>
      <c r="HM8" s="267"/>
      <c r="HN8" s="267"/>
      <c r="HO8" s="267"/>
      <c r="HP8" s="267"/>
      <c r="HQ8" s="267"/>
      <c r="HR8" s="267"/>
      <c r="HS8" s="267"/>
      <c r="HT8" s="267"/>
      <c r="HU8" s="267"/>
      <c r="HV8" s="267"/>
      <c r="HW8" s="267"/>
      <c r="HX8" s="267"/>
      <c r="HY8" s="267"/>
      <c r="HZ8" s="267"/>
      <c r="IA8" s="267"/>
      <c r="IB8" s="267"/>
      <c r="IC8" s="267"/>
      <c r="ID8" s="267"/>
      <c r="IE8" s="267"/>
      <c r="IF8" s="267"/>
      <c r="IG8" s="267"/>
      <c r="IH8" s="267"/>
      <c r="II8" s="267"/>
      <c r="IJ8" s="267"/>
      <c r="IK8" s="267"/>
      <c r="IL8" s="267"/>
      <c r="IM8" s="267"/>
      <c r="IN8" s="267"/>
      <c r="IO8" s="267"/>
      <c r="IP8" s="267"/>
      <c r="IQ8" s="267"/>
      <c r="IR8" s="267"/>
      <c r="IS8" s="267"/>
      <c r="IT8" s="267"/>
      <c r="IU8" s="267"/>
      <c r="IV8" s="267"/>
      <c r="IW8" s="267"/>
      <c r="IX8" s="267"/>
      <c r="IY8" s="267"/>
      <c r="IZ8" s="267"/>
      <c r="JA8" s="267"/>
      <c r="JB8" s="267"/>
      <c r="JC8" s="267"/>
      <c r="JD8" s="267"/>
      <c r="JE8" s="267"/>
      <c r="JF8" s="267"/>
      <c r="JG8" s="267"/>
      <c r="JH8" s="267"/>
      <c r="JI8" s="267"/>
      <c r="JJ8" s="267"/>
      <c r="JK8" s="267"/>
      <c r="JL8" s="267"/>
      <c r="JM8" s="267"/>
      <c r="JN8" s="267"/>
      <c r="JO8" s="267"/>
      <c r="JP8" s="267"/>
      <c r="JQ8" s="267"/>
      <c r="JR8" s="267"/>
      <c r="JS8" s="267"/>
      <c r="JT8" s="267"/>
      <c r="JU8" s="267"/>
      <c r="JV8" s="267"/>
      <c r="JW8" s="267"/>
      <c r="JX8" s="267"/>
      <c r="JY8" s="267"/>
      <c r="JZ8" s="267"/>
      <c r="KA8" s="267"/>
      <c r="KB8" s="267"/>
      <c r="KC8" s="267"/>
      <c r="KD8" s="267"/>
      <c r="KE8" s="267"/>
      <c r="KF8" s="267"/>
      <c r="KG8" s="267"/>
      <c r="KH8" s="267"/>
      <c r="KI8" s="267"/>
      <c r="KJ8" s="267"/>
      <c r="KK8" s="267"/>
      <c r="KL8" s="267"/>
      <c r="KM8" s="267"/>
      <c r="KN8" s="267"/>
      <c r="KO8" s="267"/>
      <c r="KP8" s="267"/>
      <c r="KQ8" s="267"/>
      <c r="KR8" s="267"/>
      <c r="KS8" s="267"/>
      <c r="KT8" s="267"/>
      <c r="KU8" s="267"/>
      <c r="KV8" s="267"/>
      <c r="KW8" s="267"/>
      <c r="KX8" s="267"/>
      <c r="KY8" s="267"/>
      <c r="KZ8" s="267"/>
      <c r="LA8" s="267"/>
      <c r="LB8" s="267"/>
      <c r="LC8" s="267"/>
      <c r="LD8" s="267"/>
      <c r="LE8" s="267"/>
      <c r="LF8" s="267"/>
      <c r="LG8" s="267"/>
      <c r="LH8" s="267"/>
      <c r="LI8" s="267"/>
      <c r="LJ8" s="267"/>
      <c r="LK8" s="267"/>
      <c r="LL8" s="267"/>
      <c r="LM8" s="267"/>
      <c r="LN8" s="267"/>
      <c r="LO8" s="267"/>
      <c r="LP8" s="267"/>
      <c r="LQ8" s="267"/>
      <c r="LR8" s="267"/>
      <c r="LS8" s="267"/>
      <c r="LT8" s="267"/>
      <c r="LU8" s="267"/>
      <c r="LV8" s="267"/>
      <c r="LW8" s="267"/>
      <c r="LX8" s="267"/>
      <c r="LY8" s="267"/>
      <c r="LZ8" s="267"/>
      <c r="MA8" s="267"/>
      <c r="MB8" s="267"/>
      <c r="MC8" s="267"/>
      <c r="MD8" s="267"/>
      <c r="ME8" s="267"/>
      <c r="MF8" s="267"/>
      <c r="MG8" s="267"/>
      <c r="MH8" s="267"/>
      <c r="MI8" s="267"/>
      <c r="MJ8" s="267"/>
      <c r="MK8" s="267"/>
      <c r="ML8" s="267"/>
      <c r="MM8" s="267"/>
      <c r="MN8" s="267"/>
      <c r="MO8" s="267"/>
      <c r="MP8" s="267"/>
      <c r="MQ8" s="267"/>
      <c r="MR8" s="267"/>
      <c r="MS8" s="267"/>
      <c r="MT8" s="267"/>
      <c r="MU8" s="267"/>
      <c r="MV8" s="267"/>
      <c r="MW8" s="267"/>
      <c r="MX8" s="267"/>
      <c r="MY8" s="267"/>
      <c r="MZ8" s="267"/>
      <c r="NA8" s="267"/>
      <c r="NB8" s="267"/>
      <c r="NC8" s="267"/>
      <c r="ND8" s="267"/>
      <c r="NE8" s="267"/>
      <c r="NF8" s="267"/>
      <c r="NG8" s="267"/>
      <c r="NH8" s="267"/>
      <c r="NI8" s="267"/>
      <c r="NJ8" s="267"/>
      <c r="NK8" s="267"/>
      <c r="NL8" s="267"/>
      <c r="NM8" s="267"/>
      <c r="NN8" s="267"/>
      <c r="NO8" s="267"/>
      <c r="NP8" s="267"/>
      <c r="NQ8" s="267"/>
      <c r="NR8" s="267"/>
      <c r="NS8" s="267"/>
      <c r="NT8" s="267"/>
      <c r="NU8" s="267"/>
      <c r="NV8" s="267"/>
      <c r="NW8" s="267"/>
      <c r="NX8" s="267"/>
      <c r="NY8" s="267"/>
      <c r="NZ8" s="267"/>
      <c r="OA8" s="267"/>
      <c r="OB8" s="267"/>
      <c r="OC8" s="267"/>
      <c r="OD8" s="267"/>
      <c r="OE8" s="267"/>
      <c r="OF8" s="267"/>
      <c r="OG8" s="267"/>
      <c r="OH8" s="267"/>
      <c r="OI8" s="267"/>
      <c r="OJ8" s="267"/>
      <c r="OK8" s="267"/>
      <c r="OL8" s="267"/>
      <c r="OM8" s="267"/>
      <c r="ON8" s="267"/>
      <c r="OO8" s="267"/>
      <c r="OP8" s="267"/>
      <c r="OQ8" s="267"/>
      <c r="OR8" s="267"/>
      <c r="OS8" s="267"/>
      <c r="OT8" s="267"/>
      <c r="OU8" s="267"/>
      <c r="OV8" s="267"/>
      <c r="OW8" s="267"/>
      <c r="OX8" s="267"/>
      <c r="OY8" s="267"/>
      <c r="OZ8" s="267"/>
      <c r="PA8" s="267"/>
      <c r="PB8" s="267"/>
      <c r="PC8" s="267"/>
      <c r="PD8" s="267"/>
      <c r="PE8" s="267"/>
      <c r="PF8" s="267"/>
      <c r="PG8" s="267"/>
      <c r="PH8" s="267"/>
      <c r="PI8" s="267"/>
      <c r="PJ8" s="267"/>
      <c r="PK8" s="267"/>
      <c r="PL8" s="267"/>
      <c r="PM8" s="267"/>
      <c r="PN8" s="267"/>
      <c r="PO8" s="267"/>
      <c r="PP8" s="267"/>
      <c r="PQ8" s="267"/>
      <c r="PR8" s="267"/>
      <c r="PS8" s="267"/>
      <c r="PT8" s="267"/>
      <c r="PU8" s="267"/>
      <c r="PV8" s="267"/>
      <c r="PW8" s="267"/>
      <c r="PX8" s="267"/>
      <c r="PY8" s="267"/>
      <c r="PZ8" s="267"/>
      <c r="QA8" s="267"/>
      <c r="QB8" s="267"/>
      <c r="QC8" s="267"/>
      <c r="QD8" s="267"/>
      <c r="QE8" s="267"/>
      <c r="QF8" s="267"/>
      <c r="QG8" s="267"/>
      <c r="QH8" s="267"/>
      <c r="QI8" s="267"/>
      <c r="QJ8" s="267"/>
      <c r="QK8" s="267"/>
      <c r="QL8" s="267"/>
      <c r="QM8" s="267"/>
      <c r="QN8" s="267"/>
      <c r="QO8" s="267"/>
      <c r="QP8" s="267"/>
      <c r="QQ8" s="267"/>
      <c r="QR8" s="267"/>
      <c r="QS8" s="267"/>
      <c r="QT8" s="267"/>
      <c r="QU8" s="267"/>
      <c r="QV8" s="267"/>
      <c r="QW8" s="267"/>
      <c r="QX8" s="267"/>
      <c r="QY8" s="267"/>
      <c r="QZ8" s="267"/>
      <c r="RA8" s="267"/>
      <c r="RB8" s="267"/>
      <c r="RC8" s="267"/>
      <c r="RD8" s="267"/>
      <c r="RE8" s="267"/>
      <c r="RF8" s="267"/>
      <c r="RG8" s="267"/>
      <c r="RH8" s="267"/>
      <c r="RI8" s="267"/>
      <c r="RJ8" s="267"/>
      <c r="RK8" s="267"/>
      <c r="RL8" s="267"/>
      <c r="RM8" s="267"/>
      <c r="RN8" s="267"/>
      <c r="RO8" s="267"/>
      <c r="RP8" s="267"/>
      <c r="RQ8" s="267"/>
      <c r="RR8" s="267"/>
      <c r="RS8" s="267"/>
      <c r="RT8" s="267"/>
      <c r="RU8" s="267"/>
      <c r="RV8" s="267"/>
      <c r="RW8" s="267"/>
      <c r="RX8" s="267"/>
      <c r="RY8" s="267"/>
      <c r="RZ8" s="267"/>
      <c r="SA8" s="267"/>
      <c r="SB8" s="267"/>
      <c r="SC8" s="267"/>
      <c r="SD8" s="267"/>
      <c r="SE8" s="267"/>
      <c r="SF8" s="267"/>
      <c r="SG8" s="267"/>
      <c r="SH8" s="267"/>
      <c r="SI8" s="267"/>
      <c r="SJ8" s="267"/>
      <c r="SK8" s="267"/>
      <c r="SL8" s="267"/>
      <c r="SM8" s="267"/>
      <c r="SN8" s="267"/>
      <c r="SO8" s="267"/>
      <c r="SP8" s="267"/>
      <c r="SQ8" s="267"/>
      <c r="SR8" s="267"/>
      <c r="SS8" s="267"/>
      <c r="ST8" s="267"/>
      <c r="SU8" s="267"/>
      <c r="SV8" s="267"/>
      <c r="SW8" s="267"/>
      <c r="SX8" s="267"/>
      <c r="SY8" s="267"/>
      <c r="SZ8" s="267"/>
      <c r="TA8" s="267"/>
      <c r="TB8" s="267"/>
      <c r="TC8" s="267"/>
      <c r="TD8" s="267"/>
      <c r="TE8" s="267"/>
      <c r="TF8" s="267"/>
      <c r="TG8" s="267"/>
      <c r="TH8" s="267"/>
      <c r="TI8" s="267"/>
      <c r="TJ8" s="267"/>
      <c r="TK8" s="267"/>
      <c r="TL8" s="267"/>
      <c r="TM8" s="267"/>
      <c r="TN8" s="267"/>
      <c r="TO8" s="267"/>
      <c r="TP8" s="267"/>
      <c r="TQ8" s="267"/>
      <c r="TR8" s="267"/>
      <c r="TS8" s="267"/>
      <c r="TT8" s="267"/>
      <c r="TU8" s="267"/>
      <c r="TV8" s="267"/>
      <c r="TW8" s="267"/>
      <c r="TX8" s="267"/>
      <c r="TY8" s="267"/>
      <c r="TZ8" s="267"/>
      <c r="UA8" s="267"/>
      <c r="UB8" s="267"/>
      <c r="UC8" s="267"/>
      <c r="UD8" s="267"/>
      <c r="UE8" s="267"/>
      <c r="UF8" s="267"/>
      <c r="UG8" s="267"/>
      <c r="UH8" s="267"/>
      <c r="UI8" s="267"/>
      <c r="UJ8" s="267"/>
      <c r="UK8" s="267"/>
      <c r="UL8" s="267"/>
      <c r="UM8" s="267"/>
      <c r="UN8" s="267"/>
      <c r="UO8" s="267"/>
      <c r="UP8" s="267"/>
      <c r="UQ8" s="267"/>
      <c r="UR8" s="267"/>
      <c r="US8" s="267"/>
      <c r="UT8" s="267"/>
      <c r="UU8" s="267"/>
      <c r="UV8" s="267"/>
      <c r="UW8" s="267"/>
      <c r="UX8" s="267"/>
      <c r="UY8" s="267"/>
      <c r="UZ8" s="267"/>
      <c r="VA8" s="267"/>
      <c r="VB8" s="267"/>
      <c r="VC8" s="267"/>
      <c r="VD8" s="267"/>
      <c r="VE8" s="267"/>
      <c r="VF8" s="267"/>
      <c r="VG8" s="267"/>
      <c r="VH8" s="267"/>
      <c r="VI8" s="267"/>
      <c r="VJ8" s="267"/>
      <c r="VK8" s="267"/>
      <c r="VL8" s="267"/>
      <c r="VM8" s="267"/>
      <c r="VN8" s="267"/>
      <c r="VO8" s="267"/>
      <c r="VP8" s="267"/>
      <c r="VQ8" s="267"/>
      <c r="VR8" s="267"/>
      <c r="VS8" s="267"/>
      <c r="VT8" s="267"/>
      <c r="VU8" s="267"/>
      <c r="VV8" s="267"/>
      <c r="VW8" s="267"/>
      <c r="VX8" s="267"/>
      <c r="VY8" s="267"/>
      <c r="VZ8" s="267"/>
      <c r="WA8" s="267"/>
      <c r="WB8" s="267"/>
      <c r="WC8" s="267"/>
      <c r="WD8" s="267"/>
      <c r="WE8" s="267"/>
      <c r="WF8" s="267"/>
      <c r="WG8" s="267"/>
      <c r="WH8" s="267"/>
      <c r="WI8" s="267"/>
      <c r="WJ8" s="267"/>
      <c r="WK8" s="267"/>
      <c r="WL8" s="267"/>
      <c r="WM8" s="267"/>
      <c r="WN8" s="267"/>
      <c r="WO8" s="267"/>
      <c r="WP8" s="267"/>
      <c r="WQ8" s="267"/>
      <c r="WR8" s="267"/>
      <c r="WS8" s="267"/>
      <c r="WT8" s="267"/>
      <c r="WU8" s="267"/>
      <c r="WV8" s="267"/>
      <c r="WW8" s="267"/>
      <c r="WX8" s="267"/>
      <c r="WY8" s="267"/>
      <c r="WZ8" s="267"/>
      <c r="XA8" s="267"/>
      <c r="XB8" s="267"/>
      <c r="XC8" s="267"/>
      <c r="XD8" s="267"/>
      <c r="XE8" s="267"/>
      <c r="XF8" s="267"/>
      <c r="XG8" s="267"/>
      <c r="XH8" s="267"/>
      <c r="XI8" s="267"/>
      <c r="XJ8" s="267"/>
      <c r="XK8" s="267"/>
      <c r="XL8" s="267"/>
      <c r="XM8" s="267"/>
      <c r="XN8" s="267"/>
      <c r="XO8" s="267"/>
      <c r="XP8" s="267"/>
      <c r="XQ8" s="267"/>
      <c r="XR8" s="267"/>
      <c r="XS8" s="267"/>
      <c r="XT8" s="267"/>
      <c r="XU8" s="267"/>
      <c r="XV8" s="267"/>
      <c r="XW8" s="267"/>
      <c r="XX8" s="267"/>
      <c r="XY8" s="267"/>
      <c r="XZ8" s="267"/>
      <c r="YA8" s="267"/>
      <c r="YB8" s="267"/>
      <c r="YC8" s="267"/>
      <c r="YD8" s="267"/>
      <c r="YE8" s="267"/>
      <c r="YF8" s="267"/>
      <c r="YG8" s="267"/>
      <c r="YH8" s="267"/>
      <c r="YI8" s="267"/>
      <c r="YJ8" s="267"/>
      <c r="YK8" s="267"/>
      <c r="YL8" s="267"/>
      <c r="YM8" s="267"/>
      <c r="YN8" s="267"/>
      <c r="YO8" s="267"/>
      <c r="YP8" s="267"/>
      <c r="YQ8" s="267"/>
      <c r="YR8" s="267"/>
      <c r="YS8" s="267"/>
      <c r="YT8" s="267"/>
      <c r="YU8" s="267"/>
      <c r="YV8" s="267"/>
      <c r="YW8" s="267"/>
      <c r="YX8" s="267"/>
      <c r="YY8" s="267"/>
      <c r="YZ8" s="267"/>
      <c r="ZA8" s="267"/>
      <c r="ZB8" s="267"/>
      <c r="ZC8" s="267"/>
      <c r="ZD8" s="267"/>
      <c r="ZE8" s="267"/>
      <c r="ZF8" s="267"/>
      <c r="ZG8" s="267"/>
      <c r="ZH8" s="267"/>
      <c r="ZI8" s="267"/>
      <c r="ZJ8" s="267"/>
      <c r="ZK8" s="267"/>
      <c r="ZL8" s="267"/>
      <c r="ZM8" s="267"/>
      <c r="ZN8" s="267"/>
      <c r="ZO8" s="267"/>
      <c r="ZP8" s="267"/>
      <c r="ZQ8" s="267"/>
      <c r="ZR8" s="267"/>
      <c r="ZS8" s="267"/>
      <c r="ZT8" s="267"/>
      <c r="ZU8" s="267"/>
      <c r="ZV8" s="267"/>
      <c r="ZW8" s="267"/>
      <c r="ZX8" s="267"/>
      <c r="ZY8" s="267"/>
      <c r="ZZ8" s="267"/>
      <c r="AAA8" s="267"/>
      <c r="AAB8" s="267"/>
      <c r="AAC8" s="267"/>
      <c r="AAD8" s="267"/>
      <c r="AAE8" s="267"/>
      <c r="AAF8" s="267"/>
      <c r="AAG8" s="267"/>
      <c r="AAH8" s="267"/>
      <c r="AAI8" s="267"/>
      <c r="AAJ8" s="267"/>
      <c r="AAK8" s="267"/>
      <c r="AAL8" s="267"/>
      <c r="AAM8" s="267"/>
      <c r="AAN8" s="267"/>
      <c r="AAO8" s="267"/>
      <c r="AAP8" s="267"/>
      <c r="AAQ8" s="267"/>
      <c r="AAR8" s="267"/>
      <c r="AAS8" s="267"/>
      <c r="AAT8" s="267"/>
      <c r="AAU8" s="267"/>
      <c r="AAV8" s="267"/>
      <c r="AAW8" s="267"/>
      <c r="AAX8" s="267"/>
      <c r="AAY8" s="267"/>
      <c r="AAZ8" s="267"/>
      <c r="ABA8" s="267"/>
      <c r="ABB8" s="267"/>
      <c r="ABC8" s="267"/>
      <c r="ABD8" s="267"/>
      <c r="ABE8" s="267"/>
      <c r="ABF8" s="267"/>
      <c r="ABG8" s="267"/>
      <c r="ABH8" s="267"/>
      <c r="ABI8" s="267"/>
      <c r="ABJ8" s="267"/>
      <c r="ABK8" s="267"/>
      <c r="ABL8" s="267"/>
      <c r="ABM8" s="267"/>
      <c r="ABN8" s="267"/>
      <c r="ABO8" s="267"/>
      <c r="ABP8" s="267"/>
      <c r="ABQ8" s="267"/>
      <c r="ABR8" s="267"/>
      <c r="ABS8" s="267"/>
      <c r="ABT8" s="267"/>
      <c r="ABU8" s="267"/>
      <c r="ABV8" s="267"/>
      <c r="ABW8" s="267"/>
      <c r="ABX8" s="267"/>
      <c r="ABY8" s="267"/>
      <c r="ABZ8" s="267"/>
      <c r="ACA8" s="267"/>
      <c r="ACB8" s="267"/>
      <c r="ACC8" s="267"/>
      <c r="ACD8" s="267"/>
      <c r="ACE8" s="267"/>
      <c r="ACF8" s="267"/>
      <c r="ACG8" s="267"/>
      <c r="ACH8" s="267"/>
      <c r="ACI8" s="267"/>
      <c r="ACJ8" s="267"/>
      <c r="ACK8" s="267"/>
      <c r="ACL8" s="267"/>
      <c r="ACM8" s="267"/>
      <c r="ACN8" s="267"/>
      <c r="ACO8" s="267"/>
      <c r="ACP8" s="267"/>
      <c r="ACQ8" s="267"/>
      <c r="ACR8" s="267"/>
      <c r="ACS8" s="267"/>
      <c r="ACT8" s="267"/>
      <c r="ACU8" s="267"/>
      <c r="ACV8" s="267"/>
      <c r="ACW8" s="267"/>
      <c r="ACX8" s="267"/>
      <c r="ACY8" s="267"/>
      <c r="ACZ8" s="267"/>
      <c r="ADA8" s="267"/>
      <c r="ADB8" s="267"/>
      <c r="ADC8" s="267"/>
      <c r="ADD8" s="267"/>
      <c r="ADE8" s="267"/>
      <c r="ADF8" s="267"/>
      <c r="ADG8" s="267"/>
      <c r="ADH8" s="267"/>
      <c r="ADI8" s="267"/>
      <c r="ADJ8" s="267"/>
      <c r="ADK8" s="267"/>
      <c r="ADL8" s="267"/>
      <c r="ADM8" s="267"/>
      <c r="ADN8" s="267"/>
      <c r="ADO8" s="267"/>
      <c r="ADP8" s="267"/>
      <c r="ADQ8" s="267"/>
      <c r="ADR8" s="267"/>
      <c r="ADS8" s="267"/>
      <c r="ADT8" s="267"/>
      <c r="ADU8" s="267"/>
      <c r="ADV8" s="267"/>
      <c r="ADW8" s="267"/>
      <c r="ADX8" s="267"/>
      <c r="ADY8" s="267"/>
      <c r="ADZ8" s="267"/>
      <c r="AEA8" s="267"/>
      <c r="AEB8" s="267"/>
      <c r="AEC8" s="267"/>
      <c r="AED8" s="267"/>
      <c r="AEE8" s="267"/>
      <c r="AEF8" s="267"/>
      <c r="AEG8" s="267"/>
      <c r="AEH8" s="267"/>
      <c r="AEI8" s="267"/>
      <c r="AEJ8" s="267"/>
      <c r="AEK8" s="267"/>
      <c r="AEL8" s="267"/>
      <c r="AEM8" s="267"/>
      <c r="AEN8" s="267"/>
      <c r="AEO8" s="267"/>
      <c r="AEP8" s="267"/>
      <c r="AEQ8" s="267"/>
      <c r="AER8" s="267"/>
      <c r="AES8" s="267"/>
      <c r="AET8" s="267"/>
      <c r="AEU8" s="267"/>
      <c r="AEV8" s="267"/>
      <c r="AEW8" s="267"/>
      <c r="AEX8" s="267"/>
      <c r="AEY8" s="267"/>
      <c r="AEZ8" s="267"/>
      <c r="AFA8" s="267"/>
      <c r="AFB8" s="267"/>
      <c r="AFC8" s="267"/>
      <c r="AFD8" s="267"/>
      <c r="AFE8" s="267"/>
      <c r="AFF8" s="267"/>
      <c r="AFG8" s="267"/>
      <c r="AFH8" s="267"/>
      <c r="AFI8" s="267"/>
      <c r="AFJ8" s="267"/>
      <c r="AFK8" s="267"/>
      <c r="AFL8" s="267"/>
      <c r="AFM8" s="267"/>
      <c r="AFN8" s="267"/>
      <c r="AFO8" s="267"/>
      <c r="AFP8" s="267"/>
      <c r="AFQ8" s="267"/>
      <c r="AFR8" s="267"/>
      <c r="AFS8" s="267"/>
      <c r="AFT8" s="267"/>
      <c r="AFU8" s="267"/>
      <c r="AFV8" s="267"/>
      <c r="AFW8" s="267"/>
      <c r="AFX8" s="267"/>
      <c r="AFY8" s="267"/>
      <c r="AFZ8" s="267"/>
      <c r="AGA8" s="267"/>
      <c r="AGB8" s="267"/>
      <c r="AGC8" s="267"/>
      <c r="AGD8" s="267"/>
      <c r="AGE8" s="267"/>
      <c r="AGF8" s="267"/>
      <c r="AGG8" s="267"/>
      <c r="AGH8" s="267"/>
      <c r="AGI8" s="267"/>
      <c r="AGJ8" s="267"/>
      <c r="AGK8" s="267"/>
      <c r="AGL8" s="267"/>
      <c r="AGM8" s="267"/>
      <c r="AGN8" s="267"/>
      <c r="AGO8" s="267"/>
      <c r="AGP8" s="267"/>
      <c r="AGQ8" s="267"/>
      <c r="AGR8" s="267"/>
      <c r="AGS8" s="267"/>
      <c r="AGT8" s="267"/>
      <c r="AGU8" s="267"/>
      <c r="AGV8" s="267"/>
      <c r="AGW8" s="267"/>
      <c r="AGX8" s="267"/>
      <c r="AGY8" s="267"/>
      <c r="AGZ8" s="267"/>
      <c r="AHA8" s="267"/>
      <c r="AHB8" s="267"/>
      <c r="AHC8" s="267"/>
      <c r="AHD8" s="267"/>
      <c r="AHE8" s="267"/>
      <c r="AHF8" s="267"/>
      <c r="AHG8" s="267"/>
      <c r="AHH8" s="267"/>
      <c r="AHI8" s="267"/>
      <c r="AHJ8" s="267"/>
      <c r="AHK8" s="267"/>
      <c r="AHL8" s="267"/>
      <c r="AHM8" s="267"/>
      <c r="AHN8" s="267"/>
      <c r="AHO8" s="267"/>
      <c r="AHP8" s="267"/>
      <c r="AHQ8" s="267"/>
      <c r="AHR8" s="267"/>
      <c r="AHS8" s="267"/>
      <c r="AHT8" s="267"/>
      <c r="AHU8" s="267"/>
      <c r="AHV8" s="267"/>
      <c r="AHW8" s="267"/>
      <c r="AHX8" s="267"/>
      <c r="AHY8" s="267"/>
      <c r="AHZ8" s="267"/>
      <c r="AIA8" s="267"/>
      <c r="AIB8" s="267"/>
      <c r="AIC8" s="267"/>
      <c r="AID8" s="267"/>
      <c r="AIE8" s="267"/>
      <c r="AIF8" s="267"/>
      <c r="AIG8" s="267"/>
      <c r="AIH8" s="267"/>
      <c r="AII8" s="267"/>
      <c r="AIJ8" s="267"/>
      <c r="AIK8" s="267"/>
      <c r="AIL8" s="267"/>
      <c r="AIM8" s="267"/>
      <c r="AIN8" s="267"/>
      <c r="AIO8" s="267"/>
      <c r="AIP8" s="267"/>
      <c r="AIQ8" s="267"/>
      <c r="AIR8" s="267"/>
      <c r="AIS8" s="267"/>
      <c r="AIT8" s="267"/>
      <c r="AIU8" s="267"/>
      <c r="AIV8" s="267"/>
      <c r="AIW8" s="267"/>
      <c r="AIX8" s="267"/>
      <c r="AIY8" s="267"/>
      <c r="AIZ8" s="267"/>
      <c r="AJA8" s="267"/>
      <c r="AJB8" s="267"/>
      <c r="AJC8" s="267"/>
      <c r="AJD8" s="267"/>
      <c r="AJE8" s="267"/>
      <c r="AJF8" s="267"/>
      <c r="AJG8" s="267"/>
      <c r="AJH8" s="267"/>
      <c r="AJI8" s="267"/>
      <c r="AJJ8" s="267"/>
      <c r="AJK8" s="267"/>
      <c r="AJL8" s="267"/>
      <c r="AJM8" s="267"/>
      <c r="AJN8" s="267"/>
      <c r="AJO8" s="267"/>
      <c r="AJP8" s="267"/>
      <c r="AJQ8" s="267"/>
      <c r="AJR8" s="267"/>
      <c r="AJS8" s="267"/>
      <c r="AJT8" s="267"/>
      <c r="AJU8" s="267"/>
      <c r="AJV8" s="267"/>
      <c r="AJW8" s="267"/>
      <c r="AJX8" s="267"/>
      <c r="AJY8" s="267"/>
      <c r="AJZ8" s="267"/>
      <c r="AKA8" s="267"/>
      <c r="AKB8" s="267"/>
      <c r="AKC8" s="267"/>
      <c r="AKD8" s="267"/>
      <c r="AKE8" s="267"/>
      <c r="AKF8" s="267"/>
      <c r="AKG8" s="267"/>
      <c r="AKH8" s="267"/>
      <c r="AKI8" s="267"/>
      <c r="AKJ8" s="267"/>
      <c r="AKK8" s="267"/>
      <c r="AKL8" s="267"/>
      <c r="AKM8" s="267"/>
      <c r="AKN8" s="267"/>
      <c r="AKO8" s="267"/>
      <c r="AKP8" s="267"/>
      <c r="AKQ8" s="267"/>
      <c r="AKR8" s="267"/>
      <c r="AKS8" s="267"/>
      <c r="AKT8" s="267"/>
      <c r="AKU8" s="267"/>
      <c r="AKV8" s="267"/>
      <c r="AKW8" s="267"/>
      <c r="AKX8" s="267"/>
      <c r="AKY8" s="267"/>
      <c r="AKZ8" s="267"/>
      <c r="ALA8" s="267"/>
      <c r="ALB8" s="267"/>
      <c r="ALC8" s="267"/>
      <c r="ALD8" s="267"/>
      <c r="ALE8" s="267"/>
      <c r="ALF8" s="267"/>
      <c r="ALG8" s="267"/>
      <c r="ALH8" s="267"/>
      <c r="ALI8" s="267"/>
      <c r="ALJ8" s="267"/>
      <c r="ALK8" s="267"/>
      <c r="ALL8" s="267"/>
      <c r="ALM8" s="267"/>
      <c r="ALN8" s="267"/>
      <c r="ALO8" s="267"/>
      <c r="ALP8" s="267"/>
      <c r="ALQ8" s="267"/>
      <c r="ALR8" s="267"/>
      <c r="ALS8" s="267"/>
      <c r="ALT8" s="267"/>
      <c r="ALU8" s="267"/>
      <c r="ALV8" s="267"/>
      <c r="ALW8" s="267"/>
      <c r="ALX8" s="267"/>
      <c r="ALY8" s="267"/>
      <c r="ALZ8" s="267"/>
      <c r="AMA8" s="267"/>
      <c r="AMB8" s="267"/>
      <c r="AMC8" s="267"/>
      <c r="AMD8" s="267"/>
      <c r="AME8" s="267"/>
      <c r="AMF8" s="267"/>
      <c r="AMG8" s="267"/>
      <c r="AMH8" s="267"/>
    </row>
    <row r="9" spans="1:1025" s="239" customFormat="1" ht="12.75">
      <c r="A9" s="1012" t="s">
        <v>2170</v>
      </c>
      <c r="B9" s="1007" t="s">
        <v>2171</v>
      </c>
      <c r="C9" s="1047">
        <v>600000</v>
      </c>
      <c r="D9" s="1047">
        <v>0</v>
      </c>
      <c r="E9" s="1047">
        <v>600000</v>
      </c>
      <c r="F9" s="1047">
        <v>0</v>
      </c>
      <c r="G9" s="1047">
        <v>600000</v>
      </c>
      <c r="H9" s="1054">
        <f t="shared" si="0"/>
        <v>0</v>
      </c>
      <c r="I9" s="1007"/>
      <c r="J9" s="267"/>
      <c r="K9" s="267"/>
      <c r="L9" s="267"/>
      <c r="M9" s="267"/>
      <c r="N9" s="267"/>
      <c r="O9" s="267"/>
      <c r="P9" s="267"/>
      <c r="Q9" s="267"/>
      <c r="R9" s="267"/>
      <c r="S9" s="267"/>
      <c r="T9" s="267"/>
      <c r="U9" s="267"/>
      <c r="V9" s="267"/>
      <c r="W9" s="267"/>
      <c r="X9" s="267"/>
      <c r="Y9" s="267"/>
      <c r="Z9" s="267"/>
      <c r="AA9" s="267"/>
      <c r="AB9" s="267"/>
      <c r="AC9" s="267"/>
      <c r="AD9" s="267"/>
      <c r="AE9" s="267"/>
      <c r="AF9" s="267"/>
      <c r="AG9" s="267"/>
      <c r="AH9" s="267"/>
      <c r="AI9" s="267"/>
      <c r="AJ9" s="267"/>
      <c r="AK9" s="267"/>
      <c r="AL9" s="267"/>
      <c r="AM9" s="267"/>
      <c r="AN9" s="267"/>
      <c r="AO9" s="267"/>
      <c r="AP9" s="267"/>
      <c r="AQ9" s="267"/>
      <c r="AR9" s="267"/>
      <c r="AS9" s="267"/>
      <c r="AT9" s="267"/>
      <c r="AU9" s="267"/>
      <c r="AV9" s="267"/>
      <c r="AW9" s="267"/>
      <c r="AX9" s="267"/>
      <c r="AY9" s="267"/>
      <c r="AZ9" s="267"/>
      <c r="BA9" s="267"/>
      <c r="BB9" s="267"/>
      <c r="BC9" s="267"/>
      <c r="BD9" s="267"/>
      <c r="BE9" s="267"/>
      <c r="BF9" s="267"/>
      <c r="BG9" s="267"/>
      <c r="BH9" s="267"/>
      <c r="BI9" s="267"/>
      <c r="BJ9" s="267"/>
      <c r="BK9" s="267"/>
      <c r="BL9" s="267"/>
      <c r="BM9" s="267"/>
      <c r="BN9" s="267"/>
      <c r="BO9" s="267"/>
      <c r="BP9" s="267"/>
      <c r="BQ9" s="267"/>
      <c r="BR9" s="267"/>
      <c r="BS9" s="267"/>
      <c r="BT9" s="267"/>
      <c r="BU9" s="267"/>
      <c r="BV9" s="267"/>
      <c r="BW9" s="267"/>
      <c r="BX9" s="267"/>
      <c r="BY9" s="267"/>
      <c r="BZ9" s="267"/>
      <c r="CA9" s="267"/>
      <c r="CB9" s="267"/>
      <c r="CC9" s="267"/>
      <c r="CD9" s="267"/>
      <c r="CE9" s="267"/>
      <c r="CF9" s="267"/>
      <c r="CG9" s="267"/>
      <c r="CH9" s="267"/>
      <c r="CI9" s="267"/>
      <c r="CJ9" s="267"/>
      <c r="CK9" s="267"/>
      <c r="CL9" s="267"/>
      <c r="CM9" s="267"/>
      <c r="CN9" s="267"/>
      <c r="CO9" s="267"/>
      <c r="CP9" s="267"/>
      <c r="CQ9" s="267"/>
      <c r="CR9" s="267"/>
      <c r="CS9" s="267"/>
      <c r="CT9" s="267"/>
      <c r="CU9" s="267"/>
      <c r="CV9" s="267"/>
      <c r="CW9" s="267"/>
      <c r="CX9" s="267"/>
      <c r="CY9" s="267"/>
      <c r="CZ9" s="267"/>
      <c r="DA9" s="267"/>
      <c r="DB9" s="267"/>
      <c r="DC9" s="267"/>
      <c r="DD9" s="267"/>
      <c r="DE9" s="267"/>
      <c r="DF9" s="267"/>
      <c r="DG9" s="267"/>
      <c r="DH9" s="267"/>
      <c r="DI9" s="267"/>
      <c r="DJ9" s="267"/>
      <c r="DK9" s="267"/>
      <c r="DL9" s="267"/>
      <c r="DM9" s="267"/>
      <c r="DN9" s="267"/>
      <c r="DO9" s="267"/>
      <c r="DP9" s="267"/>
      <c r="DQ9" s="267"/>
      <c r="DR9" s="267"/>
      <c r="DS9" s="267"/>
      <c r="DT9" s="267"/>
      <c r="DU9" s="267"/>
      <c r="DV9" s="267"/>
      <c r="DW9" s="267"/>
      <c r="DX9" s="267"/>
      <c r="DY9" s="267"/>
      <c r="DZ9" s="267"/>
      <c r="EA9" s="267"/>
      <c r="EB9" s="267"/>
      <c r="EC9" s="267"/>
      <c r="ED9" s="267"/>
      <c r="EE9" s="267"/>
      <c r="EF9" s="267"/>
      <c r="EG9" s="267"/>
      <c r="EH9" s="267"/>
      <c r="EI9" s="267"/>
      <c r="EJ9" s="267"/>
      <c r="EK9" s="267"/>
      <c r="EL9" s="267"/>
      <c r="EM9" s="267"/>
      <c r="EN9" s="267"/>
      <c r="EO9" s="267"/>
      <c r="EP9" s="267"/>
      <c r="EQ9" s="267"/>
      <c r="ER9" s="267"/>
      <c r="ES9" s="267"/>
      <c r="ET9" s="267"/>
      <c r="EU9" s="267"/>
      <c r="EV9" s="267"/>
      <c r="EW9" s="267"/>
      <c r="EX9" s="267"/>
      <c r="EY9" s="267"/>
      <c r="EZ9" s="267"/>
      <c r="FA9" s="267"/>
      <c r="FB9" s="267"/>
      <c r="FC9" s="267"/>
      <c r="FD9" s="267"/>
      <c r="FE9" s="267"/>
      <c r="FF9" s="267"/>
      <c r="FG9" s="267"/>
      <c r="FH9" s="267"/>
      <c r="FI9" s="267"/>
      <c r="FJ9" s="267"/>
      <c r="FK9" s="267"/>
      <c r="FL9" s="267"/>
      <c r="FM9" s="267"/>
      <c r="FN9" s="267"/>
      <c r="FO9" s="267"/>
      <c r="FP9" s="267"/>
      <c r="FQ9" s="267"/>
      <c r="FR9" s="267"/>
      <c r="FS9" s="267"/>
      <c r="FT9" s="267"/>
      <c r="FU9" s="267"/>
      <c r="FV9" s="267"/>
      <c r="FW9" s="267"/>
      <c r="FX9" s="267"/>
      <c r="FY9" s="267"/>
      <c r="FZ9" s="267"/>
      <c r="GA9" s="267"/>
      <c r="GB9" s="267"/>
      <c r="GC9" s="267"/>
      <c r="GD9" s="267"/>
      <c r="GE9" s="267"/>
      <c r="GF9" s="267"/>
      <c r="GG9" s="267"/>
      <c r="GH9" s="267"/>
      <c r="GI9" s="267"/>
      <c r="GJ9" s="267"/>
      <c r="GK9" s="267"/>
      <c r="GL9" s="267"/>
      <c r="GM9" s="267"/>
      <c r="GN9" s="267"/>
      <c r="GO9" s="267"/>
      <c r="GP9" s="267"/>
      <c r="GQ9" s="267"/>
      <c r="GR9" s="267"/>
      <c r="GS9" s="267"/>
      <c r="GT9" s="267"/>
      <c r="GU9" s="267"/>
      <c r="GV9" s="267"/>
      <c r="GW9" s="267"/>
      <c r="GX9" s="267"/>
      <c r="GY9" s="267"/>
      <c r="GZ9" s="267"/>
      <c r="HA9" s="267"/>
      <c r="HB9" s="267"/>
      <c r="HC9" s="267"/>
      <c r="HD9" s="267"/>
      <c r="HE9" s="267"/>
      <c r="HF9" s="267"/>
      <c r="HG9" s="267"/>
      <c r="HH9" s="267"/>
      <c r="HI9" s="267"/>
      <c r="HJ9" s="267"/>
      <c r="HK9" s="267"/>
      <c r="HL9" s="267"/>
      <c r="HM9" s="267"/>
      <c r="HN9" s="267"/>
      <c r="HO9" s="267"/>
      <c r="HP9" s="267"/>
      <c r="HQ9" s="267"/>
      <c r="HR9" s="267"/>
      <c r="HS9" s="267"/>
      <c r="HT9" s="267"/>
      <c r="HU9" s="267"/>
      <c r="HV9" s="267"/>
      <c r="HW9" s="267"/>
      <c r="HX9" s="267"/>
      <c r="HY9" s="267"/>
      <c r="HZ9" s="267"/>
      <c r="IA9" s="267"/>
      <c r="IB9" s="267"/>
      <c r="IC9" s="267"/>
      <c r="ID9" s="267"/>
      <c r="IE9" s="267"/>
      <c r="IF9" s="267"/>
      <c r="IG9" s="267"/>
      <c r="IH9" s="267"/>
      <c r="II9" s="267"/>
      <c r="IJ9" s="267"/>
      <c r="IK9" s="267"/>
      <c r="IL9" s="267"/>
      <c r="IM9" s="267"/>
      <c r="IN9" s="267"/>
      <c r="IO9" s="267"/>
      <c r="IP9" s="267"/>
      <c r="IQ9" s="267"/>
      <c r="IR9" s="267"/>
      <c r="IS9" s="267"/>
      <c r="IT9" s="267"/>
      <c r="IU9" s="267"/>
      <c r="IV9" s="267"/>
      <c r="IW9" s="267"/>
      <c r="IX9" s="267"/>
      <c r="IY9" s="267"/>
      <c r="IZ9" s="267"/>
      <c r="JA9" s="267"/>
      <c r="JB9" s="267"/>
      <c r="JC9" s="267"/>
      <c r="JD9" s="267"/>
      <c r="JE9" s="267"/>
      <c r="JF9" s="267"/>
      <c r="JG9" s="267"/>
      <c r="JH9" s="267"/>
      <c r="JI9" s="267"/>
      <c r="JJ9" s="267"/>
      <c r="JK9" s="267"/>
      <c r="JL9" s="267"/>
      <c r="JM9" s="267"/>
      <c r="JN9" s="267"/>
      <c r="JO9" s="267"/>
      <c r="JP9" s="267"/>
      <c r="JQ9" s="267"/>
      <c r="JR9" s="267"/>
      <c r="JS9" s="267"/>
      <c r="JT9" s="267"/>
      <c r="JU9" s="267"/>
      <c r="JV9" s="267"/>
      <c r="JW9" s="267"/>
      <c r="JX9" s="267"/>
      <c r="JY9" s="267"/>
      <c r="JZ9" s="267"/>
      <c r="KA9" s="267"/>
      <c r="KB9" s="267"/>
      <c r="KC9" s="267"/>
      <c r="KD9" s="267"/>
      <c r="KE9" s="267"/>
      <c r="KF9" s="267"/>
      <c r="KG9" s="267"/>
      <c r="KH9" s="267"/>
      <c r="KI9" s="267"/>
      <c r="KJ9" s="267"/>
      <c r="KK9" s="267"/>
      <c r="KL9" s="267"/>
      <c r="KM9" s="267"/>
      <c r="KN9" s="267"/>
      <c r="KO9" s="267"/>
      <c r="KP9" s="267"/>
      <c r="KQ9" s="267"/>
      <c r="KR9" s="267"/>
      <c r="KS9" s="267"/>
      <c r="KT9" s="267"/>
      <c r="KU9" s="267"/>
      <c r="KV9" s="267"/>
      <c r="KW9" s="267"/>
      <c r="KX9" s="267"/>
      <c r="KY9" s="267"/>
      <c r="KZ9" s="267"/>
      <c r="LA9" s="267"/>
      <c r="LB9" s="267"/>
      <c r="LC9" s="267"/>
      <c r="LD9" s="267"/>
      <c r="LE9" s="267"/>
      <c r="LF9" s="267"/>
      <c r="LG9" s="267"/>
      <c r="LH9" s="267"/>
      <c r="LI9" s="267"/>
      <c r="LJ9" s="267"/>
      <c r="LK9" s="267"/>
      <c r="LL9" s="267"/>
      <c r="LM9" s="267"/>
      <c r="LN9" s="267"/>
      <c r="LO9" s="267"/>
      <c r="LP9" s="267"/>
      <c r="LQ9" s="267"/>
      <c r="LR9" s="267"/>
      <c r="LS9" s="267"/>
      <c r="LT9" s="267"/>
      <c r="LU9" s="267"/>
      <c r="LV9" s="267"/>
      <c r="LW9" s="267"/>
      <c r="LX9" s="267"/>
      <c r="LY9" s="267"/>
      <c r="LZ9" s="267"/>
      <c r="MA9" s="267"/>
      <c r="MB9" s="267"/>
      <c r="MC9" s="267"/>
      <c r="MD9" s="267"/>
      <c r="ME9" s="267"/>
      <c r="MF9" s="267"/>
      <c r="MG9" s="267"/>
      <c r="MH9" s="267"/>
      <c r="MI9" s="267"/>
      <c r="MJ9" s="267"/>
      <c r="MK9" s="267"/>
      <c r="ML9" s="267"/>
      <c r="MM9" s="267"/>
      <c r="MN9" s="267"/>
      <c r="MO9" s="267"/>
      <c r="MP9" s="267"/>
      <c r="MQ9" s="267"/>
      <c r="MR9" s="267"/>
      <c r="MS9" s="267"/>
      <c r="MT9" s="267"/>
      <c r="MU9" s="267"/>
      <c r="MV9" s="267"/>
      <c r="MW9" s="267"/>
      <c r="MX9" s="267"/>
      <c r="MY9" s="267"/>
      <c r="MZ9" s="267"/>
      <c r="NA9" s="267"/>
      <c r="NB9" s="267"/>
      <c r="NC9" s="267"/>
      <c r="ND9" s="267"/>
      <c r="NE9" s="267"/>
      <c r="NF9" s="267"/>
      <c r="NG9" s="267"/>
      <c r="NH9" s="267"/>
      <c r="NI9" s="267"/>
      <c r="NJ9" s="267"/>
      <c r="NK9" s="267"/>
      <c r="NL9" s="267"/>
      <c r="NM9" s="267"/>
      <c r="NN9" s="267"/>
      <c r="NO9" s="267"/>
      <c r="NP9" s="267"/>
      <c r="NQ9" s="267"/>
      <c r="NR9" s="267"/>
      <c r="NS9" s="267"/>
      <c r="NT9" s="267"/>
      <c r="NU9" s="267"/>
      <c r="NV9" s="267"/>
      <c r="NW9" s="267"/>
      <c r="NX9" s="267"/>
      <c r="NY9" s="267"/>
      <c r="NZ9" s="267"/>
      <c r="OA9" s="267"/>
      <c r="OB9" s="267"/>
      <c r="OC9" s="267"/>
      <c r="OD9" s="267"/>
      <c r="OE9" s="267"/>
      <c r="OF9" s="267"/>
      <c r="OG9" s="267"/>
      <c r="OH9" s="267"/>
      <c r="OI9" s="267"/>
      <c r="OJ9" s="267"/>
      <c r="OK9" s="267"/>
      <c r="OL9" s="267"/>
      <c r="OM9" s="267"/>
      <c r="ON9" s="267"/>
      <c r="OO9" s="267"/>
      <c r="OP9" s="267"/>
      <c r="OQ9" s="267"/>
      <c r="OR9" s="267"/>
      <c r="OS9" s="267"/>
      <c r="OT9" s="267"/>
      <c r="OU9" s="267"/>
      <c r="OV9" s="267"/>
      <c r="OW9" s="267"/>
      <c r="OX9" s="267"/>
      <c r="OY9" s="267"/>
      <c r="OZ9" s="267"/>
      <c r="PA9" s="267"/>
      <c r="PB9" s="267"/>
      <c r="PC9" s="267"/>
      <c r="PD9" s="267"/>
      <c r="PE9" s="267"/>
      <c r="PF9" s="267"/>
      <c r="PG9" s="267"/>
      <c r="PH9" s="267"/>
      <c r="PI9" s="267"/>
      <c r="PJ9" s="267"/>
      <c r="PK9" s="267"/>
      <c r="PL9" s="267"/>
      <c r="PM9" s="267"/>
      <c r="PN9" s="267"/>
      <c r="PO9" s="267"/>
      <c r="PP9" s="267"/>
      <c r="PQ9" s="267"/>
      <c r="PR9" s="267"/>
      <c r="PS9" s="267"/>
      <c r="PT9" s="267"/>
      <c r="PU9" s="267"/>
      <c r="PV9" s="267"/>
      <c r="PW9" s="267"/>
      <c r="PX9" s="267"/>
      <c r="PY9" s="267"/>
      <c r="PZ9" s="267"/>
      <c r="QA9" s="267"/>
      <c r="QB9" s="267"/>
      <c r="QC9" s="267"/>
      <c r="QD9" s="267"/>
      <c r="QE9" s="267"/>
      <c r="QF9" s="267"/>
      <c r="QG9" s="267"/>
      <c r="QH9" s="267"/>
      <c r="QI9" s="267"/>
      <c r="QJ9" s="267"/>
      <c r="QK9" s="267"/>
      <c r="QL9" s="267"/>
      <c r="QM9" s="267"/>
      <c r="QN9" s="267"/>
      <c r="QO9" s="267"/>
      <c r="QP9" s="267"/>
      <c r="QQ9" s="267"/>
      <c r="QR9" s="267"/>
      <c r="QS9" s="267"/>
      <c r="QT9" s="267"/>
      <c r="QU9" s="267"/>
      <c r="QV9" s="267"/>
      <c r="QW9" s="267"/>
      <c r="QX9" s="267"/>
      <c r="QY9" s="267"/>
      <c r="QZ9" s="267"/>
      <c r="RA9" s="267"/>
      <c r="RB9" s="267"/>
      <c r="RC9" s="267"/>
      <c r="RD9" s="267"/>
      <c r="RE9" s="267"/>
      <c r="RF9" s="267"/>
      <c r="RG9" s="267"/>
      <c r="RH9" s="267"/>
      <c r="RI9" s="267"/>
      <c r="RJ9" s="267"/>
      <c r="RK9" s="267"/>
      <c r="RL9" s="267"/>
      <c r="RM9" s="267"/>
      <c r="RN9" s="267"/>
      <c r="RO9" s="267"/>
      <c r="RP9" s="267"/>
      <c r="RQ9" s="267"/>
      <c r="RR9" s="267"/>
      <c r="RS9" s="267"/>
      <c r="RT9" s="267"/>
      <c r="RU9" s="267"/>
      <c r="RV9" s="267"/>
      <c r="RW9" s="267"/>
      <c r="RX9" s="267"/>
      <c r="RY9" s="267"/>
      <c r="RZ9" s="267"/>
      <c r="SA9" s="267"/>
      <c r="SB9" s="267"/>
      <c r="SC9" s="267"/>
      <c r="SD9" s="267"/>
      <c r="SE9" s="267"/>
      <c r="SF9" s="267"/>
      <c r="SG9" s="267"/>
      <c r="SH9" s="267"/>
      <c r="SI9" s="267"/>
      <c r="SJ9" s="267"/>
      <c r="SK9" s="267"/>
      <c r="SL9" s="267"/>
      <c r="SM9" s="267"/>
      <c r="SN9" s="267"/>
      <c r="SO9" s="267"/>
      <c r="SP9" s="267"/>
      <c r="SQ9" s="267"/>
      <c r="SR9" s="267"/>
      <c r="SS9" s="267"/>
      <c r="ST9" s="267"/>
      <c r="SU9" s="267"/>
      <c r="SV9" s="267"/>
      <c r="SW9" s="267"/>
      <c r="SX9" s="267"/>
      <c r="SY9" s="267"/>
      <c r="SZ9" s="267"/>
      <c r="TA9" s="267"/>
      <c r="TB9" s="267"/>
      <c r="TC9" s="267"/>
      <c r="TD9" s="267"/>
      <c r="TE9" s="267"/>
      <c r="TF9" s="267"/>
      <c r="TG9" s="267"/>
      <c r="TH9" s="267"/>
      <c r="TI9" s="267"/>
      <c r="TJ9" s="267"/>
      <c r="TK9" s="267"/>
      <c r="TL9" s="267"/>
      <c r="TM9" s="267"/>
      <c r="TN9" s="267"/>
      <c r="TO9" s="267"/>
      <c r="TP9" s="267"/>
      <c r="TQ9" s="267"/>
      <c r="TR9" s="267"/>
      <c r="TS9" s="267"/>
      <c r="TT9" s="267"/>
      <c r="TU9" s="267"/>
      <c r="TV9" s="267"/>
      <c r="TW9" s="267"/>
      <c r="TX9" s="267"/>
      <c r="TY9" s="267"/>
      <c r="TZ9" s="267"/>
      <c r="UA9" s="267"/>
      <c r="UB9" s="267"/>
      <c r="UC9" s="267"/>
      <c r="UD9" s="267"/>
      <c r="UE9" s="267"/>
      <c r="UF9" s="267"/>
      <c r="UG9" s="267"/>
      <c r="UH9" s="267"/>
      <c r="UI9" s="267"/>
      <c r="UJ9" s="267"/>
      <c r="UK9" s="267"/>
      <c r="UL9" s="267"/>
      <c r="UM9" s="267"/>
      <c r="UN9" s="267"/>
      <c r="UO9" s="267"/>
      <c r="UP9" s="267"/>
      <c r="UQ9" s="267"/>
      <c r="UR9" s="267"/>
      <c r="US9" s="267"/>
      <c r="UT9" s="267"/>
      <c r="UU9" s="267"/>
      <c r="UV9" s="267"/>
      <c r="UW9" s="267"/>
      <c r="UX9" s="267"/>
      <c r="UY9" s="267"/>
      <c r="UZ9" s="267"/>
      <c r="VA9" s="267"/>
      <c r="VB9" s="267"/>
      <c r="VC9" s="267"/>
      <c r="VD9" s="267"/>
      <c r="VE9" s="267"/>
      <c r="VF9" s="267"/>
      <c r="VG9" s="267"/>
      <c r="VH9" s="267"/>
      <c r="VI9" s="267"/>
      <c r="VJ9" s="267"/>
      <c r="VK9" s="267"/>
      <c r="VL9" s="267"/>
      <c r="VM9" s="267"/>
      <c r="VN9" s="267"/>
      <c r="VO9" s="267"/>
      <c r="VP9" s="267"/>
      <c r="VQ9" s="267"/>
      <c r="VR9" s="267"/>
      <c r="VS9" s="267"/>
      <c r="VT9" s="267"/>
      <c r="VU9" s="267"/>
      <c r="VV9" s="267"/>
      <c r="VW9" s="267"/>
      <c r="VX9" s="267"/>
      <c r="VY9" s="267"/>
      <c r="VZ9" s="267"/>
      <c r="WA9" s="267"/>
      <c r="WB9" s="267"/>
      <c r="WC9" s="267"/>
      <c r="WD9" s="267"/>
      <c r="WE9" s="267"/>
      <c r="WF9" s="267"/>
      <c r="WG9" s="267"/>
      <c r="WH9" s="267"/>
      <c r="WI9" s="267"/>
      <c r="WJ9" s="267"/>
      <c r="WK9" s="267"/>
      <c r="WL9" s="267"/>
      <c r="WM9" s="267"/>
      <c r="WN9" s="267"/>
      <c r="WO9" s="267"/>
      <c r="WP9" s="267"/>
      <c r="WQ9" s="267"/>
      <c r="WR9" s="267"/>
      <c r="WS9" s="267"/>
      <c r="WT9" s="267"/>
      <c r="WU9" s="267"/>
      <c r="WV9" s="267"/>
      <c r="WW9" s="267"/>
      <c r="WX9" s="267"/>
      <c r="WY9" s="267"/>
      <c r="WZ9" s="267"/>
      <c r="XA9" s="267"/>
      <c r="XB9" s="267"/>
      <c r="XC9" s="267"/>
      <c r="XD9" s="267"/>
      <c r="XE9" s="267"/>
      <c r="XF9" s="267"/>
      <c r="XG9" s="267"/>
      <c r="XH9" s="267"/>
      <c r="XI9" s="267"/>
      <c r="XJ9" s="267"/>
      <c r="XK9" s="267"/>
      <c r="XL9" s="267"/>
      <c r="XM9" s="267"/>
      <c r="XN9" s="267"/>
      <c r="XO9" s="267"/>
      <c r="XP9" s="267"/>
      <c r="XQ9" s="267"/>
      <c r="XR9" s="267"/>
      <c r="XS9" s="267"/>
      <c r="XT9" s="267"/>
      <c r="XU9" s="267"/>
      <c r="XV9" s="267"/>
      <c r="XW9" s="267"/>
      <c r="XX9" s="267"/>
      <c r="XY9" s="267"/>
      <c r="XZ9" s="267"/>
      <c r="YA9" s="267"/>
      <c r="YB9" s="267"/>
      <c r="YC9" s="267"/>
      <c r="YD9" s="267"/>
      <c r="YE9" s="267"/>
      <c r="YF9" s="267"/>
      <c r="YG9" s="267"/>
      <c r="YH9" s="267"/>
      <c r="YI9" s="267"/>
      <c r="YJ9" s="267"/>
      <c r="YK9" s="267"/>
      <c r="YL9" s="267"/>
      <c r="YM9" s="267"/>
      <c r="YN9" s="267"/>
      <c r="YO9" s="267"/>
      <c r="YP9" s="267"/>
      <c r="YQ9" s="267"/>
      <c r="YR9" s="267"/>
      <c r="YS9" s="267"/>
      <c r="YT9" s="267"/>
      <c r="YU9" s="267"/>
      <c r="YV9" s="267"/>
      <c r="YW9" s="267"/>
      <c r="YX9" s="267"/>
      <c r="YY9" s="267"/>
      <c r="YZ9" s="267"/>
      <c r="ZA9" s="267"/>
      <c r="ZB9" s="267"/>
      <c r="ZC9" s="267"/>
      <c r="ZD9" s="267"/>
      <c r="ZE9" s="267"/>
      <c r="ZF9" s="267"/>
      <c r="ZG9" s="267"/>
      <c r="ZH9" s="267"/>
      <c r="ZI9" s="267"/>
      <c r="ZJ9" s="267"/>
      <c r="ZK9" s="267"/>
      <c r="ZL9" s="267"/>
      <c r="ZM9" s="267"/>
      <c r="ZN9" s="267"/>
      <c r="ZO9" s="267"/>
      <c r="ZP9" s="267"/>
      <c r="ZQ9" s="267"/>
      <c r="ZR9" s="267"/>
      <c r="ZS9" s="267"/>
      <c r="ZT9" s="267"/>
      <c r="ZU9" s="267"/>
      <c r="ZV9" s="267"/>
      <c r="ZW9" s="267"/>
      <c r="ZX9" s="267"/>
      <c r="ZY9" s="267"/>
      <c r="ZZ9" s="267"/>
      <c r="AAA9" s="267"/>
      <c r="AAB9" s="267"/>
      <c r="AAC9" s="267"/>
      <c r="AAD9" s="267"/>
      <c r="AAE9" s="267"/>
      <c r="AAF9" s="267"/>
      <c r="AAG9" s="267"/>
      <c r="AAH9" s="267"/>
      <c r="AAI9" s="267"/>
      <c r="AAJ9" s="267"/>
      <c r="AAK9" s="267"/>
      <c r="AAL9" s="267"/>
      <c r="AAM9" s="267"/>
      <c r="AAN9" s="267"/>
      <c r="AAO9" s="267"/>
      <c r="AAP9" s="267"/>
      <c r="AAQ9" s="267"/>
      <c r="AAR9" s="267"/>
      <c r="AAS9" s="267"/>
      <c r="AAT9" s="267"/>
      <c r="AAU9" s="267"/>
      <c r="AAV9" s="267"/>
      <c r="AAW9" s="267"/>
      <c r="AAX9" s="267"/>
      <c r="AAY9" s="267"/>
      <c r="AAZ9" s="267"/>
      <c r="ABA9" s="267"/>
      <c r="ABB9" s="267"/>
      <c r="ABC9" s="267"/>
      <c r="ABD9" s="267"/>
      <c r="ABE9" s="267"/>
      <c r="ABF9" s="267"/>
      <c r="ABG9" s="267"/>
      <c r="ABH9" s="267"/>
      <c r="ABI9" s="267"/>
      <c r="ABJ9" s="267"/>
      <c r="ABK9" s="267"/>
      <c r="ABL9" s="267"/>
      <c r="ABM9" s="267"/>
      <c r="ABN9" s="267"/>
      <c r="ABO9" s="267"/>
      <c r="ABP9" s="267"/>
      <c r="ABQ9" s="267"/>
      <c r="ABR9" s="267"/>
      <c r="ABS9" s="267"/>
      <c r="ABT9" s="267"/>
      <c r="ABU9" s="267"/>
      <c r="ABV9" s="267"/>
      <c r="ABW9" s="267"/>
      <c r="ABX9" s="267"/>
      <c r="ABY9" s="267"/>
      <c r="ABZ9" s="267"/>
      <c r="ACA9" s="267"/>
      <c r="ACB9" s="267"/>
      <c r="ACC9" s="267"/>
      <c r="ACD9" s="267"/>
      <c r="ACE9" s="267"/>
      <c r="ACF9" s="267"/>
      <c r="ACG9" s="267"/>
      <c r="ACH9" s="267"/>
      <c r="ACI9" s="267"/>
      <c r="ACJ9" s="267"/>
      <c r="ACK9" s="267"/>
      <c r="ACL9" s="267"/>
      <c r="ACM9" s="267"/>
      <c r="ACN9" s="267"/>
      <c r="ACO9" s="267"/>
      <c r="ACP9" s="267"/>
      <c r="ACQ9" s="267"/>
      <c r="ACR9" s="267"/>
      <c r="ACS9" s="267"/>
      <c r="ACT9" s="267"/>
      <c r="ACU9" s="267"/>
      <c r="ACV9" s="267"/>
      <c r="ACW9" s="267"/>
      <c r="ACX9" s="267"/>
      <c r="ACY9" s="267"/>
      <c r="ACZ9" s="267"/>
      <c r="ADA9" s="267"/>
      <c r="ADB9" s="267"/>
      <c r="ADC9" s="267"/>
      <c r="ADD9" s="267"/>
      <c r="ADE9" s="267"/>
      <c r="ADF9" s="267"/>
      <c r="ADG9" s="267"/>
      <c r="ADH9" s="267"/>
      <c r="ADI9" s="267"/>
      <c r="ADJ9" s="267"/>
      <c r="ADK9" s="267"/>
      <c r="ADL9" s="267"/>
      <c r="ADM9" s="267"/>
      <c r="ADN9" s="267"/>
      <c r="ADO9" s="267"/>
      <c r="ADP9" s="267"/>
      <c r="ADQ9" s="267"/>
      <c r="ADR9" s="267"/>
      <c r="ADS9" s="267"/>
      <c r="ADT9" s="267"/>
      <c r="ADU9" s="267"/>
      <c r="ADV9" s="267"/>
      <c r="ADW9" s="267"/>
      <c r="ADX9" s="267"/>
      <c r="ADY9" s="267"/>
      <c r="ADZ9" s="267"/>
      <c r="AEA9" s="267"/>
      <c r="AEB9" s="267"/>
      <c r="AEC9" s="267"/>
      <c r="AED9" s="267"/>
      <c r="AEE9" s="267"/>
      <c r="AEF9" s="267"/>
      <c r="AEG9" s="267"/>
      <c r="AEH9" s="267"/>
      <c r="AEI9" s="267"/>
      <c r="AEJ9" s="267"/>
      <c r="AEK9" s="267"/>
      <c r="AEL9" s="267"/>
      <c r="AEM9" s="267"/>
      <c r="AEN9" s="267"/>
      <c r="AEO9" s="267"/>
      <c r="AEP9" s="267"/>
      <c r="AEQ9" s="267"/>
      <c r="AER9" s="267"/>
      <c r="AES9" s="267"/>
      <c r="AET9" s="267"/>
      <c r="AEU9" s="267"/>
      <c r="AEV9" s="267"/>
      <c r="AEW9" s="267"/>
      <c r="AEX9" s="267"/>
      <c r="AEY9" s="267"/>
      <c r="AEZ9" s="267"/>
      <c r="AFA9" s="267"/>
      <c r="AFB9" s="267"/>
      <c r="AFC9" s="267"/>
      <c r="AFD9" s="267"/>
      <c r="AFE9" s="267"/>
      <c r="AFF9" s="267"/>
      <c r="AFG9" s="267"/>
      <c r="AFH9" s="267"/>
      <c r="AFI9" s="267"/>
      <c r="AFJ9" s="267"/>
      <c r="AFK9" s="267"/>
      <c r="AFL9" s="267"/>
      <c r="AFM9" s="267"/>
      <c r="AFN9" s="267"/>
      <c r="AFO9" s="267"/>
      <c r="AFP9" s="267"/>
      <c r="AFQ9" s="267"/>
      <c r="AFR9" s="267"/>
      <c r="AFS9" s="267"/>
      <c r="AFT9" s="267"/>
      <c r="AFU9" s="267"/>
      <c r="AFV9" s="267"/>
      <c r="AFW9" s="267"/>
      <c r="AFX9" s="267"/>
      <c r="AFY9" s="267"/>
      <c r="AFZ9" s="267"/>
      <c r="AGA9" s="267"/>
      <c r="AGB9" s="267"/>
      <c r="AGC9" s="267"/>
      <c r="AGD9" s="267"/>
      <c r="AGE9" s="267"/>
      <c r="AGF9" s="267"/>
      <c r="AGG9" s="267"/>
      <c r="AGH9" s="267"/>
      <c r="AGI9" s="267"/>
      <c r="AGJ9" s="267"/>
      <c r="AGK9" s="267"/>
      <c r="AGL9" s="267"/>
      <c r="AGM9" s="267"/>
      <c r="AGN9" s="267"/>
      <c r="AGO9" s="267"/>
      <c r="AGP9" s="267"/>
      <c r="AGQ9" s="267"/>
      <c r="AGR9" s="267"/>
      <c r="AGS9" s="267"/>
      <c r="AGT9" s="267"/>
      <c r="AGU9" s="267"/>
      <c r="AGV9" s="267"/>
      <c r="AGW9" s="267"/>
      <c r="AGX9" s="267"/>
      <c r="AGY9" s="267"/>
      <c r="AGZ9" s="267"/>
      <c r="AHA9" s="267"/>
      <c r="AHB9" s="267"/>
      <c r="AHC9" s="267"/>
      <c r="AHD9" s="267"/>
      <c r="AHE9" s="267"/>
      <c r="AHF9" s="267"/>
      <c r="AHG9" s="267"/>
      <c r="AHH9" s="267"/>
      <c r="AHI9" s="267"/>
      <c r="AHJ9" s="267"/>
      <c r="AHK9" s="267"/>
      <c r="AHL9" s="267"/>
      <c r="AHM9" s="267"/>
      <c r="AHN9" s="267"/>
      <c r="AHO9" s="267"/>
      <c r="AHP9" s="267"/>
      <c r="AHQ9" s="267"/>
      <c r="AHR9" s="267"/>
      <c r="AHS9" s="267"/>
      <c r="AHT9" s="267"/>
      <c r="AHU9" s="267"/>
      <c r="AHV9" s="267"/>
      <c r="AHW9" s="267"/>
      <c r="AHX9" s="267"/>
      <c r="AHY9" s="267"/>
      <c r="AHZ9" s="267"/>
      <c r="AIA9" s="267"/>
      <c r="AIB9" s="267"/>
      <c r="AIC9" s="267"/>
      <c r="AID9" s="267"/>
      <c r="AIE9" s="267"/>
      <c r="AIF9" s="267"/>
      <c r="AIG9" s="267"/>
      <c r="AIH9" s="267"/>
      <c r="AII9" s="267"/>
      <c r="AIJ9" s="267"/>
      <c r="AIK9" s="267"/>
      <c r="AIL9" s="267"/>
      <c r="AIM9" s="267"/>
      <c r="AIN9" s="267"/>
      <c r="AIO9" s="267"/>
      <c r="AIP9" s="267"/>
      <c r="AIQ9" s="267"/>
      <c r="AIR9" s="267"/>
      <c r="AIS9" s="267"/>
      <c r="AIT9" s="267"/>
      <c r="AIU9" s="267"/>
      <c r="AIV9" s="267"/>
      <c r="AIW9" s="267"/>
      <c r="AIX9" s="267"/>
      <c r="AIY9" s="267"/>
      <c r="AIZ9" s="267"/>
      <c r="AJA9" s="267"/>
      <c r="AJB9" s="267"/>
      <c r="AJC9" s="267"/>
      <c r="AJD9" s="267"/>
      <c r="AJE9" s="267"/>
      <c r="AJF9" s="267"/>
      <c r="AJG9" s="267"/>
      <c r="AJH9" s="267"/>
      <c r="AJI9" s="267"/>
      <c r="AJJ9" s="267"/>
      <c r="AJK9" s="267"/>
      <c r="AJL9" s="267"/>
      <c r="AJM9" s="267"/>
      <c r="AJN9" s="267"/>
      <c r="AJO9" s="267"/>
      <c r="AJP9" s="267"/>
      <c r="AJQ9" s="267"/>
      <c r="AJR9" s="267"/>
      <c r="AJS9" s="267"/>
      <c r="AJT9" s="267"/>
      <c r="AJU9" s="267"/>
      <c r="AJV9" s="267"/>
      <c r="AJW9" s="267"/>
      <c r="AJX9" s="267"/>
      <c r="AJY9" s="267"/>
      <c r="AJZ9" s="267"/>
      <c r="AKA9" s="267"/>
      <c r="AKB9" s="267"/>
      <c r="AKC9" s="267"/>
      <c r="AKD9" s="267"/>
      <c r="AKE9" s="267"/>
      <c r="AKF9" s="267"/>
      <c r="AKG9" s="267"/>
      <c r="AKH9" s="267"/>
      <c r="AKI9" s="267"/>
      <c r="AKJ9" s="267"/>
      <c r="AKK9" s="267"/>
      <c r="AKL9" s="267"/>
      <c r="AKM9" s="267"/>
      <c r="AKN9" s="267"/>
      <c r="AKO9" s="267"/>
      <c r="AKP9" s="267"/>
      <c r="AKQ9" s="267"/>
      <c r="AKR9" s="267"/>
      <c r="AKS9" s="267"/>
      <c r="AKT9" s="267"/>
      <c r="AKU9" s="267"/>
      <c r="AKV9" s="267"/>
      <c r="AKW9" s="267"/>
      <c r="AKX9" s="267"/>
      <c r="AKY9" s="267"/>
      <c r="AKZ9" s="267"/>
      <c r="ALA9" s="267"/>
      <c r="ALB9" s="267"/>
      <c r="ALC9" s="267"/>
      <c r="ALD9" s="267"/>
      <c r="ALE9" s="267"/>
      <c r="ALF9" s="267"/>
      <c r="ALG9" s="267"/>
      <c r="ALH9" s="267"/>
      <c r="ALI9" s="267"/>
      <c r="ALJ9" s="267"/>
      <c r="ALK9" s="267"/>
      <c r="ALL9" s="267"/>
      <c r="ALM9" s="267"/>
      <c r="ALN9" s="267"/>
      <c r="ALO9" s="267"/>
      <c r="ALP9" s="267"/>
      <c r="ALQ9" s="267"/>
      <c r="ALR9" s="267"/>
      <c r="ALS9" s="267"/>
      <c r="ALT9" s="267"/>
      <c r="ALU9" s="267"/>
      <c r="ALV9" s="267"/>
      <c r="ALW9" s="267"/>
      <c r="ALX9" s="267"/>
      <c r="ALY9" s="267"/>
      <c r="ALZ9" s="267"/>
      <c r="AMA9" s="267"/>
      <c r="AMB9" s="267"/>
      <c r="AMC9" s="267"/>
      <c r="AMD9" s="267"/>
      <c r="AME9" s="267"/>
      <c r="AMF9" s="267"/>
      <c r="AMG9" s="267"/>
      <c r="AMH9" s="267"/>
    </row>
    <row r="10" spans="1:1025" s="239" customFormat="1" ht="12.75">
      <c r="A10" s="1055" t="s">
        <v>2172</v>
      </c>
      <c r="B10" s="1007" t="s">
        <v>2173</v>
      </c>
      <c r="C10" s="1047">
        <v>28500000</v>
      </c>
      <c r="D10" s="1047">
        <v>7000000</v>
      </c>
      <c r="E10" s="1047">
        <v>35500000</v>
      </c>
      <c r="F10" s="1047">
        <v>20688229.449999999</v>
      </c>
      <c r="G10" s="1047">
        <v>14811770.550000001</v>
      </c>
      <c r="H10" s="1054">
        <f t="shared" si="0"/>
        <v>0.58276702676056336</v>
      </c>
      <c r="I10" s="1007"/>
      <c r="J10" s="267"/>
      <c r="K10" s="267"/>
      <c r="L10" s="267"/>
      <c r="M10" s="267"/>
      <c r="N10" s="267"/>
      <c r="O10" s="267"/>
      <c r="P10" s="267"/>
      <c r="Q10" s="267"/>
      <c r="R10" s="267"/>
      <c r="S10" s="267"/>
      <c r="T10" s="267"/>
      <c r="U10" s="267"/>
      <c r="V10" s="267"/>
      <c r="W10" s="267"/>
      <c r="X10" s="267"/>
      <c r="Y10" s="267"/>
      <c r="Z10" s="267"/>
      <c r="AA10" s="267"/>
      <c r="AB10" s="267"/>
      <c r="AC10" s="267"/>
      <c r="AD10" s="267"/>
      <c r="AE10" s="267"/>
      <c r="AF10" s="267"/>
      <c r="AG10" s="267"/>
      <c r="AH10" s="267"/>
      <c r="AI10" s="267"/>
      <c r="AJ10" s="267"/>
      <c r="AK10" s="267"/>
      <c r="AL10" s="267"/>
      <c r="AM10" s="267"/>
      <c r="AN10" s="267"/>
      <c r="AO10" s="267"/>
      <c r="AP10" s="267"/>
      <c r="AQ10" s="267"/>
      <c r="AR10" s="267"/>
      <c r="AS10" s="267"/>
      <c r="AT10" s="267"/>
      <c r="AU10" s="267"/>
      <c r="AV10" s="267"/>
      <c r="AW10" s="267"/>
      <c r="AX10" s="267"/>
      <c r="AY10" s="267"/>
      <c r="AZ10" s="267"/>
      <c r="BA10" s="267"/>
      <c r="BB10" s="267"/>
      <c r="BC10" s="267"/>
      <c r="BD10" s="267"/>
      <c r="BE10" s="267"/>
      <c r="BF10" s="267"/>
      <c r="BG10" s="267"/>
      <c r="BH10" s="267"/>
      <c r="BI10" s="267"/>
      <c r="BJ10" s="267"/>
      <c r="BK10" s="267"/>
      <c r="BL10" s="267"/>
      <c r="BM10" s="267"/>
      <c r="BN10" s="267"/>
      <c r="BO10" s="267"/>
      <c r="BP10" s="267"/>
      <c r="BQ10" s="267"/>
      <c r="BR10" s="267"/>
      <c r="BS10" s="267"/>
      <c r="BT10" s="267"/>
      <c r="BU10" s="267"/>
      <c r="BV10" s="267"/>
      <c r="BW10" s="267"/>
      <c r="BX10" s="267"/>
      <c r="BY10" s="267"/>
      <c r="BZ10" s="267"/>
      <c r="CA10" s="267"/>
      <c r="CB10" s="267"/>
      <c r="CC10" s="267"/>
      <c r="CD10" s="267"/>
      <c r="CE10" s="267"/>
      <c r="CF10" s="267"/>
      <c r="CG10" s="267"/>
      <c r="CH10" s="267"/>
      <c r="CI10" s="267"/>
      <c r="CJ10" s="267"/>
      <c r="CK10" s="267"/>
      <c r="CL10" s="267"/>
      <c r="CM10" s="267"/>
      <c r="CN10" s="267"/>
      <c r="CO10" s="267"/>
      <c r="CP10" s="267"/>
      <c r="CQ10" s="267"/>
      <c r="CR10" s="267"/>
      <c r="CS10" s="267"/>
      <c r="CT10" s="267"/>
      <c r="CU10" s="267"/>
      <c r="CV10" s="267"/>
      <c r="CW10" s="267"/>
      <c r="CX10" s="267"/>
      <c r="CY10" s="267"/>
      <c r="CZ10" s="267"/>
      <c r="DA10" s="267"/>
      <c r="DB10" s="267"/>
      <c r="DC10" s="267"/>
      <c r="DD10" s="267"/>
      <c r="DE10" s="267"/>
      <c r="DF10" s="267"/>
      <c r="DG10" s="267"/>
      <c r="DH10" s="267"/>
      <c r="DI10" s="267"/>
      <c r="DJ10" s="267"/>
      <c r="DK10" s="267"/>
      <c r="DL10" s="267"/>
      <c r="DM10" s="267"/>
      <c r="DN10" s="267"/>
      <c r="DO10" s="267"/>
      <c r="DP10" s="267"/>
      <c r="DQ10" s="267"/>
      <c r="DR10" s="267"/>
      <c r="DS10" s="267"/>
      <c r="DT10" s="267"/>
      <c r="DU10" s="267"/>
      <c r="DV10" s="267"/>
      <c r="DW10" s="267"/>
      <c r="DX10" s="267"/>
      <c r="DY10" s="267"/>
      <c r="DZ10" s="267"/>
      <c r="EA10" s="267"/>
      <c r="EB10" s="267"/>
      <c r="EC10" s="267"/>
      <c r="ED10" s="267"/>
      <c r="EE10" s="267"/>
      <c r="EF10" s="267"/>
      <c r="EG10" s="267"/>
      <c r="EH10" s="267"/>
      <c r="EI10" s="267"/>
      <c r="EJ10" s="267"/>
      <c r="EK10" s="267"/>
      <c r="EL10" s="267"/>
      <c r="EM10" s="267"/>
      <c r="EN10" s="267"/>
      <c r="EO10" s="267"/>
      <c r="EP10" s="267"/>
      <c r="EQ10" s="267"/>
      <c r="ER10" s="267"/>
      <c r="ES10" s="267"/>
      <c r="ET10" s="267"/>
      <c r="EU10" s="267"/>
      <c r="EV10" s="267"/>
      <c r="EW10" s="267"/>
      <c r="EX10" s="267"/>
      <c r="EY10" s="267"/>
      <c r="EZ10" s="267"/>
      <c r="FA10" s="267"/>
      <c r="FB10" s="267"/>
      <c r="FC10" s="267"/>
      <c r="FD10" s="267"/>
      <c r="FE10" s="267"/>
      <c r="FF10" s="267"/>
      <c r="FG10" s="267"/>
      <c r="FH10" s="267"/>
      <c r="FI10" s="267"/>
      <c r="FJ10" s="267"/>
      <c r="FK10" s="267"/>
      <c r="FL10" s="267"/>
      <c r="FM10" s="267"/>
      <c r="FN10" s="267"/>
      <c r="FO10" s="267"/>
      <c r="FP10" s="267"/>
      <c r="FQ10" s="267"/>
      <c r="FR10" s="267"/>
      <c r="FS10" s="267"/>
      <c r="FT10" s="267"/>
      <c r="FU10" s="267"/>
      <c r="FV10" s="267"/>
      <c r="FW10" s="267"/>
      <c r="FX10" s="267"/>
      <c r="FY10" s="267"/>
      <c r="FZ10" s="267"/>
      <c r="GA10" s="267"/>
      <c r="GB10" s="267"/>
      <c r="GC10" s="267"/>
      <c r="GD10" s="267"/>
      <c r="GE10" s="267"/>
      <c r="GF10" s="267"/>
      <c r="GG10" s="267"/>
      <c r="GH10" s="267"/>
      <c r="GI10" s="267"/>
      <c r="GJ10" s="267"/>
      <c r="GK10" s="267"/>
      <c r="GL10" s="267"/>
      <c r="GM10" s="267"/>
      <c r="GN10" s="267"/>
      <c r="GO10" s="267"/>
      <c r="GP10" s="267"/>
      <c r="GQ10" s="267"/>
      <c r="GR10" s="267"/>
      <c r="GS10" s="267"/>
      <c r="GT10" s="267"/>
      <c r="GU10" s="267"/>
      <c r="GV10" s="267"/>
      <c r="GW10" s="267"/>
      <c r="GX10" s="267"/>
      <c r="GY10" s="267"/>
      <c r="GZ10" s="267"/>
      <c r="HA10" s="267"/>
      <c r="HB10" s="267"/>
      <c r="HC10" s="267"/>
      <c r="HD10" s="267"/>
      <c r="HE10" s="267"/>
      <c r="HF10" s="267"/>
      <c r="HG10" s="267"/>
      <c r="HH10" s="267"/>
      <c r="HI10" s="267"/>
      <c r="HJ10" s="267"/>
      <c r="HK10" s="267"/>
      <c r="HL10" s="267"/>
      <c r="HM10" s="267"/>
      <c r="HN10" s="267"/>
      <c r="HO10" s="267"/>
      <c r="HP10" s="267"/>
      <c r="HQ10" s="267"/>
      <c r="HR10" s="267"/>
      <c r="HS10" s="267"/>
      <c r="HT10" s="267"/>
      <c r="HU10" s="267"/>
      <c r="HV10" s="267"/>
      <c r="HW10" s="267"/>
      <c r="HX10" s="267"/>
      <c r="HY10" s="267"/>
      <c r="HZ10" s="267"/>
      <c r="IA10" s="267"/>
      <c r="IB10" s="267"/>
      <c r="IC10" s="267"/>
      <c r="ID10" s="267"/>
      <c r="IE10" s="267"/>
      <c r="IF10" s="267"/>
      <c r="IG10" s="267"/>
      <c r="IH10" s="267"/>
      <c r="II10" s="267"/>
      <c r="IJ10" s="267"/>
      <c r="IK10" s="267"/>
      <c r="IL10" s="267"/>
      <c r="IM10" s="267"/>
      <c r="IN10" s="267"/>
      <c r="IO10" s="267"/>
      <c r="IP10" s="267"/>
      <c r="IQ10" s="267"/>
      <c r="IR10" s="267"/>
      <c r="IS10" s="267"/>
      <c r="IT10" s="267"/>
      <c r="IU10" s="267"/>
      <c r="IV10" s="267"/>
      <c r="IW10" s="267"/>
      <c r="IX10" s="267"/>
      <c r="IY10" s="267"/>
      <c r="IZ10" s="267"/>
      <c r="JA10" s="267"/>
      <c r="JB10" s="267"/>
      <c r="JC10" s="267"/>
      <c r="JD10" s="267"/>
      <c r="JE10" s="267"/>
      <c r="JF10" s="267"/>
      <c r="JG10" s="267"/>
      <c r="JH10" s="267"/>
      <c r="JI10" s="267"/>
      <c r="JJ10" s="267"/>
      <c r="JK10" s="267"/>
      <c r="JL10" s="267"/>
      <c r="JM10" s="267"/>
      <c r="JN10" s="267"/>
      <c r="JO10" s="267"/>
      <c r="JP10" s="267"/>
      <c r="JQ10" s="267"/>
      <c r="JR10" s="267"/>
      <c r="JS10" s="267"/>
      <c r="JT10" s="267"/>
      <c r="JU10" s="267"/>
      <c r="JV10" s="267"/>
      <c r="JW10" s="267"/>
      <c r="JX10" s="267"/>
      <c r="JY10" s="267"/>
      <c r="JZ10" s="267"/>
      <c r="KA10" s="267"/>
      <c r="KB10" s="267"/>
      <c r="KC10" s="267"/>
      <c r="KD10" s="267"/>
      <c r="KE10" s="267"/>
      <c r="KF10" s="267"/>
      <c r="KG10" s="267"/>
      <c r="KH10" s="267"/>
      <c r="KI10" s="267"/>
      <c r="KJ10" s="267"/>
      <c r="KK10" s="267"/>
      <c r="KL10" s="267"/>
      <c r="KM10" s="267"/>
      <c r="KN10" s="267"/>
      <c r="KO10" s="267"/>
      <c r="KP10" s="267"/>
      <c r="KQ10" s="267"/>
      <c r="KR10" s="267"/>
      <c r="KS10" s="267"/>
      <c r="KT10" s="267"/>
      <c r="KU10" s="267"/>
      <c r="KV10" s="267"/>
      <c r="KW10" s="267"/>
      <c r="KX10" s="267"/>
      <c r="KY10" s="267"/>
      <c r="KZ10" s="267"/>
      <c r="LA10" s="267"/>
      <c r="LB10" s="267"/>
      <c r="LC10" s="267"/>
      <c r="LD10" s="267"/>
      <c r="LE10" s="267"/>
      <c r="LF10" s="267"/>
      <c r="LG10" s="267"/>
      <c r="LH10" s="267"/>
      <c r="LI10" s="267"/>
      <c r="LJ10" s="267"/>
      <c r="LK10" s="267"/>
      <c r="LL10" s="267"/>
      <c r="LM10" s="267"/>
      <c r="LN10" s="267"/>
      <c r="LO10" s="267"/>
      <c r="LP10" s="267"/>
      <c r="LQ10" s="267"/>
      <c r="LR10" s="267"/>
      <c r="LS10" s="267"/>
      <c r="LT10" s="267"/>
      <c r="LU10" s="267"/>
      <c r="LV10" s="267"/>
      <c r="LW10" s="267"/>
      <c r="LX10" s="267"/>
      <c r="LY10" s="267"/>
      <c r="LZ10" s="267"/>
      <c r="MA10" s="267"/>
      <c r="MB10" s="267"/>
      <c r="MC10" s="267"/>
      <c r="MD10" s="267"/>
      <c r="ME10" s="267"/>
      <c r="MF10" s="267"/>
      <c r="MG10" s="267"/>
      <c r="MH10" s="267"/>
      <c r="MI10" s="267"/>
      <c r="MJ10" s="267"/>
      <c r="MK10" s="267"/>
      <c r="ML10" s="267"/>
      <c r="MM10" s="267"/>
      <c r="MN10" s="267"/>
      <c r="MO10" s="267"/>
      <c r="MP10" s="267"/>
      <c r="MQ10" s="267"/>
      <c r="MR10" s="267"/>
      <c r="MS10" s="267"/>
      <c r="MT10" s="267"/>
      <c r="MU10" s="267"/>
      <c r="MV10" s="267"/>
      <c r="MW10" s="267"/>
      <c r="MX10" s="267"/>
      <c r="MY10" s="267"/>
      <c r="MZ10" s="267"/>
      <c r="NA10" s="267"/>
      <c r="NB10" s="267"/>
      <c r="NC10" s="267"/>
      <c r="ND10" s="267"/>
      <c r="NE10" s="267"/>
      <c r="NF10" s="267"/>
      <c r="NG10" s="267"/>
      <c r="NH10" s="267"/>
      <c r="NI10" s="267"/>
      <c r="NJ10" s="267"/>
      <c r="NK10" s="267"/>
      <c r="NL10" s="267"/>
      <c r="NM10" s="267"/>
      <c r="NN10" s="267"/>
      <c r="NO10" s="267"/>
      <c r="NP10" s="267"/>
      <c r="NQ10" s="267"/>
      <c r="NR10" s="267"/>
      <c r="NS10" s="267"/>
      <c r="NT10" s="267"/>
      <c r="NU10" s="267"/>
      <c r="NV10" s="267"/>
      <c r="NW10" s="267"/>
      <c r="NX10" s="267"/>
      <c r="NY10" s="267"/>
      <c r="NZ10" s="267"/>
      <c r="OA10" s="267"/>
      <c r="OB10" s="267"/>
      <c r="OC10" s="267"/>
      <c r="OD10" s="267"/>
      <c r="OE10" s="267"/>
      <c r="OF10" s="267"/>
      <c r="OG10" s="267"/>
      <c r="OH10" s="267"/>
      <c r="OI10" s="267"/>
      <c r="OJ10" s="267"/>
      <c r="OK10" s="267"/>
      <c r="OL10" s="267"/>
      <c r="OM10" s="267"/>
      <c r="ON10" s="267"/>
      <c r="OO10" s="267"/>
      <c r="OP10" s="267"/>
      <c r="OQ10" s="267"/>
      <c r="OR10" s="267"/>
      <c r="OS10" s="267"/>
      <c r="OT10" s="267"/>
      <c r="OU10" s="267"/>
      <c r="OV10" s="267"/>
      <c r="OW10" s="267"/>
      <c r="OX10" s="267"/>
      <c r="OY10" s="267"/>
      <c r="OZ10" s="267"/>
      <c r="PA10" s="267"/>
      <c r="PB10" s="267"/>
      <c r="PC10" s="267"/>
      <c r="PD10" s="267"/>
      <c r="PE10" s="267"/>
      <c r="PF10" s="267"/>
      <c r="PG10" s="267"/>
      <c r="PH10" s="267"/>
      <c r="PI10" s="267"/>
      <c r="PJ10" s="267"/>
      <c r="PK10" s="267"/>
      <c r="PL10" s="267"/>
      <c r="PM10" s="267"/>
      <c r="PN10" s="267"/>
      <c r="PO10" s="267"/>
      <c r="PP10" s="267"/>
      <c r="PQ10" s="267"/>
      <c r="PR10" s="267"/>
      <c r="PS10" s="267"/>
      <c r="PT10" s="267"/>
      <c r="PU10" s="267"/>
      <c r="PV10" s="267"/>
      <c r="PW10" s="267"/>
      <c r="PX10" s="267"/>
      <c r="PY10" s="267"/>
      <c r="PZ10" s="267"/>
      <c r="QA10" s="267"/>
      <c r="QB10" s="267"/>
      <c r="QC10" s="267"/>
      <c r="QD10" s="267"/>
      <c r="QE10" s="267"/>
      <c r="QF10" s="267"/>
      <c r="QG10" s="267"/>
      <c r="QH10" s="267"/>
      <c r="QI10" s="267"/>
      <c r="QJ10" s="267"/>
      <c r="QK10" s="267"/>
      <c r="QL10" s="267"/>
      <c r="QM10" s="267"/>
      <c r="QN10" s="267"/>
      <c r="QO10" s="267"/>
      <c r="QP10" s="267"/>
      <c r="QQ10" s="267"/>
      <c r="QR10" s="267"/>
      <c r="QS10" s="267"/>
      <c r="QT10" s="267"/>
      <c r="QU10" s="267"/>
      <c r="QV10" s="267"/>
      <c r="QW10" s="267"/>
      <c r="QX10" s="267"/>
      <c r="QY10" s="267"/>
      <c r="QZ10" s="267"/>
      <c r="RA10" s="267"/>
      <c r="RB10" s="267"/>
      <c r="RC10" s="267"/>
      <c r="RD10" s="267"/>
      <c r="RE10" s="267"/>
      <c r="RF10" s="267"/>
      <c r="RG10" s="267"/>
      <c r="RH10" s="267"/>
      <c r="RI10" s="267"/>
      <c r="RJ10" s="267"/>
      <c r="RK10" s="267"/>
      <c r="RL10" s="267"/>
      <c r="RM10" s="267"/>
      <c r="RN10" s="267"/>
      <c r="RO10" s="267"/>
      <c r="RP10" s="267"/>
      <c r="RQ10" s="267"/>
      <c r="RR10" s="267"/>
      <c r="RS10" s="267"/>
      <c r="RT10" s="267"/>
      <c r="RU10" s="267"/>
      <c r="RV10" s="267"/>
      <c r="RW10" s="267"/>
      <c r="RX10" s="267"/>
      <c r="RY10" s="267"/>
      <c r="RZ10" s="267"/>
      <c r="SA10" s="267"/>
      <c r="SB10" s="267"/>
      <c r="SC10" s="267"/>
      <c r="SD10" s="267"/>
      <c r="SE10" s="267"/>
      <c r="SF10" s="267"/>
      <c r="SG10" s="267"/>
      <c r="SH10" s="267"/>
      <c r="SI10" s="267"/>
      <c r="SJ10" s="267"/>
      <c r="SK10" s="267"/>
      <c r="SL10" s="267"/>
      <c r="SM10" s="267"/>
      <c r="SN10" s="267"/>
      <c r="SO10" s="267"/>
      <c r="SP10" s="267"/>
      <c r="SQ10" s="267"/>
      <c r="SR10" s="267"/>
      <c r="SS10" s="267"/>
      <c r="ST10" s="267"/>
      <c r="SU10" s="267"/>
      <c r="SV10" s="267"/>
      <c r="SW10" s="267"/>
      <c r="SX10" s="267"/>
      <c r="SY10" s="267"/>
      <c r="SZ10" s="267"/>
      <c r="TA10" s="267"/>
      <c r="TB10" s="267"/>
      <c r="TC10" s="267"/>
      <c r="TD10" s="267"/>
      <c r="TE10" s="267"/>
      <c r="TF10" s="267"/>
      <c r="TG10" s="267"/>
      <c r="TH10" s="267"/>
      <c r="TI10" s="267"/>
      <c r="TJ10" s="267"/>
      <c r="TK10" s="267"/>
      <c r="TL10" s="267"/>
      <c r="TM10" s="267"/>
      <c r="TN10" s="267"/>
      <c r="TO10" s="267"/>
      <c r="TP10" s="267"/>
      <c r="TQ10" s="267"/>
      <c r="TR10" s="267"/>
      <c r="TS10" s="267"/>
      <c r="TT10" s="267"/>
      <c r="TU10" s="267"/>
      <c r="TV10" s="267"/>
      <c r="TW10" s="267"/>
      <c r="TX10" s="267"/>
      <c r="TY10" s="267"/>
      <c r="TZ10" s="267"/>
      <c r="UA10" s="267"/>
      <c r="UB10" s="267"/>
      <c r="UC10" s="267"/>
      <c r="UD10" s="267"/>
      <c r="UE10" s="267"/>
      <c r="UF10" s="267"/>
      <c r="UG10" s="267"/>
      <c r="UH10" s="267"/>
      <c r="UI10" s="267"/>
      <c r="UJ10" s="267"/>
      <c r="UK10" s="267"/>
      <c r="UL10" s="267"/>
      <c r="UM10" s="267"/>
      <c r="UN10" s="267"/>
      <c r="UO10" s="267"/>
      <c r="UP10" s="267"/>
      <c r="UQ10" s="267"/>
      <c r="UR10" s="267"/>
      <c r="US10" s="267"/>
      <c r="UT10" s="267"/>
      <c r="UU10" s="267"/>
      <c r="UV10" s="267"/>
      <c r="UW10" s="267"/>
      <c r="UX10" s="267"/>
      <c r="UY10" s="267"/>
      <c r="UZ10" s="267"/>
      <c r="VA10" s="267"/>
      <c r="VB10" s="267"/>
      <c r="VC10" s="267"/>
      <c r="VD10" s="267"/>
      <c r="VE10" s="267"/>
      <c r="VF10" s="267"/>
      <c r="VG10" s="267"/>
      <c r="VH10" s="267"/>
      <c r="VI10" s="267"/>
      <c r="VJ10" s="267"/>
      <c r="VK10" s="267"/>
      <c r="VL10" s="267"/>
      <c r="VM10" s="267"/>
      <c r="VN10" s="267"/>
      <c r="VO10" s="267"/>
      <c r="VP10" s="267"/>
      <c r="VQ10" s="267"/>
      <c r="VR10" s="267"/>
      <c r="VS10" s="267"/>
      <c r="VT10" s="267"/>
      <c r="VU10" s="267"/>
      <c r="VV10" s="267"/>
      <c r="VW10" s="267"/>
      <c r="VX10" s="267"/>
      <c r="VY10" s="267"/>
      <c r="VZ10" s="267"/>
      <c r="WA10" s="267"/>
      <c r="WB10" s="267"/>
      <c r="WC10" s="267"/>
      <c r="WD10" s="267"/>
      <c r="WE10" s="267"/>
      <c r="WF10" s="267"/>
      <c r="WG10" s="267"/>
      <c r="WH10" s="267"/>
      <c r="WI10" s="267"/>
      <c r="WJ10" s="267"/>
      <c r="WK10" s="267"/>
      <c r="WL10" s="267"/>
      <c r="WM10" s="267"/>
      <c r="WN10" s="267"/>
      <c r="WO10" s="267"/>
      <c r="WP10" s="267"/>
      <c r="WQ10" s="267"/>
      <c r="WR10" s="267"/>
      <c r="WS10" s="267"/>
      <c r="WT10" s="267"/>
      <c r="WU10" s="267"/>
      <c r="WV10" s="267"/>
      <c r="WW10" s="267"/>
      <c r="WX10" s="267"/>
      <c r="WY10" s="267"/>
      <c r="WZ10" s="267"/>
      <c r="XA10" s="267"/>
      <c r="XB10" s="267"/>
      <c r="XC10" s="267"/>
      <c r="XD10" s="267"/>
      <c r="XE10" s="267"/>
      <c r="XF10" s="267"/>
      <c r="XG10" s="267"/>
      <c r="XH10" s="267"/>
      <c r="XI10" s="267"/>
      <c r="XJ10" s="267"/>
      <c r="XK10" s="267"/>
      <c r="XL10" s="267"/>
      <c r="XM10" s="267"/>
      <c r="XN10" s="267"/>
      <c r="XO10" s="267"/>
      <c r="XP10" s="267"/>
      <c r="XQ10" s="267"/>
      <c r="XR10" s="267"/>
      <c r="XS10" s="267"/>
      <c r="XT10" s="267"/>
      <c r="XU10" s="267"/>
      <c r="XV10" s="267"/>
      <c r="XW10" s="267"/>
      <c r="XX10" s="267"/>
      <c r="XY10" s="267"/>
      <c r="XZ10" s="267"/>
      <c r="YA10" s="267"/>
      <c r="YB10" s="267"/>
      <c r="YC10" s="267"/>
      <c r="YD10" s="267"/>
      <c r="YE10" s="267"/>
      <c r="YF10" s="267"/>
      <c r="YG10" s="267"/>
      <c r="YH10" s="267"/>
      <c r="YI10" s="267"/>
      <c r="YJ10" s="267"/>
      <c r="YK10" s="267"/>
      <c r="YL10" s="267"/>
      <c r="YM10" s="267"/>
      <c r="YN10" s="267"/>
      <c r="YO10" s="267"/>
      <c r="YP10" s="267"/>
      <c r="YQ10" s="267"/>
      <c r="YR10" s="267"/>
      <c r="YS10" s="267"/>
      <c r="YT10" s="267"/>
      <c r="YU10" s="267"/>
      <c r="YV10" s="267"/>
      <c r="YW10" s="267"/>
      <c r="YX10" s="267"/>
      <c r="YY10" s="267"/>
      <c r="YZ10" s="267"/>
      <c r="ZA10" s="267"/>
      <c r="ZB10" s="267"/>
      <c r="ZC10" s="267"/>
      <c r="ZD10" s="267"/>
      <c r="ZE10" s="267"/>
      <c r="ZF10" s="267"/>
      <c r="ZG10" s="267"/>
      <c r="ZH10" s="267"/>
      <c r="ZI10" s="267"/>
      <c r="ZJ10" s="267"/>
      <c r="ZK10" s="267"/>
      <c r="ZL10" s="267"/>
      <c r="ZM10" s="267"/>
      <c r="ZN10" s="267"/>
      <c r="ZO10" s="267"/>
      <c r="ZP10" s="267"/>
      <c r="ZQ10" s="267"/>
      <c r="ZR10" s="267"/>
      <c r="ZS10" s="267"/>
      <c r="ZT10" s="267"/>
      <c r="ZU10" s="267"/>
      <c r="ZV10" s="267"/>
      <c r="ZW10" s="267"/>
      <c r="ZX10" s="267"/>
      <c r="ZY10" s="267"/>
      <c r="ZZ10" s="267"/>
      <c r="AAA10" s="267"/>
      <c r="AAB10" s="267"/>
      <c r="AAC10" s="267"/>
      <c r="AAD10" s="267"/>
      <c r="AAE10" s="267"/>
      <c r="AAF10" s="267"/>
      <c r="AAG10" s="267"/>
      <c r="AAH10" s="267"/>
      <c r="AAI10" s="267"/>
      <c r="AAJ10" s="267"/>
      <c r="AAK10" s="267"/>
      <c r="AAL10" s="267"/>
      <c r="AAM10" s="267"/>
      <c r="AAN10" s="267"/>
      <c r="AAO10" s="267"/>
      <c r="AAP10" s="267"/>
      <c r="AAQ10" s="267"/>
      <c r="AAR10" s="267"/>
      <c r="AAS10" s="267"/>
      <c r="AAT10" s="267"/>
      <c r="AAU10" s="267"/>
      <c r="AAV10" s="267"/>
      <c r="AAW10" s="267"/>
      <c r="AAX10" s="267"/>
      <c r="AAY10" s="267"/>
      <c r="AAZ10" s="267"/>
      <c r="ABA10" s="267"/>
      <c r="ABB10" s="267"/>
      <c r="ABC10" s="267"/>
      <c r="ABD10" s="267"/>
      <c r="ABE10" s="267"/>
      <c r="ABF10" s="267"/>
      <c r="ABG10" s="267"/>
      <c r="ABH10" s="267"/>
      <c r="ABI10" s="267"/>
      <c r="ABJ10" s="267"/>
      <c r="ABK10" s="267"/>
      <c r="ABL10" s="267"/>
      <c r="ABM10" s="267"/>
      <c r="ABN10" s="267"/>
      <c r="ABO10" s="267"/>
      <c r="ABP10" s="267"/>
      <c r="ABQ10" s="267"/>
      <c r="ABR10" s="267"/>
      <c r="ABS10" s="267"/>
      <c r="ABT10" s="267"/>
      <c r="ABU10" s="267"/>
      <c r="ABV10" s="267"/>
      <c r="ABW10" s="267"/>
      <c r="ABX10" s="267"/>
      <c r="ABY10" s="267"/>
      <c r="ABZ10" s="267"/>
      <c r="ACA10" s="267"/>
      <c r="ACB10" s="267"/>
      <c r="ACC10" s="267"/>
      <c r="ACD10" s="267"/>
      <c r="ACE10" s="267"/>
      <c r="ACF10" s="267"/>
      <c r="ACG10" s="267"/>
      <c r="ACH10" s="267"/>
      <c r="ACI10" s="267"/>
      <c r="ACJ10" s="267"/>
      <c r="ACK10" s="267"/>
      <c r="ACL10" s="267"/>
      <c r="ACM10" s="267"/>
      <c r="ACN10" s="267"/>
      <c r="ACO10" s="267"/>
      <c r="ACP10" s="267"/>
      <c r="ACQ10" s="267"/>
      <c r="ACR10" s="267"/>
      <c r="ACS10" s="267"/>
      <c r="ACT10" s="267"/>
      <c r="ACU10" s="267"/>
      <c r="ACV10" s="267"/>
      <c r="ACW10" s="267"/>
      <c r="ACX10" s="267"/>
      <c r="ACY10" s="267"/>
      <c r="ACZ10" s="267"/>
      <c r="ADA10" s="267"/>
      <c r="ADB10" s="267"/>
      <c r="ADC10" s="267"/>
      <c r="ADD10" s="267"/>
      <c r="ADE10" s="267"/>
      <c r="ADF10" s="267"/>
      <c r="ADG10" s="267"/>
      <c r="ADH10" s="267"/>
      <c r="ADI10" s="267"/>
      <c r="ADJ10" s="267"/>
      <c r="ADK10" s="267"/>
      <c r="ADL10" s="267"/>
      <c r="ADM10" s="267"/>
      <c r="ADN10" s="267"/>
      <c r="ADO10" s="267"/>
      <c r="ADP10" s="267"/>
      <c r="ADQ10" s="267"/>
      <c r="ADR10" s="267"/>
      <c r="ADS10" s="267"/>
      <c r="ADT10" s="267"/>
      <c r="ADU10" s="267"/>
      <c r="ADV10" s="267"/>
      <c r="ADW10" s="267"/>
      <c r="ADX10" s="267"/>
      <c r="ADY10" s="267"/>
      <c r="ADZ10" s="267"/>
      <c r="AEA10" s="267"/>
      <c r="AEB10" s="267"/>
      <c r="AEC10" s="267"/>
      <c r="AED10" s="267"/>
      <c r="AEE10" s="267"/>
      <c r="AEF10" s="267"/>
      <c r="AEG10" s="267"/>
      <c r="AEH10" s="267"/>
      <c r="AEI10" s="267"/>
      <c r="AEJ10" s="267"/>
      <c r="AEK10" s="267"/>
      <c r="AEL10" s="267"/>
      <c r="AEM10" s="267"/>
      <c r="AEN10" s="267"/>
      <c r="AEO10" s="267"/>
      <c r="AEP10" s="267"/>
      <c r="AEQ10" s="267"/>
      <c r="AER10" s="267"/>
      <c r="AES10" s="267"/>
      <c r="AET10" s="267"/>
      <c r="AEU10" s="267"/>
      <c r="AEV10" s="267"/>
      <c r="AEW10" s="267"/>
      <c r="AEX10" s="267"/>
      <c r="AEY10" s="267"/>
      <c r="AEZ10" s="267"/>
      <c r="AFA10" s="267"/>
      <c r="AFB10" s="267"/>
      <c r="AFC10" s="267"/>
      <c r="AFD10" s="267"/>
      <c r="AFE10" s="267"/>
      <c r="AFF10" s="267"/>
      <c r="AFG10" s="267"/>
      <c r="AFH10" s="267"/>
      <c r="AFI10" s="267"/>
      <c r="AFJ10" s="267"/>
      <c r="AFK10" s="267"/>
      <c r="AFL10" s="267"/>
      <c r="AFM10" s="267"/>
      <c r="AFN10" s="267"/>
      <c r="AFO10" s="267"/>
      <c r="AFP10" s="267"/>
      <c r="AFQ10" s="267"/>
      <c r="AFR10" s="267"/>
      <c r="AFS10" s="267"/>
      <c r="AFT10" s="267"/>
      <c r="AFU10" s="267"/>
      <c r="AFV10" s="267"/>
      <c r="AFW10" s="267"/>
      <c r="AFX10" s="267"/>
      <c r="AFY10" s="267"/>
      <c r="AFZ10" s="267"/>
      <c r="AGA10" s="267"/>
      <c r="AGB10" s="267"/>
      <c r="AGC10" s="267"/>
      <c r="AGD10" s="267"/>
      <c r="AGE10" s="267"/>
      <c r="AGF10" s="267"/>
      <c r="AGG10" s="267"/>
      <c r="AGH10" s="267"/>
      <c r="AGI10" s="267"/>
      <c r="AGJ10" s="267"/>
      <c r="AGK10" s="267"/>
      <c r="AGL10" s="267"/>
      <c r="AGM10" s="267"/>
      <c r="AGN10" s="267"/>
      <c r="AGO10" s="267"/>
      <c r="AGP10" s="267"/>
      <c r="AGQ10" s="267"/>
      <c r="AGR10" s="267"/>
      <c r="AGS10" s="267"/>
      <c r="AGT10" s="267"/>
      <c r="AGU10" s="267"/>
      <c r="AGV10" s="267"/>
      <c r="AGW10" s="267"/>
      <c r="AGX10" s="267"/>
      <c r="AGY10" s="267"/>
      <c r="AGZ10" s="267"/>
      <c r="AHA10" s="267"/>
      <c r="AHB10" s="267"/>
      <c r="AHC10" s="267"/>
      <c r="AHD10" s="267"/>
      <c r="AHE10" s="267"/>
      <c r="AHF10" s="267"/>
      <c r="AHG10" s="267"/>
      <c r="AHH10" s="267"/>
      <c r="AHI10" s="267"/>
      <c r="AHJ10" s="267"/>
      <c r="AHK10" s="267"/>
      <c r="AHL10" s="267"/>
      <c r="AHM10" s="267"/>
      <c r="AHN10" s="267"/>
      <c r="AHO10" s="267"/>
      <c r="AHP10" s="267"/>
      <c r="AHQ10" s="267"/>
      <c r="AHR10" s="267"/>
      <c r="AHS10" s="267"/>
      <c r="AHT10" s="267"/>
      <c r="AHU10" s="267"/>
      <c r="AHV10" s="267"/>
      <c r="AHW10" s="267"/>
      <c r="AHX10" s="267"/>
      <c r="AHY10" s="267"/>
      <c r="AHZ10" s="267"/>
      <c r="AIA10" s="267"/>
      <c r="AIB10" s="267"/>
      <c r="AIC10" s="267"/>
      <c r="AID10" s="267"/>
      <c r="AIE10" s="267"/>
      <c r="AIF10" s="267"/>
      <c r="AIG10" s="267"/>
      <c r="AIH10" s="267"/>
      <c r="AII10" s="267"/>
      <c r="AIJ10" s="267"/>
      <c r="AIK10" s="267"/>
      <c r="AIL10" s="267"/>
      <c r="AIM10" s="267"/>
      <c r="AIN10" s="267"/>
      <c r="AIO10" s="267"/>
      <c r="AIP10" s="267"/>
      <c r="AIQ10" s="267"/>
      <c r="AIR10" s="267"/>
      <c r="AIS10" s="267"/>
      <c r="AIT10" s="267"/>
      <c r="AIU10" s="267"/>
      <c r="AIV10" s="267"/>
      <c r="AIW10" s="267"/>
      <c r="AIX10" s="267"/>
      <c r="AIY10" s="267"/>
      <c r="AIZ10" s="267"/>
      <c r="AJA10" s="267"/>
      <c r="AJB10" s="267"/>
      <c r="AJC10" s="267"/>
      <c r="AJD10" s="267"/>
      <c r="AJE10" s="267"/>
      <c r="AJF10" s="267"/>
      <c r="AJG10" s="267"/>
      <c r="AJH10" s="267"/>
      <c r="AJI10" s="267"/>
      <c r="AJJ10" s="267"/>
      <c r="AJK10" s="267"/>
      <c r="AJL10" s="267"/>
      <c r="AJM10" s="267"/>
      <c r="AJN10" s="267"/>
      <c r="AJO10" s="267"/>
      <c r="AJP10" s="267"/>
      <c r="AJQ10" s="267"/>
      <c r="AJR10" s="267"/>
      <c r="AJS10" s="267"/>
      <c r="AJT10" s="267"/>
      <c r="AJU10" s="267"/>
      <c r="AJV10" s="267"/>
      <c r="AJW10" s="267"/>
      <c r="AJX10" s="267"/>
      <c r="AJY10" s="267"/>
      <c r="AJZ10" s="267"/>
      <c r="AKA10" s="267"/>
      <c r="AKB10" s="267"/>
      <c r="AKC10" s="267"/>
      <c r="AKD10" s="267"/>
      <c r="AKE10" s="267"/>
      <c r="AKF10" s="267"/>
      <c r="AKG10" s="267"/>
      <c r="AKH10" s="267"/>
      <c r="AKI10" s="267"/>
      <c r="AKJ10" s="267"/>
      <c r="AKK10" s="267"/>
      <c r="AKL10" s="267"/>
      <c r="AKM10" s="267"/>
      <c r="AKN10" s="267"/>
      <c r="AKO10" s="267"/>
      <c r="AKP10" s="267"/>
      <c r="AKQ10" s="267"/>
      <c r="AKR10" s="267"/>
      <c r="AKS10" s="267"/>
      <c r="AKT10" s="267"/>
      <c r="AKU10" s="267"/>
      <c r="AKV10" s="267"/>
      <c r="AKW10" s="267"/>
      <c r="AKX10" s="267"/>
      <c r="AKY10" s="267"/>
      <c r="AKZ10" s="267"/>
      <c r="ALA10" s="267"/>
      <c r="ALB10" s="267"/>
      <c r="ALC10" s="267"/>
      <c r="ALD10" s="267"/>
      <c r="ALE10" s="267"/>
      <c r="ALF10" s="267"/>
      <c r="ALG10" s="267"/>
      <c r="ALH10" s="267"/>
      <c r="ALI10" s="267"/>
      <c r="ALJ10" s="267"/>
      <c r="ALK10" s="267"/>
      <c r="ALL10" s="267"/>
      <c r="ALM10" s="267"/>
      <c r="ALN10" s="267"/>
      <c r="ALO10" s="267"/>
      <c r="ALP10" s="267"/>
      <c r="ALQ10" s="267"/>
      <c r="ALR10" s="267"/>
      <c r="ALS10" s="267"/>
      <c r="ALT10" s="267"/>
      <c r="ALU10" s="267"/>
      <c r="ALV10" s="267"/>
      <c r="ALW10" s="267"/>
      <c r="ALX10" s="267"/>
      <c r="ALY10" s="267"/>
      <c r="ALZ10" s="267"/>
      <c r="AMA10" s="267"/>
      <c r="AMB10" s="267"/>
      <c r="AMC10" s="267"/>
      <c r="AMD10" s="267"/>
      <c r="AME10" s="267"/>
      <c r="AMF10" s="267"/>
      <c r="AMG10" s="267"/>
      <c r="AMH10" s="267"/>
    </row>
    <row r="11" spans="1:1025" s="239" customFormat="1" ht="12.75">
      <c r="A11" s="1012" t="s">
        <v>2174</v>
      </c>
      <c r="B11" s="1007" t="s">
        <v>2173</v>
      </c>
      <c r="C11" s="1047">
        <v>28500000</v>
      </c>
      <c r="D11" s="1047">
        <v>7000000</v>
      </c>
      <c r="E11" s="1047">
        <v>35500000</v>
      </c>
      <c r="F11" s="1047">
        <v>20688229.449999999</v>
      </c>
      <c r="G11" s="1047">
        <v>14811770.550000001</v>
      </c>
      <c r="H11" s="1054">
        <f t="shared" si="0"/>
        <v>0.58276702676056336</v>
      </c>
      <c r="I11" s="1007"/>
      <c r="J11" s="267"/>
      <c r="K11" s="267"/>
      <c r="L11" s="267"/>
      <c r="M11" s="267"/>
      <c r="N11" s="267"/>
      <c r="O11" s="267"/>
      <c r="P11" s="267"/>
      <c r="Q11" s="267"/>
      <c r="R11" s="267"/>
      <c r="S11" s="267"/>
      <c r="T11" s="267"/>
      <c r="U11" s="267"/>
      <c r="V11" s="267"/>
      <c r="W11" s="267"/>
      <c r="X11" s="267"/>
      <c r="Y11" s="267"/>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267"/>
      <c r="AW11" s="267"/>
      <c r="AX11" s="267"/>
      <c r="AY11" s="267"/>
      <c r="AZ11" s="267"/>
      <c r="BA11" s="267"/>
      <c r="BB11" s="267"/>
      <c r="BC11" s="267"/>
      <c r="BD11" s="267"/>
      <c r="BE11" s="267"/>
      <c r="BF11" s="267"/>
      <c r="BG11" s="267"/>
      <c r="BH11" s="267"/>
      <c r="BI11" s="267"/>
      <c r="BJ11" s="267"/>
      <c r="BK11" s="267"/>
      <c r="BL11" s="267"/>
      <c r="BM11" s="267"/>
      <c r="BN11" s="267"/>
      <c r="BO11" s="267"/>
      <c r="BP11" s="267"/>
      <c r="BQ11" s="267"/>
      <c r="BR11" s="267"/>
      <c r="BS11" s="267"/>
      <c r="BT11" s="267"/>
      <c r="BU11" s="267"/>
      <c r="BV11" s="267"/>
      <c r="BW11" s="267"/>
      <c r="BX11" s="267"/>
      <c r="BY11" s="267"/>
      <c r="BZ11" s="267"/>
      <c r="CA11" s="267"/>
      <c r="CB11" s="267"/>
      <c r="CC11" s="267"/>
      <c r="CD11" s="267"/>
      <c r="CE11" s="267"/>
      <c r="CF11" s="267"/>
      <c r="CG11" s="267"/>
      <c r="CH11" s="267"/>
      <c r="CI11" s="267"/>
      <c r="CJ11" s="267"/>
      <c r="CK11" s="267"/>
      <c r="CL11" s="267"/>
      <c r="CM11" s="267"/>
      <c r="CN11" s="267"/>
      <c r="CO11" s="267"/>
      <c r="CP11" s="267"/>
      <c r="CQ11" s="267"/>
      <c r="CR11" s="267"/>
      <c r="CS11" s="267"/>
      <c r="CT11" s="267"/>
      <c r="CU11" s="267"/>
      <c r="CV11" s="267"/>
      <c r="CW11" s="267"/>
      <c r="CX11" s="267"/>
      <c r="CY11" s="267"/>
      <c r="CZ11" s="267"/>
      <c r="DA11" s="267"/>
      <c r="DB11" s="267"/>
      <c r="DC11" s="267"/>
      <c r="DD11" s="267"/>
      <c r="DE11" s="267"/>
      <c r="DF11" s="267"/>
      <c r="DG11" s="267"/>
      <c r="DH11" s="267"/>
      <c r="DI11" s="267"/>
      <c r="DJ11" s="267"/>
      <c r="DK11" s="267"/>
      <c r="DL11" s="267"/>
      <c r="DM11" s="267"/>
      <c r="DN11" s="267"/>
      <c r="DO11" s="267"/>
      <c r="DP11" s="267"/>
      <c r="DQ11" s="267"/>
      <c r="DR11" s="267"/>
      <c r="DS11" s="267"/>
      <c r="DT11" s="267"/>
      <c r="DU11" s="267"/>
      <c r="DV11" s="267"/>
      <c r="DW11" s="267"/>
      <c r="DX11" s="267"/>
      <c r="DY11" s="267"/>
      <c r="DZ11" s="267"/>
      <c r="EA11" s="267"/>
      <c r="EB11" s="267"/>
      <c r="EC11" s="267"/>
      <c r="ED11" s="267"/>
      <c r="EE11" s="267"/>
      <c r="EF11" s="267"/>
      <c r="EG11" s="267"/>
      <c r="EH11" s="267"/>
      <c r="EI11" s="267"/>
      <c r="EJ11" s="267"/>
      <c r="EK11" s="267"/>
      <c r="EL11" s="267"/>
      <c r="EM11" s="267"/>
      <c r="EN11" s="267"/>
      <c r="EO11" s="267"/>
      <c r="EP11" s="267"/>
      <c r="EQ11" s="267"/>
      <c r="ER11" s="267"/>
      <c r="ES11" s="267"/>
      <c r="ET11" s="267"/>
      <c r="EU11" s="267"/>
      <c r="EV11" s="267"/>
      <c r="EW11" s="267"/>
      <c r="EX11" s="267"/>
      <c r="EY11" s="267"/>
      <c r="EZ11" s="267"/>
      <c r="FA11" s="267"/>
      <c r="FB11" s="267"/>
      <c r="FC11" s="267"/>
      <c r="FD11" s="267"/>
      <c r="FE11" s="267"/>
      <c r="FF11" s="267"/>
      <c r="FG11" s="267"/>
      <c r="FH11" s="267"/>
      <c r="FI11" s="267"/>
      <c r="FJ11" s="267"/>
      <c r="FK11" s="267"/>
      <c r="FL11" s="267"/>
      <c r="FM11" s="267"/>
      <c r="FN11" s="267"/>
      <c r="FO11" s="267"/>
      <c r="FP11" s="267"/>
      <c r="FQ11" s="267"/>
      <c r="FR11" s="267"/>
      <c r="FS11" s="267"/>
      <c r="FT11" s="267"/>
      <c r="FU11" s="267"/>
      <c r="FV11" s="267"/>
      <c r="FW11" s="267"/>
      <c r="FX11" s="267"/>
      <c r="FY11" s="267"/>
      <c r="FZ11" s="267"/>
      <c r="GA11" s="267"/>
      <c r="GB11" s="267"/>
      <c r="GC11" s="267"/>
      <c r="GD11" s="267"/>
      <c r="GE11" s="267"/>
      <c r="GF11" s="267"/>
      <c r="GG11" s="267"/>
      <c r="GH11" s="267"/>
      <c r="GI11" s="267"/>
      <c r="GJ11" s="267"/>
      <c r="GK11" s="267"/>
      <c r="GL11" s="267"/>
      <c r="GM11" s="267"/>
      <c r="GN11" s="267"/>
      <c r="GO11" s="267"/>
      <c r="GP11" s="267"/>
      <c r="GQ11" s="267"/>
      <c r="GR11" s="267"/>
      <c r="GS11" s="267"/>
      <c r="GT11" s="267"/>
      <c r="GU11" s="267"/>
      <c r="GV11" s="267"/>
      <c r="GW11" s="267"/>
      <c r="GX11" s="267"/>
      <c r="GY11" s="267"/>
      <c r="GZ11" s="267"/>
      <c r="HA11" s="267"/>
      <c r="HB11" s="267"/>
      <c r="HC11" s="267"/>
      <c r="HD11" s="267"/>
      <c r="HE11" s="267"/>
      <c r="HF11" s="267"/>
      <c r="HG11" s="267"/>
      <c r="HH11" s="267"/>
      <c r="HI11" s="267"/>
      <c r="HJ11" s="267"/>
      <c r="HK11" s="267"/>
      <c r="HL11" s="267"/>
      <c r="HM11" s="267"/>
      <c r="HN11" s="267"/>
      <c r="HO11" s="267"/>
      <c r="HP11" s="267"/>
      <c r="HQ11" s="267"/>
      <c r="HR11" s="267"/>
      <c r="HS11" s="267"/>
      <c r="HT11" s="267"/>
      <c r="HU11" s="267"/>
      <c r="HV11" s="267"/>
      <c r="HW11" s="267"/>
      <c r="HX11" s="267"/>
      <c r="HY11" s="267"/>
      <c r="HZ11" s="267"/>
      <c r="IA11" s="267"/>
      <c r="IB11" s="267"/>
      <c r="IC11" s="267"/>
      <c r="ID11" s="267"/>
      <c r="IE11" s="267"/>
      <c r="IF11" s="267"/>
      <c r="IG11" s="267"/>
      <c r="IH11" s="267"/>
      <c r="II11" s="267"/>
      <c r="IJ11" s="267"/>
      <c r="IK11" s="267"/>
      <c r="IL11" s="267"/>
      <c r="IM11" s="267"/>
      <c r="IN11" s="267"/>
      <c r="IO11" s="267"/>
      <c r="IP11" s="267"/>
      <c r="IQ11" s="267"/>
      <c r="IR11" s="267"/>
      <c r="IS11" s="267"/>
      <c r="IT11" s="267"/>
      <c r="IU11" s="267"/>
      <c r="IV11" s="267"/>
      <c r="IW11" s="267"/>
      <c r="IX11" s="267"/>
      <c r="IY11" s="267"/>
      <c r="IZ11" s="267"/>
      <c r="JA11" s="267"/>
      <c r="JB11" s="267"/>
      <c r="JC11" s="267"/>
      <c r="JD11" s="267"/>
      <c r="JE11" s="267"/>
      <c r="JF11" s="267"/>
      <c r="JG11" s="267"/>
      <c r="JH11" s="267"/>
      <c r="JI11" s="267"/>
      <c r="JJ11" s="267"/>
      <c r="JK11" s="267"/>
      <c r="JL11" s="267"/>
      <c r="JM11" s="267"/>
      <c r="JN11" s="267"/>
      <c r="JO11" s="267"/>
      <c r="JP11" s="267"/>
      <c r="JQ11" s="267"/>
      <c r="JR11" s="267"/>
      <c r="JS11" s="267"/>
      <c r="JT11" s="267"/>
      <c r="JU11" s="267"/>
      <c r="JV11" s="267"/>
      <c r="JW11" s="267"/>
      <c r="JX11" s="267"/>
      <c r="JY11" s="267"/>
      <c r="JZ11" s="267"/>
      <c r="KA11" s="267"/>
      <c r="KB11" s="267"/>
      <c r="KC11" s="267"/>
      <c r="KD11" s="267"/>
      <c r="KE11" s="267"/>
      <c r="KF11" s="267"/>
      <c r="KG11" s="267"/>
      <c r="KH11" s="267"/>
      <c r="KI11" s="267"/>
      <c r="KJ11" s="267"/>
      <c r="KK11" s="267"/>
      <c r="KL11" s="267"/>
      <c r="KM11" s="267"/>
      <c r="KN11" s="267"/>
      <c r="KO11" s="267"/>
      <c r="KP11" s="267"/>
      <c r="KQ11" s="267"/>
      <c r="KR11" s="267"/>
      <c r="KS11" s="267"/>
      <c r="KT11" s="267"/>
      <c r="KU11" s="267"/>
      <c r="KV11" s="267"/>
      <c r="KW11" s="267"/>
      <c r="KX11" s="267"/>
      <c r="KY11" s="267"/>
      <c r="KZ11" s="267"/>
      <c r="LA11" s="267"/>
      <c r="LB11" s="267"/>
      <c r="LC11" s="267"/>
      <c r="LD11" s="267"/>
      <c r="LE11" s="267"/>
      <c r="LF11" s="267"/>
      <c r="LG11" s="267"/>
      <c r="LH11" s="267"/>
      <c r="LI11" s="267"/>
      <c r="LJ11" s="267"/>
      <c r="LK11" s="267"/>
      <c r="LL11" s="267"/>
      <c r="LM11" s="267"/>
      <c r="LN11" s="267"/>
      <c r="LO11" s="267"/>
      <c r="LP11" s="267"/>
      <c r="LQ11" s="267"/>
      <c r="LR11" s="267"/>
      <c r="LS11" s="267"/>
      <c r="LT11" s="267"/>
      <c r="LU11" s="267"/>
      <c r="LV11" s="267"/>
      <c r="LW11" s="267"/>
      <c r="LX11" s="267"/>
      <c r="LY11" s="267"/>
      <c r="LZ11" s="267"/>
      <c r="MA11" s="267"/>
      <c r="MB11" s="267"/>
      <c r="MC11" s="267"/>
      <c r="MD11" s="267"/>
      <c r="ME11" s="267"/>
      <c r="MF11" s="267"/>
      <c r="MG11" s="267"/>
      <c r="MH11" s="267"/>
      <c r="MI11" s="267"/>
      <c r="MJ11" s="267"/>
      <c r="MK11" s="267"/>
      <c r="ML11" s="267"/>
      <c r="MM11" s="267"/>
      <c r="MN11" s="267"/>
      <c r="MO11" s="267"/>
      <c r="MP11" s="267"/>
      <c r="MQ11" s="267"/>
      <c r="MR11" s="267"/>
      <c r="MS11" s="267"/>
      <c r="MT11" s="267"/>
      <c r="MU11" s="267"/>
      <c r="MV11" s="267"/>
      <c r="MW11" s="267"/>
      <c r="MX11" s="267"/>
      <c r="MY11" s="267"/>
      <c r="MZ11" s="267"/>
      <c r="NA11" s="267"/>
      <c r="NB11" s="267"/>
      <c r="NC11" s="267"/>
      <c r="ND11" s="267"/>
      <c r="NE11" s="267"/>
      <c r="NF11" s="267"/>
      <c r="NG11" s="267"/>
      <c r="NH11" s="267"/>
      <c r="NI11" s="267"/>
      <c r="NJ11" s="267"/>
      <c r="NK11" s="267"/>
      <c r="NL11" s="267"/>
      <c r="NM11" s="267"/>
      <c r="NN11" s="267"/>
      <c r="NO11" s="267"/>
      <c r="NP11" s="267"/>
      <c r="NQ11" s="267"/>
      <c r="NR11" s="267"/>
      <c r="NS11" s="267"/>
      <c r="NT11" s="267"/>
      <c r="NU11" s="267"/>
      <c r="NV11" s="267"/>
      <c r="NW11" s="267"/>
      <c r="NX11" s="267"/>
      <c r="NY11" s="267"/>
      <c r="NZ11" s="267"/>
      <c r="OA11" s="267"/>
      <c r="OB11" s="267"/>
      <c r="OC11" s="267"/>
      <c r="OD11" s="267"/>
      <c r="OE11" s="267"/>
      <c r="OF11" s="267"/>
      <c r="OG11" s="267"/>
      <c r="OH11" s="267"/>
      <c r="OI11" s="267"/>
      <c r="OJ11" s="267"/>
      <c r="OK11" s="267"/>
      <c r="OL11" s="267"/>
      <c r="OM11" s="267"/>
      <c r="ON11" s="267"/>
      <c r="OO11" s="267"/>
      <c r="OP11" s="267"/>
      <c r="OQ11" s="267"/>
      <c r="OR11" s="267"/>
      <c r="OS11" s="267"/>
      <c r="OT11" s="267"/>
      <c r="OU11" s="267"/>
      <c r="OV11" s="267"/>
      <c r="OW11" s="267"/>
      <c r="OX11" s="267"/>
      <c r="OY11" s="267"/>
      <c r="OZ11" s="267"/>
      <c r="PA11" s="267"/>
      <c r="PB11" s="267"/>
      <c r="PC11" s="267"/>
      <c r="PD11" s="267"/>
      <c r="PE11" s="267"/>
      <c r="PF11" s="267"/>
      <c r="PG11" s="267"/>
      <c r="PH11" s="267"/>
      <c r="PI11" s="267"/>
      <c r="PJ11" s="267"/>
      <c r="PK11" s="267"/>
      <c r="PL11" s="267"/>
      <c r="PM11" s="267"/>
      <c r="PN11" s="267"/>
      <c r="PO11" s="267"/>
      <c r="PP11" s="267"/>
      <c r="PQ11" s="267"/>
      <c r="PR11" s="267"/>
      <c r="PS11" s="267"/>
      <c r="PT11" s="267"/>
      <c r="PU11" s="267"/>
      <c r="PV11" s="267"/>
      <c r="PW11" s="267"/>
      <c r="PX11" s="267"/>
      <c r="PY11" s="267"/>
      <c r="PZ11" s="267"/>
      <c r="QA11" s="267"/>
      <c r="QB11" s="267"/>
      <c r="QC11" s="267"/>
      <c r="QD11" s="267"/>
      <c r="QE11" s="267"/>
      <c r="QF11" s="267"/>
      <c r="QG11" s="267"/>
      <c r="QH11" s="267"/>
      <c r="QI11" s="267"/>
      <c r="QJ11" s="267"/>
      <c r="QK11" s="267"/>
      <c r="QL11" s="267"/>
      <c r="QM11" s="267"/>
      <c r="QN11" s="267"/>
      <c r="QO11" s="267"/>
      <c r="QP11" s="267"/>
      <c r="QQ11" s="267"/>
      <c r="QR11" s="267"/>
      <c r="QS11" s="267"/>
      <c r="QT11" s="267"/>
      <c r="QU11" s="267"/>
      <c r="QV11" s="267"/>
      <c r="QW11" s="267"/>
      <c r="QX11" s="267"/>
      <c r="QY11" s="267"/>
      <c r="QZ11" s="267"/>
      <c r="RA11" s="267"/>
      <c r="RB11" s="267"/>
      <c r="RC11" s="267"/>
      <c r="RD11" s="267"/>
      <c r="RE11" s="267"/>
      <c r="RF11" s="267"/>
      <c r="RG11" s="267"/>
      <c r="RH11" s="267"/>
      <c r="RI11" s="267"/>
      <c r="RJ11" s="267"/>
      <c r="RK11" s="267"/>
      <c r="RL11" s="267"/>
      <c r="RM11" s="267"/>
      <c r="RN11" s="267"/>
      <c r="RO11" s="267"/>
      <c r="RP11" s="267"/>
      <c r="RQ11" s="267"/>
      <c r="RR11" s="267"/>
      <c r="RS11" s="267"/>
      <c r="RT11" s="267"/>
      <c r="RU11" s="267"/>
      <c r="RV11" s="267"/>
      <c r="RW11" s="267"/>
      <c r="RX11" s="267"/>
      <c r="RY11" s="267"/>
      <c r="RZ11" s="267"/>
      <c r="SA11" s="267"/>
      <c r="SB11" s="267"/>
      <c r="SC11" s="267"/>
      <c r="SD11" s="267"/>
      <c r="SE11" s="267"/>
      <c r="SF11" s="267"/>
      <c r="SG11" s="267"/>
      <c r="SH11" s="267"/>
      <c r="SI11" s="267"/>
      <c r="SJ11" s="267"/>
      <c r="SK11" s="267"/>
      <c r="SL11" s="267"/>
      <c r="SM11" s="267"/>
      <c r="SN11" s="267"/>
      <c r="SO11" s="267"/>
      <c r="SP11" s="267"/>
      <c r="SQ11" s="267"/>
      <c r="SR11" s="267"/>
      <c r="SS11" s="267"/>
      <c r="ST11" s="267"/>
      <c r="SU11" s="267"/>
      <c r="SV11" s="267"/>
      <c r="SW11" s="267"/>
      <c r="SX11" s="267"/>
      <c r="SY11" s="267"/>
      <c r="SZ11" s="267"/>
      <c r="TA11" s="267"/>
      <c r="TB11" s="267"/>
      <c r="TC11" s="267"/>
      <c r="TD11" s="267"/>
      <c r="TE11" s="267"/>
      <c r="TF11" s="267"/>
      <c r="TG11" s="267"/>
      <c r="TH11" s="267"/>
      <c r="TI11" s="267"/>
      <c r="TJ11" s="267"/>
      <c r="TK11" s="267"/>
      <c r="TL11" s="267"/>
      <c r="TM11" s="267"/>
      <c r="TN11" s="267"/>
      <c r="TO11" s="267"/>
      <c r="TP11" s="267"/>
      <c r="TQ11" s="267"/>
      <c r="TR11" s="267"/>
      <c r="TS11" s="267"/>
      <c r="TT11" s="267"/>
      <c r="TU11" s="267"/>
      <c r="TV11" s="267"/>
      <c r="TW11" s="267"/>
      <c r="TX11" s="267"/>
      <c r="TY11" s="267"/>
      <c r="TZ11" s="267"/>
      <c r="UA11" s="267"/>
      <c r="UB11" s="267"/>
      <c r="UC11" s="267"/>
      <c r="UD11" s="267"/>
      <c r="UE11" s="267"/>
      <c r="UF11" s="267"/>
      <c r="UG11" s="267"/>
      <c r="UH11" s="267"/>
      <c r="UI11" s="267"/>
      <c r="UJ11" s="267"/>
      <c r="UK11" s="267"/>
      <c r="UL11" s="267"/>
      <c r="UM11" s="267"/>
      <c r="UN11" s="267"/>
      <c r="UO11" s="267"/>
      <c r="UP11" s="267"/>
      <c r="UQ11" s="267"/>
      <c r="UR11" s="267"/>
      <c r="US11" s="267"/>
      <c r="UT11" s="267"/>
      <c r="UU11" s="267"/>
      <c r="UV11" s="267"/>
      <c r="UW11" s="267"/>
      <c r="UX11" s="267"/>
      <c r="UY11" s="267"/>
      <c r="UZ11" s="267"/>
      <c r="VA11" s="267"/>
      <c r="VB11" s="267"/>
      <c r="VC11" s="267"/>
      <c r="VD11" s="267"/>
      <c r="VE11" s="267"/>
      <c r="VF11" s="267"/>
      <c r="VG11" s="267"/>
      <c r="VH11" s="267"/>
      <c r="VI11" s="267"/>
      <c r="VJ11" s="267"/>
      <c r="VK11" s="267"/>
      <c r="VL11" s="267"/>
      <c r="VM11" s="267"/>
      <c r="VN11" s="267"/>
      <c r="VO11" s="267"/>
      <c r="VP11" s="267"/>
      <c r="VQ11" s="267"/>
      <c r="VR11" s="267"/>
      <c r="VS11" s="267"/>
      <c r="VT11" s="267"/>
      <c r="VU11" s="267"/>
      <c r="VV11" s="267"/>
      <c r="VW11" s="267"/>
      <c r="VX11" s="267"/>
      <c r="VY11" s="267"/>
      <c r="VZ11" s="267"/>
      <c r="WA11" s="267"/>
      <c r="WB11" s="267"/>
      <c r="WC11" s="267"/>
      <c r="WD11" s="267"/>
      <c r="WE11" s="267"/>
      <c r="WF11" s="267"/>
      <c r="WG11" s="267"/>
      <c r="WH11" s="267"/>
      <c r="WI11" s="267"/>
      <c r="WJ11" s="267"/>
      <c r="WK11" s="267"/>
      <c r="WL11" s="267"/>
      <c r="WM11" s="267"/>
      <c r="WN11" s="267"/>
      <c r="WO11" s="267"/>
      <c r="WP11" s="267"/>
      <c r="WQ11" s="267"/>
      <c r="WR11" s="267"/>
      <c r="WS11" s="267"/>
      <c r="WT11" s="267"/>
      <c r="WU11" s="267"/>
      <c r="WV11" s="267"/>
      <c r="WW11" s="267"/>
      <c r="WX11" s="267"/>
      <c r="WY11" s="267"/>
      <c r="WZ11" s="267"/>
      <c r="XA11" s="267"/>
      <c r="XB11" s="267"/>
      <c r="XC11" s="267"/>
      <c r="XD11" s="267"/>
      <c r="XE11" s="267"/>
      <c r="XF11" s="267"/>
      <c r="XG11" s="267"/>
      <c r="XH11" s="267"/>
      <c r="XI11" s="267"/>
      <c r="XJ11" s="267"/>
      <c r="XK11" s="267"/>
      <c r="XL11" s="267"/>
      <c r="XM11" s="267"/>
      <c r="XN11" s="267"/>
      <c r="XO11" s="267"/>
      <c r="XP11" s="267"/>
      <c r="XQ11" s="267"/>
      <c r="XR11" s="267"/>
      <c r="XS11" s="267"/>
      <c r="XT11" s="267"/>
      <c r="XU11" s="267"/>
      <c r="XV11" s="267"/>
      <c r="XW11" s="267"/>
      <c r="XX11" s="267"/>
      <c r="XY11" s="267"/>
      <c r="XZ11" s="267"/>
      <c r="YA11" s="267"/>
      <c r="YB11" s="267"/>
      <c r="YC11" s="267"/>
      <c r="YD11" s="267"/>
      <c r="YE11" s="267"/>
      <c r="YF11" s="267"/>
      <c r="YG11" s="267"/>
      <c r="YH11" s="267"/>
      <c r="YI11" s="267"/>
      <c r="YJ11" s="267"/>
      <c r="YK11" s="267"/>
      <c r="YL11" s="267"/>
      <c r="YM11" s="267"/>
      <c r="YN11" s="267"/>
      <c r="YO11" s="267"/>
      <c r="YP11" s="267"/>
      <c r="YQ11" s="267"/>
      <c r="YR11" s="267"/>
      <c r="YS11" s="267"/>
      <c r="YT11" s="267"/>
      <c r="YU11" s="267"/>
      <c r="YV11" s="267"/>
      <c r="YW11" s="267"/>
      <c r="YX11" s="267"/>
      <c r="YY11" s="267"/>
      <c r="YZ11" s="267"/>
      <c r="ZA11" s="267"/>
      <c r="ZB11" s="267"/>
      <c r="ZC11" s="267"/>
      <c r="ZD11" s="267"/>
      <c r="ZE11" s="267"/>
      <c r="ZF11" s="267"/>
      <c r="ZG11" s="267"/>
      <c r="ZH11" s="267"/>
      <c r="ZI11" s="267"/>
      <c r="ZJ11" s="267"/>
      <c r="ZK11" s="267"/>
      <c r="ZL11" s="267"/>
      <c r="ZM11" s="267"/>
      <c r="ZN11" s="267"/>
      <c r="ZO11" s="267"/>
      <c r="ZP11" s="267"/>
      <c r="ZQ11" s="267"/>
      <c r="ZR11" s="267"/>
      <c r="ZS11" s="267"/>
      <c r="ZT11" s="267"/>
      <c r="ZU11" s="267"/>
      <c r="ZV11" s="267"/>
      <c r="ZW11" s="267"/>
      <c r="ZX11" s="267"/>
      <c r="ZY11" s="267"/>
      <c r="ZZ11" s="267"/>
      <c r="AAA11" s="267"/>
      <c r="AAB11" s="267"/>
      <c r="AAC11" s="267"/>
      <c r="AAD11" s="267"/>
      <c r="AAE11" s="267"/>
      <c r="AAF11" s="267"/>
      <c r="AAG11" s="267"/>
      <c r="AAH11" s="267"/>
      <c r="AAI11" s="267"/>
      <c r="AAJ11" s="267"/>
      <c r="AAK11" s="267"/>
      <c r="AAL11" s="267"/>
      <c r="AAM11" s="267"/>
      <c r="AAN11" s="267"/>
      <c r="AAO11" s="267"/>
      <c r="AAP11" s="267"/>
      <c r="AAQ11" s="267"/>
      <c r="AAR11" s="267"/>
      <c r="AAS11" s="267"/>
      <c r="AAT11" s="267"/>
      <c r="AAU11" s="267"/>
      <c r="AAV11" s="267"/>
      <c r="AAW11" s="267"/>
      <c r="AAX11" s="267"/>
      <c r="AAY11" s="267"/>
      <c r="AAZ11" s="267"/>
      <c r="ABA11" s="267"/>
      <c r="ABB11" s="267"/>
      <c r="ABC11" s="267"/>
      <c r="ABD11" s="267"/>
      <c r="ABE11" s="267"/>
      <c r="ABF11" s="267"/>
      <c r="ABG11" s="267"/>
      <c r="ABH11" s="267"/>
      <c r="ABI11" s="267"/>
      <c r="ABJ11" s="267"/>
      <c r="ABK11" s="267"/>
      <c r="ABL11" s="267"/>
      <c r="ABM11" s="267"/>
      <c r="ABN11" s="267"/>
      <c r="ABO11" s="267"/>
      <c r="ABP11" s="267"/>
      <c r="ABQ11" s="267"/>
      <c r="ABR11" s="267"/>
      <c r="ABS11" s="267"/>
      <c r="ABT11" s="267"/>
      <c r="ABU11" s="267"/>
      <c r="ABV11" s="267"/>
      <c r="ABW11" s="267"/>
      <c r="ABX11" s="267"/>
      <c r="ABY11" s="267"/>
      <c r="ABZ11" s="267"/>
      <c r="ACA11" s="267"/>
      <c r="ACB11" s="267"/>
      <c r="ACC11" s="267"/>
      <c r="ACD11" s="267"/>
      <c r="ACE11" s="267"/>
      <c r="ACF11" s="267"/>
      <c r="ACG11" s="267"/>
      <c r="ACH11" s="267"/>
      <c r="ACI11" s="267"/>
      <c r="ACJ11" s="267"/>
      <c r="ACK11" s="267"/>
      <c r="ACL11" s="267"/>
      <c r="ACM11" s="267"/>
      <c r="ACN11" s="267"/>
      <c r="ACO11" s="267"/>
      <c r="ACP11" s="267"/>
      <c r="ACQ11" s="267"/>
      <c r="ACR11" s="267"/>
      <c r="ACS11" s="267"/>
      <c r="ACT11" s="267"/>
      <c r="ACU11" s="267"/>
      <c r="ACV11" s="267"/>
      <c r="ACW11" s="267"/>
      <c r="ACX11" s="267"/>
      <c r="ACY11" s="267"/>
      <c r="ACZ11" s="267"/>
      <c r="ADA11" s="267"/>
      <c r="ADB11" s="267"/>
      <c r="ADC11" s="267"/>
      <c r="ADD11" s="267"/>
      <c r="ADE11" s="267"/>
      <c r="ADF11" s="267"/>
      <c r="ADG11" s="267"/>
      <c r="ADH11" s="267"/>
      <c r="ADI11" s="267"/>
      <c r="ADJ11" s="267"/>
      <c r="ADK11" s="267"/>
      <c r="ADL11" s="267"/>
      <c r="ADM11" s="267"/>
      <c r="ADN11" s="267"/>
      <c r="ADO11" s="267"/>
      <c r="ADP11" s="267"/>
      <c r="ADQ11" s="267"/>
      <c r="ADR11" s="267"/>
      <c r="ADS11" s="267"/>
      <c r="ADT11" s="267"/>
      <c r="ADU11" s="267"/>
      <c r="ADV11" s="267"/>
      <c r="ADW11" s="267"/>
      <c r="ADX11" s="267"/>
      <c r="ADY11" s="267"/>
      <c r="ADZ11" s="267"/>
      <c r="AEA11" s="267"/>
      <c r="AEB11" s="267"/>
      <c r="AEC11" s="267"/>
      <c r="AED11" s="267"/>
      <c r="AEE11" s="267"/>
      <c r="AEF11" s="267"/>
      <c r="AEG11" s="267"/>
      <c r="AEH11" s="267"/>
      <c r="AEI11" s="267"/>
      <c r="AEJ11" s="267"/>
      <c r="AEK11" s="267"/>
      <c r="AEL11" s="267"/>
      <c r="AEM11" s="267"/>
      <c r="AEN11" s="267"/>
      <c r="AEO11" s="267"/>
      <c r="AEP11" s="267"/>
      <c r="AEQ11" s="267"/>
      <c r="AER11" s="267"/>
      <c r="AES11" s="267"/>
      <c r="AET11" s="267"/>
      <c r="AEU11" s="267"/>
      <c r="AEV11" s="267"/>
      <c r="AEW11" s="267"/>
      <c r="AEX11" s="267"/>
      <c r="AEY11" s="267"/>
      <c r="AEZ11" s="267"/>
      <c r="AFA11" s="267"/>
      <c r="AFB11" s="267"/>
      <c r="AFC11" s="267"/>
      <c r="AFD11" s="267"/>
      <c r="AFE11" s="267"/>
      <c r="AFF11" s="267"/>
      <c r="AFG11" s="267"/>
      <c r="AFH11" s="267"/>
      <c r="AFI11" s="267"/>
      <c r="AFJ11" s="267"/>
      <c r="AFK11" s="267"/>
      <c r="AFL11" s="267"/>
      <c r="AFM11" s="267"/>
      <c r="AFN11" s="267"/>
      <c r="AFO11" s="267"/>
      <c r="AFP11" s="267"/>
      <c r="AFQ11" s="267"/>
      <c r="AFR11" s="267"/>
      <c r="AFS11" s="267"/>
      <c r="AFT11" s="267"/>
      <c r="AFU11" s="267"/>
      <c r="AFV11" s="267"/>
      <c r="AFW11" s="267"/>
      <c r="AFX11" s="267"/>
      <c r="AFY11" s="267"/>
      <c r="AFZ11" s="267"/>
      <c r="AGA11" s="267"/>
      <c r="AGB11" s="267"/>
      <c r="AGC11" s="267"/>
      <c r="AGD11" s="267"/>
      <c r="AGE11" s="267"/>
      <c r="AGF11" s="267"/>
      <c r="AGG11" s="267"/>
      <c r="AGH11" s="267"/>
      <c r="AGI11" s="267"/>
      <c r="AGJ11" s="267"/>
      <c r="AGK11" s="267"/>
      <c r="AGL11" s="267"/>
      <c r="AGM11" s="267"/>
      <c r="AGN11" s="267"/>
      <c r="AGO11" s="267"/>
      <c r="AGP11" s="267"/>
      <c r="AGQ11" s="267"/>
      <c r="AGR11" s="267"/>
      <c r="AGS11" s="267"/>
      <c r="AGT11" s="267"/>
      <c r="AGU11" s="267"/>
      <c r="AGV11" s="267"/>
      <c r="AGW11" s="267"/>
      <c r="AGX11" s="267"/>
      <c r="AGY11" s="267"/>
      <c r="AGZ11" s="267"/>
      <c r="AHA11" s="267"/>
      <c r="AHB11" s="267"/>
      <c r="AHC11" s="267"/>
      <c r="AHD11" s="267"/>
      <c r="AHE11" s="267"/>
      <c r="AHF11" s="267"/>
      <c r="AHG11" s="267"/>
      <c r="AHH11" s="267"/>
      <c r="AHI11" s="267"/>
      <c r="AHJ11" s="267"/>
      <c r="AHK11" s="267"/>
      <c r="AHL11" s="267"/>
      <c r="AHM11" s="267"/>
      <c r="AHN11" s="267"/>
      <c r="AHO11" s="267"/>
      <c r="AHP11" s="267"/>
      <c r="AHQ11" s="267"/>
      <c r="AHR11" s="267"/>
      <c r="AHS11" s="267"/>
      <c r="AHT11" s="267"/>
      <c r="AHU11" s="267"/>
      <c r="AHV11" s="267"/>
      <c r="AHW11" s="267"/>
      <c r="AHX11" s="267"/>
      <c r="AHY11" s="267"/>
      <c r="AHZ11" s="267"/>
      <c r="AIA11" s="267"/>
      <c r="AIB11" s="267"/>
      <c r="AIC11" s="267"/>
      <c r="AID11" s="267"/>
      <c r="AIE11" s="267"/>
      <c r="AIF11" s="267"/>
      <c r="AIG11" s="267"/>
      <c r="AIH11" s="267"/>
      <c r="AII11" s="267"/>
      <c r="AIJ11" s="267"/>
      <c r="AIK11" s="267"/>
      <c r="AIL11" s="267"/>
      <c r="AIM11" s="267"/>
      <c r="AIN11" s="267"/>
      <c r="AIO11" s="267"/>
      <c r="AIP11" s="267"/>
      <c r="AIQ11" s="267"/>
      <c r="AIR11" s="267"/>
      <c r="AIS11" s="267"/>
      <c r="AIT11" s="267"/>
      <c r="AIU11" s="267"/>
      <c r="AIV11" s="267"/>
      <c r="AIW11" s="267"/>
      <c r="AIX11" s="267"/>
      <c r="AIY11" s="267"/>
      <c r="AIZ11" s="267"/>
      <c r="AJA11" s="267"/>
      <c r="AJB11" s="267"/>
      <c r="AJC11" s="267"/>
      <c r="AJD11" s="267"/>
      <c r="AJE11" s="267"/>
      <c r="AJF11" s="267"/>
      <c r="AJG11" s="267"/>
      <c r="AJH11" s="267"/>
      <c r="AJI11" s="267"/>
      <c r="AJJ11" s="267"/>
      <c r="AJK11" s="267"/>
      <c r="AJL11" s="267"/>
      <c r="AJM11" s="267"/>
      <c r="AJN11" s="267"/>
      <c r="AJO11" s="267"/>
      <c r="AJP11" s="267"/>
      <c r="AJQ11" s="267"/>
      <c r="AJR11" s="267"/>
      <c r="AJS11" s="267"/>
      <c r="AJT11" s="267"/>
      <c r="AJU11" s="267"/>
      <c r="AJV11" s="267"/>
      <c r="AJW11" s="267"/>
      <c r="AJX11" s="267"/>
      <c r="AJY11" s="267"/>
      <c r="AJZ11" s="267"/>
      <c r="AKA11" s="267"/>
      <c r="AKB11" s="267"/>
      <c r="AKC11" s="267"/>
      <c r="AKD11" s="267"/>
      <c r="AKE11" s="267"/>
      <c r="AKF11" s="267"/>
      <c r="AKG11" s="267"/>
      <c r="AKH11" s="267"/>
      <c r="AKI11" s="267"/>
      <c r="AKJ11" s="267"/>
      <c r="AKK11" s="267"/>
      <c r="AKL11" s="267"/>
      <c r="AKM11" s="267"/>
      <c r="AKN11" s="267"/>
      <c r="AKO11" s="267"/>
      <c r="AKP11" s="267"/>
      <c r="AKQ11" s="267"/>
      <c r="AKR11" s="267"/>
      <c r="AKS11" s="267"/>
      <c r="AKT11" s="267"/>
      <c r="AKU11" s="267"/>
      <c r="AKV11" s="267"/>
      <c r="AKW11" s="267"/>
      <c r="AKX11" s="267"/>
      <c r="AKY11" s="267"/>
      <c r="AKZ11" s="267"/>
      <c r="ALA11" s="267"/>
      <c r="ALB11" s="267"/>
      <c r="ALC11" s="267"/>
      <c r="ALD11" s="267"/>
      <c r="ALE11" s="267"/>
      <c r="ALF11" s="267"/>
      <c r="ALG11" s="267"/>
      <c r="ALH11" s="267"/>
      <c r="ALI11" s="267"/>
      <c r="ALJ11" s="267"/>
      <c r="ALK11" s="267"/>
      <c r="ALL11" s="267"/>
      <c r="ALM11" s="267"/>
      <c r="ALN11" s="267"/>
      <c r="ALO11" s="267"/>
      <c r="ALP11" s="267"/>
      <c r="ALQ11" s="267"/>
      <c r="ALR11" s="267"/>
      <c r="ALS11" s="267"/>
      <c r="ALT11" s="267"/>
      <c r="ALU11" s="267"/>
      <c r="ALV11" s="267"/>
      <c r="ALW11" s="267"/>
      <c r="ALX11" s="267"/>
      <c r="ALY11" s="267"/>
      <c r="ALZ11" s="267"/>
      <c r="AMA11" s="267"/>
      <c r="AMB11" s="267"/>
      <c r="AMC11" s="267"/>
      <c r="AMD11" s="267"/>
      <c r="AME11" s="267"/>
      <c r="AMF11" s="267"/>
      <c r="AMG11" s="267"/>
      <c r="AMH11" s="267"/>
    </row>
    <row r="12" spans="1:1025" s="239" customFormat="1" ht="12.75">
      <c r="A12" s="1055" t="s">
        <v>2175</v>
      </c>
      <c r="B12" s="1007" t="s">
        <v>2176</v>
      </c>
      <c r="C12" s="1047">
        <v>10559656286.809999</v>
      </c>
      <c r="D12" s="1047">
        <v>651579667.30999994</v>
      </c>
      <c r="E12" s="1047">
        <v>11211235954.120001</v>
      </c>
      <c r="F12" s="1047">
        <v>10792440394.65</v>
      </c>
      <c r="G12" s="1047">
        <v>418795559.47000003</v>
      </c>
      <c r="H12" s="1054">
        <f t="shared" si="0"/>
        <v>0.9626450142353753</v>
      </c>
      <c r="I12" s="100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c r="AG12" s="267"/>
      <c r="AH12" s="267"/>
      <c r="AI12" s="267"/>
      <c r="AJ12" s="267"/>
      <c r="AK12" s="267"/>
      <c r="AL12" s="267"/>
      <c r="AM12" s="267"/>
      <c r="AN12" s="267"/>
      <c r="AO12" s="267"/>
      <c r="AP12" s="267"/>
      <c r="AQ12" s="267"/>
      <c r="AR12" s="267"/>
      <c r="AS12" s="267"/>
      <c r="AT12" s="267"/>
      <c r="AU12" s="267"/>
      <c r="AV12" s="267"/>
      <c r="AW12" s="267"/>
      <c r="AX12" s="267"/>
      <c r="AY12" s="267"/>
      <c r="AZ12" s="267"/>
      <c r="BA12" s="267"/>
      <c r="BB12" s="267"/>
      <c r="BC12" s="267"/>
      <c r="BD12" s="267"/>
      <c r="BE12" s="267"/>
      <c r="BF12" s="267"/>
      <c r="BG12" s="267"/>
      <c r="BH12" s="267"/>
      <c r="BI12" s="267"/>
      <c r="BJ12" s="267"/>
      <c r="BK12" s="267"/>
      <c r="BL12" s="267"/>
      <c r="BM12" s="267"/>
      <c r="BN12" s="267"/>
      <c r="BO12" s="267"/>
      <c r="BP12" s="267"/>
      <c r="BQ12" s="267"/>
      <c r="BR12" s="267"/>
      <c r="BS12" s="267"/>
      <c r="BT12" s="267"/>
      <c r="BU12" s="267"/>
      <c r="BV12" s="267"/>
      <c r="BW12" s="267"/>
      <c r="BX12" s="267"/>
      <c r="BY12" s="267"/>
      <c r="BZ12" s="267"/>
      <c r="CA12" s="267"/>
      <c r="CB12" s="267"/>
      <c r="CC12" s="267"/>
      <c r="CD12" s="267"/>
      <c r="CE12" s="267"/>
      <c r="CF12" s="267"/>
      <c r="CG12" s="267"/>
      <c r="CH12" s="267"/>
      <c r="CI12" s="267"/>
      <c r="CJ12" s="267"/>
      <c r="CK12" s="267"/>
      <c r="CL12" s="267"/>
      <c r="CM12" s="267"/>
      <c r="CN12" s="267"/>
      <c r="CO12" s="267"/>
      <c r="CP12" s="267"/>
      <c r="CQ12" s="267"/>
      <c r="CR12" s="267"/>
      <c r="CS12" s="267"/>
      <c r="CT12" s="267"/>
      <c r="CU12" s="267"/>
      <c r="CV12" s="267"/>
      <c r="CW12" s="267"/>
      <c r="CX12" s="267"/>
      <c r="CY12" s="267"/>
      <c r="CZ12" s="267"/>
      <c r="DA12" s="267"/>
      <c r="DB12" s="267"/>
      <c r="DC12" s="267"/>
      <c r="DD12" s="267"/>
      <c r="DE12" s="267"/>
      <c r="DF12" s="267"/>
      <c r="DG12" s="267"/>
      <c r="DH12" s="267"/>
      <c r="DI12" s="267"/>
      <c r="DJ12" s="267"/>
      <c r="DK12" s="267"/>
      <c r="DL12" s="267"/>
      <c r="DM12" s="267"/>
      <c r="DN12" s="267"/>
      <c r="DO12" s="267"/>
      <c r="DP12" s="267"/>
      <c r="DQ12" s="267"/>
      <c r="DR12" s="267"/>
      <c r="DS12" s="267"/>
      <c r="DT12" s="267"/>
      <c r="DU12" s="267"/>
      <c r="DV12" s="267"/>
      <c r="DW12" s="267"/>
      <c r="DX12" s="267"/>
      <c r="DY12" s="267"/>
      <c r="DZ12" s="267"/>
      <c r="EA12" s="267"/>
      <c r="EB12" s="267"/>
      <c r="EC12" s="267"/>
      <c r="ED12" s="267"/>
      <c r="EE12" s="267"/>
      <c r="EF12" s="267"/>
      <c r="EG12" s="267"/>
      <c r="EH12" s="267"/>
      <c r="EI12" s="267"/>
      <c r="EJ12" s="267"/>
      <c r="EK12" s="267"/>
      <c r="EL12" s="267"/>
      <c r="EM12" s="267"/>
      <c r="EN12" s="267"/>
      <c r="EO12" s="267"/>
      <c r="EP12" s="267"/>
      <c r="EQ12" s="267"/>
      <c r="ER12" s="267"/>
      <c r="ES12" s="267"/>
      <c r="ET12" s="267"/>
      <c r="EU12" s="267"/>
      <c r="EV12" s="267"/>
      <c r="EW12" s="267"/>
      <c r="EX12" s="267"/>
      <c r="EY12" s="267"/>
      <c r="EZ12" s="267"/>
      <c r="FA12" s="267"/>
      <c r="FB12" s="267"/>
      <c r="FC12" s="267"/>
      <c r="FD12" s="267"/>
      <c r="FE12" s="267"/>
      <c r="FF12" s="267"/>
      <c r="FG12" s="267"/>
      <c r="FH12" s="267"/>
      <c r="FI12" s="267"/>
      <c r="FJ12" s="267"/>
      <c r="FK12" s="267"/>
      <c r="FL12" s="267"/>
      <c r="FM12" s="267"/>
      <c r="FN12" s="267"/>
      <c r="FO12" s="267"/>
      <c r="FP12" s="267"/>
      <c r="FQ12" s="267"/>
      <c r="FR12" s="267"/>
      <c r="FS12" s="267"/>
      <c r="FT12" s="267"/>
      <c r="FU12" s="267"/>
      <c r="FV12" s="267"/>
      <c r="FW12" s="267"/>
      <c r="FX12" s="267"/>
      <c r="FY12" s="267"/>
      <c r="FZ12" s="267"/>
      <c r="GA12" s="267"/>
      <c r="GB12" s="267"/>
      <c r="GC12" s="267"/>
      <c r="GD12" s="267"/>
      <c r="GE12" s="267"/>
      <c r="GF12" s="267"/>
      <c r="GG12" s="267"/>
      <c r="GH12" s="267"/>
      <c r="GI12" s="267"/>
      <c r="GJ12" s="267"/>
      <c r="GK12" s="267"/>
      <c r="GL12" s="267"/>
      <c r="GM12" s="267"/>
      <c r="GN12" s="267"/>
      <c r="GO12" s="267"/>
      <c r="GP12" s="267"/>
      <c r="GQ12" s="267"/>
      <c r="GR12" s="267"/>
      <c r="GS12" s="267"/>
      <c r="GT12" s="267"/>
      <c r="GU12" s="267"/>
      <c r="GV12" s="267"/>
      <c r="GW12" s="267"/>
      <c r="GX12" s="267"/>
      <c r="GY12" s="267"/>
      <c r="GZ12" s="267"/>
      <c r="HA12" s="267"/>
      <c r="HB12" s="267"/>
      <c r="HC12" s="267"/>
      <c r="HD12" s="267"/>
      <c r="HE12" s="267"/>
      <c r="HF12" s="267"/>
      <c r="HG12" s="267"/>
      <c r="HH12" s="267"/>
      <c r="HI12" s="267"/>
      <c r="HJ12" s="267"/>
      <c r="HK12" s="267"/>
      <c r="HL12" s="267"/>
      <c r="HM12" s="267"/>
      <c r="HN12" s="267"/>
      <c r="HO12" s="267"/>
      <c r="HP12" s="267"/>
      <c r="HQ12" s="267"/>
      <c r="HR12" s="267"/>
      <c r="HS12" s="267"/>
      <c r="HT12" s="267"/>
      <c r="HU12" s="267"/>
      <c r="HV12" s="267"/>
      <c r="HW12" s="267"/>
      <c r="HX12" s="267"/>
      <c r="HY12" s="267"/>
      <c r="HZ12" s="267"/>
      <c r="IA12" s="267"/>
      <c r="IB12" s="267"/>
      <c r="IC12" s="267"/>
      <c r="ID12" s="267"/>
      <c r="IE12" s="267"/>
      <c r="IF12" s="267"/>
      <c r="IG12" s="267"/>
      <c r="IH12" s="267"/>
      <c r="II12" s="267"/>
      <c r="IJ12" s="267"/>
      <c r="IK12" s="267"/>
      <c r="IL12" s="267"/>
      <c r="IM12" s="267"/>
      <c r="IN12" s="267"/>
      <c r="IO12" s="267"/>
      <c r="IP12" s="267"/>
      <c r="IQ12" s="267"/>
      <c r="IR12" s="267"/>
      <c r="IS12" s="267"/>
      <c r="IT12" s="267"/>
      <c r="IU12" s="267"/>
      <c r="IV12" s="267"/>
      <c r="IW12" s="267"/>
      <c r="IX12" s="267"/>
      <c r="IY12" s="267"/>
      <c r="IZ12" s="267"/>
      <c r="JA12" s="267"/>
      <c r="JB12" s="267"/>
      <c r="JC12" s="267"/>
      <c r="JD12" s="267"/>
      <c r="JE12" s="267"/>
      <c r="JF12" s="267"/>
      <c r="JG12" s="267"/>
      <c r="JH12" s="267"/>
      <c r="JI12" s="267"/>
      <c r="JJ12" s="267"/>
      <c r="JK12" s="267"/>
      <c r="JL12" s="267"/>
      <c r="JM12" s="267"/>
      <c r="JN12" s="267"/>
      <c r="JO12" s="267"/>
      <c r="JP12" s="267"/>
      <c r="JQ12" s="267"/>
      <c r="JR12" s="267"/>
      <c r="JS12" s="267"/>
      <c r="JT12" s="267"/>
      <c r="JU12" s="267"/>
      <c r="JV12" s="267"/>
      <c r="JW12" s="267"/>
      <c r="JX12" s="267"/>
      <c r="JY12" s="267"/>
      <c r="JZ12" s="267"/>
      <c r="KA12" s="267"/>
      <c r="KB12" s="267"/>
      <c r="KC12" s="267"/>
      <c r="KD12" s="267"/>
      <c r="KE12" s="267"/>
      <c r="KF12" s="267"/>
      <c r="KG12" s="267"/>
      <c r="KH12" s="267"/>
      <c r="KI12" s="267"/>
      <c r="KJ12" s="267"/>
      <c r="KK12" s="267"/>
      <c r="KL12" s="267"/>
      <c r="KM12" s="267"/>
      <c r="KN12" s="267"/>
      <c r="KO12" s="267"/>
      <c r="KP12" s="267"/>
      <c r="KQ12" s="267"/>
      <c r="KR12" s="267"/>
      <c r="KS12" s="267"/>
      <c r="KT12" s="267"/>
      <c r="KU12" s="267"/>
      <c r="KV12" s="267"/>
      <c r="KW12" s="267"/>
      <c r="KX12" s="267"/>
      <c r="KY12" s="267"/>
      <c r="KZ12" s="267"/>
      <c r="LA12" s="267"/>
      <c r="LB12" s="267"/>
      <c r="LC12" s="267"/>
      <c r="LD12" s="267"/>
      <c r="LE12" s="267"/>
      <c r="LF12" s="267"/>
      <c r="LG12" s="267"/>
      <c r="LH12" s="267"/>
      <c r="LI12" s="267"/>
      <c r="LJ12" s="267"/>
      <c r="LK12" s="267"/>
      <c r="LL12" s="267"/>
      <c r="LM12" s="267"/>
      <c r="LN12" s="267"/>
      <c r="LO12" s="267"/>
      <c r="LP12" s="267"/>
      <c r="LQ12" s="267"/>
      <c r="LR12" s="267"/>
      <c r="LS12" s="267"/>
      <c r="LT12" s="267"/>
      <c r="LU12" s="267"/>
      <c r="LV12" s="267"/>
      <c r="LW12" s="267"/>
      <c r="LX12" s="267"/>
      <c r="LY12" s="267"/>
      <c r="LZ12" s="267"/>
      <c r="MA12" s="267"/>
      <c r="MB12" s="267"/>
      <c r="MC12" s="267"/>
      <c r="MD12" s="267"/>
      <c r="ME12" s="267"/>
      <c r="MF12" s="267"/>
      <c r="MG12" s="267"/>
      <c r="MH12" s="267"/>
      <c r="MI12" s="267"/>
      <c r="MJ12" s="267"/>
      <c r="MK12" s="267"/>
      <c r="ML12" s="267"/>
      <c r="MM12" s="267"/>
      <c r="MN12" s="267"/>
      <c r="MO12" s="267"/>
      <c r="MP12" s="267"/>
      <c r="MQ12" s="267"/>
      <c r="MR12" s="267"/>
      <c r="MS12" s="267"/>
      <c r="MT12" s="267"/>
      <c r="MU12" s="267"/>
      <c r="MV12" s="267"/>
      <c r="MW12" s="267"/>
      <c r="MX12" s="267"/>
      <c r="MY12" s="267"/>
      <c r="MZ12" s="267"/>
      <c r="NA12" s="267"/>
      <c r="NB12" s="267"/>
      <c r="NC12" s="267"/>
      <c r="ND12" s="267"/>
      <c r="NE12" s="267"/>
      <c r="NF12" s="267"/>
      <c r="NG12" s="267"/>
      <c r="NH12" s="267"/>
      <c r="NI12" s="267"/>
      <c r="NJ12" s="267"/>
      <c r="NK12" s="267"/>
      <c r="NL12" s="267"/>
      <c r="NM12" s="267"/>
      <c r="NN12" s="267"/>
      <c r="NO12" s="267"/>
      <c r="NP12" s="267"/>
      <c r="NQ12" s="267"/>
      <c r="NR12" s="267"/>
      <c r="NS12" s="267"/>
      <c r="NT12" s="267"/>
      <c r="NU12" s="267"/>
      <c r="NV12" s="267"/>
      <c r="NW12" s="267"/>
      <c r="NX12" s="267"/>
      <c r="NY12" s="267"/>
      <c r="NZ12" s="267"/>
      <c r="OA12" s="267"/>
      <c r="OB12" s="267"/>
      <c r="OC12" s="267"/>
      <c r="OD12" s="267"/>
      <c r="OE12" s="267"/>
      <c r="OF12" s="267"/>
      <c r="OG12" s="267"/>
      <c r="OH12" s="267"/>
      <c r="OI12" s="267"/>
      <c r="OJ12" s="267"/>
      <c r="OK12" s="267"/>
      <c r="OL12" s="267"/>
      <c r="OM12" s="267"/>
      <c r="ON12" s="267"/>
      <c r="OO12" s="267"/>
      <c r="OP12" s="267"/>
      <c r="OQ12" s="267"/>
      <c r="OR12" s="267"/>
      <c r="OS12" s="267"/>
      <c r="OT12" s="267"/>
      <c r="OU12" s="267"/>
      <c r="OV12" s="267"/>
      <c r="OW12" s="267"/>
      <c r="OX12" s="267"/>
      <c r="OY12" s="267"/>
      <c r="OZ12" s="267"/>
      <c r="PA12" s="267"/>
      <c r="PB12" s="267"/>
      <c r="PC12" s="267"/>
      <c r="PD12" s="267"/>
      <c r="PE12" s="267"/>
      <c r="PF12" s="267"/>
      <c r="PG12" s="267"/>
      <c r="PH12" s="267"/>
      <c r="PI12" s="267"/>
      <c r="PJ12" s="267"/>
      <c r="PK12" s="267"/>
      <c r="PL12" s="267"/>
      <c r="PM12" s="267"/>
      <c r="PN12" s="267"/>
      <c r="PO12" s="267"/>
      <c r="PP12" s="267"/>
      <c r="PQ12" s="267"/>
      <c r="PR12" s="267"/>
      <c r="PS12" s="267"/>
      <c r="PT12" s="267"/>
      <c r="PU12" s="267"/>
      <c r="PV12" s="267"/>
      <c r="PW12" s="267"/>
      <c r="PX12" s="267"/>
      <c r="PY12" s="267"/>
      <c r="PZ12" s="267"/>
      <c r="QA12" s="267"/>
      <c r="QB12" s="267"/>
      <c r="QC12" s="267"/>
      <c r="QD12" s="267"/>
      <c r="QE12" s="267"/>
      <c r="QF12" s="267"/>
      <c r="QG12" s="267"/>
      <c r="QH12" s="267"/>
      <c r="QI12" s="267"/>
      <c r="QJ12" s="267"/>
      <c r="QK12" s="267"/>
      <c r="QL12" s="267"/>
      <c r="QM12" s="267"/>
      <c r="QN12" s="267"/>
      <c r="QO12" s="267"/>
      <c r="QP12" s="267"/>
      <c r="QQ12" s="267"/>
      <c r="QR12" s="267"/>
      <c r="QS12" s="267"/>
      <c r="QT12" s="267"/>
      <c r="QU12" s="267"/>
      <c r="QV12" s="267"/>
      <c r="QW12" s="267"/>
      <c r="QX12" s="267"/>
      <c r="QY12" s="267"/>
      <c r="QZ12" s="267"/>
      <c r="RA12" s="267"/>
      <c r="RB12" s="267"/>
      <c r="RC12" s="267"/>
      <c r="RD12" s="267"/>
      <c r="RE12" s="267"/>
      <c r="RF12" s="267"/>
      <c r="RG12" s="267"/>
      <c r="RH12" s="267"/>
      <c r="RI12" s="267"/>
      <c r="RJ12" s="267"/>
      <c r="RK12" s="267"/>
      <c r="RL12" s="267"/>
      <c r="RM12" s="267"/>
      <c r="RN12" s="267"/>
      <c r="RO12" s="267"/>
      <c r="RP12" s="267"/>
      <c r="RQ12" s="267"/>
      <c r="RR12" s="267"/>
      <c r="RS12" s="267"/>
      <c r="RT12" s="267"/>
      <c r="RU12" s="267"/>
      <c r="RV12" s="267"/>
      <c r="RW12" s="267"/>
      <c r="RX12" s="267"/>
      <c r="RY12" s="267"/>
      <c r="RZ12" s="267"/>
      <c r="SA12" s="267"/>
      <c r="SB12" s="267"/>
      <c r="SC12" s="267"/>
      <c r="SD12" s="267"/>
      <c r="SE12" s="267"/>
      <c r="SF12" s="267"/>
      <c r="SG12" s="267"/>
      <c r="SH12" s="267"/>
      <c r="SI12" s="267"/>
      <c r="SJ12" s="267"/>
      <c r="SK12" s="267"/>
      <c r="SL12" s="267"/>
      <c r="SM12" s="267"/>
      <c r="SN12" s="267"/>
      <c r="SO12" s="267"/>
      <c r="SP12" s="267"/>
      <c r="SQ12" s="267"/>
      <c r="SR12" s="267"/>
      <c r="SS12" s="267"/>
      <c r="ST12" s="267"/>
      <c r="SU12" s="267"/>
      <c r="SV12" s="267"/>
      <c r="SW12" s="267"/>
      <c r="SX12" s="267"/>
      <c r="SY12" s="267"/>
      <c r="SZ12" s="267"/>
      <c r="TA12" s="267"/>
      <c r="TB12" s="267"/>
      <c r="TC12" s="267"/>
      <c r="TD12" s="267"/>
      <c r="TE12" s="267"/>
      <c r="TF12" s="267"/>
      <c r="TG12" s="267"/>
      <c r="TH12" s="267"/>
      <c r="TI12" s="267"/>
      <c r="TJ12" s="267"/>
      <c r="TK12" s="267"/>
      <c r="TL12" s="267"/>
      <c r="TM12" s="267"/>
      <c r="TN12" s="267"/>
      <c r="TO12" s="267"/>
      <c r="TP12" s="267"/>
      <c r="TQ12" s="267"/>
      <c r="TR12" s="267"/>
      <c r="TS12" s="267"/>
      <c r="TT12" s="267"/>
      <c r="TU12" s="267"/>
      <c r="TV12" s="267"/>
      <c r="TW12" s="267"/>
      <c r="TX12" s="267"/>
      <c r="TY12" s="267"/>
      <c r="TZ12" s="267"/>
      <c r="UA12" s="267"/>
      <c r="UB12" s="267"/>
      <c r="UC12" s="267"/>
      <c r="UD12" s="267"/>
      <c r="UE12" s="267"/>
      <c r="UF12" s="267"/>
      <c r="UG12" s="267"/>
      <c r="UH12" s="267"/>
      <c r="UI12" s="267"/>
      <c r="UJ12" s="267"/>
      <c r="UK12" s="267"/>
      <c r="UL12" s="267"/>
      <c r="UM12" s="267"/>
      <c r="UN12" s="267"/>
      <c r="UO12" s="267"/>
      <c r="UP12" s="267"/>
      <c r="UQ12" s="267"/>
      <c r="UR12" s="267"/>
      <c r="US12" s="267"/>
      <c r="UT12" s="267"/>
      <c r="UU12" s="267"/>
      <c r="UV12" s="267"/>
      <c r="UW12" s="267"/>
      <c r="UX12" s="267"/>
      <c r="UY12" s="267"/>
      <c r="UZ12" s="267"/>
      <c r="VA12" s="267"/>
      <c r="VB12" s="267"/>
      <c r="VC12" s="267"/>
      <c r="VD12" s="267"/>
      <c r="VE12" s="267"/>
      <c r="VF12" s="267"/>
      <c r="VG12" s="267"/>
      <c r="VH12" s="267"/>
      <c r="VI12" s="267"/>
      <c r="VJ12" s="267"/>
      <c r="VK12" s="267"/>
      <c r="VL12" s="267"/>
      <c r="VM12" s="267"/>
      <c r="VN12" s="267"/>
      <c r="VO12" s="267"/>
      <c r="VP12" s="267"/>
      <c r="VQ12" s="267"/>
      <c r="VR12" s="267"/>
      <c r="VS12" s="267"/>
      <c r="VT12" s="267"/>
      <c r="VU12" s="267"/>
      <c r="VV12" s="267"/>
      <c r="VW12" s="267"/>
      <c r="VX12" s="267"/>
      <c r="VY12" s="267"/>
      <c r="VZ12" s="267"/>
      <c r="WA12" s="267"/>
      <c r="WB12" s="267"/>
      <c r="WC12" s="267"/>
      <c r="WD12" s="267"/>
      <c r="WE12" s="267"/>
      <c r="WF12" s="267"/>
      <c r="WG12" s="267"/>
      <c r="WH12" s="267"/>
      <c r="WI12" s="267"/>
      <c r="WJ12" s="267"/>
      <c r="WK12" s="267"/>
      <c r="WL12" s="267"/>
      <c r="WM12" s="267"/>
      <c r="WN12" s="267"/>
      <c r="WO12" s="267"/>
      <c r="WP12" s="267"/>
      <c r="WQ12" s="267"/>
      <c r="WR12" s="267"/>
      <c r="WS12" s="267"/>
      <c r="WT12" s="267"/>
      <c r="WU12" s="267"/>
      <c r="WV12" s="267"/>
      <c r="WW12" s="267"/>
      <c r="WX12" s="267"/>
      <c r="WY12" s="267"/>
      <c r="WZ12" s="267"/>
      <c r="XA12" s="267"/>
      <c r="XB12" s="267"/>
      <c r="XC12" s="267"/>
      <c r="XD12" s="267"/>
      <c r="XE12" s="267"/>
      <c r="XF12" s="267"/>
      <c r="XG12" s="267"/>
      <c r="XH12" s="267"/>
      <c r="XI12" s="267"/>
      <c r="XJ12" s="267"/>
      <c r="XK12" s="267"/>
      <c r="XL12" s="267"/>
      <c r="XM12" s="267"/>
      <c r="XN12" s="267"/>
      <c r="XO12" s="267"/>
      <c r="XP12" s="267"/>
      <c r="XQ12" s="267"/>
      <c r="XR12" s="267"/>
      <c r="XS12" s="267"/>
      <c r="XT12" s="267"/>
      <c r="XU12" s="267"/>
      <c r="XV12" s="267"/>
      <c r="XW12" s="267"/>
      <c r="XX12" s="267"/>
      <c r="XY12" s="267"/>
      <c r="XZ12" s="267"/>
      <c r="YA12" s="267"/>
      <c r="YB12" s="267"/>
      <c r="YC12" s="267"/>
      <c r="YD12" s="267"/>
      <c r="YE12" s="267"/>
      <c r="YF12" s="267"/>
      <c r="YG12" s="267"/>
      <c r="YH12" s="267"/>
      <c r="YI12" s="267"/>
      <c r="YJ12" s="267"/>
      <c r="YK12" s="267"/>
      <c r="YL12" s="267"/>
      <c r="YM12" s="267"/>
      <c r="YN12" s="267"/>
      <c r="YO12" s="267"/>
      <c r="YP12" s="267"/>
      <c r="YQ12" s="267"/>
      <c r="YR12" s="267"/>
      <c r="YS12" s="267"/>
      <c r="YT12" s="267"/>
      <c r="YU12" s="267"/>
      <c r="YV12" s="267"/>
      <c r="YW12" s="267"/>
      <c r="YX12" s="267"/>
      <c r="YY12" s="267"/>
      <c r="YZ12" s="267"/>
      <c r="ZA12" s="267"/>
      <c r="ZB12" s="267"/>
      <c r="ZC12" s="267"/>
      <c r="ZD12" s="267"/>
      <c r="ZE12" s="267"/>
      <c r="ZF12" s="267"/>
      <c r="ZG12" s="267"/>
      <c r="ZH12" s="267"/>
      <c r="ZI12" s="267"/>
      <c r="ZJ12" s="267"/>
      <c r="ZK12" s="267"/>
      <c r="ZL12" s="267"/>
      <c r="ZM12" s="267"/>
      <c r="ZN12" s="267"/>
      <c r="ZO12" s="267"/>
      <c r="ZP12" s="267"/>
      <c r="ZQ12" s="267"/>
      <c r="ZR12" s="267"/>
      <c r="ZS12" s="267"/>
      <c r="ZT12" s="267"/>
      <c r="ZU12" s="267"/>
      <c r="ZV12" s="267"/>
      <c r="ZW12" s="267"/>
      <c r="ZX12" s="267"/>
      <c r="ZY12" s="267"/>
      <c r="ZZ12" s="267"/>
      <c r="AAA12" s="267"/>
      <c r="AAB12" s="267"/>
      <c r="AAC12" s="267"/>
      <c r="AAD12" s="267"/>
      <c r="AAE12" s="267"/>
      <c r="AAF12" s="267"/>
      <c r="AAG12" s="267"/>
      <c r="AAH12" s="267"/>
      <c r="AAI12" s="267"/>
      <c r="AAJ12" s="267"/>
      <c r="AAK12" s="267"/>
      <c r="AAL12" s="267"/>
      <c r="AAM12" s="267"/>
      <c r="AAN12" s="267"/>
      <c r="AAO12" s="267"/>
      <c r="AAP12" s="267"/>
      <c r="AAQ12" s="267"/>
      <c r="AAR12" s="267"/>
      <c r="AAS12" s="267"/>
      <c r="AAT12" s="267"/>
      <c r="AAU12" s="267"/>
      <c r="AAV12" s="267"/>
      <c r="AAW12" s="267"/>
      <c r="AAX12" s="267"/>
      <c r="AAY12" s="267"/>
      <c r="AAZ12" s="267"/>
      <c r="ABA12" s="267"/>
      <c r="ABB12" s="267"/>
      <c r="ABC12" s="267"/>
      <c r="ABD12" s="267"/>
      <c r="ABE12" s="267"/>
      <c r="ABF12" s="267"/>
      <c r="ABG12" s="267"/>
      <c r="ABH12" s="267"/>
      <c r="ABI12" s="267"/>
      <c r="ABJ12" s="267"/>
      <c r="ABK12" s="267"/>
      <c r="ABL12" s="267"/>
      <c r="ABM12" s="267"/>
      <c r="ABN12" s="267"/>
      <c r="ABO12" s="267"/>
      <c r="ABP12" s="267"/>
      <c r="ABQ12" s="267"/>
      <c r="ABR12" s="267"/>
      <c r="ABS12" s="267"/>
      <c r="ABT12" s="267"/>
      <c r="ABU12" s="267"/>
      <c r="ABV12" s="267"/>
      <c r="ABW12" s="267"/>
      <c r="ABX12" s="267"/>
      <c r="ABY12" s="267"/>
      <c r="ABZ12" s="267"/>
      <c r="ACA12" s="267"/>
      <c r="ACB12" s="267"/>
      <c r="ACC12" s="267"/>
      <c r="ACD12" s="267"/>
      <c r="ACE12" s="267"/>
      <c r="ACF12" s="267"/>
      <c r="ACG12" s="267"/>
      <c r="ACH12" s="267"/>
      <c r="ACI12" s="267"/>
      <c r="ACJ12" s="267"/>
      <c r="ACK12" s="267"/>
      <c r="ACL12" s="267"/>
      <c r="ACM12" s="267"/>
      <c r="ACN12" s="267"/>
      <c r="ACO12" s="267"/>
      <c r="ACP12" s="267"/>
      <c r="ACQ12" s="267"/>
      <c r="ACR12" s="267"/>
      <c r="ACS12" s="267"/>
      <c r="ACT12" s="267"/>
      <c r="ACU12" s="267"/>
      <c r="ACV12" s="267"/>
      <c r="ACW12" s="267"/>
      <c r="ACX12" s="267"/>
      <c r="ACY12" s="267"/>
      <c r="ACZ12" s="267"/>
      <c r="ADA12" s="267"/>
      <c r="ADB12" s="267"/>
      <c r="ADC12" s="267"/>
      <c r="ADD12" s="267"/>
      <c r="ADE12" s="267"/>
      <c r="ADF12" s="267"/>
      <c r="ADG12" s="267"/>
      <c r="ADH12" s="267"/>
      <c r="ADI12" s="267"/>
      <c r="ADJ12" s="267"/>
      <c r="ADK12" s="267"/>
      <c r="ADL12" s="267"/>
      <c r="ADM12" s="267"/>
      <c r="ADN12" s="267"/>
      <c r="ADO12" s="267"/>
      <c r="ADP12" s="267"/>
      <c r="ADQ12" s="267"/>
      <c r="ADR12" s="267"/>
      <c r="ADS12" s="267"/>
      <c r="ADT12" s="267"/>
      <c r="ADU12" s="267"/>
      <c r="ADV12" s="267"/>
      <c r="ADW12" s="267"/>
      <c r="ADX12" s="267"/>
      <c r="ADY12" s="267"/>
      <c r="ADZ12" s="267"/>
      <c r="AEA12" s="267"/>
      <c r="AEB12" s="267"/>
      <c r="AEC12" s="267"/>
      <c r="AED12" s="267"/>
      <c r="AEE12" s="267"/>
      <c r="AEF12" s="267"/>
      <c r="AEG12" s="267"/>
      <c r="AEH12" s="267"/>
      <c r="AEI12" s="267"/>
      <c r="AEJ12" s="267"/>
      <c r="AEK12" s="267"/>
      <c r="AEL12" s="267"/>
      <c r="AEM12" s="267"/>
      <c r="AEN12" s="267"/>
      <c r="AEO12" s="267"/>
      <c r="AEP12" s="267"/>
      <c r="AEQ12" s="267"/>
      <c r="AER12" s="267"/>
      <c r="AES12" s="267"/>
      <c r="AET12" s="267"/>
      <c r="AEU12" s="267"/>
      <c r="AEV12" s="267"/>
      <c r="AEW12" s="267"/>
      <c r="AEX12" s="267"/>
      <c r="AEY12" s="267"/>
      <c r="AEZ12" s="267"/>
      <c r="AFA12" s="267"/>
      <c r="AFB12" s="267"/>
      <c r="AFC12" s="267"/>
      <c r="AFD12" s="267"/>
      <c r="AFE12" s="267"/>
      <c r="AFF12" s="267"/>
      <c r="AFG12" s="267"/>
      <c r="AFH12" s="267"/>
      <c r="AFI12" s="267"/>
      <c r="AFJ12" s="267"/>
      <c r="AFK12" s="267"/>
      <c r="AFL12" s="267"/>
      <c r="AFM12" s="267"/>
      <c r="AFN12" s="267"/>
      <c r="AFO12" s="267"/>
      <c r="AFP12" s="267"/>
      <c r="AFQ12" s="267"/>
      <c r="AFR12" s="267"/>
      <c r="AFS12" s="267"/>
      <c r="AFT12" s="267"/>
      <c r="AFU12" s="267"/>
      <c r="AFV12" s="267"/>
      <c r="AFW12" s="267"/>
      <c r="AFX12" s="267"/>
      <c r="AFY12" s="267"/>
      <c r="AFZ12" s="267"/>
      <c r="AGA12" s="267"/>
      <c r="AGB12" s="267"/>
      <c r="AGC12" s="267"/>
      <c r="AGD12" s="267"/>
      <c r="AGE12" s="267"/>
      <c r="AGF12" s="267"/>
      <c r="AGG12" s="267"/>
      <c r="AGH12" s="267"/>
      <c r="AGI12" s="267"/>
      <c r="AGJ12" s="267"/>
      <c r="AGK12" s="267"/>
      <c r="AGL12" s="267"/>
      <c r="AGM12" s="267"/>
      <c r="AGN12" s="267"/>
      <c r="AGO12" s="267"/>
      <c r="AGP12" s="267"/>
      <c r="AGQ12" s="267"/>
      <c r="AGR12" s="267"/>
      <c r="AGS12" s="267"/>
      <c r="AGT12" s="267"/>
      <c r="AGU12" s="267"/>
      <c r="AGV12" s="267"/>
      <c r="AGW12" s="267"/>
      <c r="AGX12" s="267"/>
      <c r="AGY12" s="267"/>
      <c r="AGZ12" s="267"/>
      <c r="AHA12" s="267"/>
      <c r="AHB12" s="267"/>
      <c r="AHC12" s="267"/>
      <c r="AHD12" s="267"/>
      <c r="AHE12" s="267"/>
      <c r="AHF12" s="267"/>
      <c r="AHG12" s="267"/>
      <c r="AHH12" s="267"/>
      <c r="AHI12" s="267"/>
      <c r="AHJ12" s="267"/>
      <c r="AHK12" s="267"/>
      <c r="AHL12" s="267"/>
      <c r="AHM12" s="267"/>
      <c r="AHN12" s="267"/>
      <c r="AHO12" s="267"/>
      <c r="AHP12" s="267"/>
      <c r="AHQ12" s="267"/>
      <c r="AHR12" s="267"/>
      <c r="AHS12" s="267"/>
      <c r="AHT12" s="267"/>
      <c r="AHU12" s="267"/>
      <c r="AHV12" s="267"/>
      <c r="AHW12" s="267"/>
      <c r="AHX12" s="267"/>
      <c r="AHY12" s="267"/>
      <c r="AHZ12" s="267"/>
      <c r="AIA12" s="267"/>
      <c r="AIB12" s="267"/>
      <c r="AIC12" s="267"/>
      <c r="AID12" s="267"/>
      <c r="AIE12" s="267"/>
      <c r="AIF12" s="267"/>
      <c r="AIG12" s="267"/>
      <c r="AIH12" s="267"/>
      <c r="AII12" s="267"/>
      <c r="AIJ12" s="267"/>
      <c r="AIK12" s="267"/>
      <c r="AIL12" s="267"/>
      <c r="AIM12" s="267"/>
      <c r="AIN12" s="267"/>
      <c r="AIO12" s="267"/>
      <c r="AIP12" s="267"/>
      <c r="AIQ12" s="267"/>
      <c r="AIR12" s="267"/>
      <c r="AIS12" s="267"/>
      <c r="AIT12" s="267"/>
      <c r="AIU12" s="267"/>
      <c r="AIV12" s="267"/>
      <c r="AIW12" s="267"/>
      <c r="AIX12" s="267"/>
      <c r="AIY12" s="267"/>
      <c r="AIZ12" s="267"/>
      <c r="AJA12" s="267"/>
      <c r="AJB12" s="267"/>
      <c r="AJC12" s="267"/>
      <c r="AJD12" s="267"/>
      <c r="AJE12" s="267"/>
      <c r="AJF12" s="267"/>
      <c r="AJG12" s="267"/>
      <c r="AJH12" s="267"/>
      <c r="AJI12" s="267"/>
      <c r="AJJ12" s="267"/>
      <c r="AJK12" s="267"/>
      <c r="AJL12" s="267"/>
      <c r="AJM12" s="267"/>
      <c r="AJN12" s="267"/>
      <c r="AJO12" s="267"/>
      <c r="AJP12" s="267"/>
      <c r="AJQ12" s="267"/>
      <c r="AJR12" s="267"/>
      <c r="AJS12" s="267"/>
      <c r="AJT12" s="267"/>
      <c r="AJU12" s="267"/>
      <c r="AJV12" s="267"/>
      <c r="AJW12" s="267"/>
      <c r="AJX12" s="267"/>
      <c r="AJY12" s="267"/>
      <c r="AJZ12" s="267"/>
      <c r="AKA12" s="267"/>
      <c r="AKB12" s="267"/>
      <c r="AKC12" s="267"/>
      <c r="AKD12" s="267"/>
      <c r="AKE12" s="267"/>
      <c r="AKF12" s="267"/>
      <c r="AKG12" s="267"/>
      <c r="AKH12" s="267"/>
      <c r="AKI12" s="267"/>
      <c r="AKJ12" s="267"/>
      <c r="AKK12" s="267"/>
      <c r="AKL12" s="267"/>
      <c r="AKM12" s="267"/>
      <c r="AKN12" s="267"/>
      <c r="AKO12" s="267"/>
      <c r="AKP12" s="267"/>
      <c r="AKQ12" s="267"/>
      <c r="AKR12" s="267"/>
      <c r="AKS12" s="267"/>
      <c r="AKT12" s="267"/>
      <c r="AKU12" s="267"/>
      <c r="AKV12" s="267"/>
      <c r="AKW12" s="267"/>
      <c r="AKX12" s="267"/>
      <c r="AKY12" s="267"/>
      <c r="AKZ12" s="267"/>
      <c r="ALA12" s="267"/>
      <c r="ALB12" s="267"/>
      <c r="ALC12" s="267"/>
      <c r="ALD12" s="267"/>
      <c r="ALE12" s="267"/>
      <c r="ALF12" s="267"/>
      <c r="ALG12" s="267"/>
      <c r="ALH12" s="267"/>
      <c r="ALI12" s="267"/>
      <c r="ALJ12" s="267"/>
      <c r="ALK12" s="267"/>
      <c r="ALL12" s="267"/>
      <c r="ALM12" s="267"/>
      <c r="ALN12" s="267"/>
      <c r="ALO12" s="267"/>
      <c r="ALP12" s="267"/>
      <c r="ALQ12" s="267"/>
      <c r="ALR12" s="267"/>
      <c r="ALS12" s="267"/>
      <c r="ALT12" s="267"/>
      <c r="ALU12" s="267"/>
      <c r="ALV12" s="267"/>
      <c r="ALW12" s="267"/>
      <c r="ALX12" s="267"/>
      <c r="ALY12" s="267"/>
      <c r="ALZ12" s="267"/>
      <c r="AMA12" s="267"/>
      <c r="AMB12" s="267"/>
      <c r="AMC12" s="267"/>
      <c r="AMD12" s="267"/>
      <c r="AME12" s="267"/>
      <c r="AMF12" s="267"/>
      <c r="AMG12" s="267"/>
      <c r="AMH12" s="267"/>
    </row>
    <row r="13" spans="1:1025" s="239" customFormat="1" ht="12.75">
      <c r="A13" s="1012" t="s">
        <v>2177</v>
      </c>
      <c r="B13" s="1007" t="s">
        <v>2176</v>
      </c>
      <c r="C13" s="1047">
        <v>10040356286.809999</v>
      </c>
      <c r="D13" s="1047">
        <v>534573414.86000001</v>
      </c>
      <c r="E13" s="1047">
        <v>10574929701.67</v>
      </c>
      <c r="F13" s="1047">
        <v>10259626940.5</v>
      </c>
      <c r="G13" s="1047">
        <v>315302761.17000002</v>
      </c>
      <c r="H13" s="1054">
        <f t="shared" si="0"/>
        <v>0.97018393785443258</v>
      </c>
      <c r="I13" s="100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7"/>
      <c r="CF13" s="267"/>
      <c r="CG13" s="267"/>
      <c r="CH13" s="267"/>
      <c r="CI13" s="267"/>
      <c r="CJ13" s="267"/>
      <c r="CK13" s="267"/>
      <c r="CL13" s="267"/>
      <c r="CM13" s="267"/>
      <c r="CN13" s="267"/>
      <c r="CO13" s="267"/>
      <c r="CP13" s="267"/>
      <c r="CQ13" s="267"/>
      <c r="CR13" s="267"/>
      <c r="CS13" s="267"/>
      <c r="CT13" s="267"/>
      <c r="CU13" s="267"/>
      <c r="CV13" s="267"/>
      <c r="CW13" s="267"/>
      <c r="CX13" s="267"/>
      <c r="CY13" s="267"/>
      <c r="CZ13" s="267"/>
      <c r="DA13" s="267"/>
      <c r="DB13" s="267"/>
      <c r="DC13" s="267"/>
      <c r="DD13" s="267"/>
      <c r="DE13" s="267"/>
      <c r="DF13" s="267"/>
      <c r="DG13" s="267"/>
      <c r="DH13" s="267"/>
      <c r="DI13" s="267"/>
      <c r="DJ13" s="267"/>
      <c r="DK13" s="267"/>
      <c r="DL13" s="267"/>
      <c r="DM13" s="267"/>
      <c r="DN13" s="267"/>
      <c r="DO13" s="267"/>
      <c r="DP13" s="267"/>
      <c r="DQ13" s="267"/>
      <c r="DR13" s="267"/>
      <c r="DS13" s="267"/>
      <c r="DT13" s="267"/>
      <c r="DU13" s="267"/>
      <c r="DV13" s="267"/>
      <c r="DW13" s="267"/>
      <c r="DX13" s="267"/>
      <c r="DY13" s="267"/>
      <c r="DZ13" s="267"/>
      <c r="EA13" s="267"/>
      <c r="EB13" s="267"/>
      <c r="EC13" s="267"/>
      <c r="ED13" s="267"/>
      <c r="EE13" s="267"/>
      <c r="EF13" s="267"/>
      <c r="EG13" s="267"/>
      <c r="EH13" s="267"/>
      <c r="EI13" s="267"/>
      <c r="EJ13" s="267"/>
      <c r="EK13" s="267"/>
      <c r="EL13" s="267"/>
      <c r="EM13" s="267"/>
      <c r="EN13" s="267"/>
      <c r="EO13" s="267"/>
      <c r="EP13" s="267"/>
      <c r="EQ13" s="267"/>
      <c r="ER13" s="267"/>
      <c r="ES13" s="267"/>
      <c r="ET13" s="267"/>
      <c r="EU13" s="267"/>
      <c r="EV13" s="267"/>
      <c r="EW13" s="267"/>
      <c r="EX13" s="267"/>
      <c r="EY13" s="267"/>
      <c r="EZ13" s="267"/>
      <c r="FA13" s="267"/>
      <c r="FB13" s="267"/>
      <c r="FC13" s="267"/>
      <c r="FD13" s="267"/>
      <c r="FE13" s="267"/>
      <c r="FF13" s="267"/>
      <c r="FG13" s="267"/>
      <c r="FH13" s="267"/>
      <c r="FI13" s="267"/>
      <c r="FJ13" s="267"/>
      <c r="FK13" s="267"/>
      <c r="FL13" s="267"/>
      <c r="FM13" s="267"/>
      <c r="FN13" s="267"/>
      <c r="FO13" s="267"/>
      <c r="FP13" s="267"/>
      <c r="FQ13" s="267"/>
      <c r="FR13" s="267"/>
      <c r="FS13" s="267"/>
      <c r="FT13" s="267"/>
      <c r="FU13" s="267"/>
      <c r="FV13" s="267"/>
      <c r="FW13" s="267"/>
      <c r="FX13" s="267"/>
      <c r="FY13" s="267"/>
      <c r="FZ13" s="267"/>
      <c r="GA13" s="267"/>
      <c r="GB13" s="267"/>
      <c r="GC13" s="267"/>
      <c r="GD13" s="267"/>
      <c r="GE13" s="267"/>
      <c r="GF13" s="267"/>
      <c r="GG13" s="267"/>
      <c r="GH13" s="267"/>
      <c r="GI13" s="267"/>
      <c r="GJ13" s="267"/>
      <c r="GK13" s="267"/>
      <c r="GL13" s="267"/>
      <c r="GM13" s="267"/>
      <c r="GN13" s="267"/>
      <c r="GO13" s="267"/>
      <c r="GP13" s="267"/>
      <c r="GQ13" s="267"/>
      <c r="GR13" s="267"/>
      <c r="GS13" s="267"/>
      <c r="GT13" s="267"/>
      <c r="GU13" s="267"/>
      <c r="GV13" s="267"/>
      <c r="GW13" s="267"/>
      <c r="GX13" s="267"/>
      <c r="GY13" s="267"/>
      <c r="GZ13" s="267"/>
      <c r="HA13" s="267"/>
      <c r="HB13" s="267"/>
      <c r="HC13" s="267"/>
      <c r="HD13" s="267"/>
      <c r="HE13" s="267"/>
      <c r="HF13" s="267"/>
      <c r="HG13" s="267"/>
      <c r="HH13" s="267"/>
      <c r="HI13" s="267"/>
      <c r="HJ13" s="267"/>
      <c r="HK13" s="267"/>
      <c r="HL13" s="267"/>
      <c r="HM13" s="267"/>
      <c r="HN13" s="267"/>
      <c r="HO13" s="267"/>
      <c r="HP13" s="267"/>
      <c r="HQ13" s="267"/>
      <c r="HR13" s="267"/>
      <c r="HS13" s="267"/>
      <c r="HT13" s="267"/>
      <c r="HU13" s="267"/>
      <c r="HV13" s="267"/>
      <c r="HW13" s="267"/>
      <c r="HX13" s="267"/>
      <c r="HY13" s="267"/>
      <c r="HZ13" s="267"/>
      <c r="IA13" s="267"/>
      <c r="IB13" s="267"/>
      <c r="IC13" s="267"/>
      <c r="ID13" s="267"/>
      <c r="IE13" s="267"/>
      <c r="IF13" s="267"/>
      <c r="IG13" s="267"/>
      <c r="IH13" s="267"/>
      <c r="II13" s="267"/>
      <c r="IJ13" s="267"/>
      <c r="IK13" s="267"/>
      <c r="IL13" s="267"/>
      <c r="IM13" s="267"/>
      <c r="IN13" s="267"/>
      <c r="IO13" s="267"/>
      <c r="IP13" s="267"/>
      <c r="IQ13" s="267"/>
      <c r="IR13" s="267"/>
      <c r="IS13" s="267"/>
      <c r="IT13" s="267"/>
      <c r="IU13" s="267"/>
      <c r="IV13" s="267"/>
      <c r="IW13" s="267"/>
      <c r="IX13" s="267"/>
      <c r="IY13" s="267"/>
      <c r="IZ13" s="267"/>
      <c r="JA13" s="267"/>
      <c r="JB13" s="267"/>
      <c r="JC13" s="267"/>
      <c r="JD13" s="267"/>
      <c r="JE13" s="267"/>
      <c r="JF13" s="267"/>
      <c r="JG13" s="267"/>
      <c r="JH13" s="267"/>
      <c r="JI13" s="267"/>
      <c r="JJ13" s="267"/>
      <c r="JK13" s="267"/>
      <c r="JL13" s="267"/>
      <c r="JM13" s="267"/>
      <c r="JN13" s="267"/>
      <c r="JO13" s="267"/>
      <c r="JP13" s="267"/>
      <c r="JQ13" s="267"/>
      <c r="JR13" s="267"/>
      <c r="JS13" s="267"/>
      <c r="JT13" s="267"/>
      <c r="JU13" s="267"/>
      <c r="JV13" s="267"/>
      <c r="JW13" s="267"/>
      <c r="JX13" s="267"/>
      <c r="JY13" s="267"/>
      <c r="JZ13" s="267"/>
      <c r="KA13" s="267"/>
      <c r="KB13" s="267"/>
      <c r="KC13" s="267"/>
      <c r="KD13" s="267"/>
      <c r="KE13" s="267"/>
      <c r="KF13" s="267"/>
      <c r="KG13" s="267"/>
      <c r="KH13" s="267"/>
      <c r="KI13" s="267"/>
      <c r="KJ13" s="267"/>
      <c r="KK13" s="267"/>
      <c r="KL13" s="267"/>
      <c r="KM13" s="267"/>
      <c r="KN13" s="267"/>
      <c r="KO13" s="267"/>
      <c r="KP13" s="267"/>
      <c r="KQ13" s="267"/>
      <c r="KR13" s="267"/>
      <c r="KS13" s="267"/>
      <c r="KT13" s="267"/>
      <c r="KU13" s="267"/>
      <c r="KV13" s="267"/>
      <c r="KW13" s="267"/>
      <c r="KX13" s="267"/>
      <c r="KY13" s="267"/>
      <c r="KZ13" s="267"/>
      <c r="LA13" s="267"/>
      <c r="LB13" s="267"/>
      <c r="LC13" s="267"/>
      <c r="LD13" s="267"/>
      <c r="LE13" s="267"/>
      <c r="LF13" s="267"/>
      <c r="LG13" s="267"/>
      <c r="LH13" s="267"/>
      <c r="LI13" s="267"/>
      <c r="LJ13" s="267"/>
      <c r="LK13" s="267"/>
      <c r="LL13" s="267"/>
      <c r="LM13" s="267"/>
      <c r="LN13" s="267"/>
      <c r="LO13" s="267"/>
      <c r="LP13" s="267"/>
      <c r="LQ13" s="267"/>
      <c r="LR13" s="267"/>
      <c r="LS13" s="267"/>
      <c r="LT13" s="267"/>
      <c r="LU13" s="267"/>
      <c r="LV13" s="267"/>
      <c r="LW13" s="267"/>
      <c r="LX13" s="267"/>
      <c r="LY13" s="267"/>
      <c r="LZ13" s="267"/>
      <c r="MA13" s="267"/>
      <c r="MB13" s="267"/>
      <c r="MC13" s="267"/>
      <c r="MD13" s="267"/>
      <c r="ME13" s="267"/>
      <c r="MF13" s="267"/>
      <c r="MG13" s="267"/>
      <c r="MH13" s="267"/>
      <c r="MI13" s="267"/>
      <c r="MJ13" s="267"/>
      <c r="MK13" s="267"/>
      <c r="ML13" s="267"/>
      <c r="MM13" s="267"/>
      <c r="MN13" s="267"/>
      <c r="MO13" s="267"/>
      <c r="MP13" s="267"/>
      <c r="MQ13" s="267"/>
      <c r="MR13" s="267"/>
      <c r="MS13" s="267"/>
      <c r="MT13" s="267"/>
      <c r="MU13" s="267"/>
      <c r="MV13" s="267"/>
      <c r="MW13" s="267"/>
      <c r="MX13" s="267"/>
      <c r="MY13" s="267"/>
      <c r="MZ13" s="267"/>
      <c r="NA13" s="267"/>
      <c r="NB13" s="267"/>
      <c r="NC13" s="267"/>
      <c r="ND13" s="267"/>
      <c r="NE13" s="267"/>
      <c r="NF13" s="267"/>
      <c r="NG13" s="267"/>
      <c r="NH13" s="267"/>
      <c r="NI13" s="267"/>
      <c r="NJ13" s="267"/>
      <c r="NK13" s="267"/>
      <c r="NL13" s="267"/>
      <c r="NM13" s="267"/>
      <c r="NN13" s="267"/>
      <c r="NO13" s="267"/>
      <c r="NP13" s="267"/>
      <c r="NQ13" s="267"/>
      <c r="NR13" s="267"/>
      <c r="NS13" s="267"/>
      <c r="NT13" s="267"/>
      <c r="NU13" s="267"/>
      <c r="NV13" s="267"/>
      <c r="NW13" s="267"/>
      <c r="NX13" s="267"/>
      <c r="NY13" s="267"/>
      <c r="NZ13" s="267"/>
      <c r="OA13" s="267"/>
      <c r="OB13" s="267"/>
      <c r="OC13" s="267"/>
      <c r="OD13" s="267"/>
      <c r="OE13" s="267"/>
      <c r="OF13" s="267"/>
      <c r="OG13" s="267"/>
      <c r="OH13" s="267"/>
      <c r="OI13" s="267"/>
      <c r="OJ13" s="267"/>
      <c r="OK13" s="267"/>
      <c r="OL13" s="267"/>
      <c r="OM13" s="267"/>
      <c r="ON13" s="267"/>
      <c r="OO13" s="267"/>
      <c r="OP13" s="267"/>
      <c r="OQ13" s="267"/>
      <c r="OR13" s="267"/>
      <c r="OS13" s="267"/>
      <c r="OT13" s="267"/>
      <c r="OU13" s="267"/>
      <c r="OV13" s="267"/>
      <c r="OW13" s="267"/>
      <c r="OX13" s="267"/>
      <c r="OY13" s="267"/>
      <c r="OZ13" s="267"/>
      <c r="PA13" s="267"/>
      <c r="PB13" s="267"/>
      <c r="PC13" s="267"/>
      <c r="PD13" s="267"/>
      <c r="PE13" s="267"/>
      <c r="PF13" s="267"/>
      <c r="PG13" s="267"/>
      <c r="PH13" s="267"/>
      <c r="PI13" s="267"/>
      <c r="PJ13" s="267"/>
      <c r="PK13" s="267"/>
      <c r="PL13" s="267"/>
      <c r="PM13" s="267"/>
      <c r="PN13" s="267"/>
      <c r="PO13" s="267"/>
      <c r="PP13" s="267"/>
      <c r="PQ13" s="267"/>
      <c r="PR13" s="267"/>
      <c r="PS13" s="267"/>
      <c r="PT13" s="267"/>
      <c r="PU13" s="267"/>
      <c r="PV13" s="267"/>
      <c r="PW13" s="267"/>
      <c r="PX13" s="267"/>
      <c r="PY13" s="267"/>
      <c r="PZ13" s="267"/>
      <c r="QA13" s="267"/>
      <c r="QB13" s="267"/>
      <c r="QC13" s="267"/>
      <c r="QD13" s="267"/>
      <c r="QE13" s="267"/>
      <c r="QF13" s="267"/>
      <c r="QG13" s="267"/>
      <c r="QH13" s="267"/>
      <c r="QI13" s="267"/>
      <c r="QJ13" s="267"/>
      <c r="QK13" s="267"/>
      <c r="QL13" s="267"/>
      <c r="QM13" s="267"/>
      <c r="QN13" s="267"/>
      <c r="QO13" s="267"/>
      <c r="QP13" s="267"/>
      <c r="QQ13" s="267"/>
      <c r="QR13" s="267"/>
      <c r="QS13" s="267"/>
      <c r="QT13" s="267"/>
      <c r="QU13" s="267"/>
      <c r="QV13" s="267"/>
      <c r="QW13" s="267"/>
      <c r="QX13" s="267"/>
      <c r="QY13" s="267"/>
      <c r="QZ13" s="267"/>
      <c r="RA13" s="267"/>
      <c r="RB13" s="267"/>
      <c r="RC13" s="267"/>
      <c r="RD13" s="267"/>
      <c r="RE13" s="267"/>
      <c r="RF13" s="267"/>
      <c r="RG13" s="267"/>
      <c r="RH13" s="267"/>
      <c r="RI13" s="267"/>
      <c r="RJ13" s="267"/>
      <c r="RK13" s="267"/>
      <c r="RL13" s="267"/>
      <c r="RM13" s="267"/>
      <c r="RN13" s="267"/>
      <c r="RO13" s="267"/>
      <c r="RP13" s="267"/>
      <c r="RQ13" s="267"/>
      <c r="RR13" s="267"/>
      <c r="RS13" s="267"/>
      <c r="RT13" s="267"/>
      <c r="RU13" s="267"/>
      <c r="RV13" s="267"/>
      <c r="RW13" s="267"/>
      <c r="RX13" s="267"/>
      <c r="RY13" s="267"/>
      <c r="RZ13" s="267"/>
      <c r="SA13" s="267"/>
      <c r="SB13" s="267"/>
      <c r="SC13" s="267"/>
      <c r="SD13" s="267"/>
      <c r="SE13" s="267"/>
      <c r="SF13" s="267"/>
      <c r="SG13" s="267"/>
      <c r="SH13" s="267"/>
      <c r="SI13" s="267"/>
      <c r="SJ13" s="267"/>
      <c r="SK13" s="267"/>
      <c r="SL13" s="267"/>
      <c r="SM13" s="267"/>
      <c r="SN13" s="267"/>
      <c r="SO13" s="267"/>
      <c r="SP13" s="267"/>
      <c r="SQ13" s="267"/>
      <c r="SR13" s="267"/>
      <c r="SS13" s="267"/>
      <c r="ST13" s="267"/>
      <c r="SU13" s="267"/>
      <c r="SV13" s="267"/>
      <c r="SW13" s="267"/>
      <c r="SX13" s="267"/>
      <c r="SY13" s="267"/>
      <c r="SZ13" s="267"/>
      <c r="TA13" s="267"/>
      <c r="TB13" s="267"/>
      <c r="TC13" s="267"/>
      <c r="TD13" s="267"/>
      <c r="TE13" s="267"/>
      <c r="TF13" s="267"/>
      <c r="TG13" s="267"/>
      <c r="TH13" s="267"/>
      <c r="TI13" s="267"/>
      <c r="TJ13" s="267"/>
      <c r="TK13" s="267"/>
      <c r="TL13" s="267"/>
      <c r="TM13" s="267"/>
      <c r="TN13" s="267"/>
      <c r="TO13" s="267"/>
      <c r="TP13" s="267"/>
      <c r="TQ13" s="267"/>
      <c r="TR13" s="267"/>
      <c r="TS13" s="267"/>
      <c r="TT13" s="267"/>
      <c r="TU13" s="267"/>
      <c r="TV13" s="267"/>
      <c r="TW13" s="267"/>
      <c r="TX13" s="267"/>
      <c r="TY13" s="267"/>
      <c r="TZ13" s="267"/>
      <c r="UA13" s="267"/>
      <c r="UB13" s="267"/>
      <c r="UC13" s="267"/>
      <c r="UD13" s="267"/>
      <c r="UE13" s="267"/>
      <c r="UF13" s="267"/>
      <c r="UG13" s="267"/>
      <c r="UH13" s="267"/>
      <c r="UI13" s="267"/>
      <c r="UJ13" s="267"/>
      <c r="UK13" s="267"/>
      <c r="UL13" s="267"/>
      <c r="UM13" s="267"/>
      <c r="UN13" s="267"/>
      <c r="UO13" s="267"/>
      <c r="UP13" s="267"/>
      <c r="UQ13" s="267"/>
      <c r="UR13" s="267"/>
      <c r="US13" s="267"/>
      <c r="UT13" s="267"/>
      <c r="UU13" s="267"/>
      <c r="UV13" s="267"/>
      <c r="UW13" s="267"/>
      <c r="UX13" s="267"/>
      <c r="UY13" s="267"/>
      <c r="UZ13" s="267"/>
      <c r="VA13" s="267"/>
      <c r="VB13" s="267"/>
      <c r="VC13" s="267"/>
      <c r="VD13" s="267"/>
      <c r="VE13" s="267"/>
      <c r="VF13" s="267"/>
      <c r="VG13" s="267"/>
      <c r="VH13" s="267"/>
      <c r="VI13" s="267"/>
      <c r="VJ13" s="267"/>
      <c r="VK13" s="267"/>
      <c r="VL13" s="267"/>
      <c r="VM13" s="267"/>
      <c r="VN13" s="267"/>
      <c r="VO13" s="267"/>
      <c r="VP13" s="267"/>
      <c r="VQ13" s="267"/>
      <c r="VR13" s="267"/>
      <c r="VS13" s="267"/>
      <c r="VT13" s="267"/>
      <c r="VU13" s="267"/>
      <c r="VV13" s="267"/>
      <c r="VW13" s="267"/>
      <c r="VX13" s="267"/>
      <c r="VY13" s="267"/>
      <c r="VZ13" s="267"/>
      <c r="WA13" s="267"/>
      <c r="WB13" s="267"/>
      <c r="WC13" s="267"/>
      <c r="WD13" s="267"/>
      <c r="WE13" s="267"/>
      <c r="WF13" s="267"/>
      <c r="WG13" s="267"/>
      <c r="WH13" s="267"/>
      <c r="WI13" s="267"/>
      <c r="WJ13" s="267"/>
      <c r="WK13" s="267"/>
      <c r="WL13" s="267"/>
      <c r="WM13" s="267"/>
      <c r="WN13" s="267"/>
      <c r="WO13" s="267"/>
      <c r="WP13" s="267"/>
      <c r="WQ13" s="267"/>
      <c r="WR13" s="267"/>
      <c r="WS13" s="267"/>
      <c r="WT13" s="267"/>
      <c r="WU13" s="267"/>
      <c r="WV13" s="267"/>
      <c r="WW13" s="267"/>
      <c r="WX13" s="267"/>
      <c r="WY13" s="267"/>
      <c r="WZ13" s="267"/>
      <c r="XA13" s="267"/>
      <c r="XB13" s="267"/>
      <c r="XC13" s="267"/>
      <c r="XD13" s="267"/>
      <c r="XE13" s="267"/>
      <c r="XF13" s="267"/>
      <c r="XG13" s="267"/>
      <c r="XH13" s="267"/>
      <c r="XI13" s="267"/>
      <c r="XJ13" s="267"/>
      <c r="XK13" s="267"/>
      <c r="XL13" s="267"/>
      <c r="XM13" s="267"/>
      <c r="XN13" s="267"/>
      <c r="XO13" s="267"/>
      <c r="XP13" s="267"/>
      <c r="XQ13" s="267"/>
      <c r="XR13" s="267"/>
      <c r="XS13" s="267"/>
      <c r="XT13" s="267"/>
      <c r="XU13" s="267"/>
      <c r="XV13" s="267"/>
      <c r="XW13" s="267"/>
      <c r="XX13" s="267"/>
      <c r="XY13" s="267"/>
      <c r="XZ13" s="267"/>
      <c r="YA13" s="267"/>
      <c r="YB13" s="267"/>
      <c r="YC13" s="267"/>
      <c r="YD13" s="267"/>
      <c r="YE13" s="267"/>
      <c r="YF13" s="267"/>
      <c r="YG13" s="267"/>
      <c r="YH13" s="267"/>
      <c r="YI13" s="267"/>
      <c r="YJ13" s="267"/>
      <c r="YK13" s="267"/>
      <c r="YL13" s="267"/>
      <c r="YM13" s="267"/>
      <c r="YN13" s="267"/>
      <c r="YO13" s="267"/>
      <c r="YP13" s="267"/>
      <c r="YQ13" s="267"/>
      <c r="YR13" s="267"/>
      <c r="YS13" s="267"/>
      <c r="YT13" s="267"/>
      <c r="YU13" s="267"/>
      <c r="YV13" s="267"/>
      <c r="YW13" s="267"/>
      <c r="YX13" s="267"/>
      <c r="YY13" s="267"/>
      <c r="YZ13" s="267"/>
      <c r="ZA13" s="267"/>
      <c r="ZB13" s="267"/>
      <c r="ZC13" s="267"/>
      <c r="ZD13" s="267"/>
      <c r="ZE13" s="267"/>
      <c r="ZF13" s="267"/>
      <c r="ZG13" s="267"/>
      <c r="ZH13" s="267"/>
      <c r="ZI13" s="267"/>
      <c r="ZJ13" s="267"/>
      <c r="ZK13" s="267"/>
      <c r="ZL13" s="267"/>
      <c r="ZM13" s="267"/>
      <c r="ZN13" s="267"/>
      <c r="ZO13" s="267"/>
      <c r="ZP13" s="267"/>
      <c r="ZQ13" s="267"/>
      <c r="ZR13" s="267"/>
      <c r="ZS13" s="267"/>
      <c r="ZT13" s="267"/>
      <c r="ZU13" s="267"/>
      <c r="ZV13" s="267"/>
      <c r="ZW13" s="267"/>
      <c r="ZX13" s="267"/>
      <c r="ZY13" s="267"/>
      <c r="ZZ13" s="267"/>
      <c r="AAA13" s="267"/>
      <c r="AAB13" s="267"/>
      <c r="AAC13" s="267"/>
      <c r="AAD13" s="267"/>
      <c r="AAE13" s="267"/>
      <c r="AAF13" s="267"/>
      <c r="AAG13" s="267"/>
      <c r="AAH13" s="267"/>
      <c r="AAI13" s="267"/>
      <c r="AAJ13" s="267"/>
      <c r="AAK13" s="267"/>
      <c r="AAL13" s="267"/>
      <c r="AAM13" s="267"/>
      <c r="AAN13" s="267"/>
      <c r="AAO13" s="267"/>
      <c r="AAP13" s="267"/>
      <c r="AAQ13" s="267"/>
      <c r="AAR13" s="267"/>
      <c r="AAS13" s="267"/>
      <c r="AAT13" s="267"/>
      <c r="AAU13" s="267"/>
      <c r="AAV13" s="267"/>
      <c r="AAW13" s="267"/>
      <c r="AAX13" s="267"/>
      <c r="AAY13" s="267"/>
      <c r="AAZ13" s="267"/>
      <c r="ABA13" s="267"/>
      <c r="ABB13" s="267"/>
      <c r="ABC13" s="267"/>
      <c r="ABD13" s="267"/>
      <c r="ABE13" s="267"/>
      <c r="ABF13" s="267"/>
      <c r="ABG13" s="267"/>
      <c r="ABH13" s="267"/>
      <c r="ABI13" s="267"/>
      <c r="ABJ13" s="267"/>
      <c r="ABK13" s="267"/>
      <c r="ABL13" s="267"/>
      <c r="ABM13" s="267"/>
      <c r="ABN13" s="267"/>
      <c r="ABO13" s="267"/>
      <c r="ABP13" s="267"/>
      <c r="ABQ13" s="267"/>
      <c r="ABR13" s="267"/>
      <c r="ABS13" s="267"/>
      <c r="ABT13" s="267"/>
      <c r="ABU13" s="267"/>
      <c r="ABV13" s="267"/>
      <c r="ABW13" s="267"/>
      <c r="ABX13" s="267"/>
      <c r="ABY13" s="267"/>
      <c r="ABZ13" s="267"/>
      <c r="ACA13" s="267"/>
      <c r="ACB13" s="267"/>
      <c r="ACC13" s="267"/>
      <c r="ACD13" s="267"/>
      <c r="ACE13" s="267"/>
      <c r="ACF13" s="267"/>
      <c r="ACG13" s="267"/>
      <c r="ACH13" s="267"/>
      <c r="ACI13" s="267"/>
      <c r="ACJ13" s="267"/>
      <c r="ACK13" s="267"/>
      <c r="ACL13" s="267"/>
      <c r="ACM13" s="267"/>
      <c r="ACN13" s="267"/>
      <c r="ACO13" s="267"/>
      <c r="ACP13" s="267"/>
      <c r="ACQ13" s="267"/>
      <c r="ACR13" s="267"/>
      <c r="ACS13" s="267"/>
      <c r="ACT13" s="267"/>
      <c r="ACU13" s="267"/>
      <c r="ACV13" s="267"/>
      <c r="ACW13" s="267"/>
      <c r="ACX13" s="267"/>
      <c r="ACY13" s="267"/>
      <c r="ACZ13" s="267"/>
      <c r="ADA13" s="267"/>
      <c r="ADB13" s="267"/>
      <c r="ADC13" s="267"/>
      <c r="ADD13" s="267"/>
      <c r="ADE13" s="267"/>
      <c r="ADF13" s="267"/>
      <c r="ADG13" s="267"/>
      <c r="ADH13" s="267"/>
      <c r="ADI13" s="267"/>
      <c r="ADJ13" s="267"/>
      <c r="ADK13" s="267"/>
      <c r="ADL13" s="267"/>
      <c r="ADM13" s="267"/>
      <c r="ADN13" s="267"/>
      <c r="ADO13" s="267"/>
      <c r="ADP13" s="267"/>
      <c r="ADQ13" s="267"/>
      <c r="ADR13" s="267"/>
      <c r="ADS13" s="267"/>
      <c r="ADT13" s="267"/>
      <c r="ADU13" s="267"/>
      <c r="ADV13" s="267"/>
      <c r="ADW13" s="267"/>
      <c r="ADX13" s="267"/>
      <c r="ADY13" s="267"/>
      <c r="ADZ13" s="267"/>
      <c r="AEA13" s="267"/>
      <c r="AEB13" s="267"/>
      <c r="AEC13" s="267"/>
      <c r="AED13" s="267"/>
      <c r="AEE13" s="267"/>
      <c r="AEF13" s="267"/>
      <c r="AEG13" s="267"/>
      <c r="AEH13" s="267"/>
      <c r="AEI13" s="267"/>
      <c r="AEJ13" s="267"/>
      <c r="AEK13" s="267"/>
      <c r="AEL13" s="267"/>
      <c r="AEM13" s="267"/>
      <c r="AEN13" s="267"/>
      <c r="AEO13" s="267"/>
      <c r="AEP13" s="267"/>
      <c r="AEQ13" s="267"/>
      <c r="AER13" s="267"/>
      <c r="AES13" s="267"/>
      <c r="AET13" s="267"/>
      <c r="AEU13" s="267"/>
      <c r="AEV13" s="267"/>
      <c r="AEW13" s="267"/>
      <c r="AEX13" s="267"/>
      <c r="AEY13" s="267"/>
      <c r="AEZ13" s="267"/>
      <c r="AFA13" s="267"/>
      <c r="AFB13" s="267"/>
      <c r="AFC13" s="267"/>
      <c r="AFD13" s="267"/>
      <c r="AFE13" s="267"/>
      <c r="AFF13" s="267"/>
      <c r="AFG13" s="267"/>
      <c r="AFH13" s="267"/>
      <c r="AFI13" s="267"/>
      <c r="AFJ13" s="267"/>
      <c r="AFK13" s="267"/>
      <c r="AFL13" s="267"/>
      <c r="AFM13" s="267"/>
      <c r="AFN13" s="267"/>
      <c r="AFO13" s="267"/>
      <c r="AFP13" s="267"/>
      <c r="AFQ13" s="267"/>
      <c r="AFR13" s="267"/>
      <c r="AFS13" s="267"/>
      <c r="AFT13" s="267"/>
      <c r="AFU13" s="267"/>
      <c r="AFV13" s="267"/>
      <c r="AFW13" s="267"/>
      <c r="AFX13" s="267"/>
      <c r="AFY13" s="267"/>
      <c r="AFZ13" s="267"/>
      <c r="AGA13" s="267"/>
      <c r="AGB13" s="267"/>
      <c r="AGC13" s="267"/>
      <c r="AGD13" s="267"/>
      <c r="AGE13" s="267"/>
      <c r="AGF13" s="267"/>
      <c r="AGG13" s="267"/>
      <c r="AGH13" s="267"/>
      <c r="AGI13" s="267"/>
      <c r="AGJ13" s="267"/>
      <c r="AGK13" s="267"/>
      <c r="AGL13" s="267"/>
      <c r="AGM13" s="267"/>
      <c r="AGN13" s="267"/>
      <c r="AGO13" s="267"/>
      <c r="AGP13" s="267"/>
      <c r="AGQ13" s="267"/>
      <c r="AGR13" s="267"/>
      <c r="AGS13" s="267"/>
      <c r="AGT13" s="267"/>
      <c r="AGU13" s="267"/>
      <c r="AGV13" s="267"/>
      <c r="AGW13" s="267"/>
      <c r="AGX13" s="267"/>
      <c r="AGY13" s="267"/>
      <c r="AGZ13" s="267"/>
      <c r="AHA13" s="267"/>
      <c r="AHB13" s="267"/>
      <c r="AHC13" s="267"/>
      <c r="AHD13" s="267"/>
      <c r="AHE13" s="267"/>
      <c r="AHF13" s="267"/>
      <c r="AHG13" s="267"/>
      <c r="AHH13" s="267"/>
      <c r="AHI13" s="267"/>
      <c r="AHJ13" s="267"/>
      <c r="AHK13" s="267"/>
      <c r="AHL13" s="267"/>
      <c r="AHM13" s="267"/>
      <c r="AHN13" s="267"/>
      <c r="AHO13" s="267"/>
      <c r="AHP13" s="267"/>
      <c r="AHQ13" s="267"/>
      <c r="AHR13" s="267"/>
      <c r="AHS13" s="267"/>
      <c r="AHT13" s="267"/>
      <c r="AHU13" s="267"/>
      <c r="AHV13" s="267"/>
      <c r="AHW13" s="267"/>
      <c r="AHX13" s="267"/>
      <c r="AHY13" s="267"/>
      <c r="AHZ13" s="267"/>
      <c r="AIA13" s="267"/>
      <c r="AIB13" s="267"/>
      <c r="AIC13" s="267"/>
      <c r="AID13" s="267"/>
      <c r="AIE13" s="267"/>
      <c r="AIF13" s="267"/>
      <c r="AIG13" s="267"/>
      <c r="AIH13" s="267"/>
      <c r="AII13" s="267"/>
      <c r="AIJ13" s="267"/>
      <c r="AIK13" s="267"/>
      <c r="AIL13" s="267"/>
      <c r="AIM13" s="267"/>
      <c r="AIN13" s="267"/>
      <c r="AIO13" s="267"/>
      <c r="AIP13" s="267"/>
      <c r="AIQ13" s="267"/>
      <c r="AIR13" s="267"/>
      <c r="AIS13" s="267"/>
      <c r="AIT13" s="267"/>
      <c r="AIU13" s="267"/>
      <c r="AIV13" s="267"/>
      <c r="AIW13" s="267"/>
      <c r="AIX13" s="267"/>
      <c r="AIY13" s="267"/>
      <c r="AIZ13" s="267"/>
      <c r="AJA13" s="267"/>
      <c r="AJB13" s="267"/>
      <c r="AJC13" s="267"/>
      <c r="AJD13" s="267"/>
      <c r="AJE13" s="267"/>
      <c r="AJF13" s="267"/>
      <c r="AJG13" s="267"/>
      <c r="AJH13" s="267"/>
      <c r="AJI13" s="267"/>
      <c r="AJJ13" s="267"/>
      <c r="AJK13" s="267"/>
      <c r="AJL13" s="267"/>
      <c r="AJM13" s="267"/>
      <c r="AJN13" s="267"/>
      <c r="AJO13" s="267"/>
      <c r="AJP13" s="267"/>
      <c r="AJQ13" s="267"/>
      <c r="AJR13" s="267"/>
      <c r="AJS13" s="267"/>
      <c r="AJT13" s="267"/>
      <c r="AJU13" s="267"/>
      <c r="AJV13" s="267"/>
      <c r="AJW13" s="267"/>
      <c r="AJX13" s="267"/>
      <c r="AJY13" s="267"/>
      <c r="AJZ13" s="267"/>
      <c r="AKA13" s="267"/>
      <c r="AKB13" s="267"/>
      <c r="AKC13" s="267"/>
      <c r="AKD13" s="267"/>
      <c r="AKE13" s="267"/>
      <c r="AKF13" s="267"/>
      <c r="AKG13" s="267"/>
      <c r="AKH13" s="267"/>
      <c r="AKI13" s="267"/>
      <c r="AKJ13" s="267"/>
      <c r="AKK13" s="267"/>
      <c r="AKL13" s="267"/>
      <c r="AKM13" s="267"/>
      <c r="AKN13" s="267"/>
      <c r="AKO13" s="267"/>
      <c r="AKP13" s="267"/>
      <c r="AKQ13" s="267"/>
      <c r="AKR13" s="267"/>
      <c r="AKS13" s="267"/>
      <c r="AKT13" s="267"/>
      <c r="AKU13" s="267"/>
      <c r="AKV13" s="267"/>
      <c r="AKW13" s="267"/>
      <c r="AKX13" s="267"/>
      <c r="AKY13" s="267"/>
      <c r="AKZ13" s="267"/>
      <c r="ALA13" s="267"/>
      <c r="ALB13" s="267"/>
      <c r="ALC13" s="267"/>
      <c r="ALD13" s="267"/>
      <c r="ALE13" s="267"/>
      <c r="ALF13" s="267"/>
      <c r="ALG13" s="267"/>
      <c r="ALH13" s="267"/>
      <c r="ALI13" s="267"/>
      <c r="ALJ13" s="267"/>
      <c r="ALK13" s="267"/>
      <c r="ALL13" s="267"/>
      <c r="ALM13" s="267"/>
      <c r="ALN13" s="267"/>
      <c r="ALO13" s="267"/>
      <c r="ALP13" s="267"/>
      <c r="ALQ13" s="267"/>
      <c r="ALR13" s="267"/>
      <c r="ALS13" s="267"/>
      <c r="ALT13" s="267"/>
      <c r="ALU13" s="267"/>
      <c r="ALV13" s="267"/>
      <c r="ALW13" s="267"/>
      <c r="ALX13" s="267"/>
      <c r="ALY13" s="267"/>
      <c r="ALZ13" s="267"/>
      <c r="AMA13" s="267"/>
      <c r="AMB13" s="267"/>
      <c r="AMC13" s="267"/>
      <c r="AMD13" s="267"/>
      <c r="AME13" s="267"/>
      <c r="AMF13" s="267"/>
      <c r="AMG13" s="267"/>
      <c r="AMH13" s="267"/>
    </row>
    <row r="14" spans="1:1025" s="239" customFormat="1" ht="12.75">
      <c r="A14" s="1012" t="s">
        <v>2178</v>
      </c>
      <c r="B14" s="1007" t="s">
        <v>2179</v>
      </c>
      <c r="C14" s="1047">
        <v>459300000</v>
      </c>
      <c r="D14" s="1047">
        <v>111996252.45</v>
      </c>
      <c r="E14" s="1047">
        <v>571296252.45000005</v>
      </c>
      <c r="F14" s="1047">
        <v>474364146.35000002</v>
      </c>
      <c r="G14" s="1047">
        <v>96932106.099999994</v>
      </c>
      <c r="H14" s="1054">
        <f t="shared" si="0"/>
        <v>0.83032952573326479</v>
      </c>
      <c r="I14" s="100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267"/>
      <c r="AN14" s="267"/>
      <c r="AO14" s="267"/>
      <c r="AP14" s="267"/>
      <c r="AQ14" s="267"/>
      <c r="AR14" s="267"/>
      <c r="AS14" s="267"/>
      <c r="AT14" s="267"/>
      <c r="AU14" s="267"/>
      <c r="AV14" s="267"/>
      <c r="AW14" s="267"/>
      <c r="AX14" s="267"/>
      <c r="AY14" s="267"/>
      <c r="AZ14" s="267"/>
      <c r="BA14" s="267"/>
      <c r="BB14" s="267"/>
      <c r="BC14" s="267"/>
      <c r="BD14" s="267"/>
      <c r="BE14" s="267"/>
      <c r="BF14" s="267"/>
      <c r="BG14" s="267"/>
      <c r="BH14" s="267"/>
      <c r="BI14" s="267"/>
      <c r="BJ14" s="267"/>
      <c r="BK14" s="267"/>
      <c r="BL14" s="267"/>
      <c r="BM14" s="267"/>
      <c r="BN14" s="267"/>
      <c r="BO14" s="267"/>
      <c r="BP14" s="267"/>
      <c r="BQ14" s="267"/>
      <c r="BR14" s="267"/>
      <c r="BS14" s="267"/>
      <c r="BT14" s="267"/>
      <c r="BU14" s="267"/>
      <c r="BV14" s="267"/>
      <c r="BW14" s="267"/>
      <c r="BX14" s="267"/>
      <c r="BY14" s="267"/>
      <c r="BZ14" s="267"/>
      <c r="CA14" s="267"/>
      <c r="CB14" s="267"/>
      <c r="CC14" s="267"/>
      <c r="CD14" s="267"/>
      <c r="CE14" s="267"/>
      <c r="CF14" s="267"/>
      <c r="CG14" s="267"/>
      <c r="CH14" s="267"/>
      <c r="CI14" s="267"/>
      <c r="CJ14" s="267"/>
      <c r="CK14" s="267"/>
      <c r="CL14" s="267"/>
      <c r="CM14" s="267"/>
      <c r="CN14" s="267"/>
      <c r="CO14" s="267"/>
      <c r="CP14" s="267"/>
      <c r="CQ14" s="267"/>
      <c r="CR14" s="267"/>
      <c r="CS14" s="267"/>
      <c r="CT14" s="267"/>
      <c r="CU14" s="267"/>
      <c r="CV14" s="267"/>
      <c r="CW14" s="267"/>
      <c r="CX14" s="267"/>
      <c r="CY14" s="267"/>
      <c r="CZ14" s="267"/>
      <c r="DA14" s="267"/>
      <c r="DB14" s="267"/>
      <c r="DC14" s="267"/>
      <c r="DD14" s="267"/>
      <c r="DE14" s="267"/>
      <c r="DF14" s="267"/>
      <c r="DG14" s="267"/>
      <c r="DH14" s="267"/>
      <c r="DI14" s="267"/>
      <c r="DJ14" s="267"/>
      <c r="DK14" s="267"/>
      <c r="DL14" s="267"/>
      <c r="DM14" s="267"/>
      <c r="DN14" s="267"/>
      <c r="DO14" s="267"/>
      <c r="DP14" s="267"/>
      <c r="DQ14" s="267"/>
      <c r="DR14" s="267"/>
      <c r="DS14" s="267"/>
      <c r="DT14" s="267"/>
      <c r="DU14" s="267"/>
      <c r="DV14" s="267"/>
      <c r="DW14" s="267"/>
      <c r="DX14" s="267"/>
      <c r="DY14" s="267"/>
      <c r="DZ14" s="267"/>
      <c r="EA14" s="267"/>
      <c r="EB14" s="267"/>
      <c r="EC14" s="267"/>
      <c r="ED14" s="267"/>
      <c r="EE14" s="267"/>
      <c r="EF14" s="267"/>
      <c r="EG14" s="267"/>
      <c r="EH14" s="267"/>
      <c r="EI14" s="267"/>
      <c r="EJ14" s="267"/>
      <c r="EK14" s="267"/>
      <c r="EL14" s="267"/>
      <c r="EM14" s="267"/>
      <c r="EN14" s="267"/>
      <c r="EO14" s="267"/>
      <c r="EP14" s="267"/>
      <c r="EQ14" s="267"/>
      <c r="ER14" s="267"/>
      <c r="ES14" s="267"/>
      <c r="ET14" s="267"/>
      <c r="EU14" s="267"/>
      <c r="EV14" s="267"/>
      <c r="EW14" s="267"/>
      <c r="EX14" s="267"/>
      <c r="EY14" s="267"/>
      <c r="EZ14" s="267"/>
      <c r="FA14" s="267"/>
      <c r="FB14" s="267"/>
      <c r="FC14" s="267"/>
      <c r="FD14" s="267"/>
      <c r="FE14" s="267"/>
      <c r="FF14" s="267"/>
      <c r="FG14" s="267"/>
      <c r="FH14" s="267"/>
      <c r="FI14" s="267"/>
      <c r="FJ14" s="267"/>
      <c r="FK14" s="267"/>
      <c r="FL14" s="267"/>
      <c r="FM14" s="267"/>
      <c r="FN14" s="267"/>
      <c r="FO14" s="267"/>
      <c r="FP14" s="267"/>
      <c r="FQ14" s="267"/>
      <c r="FR14" s="267"/>
      <c r="FS14" s="267"/>
      <c r="FT14" s="267"/>
      <c r="FU14" s="267"/>
      <c r="FV14" s="267"/>
      <c r="FW14" s="267"/>
      <c r="FX14" s="267"/>
      <c r="FY14" s="267"/>
      <c r="FZ14" s="267"/>
      <c r="GA14" s="267"/>
      <c r="GB14" s="267"/>
      <c r="GC14" s="267"/>
      <c r="GD14" s="267"/>
      <c r="GE14" s="267"/>
      <c r="GF14" s="267"/>
      <c r="GG14" s="267"/>
      <c r="GH14" s="267"/>
      <c r="GI14" s="267"/>
      <c r="GJ14" s="267"/>
      <c r="GK14" s="267"/>
      <c r="GL14" s="267"/>
      <c r="GM14" s="267"/>
      <c r="GN14" s="267"/>
      <c r="GO14" s="267"/>
      <c r="GP14" s="267"/>
      <c r="GQ14" s="267"/>
      <c r="GR14" s="267"/>
      <c r="GS14" s="267"/>
      <c r="GT14" s="267"/>
      <c r="GU14" s="267"/>
      <c r="GV14" s="267"/>
      <c r="GW14" s="267"/>
      <c r="GX14" s="267"/>
      <c r="GY14" s="267"/>
      <c r="GZ14" s="267"/>
      <c r="HA14" s="267"/>
      <c r="HB14" s="267"/>
      <c r="HC14" s="267"/>
      <c r="HD14" s="267"/>
      <c r="HE14" s="267"/>
      <c r="HF14" s="267"/>
      <c r="HG14" s="267"/>
      <c r="HH14" s="267"/>
      <c r="HI14" s="267"/>
      <c r="HJ14" s="267"/>
      <c r="HK14" s="267"/>
      <c r="HL14" s="267"/>
      <c r="HM14" s="267"/>
      <c r="HN14" s="267"/>
      <c r="HO14" s="267"/>
      <c r="HP14" s="267"/>
      <c r="HQ14" s="267"/>
      <c r="HR14" s="267"/>
      <c r="HS14" s="267"/>
      <c r="HT14" s="267"/>
      <c r="HU14" s="267"/>
      <c r="HV14" s="267"/>
      <c r="HW14" s="267"/>
      <c r="HX14" s="267"/>
      <c r="HY14" s="267"/>
      <c r="HZ14" s="267"/>
      <c r="IA14" s="267"/>
      <c r="IB14" s="267"/>
      <c r="IC14" s="267"/>
      <c r="ID14" s="267"/>
      <c r="IE14" s="267"/>
      <c r="IF14" s="267"/>
      <c r="IG14" s="267"/>
      <c r="IH14" s="267"/>
      <c r="II14" s="267"/>
      <c r="IJ14" s="267"/>
      <c r="IK14" s="267"/>
      <c r="IL14" s="267"/>
      <c r="IM14" s="267"/>
      <c r="IN14" s="267"/>
      <c r="IO14" s="267"/>
      <c r="IP14" s="267"/>
      <c r="IQ14" s="267"/>
      <c r="IR14" s="267"/>
      <c r="IS14" s="267"/>
      <c r="IT14" s="267"/>
      <c r="IU14" s="267"/>
      <c r="IV14" s="267"/>
      <c r="IW14" s="267"/>
      <c r="IX14" s="267"/>
      <c r="IY14" s="267"/>
      <c r="IZ14" s="267"/>
      <c r="JA14" s="267"/>
      <c r="JB14" s="267"/>
      <c r="JC14" s="267"/>
      <c r="JD14" s="267"/>
      <c r="JE14" s="267"/>
      <c r="JF14" s="267"/>
      <c r="JG14" s="267"/>
      <c r="JH14" s="267"/>
      <c r="JI14" s="267"/>
      <c r="JJ14" s="267"/>
      <c r="JK14" s="267"/>
      <c r="JL14" s="267"/>
      <c r="JM14" s="267"/>
      <c r="JN14" s="267"/>
      <c r="JO14" s="267"/>
      <c r="JP14" s="267"/>
      <c r="JQ14" s="267"/>
      <c r="JR14" s="267"/>
      <c r="JS14" s="267"/>
      <c r="JT14" s="267"/>
      <c r="JU14" s="267"/>
      <c r="JV14" s="267"/>
      <c r="JW14" s="267"/>
      <c r="JX14" s="267"/>
      <c r="JY14" s="267"/>
      <c r="JZ14" s="267"/>
      <c r="KA14" s="267"/>
      <c r="KB14" s="267"/>
      <c r="KC14" s="267"/>
      <c r="KD14" s="267"/>
      <c r="KE14" s="267"/>
      <c r="KF14" s="267"/>
      <c r="KG14" s="267"/>
      <c r="KH14" s="267"/>
      <c r="KI14" s="267"/>
      <c r="KJ14" s="267"/>
      <c r="KK14" s="267"/>
      <c r="KL14" s="267"/>
      <c r="KM14" s="267"/>
      <c r="KN14" s="267"/>
      <c r="KO14" s="267"/>
      <c r="KP14" s="267"/>
      <c r="KQ14" s="267"/>
      <c r="KR14" s="267"/>
      <c r="KS14" s="267"/>
      <c r="KT14" s="267"/>
      <c r="KU14" s="267"/>
      <c r="KV14" s="267"/>
      <c r="KW14" s="267"/>
      <c r="KX14" s="267"/>
      <c r="KY14" s="267"/>
      <c r="KZ14" s="267"/>
      <c r="LA14" s="267"/>
      <c r="LB14" s="267"/>
      <c r="LC14" s="267"/>
      <c r="LD14" s="267"/>
      <c r="LE14" s="267"/>
      <c r="LF14" s="267"/>
      <c r="LG14" s="267"/>
      <c r="LH14" s="267"/>
      <c r="LI14" s="267"/>
      <c r="LJ14" s="267"/>
      <c r="LK14" s="267"/>
      <c r="LL14" s="267"/>
      <c r="LM14" s="267"/>
      <c r="LN14" s="267"/>
      <c r="LO14" s="267"/>
      <c r="LP14" s="267"/>
      <c r="LQ14" s="267"/>
      <c r="LR14" s="267"/>
      <c r="LS14" s="267"/>
      <c r="LT14" s="267"/>
      <c r="LU14" s="267"/>
      <c r="LV14" s="267"/>
      <c r="LW14" s="267"/>
      <c r="LX14" s="267"/>
      <c r="LY14" s="267"/>
      <c r="LZ14" s="267"/>
      <c r="MA14" s="267"/>
      <c r="MB14" s="267"/>
      <c r="MC14" s="267"/>
      <c r="MD14" s="267"/>
      <c r="ME14" s="267"/>
      <c r="MF14" s="267"/>
      <c r="MG14" s="267"/>
      <c r="MH14" s="267"/>
      <c r="MI14" s="267"/>
      <c r="MJ14" s="267"/>
      <c r="MK14" s="267"/>
      <c r="ML14" s="267"/>
      <c r="MM14" s="267"/>
      <c r="MN14" s="267"/>
      <c r="MO14" s="267"/>
      <c r="MP14" s="267"/>
      <c r="MQ14" s="267"/>
      <c r="MR14" s="267"/>
      <c r="MS14" s="267"/>
      <c r="MT14" s="267"/>
      <c r="MU14" s="267"/>
      <c r="MV14" s="267"/>
      <c r="MW14" s="267"/>
      <c r="MX14" s="267"/>
      <c r="MY14" s="267"/>
      <c r="MZ14" s="267"/>
      <c r="NA14" s="267"/>
      <c r="NB14" s="267"/>
      <c r="NC14" s="267"/>
      <c r="ND14" s="267"/>
      <c r="NE14" s="267"/>
      <c r="NF14" s="267"/>
      <c r="NG14" s="267"/>
      <c r="NH14" s="267"/>
      <c r="NI14" s="267"/>
      <c r="NJ14" s="267"/>
      <c r="NK14" s="267"/>
      <c r="NL14" s="267"/>
      <c r="NM14" s="267"/>
      <c r="NN14" s="267"/>
      <c r="NO14" s="267"/>
      <c r="NP14" s="267"/>
      <c r="NQ14" s="267"/>
      <c r="NR14" s="267"/>
      <c r="NS14" s="267"/>
      <c r="NT14" s="267"/>
      <c r="NU14" s="267"/>
      <c r="NV14" s="267"/>
      <c r="NW14" s="267"/>
      <c r="NX14" s="267"/>
      <c r="NY14" s="267"/>
      <c r="NZ14" s="267"/>
      <c r="OA14" s="267"/>
      <c r="OB14" s="267"/>
      <c r="OC14" s="267"/>
      <c r="OD14" s="267"/>
      <c r="OE14" s="267"/>
      <c r="OF14" s="267"/>
      <c r="OG14" s="267"/>
      <c r="OH14" s="267"/>
      <c r="OI14" s="267"/>
      <c r="OJ14" s="267"/>
      <c r="OK14" s="267"/>
      <c r="OL14" s="267"/>
      <c r="OM14" s="267"/>
      <c r="ON14" s="267"/>
      <c r="OO14" s="267"/>
      <c r="OP14" s="267"/>
      <c r="OQ14" s="267"/>
      <c r="OR14" s="267"/>
      <c r="OS14" s="267"/>
      <c r="OT14" s="267"/>
      <c r="OU14" s="267"/>
      <c r="OV14" s="267"/>
      <c r="OW14" s="267"/>
      <c r="OX14" s="267"/>
      <c r="OY14" s="267"/>
      <c r="OZ14" s="267"/>
      <c r="PA14" s="267"/>
      <c r="PB14" s="267"/>
      <c r="PC14" s="267"/>
      <c r="PD14" s="267"/>
      <c r="PE14" s="267"/>
      <c r="PF14" s="267"/>
      <c r="PG14" s="267"/>
      <c r="PH14" s="267"/>
      <c r="PI14" s="267"/>
      <c r="PJ14" s="267"/>
      <c r="PK14" s="267"/>
      <c r="PL14" s="267"/>
      <c r="PM14" s="267"/>
      <c r="PN14" s="267"/>
      <c r="PO14" s="267"/>
      <c r="PP14" s="267"/>
      <c r="PQ14" s="267"/>
      <c r="PR14" s="267"/>
      <c r="PS14" s="267"/>
      <c r="PT14" s="267"/>
      <c r="PU14" s="267"/>
      <c r="PV14" s="267"/>
      <c r="PW14" s="267"/>
      <c r="PX14" s="267"/>
      <c r="PY14" s="267"/>
      <c r="PZ14" s="267"/>
      <c r="QA14" s="267"/>
      <c r="QB14" s="267"/>
      <c r="QC14" s="267"/>
      <c r="QD14" s="267"/>
      <c r="QE14" s="267"/>
      <c r="QF14" s="267"/>
      <c r="QG14" s="267"/>
      <c r="QH14" s="267"/>
      <c r="QI14" s="267"/>
      <c r="QJ14" s="267"/>
      <c r="QK14" s="267"/>
      <c r="QL14" s="267"/>
      <c r="QM14" s="267"/>
      <c r="QN14" s="267"/>
      <c r="QO14" s="267"/>
      <c r="QP14" s="267"/>
      <c r="QQ14" s="267"/>
      <c r="QR14" s="267"/>
      <c r="QS14" s="267"/>
      <c r="QT14" s="267"/>
      <c r="QU14" s="267"/>
      <c r="QV14" s="267"/>
      <c r="QW14" s="267"/>
      <c r="QX14" s="267"/>
      <c r="QY14" s="267"/>
      <c r="QZ14" s="267"/>
      <c r="RA14" s="267"/>
      <c r="RB14" s="267"/>
      <c r="RC14" s="267"/>
      <c r="RD14" s="267"/>
      <c r="RE14" s="267"/>
      <c r="RF14" s="267"/>
      <c r="RG14" s="267"/>
      <c r="RH14" s="267"/>
      <c r="RI14" s="267"/>
      <c r="RJ14" s="267"/>
      <c r="RK14" s="267"/>
      <c r="RL14" s="267"/>
      <c r="RM14" s="267"/>
      <c r="RN14" s="267"/>
      <c r="RO14" s="267"/>
      <c r="RP14" s="267"/>
      <c r="RQ14" s="267"/>
      <c r="RR14" s="267"/>
      <c r="RS14" s="267"/>
      <c r="RT14" s="267"/>
      <c r="RU14" s="267"/>
      <c r="RV14" s="267"/>
      <c r="RW14" s="267"/>
      <c r="RX14" s="267"/>
      <c r="RY14" s="267"/>
      <c r="RZ14" s="267"/>
      <c r="SA14" s="267"/>
      <c r="SB14" s="267"/>
      <c r="SC14" s="267"/>
      <c r="SD14" s="267"/>
      <c r="SE14" s="267"/>
      <c r="SF14" s="267"/>
      <c r="SG14" s="267"/>
      <c r="SH14" s="267"/>
      <c r="SI14" s="267"/>
      <c r="SJ14" s="267"/>
      <c r="SK14" s="267"/>
      <c r="SL14" s="267"/>
      <c r="SM14" s="267"/>
      <c r="SN14" s="267"/>
      <c r="SO14" s="267"/>
      <c r="SP14" s="267"/>
      <c r="SQ14" s="267"/>
      <c r="SR14" s="267"/>
      <c r="SS14" s="267"/>
      <c r="ST14" s="267"/>
      <c r="SU14" s="267"/>
      <c r="SV14" s="267"/>
      <c r="SW14" s="267"/>
      <c r="SX14" s="267"/>
      <c r="SY14" s="267"/>
      <c r="SZ14" s="267"/>
      <c r="TA14" s="267"/>
      <c r="TB14" s="267"/>
      <c r="TC14" s="267"/>
      <c r="TD14" s="267"/>
      <c r="TE14" s="267"/>
      <c r="TF14" s="267"/>
      <c r="TG14" s="267"/>
      <c r="TH14" s="267"/>
      <c r="TI14" s="267"/>
      <c r="TJ14" s="267"/>
      <c r="TK14" s="267"/>
      <c r="TL14" s="267"/>
      <c r="TM14" s="267"/>
      <c r="TN14" s="267"/>
      <c r="TO14" s="267"/>
      <c r="TP14" s="267"/>
      <c r="TQ14" s="267"/>
      <c r="TR14" s="267"/>
      <c r="TS14" s="267"/>
      <c r="TT14" s="267"/>
      <c r="TU14" s="267"/>
      <c r="TV14" s="267"/>
      <c r="TW14" s="267"/>
      <c r="TX14" s="267"/>
      <c r="TY14" s="267"/>
      <c r="TZ14" s="267"/>
      <c r="UA14" s="267"/>
      <c r="UB14" s="267"/>
      <c r="UC14" s="267"/>
      <c r="UD14" s="267"/>
      <c r="UE14" s="267"/>
      <c r="UF14" s="267"/>
      <c r="UG14" s="267"/>
      <c r="UH14" s="267"/>
      <c r="UI14" s="267"/>
      <c r="UJ14" s="267"/>
      <c r="UK14" s="267"/>
      <c r="UL14" s="267"/>
      <c r="UM14" s="267"/>
      <c r="UN14" s="267"/>
      <c r="UO14" s="267"/>
      <c r="UP14" s="267"/>
      <c r="UQ14" s="267"/>
      <c r="UR14" s="267"/>
      <c r="US14" s="267"/>
      <c r="UT14" s="267"/>
      <c r="UU14" s="267"/>
      <c r="UV14" s="267"/>
      <c r="UW14" s="267"/>
      <c r="UX14" s="267"/>
      <c r="UY14" s="267"/>
      <c r="UZ14" s="267"/>
      <c r="VA14" s="267"/>
      <c r="VB14" s="267"/>
      <c r="VC14" s="267"/>
      <c r="VD14" s="267"/>
      <c r="VE14" s="267"/>
      <c r="VF14" s="267"/>
      <c r="VG14" s="267"/>
      <c r="VH14" s="267"/>
      <c r="VI14" s="267"/>
      <c r="VJ14" s="267"/>
      <c r="VK14" s="267"/>
      <c r="VL14" s="267"/>
      <c r="VM14" s="267"/>
      <c r="VN14" s="267"/>
      <c r="VO14" s="267"/>
      <c r="VP14" s="267"/>
      <c r="VQ14" s="267"/>
      <c r="VR14" s="267"/>
      <c r="VS14" s="267"/>
      <c r="VT14" s="267"/>
      <c r="VU14" s="267"/>
      <c r="VV14" s="267"/>
      <c r="VW14" s="267"/>
      <c r="VX14" s="267"/>
      <c r="VY14" s="267"/>
      <c r="VZ14" s="267"/>
      <c r="WA14" s="267"/>
      <c r="WB14" s="267"/>
      <c r="WC14" s="267"/>
      <c r="WD14" s="267"/>
      <c r="WE14" s="267"/>
      <c r="WF14" s="267"/>
      <c r="WG14" s="267"/>
      <c r="WH14" s="267"/>
      <c r="WI14" s="267"/>
      <c r="WJ14" s="267"/>
      <c r="WK14" s="267"/>
      <c r="WL14" s="267"/>
      <c r="WM14" s="267"/>
      <c r="WN14" s="267"/>
      <c r="WO14" s="267"/>
      <c r="WP14" s="267"/>
      <c r="WQ14" s="267"/>
      <c r="WR14" s="267"/>
      <c r="WS14" s="267"/>
      <c r="WT14" s="267"/>
      <c r="WU14" s="267"/>
      <c r="WV14" s="267"/>
      <c r="WW14" s="267"/>
      <c r="WX14" s="267"/>
      <c r="WY14" s="267"/>
      <c r="WZ14" s="267"/>
      <c r="XA14" s="267"/>
      <c r="XB14" s="267"/>
      <c r="XC14" s="267"/>
      <c r="XD14" s="267"/>
      <c r="XE14" s="267"/>
      <c r="XF14" s="267"/>
      <c r="XG14" s="267"/>
      <c r="XH14" s="267"/>
      <c r="XI14" s="267"/>
      <c r="XJ14" s="267"/>
      <c r="XK14" s="267"/>
      <c r="XL14" s="267"/>
      <c r="XM14" s="267"/>
      <c r="XN14" s="267"/>
      <c r="XO14" s="267"/>
      <c r="XP14" s="267"/>
      <c r="XQ14" s="267"/>
      <c r="XR14" s="267"/>
      <c r="XS14" s="267"/>
      <c r="XT14" s="267"/>
      <c r="XU14" s="267"/>
      <c r="XV14" s="267"/>
      <c r="XW14" s="267"/>
      <c r="XX14" s="267"/>
      <c r="XY14" s="267"/>
      <c r="XZ14" s="267"/>
      <c r="YA14" s="267"/>
      <c r="YB14" s="267"/>
      <c r="YC14" s="267"/>
      <c r="YD14" s="267"/>
      <c r="YE14" s="267"/>
      <c r="YF14" s="267"/>
      <c r="YG14" s="267"/>
      <c r="YH14" s="267"/>
      <c r="YI14" s="267"/>
      <c r="YJ14" s="267"/>
      <c r="YK14" s="267"/>
      <c r="YL14" s="267"/>
      <c r="YM14" s="267"/>
      <c r="YN14" s="267"/>
      <c r="YO14" s="267"/>
      <c r="YP14" s="267"/>
      <c r="YQ14" s="267"/>
      <c r="YR14" s="267"/>
      <c r="YS14" s="267"/>
      <c r="YT14" s="267"/>
      <c r="YU14" s="267"/>
      <c r="YV14" s="267"/>
      <c r="YW14" s="267"/>
      <c r="YX14" s="267"/>
      <c r="YY14" s="267"/>
      <c r="YZ14" s="267"/>
      <c r="ZA14" s="267"/>
      <c r="ZB14" s="267"/>
      <c r="ZC14" s="267"/>
      <c r="ZD14" s="267"/>
      <c r="ZE14" s="267"/>
      <c r="ZF14" s="267"/>
      <c r="ZG14" s="267"/>
      <c r="ZH14" s="267"/>
      <c r="ZI14" s="267"/>
      <c r="ZJ14" s="267"/>
      <c r="ZK14" s="267"/>
      <c r="ZL14" s="267"/>
      <c r="ZM14" s="267"/>
      <c r="ZN14" s="267"/>
      <c r="ZO14" s="267"/>
      <c r="ZP14" s="267"/>
      <c r="ZQ14" s="267"/>
      <c r="ZR14" s="267"/>
      <c r="ZS14" s="267"/>
      <c r="ZT14" s="267"/>
      <c r="ZU14" s="267"/>
      <c r="ZV14" s="267"/>
      <c r="ZW14" s="267"/>
      <c r="ZX14" s="267"/>
      <c r="ZY14" s="267"/>
      <c r="ZZ14" s="267"/>
      <c r="AAA14" s="267"/>
      <c r="AAB14" s="267"/>
      <c r="AAC14" s="267"/>
      <c r="AAD14" s="267"/>
      <c r="AAE14" s="267"/>
      <c r="AAF14" s="267"/>
      <c r="AAG14" s="267"/>
      <c r="AAH14" s="267"/>
      <c r="AAI14" s="267"/>
      <c r="AAJ14" s="267"/>
      <c r="AAK14" s="267"/>
      <c r="AAL14" s="267"/>
      <c r="AAM14" s="267"/>
      <c r="AAN14" s="267"/>
      <c r="AAO14" s="267"/>
      <c r="AAP14" s="267"/>
      <c r="AAQ14" s="267"/>
      <c r="AAR14" s="267"/>
      <c r="AAS14" s="267"/>
      <c r="AAT14" s="267"/>
      <c r="AAU14" s="267"/>
      <c r="AAV14" s="267"/>
      <c r="AAW14" s="267"/>
      <c r="AAX14" s="267"/>
      <c r="AAY14" s="267"/>
      <c r="AAZ14" s="267"/>
      <c r="ABA14" s="267"/>
      <c r="ABB14" s="267"/>
      <c r="ABC14" s="267"/>
      <c r="ABD14" s="267"/>
      <c r="ABE14" s="267"/>
      <c r="ABF14" s="267"/>
      <c r="ABG14" s="267"/>
      <c r="ABH14" s="267"/>
      <c r="ABI14" s="267"/>
      <c r="ABJ14" s="267"/>
      <c r="ABK14" s="267"/>
      <c r="ABL14" s="267"/>
      <c r="ABM14" s="267"/>
      <c r="ABN14" s="267"/>
      <c r="ABO14" s="267"/>
      <c r="ABP14" s="267"/>
      <c r="ABQ14" s="267"/>
      <c r="ABR14" s="267"/>
      <c r="ABS14" s="267"/>
      <c r="ABT14" s="267"/>
      <c r="ABU14" s="267"/>
      <c r="ABV14" s="267"/>
      <c r="ABW14" s="267"/>
      <c r="ABX14" s="267"/>
      <c r="ABY14" s="267"/>
      <c r="ABZ14" s="267"/>
      <c r="ACA14" s="267"/>
      <c r="ACB14" s="267"/>
      <c r="ACC14" s="267"/>
      <c r="ACD14" s="267"/>
      <c r="ACE14" s="267"/>
      <c r="ACF14" s="267"/>
      <c r="ACG14" s="267"/>
      <c r="ACH14" s="267"/>
      <c r="ACI14" s="267"/>
      <c r="ACJ14" s="267"/>
      <c r="ACK14" s="267"/>
      <c r="ACL14" s="267"/>
      <c r="ACM14" s="267"/>
      <c r="ACN14" s="267"/>
      <c r="ACO14" s="267"/>
      <c r="ACP14" s="267"/>
      <c r="ACQ14" s="267"/>
      <c r="ACR14" s="267"/>
      <c r="ACS14" s="267"/>
      <c r="ACT14" s="267"/>
      <c r="ACU14" s="267"/>
      <c r="ACV14" s="267"/>
      <c r="ACW14" s="267"/>
      <c r="ACX14" s="267"/>
      <c r="ACY14" s="267"/>
      <c r="ACZ14" s="267"/>
      <c r="ADA14" s="267"/>
      <c r="ADB14" s="267"/>
      <c r="ADC14" s="267"/>
      <c r="ADD14" s="267"/>
      <c r="ADE14" s="267"/>
      <c r="ADF14" s="267"/>
      <c r="ADG14" s="267"/>
      <c r="ADH14" s="267"/>
      <c r="ADI14" s="267"/>
      <c r="ADJ14" s="267"/>
      <c r="ADK14" s="267"/>
      <c r="ADL14" s="267"/>
      <c r="ADM14" s="267"/>
      <c r="ADN14" s="267"/>
      <c r="ADO14" s="267"/>
      <c r="ADP14" s="267"/>
      <c r="ADQ14" s="267"/>
      <c r="ADR14" s="267"/>
      <c r="ADS14" s="267"/>
      <c r="ADT14" s="267"/>
      <c r="ADU14" s="267"/>
      <c r="ADV14" s="267"/>
      <c r="ADW14" s="267"/>
      <c r="ADX14" s="267"/>
      <c r="ADY14" s="267"/>
      <c r="ADZ14" s="267"/>
      <c r="AEA14" s="267"/>
      <c r="AEB14" s="267"/>
      <c r="AEC14" s="267"/>
      <c r="AED14" s="267"/>
      <c r="AEE14" s="267"/>
      <c r="AEF14" s="267"/>
      <c r="AEG14" s="267"/>
      <c r="AEH14" s="267"/>
      <c r="AEI14" s="267"/>
      <c r="AEJ14" s="267"/>
      <c r="AEK14" s="267"/>
      <c r="AEL14" s="267"/>
      <c r="AEM14" s="267"/>
      <c r="AEN14" s="267"/>
      <c r="AEO14" s="267"/>
      <c r="AEP14" s="267"/>
      <c r="AEQ14" s="267"/>
      <c r="AER14" s="267"/>
      <c r="AES14" s="267"/>
      <c r="AET14" s="267"/>
      <c r="AEU14" s="267"/>
      <c r="AEV14" s="267"/>
      <c r="AEW14" s="267"/>
      <c r="AEX14" s="267"/>
      <c r="AEY14" s="267"/>
      <c r="AEZ14" s="267"/>
      <c r="AFA14" s="267"/>
      <c r="AFB14" s="267"/>
      <c r="AFC14" s="267"/>
      <c r="AFD14" s="267"/>
      <c r="AFE14" s="267"/>
      <c r="AFF14" s="267"/>
      <c r="AFG14" s="267"/>
      <c r="AFH14" s="267"/>
      <c r="AFI14" s="267"/>
      <c r="AFJ14" s="267"/>
      <c r="AFK14" s="267"/>
      <c r="AFL14" s="267"/>
      <c r="AFM14" s="267"/>
      <c r="AFN14" s="267"/>
      <c r="AFO14" s="267"/>
      <c r="AFP14" s="267"/>
      <c r="AFQ14" s="267"/>
      <c r="AFR14" s="267"/>
      <c r="AFS14" s="267"/>
      <c r="AFT14" s="267"/>
      <c r="AFU14" s="267"/>
      <c r="AFV14" s="267"/>
      <c r="AFW14" s="267"/>
      <c r="AFX14" s="267"/>
      <c r="AFY14" s="267"/>
      <c r="AFZ14" s="267"/>
      <c r="AGA14" s="267"/>
      <c r="AGB14" s="267"/>
      <c r="AGC14" s="267"/>
      <c r="AGD14" s="267"/>
      <c r="AGE14" s="267"/>
      <c r="AGF14" s="267"/>
      <c r="AGG14" s="267"/>
      <c r="AGH14" s="267"/>
      <c r="AGI14" s="267"/>
      <c r="AGJ14" s="267"/>
      <c r="AGK14" s="267"/>
      <c r="AGL14" s="267"/>
      <c r="AGM14" s="267"/>
      <c r="AGN14" s="267"/>
      <c r="AGO14" s="267"/>
      <c r="AGP14" s="267"/>
      <c r="AGQ14" s="267"/>
      <c r="AGR14" s="267"/>
      <c r="AGS14" s="267"/>
      <c r="AGT14" s="267"/>
      <c r="AGU14" s="267"/>
      <c r="AGV14" s="267"/>
      <c r="AGW14" s="267"/>
      <c r="AGX14" s="267"/>
      <c r="AGY14" s="267"/>
      <c r="AGZ14" s="267"/>
      <c r="AHA14" s="267"/>
      <c r="AHB14" s="267"/>
      <c r="AHC14" s="267"/>
      <c r="AHD14" s="267"/>
      <c r="AHE14" s="267"/>
      <c r="AHF14" s="267"/>
      <c r="AHG14" s="267"/>
      <c r="AHH14" s="267"/>
      <c r="AHI14" s="267"/>
      <c r="AHJ14" s="267"/>
      <c r="AHK14" s="267"/>
      <c r="AHL14" s="267"/>
      <c r="AHM14" s="267"/>
      <c r="AHN14" s="267"/>
      <c r="AHO14" s="267"/>
      <c r="AHP14" s="267"/>
      <c r="AHQ14" s="267"/>
      <c r="AHR14" s="267"/>
      <c r="AHS14" s="267"/>
      <c r="AHT14" s="267"/>
      <c r="AHU14" s="267"/>
      <c r="AHV14" s="267"/>
      <c r="AHW14" s="267"/>
      <c r="AHX14" s="267"/>
      <c r="AHY14" s="267"/>
      <c r="AHZ14" s="267"/>
      <c r="AIA14" s="267"/>
      <c r="AIB14" s="267"/>
      <c r="AIC14" s="267"/>
      <c r="AID14" s="267"/>
      <c r="AIE14" s="267"/>
      <c r="AIF14" s="267"/>
      <c r="AIG14" s="267"/>
      <c r="AIH14" s="267"/>
      <c r="AII14" s="267"/>
      <c r="AIJ14" s="267"/>
      <c r="AIK14" s="267"/>
      <c r="AIL14" s="267"/>
      <c r="AIM14" s="267"/>
      <c r="AIN14" s="267"/>
      <c r="AIO14" s="267"/>
      <c r="AIP14" s="267"/>
      <c r="AIQ14" s="267"/>
      <c r="AIR14" s="267"/>
      <c r="AIS14" s="267"/>
      <c r="AIT14" s="267"/>
      <c r="AIU14" s="267"/>
      <c r="AIV14" s="267"/>
      <c r="AIW14" s="267"/>
      <c r="AIX14" s="267"/>
      <c r="AIY14" s="267"/>
      <c r="AIZ14" s="267"/>
      <c r="AJA14" s="267"/>
      <c r="AJB14" s="267"/>
      <c r="AJC14" s="267"/>
      <c r="AJD14" s="267"/>
      <c r="AJE14" s="267"/>
      <c r="AJF14" s="267"/>
      <c r="AJG14" s="267"/>
      <c r="AJH14" s="267"/>
      <c r="AJI14" s="267"/>
      <c r="AJJ14" s="267"/>
      <c r="AJK14" s="267"/>
      <c r="AJL14" s="267"/>
      <c r="AJM14" s="267"/>
      <c r="AJN14" s="267"/>
      <c r="AJO14" s="267"/>
      <c r="AJP14" s="267"/>
      <c r="AJQ14" s="267"/>
      <c r="AJR14" s="267"/>
      <c r="AJS14" s="267"/>
      <c r="AJT14" s="267"/>
      <c r="AJU14" s="267"/>
      <c r="AJV14" s="267"/>
      <c r="AJW14" s="267"/>
      <c r="AJX14" s="267"/>
      <c r="AJY14" s="267"/>
      <c r="AJZ14" s="267"/>
      <c r="AKA14" s="267"/>
      <c r="AKB14" s="267"/>
      <c r="AKC14" s="267"/>
      <c r="AKD14" s="267"/>
      <c r="AKE14" s="267"/>
      <c r="AKF14" s="267"/>
      <c r="AKG14" s="267"/>
      <c r="AKH14" s="267"/>
      <c r="AKI14" s="267"/>
      <c r="AKJ14" s="267"/>
      <c r="AKK14" s="267"/>
      <c r="AKL14" s="267"/>
      <c r="AKM14" s="267"/>
      <c r="AKN14" s="267"/>
      <c r="AKO14" s="267"/>
      <c r="AKP14" s="267"/>
      <c r="AKQ14" s="267"/>
      <c r="AKR14" s="267"/>
      <c r="AKS14" s="267"/>
      <c r="AKT14" s="267"/>
      <c r="AKU14" s="267"/>
      <c r="AKV14" s="267"/>
      <c r="AKW14" s="267"/>
      <c r="AKX14" s="267"/>
      <c r="AKY14" s="267"/>
      <c r="AKZ14" s="267"/>
      <c r="ALA14" s="267"/>
      <c r="ALB14" s="267"/>
      <c r="ALC14" s="267"/>
      <c r="ALD14" s="267"/>
      <c r="ALE14" s="267"/>
      <c r="ALF14" s="267"/>
      <c r="ALG14" s="267"/>
      <c r="ALH14" s="267"/>
      <c r="ALI14" s="267"/>
      <c r="ALJ14" s="267"/>
      <c r="ALK14" s="267"/>
      <c r="ALL14" s="267"/>
      <c r="ALM14" s="267"/>
      <c r="ALN14" s="267"/>
      <c r="ALO14" s="267"/>
      <c r="ALP14" s="267"/>
      <c r="ALQ14" s="267"/>
      <c r="ALR14" s="267"/>
      <c r="ALS14" s="267"/>
      <c r="ALT14" s="267"/>
      <c r="ALU14" s="267"/>
      <c r="ALV14" s="267"/>
      <c r="ALW14" s="267"/>
      <c r="ALX14" s="267"/>
      <c r="ALY14" s="267"/>
      <c r="ALZ14" s="267"/>
      <c r="AMA14" s="267"/>
      <c r="AMB14" s="267"/>
      <c r="AMC14" s="267"/>
      <c r="AMD14" s="267"/>
      <c r="AME14" s="267"/>
      <c r="AMF14" s="267"/>
      <c r="AMG14" s="267"/>
      <c r="AMH14" s="267"/>
    </row>
    <row r="15" spans="1:1025" s="239" customFormat="1" ht="12.75">
      <c r="A15" s="1012" t="s">
        <v>2180</v>
      </c>
      <c r="B15" s="1007" t="s">
        <v>2181</v>
      </c>
      <c r="C15" s="1047">
        <v>60000000</v>
      </c>
      <c r="D15" s="1047">
        <v>5010000</v>
      </c>
      <c r="E15" s="1047">
        <v>65010000</v>
      </c>
      <c r="F15" s="1047">
        <v>58449307.799999997</v>
      </c>
      <c r="G15" s="1047">
        <v>6560692.2000000002</v>
      </c>
      <c r="H15" s="1054">
        <f t="shared" si="0"/>
        <v>0.89908179972311952</v>
      </c>
      <c r="I15" s="100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267"/>
      <c r="AG15" s="267"/>
      <c r="AH15" s="267"/>
      <c r="AI15" s="267"/>
      <c r="AJ15" s="267"/>
      <c r="AK15" s="267"/>
      <c r="AL15" s="267"/>
      <c r="AM15" s="267"/>
      <c r="AN15" s="267"/>
      <c r="AO15" s="267"/>
      <c r="AP15" s="267"/>
      <c r="AQ15" s="267"/>
      <c r="AR15" s="267"/>
      <c r="AS15" s="267"/>
      <c r="AT15" s="267"/>
      <c r="AU15" s="267"/>
      <c r="AV15" s="267"/>
      <c r="AW15" s="267"/>
      <c r="AX15" s="267"/>
      <c r="AY15" s="267"/>
      <c r="AZ15" s="267"/>
      <c r="BA15" s="267"/>
      <c r="BB15" s="267"/>
      <c r="BC15" s="267"/>
      <c r="BD15" s="267"/>
      <c r="BE15" s="267"/>
      <c r="BF15" s="267"/>
      <c r="BG15" s="267"/>
      <c r="BH15" s="267"/>
      <c r="BI15" s="267"/>
      <c r="BJ15" s="267"/>
      <c r="BK15" s="267"/>
      <c r="BL15" s="267"/>
      <c r="BM15" s="267"/>
      <c r="BN15" s="267"/>
      <c r="BO15" s="267"/>
      <c r="BP15" s="267"/>
      <c r="BQ15" s="267"/>
      <c r="BR15" s="267"/>
      <c r="BS15" s="267"/>
      <c r="BT15" s="267"/>
      <c r="BU15" s="267"/>
      <c r="BV15" s="267"/>
      <c r="BW15" s="267"/>
      <c r="BX15" s="267"/>
      <c r="BY15" s="267"/>
      <c r="BZ15" s="267"/>
      <c r="CA15" s="267"/>
      <c r="CB15" s="267"/>
      <c r="CC15" s="267"/>
      <c r="CD15" s="267"/>
      <c r="CE15" s="267"/>
      <c r="CF15" s="267"/>
      <c r="CG15" s="267"/>
      <c r="CH15" s="267"/>
      <c r="CI15" s="267"/>
      <c r="CJ15" s="267"/>
      <c r="CK15" s="267"/>
      <c r="CL15" s="267"/>
      <c r="CM15" s="267"/>
      <c r="CN15" s="267"/>
      <c r="CO15" s="267"/>
      <c r="CP15" s="267"/>
      <c r="CQ15" s="267"/>
      <c r="CR15" s="267"/>
      <c r="CS15" s="267"/>
      <c r="CT15" s="267"/>
      <c r="CU15" s="267"/>
      <c r="CV15" s="267"/>
      <c r="CW15" s="267"/>
      <c r="CX15" s="267"/>
      <c r="CY15" s="267"/>
      <c r="CZ15" s="267"/>
      <c r="DA15" s="267"/>
      <c r="DB15" s="267"/>
      <c r="DC15" s="267"/>
      <c r="DD15" s="267"/>
      <c r="DE15" s="267"/>
      <c r="DF15" s="267"/>
      <c r="DG15" s="267"/>
      <c r="DH15" s="267"/>
      <c r="DI15" s="267"/>
      <c r="DJ15" s="267"/>
      <c r="DK15" s="267"/>
      <c r="DL15" s="267"/>
      <c r="DM15" s="267"/>
      <c r="DN15" s="267"/>
      <c r="DO15" s="267"/>
      <c r="DP15" s="267"/>
      <c r="DQ15" s="267"/>
      <c r="DR15" s="267"/>
      <c r="DS15" s="267"/>
      <c r="DT15" s="267"/>
      <c r="DU15" s="267"/>
      <c r="DV15" s="267"/>
      <c r="DW15" s="267"/>
      <c r="DX15" s="267"/>
      <c r="DY15" s="267"/>
      <c r="DZ15" s="267"/>
      <c r="EA15" s="267"/>
      <c r="EB15" s="267"/>
      <c r="EC15" s="267"/>
      <c r="ED15" s="267"/>
      <c r="EE15" s="267"/>
      <c r="EF15" s="267"/>
      <c r="EG15" s="267"/>
      <c r="EH15" s="267"/>
      <c r="EI15" s="267"/>
      <c r="EJ15" s="267"/>
      <c r="EK15" s="267"/>
      <c r="EL15" s="267"/>
      <c r="EM15" s="267"/>
      <c r="EN15" s="267"/>
      <c r="EO15" s="267"/>
      <c r="EP15" s="267"/>
      <c r="EQ15" s="267"/>
      <c r="ER15" s="267"/>
      <c r="ES15" s="267"/>
      <c r="ET15" s="267"/>
      <c r="EU15" s="267"/>
      <c r="EV15" s="267"/>
      <c r="EW15" s="267"/>
      <c r="EX15" s="267"/>
      <c r="EY15" s="267"/>
      <c r="EZ15" s="267"/>
      <c r="FA15" s="267"/>
      <c r="FB15" s="267"/>
      <c r="FC15" s="267"/>
      <c r="FD15" s="267"/>
      <c r="FE15" s="267"/>
      <c r="FF15" s="267"/>
      <c r="FG15" s="267"/>
      <c r="FH15" s="267"/>
      <c r="FI15" s="267"/>
      <c r="FJ15" s="267"/>
      <c r="FK15" s="267"/>
      <c r="FL15" s="267"/>
      <c r="FM15" s="267"/>
      <c r="FN15" s="267"/>
      <c r="FO15" s="267"/>
      <c r="FP15" s="267"/>
      <c r="FQ15" s="267"/>
      <c r="FR15" s="267"/>
      <c r="FS15" s="267"/>
      <c r="FT15" s="267"/>
      <c r="FU15" s="267"/>
      <c r="FV15" s="267"/>
      <c r="FW15" s="267"/>
      <c r="FX15" s="267"/>
      <c r="FY15" s="267"/>
      <c r="FZ15" s="267"/>
      <c r="GA15" s="267"/>
      <c r="GB15" s="267"/>
      <c r="GC15" s="267"/>
      <c r="GD15" s="267"/>
      <c r="GE15" s="267"/>
      <c r="GF15" s="267"/>
      <c r="GG15" s="267"/>
      <c r="GH15" s="267"/>
      <c r="GI15" s="267"/>
      <c r="GJ15" s="267"/>
      <c r="GK15" s="267"/>
      <c r="GL15" s="267"/>
      <c r="GM15" s="267"/>
      <c r="GN15" s="267"/>
      <c r="GO15" s="267"/>
      <c r="GP15" s="267"/>
      <c r="GQ15" s="267"/>
      <c r="GR15" s="267"/>
      <c r="GS15" s="267"/>
      <c r="GT15" s="267"/>
      <c r="GU15" s="267"/>
      <c r="GV15" s="267"/>
      <c r="GW15" s="267"/>
      <c r="GX15" s="267"/>
      <c r="GY15" s="267"/>
      <c r="GZ15" s="267"/>
      <c r="HA15" s="267"/>
      <c r="HB15" s="267"/>
      <c r="HC15" s="267"/>
      <c r="HD15" s="267"/>
      <c r="HE15" s="267"/>
      <c r="HF15" s="267"/>
      <c r="HG15" s="267"/>
      <c r="HH15" s="267"/>
      <c r="HI15" s="267"/>
      <c r="HJ15" s="267"/>
      <c r="HK15" s="267"/>
      <c r="HL15" s="267"/>
      <c r="HM15" s="267"/>
      <c r="HN15" s="267"/>
      <c r="HO15" s="267"/>
      <c r="HP15" s="267"/>
      <c r="HQ15" s="267"/>
      <c r="HR15" s="267"/>
      <c r="HS15" s="267"/>
      <c r="HT15" s="267"/>
      <c r="HU15" s="267"/>
      <c r="HV15" s="267"/>
      <c r="HW15" s="267"/>
      <c r="HX15" s="267"/>
      <c r="HY15" s="267"/>
      <c r="HZ15" s="267"/>
      <c r="IA15" s="267"/>
      <c r="IB15" s="267"/>
      <c r="IC15" s="267"/>
      <c r="ID15" s="267"/>
      <c r="IE15" s="267"/>
      <c r="IF15" s="267"/>
      <c r="IG15" s="267"/>
      <c r="IH15" s="267"/>
      <c r="II15" s="267"/>
      <c r="IJ15" s="267"/>
      <c r="IK15" s="267"/>
      <c r="IL15" s="267"/>
      <c r="IM15" s="267"/>
      <c r="IN15" s="267"/>
      <c r="IO15" s="267"/>
      <c r="IP15" s="267"/>
      <c r="IQ15" s="267"/>
      <c r="IR15" s="267"/>
      <c r="IS15" s="267"/>
      <c r="IT15" s="267"/>
      <c r="IU15" s="267"/>
      <c r="IV15" s="267"/>
      <c r="IW15" s="267"/>
      <c r="IX15" s="267"/>
      <c r="IY15" s="267"/>
      <c r="IZ15" s="267"/>
      <c r="JA15" s="267"/>
      <c r="JB15" s="267"/>
      <c r="JC15" s="267"/>
      <c r="JD15" s="267"/>
      <c r="JE15" s="267"/>
      <c r="JF15" s="267"/>
      <c r="JG15" s="267"/>
      <c r="JH15" s="267"/>
      <c r="JI15" s="267"/>
      <c r="JJ15" s="267"/>
      <c r="JK15" s="267"/>
      <c r="JL15" s="267"/>
      <c r="JM15" s="267"/>
      <c r="JN15" s="267"/>
      <c r="JO15" s="267"/>
      <c r="JP15" s="267"/>
      <c r="JQ15" s="267"/>
      <c r="JR15" s="267"/>
      <c r="JS15" s="267"/>
      <c r="JT15" s="267"/>
      <c r="JU15" s="267"/>
      <c r="JV15" s="267"/>
      <c r="JW15" s="267"/>
      <c r="JX15" s="267"/>
      <c r="JY15" s="267"/>
      <c r="JZ15" s="267"/>
      <c r="KA15" s="267"/>
      <c r="KB15" s="267"/>
      <c r="KC15" s="267"/>
      <c r="KD15" s="267"/>
      <c r="KE15" s="267"/>
      <c r="KF15" s="267"/>
      <c r="KG15" s="267"/>
      <c r="KH15" s="267"/>
      <c r="KI15" s="267"/>
      <c r="KJ15" s="267"/>
      <c r="KK15" s="267"/>
      <c r="KL15" s="267"/>
      <c r="KM15" s="267"/>
      <c r="KN15" s="267"/>
      <c r="KO15" s="267"/>
      <c r="KP15" s="267"/>
      <c r="KQ15" s="267"/>
      <c r="KR15" s="267"/>
      <c r="KS15" s="267"/>
      <c r="KT15" s="267"/>
      <c r="KU15" s="267"/>
      <c r="KV15" s="267"/>
      <c r="KW15" s="267"/>
      <c r="KX15" s="267"/>
      <c r="KY15" s="267"/>
      <c r="KZ15" s="267"/>
      <c r="LA15" s="267"/>
      <c r="LB15" s="267"/>
      <c r="LC15" s="267"/>
      <c r="LD15" s="267"/>
      <c r="LE15" s="267"/>
      <c r="LF15" s="267"/>
      <c r="LG15" s="267"/>
      <c r="LH15" s="267"/>
      <c r="LI15" s="267"/>
      <c r="LJ15" s="267"/>
      <c r="LK15" s="267"/>
      <c r="LL15" s="267"/>
      <c r="LM15" s="267"/>
      <c r="LN15" s="267"/>
      <c r="LO15" s="267"/>
      <c r="LP15" s="267"/>
      <c r="LQ15" s="267"/>
      <c r="LR15" s="267"/>
      <c r="LS15" s="267"/>
      <c r="LT15" s="267"/>
      <c r="LU15" s="267"/>
      <c r="LV15" s="267"/>
      <c r="LW15" s="267"/>
      <c r="LX15" s="267"/>
      <c r="LY15" s="267"/>
      <c r="LZ15" s="267"/>
      <c r="MA15" s="267"/>
      <c r="MB15" s="267"/>
      <c r="MC15" s="267"/>
      <c r="MD15" s="267"/>
      <c r="ME15" s="267"/>
      <c r="MF15" s="267"/>
      <c r="MG15" s="267"/>
      <c r="MH15" s="267"/>
      <c r="MI15" s="267"/>
      <c r="MJ15" s="267"/>
      <c r="MK15" s="267"/>
      <c r="ML15" s="267"/>
      <c r="MM15" s="267"/>
      <c r="MN15" s="267"/>
      <c r="MO15" s="267"/>
      <c r="MP15" s="267"/>
      <c r="MQ15" s="267"/>
      <c r="MR15" s="267"/>
      <c r="MS15" s="267"/>
      <c r="MT15" s="267"/>
      <c r="MU15" s="267"/>
      <c r="MV15" s="267"/>
      <c r="MW15" s="267"/>
      <c r="MX15" s="267"/>
      <c r="MY15" s="267"/>
      <c r="MZ15" s="267"/>
      <c r="NA15" s="267"/>
      <c r="NB15" s="267"/>
      <c r="NC15" s="267"/>
      <c r="ND15" s="267"/>
      <c r="NE15" s="267"/>
      <c r="NF15" s="267"/>
      <c r="NG15" s="267"/>
      <c r="NH15" s="267"/>
      <c r="NI15" s="267"/>
      <c r="NJ15" s="267"/>
      <c r="NK15" s="267"/>
      <c r="NL15" s="267"/>
      <c r="NM15" s="267"/>
      <c r="NN15" s="267"/>
      <c r="NO15" s="267"/>
      <c r="NP15" s="267"/>
      <c r="NQ15" s="267"/>
      <c r="NR15" s="267"/>
      <c r="NS15" s="267"/>
      <c r="NT15" s="267"/>
      <c r="NU15" s="267"/>
      <c r="NV15" s="267"/>
      <c r="NW15" s="267"/>
      <c r="NX15" s="267"/>
      <c r="NY15" s="267"/>
      <c r="NZ15" s="267"/>
      <c r="OA15" s="267"/>
      <c r="OB15" s="267"/>
      <c r="OC15" s="267"/>
      <c r="OD15" s="267"/>
      <c r="OE15" s="267"/>
      <c r="OF15" s="267"/>
      <c r="OG15" s="267"/>
      <c r="OH15" s="267"/>
      <c r="OI15" s="267"/>
      <c r="OJ15" s="267"/>
      <c r="OK15" s="267"/>
      <c r="OL15" s="267"/>
      <c r="OM15" s="267"/>
      <c r="ON15" s="267"/>
      <c r="OO15" s="267"/>
      <c r="OP15" s="267"/>
      <c r="OQ15" s="267"/>
      <c r="OR15" s="267"/>
      <c r="OS15" s="267"/>
      <c r="OT15" s="267"/>
      <c r="OU15" s="267"/>
      <c r="OV15" s="267"/>
      <c r="OW15" s="267"/>
      <c r="OX15" s="267"/>
      <c r="OY15" s="267"/>
      <c r="OZ15" s="267"/>
      <c r="PA15" s="267"/>
      <c r="PB15" s="267"/>
      <c r="PC15" s="267"/>
      <c r="PD15" s="267"/>
      <c r="PE15" s="267"/>
      <c r="PF15" s="267"/>
      <c r="PG15" s="267"/>
      <c r="PH15" s="267"/>
      <c r="PI15" s="267"/>
      <c r="PJ15" s="267"/>
      <c r="PK15" s="267"/>
      <c r="PL15" s="267"/>
      <c r="PM15" s="267"/>
      <c r="PN15" s="267"/>
      <c r="PO15" s="267"/>
      <c r="PP15" s="267"/>
      <c r="PQ15" s="267"/>
      <c r="PR15" s="267"/>
      <c r="PS15" s="267"/>
      <c r="PT15" s="267"/>
      <c r="PU15" s="267"/>
      <c r="PV15" s="267"/>
      <c r="PW15" s="267"/>
      <c r="PX15" s="267"/>
      <c r="PY15" s="267"/>
      <c r="PZ15" s="267"/>
      <c r="QA15" s="267"/>
      <c r="QB15" s="267"/>
      <c r="QC15" s="267"/>
      <c r="QD15" s="267"/>
      <c r="QE15" s="267"/>
      <c r="QF15" s="267"/>
      <c r="QG15" s="267"/>
      <c r="QH15" s="267"/>
      <c r="QI15" s="267"/>
      <c r="QJ15" s="267"/>
      <c r="QK15" s="267"/>
      <c r="QL15" s="267"/>
      <c r="QM15" s="267"/>
      <c r="QN15" s="267"/>
      <c r="QO15" s="267"/>
      <c r="QP15" s="267"/>
      <c r="QQ15" s="267"/>
      <c r="QR15" s="267"/>
      <c r="QS15" s="267"/>
      <c r="QT15" s="267"/>
      <c r="QU15" s="267"/>
      <c r="QV15" s="267"/>
      <c r="QW15" s="267"/>
      <c r="QX15" s="267"/>
      <c r="QY15" s="267"/>
      <c r="QZ15" s="267"/>
      <c r="RA15" s="267"/>
      <c r="RB15" s="267"/>
      <c r="RC15" s="267"/>
      <c r="RD15" s="267"/>
      <c r="RE15" s="267"/>
      <c r="RF15" s="267"/>
      <c r="RG15" s="267"/>
      <c r="RH15" s="267"/>
      <c r="RI15" s="267"/>
      <c r="RJ15" s="267"/>
      <c r="RK15" s="267"/>
      <c r="RL15" s="267"/>
      <c r="RM15" s="267"/>
      <c r="RN15" s="267"/>
      <c r="RO15" s="267"/>
      <c r="RP15" s="267"/>
      <c r="RQ15" s="267"/>
      <c r="RR15" s="267"/>
      <c r="RS15" s="267"/>
      <c r="RT15" s="267"/>
      <c r="RU15" s="267"/>
      <c r="RV15" s="267"/>
      <c r="RW15" s="267"/>
      <c r="RX15" s="267"/>
      <c r="RY15" s="267"/>
      <c r="RZ15" s="267"/>
      <c r="SA15" s="267"/>
      <c r="SB15" s="267"/>
      <c r="SC15" s="267"/>
      <c r="SD15" s="267"/>
      <c r="SE15" s="267"/>
      <c r="SF15" s="267"/>
      <c r="SG15" s="267"/>
      <c r="SH15" s="267"/>
      <c r="SI15" s="267"/>
      <c r="SJ15" s="267"/>
      <c r="SK15" s="267"/>
      <c r="SL15" s="267"/>
      <c r="SM15" s="267"/>
      <c r="SN15" s="267"/>
      <c r="SO15" s="267"/>
      <c r="SP15" s="267"/>
      <c r="SQ15" s="267"/>
      <c r="SR15" s="267"/>
      <c r="SS15" s="267"/>
      <c r="ST15" s="267"/>
      <c r="SU15" s="267"/>
      <c r="SV15" s="267"/>
      <c r="SW15" s="267"/>
      <c r="SX15" s="267"/>
      <c r="SY15" s="267"/>
      <c r="SZ15" s="267"/>
      <c r="TA15" s="267"/>
      <c r="TB15" s="267"/>
      <c r="TC15" s="267"/>
      <c r="TD15" s="267"/>
      <c r="TE15" s="267"/>
      <c r="TF15" s="267"/>
      <c r="TG15" s="267"/>
      <c r="TH15" s="267"/>
      <c r="TI15" s="267"/>
      <c r="TJ15" s="267"/>
      <c r="TK15" s="267"/>
      <c r="TL15" s="267"/>
      <c r="TM15" s="267"/>
      <c r="TN15" s="267"/>
      <c r="TO15" s="267"/>
      <c r="TP15" s="267"/>
      <c r="TQ15" s="267"/>
      <c r="TR15" s="267"/>
      <c r="TS15" s="267"/>
      <c r="TT15" s="267"/>
      <c r="TU15" s="267"/>
      <c r="TV15" s="267"/>
      <c r="TW15" s="267"/>
      <c r="TX15" s="267"/>
      <c r="TY15" s="267"/>
      <c r="TZ15" s="267"/>
      <c r="UA15" s="267"/>
      <c r="UB15" s="267"/>
      <c r="UC15" s="267"/>
      <c r="UD15" s="267"/>
      <c r="UE15" s="267"/>
      <c r="UF15" s="267"/>
      <c r="UG15" s="267"/>
      <c r="UH15" s="267"/>
      <c r="UI15" s="267"/>
      <c r="UJ15" s="267"/>
      <c r="UK15" s="267"/>
      <c r="UL15" s="267"/>
      <c r="UM15" s="267"/>
      <c r="UN15" s="267"/>
      <c r="UO15" s="267"/>
      <c r="UP15" s="267"/>
      <c r="UQ15" s="267"/>
      <c r="UR15" s="267"/>
      <c r="US15" s="267"/>
      <c r="UT15" s="267"/>
      <c r="UU15" s="267"/>
      <c r="UV15" s="267"/>
      <c r="UW15" s="267"/>
      <c r="UX15" s="267"/>
      <c r="UY15" s="267"/>
      <c r="UZ15" s="267"/>
      <c r="VA15" s="267"/>
      <c r="VB15" s="267"/>
      <c r="VC15" s="267"/>
      <c r="VD15" s="267"/>
      <c r="VE15" s="267"/>
      <c r="VF15" s="267"/>
      <c r="VG15" s="267"/>
      <c r="VH15" s="267"/>
      <c r="VI15" s="267"/>
      <c r="VJ15" s="267"/>
      <c r="VK15" s="267"/>
      <c r="VL15" s="267"/>
      <c r="VM15" s="267"/>
      <c r="VN15" s="267"/>
      <c r="VO15" s="267"/>
      <c r="VP15" s="267"/>
      <c r="VQ15" s="267"/>
      <c r="VR15" s="267"/>
      <c r="VS15" s="267"/>
      <c r="VT15" s="267"/>
      <c r="VU15" s="267"/>
      <c r="VV15" s="267"/>
      <c r="VW15" s="267"/>
      <c r="VX15" s="267"/>
      <c r="VY15" s="267"/>
      <c r="VZ15" s="267"/>
      <c r="WA15" s="267"/>
      <c r="WB15" s="267"/>
      <c r="WC15" s="267"/>
      <c r="WD15" s="267"/>
      <c r="WE15" s="267"/>
      <c r="WF15" s="267"/>
      <c r="WG15" s="267"/>
      <c r="WH15" s="267"/>
      <c r="WI15" s="267"/>
      <c r="WJ15" s="267"/>
      <c r="WK15" s="267"/>
      <c r="WL15" s="267"/>
      <c r="WM15" s="267"/>
      <c r="WN15" s="267"/>
      <c r="WO15" s="267"/>
      <c r="WP15" s="267"/>
      <c r="WQ15" s="267"/>
      <c r="WR15" s="267"/>
      <c r="WS15" s="267"/>
      <c r="WT15" s="267"/>
      <c r="WU15" s="267"/>
      <c r="WV15" s="267"/>
      <c r="WW15" s="267"/>
      <c r="WX15" s="267"/>
      <c r="WY15" s="267"/>
      <c r="WZ15" s="267"/>
      <c r="XA15" s="267"/>
      <c r="XB15" s="267"/>
      <c r="XC15" s="267"/>
      <c r="XD15" s="267"/>
      <c r="XE15" s="267"/>
      <c r="XF15" s="267"/>
      <c r="XG15" s="267"/>
      <c r="XH15" s="267"/>
      <c r="XI15" s="267"/>
      <c r="XJ15" s="267"/>
      <c r="XK15" s="267"/>
      <c r="XL15" s="267"/>
      <c r="XM15" s="267"/>
      <c r="XN15" s="267"/>
      <c r="XO15" s="267"/>
      <c r="XP15" s="267"/>
      <c r="XQ15" s="267"/>
      <c r="XR15" s="267"/>
      <c r="XS15" s="267"/>
      <c r="XT15" s="267"/>
      <c r="XU15" s="267"/>
      <c r="XV15" s="267"/>
      <c r="XW15" s="267"/>
      <c r="XX15" s="267"/>
      <c r="XY15" s="267"/>
      <c r="XZ15" s="267"/>
      <c r="YA15" s="267"/>
      <c r="YB15" s="267"/>
      <c r="YC15" s="267"/>
      <c r="YD15" s="267"/>
      <c r="YE15" s="267"/>
      <c r="YF15" s="267"/>
      <c r="YG15" s="267"/>
      <c r="YH15" s="267"/>
      <c r="YI15" s="267"/>
      <c r="YJ15" s="267"/>
      <c r="YK15" s="267"/>
      <c r="YL15" s="267"/>
      <c r="YM15" s="267"/>
      <c r="YN15" s="267"/>
      <c r="YO15" s="267"/>
      <c r="YP15" s="267"/>
      <c r="YQ15" s="267"/>
      <c r="YR15" s="267"/>
      <c r="YS15" s="267"/>
      <c r="YT15" s="267"/>
      <c r="YU15" s="267"/>
      <c r="YV15" s="267"/>
      <c r="YW15" s="267"/>
      <c r="YX15" s="267"/>
      <c r="YY15" s="267"/>
      <c r="YZ15" s="267"/>
      <c r="ZA15" s="267"/>
      <c r="ZB15" s="267"/>
      <c r="ZC15" s="267"/>
      <c r="ZD15" s="267"/>
      <c r="ZE15" s="267"/>
      <c r="ZF15" s="267"/>
      <c r="ZG15" s="267"/>
      <c r="ZH15" s="267"/>
      <c r="ZI15" s="267"/>
      <c r="ZJ15" s="267"/>
      <c r="ZK15" s="267"/>
      <c r="ZL15" s="267"/>
      <c r="ZM15" s="267"/>
      <c r="ZN15" s="267"/>
      <c r="ZO15" s="267"/>
      <c r="ZP15" s="267"/>
      <c r="ZQ15" s="267"/>
      <c r="ZR15" s="267"/>
      <c r="ZS15" s="267"/>
      <c r="ZT15" s="267"/>
      <c r="ZU15" s="267"/>
      <c r="ZV15" s="267"/>
      <c r="ZW15" s="267"/>
      <c r="ZX15" s="267"/>
      <c r="ZY15" s="267"/>
      <c r="ZZ15" s="267"/>
      <c r="AAA15" s="267"/>
      <c r="AAB15" s="267"/>
      <c r="AAC15" s="267"/>
      <c r="AAD15" s="267"/>
      <c r="AAE15" s="267"/>
      <c r="AAF15" s="267"/>
      <c r="AAG15" s="267"/>
      <c r="AAH15" s="267"/>
      <c r="AAI15" s="267"/>
      <c r="AAJ15" s="267"/>
      <c r="AAK15" s="267"/>
      <c r="AAL15" s="267"/>
      <c r="AAM15" s="267"/>
      <c r="AAN15" s="267"/>
      <c r="AAO15" s="267"/>
      <c r="AAP15" s="267"/>
      <c r="AAQ15" s="267"/>
      <c r="AAR15" s="267"/>
      <c r="AAS15" s="267"/>
      <c r="AAT15" s="267"/>
      <c r="AAU15" s="267"/>
      <c r="AAV15" s="267"/>
      <c r="AAW15" s="267"/>
      <c r="AAX15" s="267"/>
      <c r="AAY15" s="267"/>
      <c r="AAZ15" s="267"/>
      <c r="ABA15" s="267"/>
      <c r="ABB15" s="267"/>
      <c r="ABC15" s="267"/>
      <c r="ABD15" s="267"/>
      <c r="ABE15" s="267"/>
      <c r="ABF15" s="267"/>
      <c r="ABG15" s="267"/>
      <c r="ABH15" s="267"/>
      <c r="ABI15" s="267"/>
      <c r="ABJ15" s="267"/>
      <c r="ABK15" s="267"/>
      <c r="ABL15" s="267"/>
      <c r="ABM15" s="267"/>
      <c r="ABN15" s="267"/>
      <c r="ABO15" s="267"/>
      <c r="ABP15" s="267"/>
      <c r="ABQ15" s="267"/>
      <c r="ABR15" s="267"/>
      <c r="ABS15" s="267"/>
      <c r="ABT15" s="267"/>
      <c r="ABU15" s="267"/>
      <c r="ABV15" s="267"/>
      <c r="ABW15" s="267"/>
      <c r="ABX15" s="267"/>
      <c r="ABY15" s="267"/>
      <c r="ABZ15" s="267"/>
      <c r="ACA15" s="267"/>
      <c r="ACB15" s="267"/>
      <c r="ACC15" s="267"/>
      <c r="ACD15" s="267"/>
      <c r="ACE15" s="267"/>
      <c r="ACF15" s="267"/>
      <c r="ACG15" s="267"/>
      <c r="ACH15" s="267"/>
      <c r="ACI15" s="267"/>
      <c r="ACJ15" s="267"/>
      <c r="ACK15" s="267"/>
      <c r="ACL15" s="267"/>
      <c r="ACM15" s="267"/>
      <c r="ACN15" s="267"/>
      <c r="ACO15" s="267"/>
      <c r="ACP15" s="267"/>
      <c r="ACQ15" s="267"/>
      <c r="ACR15" s="267"/>
      <c r="ACS15" s="267"/>
      <c r="ACT15" s="267"/>
      <c r="ACU15" s="267"/>
      <c r="ACV15" s="267"/>
      <c r="ACW15" s="267"/>
      <c r="ACX15" s="267"/>
      <c r="ACY15" s="267"/>
      <c r="ACZ15" s="267"/>
      <c r="ADA15" s="267"/>
      <c r="ADB15" s="267"/>
      <c r="ADC15" s="267"/>
      <c r="ADD15" s="267"/>
      <c r="ADE15" s="267"/>
      <c r="ADF15" s="267"/>
      <c r="ADG15" s="267"/>
      <c r="ADH15" s="267"/>
      <c r="ADI15" s="267"/>
      <c r="ADJ15" s="267"/>
      <c r="ADK15" s="267"/>
      <c r="ADL15" s="267"/>
      <c r="ADM15" s="267"/>
      <c r="ADN15" s="267"/>
      <c r="ADO15" s="267"/>
      <c r="ADP15" s="267"/>
      <c r="ADQ15" s="267"/>
      <c r="ADR15" s="267"/>
      <c r="ADS15" s="267"/>
      <c r="ADT15" s="267"/>
      <c r="ADU15" s="267"/>
      <c r="ADV15" s="267"/>
      <c r="ADW15" s="267"/>
      <c r="ADX15" s="267"/>
      <c r="ADY15" s="267"/>
      <c r="ADZ15" s="267"/>
      <c r="AEA15" s="267"/>
      <c r="AEB15" s="267"/>
      <c r="AEC15" s="267"/>
      <c r="AED15" s="267"/>
      <c r="AEE15" s="267"/>
      <c r="AEF15" s="267"/>
      <c r="AEG15" s="267"/>
      <c r="AEH15" s="267"/>
      <c r="AEI15" s="267"/>
      <c r="AEJ15" s="267"/>
      <c r="AEK15" s="267"/>
      <c r="AEL15" s="267"/>
      <c r="AEM15" s="267"/>
      <c r="AEN15" s="267"/>
      <c r="AEO15" s="267"/>
      <c r="AEP15" s="267"/>
      <c r="AEQ15" s="267"/>
      <c r="AER15" s="267"/>
      <c r="AES15" s="267"/>
      <c r="AET15" s="267"/>
      <c r="AEU15" s="267"/>
      <c r="AEV15" s="267"/>
      <c r="AEW15" s="267"/>
      <c r="AEX15" s="267"/>
      <c r="AEY15" s="267"/>
      <c r="AEZ15" s="267"/>
      <c r="AFA15" s="267"/>
      <c r="AFB15" s="267"/>
      <c r="AFC15" s="267"/>
      <c r="AFD15" s="267"/>
      <c r="AFE15" s="267"/>
      <c r="AFF15" s="267"/>
      <c r="AFG15" s="267"/>
      <c r="AFH15" s="267"/>
      <c r="AFI15" s="267"/>
      <c r="AFJ15" s="267"/>
      <c r="AFK15" s="267"/>
      <c r="AFL15" s="267"/>
      <c r="AFM15" s="267"/>
      <c r="AFN15" s="267"/>
      <c r="AFO15" s="267"/>
      <c r="AFP15" s="267"/>
      <c r="AFQ15" s="267"/>
      <c r="AFR15" s="267"/>
      <c r="AFS15" s="267"/>
      <c r="AFT15" s="267"/>
      <c r="AFU15" s="267"/>
      <c r="AFV15" s="267"/>
      <c r="AFW15" s="267"/>
      <c r="AFX15" s="267"/>
      <c r="AFY15" s="267"/>
      <c r="AFZ15" s="267"/>
      <c r="AGA15" s="267"/>
      <c r="AGB15" s="267"/>
      <c r="AGC15" s="267"/>
      <c r="AGD15" s="267"/>
      <c r="AGE15" s="267"/>
      <c r="AGF15" s="267"/>
      <c r="AGG15" s="267"/>
      <c r="AGH15" s="267"/>
      <c r="AGI15" s="267"/>
      <c r="AGJ15" s="267"/>
      <c r="AGK15" s="267"/>
      <c r="AGL15" s="267"/>
      <c r="AGM15" s="267"/>
      <c r="AGN15" s="267"/>
      <c r="AGO15" s="267"/>
      <c r="AGP15" s="267"/>
      <c r="AGQ15" s="267"/>
      <c r="AGR15" s="267"/>
      <c r="AGS15" s="267"/>
      <c r="AGT15" s="267"/>
      <c r="AGU15" s="267"/>
      <c r="AGV15" s="267"/>
      <c r="AGW15" s="267"/>
      <c r="AGX15" s="267"/>
      <c r="AGY15" s="267"/>
      <c r="AGZ15" s="267"/>
      <c r="AHA15" s="267"/>
      <c r="AHB15" s="267"/>
      <c r="AHC15" s="267"/>
      <c r="AHD15" s="267"/>
      <c r="AHE15" s="267"/>
      <c r="AHF15" s="267"/>
      <c r="AHG15" s="267"/>
      <c r="AHH15" s="267"/>
      <c r="AHI15" s="267"/>
      <c r="AHJ15" s="267"/>
      <c r="AHK15" s="267"/>
      <c r="AHL15" s="267"/>
      <c r="AHM15" s="267"/>
      <c r="AHN15" s="267"/>
      <c r="AHO15" s="267"/>
      <c r="AHP15" s="267"/>
      <c r="AHQ15" s="267"/>
      <c r="AHR15" s="267"/>
      <c r="AHS15" s="267"/>
      <c r="AHT15" s="267"/>
      <c r="AHU15" s="267"/>
      <c r="AHV15" s="267"/>
      <c r="AHW15" s="267"/>
      <c r="AHX15" s="267"/>
      <c r="AHY15" s="267"/>
      <c r="AHZ15" s="267"/>
      <c r="AIA15" s="267"/>
      <c r="AIB15" s="267"/>
      <c r="AIC15" s="267"/>
      <c r="AID15" s="267"/>
      <c r="AIE15" s="267"/>
      <c r="AIF15" s="267"/>
      <c r="AIG15" s="267"/>
      <c r="AIH15" s="267"/>
      <c r="AII15" s="267"/>
      <c r="AIJ15" s="267"/>
      <c r="AIK15" s="267"/>
      <c r="AIL15" s="267"/>
      <c r="AIM15" s="267"/>
      <c r="AIN15" s="267"/>
      <c r="AIO15" s="267"/>
      <c r="AIP15" s="267"/>
      <c r="AIQ15" s="267"/>
      <c r="AIR15" s="267"/>
      <c r="AIS15" s="267"/>
      <c r="AIT15" s="267"/>
      <c r="AIU15" s="267"/>
      <c r="AIV15" s="267"/>
      <c r="AIW15" s="267"/>
      <c r="AIX15" s="267"/>
      <c r="AIY15" s="267"/>
      <c r="AIZ15" s="267"/>
      <c r="AJA15" s="267"/>
      <c r="AJB15" s="267"/>
      <c r="AJC15" s="267"/>
      <c r="AJD15" s="267"/>
      <c r="AJE15" s="267"/>
      <c r="AJF15" s="267"/>
      <c r="AJG15" s="267"/>
      <c r="AJH15" s="267"/>
      <c r="AJI15" s="267"/>
      <c r="AJJ15" s="267"/>
      <c r="AJK15" s="267"/>
      <c r="AJL15" s="267"/>
      <c r="AJM15" s="267"/>
      <c r="AJN15" s="267"/>
      <c r="AJO15" s="267"/>
      <c r="AJP15" s="267"/>
      <c r="AJQ15" s="267"/>
      <c r="AJR15" s="267"/>
      <c r="AJS15" s="267"/>
      <c r="AJT15" s="267"/>
      <c r="AJU15" s="267"/>
      <c r="AJV15" s="267"/>
      <c r="AJW15" s="267"/>
      <c r="AJX15" s="267"/>
      <c r="AJY15" s="267"/>
      <c r="AJZ15" s="267"/>
      <c r="AKA15" s="267"/>
      <c r="AKB15" s="267"/>
      <c r="AKC15" s="267"/>
      <c r="AKD15" s="267"/>
      <c r="AKE15" s="267"/>
      <c r="AKF15" s="267"/>
      <c r="AKG15" s="267"/>
      <c r="AKH15" s="267"/>
      <c r="AKI15" s="267"/>
      <c r="AKJ15" s="267"/>
      <c r="AKK15" s="267"/>
      <c r="AKL15" s="267"/>
      <c r="AKM15" s="267"/>
      <c r="AKN15" s="267"/>
      <c r="AKO15" s="267"/>
      <c r="AKP15" s="267"/>
      <c r="AKQ15" s="267"/>
      <c r="AKR15" s="267"/>
      <c r="AKS15" s="267"/>
      <c r="AKT15" s="267"/>
      <c r="AKU15" s="267"/>
      <c r="AKV15" s="267"/>
      <c r="AKW15" s="267"/>
      <c r="AKX15" s="267"/>
      <c r="AKY15" s="267"/>
      <c r="AKZ15" s="267"/>
      <c r="ALA15" s="267"/>
      <c r="ALB15" s="267"/>
      <c r="ALC15" s="267"/>
      <c r="ALD15" s="267"/>
      <c r="ALE15" s="267"/>
      <c r="ALF15" s="267"/>
      <c r="ALG15" s="267"/>
      <c r="ALH15" s="267"/>
      <c r="ALI15" s="267"/>
      <c r="ALJ15" s="267"/>
      <c r="ALK15" s="267"/>
      <c r="ALL15" s="267"/>
      <c r="ALM15" s="267"/>
      <c r="ALN15" s="267"/>
      <c r="ALO15" s="267"/>
      <c r="ALP15" s="267"/>
      <c r="ALQ15" s="267"/>
      <c r="ALR15" s="267"/>
      <c r="ALS15" s="267"/>
      <c r="ALT15" s="267"/>
      <c r="ALU15" s="267"/>
      <c r="ALV15" s="267"/>
      <c r="ALW15" s="267"/>
      <c r="ALX15" s="267"/>
      <c r="ALY15" s="267"/>
      <c r="ALZ15" s="267"/>
      <c r="AMA15" s="267"/>
      <c r="AMB15" s="267"/>
      <c r="AMC15" s="267"/>
      <c r="AMD15" s="267"/>
      <c r="AME15" s="267"/>
      <c r="AMF15" s="267"/>
      <c r="AMG15" s="267"/>
      <c r="AMH15" s="267"/>
    </row>
    <row r="16" spans="1:1025" s="267" customFormat="1" ht="12.75">
      <c r="A16" s="1055" t="s">
        <v>2182</v>
      </c>
      <c r="B16" s="1007" t="s">
        <v>2183</v>
      </c>
      <c r="C16" s="1047">
        <v>13500000</v>
      </c>
      <c r="D16" s="1047">
        <v>2100000</v>
      </c>
      <c r="E16" s="1047">
        <v>15600000</v>
      </c>
      <c r="F16" s="1047">
        <v>6860034</v>
      </c>
      <c r="G16" s="1047">
        <v>8739966</v>
      </c>
      <c r="H16" s="1054">
        <f t="shared" si="0"/>
        <v>0.43974576923076925</v>
      </c>
      <c r="I16" s="1007"/>
      <c r="AMI16" s="239"/>
      <c r="AMJ16" s="239"/>
      <c r="AMK16" s="239"/>
    </row>
    <row r="17" spans="1:1025" s="267" customFormat="1" ht="12.75">
      <c r="A17" s="1012" t="s">
        <v>2184</v>
      </c>
      <c r="B17" s="1007" t="s">
        <v>2183</v>
      </c>
      <c r="C17" s="1047">
        <v>13500000</v>
      </c>
      <c r="D17" s="1047">
        <v>2100000</v>
      </c>
      <c r="E17" s="1047">
        <v>15600000</v>
      </c>
      <c r="F17" s="1047">
        <v>6860034</v>
      </c>
      <c r="G17" s="1047">
        <v>8739966</v>
      </c>
      <c r="H17" s="1054">
        <f t="shared" si="0"/>
        <v>0.43974576923076925</v>
      </c>
      <c r="I17" s="1007"/>
      <c r="AMI17" s="239"/>
      <c r="AMJ17" s="239"/>
      <c r="AMK17" s="239"/>
    </row>
    <row r="18" spans="1:1025" s="267" customFormat="1" ht="12.75">
      <c r="A18" s="1055" t="s">
        <v>2185</v>
      </c>
      <c r="B18" s="1007" t="s">
        <v>2186</v>
      </c>
      <c r="C18" s="1047">
        <v>342000000</v>
      </c>
      <c r="D18" s="1047">
        <v>100000000</v>
      </c>
      <c r="E18" s="1047">
        <v>442000000</v>
      </c>
      <c r="F18" s="1047">
        <v>427148145.85000002</v>
      </c>
      <c r="G18" s="1047">
        <v>14851854.15</v>
      </c>
      <c r="H18" s="1054">
        <f t="shared" si="0"/>
        <v>0.9663985200226245</v>
      </c>
      <c r="I18" s="1007"/>
      <c r="AMI18" s="239"/>
      <c r="AMJ18" s="239"/>
      <c r="AMK18" s="239"/>
    </row>
    <row r="19" spans="1:1025" s="267" customFormat="1" ht="12.75">
      <c r="A19" s="1012" t="s">
        <v>2187</v>
      </c>
      <c r="B19" s="1007" t="s">
        <v>2186</v>
      </c>
      <c r="C19" s="1047">
        <v>342000000</v>
      </c>
      <c r="D19" s="1047">
        <v>100000000</v>
      </c>
      <c r="E19" s="1047">
        <v>442000000</v>
      </c>
      <c r="F19" s="1047">
        <v>427148145.85000002</v>
      </c>
      <c r="G19" s="1047">
        <v>14851854.15</v>
      </c>
      <c r="H19" s="1054">
        <f t="shared" si="0"/>
        <v>0.9663985200226245</v>
      </c>
      <c r="I19" s="1007"/>
      <c r="AMI19" s="239"/>
      <c r="AMJ19" s="239"/>
      <c r="AMK19" s="239"/>
    </row>
    <row r="20" spans="1:1025" s="267" customFormat="1" ht="12.75">
      <c r="A20" s="1012" t="s">
        <v>2188</v>
      </c>
      <c r="B20" s="1007" t="s">
        <v>2189</v>
      </c>
      <c r="C20" s="1047">
        <v>2594383070.3299999</v>
      </c>
      <c r="D20" s="1047">
        <v>711198625.36000001</v>
      </c>
      <c r="E20" s="1047">
        <v>3305581695.6900001</v>
      </c>
      <c r="F20" s="1047">
        <v>3245840275.0300002</v>
      </c>
      <c r="G20" s="1047">
        <v>59741420.659999996</v>
      </c>
      <c r="H20" s="1054">
        <f t="shared" si="0"/>
        <v>0.98192710809782924</v>
      </c>
      <c r="I20" s="1007"/>
      <c r="AMI20" s="239"/>
      <c r="AMJ20" s="239"/>
      <c r="AMK20" s="239"/>
    </row>
    <row r="21" spans="1:1025" s="267" customFormat="1" ht="12.75">
      <c r="A21" s="1055" t="s">
        <v>2190</v>
      </c>
      <c r="B21" s="1007" t="s">
        <v>2191</v>
      </c>
      <c r="C21" s="1047">
        <v>793234874.42999995</v>
      </c>
      <c r="D21" s="1047">
        <v>70703472.420000002</v>
      </c>
      <c r="E21" s="1047">
        <v>863938346.85000002</v>
      </c>
      <c r="F21" s="1047">
        <v>791214608.64999998</v>
      </c>
      <c r="G21" s="1047">
        <v>72723738.200000003</v>
      </c>
      <c r="H21" s="1054">
        <f t="shared" si="0"/>
        <v>0.91582300002638195</v>
      </c>
      <c r="I21" s="1007"/>
      <c r="AMI21" s="239"/>
      <c r="AMJ21" s="239"/>
      <c r="AMK21" s="239"/>
    </row>
    <row r="22" spans="1:1025" s="267" customFormat="1" ht="12.75">
      <c r="A22" s="1012" t="s">
        <v>2192</v>
      </c>
      <c r="B22" s="1007" t="s">
        <v>2191</v>
      </c>
      <c r="C22" s="1047">
        <v>793234874.42999995</v>
      </c>
      <c r="D22" s="1047">
        <v>70703472.420000002</v>
      </c>
      <c r="E22" s="1047">
        <v>863938346.85000002</v>
      </c>
      <c r="F22" s="1047">
        <v>791214608.64999998</v>
      </c>
      <c r="G22" s="1047">
        <v>72723738.200000003</v>
      </c>
      <c r="H22" s="1054">
        <f t="shared" si="0"/>
        <v>0.91582300002638195</v>
      </c>
      <c r="I22" s="1007"/>
      <c r="AMI22" s="239"/>
      <c r="AMJ22" s="239"/>
      <c r="AMK22" s="239"/>
    </row>
    <row r="23" spans="1:1025" s="267" customFormat="1" ht="12.75">
      <c r="A23" s="1055" t="s">
        <v>2193</v>
      </c>
      <c r="B23" s="1007" t="s">
        <v>2194</v>
      </c>
      <c r="C23" s="1047">
        <v>1787648195.9000001</v>
      </c>
      <c r="D23" s="1047">
        <v>58610399.530000001</v>
      </c>
      <c r="E23" s="1047">
        <v>1846258595.4300001</v>
      </c>
      <c r="F23" s="1047">
        <v>1844246869.75</v>
      </c>
      <c r="G23" s="1047">
        <v>2011725.68</v>
      </c>
      <c r="H23" s="1054">
        <f t="shared" si="0"/>
        <v>0.99891037708098984</v>
      </c>
      <c r="I23" s="1007"/>
      <c r="AMI23" s="239"/>
      <c r="AMJ23" s="239"/>
      <c r="AMK23" s="239"/>
    </row>
    <row r="24" spans="1:1025" s="267" customFormat="1" ht="12.75">
      <c r="A24" s="1012" t="s">
        <v>2195</v>
      </c>
      <c r="B24" s="1007" t="s">
        <v>2194</v>
      </c>
      <c r="C24" s="1047">
        <v>1787648195.9000001</v>
      </c>
      <c r="D24" s="1047">
        <v>58610399.530000001</v>
      </c>
      <c r="E24" s="1047">
        <v>1846258595.4300001</v>
      </c>
      <c r="F24" s="1047">
        <v>1844246869.75</v>
      </c>
      <c r="G24" s="1047">
        <v>2011725.68</v>
      </c>
      <c r="H24" s="1054">
        <f t="shared" si="0"/>
        <v>0.99891037708098984</v>
      </c>
      <c r="I24" s="1007"/>
      <c r="AMI24" s="239"/>
      <c r="AMJ24" s="239"/>
      <c r="AMK24" s="239"/>
    </row>
    <row r="25" spans="1:1025" s="267" customFormat="1" ht="12.75">
      <c r="A25" s="1055" t="s">
        <v>3731</v>
      </c>
      <c r="B25" s="1007" t="s">
        <v>8388</v>
      </c>
      <c r="C25" s="1047">
        <v>0</v>
      </c>
      <c r="D25" s="1047">
        <v>585884753.40999997</v>
      </c>
      <c r="E25" s="1047">
        <v>585884753.40999997</v>
      </c>
      <c r="F25" s="1047">
        <v>603083009.17999995</v>
      </c>
      <c r="G25" s="1047">
        <v>-17198255.77</v>
      </c>
      <c r="H25" s="1054">
        <f t="shared" si="0"/>
        <v>1.0293543323493259</v>
      </c>
      <c r="I25" s="1007"/>
      <c r="AMI25" s="239"/>
      <c r="AMJ25" s="239"/>
      <c r="AMK25" s="239"/>
    </row>
    <row r="26" spans="1:1025" s="267" customFormat="1" ht="12.75">
      <c r="A26" s="1012" t="s">
        <v>3732</v>
      </c>
      <c r="B26" s="1007" t="s">
        <v>3733</v>
      </c>
      <c r="C26" s="1047">
        <v>0</v>
      </c>
      <c r="D26" s="1047">
        <v>585884753.40999997</v>
      </c>
      <c r="E26" s="1047">
        <v>585884753.40999997</v>
      </c>
      <c r="F26" s="1047">
        <v>603083009.17999995</v>
      </c>
      <c r="G26" s="1047">
        <v>-17198255.77</v>
      </c>
      <c r="H26" s="1054">
        <f t="shared" si="0"/>
        <v>1.0293543323493259</v>
      </c>
      <c r="I26" s="1007"/>
      <c r="AMI26" s="239"/>
      <c r="AMJ26" s="239"/>
      <c r="AMK26" s="239"/>
    </row>
    <row r="27" spans="1:1025" s="267" customFormat="1" ht="12.75">
      <c r="A27" s="1055" t="s">
        <v>2196</v>
      </c>
      <c r="B27" s="1007" t="s">
        <v>2197</v>
      </c>
      <c r="C27" s="1047">
        <v>13500000</v>
      </c>
      <c r="D27" s="1047">
        <v>-4000000</v>
      </c>
      <c r="E27" s="1047">
        <v>9500000</v>
      </c>
      <c r="F27" s="1047">
        <v>7295787.4500000002</v>
      </c>
      <c r="G27" s="1047">
        <v>2204212.5499999998</v>
      </c>
      <c r="H27" s="1054">
        <f t="shared" si="0"/>
        <v>0.76797762631578947</v>
      </c>
      <c r="I27" s="1007"/>
      <c r="AMI27" s="239"/>
      <c r="AMJ27" s="239"/>
      <c r="AMK27" s="239"/>
    </row>
    <row r="28" spans="1:1025" s="267" customFormat="1" ht="12.75">
      <c r="A28" s="1012" t="s">
        <v>2198</v>
      </c>
      <c r="B28" s="1007" t="s">
        <v>2197</v>
      </c>
      <c r="C28" s="1047">
        <v>13500000</v>
      </c>
      <c r="D28" s="1047">
        <v>-4000000</v>
      </c>
      <c r="E28" s="1047">
        <v>9500000</v>
      </c>
      <c r="F28" s="1047">
        <v>7295787.4500000002</v>
      </c>
      <c r="G28" s="1047">
        <v>2204212.5499999998</v>
      </c>
      <c r="H28" s="1054">
        <f t="shared" si="0"/>
        <v>0.76797762631578947</v>
      </c>
      <c r="I28" s="1007"/>
      <c r="AMI28" s="239"/>
      <c r="AMJ28" s="239"/>
      <c r="AMK28" s="239"/>
    </row>
    <row r="29" spans="1:1025" s="267" customFormat="1" ht="12.75">
      <c r="A29" s="1012" t="s">
        <v>2199</v>
      </c>
      <c r="B29" s="1007" t="s">
        <v>2200</v>
      </c>
      <c r="C29" s="1047">
        <f>+C30+C33+C35+C37+C39</f>
        <v>103276618341.63</v>
      </c>
      <c r="D29" s="1047">
        <f>+D30+D33+D35+D37+D39</f>
        <v>4452830525.75</v>
      </c>
      <c r="E29" s="1047">
        <f>+E30+E33+E35+E37+E39</f>
        <v>107729448867.38</v>
      </c>
      <c r="F29" s="1047">
        <f>+F30+F33+F35+F37+F39</f>
        <v>107352823892.58</v>
      </c>
      <c r="G29" s="1047">
        <v>376624974.80000001</v>
      </c>
      <c r="H29" s="1054">
        <f t="shared" si="0"/>
        <v>0.99650397380883615</v>
      </c>
      <c r="I29" s="1007"/>
      <c r="AMI29" s="239"/>
      <c r="AMJ29" s="239"/>
      <c r="AMK29" s="239"/>
    </row>
    <row r="30" spans="1:1025" s="267" customFormat="1" ht="12.75">
      <c r="A30" s="1055" t="s">
        <v>2201</v>
      </c>
      <c r="B30" s="1007" t="s">
        <v>2202</v>
      </c>
      <c r="C30" s="1047">
        <v>60767538786.209999</v>
      </c>
      <c r="D30" s="1047">
        <v>3014996985.3000002</v>
      </c>
      <c r="E30" s="1047">
        <v>63782535771.510002</v>
      </c>
      <c r="F30" s="1047">
        <v>63596906463.550003</v>
      </c>
      <c r="G30" s="1047">
        <v>185629307.96000001</v>
      </c>
      <c r="H30" s="1054">
        <f t="shared" si="0"/>
        <v>0.99708965305761776</v>
      </c>
      <c r="I30" s="1007"/>
      <c r="AMI30" s="239"/>
      <c r="AMJ30" s="239"/>
      <c r="AMK30" s="239"/>
    </row>
    <row r="31" spans="1:1025" s="267" customFormat="1" ht="12.75">
      <c r="A31" s="1012" t="s">
        <v>2203</v>
      </c>
      <c r="B31" s="1007" t="s">
        <v>2204</v>
      </c>
      <c r="C31" s="1047">
        <v>13017697549.07</v>
      </c>
      <c r="D31" s="1047">
        <v>850697434.48000002</v>
      </c>
      <c r="E31" s="1047">
        <v>13868394983.549999</v>
      </c>
      <c r="F31" s="1047">
        <v>13834673025.25</v>
      </c>
      <c r="G31" s="1047">
        <v>33721958.299999997</v>
      </c>
      <c r="H31" s="1054">
        <f t="shared" si="0"/>
        <v>0.99756843107367521</v>
      </c>
      <c r="I31" s="1007"/>
      <c r="AMI31" s="239"/>
      <c r="AMJ31" s="239"/>
      <c r="AMK31" s="239"/>
    </row>
    <row r="32" spans="1:1025" s="267" customFormat="1" ht="12.75">
      <c r="A32" s="1012" t="s">
        <v>2205</v>
      </c>
      <c r="B32" s="1007" t="s">
        <v>2206</v>
      </c>
      <c r="C32" s="1047">
        <v>47749841237.139999</v>
      </c>
      <c r="D32" s="1047">
        <v>2164299550.8200002</v>
      </c>
      <c r="E32" s="1047">
        <v>49914140787.959999</v>
      </c>
      <c r="F32" s="1047">
        <v>49762233438.300003</v>
      </c>
      <c r="G32" s="1047">
        <v>151907349.66</v>
      </c>
      <c r="H32" s="1054">
        <f t="shared" si="0"/>
        <v>0.99695662697460197</v>
      </c>
      <c r="I32" s="1007"/>
      <c r="AMI32" s="239"/>
      <c r="AMJ32" s="239"/>
      <c r="AMK32" s="239"/>
    </row>
    <row r="33" spans="1:1025" s="267" customFormat="1" ht="12.75">
      <c r="A33" s="1055" t="s">
        <v>2207</v>
      </c>
      <c r="B33" s="1007" t="s">
        <v>2208</v>
      </c>
      <c r="C33" s="1047">
        <v>249683160</v>
      </c>
      <c r="D33" s="1047">
        <v>277462.34000000003</v>
      </c>
      <c r="E33" s="1047">
        <v>249960622.34</v>
      </c>
      <c r="F33" s="1047">
        <v>243900931.25</v>
      </c>
      <c r="G33" s="1047">
        <v>6059691.0899999999</v>
      </c>
      <c r="H33" s="1054">
        <f t="shared" si="0"/>
        <v>0.97575741717526399</v>
      </c>
      <c r="I33" s="1007"/>
      <c r="AMI33" s="239"/>
      <c r="AMJ33" s="239"/>
      <c r="AMK33" s="239"/>
    </row>
    <row r="34" spans="1:1025" s="267" customFormat="1" ht="12.75">
      <c r="A34" s="1012" t="s">
        <v>2209</v>
      </c>
      <c r="B34" s="1007" t="s">
        <v>2208</v>
      </c>
      <c r="C34" s="1047">
        <v>249683160</v>
      </c>
      <c r="D34" s="1047">
        <v>277462.34000000003</v>
      </c>
      <c r="E34" s="1047">
        <v>249960622.34</v>
      </c>
      <c r="F34" s="1047">
        <v>243900931.25</v>
      </c>
      <c r="G34" s="1047">
        <v>6059691.0899999999</v>
      </c>
      <c r="H34" s="1054">
        <f t="shared" si="0"/>
        <v>0.97575741717526399</v>
      </c>
      <c r="I34" s="1007"/>
      <c r="AMI34" s="239"/>
      <c r="AMJ34" s="239"/>
      <c r="AMK34" s="239"/>
    </row>
    <row r="35" spans="1:1025" s="267" customFormat="1" ht="12.75">
      <c r="A35" s="1055" t="s">
        <v>2210</v>
      </c>
      <c r="B35" s="1007" t="s">
        <v>2211</v>
      </c>
      <c r="C35" s="1047">
        <v>12795665494.35</v>
      </c>
      <c r="D35" s="1047">
        <v>302750811.93000001</v>
      </c>
      <c r="E35" s="1047">
        <v>13098416306.280001</v>
      </c>
      <c r="F35" s="1047">
        <v>13115047227.290001</v>
      </c>
      <c r="G35" s="1047">
        <v>-16630921.01</v>
      </c>
      <c r="H35" s="1054">
        <f t="shared" si="0"/>
        <v>1.0012696894510849</v>
      </c>
      <c r="I35" s="1007"/>
      <c r="AMI35" s="239"/>
      <c r="AMJ35" s="239"/>
      <c r="AMK35" s="239"/>
    </row>
    <row r="36" spans="1:1025" s="267" customFormat="1" ht="12.75">
      <c r="A36" s="1012" t="s">
        <v>2212</v>
      </c>
      <c r="B36" s="1007" t="s">
        <v>2211</v>
      </c>
      <c r="C36" s="1047">
        <v>12795665494.35</v>
      </c>
      <c r="D36" s="1047">
        <v>302750811.93000001</v>
      </c>
      <c r="E36" s="1047">
        <v>13098416306.280001</v>
      </c>
      <c r="F36" s="1047">
        <v>13115047227.290001</v>
      </c>
      <c r="G36" s="1047">
        <v>-16630921.01</v>
      </c>
      <c r="H36" s="1054">
        <f t="shared" si="0"/>
        <v>1.0012696894510849</v>
      </c>
      <c r="I36" s="1007"/>
      <c r="AMI36" s="239"/>
      <c r="AMJ36" s="239"/>
      <c r="AMK36" s="239"/>
    </row>
    <row r="37" spans="1:1025" s="267" customFormat="1" ht="12.75">
      <c r="A37" s="1055" t="s">
        <v>2213</v>
      </c>
      <c r="B37" s="1007" t="s">
        <v>2214</v>
      </c>
      <c r="C37" s="1047">
        <v>11532771398.379999</v>
      </c>
      <c r="D37" s="1047">
        <v>-65772145.969999999</v>
      </c>
      <c r="E37" s="1047">
        <v>11466999252.41</v>
      </c>
      <c r="F37" s="1047">
        <v>11419964708.5</v>
      </c>
      <c r="G37" s="1047">
        <v>47034543.909999996</v>
      </c>
      <c r="H37" s="1054">
        <f t="shared" si="0"/>
        <v>0.99589826920934743</v>
      </c>
      <c r="I37" s="1007"/>
      <c r="AMI37" s="239"/>
      <c r="AMJ37" s="239"/>
      <c r="AMK37" s="239"/>
    </row>
    <row r="38" spans="1:1025" s="267" customFormat="1" ht="12.75">
      <c r="A38" s="1012" t="s">
        <v>2215</v>
      </c>
      <c r="B38" s="1007" t="s">
        <v>2214</v>
      </c>
      <c r="C38" s="1047">
        <v>11532771398.379999</v>
      </c>
      <c r="D38" s="1047">
        <v>-65772145.969999999</v>
      </c>
      <c r="E38" s="1047">
        <v>11466999252.41</v>
      </c>
      <c r="F38" s="1047">
        <v>11419964708.5</v>
      </c>
      <c r="G38" s="1047">
        <v>47034543.909999996</v>
      </c>
      <c r="H38" s="1054">
        <f t="shared" si="0"/>
        <v>0.99589826920934743</v>
      </c>
      <c r="I38" s="1007"/>
      <c r="AMI38" s="239"/>
      <c r="AMJ38" s="239"/>
      <c r="AMK38" s="239"/>
    </row>
    <row r="39" spans="1:1025" s="267" customFormat="1" ht="12.75">
      <c r="A39" s="1012" t="s">
        <v>2216</v>
      </c>
      <c r="B39" s="1007" t="s">
        <v>2217</v>
      </c>
      <c r="C39" s="1047">
        <v>17930959502.689999</v>
      </c>
      <c r="D39" s="1047">
        <v>1200577412.1500001</v>
      </c>
      <c r="E39" s="1047">
        <v>19131536914.84</v>
      </c>
      <c r="F39" s="1047">
        <v>18977004561.990002</v>
      </c>
      <c r="G39" s="1047">
        <v>154532352.84999999</v>
      </c>
      <c r="H39" s="1054">
        <f t="shared" si="0"/>
        <v>0.99192263781326784</v>
      </c>
      <c r="I39" s="1007"/>
      <c r="AMI39" s="239"/>
      <c r="AMJ39" s="239"/>
      <c r="AMK39" s="239"/>
    </row>
    <row r="40" spans="1:1025" s="267" customFormat="1" ht="12.75">
      <c r="A40" s="1012" t="s">
        <v>2218</v>
      </c>
      <c r="B40" s="1007" t="s">
        <v>2219</v>
      </c>
      <c r="C40" s="1047">
        <v>9928634669.6499996</v>
      </c>
      <c r="D40" s="1047">
        <v>700632847.5</v>
      </c>
      <c r="E40" s="1047">
        <v>10629267517.15</v>
      </c>
      <c r="F40" s="1047">
        <v>10571998423.77</v>
      </c>
      <c r="G40" s="1047">
        <v>57269093.380000003</v>
      </c>
      <c r="H40" s="1054">
        <f t="shared" si="0"/>
        <v>0.99461213171203022</v>
      </c>
      <c r="I40" s="1007"/>
      <c r="AMI40" s="239"/>
      <c r="AMJ40" s="239"/>
      <c r="AMK40" s="239"/>
    </row>
    <row r="41" spans="1:1025" s="267" customFormat="1" ht="12.75">
      <c r="A41" s="1012" t="s">
        <v>2220</v>
      </c>
      <c r="B41" s="1007" t="s">
        <v>2221</v>
      </c>
      <c r="C41" s="1047">
        <v>7023436933.04</v>
      </c>
      <c r="D41" s="1047">
        <v>497538040.49000001</v>
      </c>
      <c r="E41" s="1047">
        <v>7520974973.5299997</v>
      </c>
      <c r="F41" s="1047">
        <v>7436806184.0699997</v>
      </c>
      <c r="G41" s="1047">
        <v>84168789.459999993</v>
      </c>
      <c r="H41" s="1054">
        <f t="shared" si="0"/>
        <v>0.98880879277537403</v>
      </c>
      <c r="I41" s="1007"/>
      <c r="AMI41" s="239"/>
      <c r="AMJ41" s="239"/>
      <c r="AMK41" s="239"/>
    </row>
    <row r="42" spans="1:1025" s="267" customFormat="1" ht="12.75">
      <c r="A42" s="1012" t="s">
        <v>2222</v>
      </c>
      <c r="B42" s="1007" t="s">
        <v>2223</v>
      </c>
      <c r="C42" s="1047">
        <v>32887900</v>
      </c>
      <c r="D42" s="1047">
        <v>0</v>
      </c>
      <c r="E42" s="1047">
        <v>32887900</v>
      </c>
      <c r="F42" s="1047">
        <v>0</v>
      </c>
      <c r="G42" s="1047">
        <v>32887900</v>
      </c>
      <c r="H42" s="1054">
        <f t="shared" si="0"/>
        <v>0</v>
      </c>
      <c r="I42" s="1007"/>
      <c r="AMI42" s="239"/>
      <c r="AMJ42" s="239"/>
      <c r="AMK42" s="239"/>
    </row>
    <row r="43" spans="1:1025" s="267" customFormat="1" ht="12.75">
      <c r="A43" s="1012" t="s">
        <v>2224</v>
      </c>
      <c r="B43" s="1007" t="s">
        <v>2225</v>
      </c>
      <c r="C43" s="1047">
        <v>730000000</v>
      </c>
      <c r="D43" s="1047">
        <v>1695219.8</v>
      </c>
      <c r="E43" s="1047">
        <v>731695219.79999995</v>
      </c>
      <c r="F43" s="1047">
        <v>757571155.75</v>
      </c>
      <c r="G43" s="1047">
        <v>-25875935.949999999</v>
      </c>
      <c r="H43" s="1054">
        <f t="shared" si="0"/>
        <v>1.0353643638085717</v>
      </c>
      <c r="I43" s="1007"/>
      <c r="AMI43" s="239"/>
      <c r="AMJ43" s="239"/>
      <c r="AMK43" s="239"/>
    </row>
    <row r="44" spans="1:1025" s="267" customFormat="1" ht="12.75">
      <c r="A44" s="1012" t="s">
        <v>2226</v>
      </c>
      <c r="B44" s="1007" t="s">
        <v>2227</v>
      </c>
      <c r="C44" s="1047">
        <v>216000000</v>
      </c>
      <c r="D44" s="1047">
        <v>711304.36</v>
      </c>
      <c r="E44" s="1047">
        <v>216711304.36000001</v>
      </c>
      <c r="F44" s="1047">
        <v>210628798.40000001</v>
      </c>
      <c r="G44" s="1047">
        <v>6082505.96</v>
      </c>
      <c r="H44" s="1054">
        <f t="shared" si="0"/>
        <v>0.97193267800236316</v>
      </c>
      <c r="I44" s="1007"/>
      <c r="AMI44" s="239"/>
      <c r="AMJ44" s="239"/>
      <c r="AMK44" s="239"/>
    </row>
    <row r="45" spans="1:1025" s="267" customFormat="1" ht="12.75">
      <c r="A45" s="1012" t="s">
        <v>2228</v>
      </c>
      <c r="B45" s="1007" t="s">
        <v>8389</v>
      </c>
      <c r="C45" s="1047">
        <v>14971527489.59</v>
      </c>
      <c r="D45" s="1047">
        <v>354552861.74000001</v>
      </c>
      <c r="E45" s="1047">
        <v>15326080351.33</v>
      </c>
      <c r="F45" s="1047">
        <v>15205965857.59</v>
      </c>
      <c r="G45" s="1047">
        <v>120114493.73999999</v>
      </c>
      <c r="H45" s="1054">
        <f t="shared" si="0"/>
        <v>0.99216273887474582</v>
      </c>
      <c r="I45" s="1007"/>
      <c r="AMI45" s="239"/>
      <c r="AMJ45" s="239"/>
      <c r="AMK45" s="239"/>
    </row>
    <row r="46" spans="1:1025" s="267" customFormat="1" ht="12.75">
      <c r="A46" s="1055" t="s">
        <v>2229</v>
      </c>
      <c r="B46" s="1007" t="s">
        <v>2230</v>
      </c>
      <c r="C46" s="1047">
        <v>14203756849.1</v>
      </c>
      <c r="D46" s="1047">
        <v>336387086.32999998</v>
      </c>
      <c r="E46" s="1047">
        <v>14540143935.43</v>
      </c>
      <c r="F46" s="1047">
        <v>14428546889.32</v>
      </c>
      <c r="G46" s="1047">
        <v>111597046.11</v>
      </c>
      <c r="H46" s="1054">
        <f t="shared" si="0"/>
        <v>0.99232490086717284</v>
      </c>
      <c r="I46" s="1007"/>
      <c r="AMI46" s="239"/>
      <c r="AMJ46" s="239"/>
      <c r="AMK46" s="239"/>
    </row>
    <row r="47" spans="1:1025" s="267" customFormat="1" ht="12.75">
      <c r="A47" s="1012" t="s">
        <v>2231</v>
      </c>
      <c r="B47" s="1007" t="s">
        <v>2230</v>
      </c>
      <c r="C47" s="1047">
        <v>14203756849.1</v>
      </c>
      <c r="D47" s="1047">
        <v>336387086.32999998</v>
      </c>
      <c r="E47" s="1047">
        <v>14540143935.43</v>
      </c>
      <c r="F47" s="1047">
        <v>14428546889.32</v>
      </c>
      <c r="G47" s="1047">
        <v>111597046.11</v>
      </c>
      <c r="H47" s="1054">
        <f t="shared" si="0"/>
        <v>0.99232490086717284</v>
      </c>
      <c r="I47" s="1007"/>
      <c r="AMI47" s="239"/>
      <c r="AMJ47" s="239"/>
      <c r="AMK47" s="239"/>
    </row>
    <row r="48" spans="1:1025" s="267" customFormat="1" ht="12.75">
      <c r="A48" s="1055" t="s">
        <v>2232</v>
      </c>
      <c r="B48" s="1007" t="s">
        <v>2233</v>
      </c>
      <c r="C48" s="1047">
        <v>767770640.49000001</v>
      </c>
      <c r="D48" s="1047">
        <v>18165775.41</v>
      </c>
      <c r="E48" s="1047">
        <v>785936415.89999998</v>
      </c>
      <c r="F48" s="1047">
        <v>777418968.26999998</v>
      </c>
      <c r="G48" s="1047">
        <v>8517447.6300000008</v>
      </c>
      <c r="H48" s="1054">
        <f t="shared" si="0"/>
        <v>0.98916267593957152</v>
      </c>
      <c r="I48" s="1007"/>
      <c r="AMI48" s="239"/>
      <c r="AMJ48" s="239"/>
      <c r="AMK48" s="239"/>
    </row>
    <row r="49" spans="1:1025" s="267" customFormat="1" ht="12.75">
      <c r="A49" s="1012" t="s">
        <v>2234</v>
      </c>
      <c r="B49" s="1007" t="s">
        <v>2233</v>
      </c>
      <c r="C49" s="1047">
        <v>767770640.49000001</v>
      </c>
      <c r="D49" s="1047">
        <v>18165775.41</v>
      </c>
      <c r="E49" s="1047">
        <v>785936415.89999998</v>
      </c>
      <c r="F49" s="1047">
        <v>777418968.26999998</v>
      </c>
      <c r="G49" s="1047">
        <v>8517447.6300000008</v>
      </c>
      <c r="H49" s="1054">
        <f t="shared" si="0"/>
        <v>0.98916267593957152</v>
      </c>
      <c r="I49" s="1007"/>
      <c r="AMI49" s="239"/>
      <c r="AMJ49" s="239"/>
      <c r="AMK49" s="239"/>
    </row>
    <row r="50" spans="1:1025" s="267" customFormat="1" ht="12.75">
      <c r="A50" s="1012" t="s">
        <v>2235</v>
      </c>
      <c r="B50" s="1007" t="s">
        <v>8390</v>
      </c>
      <c r="C50" s="1047">
        <v>19306316980.68</v>
      </c>
      <c r="D50" s="1047">
        <v>457006919.80000001</v>
      </c>
      <c r="E50" s="1047">
        <v>19763323900.48</v>
      </c>
      <c r="F50" s="1047">
        <v>19684841728.41</v>
      </c>
      <c r="G50" s="1047">
        <v>78482172.069999993</v>
      </c>
      <c r="H50" s="1054">
        <f t="shared" si="0"/>
        <v>0.99602889815168727</v>
      </c>
      <c r="I50" s="1007"/>
      <c r="AMI50" s="239"/>
      <c r="AMJ50" s="239"/>
      <c r="AMK50" s="239"/>
    </row>
    <row r="51" spans="1:1025" s="267" customFormat="1" ht="12.75">
      <c r="A51" s="1055" t="s">
        <v>2236</v>
      </c>
      <c r="B51" s="1007" t="s">
        <v>8391</v>
      </c>
      <c r="C51" s="1047">
        <v>4606623842.9499998</v>
      </c>
      <c r="D51" s="1047">
        <v>108758652.11</v>
      </c>
      <c r="E51" s="1047">
        <v>4715382495.0600004</v>
      </c>
      <c r="F51" s="1047">
        <v>4185323986.5</v>
      </c>
      <c r="G51" s="1047">
        <v>530058508.56</v>
      </c>
      <c r="H51" s="1054">
        <f t="shared" si="0"/>
        <v>0.8875894990246691</v>
      </c>
      <c r="I51" s="1007"/>
      <c r="AMI51" s="239"/>
      <c r="AMJ51" s="239"/>
      <c r="AMK51" s="239"/>
    </row>
    <row r="52" spans="1:1025" s="267" customFormat="1" ht="12.75">
      <c r="A52" s="1012" t="s">
        <v>2237</v>
      </c>
      <c r="B52" s="1007" t="s">
        <v>8391</v>
      </c>
      <c r="C52" s="1047">
        <v>4606623842.9499998</v>
      </c>
      <c r="D52" s="1047">
        <v>108758652.11</v>
      </c>
      <c r="E52" s="1047">
        <v>4715382495.0600004</v>
      </c>
      <c r="F52" s="1047">
        <v>4185323986.5</v>
      </c>
      <c r="G52" s="1047">
        <v>530058508.56</v>
      </c>
      <c r="H52" s="1054">
        <f t="shared" si="0"/>
        <v>0.8875894990246691</v>
      </c>
      <c r="I52" s="1007"/>
      <c r="AMI52" s="239"/>
      <c r="AMJ52" s="239"/>
      <c r="AMK52" s="239"/>
    </row>
    <row r="53" spans="1:1025" s="267" customFormat="1" ht="12.75">
      <c r="A53" s="1055" t="s">
        <v>2238</v>
      </c>
      <c r="B53" s="1007" t="s">
        <v>2239</v>
      </c>
      <c r="C53" s="1047">
        <v>2303311921.5</v>
      </c>
      <c r="D53" s="1047">
        <v>54497325.920000002</v>
      </c>
      <c r="E53" s="1047">
        <v>2357809247.4200001</v>
      </c>
      <c r="F53" s="1047">
        <v>2334510719.9200001</v>
      </c>
      <c r="G53" s="1047">
        <v>23298527.5</v>
      </c>
      <c r="H53" s="1054">
        <f t="shared" si="0"/>
        <v>0.99011856980139756</v>
      </c>
      <c r="I53" s="1007"/>
      <c r="AMI53" s="239"/>
      <c r="AMJ53" s="239"/>
      <c r="AMK53" s="239"/>
    </row>
    <row r="54" spans="1:1025" s="267" customFormat="1" ht="12.75">
      <c r="A54" s="1012" t="s">
        <v>2240</v>
      </c>
      <c r="B54" s="1007" t="s">
        <v>2239</v>
      </c>
      <c r="C54" s="1047">
        <v>2303311921.5</v>
      </c>
      <c r="D54" s="1047">
        <v>54497325.920000002</v>
      </c>
      <c r="E54" s="1047">
        <v>2357809247.4200001</v>
      </c>
      <c r="F54" s="1047">
        <v>2334510719.9200001</v>
      </c>
      <c r="G54" s="1047">
        <v>23298527.5</v>
      </c>
      <c r="H54" s="1054">
        <f t="shared" si="0"/>
        <v>0.99011856980139756</v>
      </c>
      <c r="I54" s="1007"/>
      <c r="AMI54" s="239"/>
      <c r="AMJ54" s="239"/>
      <c r="AMK54" s="239"/>
    </row>
    <row r="55" spans="1:1025" s="267" customFormat="1" ht="12.75">
      <c r="A55" s="1055" t="s">
        <v>2241</v>
      </c>
      <c r="B55" s="1007" t="s">
        <v>8392</v>
      </c>
      <c r="C55" s="1047">
        <v>4606623842.9499998</v>
      </c>
      <c r="D55" s="1047">
        <v>108994652.13</v>
      </c>
      <c r="E55" s="1047">
        <v>4715618495.0799999</v>
      </c>
      <c r="F55" s="1047">
        <v>4669056958.7799997</v>
      </c>
      <c r="G55" s="1047">
        <v>46561536.299999997</v>
      </c>
      <c r="H55" s="1054">
        <f t="shared" si="0"/>
        <v>0.99012610194217798</v>
      </c>
      <c r="I55" s="1007"/>
      <c r="AMI55" s="239"/>
      <c r="AMJ55" s="239"/>
      <c r="AMK55" s="239"/>
    </row>
    <row r="56" spans="1:1025" s="267" customFormat="1" ht="12.75">
      <c r="A56" s="1012" t="s">
        <v>2242</v>
      </c>
      <c r="B56" s="1007" t="s">
        <v>8393</v>
      </c>
      <c r="C56" s="1047">
        <v>4606623842.9499998</v>
      </c>
      <c r="D56" s="1047">
        <v>108994652.13</v>
      </c>
      <c r="E56" s="1047">
        <v>4715618495.0799999</v>
      </c>
      <c r="F56" s="1047">
        <v>4669056958.7799997</v>
      </c>
      <c r="G56" s="1047">
        <v>46561536.299999997</v>
      </c>
      <c r="H56" s="1054">
        <f t="shared" si="0"/>
        <v>0.99012610194217798</v>
      </c>
      <c r="I56" s="1007"/>
      <c r="AMI56" s="239"/>
      <c r="AMJ56" s="239"/>
      <c r="AMK56" s="239"/>
    </row>
    <row r="57" spans="1:1025" s="267" customFormat="1" ht="12.75">
      <c r="A57" s="1055" t="s">
        <v>2243</v>
      </c>
      <c r="B57" s="1007" t="s">
        <v>2244</v>
      </c>
      <c r="C57" s="1047">
        <v>7789757373.2799997</v>
      </c>
      <c r="D57" s="1047">
        <v>184756289.63999999</v>
      </c>
      <c r="E57" s="1047">
        <v>7974513662.9200001</v>
      </c>
      <c r="F57" s="1047">
        <v>8495950063.21</v>
      </c>
      <c r="G57" s="1047">
        <v>-521436400.29000002</v>
      </c>
      <c r="H57" s="1054">
        <f t="shared" si="0"/>
        <v>1.0653878621732862</v>
      </c>
      <c r="I57" s="1007"/>
      <c r="AMI57" s="239"/>
      <c r="AMJ57" s="239"/>
      <c r="AMK57" s="239"/>
    </row>
    <row r="58" spans="1:1025" s="267" customFormat="1" ht="12.75">
      <c r="A58" s="1012" t="s">
        <v>2245</v>
      </c>
      <c r="B58" s="1007" t="s">
        <v>2246</v>
      </c>
      <c r="C58" s="1047">
        <v>3950904170.8600001</v>
      </c>
      <c r="D58" s="1047">
        <v>93927413.049999997</v>
      </c>
      <c r="E58" s="1047">
        <v>4044831583.9099998</v>
      </c>
      <c r="F58" s="1047">
        <v>4554411626.8800001</v>
      </c>
      <c r="G58" s="1047">
        <v>-509580042.97000003</v>
      </c>
      <c r="H58" s="1054">
        <f t="shared" si="0"/>
        <v>1.1259830063128133</v>
      </c>
      <c r="I58" s="1007"/>
      <c r="AMI58" s="239"/>
      <c r="AMJ58" s="239"/>
      <c r="AMK58" s="239"/>
    </row>
    <row r="59" spans="1:1025" s="267" customFormat="1" ht="12.75">
      <c r="A59" s="1012" t="s">
        <v>2247</v>
      </c>
      <c r="B59" s="1007" t="s">
        <v>2248</v>
      </c>
      <c r="C59" s="1047">
        <v>3838853202.4200001</v>
      </c>
      <c r="D59" s="1047">
        <v>90828876.590000004</v>
      </c>
      <c r="E59" s="1047">
        <v>3929682079.0100002</v>
      </c>
      <c r="F59" s="1047">
        <v>3941538436.3299999</v>
      </c>
      <c r="G59" s="1047">
        <v>-11856357.32</v>
      </c>
      <c r="H59" s="1054">
        <f t="shared" si="0"/>
        <v>1.0030171288876852</v>
      </c>
      <c r="I59" s="1007"/>
      <c r="AMI59" s="239"/>
      <c r="AMJ59" s="239"/>
      <c r="AMK59" s="239"/>
    </row>
    <row r="60" spans="1:1025" s="267" customFormat="1" ht="12.75">
      <c r="A60" s="1012" t="s">
        <v>2249</v>
      </c>
      <c r="B60" s="1007" t="s">
        <v>2250</v>
      </c>
      <c r="C60" s="1047">
        <v>2677106427.3800001</v>
      </c>
      <c r="D60" s="1047">
        <v>-2477370435.8499999</v>
      </c>
      <c r="E60" s="1047">
        <v>199735991.53</v>
      </c>
      <c r="F60" s="1047">
        <v>203024207.90000001</v>
      </c>
      <c r="G60" s="1047">
        <v>-3288216.37</v>
      </c>
      <c r="H60" s="1054">
        <f t="shared" si="0"/>
        <v>1.0164628134609686</v>
      </c>
      <c r="I60" s="1007"/>
      <c r="AMI60" s="239"/>
      <c r="AMJ60" s="239"/>
      <c r="AMK60" s="239"/>
    </row>
    <row r="61" spans="1:1025" s="267" customFormat="1" ht="12.75">
      <c r="A61" s="1012" t="s">
        <v>2251</v>
      </c>
      <c r="B61" s="1007" t="s">
        <v>2252</v>
      </c>
      <c r="C61" s="1047">
        <v>2677106427.3800001</v>
      </c>
      <c r="D61" s="1047">
        <v>-2477370435.8499999</v>
      </c>
      <c r="E61" s="1047">
        <v>199735991.53</v>
      </c>
      <c r="F61" s="1047">
        <v>203024207.90000001</v>
      </c>
      <c r="G61" s="1047">
        <v>-3288216.37</v>
      </c>
      <c r="H61" s="1054">
        <f t="shared" si="0"/>
        <v>1.0164628134609686</v>
      </c>
      <c r="I61" s="1007"/>
      <c r="AMI61" s="239"/>
      <c r="AMJ61" s="239"/>
      <c r="AMK61" s="239"/>
    </row>
    <row r="62" spans="1:1025" s="267" customFormat="1" ht="12.75">
      <c r="A62" s="1012" t="s">
        <v>2253</v>
      </c>
      <c r="B62" s="1007" t="s">
        <v>2252</v>
      </c>
      <c r="C62" s="1047">
        <v>216190013.22</v>
      </c>
      <c r="D62" s="1047">
        <v>-17134021.690000001</v>
      </c>
      <c r="E62" s="1047">
        <v>199055991.53</v>
      </c>
      <c r="F62" s="1047">
        <v>202375207.90000001</v>
      </c>
      <c r="G62" s="1047">
        <v>-3319216.37</v>
      </c>
      <c r="H62" s="1054">
        <f t="shared" si="0"/>
        <v>1.0166747875534294</v>
      </c>
      <c r="I62" s="1007"/>
      <c r="AMI62" s="239"/>
      <c r="AMJ62" s="239"/>
      <c r="AMK62" s="239"/>
    </row>
    <row r="63" spans="1:1025" s="267" customFormat="1" ht="12.75">
      <c r="A63" s="1012" t="s">
        <v>2254</v>
      </c>
      <c r="B63" s="1007" t="s">
        <v>2255</v>
      </c>
      <c r="C63" s="1047">
        <v>545000</v>
      </c>
      <c r="D63" s="1047">
        <v>135000</v>
      </c>
      <c r="E63" s="1047">
        <v>680000</v>
      </c>
      <c r="F63" s="1047">
        <v>649000</v>
      </c>
      <c r="G63" s="1047">
        <v>31000</v>
      </c>
      <c r="H63" s="1054">
        <f t="shared" si="0"/>
        <v>0.9544117647058824</v>
      </c>
      <c r="I63" s="1007"/>
      <c r="AMI63" s="239"/>
      <c r="AMJ63" s="239"/>
      <c r="AMK63" s="239"/>
    </row>
    <row r="64" spans="1:1025" s="239" customFormat="1" ht="12.75">
      <c r="A64" s="491">
        <v>1</v>
      </c>
      <c r="B64" s="141" t="s">
        <v>43</v>
      </c>
      <c r="C64" s="1046">
        <v>24624851077.080002</v>
      </c>
      <c r="D64" s="1046">
        <v>4833356637.3500004</v>
      </c>
      <c r="E64" s="1046">
        <v>29458207714.43</v>
      </c>
      <c r="F64" s="1046">
        <v>21588677255.299999</v>
      </c>
      <c r="G64" s="1046">
        <v>7869530459.1300001</v>
      </c>
      <c r="H64" s="1050">
        <f t="shared" si="0"/>
        <v>0.73285779856609745</v>
      </c>
      <c r="I64" s="141"/>
      <c r="J64" s="267"/>
      <c r="K64" s="267"/>
      <c r="L64" s="267"/>
      <c r="M64" s="267"/>
      <c r="N64" s="267"/>
      <c r="O64" s="267"/>
      <c r="P64" s="267"/>
      <c r="Q64" s="267"/>
      <c r="R64" s="267"/>
      <c r="S64" s="267"/>
      <c r="T64" s="267"/>
      <c r="U64" s="267"/>
      <c r="V64" s="267"/>
      <c r="W64" s="267"/>
      <c r="X64" s="267"/>
      <c r="Y64" s="267"/>
      <c r="Z64" s="267"/>
      <c r="AA64" s="267"/>
      <c r="AB64" s="267"/>
      <c r="AC64" s="267"/>
      <c r="AD64" s="267"/>
      <c r="AE64" s="267"/>
      <c r="AF64" s="267"/>
      <c r="AG64" s="267"/>
      <c r="AH64" s="267"/>
      <c r="AI64" s="267"/>
      <c r="AJ64" s="267"/>
      <c r="AK64" s="267"/>
      <c r="AL64" s="267"/>
      <c r="AM64" s="267"/>
      <c r="AN64" s="267"/>
      <c r="AO64" s="267"/>
      <c r="AP64" s="267"/>
      <c r="AQ64" s="267"/>
      <c r="AR64" s="267"/>
      <c r="AS64" s="267"/>
      <c r="AT64" s="267"/>
      <c r="AU64" s="267"/>
      <c r="AV64" s="267"/>
      <c r="AW64" s="267"/>
      <c r="AX64" s="267"/>
      <c r="AY64" s="267"/>
      <c r="AZ64" s="267"/>
      <c r="BA64" s="267"/>
      <c r="BB64" s="267"/>
      <c r="BC64" s="267"/>
      <c r="BD64" s="267"/>
      <c r="BE64" s="267"/>
      <c r="BF64" s="267"/>
      <c r="BG64" s="267"/>
      <c r="BH64" s="267"/>
      <c r="BI64" s="267"/>
      <c r="BJ64" s="267"/>
      <c r="BK64" s="267"/>
      <c r="BL64" s="267"/>
      <c r="BM64" s="267"/>
      <c r="BN64" s="267"/>
      <c r="BO64" s="267"/>
      <c r="BP64" s="267"/>
      <c r="BQ64" s="267"/>
      <c r="BR64" s="267"/>
      <c r="BS64" s="267"/>
      <c r="BT64" s="267"/>
      <c r="BU64" s="267"/>
      <c r="BV64" s="267"/>
      <c r="BW64" s="267"/>
      <c r="BX64" s="267"/>
      <c r="BY64" s="267"/>
      <c r="BZ64" s="267"/>
      <c r="CA64" s="267"/>
      <c r="CB64" s="267"/>
      <c r="CC64" s="267"/>
      <c r="CD64" s="267"/>
      <c r="CE64" s="267"/>
      <c r="CF64" s="267"/>
      <c r="CG64" s="267"/>
      <c r="CH64" s="267"/>
      <c r="CI64" s="267"/>
      <c r="CJ64" s="267"/>
      <c r="CK64" s="267"/>
      <c r="CL64" s="267"/>
      <c r="CM64" s="267"/>
      <c r="CN64" s="267"/>
      <c r="CO64" s="267"/>
      <c r="CP64" s="267"/>
      <c r="CQ64" s="267"/>
      <c r="CR64" s="267"/>
      <c r="CS64" s="267"/>
      <c r="CT64" s="267"/>
      <c r="CU64" s="267"/>
      <c r="CV64" s="267"/>
      <c r="CW64" s="267"/>
      <c r="CX64" s="267"/>
      <c r="CY64" s="267"/>
      <c r="CZ64" s="267"/>
      <c r="DA64" s="267"/>
      <c r="DB64" s="267"/>
      <c r="DC64" s="267"/>
      <c r="DD64" s="267"/>
      <c r="DE64" s="267"/>
      <c r="DF64" s="267"/>
      <c r="DG64" s="267"/>
      <c r="DH64" s="267"/>
      <c r="DI64" s="267"/>
      <c r="DJ64" s="267"/>
      <c r="DK64" s="267"/>
      <c r="DL64" s="267"/>
      <c r="DM64" s="267"/>
      <c r="DN64" s="267"/>
      <c r="DO64" s="267"/>
      <c r="DP64" s="267"/>
      <c r="DQ64" s="267"/>
      <c r="DR64" s="267"/>
      <c r="DS64" s="267"/>
      <c r="DT64" s="267"/>
      <c r="DU64" s="267"/>
      <c r="DV64" s="267"/>
      <c r="DW64" s="267"/>
      <c r="DX64" s="267"/>
      <c r="DY64" s="267"/>
      <c r="DZ64" s="267"/>
      <c r="EA64" s="267"/>
      <c r="EB64" s="267"/>
      <c r="EC64" s="267"/>
      <c r="ED64" s="267"/>
      <c r="EE64" s="267"/>
      <c r="EF64" s="267"/>
      <c r="EG64" s="267"/>
      <c r="EH64" s="267"/>
      <c r="EI64" s="267"/>
      <c r="EJ64" s="267"/>
      <c r="EK64" s="267"/>
      <c r="EL64" s="267"/>
      <c r="EM64" s="267"/>
      <c r="EN64" s="267"/>
      <c r="EO64" s="267"/>
      <c r="EP64" s="267"/>
      <c r="EQ64" s="267"/>
      <c r="ER64" s="267"/>
      <c r="ES64" s="267"/>
      <c r="ET64" s="267"/>
      <c r="EU64" s="267"/>
      <c r="EV64" s="267"/>
      <c r="EW64" s="267"/>
      <c r="EX64" s="267"/>
      <c r="EY64" s="267"/>
      <c r="EZ64" s="267"/>
      <c r="FA64" s="267"/>
      <c r="FB64" s="267"/>
      <c r="FC64" s="267"/>
      <c r="FD64" s="267"/>
      <c r="FE64" s="267"/>
      <c r="FF64" s="267"/>
      <c r="FG64" s="267"/>
      <c r="FH64" s="267"/>
      <c r="FI64" s="267"/>
      <c r="FJ64" s="267"/>
      <c r="FK64" s="267"/>
      <c r="FL64" s="267"/>
      <c r="FM64" s="267"/>
      <c r="FN64" s="267"/>
      <c r="FO64" s="267"/>
      <c r="FP64" s="267"/>
      <c r="FQ64" s="267"/>
      <c r="FR64" s="267"/>
      <c r="FS64" s="267"/>
      <c r="FT64" s="267"/>
      <c r="FU64" s="267"/>
      <c r="FV64" s="267"/>
      <c r="FW64" s="267"/>
      <c r="FX64" s="267"/>
      <c r="FY64" s="267"/>
      <c r="FZ64" s="267"/>
      <c r="GA64" s="267"/>
      <c r="GB64" s="267"/>
      <c r="GC64" s="267"/>
      <c r="GD64" s="267"/>
      <c r="GE64" s="267"/>
      <c r="GF64" s="267"/>
      <c r="GG64" s="267"/>
      <c r="GH64" s="267"/>
      <c r="GI64" s="267"/>
      <c r="GJ64" s="267"/>
      <c r="GK64" s="267"/>
      <c r="GL64" s="267"/>
      <c r="GM64" s="267"/>
      <c r="GN64" s="267"/>
      <c r="GO64" s="267"/>
      <c r="GP64" s="267"/>
      <c r="GQ64" s="267"/>
      <c r="GR64" s="267"/>
      <c r="GS64" s="267"/>
      <c r="GT64" s="267"/>
      <c r="GU64" s="267"/>
      <c r="GV64" s="267"/>
      <c r="GW64" s="267"/>
      <c r="GX64" s="267"/>
      <c r="GY64" s="267"/>
      <c r="GZ64" s="267"/>
      <c r="HA64" s="267"/>
      <c r="HB64" s="267"/>
      <c r="HC64" s="267"/>
      <c r="HD64" s="267"/>
      <c r="HE64" s="267"/>
      <c r="HF64" s="267"/>
      <c r="HG64" s="267"/>
      <c r="HH64" s="267"/>
      <c r="HI64" s="267"/>
      <c r="HJ64" s="267"/>
      <c r="HK64" s="267"/>
      <c r="HL64" s="267"/>
      <c r="HM64" s="267"/>
      <c r="HN64" s="267"/>
      <c r="HO64" s="267"/>
      <c r="HP64" s="267"/>
      <c r="HQ64" s="267"/>
      <c r="HR64" s="267"/>
      <c r="HS64" s="267"/>
      <c r="HT64" s="267"/>
      <c r="HU64" s="267"/>
      <c r="HV64" s="267"/>
      <c r="HW64" s="267"/>
      <c r="HX64" s="267"/>
      <c r="HY64" s="267"/>
      <c r="HZ64" s="267"/>
      <c r="IA64" s="267"/>
      <c r="IB64" s="267"/>
      <c r="IC64" s="267"/>
      <c r="ID64" s="267"/>
      <c r="IE64" s="267"/>
      <c r="IF64" s="267"/>
      <c r="IG64" s="267"/>
      <c r="IH64" s="267"/>
      <c r="II64" s="267"/>
      <c r="IJ64" s="267"/>
      <c r="IK64" s="267"/>
      <c r="IL64" s="267"/>
      <c r="IM64" s="267"/>
      <c r="IN64" s="267"/>
      <c r="IO64" s="267"/>
      <c r="IP64" s="267"/>
      <c r="IQ64" s="267"/>
      <c r="IR64" s="267"/>
      <c r="IS64" s="267"/>
      <c r="IT64" s="267"/>
      <c r="IU64" s="267"/>
      <c r="IV64" s="267"/>
      <c r="IW64" s="267"/>
      <c r="IX64" s="267"/>
      <c r="IY64" s="267"/>
      <c r="IZ64" s="267"/>
      <c r="JA64" s="267"/>
      <c r="JB64" s="267"/>
      <c r="JC64" s="267"/>
      <c r="JD64" s="267"/>
      <c r="JE64" s="267"/>
      <c r="JF64" s="267"/>
      <c r="JG64" s="267"/>
      <c r="JH64" s="267"/>
      <c r="JI64" s="267"/>
      <c r="JJ64" s="267"/>
      <c r="JK64" s="267"/>
      <c r="JL64" s="267"/>
      <c r="JM64" s="267"/>
      <c r="JN64" s="267"/>
      <c r="JO64" s="267"/>
      <c r="JP64" s="267"/>
      <c r="JQ64" s="267"/>
      <c r="JR64" s="267"/>
      <c r="JS64" s="267"/>
      <c r="JT64" s="267"/>
      <c r="JU64" s="267"/>
      <c r="JV64" s="267"/>
      <c r="JW64" s="267"/>
      <c r="JX64" s="267"/>
      <c r="JY64" s="267"/>
      <c r="JZ64" s="267"/>
      <c r="KA64" s="267"/>
      <c r="KB64" s="267"/>
      <c r="KC64" s="267"/>
      <c r="KD64" s="267"/>
      <c r="KE64" s="267"/>
      <c r="KF64" s="267"/>
      <c r="KG64" s="267"/>
      <c r="KH64" s="267"/>
      <c r="KI64" s="267"/>
      <c r="KJ64" s="267"/>
      <c r="KK64" s="267"/>
      <c r="KL64" s="267"/>
      <c r="KM64" s="267"/>
      <c r="KN64" s="267"/>
      <c r="KO64" s="267"/>
      <c r="KP64" s="267"/>
      <c r="KQ64" s="267"/>
      <c r="KR64" s="267"/>
      <c r="KS64" s="267"/>
      <c r="KT64" s="267"/>
      <c r="KU64" s="267"/>
      <c r="KV64" s="267"/>
      <c r="KW64" s="267"/>
      <c r="KX64" s="267"/>
      <c r="KY64" s="267"/>
      <c r="KZ64" s="267"/>
      <c r="LA64" s="267"/>
      <c r="LB64" s="267"/>
      <c r="LC64" s="267"/>
      <c r="LD64" s="267"/>
      <c r="LE64" s="267"/>
      <c r="LF64" s="267"/>
      <c r="LG64" s="267"/>
      <c r="LH64" s="267"/>
      <c r="LI64" s="267"/>
      <c r="LJ64" s="267"/>
      <c r="LK64" s="267"/>
      <c r="LL64" s="267"/>
      <c r="LM64" s="267"/>
      <c r="LN64" s="267"/>
      <c r="LO64" s="267"/>
      <c r="LP64" s="267"/>
      <c r="LQ64" s="267"/>
      <c r="LR64" s="267"/>
      <c r="LS64" s="267"/>
      <c r="LT64" s="267"/>
      <c r="LU64" s="267"/>
      <c r="LV64" s="267"/>
      <c r="LW64" s="267"/>
      <c r="LX64" s="267"/>
      <c r="LY64" s="267"/>
      <c r="LZ64" s="267"/>
      <c r="MA64" s="267"/>
      <c r="MB64" s="267"/>
      <c r="MC64" s="267"/>
      <c r="MD64" s="267"/>
      <c r="ME64" s="267"/>
      <c r="MF64" s="267"/>
      <c r="MG64" s="267"/>
      <c r="MH64" s="267"/>
      <c r="MI64" s="267"/>
      <c r="MJ64" s="267"/>
      <c r="MK64" s="267"/>
      <c r="ML64" s="267"/>
      <c r="MM64" s="267"/>
      <c r="MN64" s="267"/>
      <c r="MO64" s="267"/>
      <c r="MP64" s="267"/>
      <c r="MQ64" s="267"/>
      <c r="MR64" s="267"/>
      <c r="MS64" s="267"/>
      <c r="MT64" s="267"/>
      <c r="MU64" s="267"/>
      <c r="MV64" s="267"/>
      <c r="MW64" s="267"/>
      <c r="MX64" s="267"/>
      <c r="MY64" s="267"/>
      <c r="MZ64" s="267"/>
      <c r="NA64" s="267"/>
      <c r="NB64" s="267"/>
      <c r="NC64" s="267"/>
      <c r="ND64" s="267"/>
      <c r="NE64" s="267"/>
      <c r="NF64" s="267"/>
      <c r="NG64" s="267"/>
      <c r="NH64" s="267"/>
      <c r="NI64" s="267"/>
      <c r="NJ64" s="267"/>
      <c r="NK64" s="267"/>
      <c r="NL64" s="267"/>
      <c r="NM64" s="267"/>
      <c r="NN64" s="267"/>
      <c r="NO64" s="267"/>
      <c r="NP64" s="267"/>
      <c r="NQ64" s="267"/>
      <c r="NR64" s="267"/>
      <c r="NS64" s="267"/>
      <c r="NT64" s="267"/>
      <c r="NU64" s="267"/>
      <c r="NV64" s="267"/>
      <c r="NW64" s="267"/>
      <c r="NX64" s="267"/>
      <c r="NY64" s="267"/>
      <c r="NZ64" s="267"/>
      <c r="OA64" s="267"/>
      <c r="OB64" s="267"/>
      <c r="OC64" s="267"/>
      <c r="OD64" s="267"/>
      <c r="OE64" s="267"/>
      <c r="OF64" s="267"/>
      <c r="OG64" s="267"/>
      <c r="OH64" s="267"/>
      <c r="OI64" s="267"/>
      <c r="OJ64" s="267"/>
      <c r="OK64" s="267"/>
      <c r="OL64" s="267"/>
      <c r="OM64" s="267"/>
      <c r="ON64" s="267"/>
      <c r="OO64" s="267"/>
      <c r="OP64" s="267"/>
      <c r="OQ64" s="267"/>
      <c r="OR64" s="267"/>
      <c r="OS64" s="267"/>
      <c r="OT64" s="267"/>
      <c r="OU64" s="267"/>
      <c r="OV64" s="267"/>
      <c r="OW64" s="267"/>
      <c r="OX64" s="267"/>
      <c r="OY64" s="267"/>
      <c r="OZ64" s="267"/>
      <c r="PA64" s="267"/>
      <c r="PB64" s="267"/>
      <c r="PC64" s="267"/>
      <c r="PD64" s="267"/>
      <c r="PE64" s="267"/>
      <c r="PF64" s="267"/>
      <c r="PG64" s="267"/>
      <c r="PH64" s="267"/>
      <c r="PI64" s="267"/>
      <c r="PJ64" s="267"/>
      <c r="PK64" s="267"/>
      <c r="PL64" s="267"/>
      <c r="PM64" s="267"/>
      <c r="PN64" s="267"/>
      <c r="PO64" s="267"/>
      <c r="PP64" s="267"/>
      <c r="PQ64" s="267"/>
      <c r="PR64" s="267"/>
      <c r="PS64" s="267"/>
      <c r="PT64" s="267"/>
      <c r="PU64" s="267"/>
      <c r="PV64" s="267"/>
      <c r="PW64" s="267"/>
      <c r="PX64" s="267"/>
      <c r="PY64" s="267"/>
      <c r="PZ64" s="267"/>
      <c r="QA64" s="267"/>
      <c r="QB64" s="267"/>
      <c r="QC64" s="267"/>
      <c r="QD64" s="267"/>
      <c r="QE64" s="267"/>
      <c r="QF64" s="267"/>
      <c r="QG64" s="267"/>
      <c r="QH64" s="267"/>
      <c r="QI64" s="267"/>
      <c r="QJ64" s="267"/>
      <c r="QK64" s="267"/>
      <c r="QL64" s="267"/>
      <c r="QM64" s="267"/>
      <c r="QN64" s="267"/>
      <c r="QO64" s="267"/>
      <c r="QP64" s="267"/>
      <c r="QQ64" s="267"/>
      <c r="QR64" s="267"/>
      <c r="QS64" s="267"/>
      <c r="QT64" s="267"/>
      <c r="QU64" s="267"/>
      <c r="QV64" s="267"/>
      <c r="QW64" s="267"/>
      <c r="QX64" s="267"/>
      <c r="QY64" s="267"/>
      <c r="QZ64" s="267"/>
      <c r="RA64" s="267"/>
      <c r="RB64" s="267"/>
      <c r="RC64" s="267"/>
      <c r="RD64" s="267"/>
      <c r="RE64" s="267"/>
      <c r="RF64" s="267"/>
      <c r="RG64" s="267"/>
      <c r="RH64" s="267"/>
      <c r="RI64" s="267"/>
      <c r="RJ64" s="267"/>
      <c r="RK64" s="267"/>
      <c r="RL64" s="267"/>
      <c r="RM64" s="267"/>
      <c r="RN64" s="267"/>
      <c r="RO64" s="267"/>
      <c r="RP64" s="267"/>
      <c r="RQ64" s="267"/>
      <c r="RR64" s="267"/>
      <c r="RS64" s="267"/>
      <c r="RT64" s="267"/>
      <c r="RU64" s="267"/>
      <c r="RV64" s="267"/>
      <c r="RW64" s="267"/>
      <c r="RX64" s="267"/>
      <c r="RY64" s="267"/>
      <c r="RZ64" s="267"/>
      <c r="SA64" s="267"/>
      <c r="SB64" s="267"/>
      <c r="SC64" s="267"/>
      <c r="SD64" s="267"/>
      <c r="SE64" s="267"/>
      <c r="SF64" s="267"/>
      <c r="SG64" s="267"/>
      <c r="SH64" s="267"/>
      <c r="SI64" s="267"/>
      <c r="SJ64" s="267"/>
      <c r="SK64" s="267"/>
      <c r="SL64" s="267"/>
      <c r="SM64" s="267"/>
      <c r="SN64" s="267"/>
      <c r="SO64" s="267"/>
      <c r="SP64" s="267"/>
      <c r="SQ64" s="267"/>
      <c r="SR64" s="267"/>
      <c r="SS64" s="267"/>
      <c r="ST64" s="267"/>
      <c r="SU64" s="267"/>
      <c r="SV64" s="267"/>
      <c r="SW64" s="267"/>
      <c r="SX64" s="267"/>
      <c r="SY64" s="267"/>
      <c r="SZ64" s="267"/>
      <c r="TA64" s="267"/>
      <c r="TB64" s="267"/>
      <c r="TC64" s="267"/>
      <c r="TD64" s="267"/>
      <c r="TE64" s="267"/>
      <c r="TF64" s="267"/>
      <c r="TG64" s="267"/>
      <c r="TH64" s="267"/>
      <c r="TI64" s="267"/>
      <c r="TJ64" s="267"/>
      <c r="TK64" s="267"/>
      <c r="TL64" s="267"/>
      <c r="TM64" s="267"/>
      <c r="TN64" s="267"/>
      <c r="TO64" s="267"/>
      <c r="TP64" s="267"/>
      <c r="TQ64" s="267"/>
      <c r="TR64" s="267"/>
      <c r="TS64" s="267"/>
      <c r="TT64" s="267"/>
      <c r="TU64" s="267"/>
      <c r="TV64" s="267"/>
      <c r="TW64" s="267"/>
      <c r="TX64" s="267"/>
      <c r="TY64" s="267"/>
      <c r="TZ64" s="267"/>
      <c r="UA64" s="267"/>
      <c r="UB64" s="267"/>
      <c r="UC64" s="267"/>
      <c r="UD64" s="267"/>
      <c r="UE64" s="267"/>
      <c r="UF64" s="267"/>
      <c r="UG64" s="267"/>
      <c r="UH64" s="267"/>
      <c r="UI64" s="267"/>
      <c r="UJ64" s="267"/>
      <c r="UK64" s="267"/>
      <c r="UL64" s="267"/>
      <c r="UM64" s="267"/>
      <c r="UN64" s="267"/>
      <c r="UO64" s="267"/>
      <c r="UP64" s="267"/>
      <c r="UQ64" s="267"/>
      <c r="UR64" s="267"/>
      <c r="US64" s="267"/>
      <c r="UT64" s="267"/>
      <c r="UU64" s="267"/>
      <c r="UV64" s="267"/>
      <c r="UW64" s="267"/>
      <c r="UX64" s="267"/>
      <c r="UY64" s="267"/>
      <c r="UZ64" s="267"/>
      <c r="VA64" s="267"/>
      <c r="VB64" s="267"/>
      <c r="VC64" s="267"/>
      <c r="VD64" s="267"/>
      <c r="VE64" s="267"/>
      <c r="VF64" s="267"/>
      <c r="VG64" s="267"/>
      <c r="VH64" s="267"/>
      <c r="VI64" s="267"/>
      <c r="VJ64" s="267"/>
      <c r="VK64" s="267"/>
      <c r="VL64" s="267"/>
      <c r="VM64" s="267"/>
      <c r="VN64" s="267"/>
      <c r="VO64" s="267"/>
      <c r="VP64" s="267"/>
      <c r="VQ64" s="267"/>
      <c r="VR64" s="267"/>
      <c r="VS64" s="267"/>
      <c r="VT64" s="267"/>
      <c r="VU64" s="267"/>
      <c r="VV64" s="267"/>
      <c r="VW64" s="267"/>
      <c r="VX64" s="267"/>
      <c r="VY64" s="267"/>
      <c r="VZ64" s="267"/>
      <c r="WA64" s="267"/>
      <c r="WB64" s="267"/>
      <c r="WC64" s="267"/>
      <c r="WD64" s="267"/>
      <c r="WE64" s="267"/>
      <c r="WF64" s="267"/>
      <c r="WG64" s="267"/>
      <c r="WH64" s="267"/>
      <c r="WI64" s="267"/>
      <c r="WJ64" s="267"/>
      <c r="WK64" s="267"/>
      <c r="WL64" s="267"/>
      <c r="WM64" s="267"/>
      <c r="WN64" s="267"/>
      <c r="WO64" s="267"/>
      <c r="WP64" s="267"/>
      <c r="WQ64" s="267"/>
      <c r="WR64" s="267"/>
      <c r="WS64" s="267"/>
      <c r="WT64" s="267"/>
      <c r="WU64" s="267"/>
      <c r="WV64" s="267"/>
      <c r="WW64" s="267"/>
      <c r="WX64" s="267"/>
      <c r="WY64" s="267"/>
      <c r="WZ64" s="267"/>
      <c r="XA64" s="267"/>
      <c r="XB64" s="267"/>
      <c r="XC64" s="267"/>
      <c r="XD64" s="267"/>
      <c r="XE64" s="267"/>
      <c r="XF64" s="267"/>
      <c r="XG64" s="267"/>
      <c r="XH64" s="267"/>
      <c r="XI64" s="267"/>
      <c r="XJ64" s="267"/>
      <c r="XK64" s="267"/>
      <c r="XL64" s="267"/>
      <c r="XM64" s="267"/>
      <c r="XN64" s="267"/>
      <c r="XO64" s="267"/>
      <c r="XP64" s="267"/>
      <c r="XQ64" s="267"/>
      <c r="XR64" s="267"/>
      <c r="XS64" s="267"/>
      <c r="XT64" s="267"/>
      <c r="XU64" s="267"/>
      <c r="XV64" s="267"/>
      <c r="XW64" s="267"/>
      <c r="XX64" s="267"/>
      <c r="XY64" s="267"/>
      <c r="XZ64" s="267"/>
      <c r="YA64" s="267"/>
      <c r="YB64" s="267"/>
      <c r="YC64" s="267"/>
      <c r="YD64" s="267"/>
      <c r="YE64" s="267"/>
      <c r="YF64" s="267"/>
      <c r="YG64" s="267"/>
      <c r="YH64" s="267"/>
      <c r="YI64" s="267"/>
      <c r="YJ64" s="267"/>
      <c r="YK64" s="267"/>
      <c r="YL64" s="267"/>
      <c r="YM64" s="267"/>
      <c r="YN64" s="267"/>
      <c r="YO64" s="267"/>
      <c r="YP64" s="267"/>
      <c r="YQ64" s="267"/>
      <c r="YR64" s="267"/>
      <c r="YS64" s="267"/>
      <c r="YT64" s="267"/>
      <c r="YU64" s="267"/>
      <c r="YV64" s="267"/>
      <c r="YW64" s="267"/>
      <c r="YX64" s="267"/>
      <c r="YY64" s="267"/>
      <c r="YZ64" s="267"/>
      <c r="ZA64" s="267"/>
      <c r="ZB64" s="267"/>
      <c r="ZC64" s="267"/>
      <c r="ZD64" s="267"/>
      <c r="ZE64" s="267"/>
      <c r="ZF64" s="267"/>
      <c r="ZG64" s="267"/>
      <c r="ZH64" s="267"/>
      <c r="ZI64" s="267"/>
      <c r="ZJ64" s="267"/>
      <c r="ZK64" s="267"/>
      <c r="ZL64" s="267"/>
      <c r="ZM64" s="267"/>
      <c r="ZN64" s="267"/>
      <c r="ZO64" s="267"/>
      <c r="ZP64" s="267"/>
      <c r="ZQ64" s="267"/>
      <c r="ZR64" s="267"/>
      <c r="ZS64" s="267"/>
      <c r="ZT64" s="267"/>
      <c r="ZU64" s="267"/>
      <c r="ZV64" s="267"/>
      <c r="ZW64" s="267"/>
      <c r="ZX64" s="267"/>
      <c r="ZY64" s="267"/>
      <c r="ZZ64" s="267"/>
      <c r="AAA64" s="267"/>
      <c r="AAB64" s="267"/>
      <c r="AAC64" s="267"/>
      <c r="AAD64" s="267"/>
      <c r="AAE64" s="267"/>
      <c r="AAF64" s="267"/>
      <c r="AAG64" s="267"/>
      <c r="AAH64" s="267"/>
      <c r="AAI64" s="267"/>
      <c r="AAJ64" s="267"/>
      <c r="AAK64" s="267"/>
      <c r="AAL64" s="267"/>
      <c r="AAM64" s="267"/>
      <c r="AAN64" s="267"/>
      <c r="AAO64" s="267"/>
      <c r="AAP64" s="267"/>
      <c r="AAQ64" s="267"/>
      <c r="AAR64" s="267"/>
      <c r="AAS64" s="267"/>
      <c r="AAT64" s="267"/>
      <c r="AAU64" s="267"/>
      <c r="AAV64" s="267"/>
      <c r="AAW64" s="267"/>
      <c r="AAX64" s="267"/>
      <c r="AAY64" s="267"/>
      <c r="AAZ64" s="267"/>
      <c r="ABA64" s="267"/>
      <c r="ABB64" s="267"/>
      <c r="ABC64" s="267"/>
      <c r="ABD64" s="267"/>
      <c r="ABE64" s="267"/>
      <c r="ABF64" s="267"/>
      <c r="ABG64" s="267"/>
      <c r="ABH64" s="267"/>
      <c r="ABI64" s="267"/>
      <c r="ABJ64" s="267"/>
      <c r="ABK64" s="267"/>
      <c r="ABL64" s="267"/>
      <c r="ABM64" s="267"/>
      <c r="ABN64" s="267"/>
      <c r="ABO64" s="267"/>
      <c r="ABP64" s="267"/>
      <c r="ABQ64" s="267"/>
      <c r="ABR64" s="267"/>
      <c r="ABS64" s="267"/>
      <c r="ABT64" s="267"/>
      <c r="ABU64" s="267"/>
      <c r="ABV64" s="267"/>
      <c r="ABW64" s="267"/>
      <c r="ABX64" s="267"/>
      <c r="ABY64" s="267"/>
      <c r="ABZ64" s="267"/>
      <c r="ACA64" s="267"/>
      <c r="ACB64" s="267"/>
      <c r="ACC64" s="267"/>
      <c r="ACD64" s="267"/>
      <c r="ACE64" s="267"/>
      <c r="ACF64" s="267"/>
      <c r="ACG64" s="267"/>
      <c r="ACH64" s="267"/>
      <c r="ACI64" s="267"/>
      <c r="ACJ64" s="267"/>
      <c r="ACK64" s="267"/>
      <c r="ACL64" s="267"/>
      <c r="ACM64" s="267"/>
      <c r="ACN64" s="267"/>
      <c r="ACO64" s="267"/>
      <c r="ACP64" s="267"/>
      <c r="ACQ64" s="267"/>
      <c r="ACR64" s="267"/>
      <c r="ACS64" s="267"/>
      <c r="ACT64" s="267"/>
      <c r="ACU64" s="267"/>
      <c r="ACV64" s="267"/>
      <c r="ACW64" s="267"/>
      <c r="ACX64" s="267"/>
      <c r="ACY64" s="267"/>
      <c r="ACZ64" s="267"/>
      <c r="ADA64" s="267"/>
      <c r="ADB64" s="267"/>
      <c r="ADC64" s="267"/>
      <c r="ADD64" s="267"/>
      <c r="ADE64" s="267"/>
      <c r="ADF64" s="267"/>
      <c r="ADG64" s="267"/>
      <c r="ADH64" s="267"/>
      <c r="ADI64" s="267"/>
      <c r="ADJ64" s="267"/>
      <c r="ADK64" s="267"/>
      <c r="ADL64" s="267"/>
      <c r="ADM64" s="267"/>
      <c r="ADN64" s="267"/>
      <c r="ADO64" s="267"/>
      <c r="ADP64" s="267"/>
      <c r="ADQ64" s="267"/>
      <c r="ADR64" s="267"/>
      <c r="ADS64" s="267"/>
      <c r="ADT64" s="267"/>
      <c r="ADU64" s="267"/>
      <c r="ADV64" s="267"/>
      <c r="ADW64" s="267"/>
      <c r="ADX64" s="267"/>
      <c r="ADY64" s="267"/>
      <c r="ADZ64" s="267"/>
      <c r="AEA64" s="267"/>
      <c r="AEB64" s="267"/>
      <c r="AEC64" s="267"/>
      <c r="AED64" s="267"/>
      <c r="AEE64" s="267"/>
      <c r="AEF64" s="267"/>
      <c r="AEG64" s="267"/>
      <c r="AEH64" s="267"/>
      <c r="AEI64" s="267"/>
      <c r="AEJ64" s="267"/>
      <c r="AEK64" s="267"/>
      <c r="AEL64" s="267"/>
      <c r="AEM64" s="267"/>
      <c r="AEN64" s="267"/>
      <c r="AEO64" s="267"/>
      <c r="AEP64" s="267"/>
      <c r="AEQ64" s="267"/>
      <c r="AER64" s="267"/>
      <c r="AES64" s="267"/>
      <c r="AET64" s="267"/>
      <c r="AEU64" s="267"/>
      <c r="AEV64" s="267"/>
      <c r="AEW64" s="267"/>
      <c r="AEX64" s="267"/>
      <c r="AEY64" s="267"/>
      <c r="AEZ64" s="267"/>
      <c r="AFA64" s="267"/>
      <c r="AFB64" s="267"/>
      <c r="AFC64" s="267"/>
      <c r="AFD64" s="267"/>
      <c r="AFE64" s="267"/>
      <c r="AFF64" s="267"/>
      <c r="AFG64" s="267"/>
      <c r="AFH64" s="267"/>
      <c r="AFI64" s="267"/>
      <c r="AFJ64" s="267"/>
      <c r="AFK64" s="267"/>
      <c r="AFL64" s="267"/>
      <c r="AFM64" s="267"/>
      <c r="AFN64" s="267"/>
      <c r="AFO64" s="267"/>
      <c r="AFP64" s="267"/>
      <c r="AFQ64" s="267"/>
      <c r="AFR64" s="267"/>
      <c r="AFS64" s="267"/>
      <c r="AFT64" s="267"/>
      <c r="AFU64" s="267"/>
      <c r="AFV64" s="267"/>
      <c r="AFW64" s="267"/>
      <c r="AFX64" s="267"/>
      <c r="AFY64" s="267"/>
      <c r="AFZ64" s="267"/>
      <c r="AGA64" s="267"/>
      <c r="AGB64" s="267"/>
      <c r="AGC64" s="267"/>
      <c r="AGD64" s="267"/>
      <c r="AGE64" s="267"/>
      <c r="AGF64" s="267"/>
      <c r="AGG64" s="267"/>
      <c r="AGH64" s="267"/>
      <c r="AGI64" s="267"/>
      <c r="AGJ64" s="267"/>
      <c r="AGK64" s="267"/>
      <c r="AGL64" s="267"/>
      <c r="AGM64" s="267"/>
      <c r="AGN64" s="267"/>
      <c r="AGO64" s="267"/>
      <c r="AGP64" s="267"/>
      <c r="AGQ64" s="267"/>
      <c r="AGR64" s="267"/>
      <c r="AGS64" s="267"/>
      <c r="AGT64" s="267"/>
      <c r="AGU64" s="267"/>
      <c r="AGV64" s="267"/>
      <c r="AGW64" s="267"/>
      <c r="AGX64" s="267"/>
      <c r="AGY64" s="267"/>
      <c r="AGZ64" s="267"/>
      <c r="AHA64" s="267"/>
      <c r="AHB64" s="267"/>
      <c r="AHC64" s="267"/>
      <c r="AHD64" s="267"/>
      <c r="AHE64" s="267"/>
      <c r="AHF64" s="267"/>
      <c r="AHG64" s="267"/>
      <c r="AHH64" s="267"/>
      <c r="AHI64" s="267"/>
      <c r="AHJ64" s="267"/>
      <c r="AHK64" s="267"/>
      <c r="AHL64" s="267"/>
      <c r="AHM64" s="267"/>
      <c r="AHN64" s="267"/>
      <c r="AHO64" s="267"/>
      <c r="AHP64" s="267"/>
      <c r="AHQ64" s="267"/>
      <c r="AHR64" s="267"/>
      <c r="AHS64" s="267"/>
      <c r="AHT64" s="267"/>
      <c r="AHU64" s="267"/>
      <c r="AHV64" s="267"/>
      <c r="AHW64" s="267"/>
      <c r="AHX64" s="267"/>
      <c r="AHY64" s="267"/>
      <c r="AHZ64" s="267"/>
      <c r="AIA64" s="267"/>
      <c r="AIB64" s="267"/>
      <c r="AIC64" s="267"/>
      <c r="AID64" s="267"/>
      <c r="AIE64" s="267"/>
      <c r="AIF64" s="267"/>
      <c r="AIG64" s="267"/>
      <c r="AIH64" s="267"/>
      <c r="AII64" s="267"/>
      <c r="AIJ64" s="267"/>
      <c r="AIK64" s="267"/>
      <c r="AIL64" s="267"/>
      <c r="AIM64" s="267"/>
      <c r="AIN64" s="267"/>
      <c r="AIO64" s="267"/>
      <c r="AIP64" s="267"/>
      <c r="AIQ64" s="267"/>
      <c r="AIR64" s="267"/>
      <c r="AIS64" s="267"/>
      <c r="AIT64" s="267"/>
      <c r="AIU64" s="267"/>
      <c r="AIV64" s="267"/>
      <c r="AIW64" s="267"/>
      <c r="AIX64" s="267"/>
      <c r="AIY64" s="267"/>
      <c r="AIZ64" s="267"/>
      <c r="AJA64" s="267"/>
      <c r="AJB64" s="267"/>
      <c r="AJC64" s="267"/>
      <c r="AJD64" s="267"/>
      <c r="AJE64" s="267"/>
      <c r="AJF64" s="267"/>
      <c r="AJG64" s="267"/>
      <c r="AJH64" s="267"/>
      <c r="AJI64" s="267"/>
      <c r="AJJ64" s="267"/>
      <c r="AJK64" s="267"/>
      <c r="AJL64" s="267"/>
      <c r="AJM64" s="267"/>
      <c r="AJN64" s="267"/>
      <c r="AJO64" s="267"/>
      <c r="AJP64" s="267"/>
      <c r="AJQ64" s="267"/>
      <c r="AJR64" s="267"/>
      <c r="AJS64" s="267"/>
      <c r="AJT64" s="267"/>
      <c r="AJU64" s="267"/>
      <c r="AJV64" s="267"/>
      <c r="AJW64" s="267"/>
      <c r="AJX64" s="267"/>
      <c r="AJY64" s="267"/>
      <c r="AJZ64" s="267"/>
      <c r="AKA64" s="267"/>
      <c r="AKB64" s="267"/>
      <c r="AKC64" s="267"/>
      <c r="AKD64" s="267"/>
      <c r="AKE64" s="267"/>
      <c r="AKF64" s="267"/>
      <c r="AKG64" s="267"/>
      <c r="AKH64" s="267"/>
      <c r="AKI64" s="267"/>
      <c r="AKJ64" s="267"/>
      <c r="AKK64" s="267"/>
      <c r="AKL64" s="267"/>
      <c r="AKM64" s="267"/>
      <c r="AKN64" s="267"/>
      <c r="AKO64" s="267"/>
      <c r="AKP64" s="267"/>
      <c r="AKQ64" s="267"/>
      <c r="AKR64" s="267"/>
      <c r="AKS64" s="267"/>
      <c r="AKT64" s="267"/>
      <c r="AKU64" s="267"/>
      <c r="AKV64" s="267"/>
      <c r="AKW64" s="267"/>
      <c r="AKX64" s="267"/>
      <c r="AKY64" s="267"/>
      <c r="AKZ64" s="267"/>
      <c r="ALA64" s="267"/>
      <c r="ALB64" s="267"/>
      <c r="ALC64" s="267"/>
      <c r="ALD64" s="267"/>
      <c r="ALE64" s="267"/>
      <c r="ALF64" s="267"/>
      <c r="ALG64" s="267"/>
      <c r="ALH64" s="267"/>
      <c r="ALI64" s="267"/>
      <c r="ALJ64" s="267"/>
      <c r="ALK64" s="267"/>
      <c r="ALL64" s="267"/>
      <c r="ALM64" s="267"/>
      <c r="ALN64" s="267"/>
      <c r="ALO64" s="267"/>
      <c r="ALP64" s="267"/>
      <c r="ALQ64" s="267"/>
      <c r="ALR64" s="267"/>
      <c r="ALS64" s="267"/>
      <c r="ALT64" s="267"/>
      <c r="ALU64" s="267"/>
      <c r="ALV64" s="267"/>
      <c r="ALW64" s="267"/>
      <c r="ALX64" s="267"/>
      <c r="ALY64" s="267"/>
      <c r="ALZ64" s="267"/>
      <c r="AMA64" s="267"/>
      <c r="AMB64" s="267"/>
      <c r="AMC64" s="267"/>
      <c r="AMD64" s="267"/>
      <c r="AME64" s="267"/>
      <c r="AMF64" s="267"/>
      <c r="AMG64" s="267"/>
      <c r="AMH64" s="267"/>
    </row>
    <row r="65" spans="1:1025" s="239" customFormat="1" ht="12.75">
      <c r="A65" s="1012" t="s">
        <v>2256</v>
      </c>
      <c r="B65" s="1007" t="s">
        <v>904</v>
      </c>
      <c r="C65" s="1047">
        <v>589798102.58000004</v>
      </c>
      <c r="D65" s="1047">
        <v>302440013.13</v>
      </c>
      <c r="E65" s="1047">
        <v>892238115.71000004</v>
      </c>
      <c r="F65" s="1047">
        <v>696952004.12</v>
      </c>
      <c r="G65" s="1047">
        <v>195286111.59</v>
      </c>
      <c r="H65" s="1054">
        <f t="shared" si="0"/>
        <v>0.7811278086516168</v>
      </c>
      <c r="I65" s="1007"/>
      <c r="J65" s="267"/>
      <c r="K65" s="267"/>
      <c r="L65" s="267"/>
      <c r="M65" s="267"/>
      <c r="N65" s="267"/>
      <c r="O65" s="267"/>
      <c r="P65" s="267"/>
      <c r="Q65" s="267"/>
      <c r="R65" s="267"/>
      <c r="S65" s="267"/>
      <c r="T65" s="267"/>
      <c r="U65" s="267"/>
      <c r="V65" s="267"/>
      <c r="W65" s="267"/>
      <c r="X65" s="267"/>
      <c r="Y65" s="267"/>
      <c r="Z65" s="267"/>
      <c r="AA65" s="267"/>
      <c r="AB65" s="267"/>
      <c r="AC65" s="267"/>
      <c r="AD65" s="267"/>
      <c r="AE65" s="267"/>
      <c r="AF65" s="267"/>
      <c r="AG65" s="267"/>
      <c r="AH65" s="267"/>
      <c r="AI65" s="267"/>
      <c r="AJ65" s="267"/>
      <c r="AK65" s="267"/>
      <c r="AL65" s="267"/>
      <c r="AM65" s="267"/>
      <c r="AN65" s="267"/>
      <c r="AO65" s="267"/>
      <c r="AP65" s="267"/>
      <c r="AQ65" s="267"/>
      <c r="AR65" s="267"/>
      <c r="AS65" s="267"/>
      <c r="AT65" s="267"/>
      <c r="AU65" s="267"/>
      <c r="AV65" s="267"/>
      <c r="AW65" s="267"/>
      <c r="AX65" s="267"/>
      <c r="AY65" s="267"/>
      <c r="AZ65" s="267"/>
      <c r="BA65" s="267"/>
      <c r="BB65" s="267"/>
      <c r="BC65" s="267"/>
      <c r="BD65" s="267"/>
      <c r="BE65" s="267"/>
      <c r="BF65" s="267"/>
      <c r="BG65" s="267"/>
      <c r="BH65" s="267"/>
      <c r="BI65" s="267"/>
      <c r="BJ65" s="267"/>
      <c r="BK65" s="267"/>
      <c r="BL65" s="267"/>
      <c r="BM65" s="267"/>
      <c r="BN65" s="267"/>
      <c r="BO65" s="267"/>
      <c r="BP65" s="267"/>
      <c r="BQ65" s="267"/>
      <c r="BR65" s="267"/>
      <c r="BS65" s="267"/>
      <c r="BT65" s="267"/>
      <c r="BU65" s="267"/>
      <c r="BV65" s="267"/>
      <c r="BW65" s="267"/>
      <c r="BX65" s="267"/>
      <c r="BY65" s="267"/>
      <c r="BZ65" s="267"/>
      <c r="CA65" s="267"/>
      <c r="CB65" s="267"/>
      <c r="CC65" s="267"/>
      <c r="CD65" s="267"/>
      <c r="CE65" s="267"/>
      <c r="CF65" s="267"/>
      <c r="CG65" s="267"/>
      <c r="CH65" s="267"/>
      <c r="CI65" s="267"/>
      <c r="CJ65" s="267"/>
      <c r="CK65" s="267"/>
      <c r="CL65" s="267"/>
      <c r="CM65" s="267"/>
      <c r="CN65" s="267"/>
      <c r="CO65" s="267"/>
      <c r="CP65" s="267"/>
      <c r="CQ65" s="267"/>
      <c r="CR65" s="267"/>
      <c r="CS65" s="267"/>
      <c r="CT65" s="267"/>
      <c r="CU65" s="267"/>
      <c r="CV65" s="267"/>
      <c r="CW65" s="267"/>
      <c r="CX65" s="267"/>
      <c r="CY65" s="267"/>
      <c r="CZ65" s="267"/>
      <c r="DA65" s="267"/>
      <c r="DB65" s="267"/>
      <c r="DC65" s="267"/>
      <c r="DD65" s="267"/>
      <c r="DE65" s="267"/>
      <c r="DF65" s="267"/>
      <c r="DG65" s="267"/>
      <c r="DH65" s="267"/>
      <c r="DI65" s="267"/>
      <c r="DJ65" s="267"/>
      <c r="DK65" s="267"/>
      <c r="DL65" s="267"/>
      <c r="DM65" s="267"/>
      <c r="DN65" s="267"/>
      <c r="DO65" s="267"/>
      <c r="DP65" s="267"/>
      <c r="DQ65" s="267"/>
      <c r="DR65" s="267"/>
      <c r="DS65" s="267"/>
      <c r="DT65" s="267"/>
      <c r="DU65" s="267"/>
      <c r="DV65" s="267"/>
      <c r="DW65" s="267"/>
      <c r="DX65" s="267"/>
      <c r="DY65" s="267"/>
      <c r="DZ65" s="267"/>
      <c r="EA65" s="267"/>
      <c r="EB65" s="267"/>
      <c r="EC65" s="267"/>
      <c r="ED65" s="267"/>
      <c r="EE65" s="267"/>
      <c r="EF65" s="267"/>
      <c r="EG65" s="267"/>
      <c r="EH65" s="267"/>
      <c r="EI65" s="267"/>
      <c r="EJ65" s="267"/>
      <c r="EK65" s="267"/>
      <c r="EL65" s="267"/>
      <c r="EM65" s="267"/>
      <c r="EN65" s="267"/>
      <c r="EO65" s="267"/>
      <c r="EP65" s="267"/>
      <c r="EQ65" s="267"/>
      <c r="ER65" s="267"/>
      <c r="ES65" s="267"/>
      <c r="ET65" s="267"/>
      <c r="EU65" s="267"/>
      <c r="EV65" s="267"/>
      <c r="EW65" s="267"/>
      <c r="EX65" s="267"/>
      <c r="EY65" s="267"/>
      <c r="EZ65" s="267"/>
      <c r="FA65" s="267"/>
      <c r="FB65" s="267"/>
      <c r="FC65" s="267"/>
      <c r="FD65" s="267"/>
      <c r="FE65" s="267"/>
      <c r="FF65" s="267"/>
      <c r="FG65" s="267"/>
      <c r="FH65" s="267"/>
      <c r="FI65" s="267"/>
      <c r="FJ65" s="267"/>
      <c r="FK65" s="267"/>
      <c r="FL65" s="267"/>
      <c r="FM65" s="267"/>
      <c r="FN65" s="267"/>
      <c r="FO65" s="267"/>
      <c r="FP65" s="267"/>
      <c r="FQ65" s="267"/>
      <c r="FR65" s="267"/>
      <c r="FS65" s="267"/>
      <c r="FT65" s="267"/>
      <c r="FU65" s="267"/>
      <c r="FV65" s="267"/>
      <c r="FW65" s="267"/>
      <c r="FX65" s="267"/>
      <c r="FY65" s="267"/>
      <c r="FZ65" s="267"/>
      <c r="GA65" s="267"/>
      <c r="GB65" s="267"/>
      <c r="GC65" s="267"/>
      <c r="GD65" s="267"/>
      <c r="GE65" s="267"/>
      <c r="GF65" s="267"/>
      <c r="GG65" s="267"/>
      <c r="GH65" s="267"/>
      <c r="GI65" s="267"/>
      <c r="GJ65" s="267"/>
      <c r="GK65" s="267"/>
      <c r="GL65" s="267"/>
      <c r="GM65" s="267"/>
      <c r="GN65" s="267"/>
      <c r="GO65" s="267"/>
      <c r="GP65" s="267"/>
      <c r="GQ65" s="267"/>
      <c r="GR65" s="267"/>
      <c r="GS65" s="267"/>
      <c r="GT65" s="267"/>
      <c r="GU65" s="267"/>
      <c r="GV65" s="267"/>
      <c r="GW65" s="267"/>
      <c r="GX65" s="267"/>
      <c r="GY65" s="267"/>
      <c r="GZ65" s="267"/>
      <c r="HA65" s="267"/>
      <c r="HB65" s="267"/>
      <c r="HC65" s="267"/>
      <c r="HD65" s="267"/>
      <c r="HE65" s="267"/>
      <c r="HF65" s="267"/>
      <c r="HG65" s="267"/>
      <c r="HH65" s="267"/>
      <c r="HI65" s="267"/>
      <c r="HJ65" s="267"/>
      <c r="HK65" s="267"/>
      <c r="HL65" s="267"/>
      <c r="HM65" s="267"/>
      <c r="HN65" s="267"/>
      <c r="HO65" s="267"/>
      <c r="HP65" s="267"/>
      <c r="HQ65" s="267"/>
      <c r="HR65" s="267"/>
      <c r="HS65" s="267"/>
      <c r="HT65" s="267"/>
      <c r="HU65" s="267"/>
      <c r="HV65" s="267"/>
      <c r="HW65" s="267"/>
      <c r="HX65" s="267"/>
      <c r="HY65" s="267"/>
      <c r="HZ65" s="267"/>
      <c r="IA65" s="267"/>
      <c r="IB65" s="267"/>
      <c r="IC65" s="267"/>
      <c r="ID65" s="267"/>
      <c r="IE65" s="267"/>
      <c r="IF65" s="267"/>
      <c r="IG65" s="267"/>
      <c r="IH65" s="267"/>
      <c r="II65" s="267"/>
      <c r="IJ65" s="267"/>
      <c r="IK65" s="267"/>
      <c r="IL65" s="267"/>
      <c r="IM65" s="267"/>
      <c r="IN65" s="267"/>
      <c r="IO65" s="267"/>
      <c r="IP65" s="267"/>
      <c r="IQ65" s="267"/>
      <c r="IR65" s="267"/>
      <c r="IS65" s="267"/>
      <c r="IT65" s="267"/>
      <c r="IU65" s="267"/>
      <c r="IV65" s="267"/>
      <c r="IW65" s="267"/>
      <c r="IX65" s="267"/>
      <c r="IY65" s="267"/>
      <c r="IZ65" s="267"/>
      <c r="JA65" s="267"/>
      <c r="JB65" s="267"/>
      <c r="JC65" s="267"/>
      <c r="JD65" s="267"/>
      <c r="JE65" s="267"/>
      <c r="JF65" s="267"/>
      <c r="JG65" s="267"/>
      <c r="JH65" s="267"/>
      <c r="JI65" s="267"/>
      <c r="JJ65" s="267"/>
      <c r="JK65" s="267"/>
      <c r="JL65" s="267"/>
      <c r="JM65" s="267"/>
      <c r="JN65" s="267"/>
      <c r="JO65" s="267"/>
      <c r="JP65" s="267"/>
      <c r="JQ65" s="267"/>
      <c r="JR65" s="267"/>
      <c r="JS65" s="267"/>
      <c r="JT65" s="267"/>
      <c r="JU65" s="267"/>
      <c r="JV65" s="267"/>
      <c r="JW65" s="267"/>
      <c r="JX65" s="267"/>
      <c r="JY65" s="267"/>
      <c r="JZ65" s="267"/>
      <c r="KA65" s="267"/>
      <c r="KB65" s="267"/>
      <c r="KC65" s="267"/>
      <c r="KD65" s="267"/>
      <c r="KE65" s="267"/>
      <c r="KF65" s="267"/>
      <c r="KG65" s="267"/>
      <c r="KH65" s="267"/>
      <c r="KI65" s="267"/>
      <c r="KJ65" s="267"/>
      <c r="KK65" s="267"/>
      <c r="KL65" s="267"/>
      <c r="KM65" s="267"/>
      <c r="KN65" s="267"/>
      <c r="KO65" s="267"/>
      <c r="KP65" s="267"/>
      <c r="KQ65" s="267"/>
      <c r="KR65" s="267"/>
      <c r="KS65" s="267"/>
      <c r="KT65" s="267"/>
      <c r="KU65" s="267"/>
      <c r="KV65" s="267"/>
      <c r="KW65" s="267"/>
      <c r="KX65" s="267"/>
      <c r="KY65" s="267"/>
      <c r="KZ65" s="267"/>
      <c r="LA65" s="267"/>
      <c r="LB65" s="267"/>
      <c r="LC65" s="267"/>
      <c r="LD65" s="267"/>
      <c r="LE65" s="267"/>
      <c r="LF65" s="267"/>
      <c r="LG65" s="267"/>
      <c r="LH65" s="267"/>
      <c r="LI65" s="267"/>
      <c r="LJ65" s="267"/>
      <c r="LK65" s="267"/>
      <c r="LL65" s="267"/>
      <c r="LM65" s="267"/>
      <c r="LN65" s="267"/>
      <c r="LO65" s="267"/>
      <c r="LP65" s="267"/>
      <c r="LQ65" s="267"/>
      <c r="LR65" s="267"/>
      <c r="LS65" s="267"/>
      <c r="LT65" s="267"/>
      <c r="LU65" s="267"/>
      <c r="LV65" s="267"/>
      <c r="LW65" s="267"/>
      <c r="LX65" s="267"/>
      <c r="LY65" s="267"/>
      <c r="LZ65" s="267"/>
      <c r="MA65" s="267"/>
      <c r="MB65" s="267"/>
      <c r="MC65" s="267"/>
      <c r="MD65" s="267"/>
      <c r="ME65" s="267"/>
      <c r="MF65" s="267"/>
      <c r="MG65" s="267"/>
      <c r="MH65" s="267"/>
      <c r="MI65" s="267"/>
      <c r="MJ65" s="267"/>
      <c r="MK65" s="267"/>
      <c r="ML65" s="267"/>
      <c r="MM65" s="267"/>
      <c r="MN65" s="267"/>
      <c r="MO65" s="267"/>
      <c r="MP65" s="267"/>
      <c r="MQ65" s="267"/>
      <c r="MR65" s="267"/>
      <c r="MS65" s="267"/>
      <c r="MT65" s="267"/>
      <c r="MU65" s="267"/>
      <c r="MV65" s="267"/>
      <c r="MW65" s="267"/>
      <c r="MX65" s="267"/>
      <c r="MY65" s="267"/>
      <c r="MZ65" s="267"/>
      <c r="NA65" s="267"/>
      <c r="NB65" s="267"/>
      <c r="NC65" s="267"/>
      <c r="ND65" s="267"/>
      <c r="NE65" s="267"/>
      <c r="NF65" s="267"/>
      <c r="NG65" s="267"/>
      <c r="NH65" s="267"/>
      <c r="NI65" s="267"/>
      <c r="NJ65" s="267"/>
      <c r="NK65" s="267"/>
      <c r="NL65" s="267"/>
      <c r="NM65" s="267"/>
      <c r="NN65" s="267"/>
      <c r="NO65" s="267"/>
      <c r="NP65" s="267"/>
      <c r="NQ65" s="267"/>
      <c r="NR65" s="267"/>
      <c r="NS65" s="267"/>
      <c r="NT65" s="267"/>
      <c r="NU65" s="267"/>
      <c r="NV65" s="267"/>
      <c r="NW65" s="267"/>
      <c r="NX65" s="267"/>
      <c r="NY65" s="267"/>
      <c r="NZ65" s="267"/>
      <c r="OA65" s="267"/>
      <c r="OB65" s="267"/>
      <c r="OC65" s="267"/>
      <c r="OD65" s="267"/>
      <c r="OE65" s="267"/>
      <c r="OF65" s="267"/>
      <c r="OG65" s="267"/>
      <c r="OH65" s="267"/>
      <c r="OI65" s="267"/>
      <c r="OJ65" s="267"/>
      <c r="OK65" s="267"/>
      <c r="OL65" s="267"/>
      <c r="OM65" s="267"/>
      <c r="ON65" s="267"/>
      <c r="OO65" s="267"/>
      <c r="OP65" s="267"/>
      <c r="OQ65" s="267"/>
      <c r="OR65" s="267"/>
      <c r="OS65" s="267"/>
      <c r="OT65" s="267"/>
      <c r="OU65" s="267"/>
      <c r="OV65" s="267"/>
      <c r="OW65" s="267"/>
      <c r="OX65" s="267"/>
      <c r="OY65" s="267"/>
      <c r="OZ65" s="267"/>
      <c r="PA65" s="267"/>
      <c r="PB65" s="267"/>
      <c r="PC65" s="267"/>
      <c r="PD65" s="267"/>
      <c r="PE65" s="267"/>
      <c r="PF65" s="267"/>
      <c r="PG65" s="267"/>
      <c r="PH65" s="267"/>
      <c r="PI65" s="267"/>
      <c r="PJ65" s="267"/>
      <c r="PK65" s="267"/>
      <c r="PL65" s="267"/>
      <c r="PM65" s="267"/>
      <c r="PN65" s="267"/>
      <c r="PO65" s="267"/>
      <c r="PP65" s="267"/>
      <c r="PQ65" s="267"/>
      <c r="PR65" s="267"/>
      <c r="PS65" s="267"/>
      <c r="PT65" s="267"/>
      <c r="PU65" s="267"/>
      <c r="PV65" s="267"/>
      <c r="PW65" s="267"/>
      <c r="PX65" s="267"/>
      <c r="PY65" s="267"/>
      <c r="PZ65" s="267"/>
      <c r="QA65" s="267"/>
      <c r="QB65" s="267"/>
      <c r="QC65" s="267"/>
      <c r="QD65" s="267"/>
      <c r="QE65" s="267"/>
      <c r="QF65" s="267"/>
      <c r="QG65" s="267"/>
      <c r="QH65" s="267"/>
      <c r="QI65" s="267"/>
      <c r="QJ65" s="267"/>
      <c r="QK65" s="267"/>
      <c r="QL65" s="267"/>
      <c r="QM65" s="267"/>
      <c r="QN65" s="267"/>
      <c r="QO65" s="267"/>
      <c r="QP65" s="267"/>
      <c r="QQ65" s="267"/>
      <c r="QR65" s="267"/>
      <c r="QS65" s="267"/>
      <c r="QT65" s="267"/>
      <c r="QU65" s="267"/>
      <c r="QV65" s="267"/>
      <c r="QW65" s="267"/>
      <c r="QX65" s="267"/>
      <c r="QY65" s="267"/>
      <c r="QZ65" s="267"/>
      <c r="RA65" s="267"/>
      <c r="RB65" s="267"/>
      <c r="RC65" s="267"/>
      <c r="RD65" s="267"/>
      <c r="RE65" s="267"/>
      <c r="RF65" s="267"/>
      <c r="RG65" s="267"/>
      <c r="RH65" s="267"/>
      <c r="RI65" s="267"/>
      <c r="RJ65" s="267"/>
      <c r="RK65" s="267"/>
      <c r="RL65" s="267"/>
      <c r="RM65" s="267"/>
      <c r="RN65" s="267"/>
      <c r="RO65" s="267"/>
      <c r="RP65" s="267"/>
      <c r="RQ65" s="267"/>
      <c r="RR65" s="267"/>
      <c r="RS65" s="267"/>
      <c r="RT65" s="267"/>
      <c r="RU65" s="267"/>
      <c r="RV65" s="267"/>
      <c r="RW65" s="267"/>
      <c r="RX65" s="267"/>
      <c r="RY65" s="267"/>
      <c r="RZ65" s="267"/>
      <c r="SA65" s="267"/>
      <c r="SB65" s="267"/>
      <c r="SC65" s="267"/>
      <c r="SD65" s="267"/>
      <c r="SE65" s="267"/>
      <c r="SF65" s="267"/>
      <c r="SG65" s="267"/>
      <c r="SH65" s="267"/>
      <c r="SI65" s="267"/>
      <c r="SJ65" s="267"/>
      <c r="SK65" s="267"/>
      <c r="SL65" s="267"/>
      <c r="SM65" s="267"/>
      <c r="SN65" s="267"/>
      <c r="SO65" s="267"/>
      <c r="SP65" s="267"/>
      <c r="SQ65" s="267"/>
      <c r="SR65" s="267"/>
      <c r="SS65" s="267"/>
      <c r="ST65" s="267"/>
      <c r="SU65" s="267"/>
      <c r="SV65" s="267"/>
      <c r="SW65" s="267"/>
      <c r="SX65" s="267"/>
      <c r="SY65" s="267"/>
      <c r="SZ65" s="267"/>
      <c r="TA65" s="267"/>
      <c r="TB65" s="267"/>
      <c r="TC65" s="267"/>
      <c r="TD65" s="267"/>
      <c r="TE65" s="267"/>
      <c r="TF65" s="267"/>
      <c r="TG65" s="267"/>
      <c r="TH65" s="267"/>
      <c r="TI65" s="267"/>
      <c r="TJ65" s="267"/>
      <c r="TK65" s="267"/>
      <c r="TL65" s="267"/>
      <c r="TM65" s="267"/>
      <c r="TN65" s="267"/>
      <c r="TO65" s="267"/>
      <c r="TP65" s="267"/>
      <c r="TQ65" s="267"/>
      <c r="TR65" s="267"/>
      <c r="TS65" s="267"/>
      <c r="TT65" s="267"/>
      <c r="TU65" s="267"/>
      <c r="TV65" s="267"/>
      <c r="TW65" s="267"/>
      <c r="TX65" s="267"/>
      <c r="TY65" s="267"/>
      <c r="TZ65" s="267"/>
      <c r="UA65" s="267"/>
      <c r="UB65" s="267"/>
      <c r="UC65" s="267"/>
      <c r="UD65" s="267"/>
      <c r="UE65" s="267"/>
      <c r="UF65" s="267"/>
      <c r="UG65" s="267"/>
      <c r="UH65" s="267"/>
      <c r="UI65" s="267"/>
      <c r="UJ65" s="267"/>
      <c r="UK65" s="267"/>
      <c r="UL65" s="267"/>
      <c r="UM65" s="267"/>
      <c r="UN65" s="267"/>
      <c r="UO65" s="267"/>
      <c r="UP65" s="267"/>
      <c r="UQ65" s="267"/>
      <c r="UR65" s="267"/>
      <c r="US65" s="267"/>
      <c r="UT65" s="267"/>
      <c r="UU65" s="267"/>
      <c r="UV65" s="267"/>
      <c r="UW65" s="267"/>
      <c r="UX65" s="267"/>
      <c r="UY65" s="267"/>
      <c r="UZ65" s="267"/>
      <c r="VA65" s="267"/>
      <c r="VB65" s="267"/>
      <c r="VC65" s="267"/>
      <c r="VD65" s="267"/>
      <c r="VE65" s="267"/>
      <c r="VF65" s="267"/>
      <c r="VG65" s="267"/>
      <c r="VH65" s="267"/>
      <c r="VI65" s="267"/>
      <c r="VJ65" s="267"/>
      <c r="VK65" s="267"/>
      <c r="VL65" s="267"/>
      <c r="VM65" s="267"/>
      <c r="VN65" s="267"/>
      <c r="VO65" s="267"/>
      <c r="VP65" s="267"/>
      <c r="VQ65" s="267"/>
      <c r="VR65" s="267"/>
      <c r="VS65" s="267"/>
      <c r="VT65" s="267"/>
      <c r="VU65" s="267"/>
      <c r="VV65" s="267"/>
      <c r="VW65" s="267"/>
      <c r="VX65" s="267"/>
      <c r="VY65" s="267"/>
      <c r="VZ65" s="267"/>
      <c r="WA65" s="267"/>
      <c r="WB65" s="267"/>
      <c r="WC65" s="267"/>
      <c r="WD65" s="267"/>
      <c r="WE65" s="267"/>
      <c r="WF65" s="267"/>
      <c r="WG65" s="267"/>
      <c r="WH65" s="267"/>
      <c r="WI65" s="267"/>
      <c r="WJ65" s="267"/>
      <c r="WK65" s="267"/>
      <c r="WL65" s="267"/>
      <c r="WM65" s="267"/>
      <c r="WN65" s="267"/>
      <c r="WO65" s="267"/>
      <c r="WP65" s="267"/>
      <c r="WQ65" s="267"/>
      <c r="WR65" s="267"/>
      <c r="WS65" s="267"/>
      <c r="WT65" s="267"/>
      <c r="WU65" s="267"/>
      <c r="WV65" s="267"/>
      <c r="WW65" s="267"/>
      <c r="WX65" s="267"/>
      <c r="WY65" s="267"/>
      <c r="WZ65" s="267"/>
      <c r="XA65" s="267"/>
      <c r="XB65" s="267"/>
      <c r="XC65" s="267"/>
      <c r="XD65" s="267"/>
      <c r="XE65" s="267"/>
      <c r="XF65" s="267"/>
      <c r="XG65" s="267"/>
      <c r="XH65" s="267"/>
      <c r="XI65" s="267"/>
      <c r="XJ65" s="267"/>
      <c r="XK65" s="267"/>
      <c r="XL65" s="267"/>
      <c r="XM65" s="267"/>
      <c r="XN65" s="267"/>
      <c r="XO65" s="267"/>
      <c r="XP65" s="267"/>
      <c r="XQ65" s="267"/>
      <c r="XR65" s="267"/>
      <c r="XS65" s="267"/>
      <c r="XT65" s="267"/>
      <c r="XU65" s="267"/>
      <c r="XV65" s="267"/>
      <c r="XW65" s="267"/>
      <c r="XX65" s="267"/>
      <c r="XY65" s="267"/>
      <c r="XZ65" s="267"/>
      <c r="YA65" s="267"/>
      <c r="YB65" s="267"/>
      <c r="YC65" s="267"/>
      <c r="YD65" s="267"/>
      <c r="YE65" s="267"/>
      <c r="YF65" s="267"/>
      <c r="YG65" s="267"/>
      <c r="YH65" s="267"/>
      <c r="YI65" s="267"/>
      <c r="YJ65" s="267"/>
      <c r="YK65" s="267"/>
      <c r="YL65" s="267"/>
      <c r="YM65" s="267"/>
      <c r="YN65" s="267"/>
      <c r="YO65" s="267"/>
      <c r="YP65" s="267"/>
      <c r="YQ65" s="267"/>
      <c r="YR65" s="267"/>
      <c r="YS65" s="267"/>
      <c r="YT65" s="267"/>
      <c r="YU65" s="267"/>
      <c r="YV65" s="267"/>
      <c r="YW65" s="267"/>
      <c r="YX65" s="267"/>
      <c r="YY65" s="267"/>
      <c r="YZ65" s="267"/>
      <c r="ZA65" s="267"/>
      <c r="ZB65" s="267"/>
      <c r="ZC65" s="267"/>
      <c r="ZD65" s="267"/>
      <c r="ZE65" s="267"/>
      <c r="ZF65" s="267"/>
      <c r="ZG65" s="267"/>
      <c r="ZH65" s="267"/>
      <c r="ZI65" s="267"/>
      <c r="ZJ65" s="267"/>
      <c r="ZK65" s="267"/>
      <c r="ZL65" s="267"/>
      <c r="ZM65" s="267"/>
      <c r="ZN65" s="267"/>
      <c r="ZO65" s="267"/>
      <c r="ZP65" s="267"/>
      <c r="ZQ65" s="267"/>
      <c r="ZR65" s="267"/>
      <c r="ZS65" s="267"/>
      <c r="ZT65" s="267"/>
      <c r="ZU65" s="267"/>
      <c r="ZV65" s="267"/>
      <c r="ZW65" s="267"/>
      <c r="ZX65" s="267"/>
      <c r="ZY65" s="267"/>
      <c r="ZZ65" s="267"/>
      <c r="AAA65" s="267"/>
      <c r="AAB65" s="267"/>
      <c r="AAC65" s="267"/>
      <c r="AAD65" s="267"/>
      <c r="AAE65" s="267"/>
      <c r="AAF65" s="267"/>
      <c r="AAG65" s="267"/>
      <c r="AAH65" s="267"/>
      <c r="AAI65" s="267"/>
      <c r="AAJ65" s="267"/>
      <c r="AAK65" s="267"/>
      <c r="AAL65" s="267"/>
      <c r="AAM65" s="267"/>
      <c r="AAN65" s="267"/>
      <c r="AAO65" s="267"/>
      <c r="AAP65" s="267"/>
      <c r="AAQ65" s="267"/>
      <c r="AAR65" s="267"/>
      <c r="AAS65" s="267"/>
      <c r="AAT65" s="267"/>
      <c r="AAU65" s="267"/>
      <c r="AAV65" s="267"/>
      <c r="AAW65" s="267"/>
      <c r="AAX65" s="267"/>
      <c r="AAY65" s="267"/>
      <c r="AAZ65" s="267"/>
      <c r="ABA65" s="267"/>
      <c r="ABB65" s="267"/>
      <c r="ABC65" s="267"/>
      <c r="ABD65" s="267"/>
      <c r="ABE65" s="267"/>
      <c r="ABF65" s="267"/>
      <c r="ABG65" s="267"/>
      <c r="ABH65" s="267"/>
      <c r="ABI65" s="267"/>
      <c r="ABJ65" s="267"/>
      <c r="ABK65" s="267"/>
      <c r="ABL65" s="267"/>
      <c r="ABM65" s="267"/>
      <c r="ABN65" s="267"/>
      <c r="ABO65" s="267"/>
      <c r="ABP65" s="267"/>
      <c r="ABQ65" s="267"/>
      <c r="ABR65" s="267"/>
      <c r="ABS65" s="267"/>
      <c r="ABT65" s="267"/>
      <c r="ABU65" s="267"/>
      <c r="ABV65" s="267"/>
      <c r="ABW65" s="267"/>
      <c r="ABX65" s="267"/>
      <c r="ABY65" s="267"/>
      <c r="ABZ65" s="267"/>
      <c r="ACA65" s="267"/>
      <c r="ACB65" s="267"/>
      <c r="ACC65" s="267"/>
      <c r="ACD65" s="267"/>
      <c r="ACE65" s="267"/>
      <c r="ACF65" s="267"/>
      <c r="ACG65" s="267"/>
      <c r="ACH65" s="267"/>
      <c r="ACI65" s="267"/>
      <c r="ACJ65" s="267"/>
      <c r="ACK65" s="267"/>
      <c r="ACL65" s="267"/>
      <c r="ACM65" s="267"/>
      <c r="ACN65" s="267"/>
      <c r="ACO65" s="267"/>
      <c r="ACP65" s="267"/>
      <c r="ACQ65" s="267"/>
      <c r="ACR65" s="267"/>
      <c r="ACS65" s="267"/>
      <c r="ACT65" s="267"/>
      <c r="ACU65" s="267"/>
      <c r="ACV65" s="267"/>
      <c r="ACW65" s="267"/>
      <c r="ACX65" s="267"/>
      <c r="ACY65" s="267"/>
      <c r="ACZ65" s="267"/>
      <c r="ADA65" s="267"/>
      <c r="ADB65" s="267"/>
      <c r="ADC65" s="267"/>
      <c r="ADD65" s="267"/>
      <c r="ADE65" s="267"/>
      <c r="ADF65" s="267"/>
      <c r="ADG65" s="267"/>
      <c r="ADH65" s="267"/>
      <c r="ADI65" s="267"/>
      <c r="ADJ65" s="267"/>
      <c r="ADK65" s="267"/>
      <c r="ADL65" s="267"/>
      <c r="ADM65" s="267"/>
      <c r="ADN65" s="267"/>
      <c r="ADO65" s="267"/>
      <c r="ADP65" s="267"/>
      <c r="ADQ65" s="267"/>
      <c r="ADR65" s="267"/>
      <c r="ADS65" s="267"/>
      <c r="ADT65" s="267"/>
      <c r="ADU65" s="267"/>
      <c r="ADV65" s="267"/>
      <c r="ADW65" s="267"/>
      <c r="ADX65" s="267"/>
      <c r="ADY65" s="267"/>
      <c r="ADZ65" s="267"/>
      <c r="AEA65" s="267"/>
      <c r="AEB65" s="267"/>
      <c r="AEC65" s="267"/>
      <c r="AED65" s="267"/>
      <c r="AEE65" s="267"/>
      <c r="AEF65" s="267"/>
      <c r="AEG65" s="267"/>
      <c r="AEH65" s="267"/>
      <c r="AEI65" s="267"/>
      <c r="AEJ65" s="267"/>
      <c r="AEK65" s="267"/>
      <c r="AEL65" s="267"/>
      <c r="AEM65" s="267"/>
      <c r="AEN65" s="267"/>
      <c r="AEO65" s="267"/>
      <c r="AEP65" s="267"/>
      <c r="AEQ65" s="267"/>
      <c r="AER65" s="267"/>
      <c r="AES65" s="267"/>
      <c r="AET65" s="267"/>
      <c r="AEU65" s="267"/>
      <c r="AEV65" s="267"/>
      <c r="AEW65" s="267"/>
      <c r="AEX65" s="267"/>
      <c r="AEY65" s="267"/>
      <c r="AEZ65" s="267"/>
      <c r="AFA65" s="267"/>
      <c r="AFB65" s="267"/>
      <c r="AFC65" s="267"/>
      <c r="AFD65" s="267"/>
      <c r="AFE65" s="267"/>
      <c r="AFF65" s="267"/>
      <c r="AFG65" s="267"/>
      <c r="AFH65" s="267"/>
      <c r="AFI65" s="267"/>
      <c r="AFJ65" s="267"/>
      <c r="AFK65" s="267"/>
      <c r="AFL65" s="267"/>
      <c r="AFM65" s="267"/>
      <c r="AFN65" s="267"/>
      <c r="AFO65" s="267"/>
      <c r="AFP65" s="267"/>
      <c r="AFQ65" s="267"/>
      <c r="AFR65" s="267"/>
      <c r="AFS65" s="267"/>
      <c r="AFT65" s="267"/>
      <c r="AFU65" s="267"/>
      <c r="AFV65" s="267"/>
      <c r="AFW65" s="267"/>
      <c r="AFX65" s="267"/>
      <c r="AFY65" s="267"/>
      <c r="AFZ65" s="267"/>
      <c r="AGA65" s="267"/>
      <c r="AGB65" s="267"/>
      <c r="AGC65" s="267"/>
      <c r="AGD65" s="267"/>
      <c r="AGE65" s="267"/>
      <c r="AGF65" s="267"/>
      <c r="AGG65" s="267"/>
      <c r="AGH65" s="267"/>
      <c r="AGI65" s="267"/>
      <c r="AGJ65" s="267"/>
      <c r="AGK65" s="267"/>
      <c r="AGL65" s="267"/>
      <c r="AGM65" s="267"/>
      <c r="AGN65" s="267"/>
      <c r="AGO65" s="267"/>
      <c r="AGP65" s="267"/>
      <c r="AGQ65" s="267"/>
      <c r="AGR65" s="267"/>
      <c r="AGS65" s="267"/>
      <c r="AGT65" s="267"/>
      <c r="AGU65" s="267"/>
      <c r="AGV65" s="267"/>
      <c r="AGW65" s="267"/>
      <c r="AGX65" s="267"/>
      <c r="AGY65" s="267"/>
      <c r="AGZ65" s="267"/>
      <c r="AHA65" s="267"/>
      <c r="AHB65" s="267"/>
      <c r="AHC65" s="267"/>
      <c r="AHD65" s="267"/>
      <c r="AHE65" s="267"/>
      <c r="AHF65" s="267"/>
      <c r="AHG65" s="267"/>
      <c r="AHH65" s="267"/>
      <c r="AHI65" s="267"/>
      <c r="AHJ65" s="267"/>
      <c r="AHK65" s="267"/>
      <c r="AHL65" s="267"/>
      <c r="AHM65" s="267"/>
      <c r="AHN65" s="267"/>
      <c r="AHO65" s="267"/>
      <c r="AHP65" s="267"/>
      <c r="AHQ65" s="267"/>
      <c r="AHR65" s="267"/>
      <c r="AHS65" s="267"/>
      <c r="AHT65" s="267"/>
      <c r="AHU65" s="267"/>
      <c r="AHV65" s="267"/>
      <c r="AHW65" s="267"/>
      <c r="AHX65" s="267"/>
      <c r="AHY65" s="267"/>
      <c r="AHZ65" s="267"/>
      <c r="AIA65" s="267"/>
      <c r="AIB65" s="267"/>
      <c r="AIC65" s="267"/>
      <c r="AID65" s="267"/>
      <c r="AIE65" s="267"/>
      <c r="AIF65" s="267"/>
      <c r="AIG65" s="267"/>
      <c r="AIH65" s="267"/>
      <c r="AII65" s="267"/>
      <c r="AIJ65" s="267"/>
      <c r="AIK65" s="267"/>
      <c r="AIL65" s="267"/>
      <c r="AIM65" s="267"/>
      <c r="AIN65" s="267"/>
      <c r="AIO65" s="267"/>
      <c r="AIP65" s="267"/>
      <c r="AIQ65" s="267"/>
      <c r="AIR65" s="267"/>
      <c r="AIS65" s="267"/>
      <c r="AIT65" s="267"/>
      <c r="AIU65" s="267"/>
      <c r="AIV65" s="267"/>
      <c r="AIW65" s="267"/>
      <c r="AIX65" s="267"/>
      <c r="AIY65" s="267"/>
      <c r="AIZ65" s="267"/>
      <c r="AJA65" s="267"/>
      <c r="AJB65" s="267"/>
      <c r="AJC65" s="267"/>
      <c r="AJD65" s="267"/>
      <c r="AJE65" s="267"/>
      <c r="AJF65" s="267"/>
      <c r="AJG65" s="267"/>
      <c r="AJH65" s="267"/>
      <c r="AJI65" s="267"/>
      <c r="AJJ65" s="267"/>
      <c r="AJK65" s="267"/>
      <c r="AJL65" s="267"/>
      <c r="AJM65" s="267"/>
      <c r="AJN65" s="267"/>
      <c r="AJO65" s="267"/>
      <c r="AJP65" s="267"/>
      <c r="AJQ65" s="267"/>
      <c r="AJR65" s="267"/>
      <c r="AJS65" s="267"/>
      <c r="AJT65" s="267"/>
      <c r="AJU65" s="267"/>
      <c r="AJV65" s="267"/>
      <c r="AJW65" s="267"/>
      <c r="AJX65" s="267"/>
      <c r="AJY65" s="267"/>
      <c r="AJZ65" s="267"/>
      <c r="AKA65" s="267"/>
      <c r="AKB65" s="267"/>
      <c r="AKC65" s="267"/>
      <c r="AKD65" s="267"/>
      <c r="AKE65" s="267"/>
      <c r="AKF65" s="267"/>
      <c r="AKG65" s="267"/>
      <c r="AKH65" s="267"/>
      <c r="AKI65" s="267"/>
      <c r="AKJ65" s="267"/>
      <c r="AKK65" s="267"/>
      <c r="AKL65" s="267"/>
      <c r="AKM65" s="267"/>
      <c r="AKN65" s="267"/>
      <c r="AKO65" s="267"/>
      <c r="AKP65" s="267"/>
      <c r="AKQ65" s="267"/>
      <c r="AKR65" s="267"/>
      <c r="AKS65" s="267"/>
      <c r="AKT65" s="267"/>
      <c r="AKU65" s="267"/>
      <c r="AKV65" s="267"/>
      <c r="AKW65" s="267"/>
      <c r="AKX65" s="267"/>
      <c r="AKY65" s="267"/>
      <c r="AKZ65" s="267"/>
      <c r="ALA65" s="267"/>
      <c r="ALB65" s="267"/>
      <c r="ALC65" s="267"/>
      <c r="ALD65" s="267"/>
      <c r="ALE65" s="267"/>
      <c r="ALF65" s="267"/>
      <c r="ALG65" s="267"/>
      <c r="ALH65" s="267"/>
      <c r="ALI65" s="267"/>
      <c r="ALJ65" s="267"/>
      <c r="ALK65" s="267"/>
      <c r="ALL65" s="267"/>
      <c r="ALM65" s="267"/>
      <c r="ALN65" s="267"/>
      <c r="ALO65" s="267"/>
      <c r="ALP65" s="267"/>
      <c r="ALQ65" s="267"/>
      <c r="ALR65" s="267"/>
      <c r="ALS65" s="267"/>
      <c r="ALT65" s="267"/>
      <c r="ALU65" s="267"/>
      <c r="ALV65" s="267"/>
      <c r="ALW65" s="267"/>
      <c r="ALX65" s="267"/>
      <c r="ALY65" s="267"/>
      <c r="ALZ65" s="267"/>
      <c r="AMA65" s="267"/>
      <c r="AMB65" s="267"/>
      <c r="AMC65" s="267"/>
      <c r="AMD65" s="267"/>
      <c r="AME65" s="267"/>
      <c r="AMF65" s="267"/>
      <c r="AMG65" s="267"/>
      <c r="AMH65" s="267"/>
    </row>
    <row r="66" spans="1:1025" s="287" customFormat="1" ht="12.75">
      <c r="A66" s="1055" t="s">
        <v>2257</v>
      </c>
      <c r="B66" s="1007" t="s">
        <v>8394</v>
      </c>
      <c r="C66" s="1047">
        <v>404200000</v>
      </c>
      <c r="D66" s="1047">
        <v>169705108.94</v>
      </c>
      <c r="E66" s="1047">
        <v>573905108.94000006</v>
      </c>
      <c r="F66" s="1047">
        <v>487027647.64999998</v>
      </c>
      <c r="G66" s="1047">
        <v>86877461.290000007</v>
      </c>
      <c r="H66" s="1054">
        <f t="shared" si="0"/>
        <v>0.84862051245638437</v>
      </c>
      <c r="I66" s="1007"/>
      <c r="AMI66" s="266"/>
      <c r="AMJ66" s="266"/>
    </row>
    <row r="67" spans="1:1025" s="281" customFormat="1" ht="12.75">
      <c r="A67" s="1012" t="s">
        <v>2258</v>
      </c>
      <c r="B67" s="1007" t="s">
        <v>8394</v>
      </c>
      <c r="C67" s="1047">
        <v>404200000</v>
      </c>
      <c r="D67" s="1047">
        <v>169705108.94</v>
      </c>
      <c r="E67" s="1047">
        <v>573905108.94000006</v>
      </c>
      <c r="F67" s="1047">
        <v>487027647.64999998</v>
      </c>
      <c r="G67" s="1047">
        <v>86877461.290000007</v>
      </c>
      <c r="H67" s="1054">
        <f t="shared" si="0"/>
        <v>0.84862051245638437</v>
      </c>
      <c r="I67" s="1007"/>
      <c r="AMI67" s="239"/>
      <c r="AMJ67" s="239"/>
    </row>
    <row r="68" spans="1:1025" s="286" customFormat="1" ht="12.75">
      <c r="A68" s="1055" t="s">
        <v>2259</v>
      </c>
      <c r="B68" s="1007" t="s">
        <v>8395</v>
      </c>
      <c r="C68" s="1047">
        <v>37433945</v>
      </c>
      <c r="D68" s="1047">
        <v>40453156.68</v>
      </c>
      <c r="E68" s="1047">
        <v>77887101.680000007</v>
      </c>
      <c r="F68" s="1047">
        <v>38012145.920000002</v>
      </c>
      <c r="G68" s="1047">
        <v>39874955.759999998</v>
      </c>
      <c r="H68" s="1054">
        <f t="shared" si="0"/>
        <v>0.48804160252583684</v>
      </c>
      <c r="I68" s="1007"/>
      <c r="AMI68" s="239"/>
      <c r="AMJ68" s="239"/>
    </row>
    <row r="69" spans="1:1025" s="239" customFormat="1" ht="12.75">
      <c r="A69" s="1012" t="s">
        <v>2260</v>
      </c>
      <c r="B69" s="1007" t="s">
        <v>8396</v>
      </c>
      <c r="C69" s="1047">
        <v>36283945</v>
      </c>
      <c r="D69" s="1047">
        <v>40972968.68</v>
      </c>
      <c r="E69" s="1047">
        <v>77256913.680000007</v>
      </c>
      <c r="F69" s="1047">
        <v>37978615.920000002</v>
      </c>
      <c r="G69" s="1047">
        <v>39278297.759999998</v>
      </c>
      <c r="H69" s="1054">
        <f t="shared" ref="H69:H132" si="1">F69/E69</f>
        <v>0.49158857260734412</v>
      </c>
      <c r="I69" s="1007"/>
      <c r="J69" s="267"/>
      <c r="K69" s="267"/>
      <c r="L69" s="267"/>
      <c r="M69" s="267"/>
      <c r="N69" s="267"/>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S69" s="267"/>
      <c r="BT69" s="267"/>
      <c r="BU69" s="267"/>
      <c r="BV69" s="267"/>
      <c r="BW69" s="267"/>
      <c r="BX69" s="267"/>
      <c r="BY69" s="267"/>
      <c r="BZ69" s="267"/>
      <c r="CA69" s="267"/>
      <c r="CB69" s="267"/>
      <c r="CC69" s="267"/>
      <c r="CD69" s="267"/>
      <c r="CE69" s="267"/>
      <c r="CF69" s="267"/>
      <c r="CG69" s="267"/>
      <c r="CH69" s="267"/>
      <c r="CI69" s="267"/>
      <c r="CJ69" s="267"/>
      <c r="CK69" s="267"/>
      <c r="CL69" s="267"/>
      <c r="CM69" s="267"/>
      <c r="CN69" s="267"/>
      <c r="CO69" s="267"/>
      <c r="CP69" s="267"/>
      <c r="CQ69" s="267"/>
      <c r="CR69" s="267"/>
      <c r="CS69" s="267"/>
      <c r="CT69" s="267"/>
      <c r="CU69" s="267"/>
      <c r="CV69" s="267"/>
      <c r="CW69" s="267"/>
      <c r="CX69" s="267"/>
      <c r="CY69" s="267"/>
      <c r="CZ69" s="267"/>
      <c r="DA69" s="267"/>
      <c r="DB69" s="267"/>
      <c r="DC69" s="267"/>
      <c r="DD69" s="267"/>
      <c r="DE69" s="267"/>
      <c r="DF69" s="267"/>
      <c r="DG69" s="267"/>
      <c r="DH69" s="267"/>
      <c r="DI69" s="267"/>
      <c r="DJ69" s="267"/>
      <c r="DK69" s="267"/>
      <c r="DL69" s="267"/>
      <c r="DM69" s="267"/>
      <c r="DN69" s="267"/>
      <c r="DO69" s="267"/>
      <c r="DP69" s="267"/>
      <c r="DQ69" s="267"/>
      <c r="DR69" s="267"/>
      <c r="DS69" s="267"/>
      <c r="DT69" s="267"/>
      <c r="DU69" s="267"/>
      <c r="DV69" s="267"/>
      <c r="DW69" s="267"/>
      <c r="DX69" s="267"/>
      <c r="DY69" s="267"/>
      <c r="DZ69" s="267"/>
      <c r="EA69" s="267"/>
      <c r="EB69" s="267"/>
      <c r="EC69" s="267"/>
      <c r="ED69" s="267"/>
      <c r="EE69" s="267"/>
      <c r="EF69" s="267"/>
      <c r="EG69" s="267"/>
      <c r="EH69" s="267"/>
      <c r="EI69" s="267"/>
      <c r="EJ69" s="267"/>
      <c r="EK69" s="267"/>
      <c r="EL69" s="267"/>
      <c r="EM69" s="267"/>
      <c r="EN69" s="267"/>
      <c r="EO69" s="267"/>
      <c r="EP69" s="267"/>
      <c r="EQ69" s="267"/>
      <c r="ER69" s="267"/>
      <c r="ES69" s="267"/>
      <c r="ET69" s="267"/>
      <c r="EU69" s="267"/>
      <c r="EV69" s="267"/>
      <c r="EW69" s="267"/>
      <c r="EX69" s="267"/>
      <c r="EY69" s="267"/>
      <c r="EZ69" s="267"/>
      <c r="FA69" s="267"/>
      <c r="FB69" s="267"/>
      <c r="FC69" s="267"/>
      <c r="FD69" s="267"/>
      <c r="FE69" s="267"/>
      <c r="FF69" s="267"/>
      <c r="FG69" s="267"/>
      <c r="FH69" s="267"/>
      <c r="FI69" s="267"/>
      <c r="FJ69" s="267"/>
      <c r="FK69" s="267"/>
      <c r="FL69" s="267"/>
      <c r="FM69" s="267"/>
      <c r="FN69" s="267"/>
      <c r="FO69" s="267"/>
      <c r="FP69" s="267"/>
      <c r="FQ69" s="267"/>
      <c r="FR69" s="267"/>
      <c r="FS69" s="267"/>
      <c r="FT69" s="267"/>
      <c r="FU69" s="267"/>
      <c r="FV69" s="267"/>
      <c r="FW69" s="267"/>
      <c r="FX69" s="267"/>
      <c r="FY69" s="267"/>
      <c r="FZ69" s="267"/>
      <c r="GA69" s="267"/>
      <c r="GB69" s="267"/>
      <c r="GC69" s="267"/>
      <c r="GD69" s="267"/>
      <c r="GE69" s="267"/>
      <c r="GF69" s="267"/>
      <c r="GG69" s="267"/>
      <c r="GH69" s="267"/>
      <c r="GI69" s="267"/>
      <c r="GJ69" s="267"/>
      <c r="GK69" s="267"/>
      <c r="GL69" s="267"/>
      <c r="GM69" s="267"/>
      <c r="GN69" s="267"/>
      <c r="GO69" s="267"/>
      <c r="GP69" s="267"/>
      <c r="GQ69" s="267"/>
      <c r="GR69" s="267"/>
      <c r="GS69" s="267"/>
      <c r="GT69" s="267"/>
      <c r="GU69" s="267"/>
      <c r="GV69" s="267"/>
      <c r="GW69" s="267"/>
      <c r="GX69" s="267"/>
      <c r="GY69" s="267"/>
      <c r="GZ69" s="267"/>
      <c r="HA69" s="267"/>
      <c r="HB69" s="267"/>
      <c r="HC69" s="267"/>
      <c r="HD69" s="267"/>
      <c r="HE69" s="267"/>
      <c r="HF69" s="267"/>
      <c r="HG69" s="267"/>
      <c r="HH69" s="267"/>
      <c r="HI69" s="267"/>
      <c r="HJ69" s="267"/>
      <c r="HK69" s="267"/>
      <c r="HL69" s="267"/>
      <c r="HM69" s="267"/>
      <c r="HN69" s="267"/>
      <c r="HO69" s="267"/>
      <c r="HP69" s="267"/>
      <c r="HQ69" s="267"/>
      <c r="HR69" s="267"/>
      <c r="HS69" s="267"/>
      <c r="HT69" s="267"/>
      <c r="HU69" s="267"/>
      <c r="HV69" s="267"/>
      <c r="HW69" s="267"/>
      <c r="HX69" s="267"/>
      <c r="HY69" s="267"/>
      <c r="HZ69" s="267"/>
      <c r="IA69" s="267"/>
      <c r="IB69" s="267"/>
      <c r="IC69" s="267"/>
      <c r="ID69" s="267"/>
      <c r="IE69" s="267"/>
      <c r="IF69" s="267"/>
      <c r="IG69" s="267"/>
      <c r="IH69" s="267"/>
      <c r="II69" s="267"/>
      <c r="IJ69" s="267"/>
      <c r="IK69" s="267"/>
      <c r="IL69" s="267"/>
      <c r="IM69" s="267"/>
      <c r="IN69" s="267"/>
      <c r="IO69" s="267"/>
      <c r="IP69" s="267"/>
      <c r="IQ69" s="267"/>
      <c r="IR69" s="267"/>
      <c r="IS69" s="267"/>
      <c r="IT69" s="267"/>
      <c r="IU69" s="267"/>
      <c r="IV69" s="267"/>
      <c r="IW69" s="267"/>
      <c r="IX69" s="267"/>
      <c r="IY69" s="267"/>
      <c r="IZ69" s="267"/>
      <c r="JA69" s="267"/>
      <c r="JB69" s="267"/>
      <c r="JC69" s="267"/>
      <c r="JD69" s="267"/>
      <c r="JE69" s="267"/>
      <c r="JF69" s="267"/>
      <c r="JG69" s="267"/>
      <c r="JH69" s="267"/>
      <c r="JI69" s="267"/>
      <c r="JJ69" s="267"/>
      <c r="JK69" s="267"/>
      <c r="JL69" s="267"/>
      <c r="JM69" s="267"/>
      <c r="JN69" s="267"/>
      <c r="JO69" s="267"/>
      <c r="JP69" s="267"/>
      <c r="JQ69" s="267"/>
      <c r="JR69" s="267"/>
      <c r="JS69" s="267"/>
      <c r="JT69" s="267"/>
      <c r="JU69" s="267"/>
      <c r="JV69" s="267"/>
      <c r="JW69" s="267"/>
      <c r="JX69" s="267"/>
      <c r="JY69" s="267"/>
      <c r="JZ69" s="267"/>
      <c r="KA69" s="267"/>
      <c r="KB69" s="267"/>
      <c r="KC69" s="267"/>
      <c r="KD69" s="267"/>
      <c r="KE69" s="267"/>
      <c r="KF69" s="267"/>
      <c r="KG69" s="267"/>
      <c r="KH69" s="267"/>
      <c r="KI69" s="267"/>
      <c r="KJ69" s="267"/>
      <c r="KK69" s="267"/>
      <c r="KL69" s="267"/>
      <c r="KM69" s="267"/>
      <c r="KN69" s="267"/>
      <c r="KO69" s="267"/>
      <c r="KP69" s="267"/>
      <c r="KQ69" s="267"/>
      <c r="KR69" s="267"/>
      <c r="KS69" s="267"/>
      <c r="KT69" s="267"/>
      <c r="KU69" s="267"/>
      <c r="KV69" s="267"/>
      <c r="KW69" s="267"/>
      <c r="KX69" s="267"/>
      <c r="KY69" s="267"/>
      <c r="KZ69" s="267"/>
      <c r="LA69" s="267"/>
      <c r="LB69" s="267"/>
      <c r="LC69" s="267"/>
      <c r="LD69" s="267"/>
      <c r="LE69" s="267"/>
      <c r="LF69" s="267"/>
      <c r="LG69" s="267"/>
      <c r="LH69" s="267"/>
      <c r="LI69" s="267"/>
      <c r="LJ69" s="267"/>
      <c r="LK69" s="267"/>
      <c r="LL69" s="267"/>
      <c r="LM69" s="267"/>
      <c r="LN69" s="267"/>
      <c r="LO69" s="267"/>
      <c r="LP69" s="267"/>
      <c r="LQ69" s="267"/>
      <c r="LR69" s="267"/>
      <c r="LS69" s="267"/>
      <c r="LT69" s="267"/>
      <c r="LU69" s="267"/>
      <c r="LV69" s="267"/>
      <c r="LW69" s="267"/>
      <c r="LX69" s="267"/>
      <c r="LY69" s="267"/>
      <c r="LZ69" s="267"/>
      <c r="MA69" s="267"/>
      <c r="MB69" s="267"/>
      <c r="MC69" s="267"/>
      <c r="MD69" s="267"/>
      <c r="ME69" s="267"/>
      <c r="MF69" s="267"/>
      <c r="MG69" s="267"/>
      <c r="MH69" s="267"/>
      <c r="MI69" s="267"/>
      <c r="MJ69" s="267"/>
      <c r="MK69" s="267"/>
      <c r="ML69" s="267"/>
      <c r="MM69" s="267"/>
      <c r="MN69" s="267"/>
      <c r="MO69" s="267"/>
      <c r="MP69" s="267"/>
      <c r="MQ69" s="267"/>
      <c r="MR69" s="267"/>
      <c r="MS69" s="267"/>
      <c r="MT69" s="267"/>
      <c r="MU69" s="267"/>
      <c r="MV69" s="267"/>
      <c r="MW69" s="267"/>
      <c r="MX69" s="267"/>
      <c r="MY69" s="267"/>
      <c r="MZ69" s="267"/>
      <c r="NA69" s="267"/>
      <c r="NB69" s="267"/>
      <c r="NC69" s="267"/>
      <c r="ND69" s="267"/>
      <c r="NE69" s="267"/>
      <c r="NF69" s="267"/>
      <c r="NG69" s="267"/>
      <c r="NH69" s="267"/>
      <c r="NI69" s="267"/>
      <c r="NJ69" s="267"/>
      <c r="NK69" s="267"/>
      <c r="NL69" s="267"/>
      <c r="NM69" s="267"/>
      <c r="NN69" s="267"/>
      <c r="NO69" s="267"/>
      <c r="NP69" s="267"/>
      <c r="NQ69" s="267"/>
      <c r="NR69" s="267"/>
      <c r="NS69" s="267"/>
      <c r="NT69" s="267"/>
      <c r="NU69" s="267"/>
      <c r="NV69" s="267"/>
      <c r="NW69" s="267"/>
      <c r="NX69" s="267"/>
      <c r="NY69" s="267"/>
      <c r="NZ69" s="267"/>
      <c r="OA69" s="267"/>
      <c r="OB69" s="267"/>
      <c r="OC69" s="267"/>
      <c r="OD69" s="267"/>
      <c r="OE69" s="267"/>
      <c r="OF69" s="267"/>
      <c r="OG69" s="267"/>
      <c r="OH69" s="267"/>
      <c r="OI69" s="267"/>
      <c r="OJ69" s="267"/>
      <c r="OK69" s="267"/>
      <c r="OL69" s="267"/>
      <c r="OM69" s="267"/>
      <c r="ON69" s="267"/>
      <c r="OO69" s="267"/>
      <c r="OP69" s="267"/>
      <c r="OQ69" s="267"/>
      <c r="OR69" s="267"/>
      <c r="OS69" s="267"/>
      <c r="OT69" s="267"/>
      <c r="OU69" s="267"/>
      <c r="OV69" s="267"/>
      <c r="OW69" s="267"/>
      <c r="OX69" s="267"/>
      <c r="OY69" s="267"/>
      <c r="OZ69" s="267"/>
      <c r="PA69" s="267"/>
      <c r="PB69" s="267"/>
      <c r="PC69" s="267"/>
      <c r="PD69" s="267"/>
      <c r="PE69" s="267"/>
      <c r="PF69" s="267"/>
      <c r="PG69" s="267"/>
      <c r="PH69" s="267"/>
      <c r="PI69" s="267"/>
      <c r="PJ69" s="267"/>
      <c r="PK69" s="267"/>
      <c r="PL69" s="267"/>
      <c r="PM69" s="267"/>
      <c r="PN69" s="267"/>
      <c r="PO69" s="267"/>
      <c r="PP69" s="267"/>
      <c r="PQ69" s="267"/>
      <c r="PR69" s="267"/>
      <c r="PS69" s="267"/>
      <c r="PT69" s="267"/>
      <c r="PU69" s="267"/>
      <c r="PV69" s="267"/>
      <c r="PW69" s="267"/>
      <c r="PX69" s="267"/>
      <c r="PY69" s="267"/>
      <c r="PZ69" s="267"/>
      <c r="QA69" s="267"/>
      <c r="QB69" s="267"/>
      <c r="QC69" s="267"/>
      <c r="QD69" s="267"/>
      <c r="QE69" s="267"/>
      <c r="QF69" s="267"/>
      <c r="QG69" s="267"/>
      <c r="QH69" s="267"/>
      <c r="QI69" s="267"/>
      <c r="QJ69" s="267"/>
      <c r="QK69" s="267"/>
      <c r="QL69" s="267"/>
      <c r="QM69" s="267"/>
      <c r="QN69" s="267"/>
      <c r="QO69" s="267"/>
      <c r="QP69" s="267"/>
      <c r="QQ69" s="267"/>
      <c r="QR69" s="267"/>
      <c r="QS69" s="267"/>
      <c r="QT69" s="267"/>
      <c r="QU69" s="267"/>
      <c r="QV69" s="267"/>
      <c r="QW69" s="267"/>
      <c r="QX69" s="267"/>
      <c r="QY69" s="267"/>
      <c r="QZ69" s="267"/>
      <c r="RA69" s="267"/>
      <c r="RB69" s="267"/>
      <c r="RC69" s="267"/>
      <c r="RD69" s="267"/>
      <c r="RE69" s="267"/>
      <c r="RF69" s="267"/>
      <c r="RG69" s="267"/>
      <c r="RH69" s="267"/>
      <c r="RI69" s="267"/>
      <c r="RJ69" s="267"/>
      <c r="RK69" s="267"/>
      <c r="RL69" s="267"/>
      <c r="RM69" s="267"/>
      <c r="RN69" s="267"/>
      <c r="RO69" s="267"/>
      <c r="RP69" s="267"/>
      <c r="RQ69" s="267"/>
      <c r="RR69" s="267"/>
      <c r="RS69" s="267"/>
      <c r="RT69" s="267"/>
      <c r="RU69" s="267"/>
      <c r="RV69" s="267"/>
      <c r="RW69" s="267"/>
      <c r="RX69" s="267"/>
      <c r="RY69" s="267"/>
      <c r="RZ69" s="267"/>
      <c r="SA69" s="267"/>
      <c r="SB69" s="267"/>
      <c r="SC69" s="267"/>
      <c r="SD69" s="267"/>
      <c r="SE69" s="267"/>
      <c r="SF69" s="267"/>
      <c r="SG69" s="267"/>
      <c r="SH69" s="267"/>
      <c r="SI69" s="267"/>
      <c r="SJ69" s="267"/>
      <c r="SK69" s="267"/>
      <c r="SL69" s="267"/>
      <c r="SM69" s="267"/>
      <c r="SN69" s="267"/>
      <c r="SO69" s="267"/>
      <c r="SP69" s="267"/>
      <c r="SQ69" s="267"/>
      <c r="SR69" s="267"/>
      <c r="SS69" s="267"/>
      <c r="ST69" s="267"/>
      <c r="SU69" s="267"/>
      <c r="SV69" s="267"/>
      <c r="SW69" s="267"/>
      <c r="SX69" s="267"/>
      <c r="SY69" s="267"/>
      <c r="SZ69" s="267"/>
      <c r="TA69" s="267"/>
      <c r="TB69" s="267"/>
      <c r="TC69" s="267"/>
      <c r="TD69" s="267"/>
      <c r="TE69" s="267"/>
      <c r="TF69" s="267"/>
      <c r="TG69" s="267"/>
      <c r="TH69" s="267"/>
      <c r="TI69" s="267"/>
      <c r="TJ69" s="267"/>
      <c r="TK69" s="267"/>
      <c r="TL69" s="267"/>
      <c r="TM69" s="267"/>
      <c r="TN69" s="267"/>
      <c r="TO69" s="267"/>
      <c r="TP69" s="267"/>
      <c r="TQ69" s="267"/>
      <c r="TR69" s="267"/>
      <c r="TS69" s="267"/>
      <c r="TT69" s="267"/>
      <c r="TU69" s="267"/>
      <c r="TV69" s="267"/>
      <c r="TW69" s="267"/>
      <c r="TX69" s="267"/>
      <c r="TY69" s="267"/>
      <c r="TZ69" s="267"/>
      <c r="UA69" s="267"/>
      <c r="UB69" s="267"/>
      <c r="UC69" s="267"/>
      <c r="UD69" s="267"/>
      <c r="UE69" s="267"/>
      <c r="UF69" s="267"/>
      <c r="UG69" s="267"/>
      <c r="UH69" s="267"/>
      <c r="UI69" s="267"/>
      <c r="UJ69" s="267"/>
      <c r="UK69" s="267"/>
      <c r="UL69" s="267"/>
      <c r="UM69" s="267"/>
      <c r="UN69" s="267"/>
      <c r="UO69" s="267"/>
      <c r="UP69" s="267"/>
      <c r="UQ69" s="267"/>
      <c r="UR69" s="267"/>
      <c r="US69" s="267"/>
      <c r="UT69" s="267"/>
      <c r="UU69" s="267"/>
      <c r="UV69" s="267"/>
      <c r="UW69" s="267"/>
      <c r="UX69" s="267"/>
      <c r="UY69" s="267"/>
      <c r="UZ69" s="267"/>
      <c r="VA69" s="267"/>
      <c r="VB69" s="267"/>
      <c r="VC69" s="267"/>
      <c r="VD69" s="267"/>
      <c r="VE69" s="267"/>
      <c r="VF69" s="267"/>
      <c r="VG69" s="267"/>
      <c r="VH69" s="267"/>
      <c r="VI69" s="267"/>
      <c r="VJ69" s="267"/>
      <c r="VK69" s="267"/>
      <c r="VL69" s="267"/>
      <c r="VM69" s="267"/>
      <c r="VN69" s="267"/>
      <c r="VO69" s="267"/>
      <c r="VP69" s="267"/>
      <c r="VQ69" s="267"/>
      <c r="VR69" s="267"/>
      <c r="VS69" s="267"/>
      <c r="VT69" s="267"/>
      <c r="VU69" s="267"/>
      <c r="VV69" s="267"/>
      <c r="VW69" s="267"/>
      <c r="VX69" s="267"/>
      <c r="VY69" s="267"/>
      <c r="VZ69" s="267"/>
      <c r="WA69" s="267"/>
      <c r="WB69" s="267"/>
      <c r="WC69" s="267"/>
      <c r="WD69" s="267"/>
      <c r="WE69" s="267"/>
      <c r="WF69" s="267"/>
      <c r="WG69" s="267"/>
      <c r="WH69" s="267"/>
      <c r="WI69" s="267"/>
      <c r="WJ69" s="267"/>
      <c r="WK69" s="267"/>
      <c r="WL69" s="267"/>
      <c r="WM69" s="267"/>
      <c r="WN69" s="267"/>
      <c r="WO69" s="267"/>
      <c r="WP69" s="267"/>
      <c r="WQ69" s="267"/>
      <c r="WR69" s="267"/>
      <c r="WS69" s="267"/>
      <c r="WT69" s="267"/>
      <c r="WU69" s="267"/>
      <c r="WV69" s="267"/>
      <c r="WW69" s="267"/>
      <c r="WX69" s="267"/>
      <c r="WY69" s="267"/>
      <c r="WZ69" s="267"/>
      <c r="XA69" s="267"/>
      <c r="XB69" s="267"/>
      <c r="XC69" s="267"/>
      <c r="XD69" s="267"/>
      <c r="XE69" s="267"/>
      <c r="XF69" s="267"/>
      <c r="XG69" s="267"/>
      <c r="XH69" s="267"/>
      <c r="XI69" s="267"/>
      <c r="XJ69" s="267"/>
      <c r="XK69" s="267"/>
      <c r="XL69" s="267"/>
      <c r="XM69" s="267"/>
      <c r="XN69" s="267"/>
      <c r="XO69" s="267"/>
      <c r="XP69" s="267"/>
      <c r="XQ69" s="267"/>
      <c r="XR69" s="267"/>
      <c r="XS69" s="267"/>
      <c r="XT69" s="267"/>
      <c r="XU69" s="267"/>
      <c r="XV69" s="267"/>
      <c r="XW69" s="267"/>
      <c r="XX69" s="267"/>
      <c r="XY69" s="267"/>
      <c r="XZ69" s="267"/>
      <c r="YA69" s="267"/>
      <c r="YB69" s="267"/>
      <c r="YC69" s="267"/>
      <c r="YD69" s="267"/>
      <c r="YE69" s="267"/>
      <c r="YF69" s="267"/>
      <c r="YG69" s="267"/>
      <c r="YH69" s="267"/>
      <c r="YI69" s="267"/>
      <c r="YJ69" s="267"/>
      <c r="YK69" s="267"/>
      <c r="YL69" s="267"/>
      <c r="YM69" s="267"/>
      <c r="YN69" s="267"/>
      <c r="YO69" s="267"/>
      <c r="YP69" s="267"/>
      <c r="YQ69" s="267"/>
      <c r="YR69" s="267"/>
      <c r="YS69" s="267"/>
      <c r="YT69" s="267"/>
      <c r="YU69" s="267"/>
      <c r="YV69" s="267"/>
      <c r="YW69" s="267"/>
      <c r="YX69" s="267"/>
      <c r="YY69" s="267"/>
      <c r="YZ69" s="267"/>
      <c r="ZA69" s="267"/>
      <c r="ZB69" s="267"/>
      <c r="ZC69" s="267"/>
      <c r="ZD69" s="267"/>
      <c r="ZE69" s="267"/>
      <c r="ZF69" s="267"/>
      <c r="ZG69" s="267"/>
      <c r="ZH69" s="267"/>
      <c r="ZI69" s="267"/>
      <c r="ZJ69" s="267"/>
      <c r="ZK69" s="267"/>
      <c r="ZL69" s="267"/>
      <c r="ZM69" s="267"/>
      <c r="ZN69" s="267"/>
      <c r="ZO69" s="267"/>
      <c r="ZP69" s="267"/>
      <c r="ZQ69" s="267"/>
      <c r="ZR69" s="267"/>
      <c r="ZS69" s="267"/>
      <c r="ZT69" s="267"/>
      <c r="ZU69" s="267"/>
      <c r="ZV69" s="267"/>
      <c r="ZW69" s="267"/>
      <c r="ZX69" s="267"/>
      <c r="ZY69" s="267"/>
      <c r="ZZ69" s="267"/>
      <c r="AAA69" s="267"/>
      <c r="AAB69" s="267"/>
      <c r="AAC69" s="267"/>
      <c r="AAD69" s="267"/>
      <c r="AAE69" s="267"/>
      <c r="AAF69" s="267"/>
      <c r="AAG69" s="267"/>
      <c r="AAH69" s="267"/>
      <c r="AAI69" s="267"/>
      <c r="AAJ69" s="267"/>
      <c r="AAK69" s="267"/>
      <c r="AAL69" s="267"/>
      <c r="AAM69" s="267"/>
      <c r="AAN69" s="267"/>
      <c r="AAO69" s="267"/>
      <c r="AAP69" s="267"/>
      <c r="AAQ69" s="267"/>
      <c r="AAR69" s="267"/>
      <c r="AAS69" s="267"/>
      <c r="AAT69" s="267"/>
      <c r="AAU69" s="267"/>
      <c r="AAV69" s="267"/>
      <c r="AAW69" s="267"/>
      <c r="AAX69" s="267"/>
      <c r="AAY69" s="267"/>
      <c r="AAZ69" s="267"/>
      <c r="ABA69" s="267"/>
      <c r="ABB69" s="267"/>
      <c r="ABC69" s="267"/>
      <c r="ABD69" s="267"/>
      <c r="ABE69" s="267"/>
      <c r="ABF69" s="267"/>
      <c r="ABG69" s="267"/>
      <c r="ABH69" s="267"/>
      <c r="ABI69" s="267"/>
      <c r="ABJ69" s="267"/>
      <c r="ABK69" s="267"/>
      <c r="ABL69" s="267"/>
      <c r="ABM69" s="267"/>
      <c r="ABN69" s="267"/>
      <c r="ABO69" s="267"/>
      <c r="ABP69" s="267"/>
      <c r="ABQ69" s="267"/>
      <c r="ABR69" s="267"/>
      <c r="ABS69" s="267"/>
      <c r="ABT69" s="267"/>
      <c r="ABU69" s="267"/>
      <c r="ABV69" s="267"/>
      <c r="ABW69" s="267"/>
      <c r="ABX69" s="267"/>
      <c r="ABY69" s="267"/>
      <c r="ABZ69" s="267"/>
      <c r="ACA69" s="267"/>
      <c r="ACB69" s="267"/>
      <c r="ACC69" s="267"/>
      <c r="ACD69" s="267"/>
      <c r="ACE69" s="267"/>
      <c r="ACF69" s="267"/>
      <c r="ACG69" s="267"/>
      <c r="ACH69" s="267"/>
      <c r="ACI69" s="267"/>
      <c r="ACJ69" s="267"/>
      <c r="ACK69" s="267"/>
      <c r="ACL69" s="267"/>
      <c r="ACM69" s="267"/>
      <c r="ACN69" s="267"/>
      <c r="ACO69" s="267"/>
      <c r="ACP69" s="267"/>
      <c r="ACQ69" s="267"/>
      <c r="ACR69" s="267"/>
      <c r="ACS69" s="267"/>
      <c r="ACT69" s="267"/>
      <c r="ACU69" s="267"/>
      <c r="ACV69" s="267"/>
      <c r="ACW69" s="267"/>
      <c r="ACX69" s="267"/>
      <c r="ACY69" s="267"/>
      <c r="ACZ69" s="267"/>
      <c r="ADA69" s="267"/>
      <c r="ADB69" s="267"/>
      <c r="ADC69" s="267"/>
      <c r="ADD69" s="267"/>
      <c r="ADE69" s="267"/>
      <c r="ADF69" s="267"/>
      <c r="ADG69" s="267"/>
      <c r="ADH69" s="267"/>
      <c r="ADI69" s="267"/>
      <c r="ADJ69" s="267"/>
      <c r="ADK69" s="267"/>
      <c r="ADL69" s="267"/>
      <c r="ADM69" s="267"/>
      <c r="ADN69" s="267"/>
      <c r="ADO69" s="267"/>
      <c r="ADP69" s="267"/>
      <c r="ADQ69" s="267"/>
      <c r="ADR69" s="267"/>
      <c r="ADS69" s="267"/>
      <c r="ADT69" s="267"/>
      <c r="ADU69" s="267"/>
      <c r="ADV69" s="267"/>
      <c r="ADW69" s="267"/>
      <c r="ADX69" s="267"/>
      <c r="ADY69" s="267"/>
      <c r="ADZ69" s="267"/>
      <c r="AEA69" s="267"/>
      <c r="AEB69" s="267"/>
      <c r="AEC69" s="267"/>
      <c r="AED69" s="267"/>
      <c r="AEE69" s="267"/>
      <c r="AEF69" s="267"/>
      <c r="AEG69" s="267"/>
      <c r="AEH69" s="267"/>
      <c r="AEI69" s="267"/>
      <c r="AEJ69" s="267"/>
      <c r="AEK69" s="267"/>
      <c r="AEL69" s="267"/>
      <c r="AEM69" s="267"/>
      <c r="AEN69" s="267"/>
      <c r="AEO69" s="267"/>
      <c r="AEP69" s="267"/>
      <c r="AEQ69" s="267"/>
      <c r="AER69" s="267"/>
      <c r="AES69" s="267"/>
      <c r="AET69" s="267"/>
      <c r="AEU69" s="267"/>
      <c r="AEV69" s="267"/>
      <c r="AEW69" s="267"/>
      <c r="AEX69" s="267"/>
      <c r="AEY69" s="267"/>
      <c r="AEZ69" s="267"/>
      <c r="AFA69" s="267"/>
      <c r="AFB69" s="267"/>
      <c r="AFC69" s="267"/>
      <c r="AFD69" s="267"/>
      <c r="AFE69" s="267"/>
      <c r="AFF69" s="267"/>
      <c r="AFG69" s="267"/>
      <c r="AFH69" s="267"/>
      <c r="AFI69" s="267"/>
      <c r="AFJ69" s="267"/>
      <c r="AFK69" s="267"/>
      <c r="AFL69" s="267"/>
      <c r="AFM69" s="267"/>
      <c r="AFN69" s="267"/>
      <c r="AFO69" s="267"/>
      <c r="AFP69" s="267"/>
      <c r="AFQ69" s="267"/>
      <c r="AFR69" s="267"/>
      <c r="AFS69" s="267"/>
      <c r="AFT69" s="267"/>
      <c r="AFU69" s="267"/>
      <c r="AFV69" s="267"/>
      <c r="AFW69" s="267"/>
      <c r="AFX69" s="267"/>
      <c r="AFY69" s="267"/>
      <c r="AFZ69" s="267"/>
      <c r="AGA69" s="267"/>
      <c r="AGB69" s="267"/>
      <c r="AGC69" s="267"/>
      <c r="AGD69" s="267"/>
      <c r="AGE69" s="267"/>
      <c r="AGF69" s="267"/>
      <c r="AGG69" s="267"/>
      <c r="AGH69" s="267"/>
      <c r="AGI69" s="267"/>
      <c r="AGJ69" s="267"/>
      <c r="AGK69" s="267"/>
      <c r="AGL69" s="267"/>
      <c r="AGM69" s="267"/>
      <c r="AGN69" s="267"/>
      <c r="AGO69" s="267"/>
      <c r="AGP69" s="267"/>
      <c r="AGQ69" s="267"/>
      <c r="AGR69" s="267"/>
      <c r="AGS69" s="267"/>
      <c r="AGT69" s="267"/>
      <c r="AGU69" s="267"/>
      <c r="AGV69" s="267"/>
      <c r="AGW69" s="267"/>
      <c r="AGX69" s="267"/>
      <c r="AGY69" s="267"/>
      <c r="AGZ69" s="267"/>
      <c r="AHA69" s="267"/>
      <c r="AHB69" s="267"/>
      <c r="AHC69" s="267"/>
      <c r="AHD69" s="267"/>
      <c r="AHE69" s="267"/>
      <c r="AHF69" s="267"/>
      <c r="AHG69" s="267"/>
      <c r="AHH69" s="267"/>
      <c r="AHI69" s="267"/>
      <c r="AHJ69" s="267"/>
      <c r="AHK69" s="267"/>
      <c r="AHL69" s="267"/>
      <c r="AHM69" s="267"/>
      <c r="AHN69" s="267"/>
      <c r="AHO69" s="267"/>
      <c r="AHP69" s="267"/>
      <c r="AHQ69" s="267"/>
      <c r="AHR69" s="267"/>
      <c r="AHS69" s="267"/>
      <c r="AHT69" s="267"/>
      <c r="AHU69" s="267"/>
      <c r="AHV69" s="267"/>
      <c r="AHW69" s="267"/>
      <c r="AHX69" s="267"/>
      <c r="AHY69" s="267"/>
      <c r="AHZ69" s="267"/>
      <c r="AIA69" s="267"/>
      <c r="AIB69" s="267"/>
      <c r="AIC69" s="267"/>
      <c r="AID69" s="267"/>
      <c r="AIE69" s="267"/>
      <c r="AIF69" s="267"/>
      <c r="AIG69" s="267"/>
      <c r="AIH69" s="267"/>
      <c r="AII69" s="267"/>
      <c r="AIJ69" s="267"/>
      <c r="AIK69" s="267"/>
      <c r="AIL69" s="267"/>
      <c r="AIM69" s="267"/>
      <c r="AIN69" s="267"/>
      <c r="AIO69" s="267"/>
      <c r="AIP69" s="267"/>
      <c r="AIQ69" s="267"/>
      <c r="AIR69" s="267"/>
      <c r="AIS69" s="267"/>
      <c r="AIT69" s="267"/>
      <c r="AIU69" s="267"/>
      <c r="AIV69" s="267"/>
      <c r="AIW69" s="267"/>
      <c r="AIX69" s="267"/>
      <c r="AIY69" s="267"/>
      <c r="AIZ69" s="267"/>
      <c r="AJA69" s="267"/>
      <c r="AJB69" s="267"/>
      <c r="AJC69" s="267"/>
      <c r="AJD69" s="267"/>
      <c r="AJE69" s="267"/>
      <c r="AJF69" s="267"/>
      <c r="AJG69" s="267"/>
      <c r="AJH69" s="267"/>
      <c r="AJI69" s="267"/>
      <c r="AJJ69" s="267"/>
      <c r="AJK69" s="267"/>
      <c r="AJL69" s="267"/>
      <c r="AJM69" s="267"/>
      <c r="AJN69" s="267"/>
      <c r="AJO69" s="267"/>
      <c r="AJP69" s="267"/>
      <c r="AJQ69" s="267"/>
      <c r="AJR69" s="267"/>
      <c r="AJS69" s="267"/>
      <c r="AJT69" s="267"/>
      <c r="AJU69" s="267"/>
      <c r="AJV69" s="267"/>
      <c r="AJW69" s="267"/>
      <c r="AJX69" s="267"/>
      <c r="AJY69" s="267"/>
      <c r="AJZ69" s="267"/>
      <c r="AKA69" s="267"/>
      <c r="AKB69" s="267"/>
      <c r="AKC69" s="267"/>
      <c r="AKD69" s="267"/>
      <c r="AKE69" s="267"/>
      <c r="AKF69" s="267"/>
      <c r="AKG69" s="267"/>
      <c r="AKH69" s="267"/>
      <c r="AKI69" s="267"/>
      <c r="AKJ69" s="267"/>
      <c r="AKK69" s="267"/>
      <c r="AKL69" s="267"/>
      <c r="AKM69" s="267"/>
      <c r="AKN69" s="267"/>
      <c r="AKO69" s="267"/>
      <c r="AKP69" s="267"/>
      <c r="AKQ69" s="267"/>
      <c r="AKR69" s="267"/>
      <c r="AKS69" s="267"/>
      <c r="AKT69" s="267"/>
      <c r="AKU69" s="267"/>
      <c r="AKV69" s="267"/>
      <c r="AKW69" s="267"/>
      <c r="AKX69" s="267"/>
      <c r="AKY69" s="267"/>
      <c r="AKZ69" s="267"/>
      <c r="ALA69" s="267"/>
      <c r="ALB69" s="267"/>
      <c r="ALC69" s="267"/>
      <c r="ALD69" s="267"/>
      <c r="ALE69" s="267"/>
      <c r="ALF69" s="267"/>
      <c r="ALG69" s="267"/>
      <c r="ALH69" s="267"/>
      <c r="ALI69" s="267"/>
      <c r="ALJ69" s="267"/>
      <c r="ALK69" s="267"/>
      <c r="ALL69" s="267"/>
      <c r="ALM69" s="267"/>
      <c r="ALN69" s="267"/>
      <c r="ALO69" s="267"/>
      <c r="ALP69" s="267"/>
      <c r="ALQ69" s="267"/>
      <c r="ALR69" s="267"/>
      <c r="ALS69" s="267"/>
      <c r="ALT69" s="267"/>
      <c r="ALU69" s="267"/>
      <c r="ALV69" s="267"/>
      <c r="ALW69" s="267"/>
      <c r="ALX69" s="267"/>
      <c r="ALY69" s="267"/>
      <c r="ALZ69" s="267"/>
      <c r="AMA69" s="267"/>
      <c r="AMB69" s="267"/>
      <c r="AMC69" s="267"/>
      <c r="AMD69" s="267"/>
      <c r="AME69" s="267"/>
      <c r="AMF69" s="267"/>
      <c r="AMG69" s="267"/>
      <c r="AMH69" s="267"/>
    </row>
    <row r="70" spans="1:1025" s="239" customFormat="1" ht="12.75">
      <c r="A70" s="1012" t="s">
        <v>2261</v>
      </c>
      <c r="B70" s="1007" t="s">
        <v>8397</v>
      </c>
      <c r="C70" s="1047">
        <v>1150000</v>
      </c>
      <c r="D70" s="1047">
        <v>-519812</v>
      </c>
      <c r="E70" s="1047">
        <v>630188</v>
      </c>
      <c r="F70" s="1047">
        <v>33530</v>
      </c>
      <c r="G70" s="1047">
        <v>596658</v>
      </c>
      <c r="H70" s="1054">
        <f t="shared" si="1"/>
        <v>5.3206344773305742E-2</v>
      </c>
      <c r="I70" s="1007"/>
      <c r="J70" s="267"/>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267"/>
      <c r="AO70" s="267"/>
      <c r="AP70" s="267"/>
      <c r="AQ70" s="267"/>
      <c r="AR70" s="267"/>
      <c r="AS70" s="267"/>
      <c r="AT70" s="267"/>
      <c r="AU70" s="267"/>
      <c r="AV70" s="267"/>
      <c r="AW70" s="267"/>
      <c r="AX70" s="267"/>
      <c r="AY70" s="267"/>
      <c r="AZ70" s="267"/>
      <c r="BA70" s="267"/>
      <c r="BB70" s="267"/>
      <c r="BC70" s="267"/>
      <c r="BD70" s="267"/>
      <c r="BE70" s="267"/>
      <c r="BF70" s="267"/>
      <c r="BG70" s="267"/>
      <c r="BH70" s="267"/>
      <c r="BI70" s="267"/>
      <c r="BJ70" s="267"/>
      <c r="BK70" s="267"/>
      <c r="BL70" s="267"/>
      <c r="BM70" s="267"/>
      <c r="BN70" s="267"/>
      <c r="BO70" s="267"/>
      <c r="BP70" s="267"/>
      <c r="BQ70" s="267"/>
      <c r="BR70" s="267"/>
      <c r="BS70" s="267"/>
      <c r="BT70" s="267"/>
      <c r="BU70" s="267"/>
      <c r="BV70" s="267"/>
      <c r="BW70" s="267"/>
      <c r="BX70" s="267"/>
      <c r="BY70" s="267"/>
      <c r="BZ70" s="267"/>
      <c r="CA70" s="267"/>
      <c r="CB70" s="267"/>
      <c r="CC70" s="267"/>
      <c r="CD70" s="267"/>
      <c r="CE70" s="267"/>
      <c r="CF70" s="267"/>
      <c r="CG70" s="267"/>
      <c r="CH70" s="267"/>
      <c r="CI70" s="267"/>
      <c r="CJ70" s="267"/>
      <c r="CK70" s="267"/>
      <c r="CL70" s="267"/>
      <c r="CM70" s="267"/>
      <c r="CN70" s="267"/>
      <c r="CO70" s="267"/>
      <c r="CP70" s="267"/>
      <c r="CQ70" s="267"/>
      <c r="CR70" s="267"/>
      <c r="CS70" s="267"/>
      <c r="CT70" s="267"/>
      <c r="CU70" s="267"/>
      <c r="CV70" s="267"/>
      <c r="CW70" s="267"/>
      <c r="CX70" s="267"/>
      <c r="CY70" s="267"/>
      <c r="CZ70" s="267"/>
      <c r="DA70" s="267"/>
      <c r="DB70" s="267"/>
      <c r="DC70" s="267"/>
      <c r="DD70" s="267"/>
      <c r="DE70" s="267"/>
      <c r="DF70" s="267"/>
      <c r="DG70" s="267"/>
      <c r="DH70" s="267"/>
      <c r="DI70" s="267"/>
      <c r="DJ70" s="267"/>
      <c r="DK70" s="267"/>
      <c r="DL70" s="267"/>
      <c r="DM70" s="267"/>
      <c r="DN70" s="267"/>
      <c r="DO70" s="267"/>
      <c r="DP70" s="267"/>
      <c r="DQ70" s="267"/>
      <c r="DR70" s="267"/>
      <c r="DS70" s="267"/>
      <c r="DT70" s="267"/>
      <c r="DU70" s="267"/>
      <c r="DV70" s="267"/>
      <c r="DW70" s="267"/>
      <c r="DX70" s="267"/>
      <c r="DY70" s="267"/>
      <c r="DZ70" s="267"/>
      <c r="EA70" s="267"/>
      <c r="EB70" s="267"/>
      <c r="EC70" s="267"/>
      <c r="ED70" s="267"/>
      <c r="EE70" s="267"/>
      <c r="EF70" s="267"/>
      <c r="EG70" s="267"/>
      <c r="EH70" s="267"/>
      <c r="EI70" s="267"/>
      <c r="EJ70" s="267"/>
      <c r="EK70" s="267"/>
      <c r="EL70" s="267"/>
      <c r="EM70" s="267"/>
      <c r="EN70" s="267"/>
      <c r="EO70" s="267"/>
      <c r="EP70" s="267"/>
      <c r="EQ70" s="267"/>
      <c r="ER70" s="267"/>
      <c r="ES70" s="267"/>
      <c r="ET70" s="267"/>
      <c r="EU70" s="267"/>
      <c r="EV70" s="267"/>
      <c r="EW70" s="267"/>
      <c r="EX70" s="267"/>
      <c r="EY70" s="267"/>
      <c r="EZ70" s="267"/>
      <c r="FA70" s="267"/>
      <c r="FB70" s="267"/>
      <c r="FC70" s="267"/>
      <c r="FD70" s="267"/>
      <c r="FE70" s="267"/>
      <c r="FF70" s="267"/>
      <c r="FG70" s="267"/>
      <c r="FH70" s="267"/>
      <c r="FI70" s="267"/>
      <c r="FJ70" s="267"/>
      <c r="FK70" s="267"/>
      <c r="FL70" s="267"/>
      <c r="FM70" s="267"/>
      <c r="FN70" s="267"/>
      <c r="FO70" s="267"/>
      <c r="FP70" s="267"/>
      <c r="FQ70" s="267"/>
      <c r="FR70" s="267"/>
      <c r="FS70" s="267"/>
      <c r="FT70" s="267"/>
      <c r="FU70" s="267"/>
      <c r="FV70" s="267"/>
      <c r="FW70" s="267"/>
      <c r="FX70" s="267"/>
      <c r="FY70" s="267"/>
      <c r="FZ70" s="267"/>
      <c r="GA70" s="267"/>
      <c r="GB70" s="267"/>
      <c r="GC70" s="267"/>
      <c r="GD70" s="267"/>
      <c r="GE70" s="267"/>
      <c r="GF70" s="267"/>
      <c r="GG70" s="267"/>
      <c r="GH70" s="267"/>
      <c r="GI70" s="267"/>
      <c r="GJ70" s="267"/>
      <c r="GK70" s="267"/>
      <c r="GL70" s="267"/>
      <c r="GM70" s="267"/>
      <c r="GN70" s="267"/>
      <c r="GO70" s="267"/>
      <c r="GP70" s="267"/>
      <c r="GQ70" s="267"/>
      <c r="GR70" s="267"/>
      <c r="GS70" s="267"/>
      <c r="GT70" s="267"/>
      <c r="GU70" s="267"/>
      <c r="GV70" s="267"/>
      <c r="GW70" s="267"/>
      <c r="GX70" s="267"/>
      <c r="GY70" s="267"/>
      <c r="GZ70" s="267"/>
      <c r="HA70" s="267"/>
      <c r="HB70" s="267"/>
      <c r="HC70" s="267"/>
      <c r="HD70" s="267"/>
      <c r="HE70" s="267"/>
      <c r="HF70" s="267"/>
      <c r="HG70" s="267"/>
      <c r="HH70" s="267"/>
      <c r="HI70" s="267"/>
      <c r="HJ70" s="267"/>
      <c r="HK70" s="267"/>
      <c r="HL70" s="267"/>
      <c r="HM70" s="267"/>
      <c r="HN70" s="267"/>
      <c r="HO70" s="267"/>
      <c r="HP70" s="267"/>
      <c r="HQ70" s="267"/>
      <c r="HR70" s="267"/>
      <c r="HS70" s="267"/>
      <c r="HT70" s="267"/>
      <c r="HU70" s="267"/>
      <c r="HV70" s="267"/>
      <c r="HW70" s="267"/>
      <c r="HX70" s="267"/>
      <c r="HY70" s="267"/>
      <c r="HZ70" s="267"/>
      <c r="IA70" s="267"/>
      <c r="IB70" s="267"/>
      <c r="IC70" s="267"/>
      <c r="ID70" s="267"/>
      <c r="IE70" s="267"/>
      <c r="IF70" s="267"/>
      <c r="IG70" s="267"/>
      <c r="IH70" s="267"/>
      <c r="II70" s="267"/>
      <c r="IJ70" s="267"/>
      <c r="IK70" s="267"/>
      <c r="IL70" s="267"/>
      <c r="IM70" s="267"/>
      <c r="IN70" s="267"/>
      <c r="IO70" s="267"/>
      <c r="IP70" s="267"/>
      <c r="IQ70" s="267"/>
      <c r="IR70" s="267"/>
      <c r="IS70" s="267"/>
      <c r="IT70" s="267"/>
      <c r="IU70" s="267"/>
      <c r="IV70" s="267"/>
      <c r="IW70" s="267"/>
      <c r="IX70" s="267"/>
      <c r="IY70" s="267"/>
      <c r="IZ70" s="267"/>
      <c r="JA70" s="267"/>
      <c r="JB70" s="267"/>
      <c r="JC70" s="267"/>
      <c r="JD70" s="267"/>
      <c r="JE70" s="267"/>
      <c r="JF70" s="267"/>
      <c r="JG70" s="267"/>
      <c r="JH70" s="267"/>
      <c r="JI70" s="267"/>
      <c r="JJ70" s="267"/>
      <c r="JK70" s="267"/>
      <c r="JL70" s="267"/>
      <c r="JM70" s="267"/>
      <c r="JN70" s="267"/>
      <c r="JO70" s="267"/>
      <c r="JP70" s="267"/>
      <c r="JQ70" s="267"/>
      <c r="JR70" s="267"/>
      <c r="JS70" s="267"/>
      <c r="JT70" s="267"/>
      <c r="JU70" s="267"/>
      <c r="JV70" s="267"/>
      <c r="JW70" s="267"/>
      <c r="JX70" s="267"/>
      <c r="JY70" s="267"/>
      <c r="JZ70" s="267"/>
      <c r="KA70" s="267"/>
      <c r="KB70" s="267"/>
      <c r="KC70" s="267"/>
      <c r="KD70" s="267"/>
      <c r="KE70" s="267"/>
      <c r="KF70" s="267"/>
      <c r="KG70" s="267"/>
      <c r="KH70" s="267"/>
      <c r="KI70" s="267"/>
      <c r="KJ70" s="267"/>
      <c r="KK70" s="267"/>
      <c r="KL70" s="267"/>
      <c r="KM70" s="267"/>
      <c r="KN70" s="267"/>
      <c r="KO70" s="267"/>
      <c r="KP70" s="267"/>
      <c r="KQ70" s="267"/>
      <c r="KR70" s="267"/>
      <c r="KS70" s="267"/>
      <c r="KT70" s="267"/>
      <c r="KU70" s="267"/>
      <c r="KV70" s="267"/>
      <c r="KW70" s="267"/>
      <c r="KX70" s="267"/>
      <c r="KY70" s="267"/>
      <c r="KZ70" s="267"/>
      <c r="LA70" s="267"/>
      <c r="LB70" s="267"/>
      <c r="LC70" s="267"/>
      <c r="LD70" s="267"/>
      <c r="LE70" s="267"/>
      <c r="LF70" s="267"/>
      <c r="LG70" s="267"/>
      <c r="LH70" s="267"/>
      <c r="LI70" s="267"/>
      <c r="LJ70" s="267"/>
      <c r="LK70" s="267"/>
      <c r="LL70" s="267"/>
      <c r="LM70" s="267"/>
      <c r="LN70" s="267"/>
      <c r="LO70" s="267"/>
      <c r="LP70" s="267"/>
      <c r="LQ70" s="267"/>
      <c r="LR70" s="267"/>
      <c r="LS70" s="267"/>
      <c r="LT70" s="267"/>
      <c r="LU70" s="267"/>
      <c r="LV70" s="267"/>
      <c r="LW70" s="267"/>
      <c r="LX70" s="267"/>
      <c r="LY70" s="267"/>
      <c r="LZ70" s="267"/>
      <c r="MA70" s="267"/>
      <c r="MB70" s="267"/>
      <c r="MC70" s="267"/>
      <c r="MD70" s="267"/>
      <c r="ME70" s="267"/>
      <c r="MF70" s="267"/>
      <c r="MG70" s="267"/>
      <c r="MH70" s="267"/>
      <c r="MI70" s="267"/>
      <c r="MJ70" s="267"/>
      <c r="MK70" s="267"/>
      <c r="ML70" s="267"/>
      <c r="MM70" s="267"/>
      <c r="MN70" s="267"/>
      <c r="MO70" s="267"/>
      <c r="MP70" s="267"/>
      <c r="MQ70" s="267"/>
      <c r="MR70" s="267"/>
      <c r="MS70" s="267"/>
      <c r="MT70" s="267"/>
      <c r="MU70" s="267"/>
      <c r="MV70" s="267"/>
      <c r="MW70" s="267"/>
      <c r="MX70" s="267"/>
      <c r="MY70" s="267"/>
      <c r="MZ70" s="267"/>
      <c r="NA70" s="267"/>
      <c r="NB70" s="267"/>
      <c r="NC70" s="267"/>
      <c r="ND70" s="267"/>
      <c r="NE70" s="267"/>
      <c r="NF70" s="267"/>
      <c r="NG70" s="267"/>
      <c r="NH70" s="267"/>
      <c r="NI70" s="267"/>
      <c r="NJ70" s="267"/>
      <c r="NK70" s="267"/>
      <c r="NL70" s="267"/>
      <c r="NM70" s="267"/>
      <c r="NN70" s="267"/>
      <c r="NO70" s="267"/>
      <c r="NP70" s="267"/>
      <c r="NQ70" s="267"/>
      <c r="NR70" s="267"/>
      <c r="NS70" s="267"/>
      <c r="NT70" s="267"/>
      <c r="NU70" s="267"/>
      <c r="NV70" s="267"/>
      <c r="NW70" s="267"/>
      <c r="NX70" s="267"/>
      <c r="NY70" s="267"/>
      <c r="NZ70" s="267"/>
      <c r="OA70" s="267"/>
      <c r="OB70" s="267"/>
      <c r="OC70" s="267"/>
      <c r="OD70" s="267"/>
      <c r="OE70" s="267"/>
      <c r="OF70" s="267"/>
      <c r="OG70" s="267"/>
      <c r="OH70" s="267"/>
      <c r="OI70" s="267"/>
      <c r="OJ70" s="267"/>
      <c r="OK70" s="267"/>
      <c r="OL70" s="267"/>
      <c r="OM70" s="267"/>
      <c r="ON70" s="267"/>
      <c r="OO70" s="267"/>
      <c r="OP70" s="267"/>
      <c r="OQ70" s="267"/>
      <c r="OR70" s="267"/>
      <c r="OS70" s="267"/>
      <c r="OT70" s="267"/>
      <c r="OU70" s="267"/>
      <c r="OV70" s="267"/>
      <c r="OW70" s="267"/>
      <c r="OX70" s="267"/>
      <c r="OY70" s="267"/>
      <c r="OZ70" s="267"/>
      <c r="PA70" s="267"/>
      <c r="PB70" s="267"/>
      <c r="PC70" s="267"/>
      <c r="PD70" s="267"/>
      <c r="PE70" s="267"/>
      <c r="PF70" s="267"/>
      <c r="PG70" s="267"/>
      <c r="PH70" s="267"/>
      <c r="PI70" s="267"/>
      <c r="PJ70" s="267"/>
      <c r="PK70" s="267"/>
      <c r="PL70" s="267"/>
      <c r="PM70" s="267"/>
      <c r="PN70" s="267"/>
      <c r="PO70" s="267"/>
      <c r="PP70" s="267"/>
      <c r="PQ70" s="267"/>
      <c r="PR70" s="267"/>
      <c r="PS70" s="267"/>
      <c r="PT70" s="267"/>
      <c r="PU70" s="267"/>
      <c r="PV70" s="267"/>
      <c r="PW70" s="267"/>
      <c r="PX70" s="267"/>
      <c r="PY70" s="267"/>
      <c r="PZ70" s="267"/>
      <c r="QA70" s="267"/>
      <c r="QB70" s="267"/>
      <c r="QC70" s="267"/>
      <c r="QD70" s="267"/>
      <c r="QE70" s="267"/>
      <c r="QF70" s="267"/>
      <c r="QG70" s="267"/>
      <c r="QH70" s="267"/>
      <c r="QI70" s="267"/>
      <c r="QJ70" s="267"/>
      <c r="QK70" s="267"/>
      <c r="QL70" s="267"/>
      <c r="QM70" s="267"/>
      <c r="QN70" s="267"/>
      <c r="QO70" s="267"/>
      <c r="QP70" s="267"/>
      <c r="QQ70" s="267"/>
      <c r="QR70" s="267"/>
      <c r="QS70" s="267"/>
      <c r="QT70" s="267"/>
      <c r="QU70" s="267"/>
      <c r="QV70" s="267"/>
      <c r="QW70" s="267"/>
      <c r="QX70" s="267"/>
      <c r="QY70" s="267"/>
      <c r="QZ70" s="267"/>
      <c r="RA70" s="267"/>
      <c r="RB70" s="267"/>
      <c r="RC70" s="267"/>
      <c r="RD70" s="267"/>
      <c r="RE70" s="267"/>
      <c r="RF70" s="267"/>
      <c r="RG70" s="267"/>
      <c r="RH70" s="267"/>
      <c r="RI70" s="267"/>
      <c r="RJ70" s="267"/>
      <c r="RK70" s="267"/>
      <c r="RL70" s="267"/>
      <c r="RM70" s="267"/>
      <c r="RN70" s="267"/>
      <c r="RO70" s="267"/>
      <c r="RP70" s="267"/>
      <c r="RQ70" s="267"/>
      <c r="RR70" s="267"/>
      <c r="RS70" s="267"/>
      <c r="RT70" s="267"/>
      <c r="RU70" s="267"/>
      <c r="RV70" s="267"/>
      <c r="RW70" s="267"/>
      <c r="RX70" s="267"/>
      <c r="RY70" s="267"/>
      <c r="RZ70" s="267"/>
      <c r="SA70" s="267"/>
      <c r="SB70" s="267"/>
      <c r="SC70" s="267"/>
      <c r="SD70" s="267"/>
      <c r="SE70" s="267"/>
      <c r="SF70" s="267"/>
      <c r="SG70" s="267"/>
      <c r="SH70" s="267"/>
      <c r="SI70" s="267"/>
      <c r="SJ70" s="267"/>
      <c r="SK70" s="267"/>
      <c r="SL70" s="267"/>
      <c r="SM70" s="267"/>
      <c r="SN70" s="267"/>
      <c r="SO70" s="267"/>
      <c r="SP70" s="267"/>
      <c r="SQ70" s="267"/>
      <c r="SR70" s="267"/>
      <c r="SS70" s="267"/>
      <c r="ST70" s="267"/>
      <c r="SU70" s="267"/>
      <c r="SV70" s="267"/>
      <c r="SW70" s="267"/>
      <c r="SX70" s="267"/>
      <c r="SY70" s="267"/>
      <c r="SZ70" s="267"/>
      <c r="TA70" s="267"/>
      <c r="TB70" s="267"/>
      <c r="TC70" s="267"/>
      <c r="TD70" s="267"/>
      <c r="TE70" s="267"/>
      <c r="TF70" s="267"/>
      <c r="TG70" s="267"/>
      <c r="TH70" s="267"/>
      <c r="TI70" s="267"/>
      <c r="TJ70" s="267"/>
      <c r="TK70" s="267"/>
      <c r="TL70" s="267"/>
      <c r="TM70" s="267"/>
      <c r="TN70" s="267"/>
      <c r="TO70" s="267"/>
      <c r="TP70" s="267"/>
      <c r="TQ70" s="267"/>
      <c r="TR70" s="267"/>
      <c r="TS70" s="267"/>
      <c r="TT70" s="267"/>
      <c r="TU70" s="267"/>
      <c r="TV70" s="267"/>
      <c r="TW70" s="267"/>
      <c r="TX70" s="267"/>
      <c r="TY70" s="267"/>
      <c r="TZ70" s="267"/>
      <c r="UA70" s="267"/>
      <c r="UB70" s="267"/>
      <c r="UC70" s="267"/>
      <c r="UD70" s="267"/>
      <c r="UE70" s="267"/>
      <c r="UF70" s="267"/>
      <c r="UG70" s="267"/>
      <c r="UH70" s="267"/>
      <c r="UI70" s="267"/>
      <c r="UJ70" s="267"/>
      <c r="UK70" s="267"/>
      <c r="UL70" s="267"/>
      <c r="UM70" s="267"/>
      <c r="UN70" s="267"/>
      <c r="UO70" s="267"/>
      <c r="UP70" s="267"/>
      <c r="UQ70" s="267"/>
      <c r="UR70" s="267"/>
      <c r="US70" s="267"/>
      <c r="UT70" s="267"/>
      <c r="UU70" s="267"/>
      <c r="UV70" s="267"/>
      <c r="UW70" s="267"/>
      <c r="UX70" s="267"/>
      <c r="UY70" s="267"/>
      <c r="UZ70" s="267"/>
      <c r="VA70" s="267"/>
      <c r="VB70" s="267"/>
      <c r="VC70" s="267"/>
      <c r="VD70" s="267"/>
      <c r="VE70" s="267"/>
      <c r="VF70" s="267"/>
      <c r="VG70" s="267"/>
      <c r="VH70" s="267"/>
      <c r="VI70" s="267"/>
      <c r="VJ70" s="267"/>
      <c r="VK70" s="267"/>
      <c r="VL70" s="267"/>
      <c r="VM70" s="267"/>
      <c r="VN70" s="267"/>
      <c r="VO70" s="267"/>
      <c r="VP70" s="267"/>
      <c r="VQ70" s="267"/>
      <c r="VR70" s="267"/>
      <c r="VS70" s="267"/>
      <c r="VT70" s="267"/>
      <c r="VU70" s="267"/>
      <c r="VV70" s="267"/>
      <c r="VW70" s="267"/>
      <c r="VX70" s="267"/>
      <c r="VY70" s="267"/>
      <c r="VZ70" s="267"/>
      <c r="WA70" s="267"/>
      <c r="WB70" s="267"/>
      <c r="WC70" s="267"/>
      <c r="WD70" s="267"/>
      <c r="WE70" s="267"/>
      <c r="WF70" s="267"/>
      <c r="WG70" s="267"/>
      <c r="WH70" s="267"/>
      <c r="WI70" s="267"/>
      <c r="WJ70" s="267"/>
      <c r="WK70" s="267"/>
      <c r="WL70" s="267"/>
      <c r="WM70" s="267"/>
      <c r="WN70" s="267"/>
      <c r="WO70" s="267"/>
      <c r="WP70" s="267"/>
      <c r="WQ70" s="267"/>
      <c r="WR70" s="267"/>
      <c r="WS70" s="267"/>
      <c r="WT70" s="267"/>
      <c r="WU70" s="267"/>
      <c r="WV70" s="267"/>
      <c r="WW70" s="267"/>
      <c r="WX70" s="267"/>
      <c r="WY70" s="267"/>
      <c r="WZ70" s="267"/>
      <c r="XA70" s="267"/>
      <c r="XB70" s="267"/>
      <c r="XC70" s="267"/>
      <c r="XD70" s="267"/>
      <c r="XE70" s="267"/>
      <c r="XF70" s="267"/>
      <c r="XG70" s="267"/>
      <c r="XH70" s="267"/>
      <c r="XI70" s="267"/>
      <c r="XJ70" s="267"/>
      <c r="XK70" s="267"/>
      <c r="XL70" s="267"/>
      <c r="XM70" s="267"/>
      <c r="XN70" s="267"/>
      <c r="XO70" s="267"/>
      <c r="XP70" s="267"/>
      <c r="XQ70" s="267"/>
      <c r="XR70" s="267"/>
      <c r="XS70" s="267"/>
      <c r="XT70" s="267"/>
      <c r="XU70" s="267"/>
      <c r="XV70" s="267"/>
      <c r="XW70" s="267"/>
      <c r="XX70" s="267"/>
      <c r="XY70" s="267"/>
      <c r="XZ70" s="267"/>
      <c r="YA70" s="267"/>
      <c r="YB70" s="267"/>
      <c r="YC70" s="267"/>
      <c r="YD70" s="267"/>
      <c r="YE70" s="267"/>
      <c r="YF70" s="267"/>
      <c r="YG70" s="267"/>
      <c r="YH70" s="267"/>
      <c r="YI70" s="267"/>
      <c r="YJ70" s="267"/>
      <c r="YK70" s="267"/>
      <c r="YL70" s="267"/>
      <c r="YM70" s="267"/>
      <c r="YN70" s="267"/>
      <c r="YO70" s="267"/>
      <c r="YP70" s="267"/>
      <c r="YQ70" s="267"/>
      <c r="YR70" s="267"/>
      <c r="YS70" s="267"/>
      <c r="YT70" s="267"/>
      <c r="YU70" s="267"/>
      <c r="YV70" s="267"/>
      <c r="YW70" s="267"/>
      <c r="YX70" s="267"/>
      <c r="YY70" s="267"/>
      <c r="YZ70" s="267"/>
      <c r="ZA70" s="267"/>
      <c r="ZB70" s="267"/>
      <c r="ZC70" s="267"/>
      <c r="ZD70" s="267"/>
      <c r="ZE70" s="267"/>
      <c r="ZF70" s="267"/>
      <c r="ZG70" s="267"/>
      <c r="ZH70" s="267"/>
      <c r="ZI70" s="267"/>
      <c r="ZJ70" s="267"/>
      <c r="ZK70" s="267"/>
      <c r="ZL70" s="267"/>
      <c r="ZM70" s="267"/>
      <c r="ZN70" s="267"/>
      <c r="ZO70" s="267"/>
      <c r="ZP70" s="267"/>
      <c r="ZQ70" s="267"/>
      <c r="ZR70" s="267"/>
      <c r="ZS70" s="267"/>
      <c r="ZT70" s="267"/>
      <c r="ZU70" s="267"/>
      <c r="ZV70" s="267"/>
      <c r="ZW70" s="267"/>
      <c r="ZX70" s="267"/>
      <c r="ZY70" s="267"/>
      <c r="ZZ70" s="267"/>
      <c r="AAA70" s="267"/>
      <c r="AAB70" s="267"/>
      <c r="AAC70" s="267"/>
      <c r="AAD70" s="267"/>
      <c r="AAE70" s="267"/>
      <c r="AAF70" s="267"/>
      <c r="AAG70" s="267"/>
      <c r="AAH70" s="267"/>
      <c r="AAI70" s="267"/>
      <c r="AAJ70" s="267"/>
      <c r="AAK70" s="267"/>
      <c r="AAL70" s="267"/>
      <c r="AAM70" s="267"/>
      <c r="AAN70" s="267"/>
      <c r="AAO70" s="267"/>
      <c r="AAP70" s="267"/>
      <c r="AAQ70" s="267"/>
      <c r="AAR70" s="267"/>
      <c r="AAS70" s="267"/>
      <c r="AAT70" s="267"/>
      <c r="AAU70" s="267"/>
      <c r="AAV70" s="267"/>
      <c r="AAW70" s="267"/>
      <c r="AAX70" s="267"/>
      <c r="AAY70" s="267"/>
      <c r="AAZ70" s="267"/>
      <c r="ABA70" s="267"/>
      <c r="ABB70" s="267"/>
      <c r="ABC70" s="267"/>
      <c r="ABD70" s="267"/>
      <c r="ABE70" s="267"/>
      <c r="ABF70" s="267"/>
      <c r="ABG70" s="267"/>
      <c r="ABH70" s="267"/>
      <c r="ABI70" s="267"/>
      <c r="ABJ70" s="267"/>
      <c r="ABK70" s="267"/>
      <c r="ABL70" s="267"/>
      <c r="ABM70" s="267"/>
      <c r="ABN70" s="267"/>
      <c r="ABO70" s="267"/>
      <c r="ABP70" s="267"/>
      <c r="ABQ70" s="267"/>
      <c r="ABR70" s="267"/>
      <c r="ABS70" s="267"/>
      <c r="ABT70" s="267"/>
      <c r="ABU70" s="267"/>
      <c r="ABV70" s="267"/>
      <c r="ABW70" s="267"/>
      <c r="ABX70" s="267"/>
      <c r="ABY70" s="267"/>
      <c r="ABZ70" s="267"/>
      <c r="ACA70" s="267"/>
      <c r="ACB70" s="267"/>
      <c r="ACC70" s="267"/>
      <c r="ACD70" s="267"/>
      <c r="ACE70" s="267"/>
      <c r="ACF70" s="267"/>
      <c r="ACG70" s="267"/>
      <c r="ACH70" s="267"/>
      <c r="ACI70" s="267"/>
      <c r="ACJ70" s="267"/>
      <c r="ACK70" s="267"/>
      <c r="ACL70" s="267"/>
      <c r="ACM70" s="267"/>
      <c r="ACN70" s="267"/>
      <c r="ACO70" s="267"/>
      <c r="ACP70" s="267"/>
      <c r="ACQ70" s="267"/>
      <c r="ACR70" s="267"/>
      <c r="ACS70" s="267"/>
      <c r="ACT70" s="267"/>
      <c r="ACU70" s="267"/>
      <c r="ACV70" s="267"/>
      <c r="ACW70" s="267"/>
      <c r="ACX70" s="267"/>
      <c r="ACY70" s="267"/>
      <c r="ACZ70" s="267"/>
      <c r="ADA70" s="267"/>
      <c r="ADB70" s="267"/>
      <c r="ADC70" s="267"/>
      <c r="ADD70" s="267"/>
      <c r="ADE70" s="267"/>
      <c r="ADF70" s="267"/>
      <c r="ADG70" s="267"/>
      <c r="ADH70" s="267"/>
      <c r="ADI70" s="267"/>
      <c r="ADJ70" s="267"/>
      <c r="ADK70" s="267"/>
      <c r="ADL70" s="267"/>
      <c r="ADM70" s="267"/>
      <c r="ADN70" s="267"/>
      <c r="ADO70" s="267"/>
      <c r="ADP70" s="267"/>
      <c r="ADQ70" s="267"/>
      <c r="ADR70" s="267"/>
      <c r="ADS70" s="267"/>
      <c r="ADT70" s="267"/>
      <c r="ADU70" s="267"/>
      <c r="ADV70" s="267"/>
      <c r="ADW70" s="267"/>
      <c r="ADX70" s="267"/>
      <c r="ADY70" s="267"/>
      <c r="ADZ70" s="267"/>
      <c r="AEA70" s="267"/>
      <c r="AEB70" s="267"/>
      <c r="AEC70" s="267"/>
      <c r="AED70" s="267"/>
      <c r="AEE70" s="267"/>
      <c r="AEF70" s="267"/>
      <c r="AEG70" s="267"/>
      <c r="AEH70" s="267"/>
      <c r="AEI70" s="267"/>
      <c r="AEJ70" s="267"/>
      <c r="AEK70" s="267"/>
      <c r="AEL70" s="267"/>
      <c r="AEM70" s="267"/>
      <c r="AEN70" s="267"/>
      <c r="AEO70" s="267"/>
      <c r="AEP70" s="267"/>
      <c r="AEQ70" s="267"/>
      <c r="AER70" s="267"/>
      <c r="AES70" s="267"/>
      <c r="AET70" s="267"/>
      <c r="AEU70" s="267"/>
      <c r="AEV70" s="267"/>
      <c r="AEW70" s="267"/>
      <c r="AEX70" s="267"/>
      <c r="AEY70" s="267"/>
      <c r="AEZ70" s="267"/>
      <c r="AFA70" s="267"/>
      <c r="AFB70" s="267"/>
      <c r="AFC70" s="267"/>
      <c r="AFD70" s="267"/>
      <c r="AFE70" s="267"/>
      <c r="AFF70" s="267"/>
      <c r="AFG70" s="267"/>
      <c r="AFH70" s="267"/>
      <c r="AFI70" s="267"/>
      <c r="AFJ70" s="267"/>
      <c r="AFK70" s="267"/>
      <c r="AFL70" s="267"/>
      <c r="AFM70" s="267"/>
      <c r="AFN70" s="267"/>
      <c r="AFO70" s="267"/>
      <c r="AFP70" s="267"/>
      <c r="AFQ70" s="267"/>
      <c r="AFR70" s="267"/>
      <c r="AFS70" s="267"/>
      <c r="AFT70" s="267"/>
      <c r="AFU70" s="267"/>
      <c r="AFV70" s="267"/>
      <c r="AFW70" s="267"/>
      <c r="AFX70" s="267"/>
      <c r="AFY70" s="267"/>
      <c r="AFZ70" s="267"/>
      <c r="AGA70" s="267"/>
      <c r="AGB70" s="267"/>
      <c r="AGC70" s="267"/>
      <c r="AGD70" s="267"/>
      <c r="AGE70" s="267"/>
      <c r="AGF70" s="267"/>
      <c r="AGG70" s="267"/>
      <c r="AGH70" s="267"/>
      <c r="AGI70" s="267"/>
      <c r="AGJ70" s="267"/>
      <c r="AGK70" s="267"/>
      <c r="AGL70" s="267"/>
      <c r="AGM70" s="267"/>
      <c r="AGN70" s="267"/>
      <c r="AGO70" s="267"/>
      <c r="AGP70" s="267"/>
      <c r="AGQ70" s="267"/>
      <c r="AGR70" s="267"/>
      <c r="AGS70" s="267"/>
      <c r="AGT70" s="267"/>
      <c r="AGU70" s="267"/>
      <c r="AGV70" s="267"/>
      <c r="AGW70" s="267"/>
      <c r="AGX70" s="267"/>
      <c r="AGY70" s="267"/>
      <c r="AGZ70" s="267"/>
      <c r="AHA70" s="267"/>
      <c r="AHB70" s="267"/>
      <c r="AHC70" s="267"/>
      <c r="AHD70" s="267"/>
      <c r="AHE70" s="267"/>
      <c r="AHF70" s="267"/>
      <c r="AHG70" s="267"/>
      <c r="AHH70" s="267"/>
      <c r="AHI70" s="267"/>
      <c r="AHJ70" s="267"/>
      <c r="AHK70" s="267"/>
      <c r="AHL70" s="267"/>
      <c r="AHM70" s="267"/>
      <c r="AHN70" s="267"/>
      <c r="AHO70" s="267"/>
      <c r="AHP70" s="267"/>
      <c r="AHQ70" s="267"/>
      <c r="AHR70" s="267"/>
      <c r="AHS70" s="267"/>
      <c r="AHT70" s="267"/>
      <c r="AHU70" s="267"/>
      <c r="AHV70" s="267"/>
      <c r="AHW70" s="267"/>
      <c r="AHX70" s="267"/>
      <c r="AHY70" s="267"/>
      <c r="AHZ70" s="267"/>
      <c r="AIA70" s="267"/>
      <c r="AIB70" s="267"/>
      <c r="AIC70" s="267"/>
      <c r="AID70" s="267"/>
      <c r="AIE70" s="267"/>
      <c r="AIF70" s="267"/>
      <c r="AIG70" s="267"/>
      <c r="AIH70" s="267"/>
      <c r="AII70" s="267"/>
      <c r="AIJ70" s="267"/>
      <c r="AIK70" s="267"/>
      <c r="AIL70" s="267"/>
      <c r="AIM70" s="267"/>
      <c r="AIN70" s="267"/>
      <c r="AIO70" s="267"/>
      <c r="AIP70" s="267"/>
      <c r="AIQ70" s="267"/>
      <c r="AIR70" s="267"/>
      <c r="AIS70" s="267"/>
      <c r="AIT70" s="267"/>
      <c r="AIU70" s="267"/>
      <c r="AIV70" s="267"/>
      <c r="AIW70" s="267"/>
      <c r="AIX70" s="267"/>
      <c r="AIY70" s="267"/>
      <c r="AIZ70" s="267"/>
      <c r="AJA70" s="267"/>
      <c r="AJB70" s="267"/>
      <c r="AJC70" s="267"/>
      <c r="AJD70" s="267"/>
      <c r="AJE70" s="267"/>
      <c r="AJF70" s="267"/>
      <c r="AJG70" s="267"/>
      <c r="AJH70" s="267"/>
      <c r="AJI70" s="267"/>
      <c r="AJJ70" s="267"/>
      <c r="AJK70" s="267"/>
      <c r="AJL70" s="267"/>
      <c r="AJM70" s="267"/>
      <c r="AJN70" s="267"/>
      <c r="AJO70" s="267"/>
      <c r="AJP70" s="267"/>
      <c r="AJQ70" s="267"/>
      <c r="AJR70" s="267"/>
      <c r="AJS70" s="267"/>
      <c r="AJT70" s="267"/>
      <c r="AJU70" s="267"/>
      <c r="AJV70" s="267"/>
      <c r="AJW70" s="267"/>
      <c r="AJX70" s="267"/>
      <c r="AJY70" s="267"/>
      <c r="AJZ70" s="267"/>
      <c r="AKA70" s="267"/>
      <c r="AKB70" s="267"/>
      <c r="AKC70" s="267"/>
      <c r="AKD70" s="267"/>
      <c r="AKE70" s="267"/>
      <c r="AKF70" s="267"/>
      <c r="AKG70" s="267"/>
      <c r="AKH70" s="267"/>
      <c r="AKI70" s="267"/>
      <c r="AKJ70" s="267"/>
      <c r="AKK70" s="267"/>
      <c r="AKL70" s="267"/>
      <c r="AKM70" s="267"/>
      <c r="AKN70" s="267"/>
      <c r="AKO70" s="267"/>
      <c r="AKP70" s="267"/>
      <c r="AKQ70" s="267"/>
      <c r="AKR70" s="267"/>
      <c r="AKS70" s="267"/>
      <c r="AKT70" s="267"/>
      <c r="AKU70" s="267"/>
      <c r="AKV70" s="267"/>
      <c r="AKW70" s="267"/>
      <c r="AKX70" s="267"/>
      <c r="AKY70" s="267"/>
      <c r="AKZ70" s="267"/>
      <c r="ALA70" s="267"/>
      <c r="ALB70" s="267"/>
      <c r="ALC70" s="267"/>
      <c r="ALD70" s="267"/>
      <c r="ALE70" s="267"/>
      <c r="ALF70" s="267"/>
      <c r="ALG70" s="267"/>
      <c r="ALH70" s="267"/>
      <c r="ALI70" s="267"/>
      <c r="ALJ70" s="267"/>
      <c r="ALK70" s="267"/>
      <c r="ALL70" s="267"/>
      <c r="ALM70" s="267"/>
      <c r="ALN70" s="267"/>
      <c r="ALO70" s="267"/>
      <c r="ALP70" s="267"/>
      <c r="ALQ70" s="267"/>
      <c r="ALR70" s="267"/>
      <c r="ALS70" s="267"/>
      <c r="ALT70" s="267"/>
      <c r="ALU70" s="267"/>
      <c r="ALV70" s="267"/>
      <c r="ALW70" s="267"/>
      <c r="ALX70" s="267"/>
      <c r="ALY70" s="267"/>
      <c r="ALZ70" s="267"/>
      <c r="AMA70" s="267"/>
      <c r="AMB70" s="267"/>
      <c r="AMC70" s="267"/>
      <c r="AMD70" s="267"/>
      <c r="AME70" s="267"/>
      <c r="AMF70" s="267"/>
      <c r="AMG70" s="267"/>
      <c r="AMH70" s="267"/>
    </row>
    <row r="71" spans="1:1025" s="239" customFormat="1" ht="12.75">
      <c r="A71" s="1055" t="s">
        <v>2262</v>
      </c>
      <c r="B71" s="1007" t="s">
        <v>2263</v>
      </c>
      <c r="C71" s="1047">
        <v>168700</v>
      </c>
      <c r="D71" s="1047">
        <v>700000</v>
      </c>
      <c r="E71" s="1047">
        <v>868700</v>
      </c>
      <c r="F71" s="1047">
        <v>0</v>
      </c>
      <c r="G71" s="1047">
        <v>868700</v>
      </c>
      <c r="H71" s="1054">
        <f t="shared" si="1"/>
        <v>0</v>
      </c>
      <c r="I71" s="1007"/>
      <c r="J71" s="267"/>
      <c r="K71" s="267"/>
      <c r="L71" s="267"/>
      <c r="M71" s="267"/>
      <c r="N71" s="267"/>
      <c r="O71" s="267"/>
      <c r="P71" s="267"/>
      <c r="Q71" s="267"/>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267"/>
      <c r="BK71" s="267"/>
      <c r="BL71" s="267"/>
      <c r="BM71" s="267"/>
      <c r="BN71" s="267"/>
      <c r="BO71" s="267"/>
      <c r="BP71" s="267"/>
      <c r="BQ71" s="267"/>
      <c r="BR71" s="267"/>
      <c r="BS71" s="267"/>
      <c r="BT71" s="267"/>
      <c r="BU71" s="267"/>
      <c r="BV71" s="267"/>
      <c r="BW71" s="267"/>
      <c r="BX71" s="267"/>
      <c r="BY71" s="267"/>
      <c r="BZ71" s="267"/>
      <c r="CA71" s="267"/>
      <c r="CB71" s="267"/>
      <c r="CC71" s="267"/>
      <c r="CD71" s="267"/>
      <c r="CE71" s="267"/>
      <c r="CF71" s="267"/>
      <c r="CG71" s="267"/>
      <c r="CH71" s="267"/>
      <c r="CI71" s="267"/>
      <c r="CJ71" s="267"/>
      <c r="CK71" s="267"/>
      <c r="CL71" s="267"/>
      <c r="CM71" s="267"/>
      <c r="CN71" s="267"/>
      <c r="CO71" s="267"/>
      <c r="CP71" s="267"/>
      <c r="CQ71" s="267"/>
      <c r="CR71" s="267"/>
      <c r="CS71" s="267"/>
      <c r="CT71" s="267"/>
      <c r="CU71" s="267"/>
      <c r="CV71" s="267"/>
      <c r="CW71" s="267"/>
      <c r="CX71" s="267"/>
      <c r="CY71" s="267"/>
      <c r="CZ71" s="267"/>
      <c r="DA71" s="267"/>
      <c r="DB71" s="267"/>
      <c r="DC71" s="267"/>
      <c r="DD71" s="267"/>
      <c r="DE71" s="267"/>
      <c r="DF71" s="267"/>
      <c r="DG71" s="267"/>
      <c r="DH71" s="267"/>
      <c r="DI71" s="267"/>
      <c r="DJ71" s="267"/>
      <c r="DK71" s="267"/>
      <c r="DL71" s="267"/>
      <c r="DM71" s="267"/>
      <c r="DN71" s="267"/>
      <c r="DO71" s="267"/>
      <c r="DP71" s="267"/>
      <c r="DQ71" s="267"/>
      <c r="DR71" s="267"/>
      <c r="DS71" s="267"/>
      <c r="DT71" s="267"/>
      <c r="DU71" s="267"/>
      <c r="DV71" s="267"/>
      <c r="DW71" s="267"/>
      <c r="DX71" s="267"/>
      <c r="DY71" s="267"/>
      <c r="DZ71" s="267"/>
      <c r="EA71" s="267"/>
      <c r="EB71" s="267"/>
      <c r="EC71" s="267"/>
      <c r="ED71" s="267"/>
      <c r="EE71" s="267"/>
      <c r="EF71" s="267"/>
      <c r="EG71" s="267"/>
      <c r="EH71" s="267"/>
      <c r="EI71" s="267"/>
      <c r="EJ71" s="267"/>
      <c r="EK71" s="267"/>
      <c r="EL71" s="267"/>
      <c r="EM71" s="267"/>
      <c r="EN71" s="267"/>
      <c r="EO71" s="267"/>
      <c r="EP71" s="267"/>
      <c r="EQ71" s="267"/>
      <c r="ER71" s="267"/>
      <c r="ES71" s="267"/>
      <c r="ET71" s="267"/>
      <c r="EU71" s="267"/>
      <c r="EV71" s="267"/>
      <c r="EW71" s="267"/>
      <c r="EX71" s="267"/>
      <c r="EY71" s="267"/>
      <c r="EZ71" s="267"/>
      <c r="FA71" s="267"/>
      <c r="FB71" s="267"/>
      <c r="FC71" s="267"/>
      <c r="FD71" s="267"/>
      <c r="FE71" s="267"/>
      <c r="FF71" s="267"/>
      <c r="FG71" s="267"/>
      <c r="FH71" s="267"/>
      <c r="FI71" s="267"/>
      <c r="FJ71" s="267"/>
      <c r="FK71" s="267"/>
      <c r="FL71" s="267"/>
      <c r="FM71" s="267"/>
      <c r="FN71" s="267"/>
      <c r="FO71" s="267"/>
      <c r="FP71" s="267"/>
      <c r="FQ71" s="267"/>
      <c r="FR71" s="267"/>
      <c r="FS71" s="267"/>
      <c r="FT71" s="267"/>
      <c r="FU71" s="267"/>
      <c r="FV71" s="267"/>
      <c r="FW71" s="267"/>
      <c r="FX71" s="267"/>
      <c r="FY71" s="267"/>
      <c r="FZ71" s="267"/>
      <c r="GA71" s="267"/>
      <c r="GB71" s="267"/>
      <c r="GC71" s="267"/>
      <c r="GD71" s="267"/>
      <c r="GE71" s="267"/>
      <c r="GF71" s="267"/>
      <c r="GG71" s="267"/>
      <c r="GH71" s="267"/>
      <c r="GI71" s="267"/>
      <c r="GJ71" s="267"/>
      <c r="GK71" s="267"/>
      <c r="GL71" s="267"/>
      <c r="GM71" s="267"/>
      <c r="GN71" s="267"/>
      <c r="GO71" s="267"/>
      <c r="GP71" s="267"/>
      <c r="GQ71" s="267"/>
      <c r="GR71" s="267"/>
      <c r="GS71" s="267"/>
      <c r="GT71" s="267"/>
      <c r="GU71" s="267"/>
      <c r="GV71" s="267"/>
      <c r="GW71" s="267"/>
      <c r="GX71" s="267"/>
      <c r="GY71" s="267"/>
      <c r="GZ71" s="267"/>
      <c r="HA71" s="267"/>
      <c r="HB71" s="267"/>
      <c r="HC71" s="267"/>
      <c r="HD71" s="267"/>
      <c r="HE71" s="267"/>
      <c r="HF71" s="267"/>
      <c r="HG71" s="267"/>
      <c r="HH71" s="267"/>
      <c r="HI71" s="267"/>
      <c r="HJ71" s="267"/>
      <c r="HK71" s="267"/>
      <c r="HL71" s="267"/>
      <c r="HM71" s="267"/>
      <c r="HN71" s="267"/>
      <c r="HO71" s="267"/>
      <c r="HP71" s="267"/>
      <c r="HQ71" s="267"/>
      <c r="HR71" s="267"/>
      <c r="HS71" s="267"/>
      <c r="HT71" s="267"/>
      <c r="HU71" s="267"/>
      <c r="HV71" s="267"/>
      <c r="HW71" s="267"/>
      <c r="HX71" s="267"/>
      <c r="HY71" s="267"/>
      <c r="HZ71" s="267"/>
      <c r="IA71" s="267"/>
      <c r="IB71" s="267"/>
      <c r="IC71" s="267"/>
      <c r="ID71" s="267"/>
      <c r="IE71" s="267"/>
      <c r="IF71" s="267"/>
      <c r="IG71" s="267"/>
      <c r="IH71" s="267"/>
      <c r="II71" s="267"/>
      <c r="IJ71" s="267"/>
      <c r="IK71" s="267"/>
      <c r="IL71" s="267"/>
      <c r="IM71" s="267"/>
      <c r="IN71" s="267"/>
      <c r="IO71" s="267"/>
      <c r="IP71" s="267"/>
      <c r="IQ71" s="267"/>
      <c r="IR71" s="267"/>
      <c r="IS71" s="267"/>
      <c r="IT71" s="267"/>
      <c r="IU71" s="267"/>
      <c r="IV71" s="267"/>
      <c r="IW71" s="267"/>
      <c r="IX71" s="267"/>
      <c r="IY71" s="267"/>
      <c r="IZ71" s="267"/>
      <c r="JA71" s="267"/>
      <c r="JB71" s="267"/>
      <c r="JC71" s="267"/>
      <c r="JD71" s="267"/>
      <c r="JE71" s="267"/>
      <c r="JF71" s="267"/>
      <c r="JG71" s="267"/>
      <c r="JH71" s="267"/>
      <c r="JI71" s="267"/>
      <c r="JJ71" s="267"/>
      <c r="JK71" s="267"/>
      <c r="JL71" s="267"/>
      <c r="JM71" s="267"/>
      <c r="JN71" s="267"/>
      <c r="JO71" s="267"/>
      <c r="JP71" s="267"/>
      <c r="JQ71" s="267"/>
      <c r="JR71" s="267"/>
      <c r="JS71" s="267"/>
      <c r="JT71" s="267"/>
      <c r="JU71" s="267"/>
      <c r="JV71" s="267"/>
      <c r="JW71" s="267"/>
      <c r="JX71" s="267"/>
      <c r="JY71" s="267"/>
      <c r="JZ71" s="267"/>
      <c r="KA71" s="267"/>
      <c r="KB71" s="267"/>
      <c r="KC71" s="267"/>
      <c r="KD71" s="267"/>
      <c r="KE71" s="267"/>
      <c r="KF71" s="267"/>
      <c r="KG71" s="267"/>
      <c r="KH71" s="267"/>
      <c r="KI71" s="267"/>
      <c r="KJ71" s="267"/>
      <c r="KK71" s="267"/>
      <c r="KL71" s="267"/>
      <c r="KM71" s="267"/>
      <c r="KN71" s="267"/>
      <c r="KO71" s="267"/>
      <c r="KP71" s="267"/>
      <c r="KQ71" s="267"/>
      <c r="KR71" s="267"/>
      <c r="KS71" s="267"/>
      <c r="KT71" s="267"/>
      <c r="KU71" s="267"/>
      <c r="KV71" s="267"/>
      <c r="KW71" s="267"/>
      <c r="KX71" s="267"/>
      <c r="KY71" s="267"/>
      <c r="KZ71" s="267"/>
      <c r="LA71" s="267"/>
      <c r="LB71" s="267"/>
      <c r="LC71" s="267"/>
      <c r="LD71" s="267"/>
      <c r="LE71" s="267"/>
      <c r="LF71" s="267"/>
      <c r="LG71" s="267"/>
      <c r="LH71" s="267"/>
      <c r="LI71" s="267"/>
      <c r="LJ71" s="267"/>
      <c r="LK71" s="267"/>
      <c r="LL71" s="267"/>
      <c r="LM71" s="267"/>
      <c r="LN71" s="267"/>
      <c r="LO71" s="267"/>
      <c r="LP71" s="267"/>
      <c r="LQ71" s="267"/>
      <c r="LR71" s="267"/>
      <c r="LS71" s="267"/>
      <c r="LT71" s="267"/>
      <c r="LU71" s="267"/>
      <c r="LV71" s="267"/>
      <c r="LW71" s="267"/>
      <c r="LX71" s="267"/>
      <c r="LY71" s="267"/>
      <c r="LZ71" s="267"/>
      <c r="MA71" s="267"/>
      <c r="MB71" s="267"/>
      <c r="MC71" s="267"/>
      <c r="MD71" s="267"/>
      <c r="ME71" s="267"/>
      <c r="MF71" s="267"/>
      <c r="MG71" s="267"/>
      <c r="MH71" s="267"/>
      <c r="MI71" s="267"/>
      <c r="MJ71" s="267"/>
      <c r="MK71" s="267"/>
      <c r="ML71" s="267"/>
      <c r="MM71" s="267"/>
      <c r="MN71" s="267"/>
      <c r="MO71" s="267"/>
      <c r="MP71" s="267"/>
      <c r="MQ71" s="267"/>
      <c r="MR71" s="267"/>
      <c r="MS71" s="267"/>
      <c r="MT71" s="267"/>
      <c r="MU71" s="267"/>
      <c r="MV71" s="267"/>
      <c r="MW71" s="267"/>
      <c r="MX71" s="267"/>
      <c r="MY71" s="267"/>
      <c r="MZ71" s="267"/>
      <c r="NA71" s="267"/>
      <c r="NB71" s="267"/>
      <c r="NC71" s="267"/>
      <c r="ND71" s="267"/>
      <c r="NE71" s="267"/>
      <c r="NF71" s="267"/>
      <c r="NG71" s="267"/>
      <c r="NH71" s="267"/>
      <c r="NI71" s="267"/>
      <c r="NJ71" s="267"/>
      <c r="NK71" s="267"/>
      <c r="NL71" s="267"/>
      <c r="NM71" s="267"/>
      <c r="NN71" s="267"/>
      <c r="NO71" s="267"/>
      <c r="NP71" s="267"/>
      <c r="NQ71" s="267"/>
      <c r="NR71" s="267"/>
      <c r="NS71" s="267"/>
      <c r="NT71" s="267"/>
      <c r="NU71" s="267"/>
      <c r="NV71" s="267"/>
      <c r="NW71" s="267"/>
      <c r="NX71" s="267"/>
      <c r="NY71" s="267"/>
      <c r="NZ71" s="267"/>
      <c r="OA71" s="267"/>
      <c r="OB71" s="267"/>
      <c r="OC71" s="267"/>
      <c r="OD71" s="267"/>
      <c r="OE71" s="267"/>
      <c r="OF71" s="267"/>
      <c r="OG71" s="267"/>
      <c r="OH71" s="267"/>
      <c r="OI71" s="267"/>
      <c r="OJ71" s="267"/>
      <c r="OK71" s="267"/>
      <c r="OL71" s="267"/>
      <c r="OM71" s="267"/>
      <c r="ON71" s="267"/>
      <c r="OO71" s="267"/>
      <c r="OP71" s="267"/>
      <c r="OQ71" s="267"/>
      <c r="OR71" s="267"/>
      <c r="OS71" s="267"/>
      <c r="OT71" s="267"/>
      <c r="OU71" s="267"/>
      <c r="OV71" s="267"/>
      <c r="OW71" s="267"/>
      <c r="OX71" s="267"/>
      <c r="OY71" s="267"/>
      <c r="OZ71" s="267"/>
      <c r="PA71" s="267"/>
      <c r="PB71" s="267"/>
      <c r="PC71" s="267"/>
      <c r="PD71" s="267"/>
      <c r="PE71" s="267"/>
      <c r="PF71" s="267"/>
      <c r="PG71" s="267"/>
      <c r="PH71" s="267"/>
      <c r="PI71" s="267"/>
      <c r="PJ71" s="267"/>
      <c r="PK71" s="267"/>
      <c r="PL71" s="267"/>
      <c r="PM71" s="267"/>
      <c r="PN71" s="267"/>
      <c r="PO71" s="267"/>
      <c r="PP71" s="267"/>
      <c r="PQ71" s="267"/>
      <c r="PR71" s="267"/>
      <c r="PS71" s="267"/>
      <c r="PT71" s="267"/>
      <c r="PU71" s="267"/>
      <c r="PV71" s="267"/>
      <c r="PW71" s="267"/>
      <c r="PX71" s="267"/>
      <c r="PY71" s="267"/>
      <c r="PZ71" s="267"/>
      <c r="QA71" s="267"/>
      <c r="QB71" s="267"/>
      <c r="QC71" s="267"/>
      <c r="QD71" s="267"/>
      <c r="QE71" s="267"/>
      <c r="QF71" s="267"/>
      <c r="QG71" s="267"/>
      <c r="QH71" s="267"/>
      <c r="QI71" s="267"/>
      <c r="QJ71" s="267"/>
      <c r="QK71" s="267"/>
      <c r="QL71" s="267"/>
      <c r="QM71" s="267"/>
      <c r="QN71" s="267"/>
      <c r="QO71" s="267"/>
      <c r="QP71" s="267"/>
      <c r="QQ71" s="267"/>
      <c r="QR71" s="267"/>
      <c r="QS71" s="267"/>
      <c r="QT71" s="267"/>
      <c r="QU71" s="267"/>
      <c r="QV71" s="267"/>
      <c r="QW71" s="267"/>
      <c r="QX71" s="267"/>
      <c r="QY71" s="267"/>
      <c r="QZ71" s="267"/>
      <c r="RA71" s="267"/>
      <c r="RB71" s="267"/>
      <c r="RC71" s="267"/>
      <c r="RD71" s="267"/>
      <c r="RE71" s="267"/>
      <c r="RF71" s="267"/>
      <c r="RG71" s="267"/>
      <c r="RH71" s="267"/>
      <c r="RI71" s="267"/>
      <c r="RJ71" s="267"/>
      <c r="RK71" s="267"/>
      <c r="RL71" s="267"/>
      <c r="RM71" s="267"/>
      <c r="RN71" s="267"/>
      <c r="RO71" s="267"/>
      <c r="RP71" s="267"/>
      <c r="RQ71" s="267"/>
      <c r="RR71" s="267"/>
      <c r="RS71" s="267"/>
      <c r="RT71" s="267"/>
      <c r="RU71" s="267"/>
      <c r="RV71" s="267"/>
      <c r="RW71" s="267"/>
      <c r="RX71" s="267"/>
      <c r="RY71" s="267"/>
      <c r="RZ71" s="267"/>
      <c r="SA71" s="267"/>
      <c r="SB71" s="267"/>
      <c r="SC71" s="267"/>
      <c r="SD71" s="267"/>
      <c r="SE71" s="267"/>
      <c r="SF71" s="267"/>
      <c r="SG71" s="267"/>
      <c r="SH71" s="267"/>
      <c r="SI71" s="267"/>
      <c r="SJ71" s="267"/>
      <c r="SK71" s="267"/>
      <c r="SL71" s="267"/>
      <c r="SM71" s="267"/>
      <c r="SN71" s="267"/>
      <c r="SO71" s="267"/>
      <c r="SP71" s="267"/>
      <c r="SQ71" s="267"/>
      <c r="SR71" s="267"/>
      <c r="SS71" s="267"/>
      <c r="ST71" s="267"/>
      <c r="SU71" s="267"/>
      <c r="SV71" s="267"/>
      <c r="SW71" s="267"/>
      <c r="SX71" s="267"/>
      <c r="SY71" s="267"/>
      <c r="SZ71" s="267"/>
      <c r="TA71" s="267"/>
      <c r="TB71" s="267"/>
      <c r="TC71" s="267"/>
      <c r="TD71" s="267"/>
      <c r="TE71" s="267"/>
      <c r="TF71" s="267"/>
      <c r="TG71" s="267"/>
      <c r="TH71" s="267"/>
      <c r="TI71" s="267"/>
      <c r="TJ71" s="267"/>
      <c r="TK71" s="267"/>
      <c r="TL71" s="267"/>
      <c r="TM71" s="267"/>
      <c r="TN71" s="267"/>
      <c r="TO71" s="267"/>
      <c r="TP71" s="267"/>
      <c r="TQ71" s="267"/>
      <c r="TR71" s="267"/>
      <c r="TS71" s="267"/>
      <c r="TT71" s="267"/>
      <c r="TU71" s="267"/>
      <c r="TV71" s="267"/>
      <c r="TW71" s="267"/>
      <c r="TX71" s="267"/>
      <c r="TY71" s="267"/>
      <c r="TZ71" s="267"/>
      <c r="UA71" s="267"/>
      <c r="UB71" s="267"/>
      <c r="UC71" s="267"/>
      <c r="UD71" s="267"/>
      <c r="UE71" s="267"/>
      <c r="UF71" s="267"/>
      <c r="UG71" s="267"/>
      <c r="UH71" s="267"/>
      <c r="UI71" s="267"/>
      <c r="UJ71" s="267"/>
      <c r="UK71" s="267"/>
      <c r="UL71" s="267"/>
      <c r="UM71" s="267"/>
      <c r="UN71" s="267"/>
      <c r="UO71" s="267"/>
      <c r="UP71" s="267"/>
      <c r="UQ71" s="267"/>
      <c r="UR71" s="267"/>
      <c r="US71" s="267"/>
      <c r="UT71" s="267"/>
      <c r="UU71" s="267"/>
      <c r="UV71" s="267"/>
      <c r="UW71" s="267"/>
      <c r="UX71" s="267"/>
      <c r="UY71" s="267"/>
      <c r="UZ71" s="267"/>
      <c r="VA71" s="267"/>
      <c r="VB71" s="267"/>
      <c r="VC71" s="267"/>
      <c r="VD71" s="267"/>
      <c r="VE71" s="267"/>
      <c r="VF71" s="267"/>
      <c r="VG71" s="267"/>
      <c r="VH71" s="267"/>
      <c r="VI71" s="267"/>
      <c r="VJ71" s="267"/>
      <c r="VK71" s="267"/>
      <c r="VL71" s="267"/>
      <c r="VM71" s="267"/>
      <c r="VN71" s="267"/>
      <c r="VO71" s="267"/>
      <c r="VP71" s="267"/>
      <c r="VQ71" s="267"/>
      <c r="VR71" s="267"/>
      <c r="VS71" s="267"/>
      <c r="VT71" s="267"/>
      <c r="VU71" s="267"/>
      <c r="VV71" s="267"/>
      <c r="VW71" s="267"/>
      <c r="VX71" s="267"/>
      <c r="VY71" s="267"/>
      <c r="VZ71" s="267"/>
      <c r="WA71" s="267"/>
      <c r="WB71" s="267"/>
      <c r="WC71" s="267"/>
      <c r="WD71" s="267"/>
      <c r="WE71" s="267"/>
      <c r="WF71" s="267"/>
      <c r="WG71" s="267"/>
      <c r="WH71" s="267"/>
      <c r="WI71" s="267"/>
      <c r="WJ71" s="267"/>
      <c r="WK71" s="267"/>
      <c r="WL71" s="267"/>
      <c r="WM71" s="267"/>
      <c r="WN71" s="267"/>
      <c r="WO71" s="267"/>
      <c r="WP71" s="267"/>
      <c r="WQ71" s="267"/>
      <c r="WR71" s="267"/>
      <c r="WS71" s="267"/>
      <c r="WT71" s="267"/>
      <c r="WU71" s="267"/>
      <c r="WV71" s="267"/>
      <c r="WW71" s="267"/>
      <c r="WX71" s="267"/>
      <c r="WY71" s="267"/>
      <c r="WZ71" s="267"/>
      <c r="XA71" s="267"/>
      <c r="XB71" s="267"/>
      <c r="XC71" s="267"/>
      <c r="XD71" s="267"/>
      <c r="XE71" s="267"/>
      <c r="XF71" s="267"/>
      <c r="XG71" s="267"/>
      <c r="XH71" s="267"/>
      <c r="XI71" s="267"/>
      <c r="XJ71" s="267"/>
      <c r="XK71" s="267"/>
      <c r="XL71" s="267"/>
      <c r="XM71" s="267"/>
      <c r="XN71" s="267"/>
      <c r="XO71" s="267"/>
      <c r="XP71" s="267"/>
      <c r="XQ71" s="267"/>
      <c r="XR71" s="267"/>
      <c r="XS71" s="267"/>
      <c r="XT71" s="267"/>
      <c r="XU71" s="267"/>
      <c r="XV71" s="267"/>
      <c r="XW71" s="267"/>
      <c r="XX71" s="267"/>
      <c r="XY71" s="267"/>
      <c r="XZ71" s="267"/>
      <c r="YA71" s="267"/>
      <c r="YB71" s="267"/>
      <c r="YC71" s="267"/>
      <c r="YD71" s="267"/>
      <c r="YE71" s="267"/>
      <c r="YF71" s="267"/>
      <c r="YG71" s="267"/>
      <c r="YH71" s="267"/>
      <c r="YI71" s="267"/>
      <c r="YJ71" s="267"/>
      <c r="YK71" s="267"/>
      <c r="YL71" s="267"/>
      <c r="YM71" s="267"/>
      <c r="YN71" s="267"/>
      <c r="YO71" s="267"/>
      <c r="YP71" s="267"/>
      <c r="YQ71" s="267"/>
      <c r="YR71" s="267"/>
      <c r="YS71" s="267"/>
      <c r="YT71" s="267"/>
      <c r="YU71" s="267"/>
      <c r="YV71" s="267"/>
      <c r="YW71" s="267"/>
      <c r="YX71" s="267"/>
      <c r="YY71" s="267"/>
      <c r="YZ71" s="267"/>
      <c r="ZA71" s="267"/>
      <c r="ZB71" s="267"/>
      <c r="ZC71" s="267"/>
      <c r="ZD71" s="267"/>
      <c r="ZE71" s="267"/>
      <c r="ZF71" s="267"/>
      <c r="ZG71" s="267"/>
      <c r="ZH71" s="267"/>
      <c r="ZI71" s="267"/>
      <c r="ZJ71" s="267"/>
      <c r="ZK71" s="267"/>
      <c r="ZL71" s="267"/>
      <c r="ZM71" s="267"/>
      <c r="ZN71" s="267"/>
      <c r="ZO71" s="267"/>
      <c r="ZP71" s="267"/>
      <c r="ZQ71" s="267"/>
      <c r="ZR71" s="267"/>
      <c r="ZS71" s="267"/>
      <c r="ZT71" s="267"/>
      <c r="ZU71" s="267"/>
      <c r="ZV71" s="267"/>
      <c r="ZW71" s="267"/>
      <c r="ZX71" s="267"/>
      <c r="ZY71" s="267"/>
      <c r="ZZ71" s="267"/>
      <c r="AAA71" s="267"/>
      <c r="AAB71" s="267"/>
      <c r="AAC71" s="267"/>
      <c r="AAD71" s="267"/>
      <c r="AAE71" s="267"/>
      <c r="AAF71" s="267"/>
      <c r="AAG71" s="267"/>
      <c r="AAH71" s="267"/>
      <c r="AAI71" s="267"/>
      <c r="AAJ71" s="267"/>
      <c r="AAK71" s="267"/>
      <c r="AAL71" s="267"/>
      <c r="AAM71" s="267"/>
      <c r="AAN71" s="267"/>
      <c r="AAO71" s="267"/>
      <c r="AAP71" s="267"/>
      <c r="AAQ71" s="267"/>
      <c r="AAR71" s="267"/>
      <c r="AAS71" s="267"/>
      <c r="AAT71" s="267"/>
      <c r="AAU71" s="267"/>
      <c r="AAV71" s="267"/>
      <c r="AAW71" s="267"/>
      <c r="AAX71" s="267"/>
      <c r="AAY71" s="267"/>
      <c r="AAZ71" s="267"/>
      <c r="ABA71" s="267"/>
      <c r="ABB71" s="267"/>
      <c r="ABC71" s="267"/>
      <c r="ABD71" s="267"/>
      <c r="ABE71" s="267"/>
      <c r="ABF71" s="267"/>
      <c r="ABG71" s="267"/>
      <c r="ABH71" s="267"/>
      <c r="ABI71" s="267"/>
      <c r="ABJ71" s="267"/>
      <c r="ABK71" s="267"/>
      <c r="ABL71" s="267"/>
      <c r="ABM71" s="267"/>
      <c r="ABN71" s="267"/>
      <c r="ABO71" s="267"/>
      <c r="ABP71" s="267"/>
      <c r="ABQ71" s="267"/>
      <c r="ABR71" s="267"/>
      <c r="ABS71" s="267"/>
      <c r="ABT71" s="267"/>
      <c r="ABU71" s="267"/>
      <c r="ABV71" s="267"/>
      <c r="ABW71" s="267"/>
      <c r="ABX71" s="267"/>
      <c r="ABY71" s="267"/>
      <c r="ABZ71" s="267"/>
      <c r="ACA71" s="267"/>
      <c r="ACB71" s="267"/>
      <c r="ACC71" s="267"/>
      <c r="ACD71" s="267"/>
      <c r="ACE71" s="267"/>
      <c r="ACF71" s="267"/>
      <c r="ACG71" s="267"/>
      <c r="ACH71" s="267"/>
      <c r="ACI71" s="267"/>
      <c r="ACJ71" s="267"/>
      <c r="ACK71" s="267"/>
      <c r="ACL71" s="267"/>
      <c r="ACM71" s="267"/>
      <c r="ACN71" s="267"/>
      <c r="ACO71" s="267"/>
      <c r="ACP71" s="267"/>
      <c r="ACQ71" s="267"/>
      <c r="ACR71" s="267"/>
      <c r="ACS71" s="267"/>
      <c r="ACT71" s="267"/>
      <c r="ACU71" s="267"/>
      <c r="ACV71" s="267"/>
      <c r="ACW71" s="267"/>
      <c r="ACX71" s="267"/>
      <c r="ACY71" s="267"/>
      <c r="ACZ71" s="267"/>
      <c r="ADA71" s="267"/>
      <c r="ADB71" s="267"/>
      <c r="ADC71" s="267"/>
      <c r="ADD71" s="267"/>
      <c r="ADE71" s="267"/>
      <c r="ADF71" s="267"/>
      <c r="ADG71" s="267"/>
      <c r="ADH71" s="267"/>
      <c r="ADI71" s="267"/>
      <c r="ADJ71" s="267"/>
      <c r="ADK71" s="267"/>
      <c r="ADL71" s="267"/>
      <c r="ADM71" s="267"/>
      <c r="ADN71" s="267"/>
      <c r="ADO71" s="267"/>
      <c r="ADP71" s="267"/>
      <c r="ADQ71" s="267"/>
      <c r="ADR71" s="267"/>
      <c r="ADS71" s="267"/>
      <c r="ADT71" s="267"/>
      <c r="ADU71" s="267"/>
      <c r="ADV71" s="267"/>
      <c r="ADW71" s="267"/>
      <c r="ADX71" s="267"/>
      <c r="ADY71" s="267"/>
      <c r="ADZ71" s="267"/>
      <c r="AEA71" s="267"/>
      <c r="AEB71" s="267"/>
      <c r="AEC71" s="267"/>
      <c r="AED71" s="267"/>
      <c r="AEE71" s="267"/>
      <c r="AEF71" s="267"/>
      <c r="AEG71" s="267"/>
      <c r="AEH71" s="267"/>
      <c r="AEI71" s="267"/>
      <c r="AEJ71" s="267"/>
      <c r="AEK71" s="267"/>
      <c r="AEL71" s="267"/>
      <c r="AEM71" s="267"/>
      <c r="AEN71" s="267"/>
      <c r="AEO71" s="267"/>
      <c r="AEP71" s="267"/>
      <c r="AEQ71" s="267"/>
      <c r="AER71" s="267"/>
      <c r="AES71" s="267"/>
      <c r="AET71" s="267"/>
      <c r="AEU71" s="267"/>
      <c r="AEV71" s="267"/>
      <c r="AEW71" s="267"/>
      <c r="AEX71" s="267"/>
      <c r="AEY71" s="267"/>
      <c r="AEZ71" s="267"/>
      <c r="AFA71" s="267"/>
      <c r="AFB71" s="267"/>
      <c r="AFC71" s="267"/>
      <c r="AFD71" s="267"/>
      <c r="AFE71" s="267"/>
      <c r="AFF71" s="267"/>
      <c r="AFG71" s="267"/>
      <c r="AFH71" s="267"/>
      <c r="AFI71" s="267"/>
      <c r="AFJ71" s="267"/>
      <c r="AFK71" s="267"/>
      <c r="AFL71" s="267"/>
      <c r="AFM71" s="267"/>
      <c r="AFN71" s="267"/>
      <c r="AFO71" s="267"/>
      <c r="AFP71" s="267"/>
      <c r="AFQ71" s="267"/>
      <c r="AFR71" s="267"/>
      <c r="AFS71" s="267"/>
      <c r="AFT71" s="267"/>
      <c r="AFU71" s="267"/>
      <c r="AFV71" s="267"/>
      <c r="AFW71" s="267"/>
      <c r="AFX71" s="267"/>
      <c r="AFY71" s="267"/>
      <c r="AFZ71" s="267"/>
      <c r="AGA71" s="267"/>
      <c r="AGB71" s="267"/>
      <c r="AGC71" s="267"/>
      <c r="AGD71" s="267"/>
      <c r="AGE71" s="267"/>
      <c r="AGF71" s="267"/>
      <c r="AGG71" s="267"/>
      <c r="AGH71" s="267"/>
      <c r="AGI71" s="267"/>
      <c r="AGJ71" s="267"/>
      <c r="AGK71" s="267"/>
      <c r="AGL71" s="267"/>
      <c r="AGM71" s="267"/>
      <c r="AGN71" s="267"/>
      <c r="AGO71" s="267"/>
      <c r="AGP71" s="267"/>
      <c r="AGQ71" s="267"/>
      <c r="AGR71" s="267"/>
      <c r="AGS71" s="267"/>
      <c r="AGT71" s="267"/>
      <c r="AGU71" s="267"/>
      <c r="AGV71" s="267"/>
      <c r="AGW71" s="267"/>
      <c r="AGX71" s="267"/>
      <c r="AGY71" s="267"/>
      <c r="AGZ71" s="267"/>
      <c r="AHA71" s="267"/>
      <c r="AHB71" s="267"/>
      <c r="AHC71" s="267"/>
      <c r="AHD71" s="267"/>
      <c r="AHE71" s="267"/>
      <c r="AHF71" s="267"/>
      <c r="AHG71" s="267"/>
      <c r="AHH71" s="267"/>
      <c r="AHI71" s="267"/>
      <c r="AHJ71" s="267"/>
      <c r="AHK71" s="267"/>
      <c r="AHL71" s="267"/>
      <c r="AHM71" s="267"/>
      <c r="AHN71" s="267"/>
      <c r="AHO71" s="267"/>
      <c r="AHP71" s="267"/>
      <c r="AHQ71" s="267"/>
      <c r="AHR71" s="267"/>
      <c r="AHS71" s="267"/>
      <c r="AHT71" s="267"/>
      <c r="AHU71" s="267"/>
      <c r="AHV71" s="267"/>
      <c r="AHW71" s="267"/>
      <c r="AHX71" s="267"/>
      <c r="AHY71" s="267"/>
      <c r="AHZ71" s="267"/>
      <c r="AIA71" s="267"/>
      <c r="AIB71" s="267"/>
      <c r="AIC71" s="267"/>
      <c r="AID71" s="267"/>
      <c r="AIE71" s="267"/>
      <c r="AIF71" s="267"/>
      <c r="AIG71" s="267"/>
      <c r="AIH71" s="267"/>
      <c r="AII71" s="267"/>
      <c r="AIJ71" s="267"/>
      <c r="AIK71" s="267"/>
      <c r="AIL71" s="267"/>
      <c r="AIM71" s="267"/>
      <c r="AIN71" s="267"/>
      <c r="AIO71" s="267"/>
      <c r="AIP71" s="267"/>
      <c r="AIQ71" s="267"/>
      <c r="AIR71" s="267"/>
      <c r="AIS71" s="267"/>
      <c r="AIT71" s="267"/>
      <c r="AIU71" s="267"/>
      <c r="AIV71" s="267"/>
      <c r="AIW71" s="267"/>
      <c r="AIX71" s="267"/>
      <c r="AIY71" s="267"/>
      <c r="AIZ71" s="267"/>
      <c r="AJA71" s="267"/>
      <c r="AJB71" s="267"/>
      <c r="AJC71" s="267"/>
      <c r="AJD71" s="267"/>
      <c r="AJE71" s="267"/>
      <c r="AJF71" s="267"/>
      <c r="AJG71" s="267"/>
      <c r="AJH71" s="267"/>
      <c r="AJI71" s="267"/>
      <c r="AJJ71" s="267"/>
      <c r="AJK71" s="267"/>
      <c r="AJL71" s="267"/>
      <c r="AJM71" s="267"/>
      <c r="AJN71" s="267"/>
      <c r="AJO71" s="267"/>
      <c r="AJP71" s="267"/>
      <c r="AJQ71" s="267"/>
      <c r="AJR71" s="267"/>
      <c r="AJS71" s="267"/>
      <c r="AJT71" s="267"/>
      <c r="AJU71" s="267"/>
      <c r="AJV71" s="267"/>
      <c r="AJW71" s="267"/>
      <c r="AJX71" s="267"/>
      <c r="AJY71" s="267"/>
      <c r="AJZ71" s="267"/>
      <c r="AKA71" s="267"/>
      <c r="AKB71" s="267"/>
      <c r="AKC71" s="267"/>
      <c r="AKD71" s="267"/>
      <c r="AKE71" s="267"/>
      <c r="AKF71" s="267"/>
      <c r="AKG71" s="267"/>
      <c r="AKH71" s="267"/>
      <c r="AKI71" s="267"/>
      <c r="AKJ71" s="267"/>
      <c r="AKK71" s="267"/>
      <c r="AKL71" s="267"/>
      <c r="AKM71" s="267"/>
      <c r="AKN71" s="267"/>
      <c r="AKO71" s="267"/>
      <c r="AKP71" s="267"/>
      <c r="AKQ71" s="267"/>
      <c r="AKR71" s="267"/>
      <c r="AKS71" s="267"/>
      <c r="AKT71" s="267"/>
      <c r="AKU71" s="267"/>
      <c r="AKV71" s="267"/>
      <c r="AKW71" s="267"/>
      <c r="AKX71" s="267"/>
      <c r="AKY71" s="267"/>
      <c r="AKZ71" s="267"/>
      <c r="ALA71" s="267"/>
      <c r="ALB71" s="267"/>
      <c r="ALC71" s="267"/>
      <c r="ALD71" s="267"/>
      <c r="ALE71" s="267"/>
      <c r="ALF71" s="267"/>
      <c r="ALG71" s="267"/>
      <c r="ALH71" s="267"/>
      <c r="ALI71" s="267"/>
      <c r="ALJ71" s="267"/>
      <c r="ALK71" s="267"/>
      <c r="ALL71" s="267"/>
      <c r="ALM71" s="267"/>
      <c r="ALN71" s="267"/>
      <c r="ALO71" s="267"/>
      <c r="ALP71" s="267"/>
      <c r="ALQ71" s="267"/>
      <c r="ALR71" s="267"/>
      <c r="ALS71" s="267"/>
      <c r="ALT71" s="267"/>
      <c r="ALU71" s="267"/>
      <c r="ALV71" s="267"/>
      <c r="ALW71" s="267"/>
      <c r="ALX71" s="267"/>
      <c r="ALY71" s="267"/>
      <c r="ALZ71" s="267"/>
      <c r="AMA71" s="267"/>
      <c r="AMB71" s="267"/>
      <c r="AMC71" s="267"/>
      <c r="AMD71" s="267"/>
      <c r="AME71" s="267"/>
      <c r="AMF71" s="267"/>
      <c r="AMG71" s="267"/>
      <c r="AMH71" s="267"/>
    </row>
    <row r="72" spans="1:1025" s="239" customFormat="1" ht="12.75">
      <c r="A72" s="1012" t="s">
        <v>2264</v>
      </c>
      <c r="B72" s="1007" t="s">
        <v>2263</v>
      </c>
      <c r="C72" s="1047">
        <v>100000</v>
      </c>
      <c r="D72" s="1047">
        <v>700000</v>
      </c>
      <c r="E72" s="1047">
        <v>800000</v>
      </c>
      <c r="F72" s="1047">
        <v>0</v>
      </c>
      <c r="G72" s="1047">
        <v>800000</v>
      </c>
      <c r="H72" s="1054">
        <f t="shared" si="1"/>
        <v>0</v>
      </c>
      <c r="I72" s="1007"/>
      <c r="J72" s="267"/>
      <c r="K72" s="267"/>
      <c r="L72" s="267"/>
      <c r="M72" s="267"/>
      <c r="N72" s="267"/>
      <c r="O72" s="267"/>
      <c r="P72" s="267"/>
      <c r="Q72" s="267"/>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c r="AT72" s="267"/>
      <c r="AU72" s="267"/>
      <c r="AV72" s="267"/>
      <c r="AW72" s="267"/>
      <c r="AX72" s="267"/>
      <c r="AY72" s="267"/>
      <c r="AZ72" s="267"/>
      <c r="BA72" s="267"/>
      <c r="BB72" s="267"/>
      <c r="BC72" s="267"/>
      <c r="BD72" s="267"/>
      <c r="BE72" s="267"/>
      <c r="BF72" s="267"/>
      <c r="BG72" s="267"/>
      <c r="BH72" s="267"/>
      <c r="BI72" s="267"/>
      <c r="BJ72" s="267"/>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67"/>
      <c r="CW72" s="267"/>
      <c r="CX72" s="267"/>
      <c r="CY72" s="267"/>
      <c r="CZ72" s="267"/>
      <c r="DA72" s="267"/>
      <c r="DB72" s="267"/>
      <c r="DC72" s="267"/>
      <c r="DD72" s="267"/>
      <c r="DE72" s="267"/>
      <c r="DF72" s="267"/>
      <c r="DG72" s="267"/>
      <c r="DH72" s="267"/>
      <c r="DI72" s="267"/>
      <c r="DJ72" s="267"/>
      <c r="DK72" s="267"/>
      <c r="DL72" s="267"/>
      <c r="DM72" s="267"/>
      <c r="DN72" s="267"/>
      <c r="DO72" s="267"/>
      <c r="DP72" s="267"/>
      <c r="DQ72" s="267"/>
      <c r="DR72" s="267"/>
      <c r="DS72" s="267"/>
      <c r="DT72" s="267"/>
      <c r="DU72" s="267"/>
      <c r="DV72" s="267"/>
      <c r="DW72" s="267"/>
      <c r="DX72" s="267"/>
      <c r="DY72" s="267"/>
      <c r="DZ72" s="267"/>
      <c r="EA72" s="267"/>
      <c r="EB72" s="267"/>
      <c r="EC72" s="267"/>
      <c r="ED72" s="267"/>
      <c r="EE72" s="267"/>
      <c r="EF72" s="267"/>
      <c r="EG72" s="267"/>
      <c r="EH72" s="267"/>
      <c r="EI72" s="267"/>
      <c r="EJ72" s="267"/>
      <c r="EK72" s="267"/>
      <c r="EL72" s="267"/>
      <c r="EM72" s="267"/>
      <c r="EN72" s="267"/>
      <c r="EO72" s="267"/>
      <c r="EP72" s="267"/>
      <c r="EQ72" s="267"/>
      <c r="ER72" s="267"/>
      <c r="ES72" s="267"/>
      <c r="ET72" s="267"/>
      <c r="EU72" s="267"/>
      <c r="EV72" s="267"/>
      <c r="EW72" s="267"/>
      <c r="EX72" s="267"/>
      <c r="EY72" s="267"/>
      <c r="EZ72" s="267"/>
      <c r="FA72" s="267"/>
      <c r="FB72" s="267"/>
      <c r="FC72" s="267"/>
      <c r="FD72" s="267"/>
      <c r="FE72" s="267"/>
      <c r="FF72" s="267"/>
      <c r="FG72" s="267"/>
      <c r="FH72" s="267"/>
      <c r="FI72" s="267"/>
      <c r="FJ72" s="267"/>
      <c r="FK72" s="267"/>
      <c r="FL72" s="267"/>
      <c r="FM72" s="267"/>
      <c r="FN72" s="267"/>
      <c r="FO72" s="267"/>
      <c r="FP72" s="267"/>
      <c r="FQ72" s="267"/>
      <c r="FR72" s="267"/>
      <c r="FS72" s="267"/>
      <c r="FT72" s="267"/>
      <c r="FU72" s="267"/>
      <c r="FV72" s="267"/>
      <c r="FW72" s="267"/>
      <c r="FX72" s="267"/>
      <c r="FY72" s="267"/>
      <c r="FZ72" s="267"/>
      <c r="GA72" s="267"/>
      <c r="GB72" s="267"/>
      <c r="GC72" s="267"/>
      <c r="GD72" s="267"/>
      <c r="GE72" s="267"/>
      <c r="GF72" s="267"/>
      <c r="GG72" s="267"/>
      <c r="GH72" s="267"/>
      <c r="GI72" s="267"/>
      <c r="GJ72" s="267"/>
      <c r="GK72" s="267"/>
      <c r="GL72" s="267"/>
      <c r="GM72" s="267"/>
      <c r="GN72" s="267"/>
      <c r="GO72" s="267"/>
      <c r="GP72" s="267"/>
      <c r="GQ72" s="267"/>
      <c r="GR72" s="267"/>
      <c r="GS72" s="267"/>
      <c r="GT72" s="267"/>
      <c r="GU72" s="267"/>
      <c r="GV72" s="267"/>
      <c r="GW72" s="267"/>
      <c r="GX72" s="267"/>
      <c r="GY72" s="267"/>
      <c r="GZ72" s="267"/>
      <c r="HA72" s="267"/>
      <c r="HB72" s="267"/>
      <c r="HC72" s="267"/>
      <c r="HD72" s="267"/>
      <c r="HE72" s="267"/>
      <c r="HF72" s="267"/>
      <c r="HG72" s="267"/>
      <c r="HH72" s="267"/>
      <c r="HI72" s="267"/>
      <c r="HJ72" s="267"/>
      <c r="HK72" s="267"/>
      <c r="HL72" s="267"/>
      <c r="HM72" s="267"/>
      <c r="HN72" s="267"/>
      <c r="HO72" s="267"/>
      <c r="HP72" s="267"/>
      <c r="HQ72" s="267"/>
      <c r="HR72" s="267"/>
      <c r="HS72" s="267"/>
      <c r="HT72" s="267"/>
      <c r="HU72" s="267"/>
      <c r="HV72" s="267"/>
      <c r="HW72" s="267"/>
      <c r="HX72" s="267"/>
      <c r="HY72" s="267"/>
      <c r="HZ72" s="267"/>
      <c r="IA72" s="267"/>
      <c r="IB72" s="267"/>
      <c r="IC72" s="267"/>
      <c r="ID72" s="267"/>
      <c r="IE72" s="267"/>
      <c r="IF72" s="267"/>
      <c r="IG72" s="267"/>
      <c r="IH72" s="267"/>
      <c r="II72" s="267"/>
      <c r="IJ72" s="267"/>
      <c r="IK72" s="267"/>
      <c r="IL72" s="267"/>
      <c r="IM72" s="267"/>
      <c r="IN72" s="267"/>
      <c r="IO72" s="267"/>
      <c r="IP72" s="267"/>
      <c r="IQ72" s="267"/>
      <c r="IR72" s="267"/>
      <c r="IS72" s="267"/>
      <c r="IT72" s="267"/>
      <c r="IU72" s="267"/>
      <c r="IV72" s="267"/>
      <c r="IW72" s="267"/>
      <c r="IX72" s="267"/>
      <c r="IY72" s="267"/>
      <c r="IZ72" s="267"/>
      <c r="JA72" s="267"/>
      <c r="JB72" s="267"/>
      <c r="JC72" s="267"/>
      <c r="JD72" s="267"/>
      <c r="JE72" s="267"/>
      <c r="JF72" s="267"/>
      <c r="JG72" s="267"/>
      <c r="JH72" s="267"/>
      <c r="JI72" s="267"/>
      <c r="JJ72" s="267"/>
      <c r="JK72" s="267"/>
      <c r="JL72" s="267"/>
      <c r="JM72" s="267"/>
      <c r="JN72" s="267"/>
      <c r="JO72" s="267"/>
      <c r="JP72" s="267"/>
      <c r="JQ72" s="267"/>
      <c r="JR72" s="267"/>
      <c r="JS72" s="267"/>
      <c r="JT72" s="267"/>
      <c r="JU72" s="267"/>
      <c r="JV72" s="267"/>
      <c r="JW72" s="267"/>
      <c r="JX72" s="267"/>
      <c r="JY72" s="267"/>
      <c r="JZ72" s="267"/>
      <c r="KA72" s="267"/>
      <c r="KB72" s="267"/>
      <c r="KC72" s="267"/>
      <c r="KD72" s="267"/>
      <c r="KE72" s="267"/>
      <c r="KF72" s="267"/>
      <c r="KG72" s="267"/>
      <c r="KH72" s="267"/>
      <c r="KI72" s="267"/>
      <c r="KJ72" s="267"/>
      <c r="KK72" s="267"/>
      <c r="KL72" s="267"/>
      <c r="KM72" s="267"/>
      <c r="KN72" s="267"/>
      <c r="KO72" s="267"/>
      <c r="KP72" s="267"/>
      <c r="KQ72" s="267"/>
      <c r="KR72" s="267"/>
      <c r="KS72" s="267"/>
      <c r="KT72" s="267"/>
      <c r="KU72" s="267"/>
      <c r="KV72" s="267"/>
      <c r="KW72" s="267"/>
      <c r="KX72" s="267"/>
      <c r="KY72" s="267"/>
      <c r="KZ72" s="267"/>
      <c r="LA72" s="267"/>
      <c r="LB72" s="267"/>
      <c r="LC72" s="267"/>
      <c r="LD72" s="267"/>
      <c r="LE72" s="267"/>
      <c r="LF72" s="267"/>
      <c r="LG72" s="267"/>
      <c r="LH72" s="267"/>
      <c r="LI72" s="267"/>
      <c r="LJ72" s="267"/>
      <c r="LK72" s="267"/>
      <c r="LL72" s="267"/>
      <c r="LM72" s="267"/>
      <c r="LN72" s="267"/>
      <c r="LO72" s="267"/>
      <c r="LP72" s="267"/>
      <c r="LQ72" s="267"/>
      <c r="LR72" s="267"/>
      <c r="LS72" s="267"/>
      <c r="LT72" s="267"/>
      <c r="LU72" s="267"/>
      <c r="LV72" s="267"/>
      <c r="LW72" s="267"/>
      <c r="LX72" s="267"/>
      <c r="LY72" s="267"/>
      <c r="LZ72" s="267"/>
      <c r="MA72" s="267"/>
      <c r="MB72" s="267"/>
      <c r="MC72" s="267"/>
      <c r="MD72" s="267"/>
      <c r="ME72" s="267"/>
      <c r="MF72" s="267"/>
      <c r="MG72" s="267"/>
      <c r="MH72" s="267"/>
      <c r="MI72" s="267"/>
      <c r="MJ72" s="267"/>
      <c r="MK72" s="267"/>
      <c r="ML72" s="267"/>
      <c r="MM72" s="267"/>
      <c r="MN72" s="267"/>
      <c r="MO72" s="267"/>
      <c r="MP72" s="267"/>
      <c r="MQ72" s="267"/>
      <c r="MR72" s="267"/>
      <c r="MS72" s="267"/>
      <c r="MT72" s="267"/>
      <c r="MU72" s="267"/>
      <c r="MV72" s="267"/>
      <c r="MW72" s="267"/>
      <c r="MX72" s="267"/>
      <c r="MY72" s="267"/>
      <c r="MZ72" s="267"/>
      <c r="NA72" s="267"/>
      <c r="NB72" s="267"/>
      <c r="NC72" s="267"/>
      <c r="ND72" s="267"/>
      <c r="NE72" s="267"/>
      <c r="NF72" s="267"/>
      <c r="NG72" s="267"/>
      <c r="NH72" s="267"/>
      <c r="NI72" s="267"/>
      <c r="NJ72" s="267"/>
      <c r="NK72" s="267"/>
      <c r="NL72" s="267"/>
      <c r="NM72" s="267"/>
      <c r="NN72" s="267"/>
      <c r="NO72" s="267"/>
      <c r="NP72" s="267"/>
      <c r="NQ72" s="267"/>
      <c r="NR72" s="267"/>
      <c r="NS72" s="267"/>
      <c r="NT72" s="267"/>
      <c r="NU72" s="267"/>
      <c r="NV72" s="267"/>
      <c r="NW72" s="267"/>
      <c r="NX72" s="267"/>
      <c r="NY72" s="267"/>
      <c r="NZ72" s="267"/>
      <c r="OA72" s="267"/>
      <c r="OB72" s="267"/>
      <c r="OC72" s="267"/>
      <c r="OD72" s="267"/>
      <c r="OE72" s="267"/>
      <c r="OF72" s="267"/>
      <c r="OG72" s="267"/>
      <c r="OH72" s="267"/>
      <c r="OI72" s="267"/>
      <c r="OJ72" s="267"/>
      <c r="OK72" s="267"/>
      <c r="OL72" s="267"/>
      <c r="OM72" s="267"/>
      <c r="ON72" s="267"/>
      <c r="OO72" s="267"/>
      <c r="OP72" s="267"/>
      <c r="OQ72" s="267"/>
      <c r="OR72" s="267"/>
      <c r="OS72" s="267"/>
      <c r="OT72" s="267"/>
      <c r="OU72" s="267"/>
      <c r="OV72" s="267"/>
      <c r="OW72" s="267"/>
      <c r="OX72" s="267"/>
      <c r="OY72" s="267"/>
      <c r="OZ72" s="267"/>
      <c r="PA72" s="267"/>
      <c r="PB72" s="267"/>
      <c r="PC72" s="267"/>
      <c r="PD72" s="267"/>
      <c r="PE72" s="267"/>
      <c r="PF72" s="267"/>
      <c r="PG72" s="267"/>
      <c r="PH72" s="267"/>
      <c r="PI72" s="267"/>
      <c r="PJ72" s="267"/>
      <c r="PK72" s="267"/>
      <c r="PL72" s="267"/>
      <c r="PM72" s="267"/>
      <c r="PN72" s="267"/>
      <c r="PO72" s="267"/>
      <c r="PP72" s="267"/>
      <c r="PQ72" s="267"/>
      <c r="PR72" s="267"/>
      <c r="PS72" s="267"/>
      <c r="PT72" s="267"/>
      <c r="PU72" s="267"/>
      <c r="PV72" s="267"/>
      <c r="PW72" s="267"/>
      <c r="PX72" s="267"/>
      <c r="PY72" s="267"/>
      <c r="PZ72" s="267"/>
      <c r="QA72" s="267"/>
      <c r="QB72" s="267"/>
      <c r="QC72" s="267"/>
      <c r="QD72" s="267"/>
      <c r="QE72" s="267"/>
      <c r="QF72" s="267"/>
      <c r="QG72" s="267"/>
      <c r="QH72" s="267"/>
      <c r="QI72" s="267"/>
      <c r="QJ72" s="267"/>
      <c r="QK72" s="267"/>
      <c r="QL72" s="267"/>
      <c r="QM72" s="267"/>
      <c r="QN72" s="267"/>
      <c r="QO72" s="267"/>
      <c r="QP72" s="267"/>
      <c r="QQ72" s="267"/>
      <c r="QR72" s="267"/>
      <c r="QS72" s="267"/>
      <c r="QT72" s="267"/>
      <c r="QU72" s="267"/>
      <c r="QV72" s="267"/>
      <c r="QW72" s="267"/>
      <c r="QX72" s="267"/>
      <c r="QY72" s="267"/>
      <c r="QZ72" s="267"/>
      <c r="RA72" s="267"/>
      <c r="RB72" s="267"/>
      <c r="RC72" s="267"/>
      <c r="RD72" s="267"/>
      <c r="RE72" s="267"/>
      <c r="RF72" s="267"/>
      <c r="RG72" s="267"/>
      <c r="RH72" s="267"/>
      <c r="RI72" s="267"/>
      <c r="RJ72" s="267"/>
      <c r="RK72" s="267"/>
      <c r="RL72" s="267"/>
      <c r="RM72" s="267"/>
      <c r="RN72" s="267"/>
      <c r="RO72" s="267"/>
      <c r="RP72" s="267"/>
      <c r="RQ72" s="267"/>
      <c r="RR72" s="267"/>
      <c r="RS72" s="267"/>
      <c r="RT72" s="267"/>
      <c r="RU72" s="267"/>
      <c r="RV72" s="267"/>
      <c r="RW72" s="267"/>
      <c r="RX72" s="267"/>
      <c r="RY72" s="267"/>
      <c r="RZ72" s="267"/>
      <c r="SA72" s="267"/>
      <c r="SB72" s="267"/>
      <c r="SC72" s="267"/>
      <c r="SD72" s="267"/>
      <c r="SE72" s="267"/>
      <c r="SF72" s="267"/>
      <c r="SG72" s="267"/>
      <c r="SH72" s="267"/>
      <c r="SI72" s="267"/>
      <c r="SJ72" s="267"/>
      <c r="SK72" s="267"/>
      <c r="SL72" s="267"/>
      <c r="SM72" s="267"/>
      <c r="SN72" s="267"/>
      <c r="SO72" s="267"/>
      <c r="SP72" s="267"/>
      <c r="SQ72" s="267"/>
      <c r="SR72" s="267"/>
      <c r="SS72" s="267"/>
      <c r="ST72" s="267"/>
      <c r="SU72" s="267"/>
      <c r="SV72" s="267"/>
      <c r="SW72" s="267"/>
      <c r="SX72" s="267"/>
      <c r="SY72" s="267"/>
      <c r="SZ72" s="267"/>
      <c r="TA72" s="267"/>
      <c r="TB72" s="267"/>
      <c r="TC72" s="267"/>
      <c r="TD72" s="267"/>
      <c r="TE72" s="267"/>
      <c r="TF72" s="267"/>
      <c r="TG72" s="267"/>
      <c r="TH72" s="267"/>
      <c r="TI72" s="267"/>
      <c r="TJ72" s="267"/>
      <c r="TK72" s="267"/>
      <c r="TL72" s="267"/>
      <c r="TM72" s="267"/>
      <c r="TN72" s="267"/>
      <c r="TO72" s="267"/>
      <c r="TP72" s="267"/>
      <c r="TQ72" s="267"/>
      <c r="TR72" s="267"/>
      <c r="TS72" s="267"/>
      <c r="TT72" s="267"/>
      <c r="TU72" s="267"/>
      <c r="TV72" s="267"/>
      <c r="TW72" s="267"/>
      <c r="TX72" s="267"/>
      <c r="TY72" s="267"/>
      <c r="TZ72" s="267"/>
      <c r="UA72" s="267"/>
      <c r="UB72" s="267"/>
      <c r="UC72" s="267"/>
      <c r="UD72" s="267"/>
      <c r="UE72" s="267"/>
      <c r="UF72" s="267"/>
      <c r="UG72" s="267"/>
      <c r="UH72" s="267"/>
      <c r="UI72" s="267"/>
      <c r="UJ72" s="267"/>
      <c r="UK72" s="267"/>
      <c r="UL72" s="267"/>
      <c r="UM72" s="267"/>
      <c r="UN72" s="267"/>
      <c r="UO72" s="267"/>
      <c r="UP72" s="267"/>
      <c r="UQ72" s="267"/>
      <c r="UR72" s="267"/>
      <c r="US72" s="267"/>
      <c r="UT72" s="267"/>
      <c r="UU72" s="267"/>
      <c r="UV72" s="267"/>
      <c r="UW72" s="267"/>
      <c r="UX72" s="267"/>
      <c r="UY72" s="267"/>
      <c r="UZ72" s="267"/>
      <c r="VA72" s="267"/>
      <c r="VB72" s="267"/>
      <c r="VC72" s="267"/>
      <c r="VD72" s="267"/>
      <c r="VE72" s="267"/>
      <c r="VF72" s="267"/>
      <c r="VG72" s="267"/>
      <c r="VH72" s="267"/>
      <c r="VI72" s="267"/>
      <c r="VJ72" s="267"/>
      <c r="VK72" s="267"/>
      <c r="VL72" s="267"/>
      <c r="VM72" s="267"/>
      <c r="VN72" s="267"/>
      <c r="VO72" s="267"/>
      <c r="VP72" s="267"/>
      <c r="VQ72" s="267"/>
      <c r="VR72" s="267"/>
      <c r="VS72" s="267"/>
      <c r="VT72" s="267"/>
      <c r="VU72" s="267"/>
      <c r="VV72" s="267"/>
      <c r="VW72" s="267"/>
      <c r="VX72" s="267"/>
      <c r="VY72" s="267"/>
      <c r="VZ72" s="267"/>
      <c r="WA72" s="267"/>
      <c r="WB72" s="267"/>
      <c r="WC72" s="267"/>
      <c r="WD72" s="267"/>
      <c r="WE72" s="267"/>
      <c r="WF72" s="267"/>
      <c r="WG72" s="267"/>
      <c r="WH72" s="267"/>
      <c r="WI72" s="267"/>
      <c r="WJ72" s="267"/>
      <c r="WK72" s="267"/>
      <c r="WL72" s="267"/>
      <c r="WM72" s="267"/>
      <c r="WN72" s="267"/>
      <c r="WO72" s="267"/>
      <c r="WP72" s="267"/>
      <c r="WQ72" s="267"/>
      <c r="WR72" s="267"/>
      <c r="WS72" s="267"/>
      <c r="WT72" s="267"/>
      <c r="WU72" s="267"/>
      <c r="WV72" s="267"/>
      <c r="WW72" s="267"/>
      <c r="WX72" s="267"/>
      <c r="WY72" s="267"/>
      <c r="WZ72" s="267"/>
      <c r="XA72" s="267"/>
      <c r="XB72" s="267"/>
      <c r="XC72" s="267"/>
      <c r="XD72" s="267"/>
      <c r="XE72" s="267"/>
      <c r="XF72" s="267"/>
      <c r="XG72" s="267"/>
      <c r="XH72" s="267"/>
      <c r="XI72" s="267"/>
      <c r="XJ72" s="267"/>
      <c r="XK72" s="267"/>
      <c r="XL72" s="267"/>
      <c r="XM72" s="267"/>
      <c r="XN72" s="267"/>
      <c r="XO72" s="267"/>
      <c r="XP72" s="267"/>
      <c r="XQ72" s="267"/>
      <c r="XR72" s="267"/>
      <c r="XS72" s="267"/>
      <c r="XT72" s="267"/>
      <c r="XU72" s="267"/>
      <c r="XV72" s="267"/>
      <c r="XW72" s="267"/>
      <c r="XX72" s="267"/>
      <c r="XY72" s="267"/>
      <c r="XZ72" s="267"/>
      <c r="YA72" s="267"/>
      <c r="YB72" s="267"/>
      <c r="YC72" s="267"/>
      <c r="YD72" s="267"/>
      <c r="YE72" s="267"/>
      <c r="YF72" s="267"/>
      <c r="YG72" s="267"/>
      <c r="YH72" s="267"/>
      <c r="YI72" s="267"/>
      <c r="YJ72" s="267"/>
      <c r="YK72" s="267"/>
      <c r="YL72" s="267"/>
      <c r="YM72" s="267"/>
      <c r="YN72" s="267"/>
      <c r="YO72" s="267"/>
      <c r="YP72" s="267"/>
      <c r="YQ72" s="267"/>
      <c r="YR72" s="267"/>
      <c r="YS72" s="267"/>
      <c r="YT72" s="267"/>
      <c r="YU72" s="267"/>
      <c r="YV72" s="267"/>
      <c r="YW72" s="267"/>
      <c r="YX72" s="267"/>
      <c r="YY72" s="267"/>
      <c r="YZ72" s="267"/>
      <c r="ZA72" s="267"/>
      <c r="ZB72" s="267"/>
      <c r="ZC72" s="267"/>
      <c r="ZD72" s="267"/>
      <c r="ZE72" s="267"/>
      <c r="ZF72" s="267"/>
      <c r="ZG72" s="267"/>
      <c r="ZH72" s="267"/>
      <c r="ZI72" s="267"/>
      <c r="ZJ72" s="267"/>
      <c r="ZK72" s="267"/>
      <c r="ZL72" s="267"/>
      <c r="ZM72" s="267"/>
      <c r="ZN72" s="267"/>
      <c r="ZO72" s="267"/>
      <c r="ZP72" s="267"/>
      <c r="ZQ72" s="267"/>
      <c r="ZR72" s="267"/>
      <c r="ZS72" s="267"/>
      <c r="ZT72" s="267"/>
      <c r="ZU72" s="267"/>
      <c r="ZV72" s="267"/>
      <c r="ZW72" s="267"/>
      <c r="ZX72" s="267"/>
      <c r="ZY72" s="267"/>
      <c r="ZZ72" s="267"/>
      <c r="AAA72" s="267"/>
      <c r="AAB72" s="267"/>
      <c r="AAC72" s="267"/>
      <c r="AAD72" s="267"/>
      <c r="AAE72" s="267"/>
      <c r="AAF72" s="267"/>
      <c r="AAG72" s="267"/>
      <c r="AAH72" s="267"/>
      <c r="AAI72" s="267"/>
      <c r="AAJ72" s="267"/>
      <c r="AAK72" s="267"/>
      <c r="AAL72" s="267"/>
      <c r="AAM72" s="267"/>
      <c r="AAN72" s="267"/>
      <c r="AAO72" s="267"/>
      <c r="AAP72" s="267"/>
      <c r="AAQ72" s="267"/>
      <c r="AAR72" s="267"/>
      <c r="AAS72" s="267"/>
      <c r="AAT72" s="267"/>
      <c r="AAU72" s="267"/>
      <c r="AAV72" s="267"/>
      <c r="AAW72" s="267"/>
      <c r="AAX72" s="267"/>
      <c r="AAY72" s="267"/>
      <c r="AAZ72" s="267"/>
      <c r="ABA72" s="267"/>
      <c r="ABB72" s="267"/>
      <c r="ABC72" s="267"/>
      <c r="ABD72" s="267"/>
      <c r="ABE72" s="267"/>
      <c r="ABF72" s="267"/>
      <c r="ABG72" s="267"/>
      <c r="ABH72" s="267"/>
      <c r="ABI72" s="267"/>
      <c r="ABJ72" s="267"/>
      <c r="ABK72" s="267"/>
      <c r="ABL72" s="267"/>
      <c r="ABM72" s="267"/>
      <c r="ABN72" s="267"/>
      <c r="ABO72" s="267"/>
      <c r="ABP72" s="267"/>
      <c r="ABQ72" s="267"/>
      <c r="ABR72" s="267"/>
      <c r="ABS72" s="267"/>
      <c r="ABT72" s="267"/>
      <c r="ABU72" s="267"/>
      <c r="ABV72" s="267"/>
      <c r="ABW72" s="267"/>
      <c r="ABX72" s="267"/>
      <c r="ABY72" s="267"/>
      <c r="ABZ72" s="267"/>
      <c r="ACA72" s="267"/>
      <c r="ACB72" s="267"/>
      <c r="ACC72" s="267"/>
      <c r="ACD72" s="267"/>
      <c r="ACE72" s="267"/>
      <c r="ACF72" s="267"/>
      <c r="ACG72" s="267"/>
      <c r="ACH72" s="267"/>
      <c r="ACI72" s="267"/>
      <c r="ACJ72" s="267"/>
      <c r="ACK72" s="267"/>
      <c r="ACL72" s="267"/>
      <c r="ACM72" s="267"/>
      <c r="ACN72" s="267"/>
      <c r="ACO72" s="267"/>
      <c r="ACP72" s="267"/>
      <c r="ACQ72" s="267"/>
      <c r="ACR72" s="267"/>
      <c r="ACS72" s="267"/>
      <c r="ACT72" s="267"/>
      <c r="ACU72" s="267"/>
      <c r="ACV72" s="267"/>
      <c r="ACW72" s="267"/>
      <c r="ACX72" s="267"/>
      <c r="ACY72" s="267"/>
      <c r="ACZ72" s="267"/>
      <c r="ADA72" s="267"/>
      <c r="ADB72" s="267"/>
      <c r="ADC72" s="267"/>
      <c r="ADD72" s="267"/>
      <c r="ADE72" s="267"/>
      <c r="ADF72" s="267"/>
      <c r="ADG72" s="267"/>
      <c r="ADH72" s="267"/>
      <c r="ADI72" s="267"/>
      <c r="ADJ72" s="267"/>
      <c r="ADK72" s="267"/>
      <c r="ADL72" s="267"/>
      <c r="ADM72" s="267"/>
      <c r="ADN72" s="267"/>
      <c r="ADO72" s="267"/>
      <c r="ADP72" s="267"/>
      <c r="ADQ72" s="267"/>
      <c r="ADR72" s="267"/>
      <c r="ADS72" s="267"/>
      <c r="ADT72" s="267"/>
      <c r="ADU72" s="267"/>
      <c r="ADV72" s="267"/>
      <c r="ADW72" s="267"/>
      <c r="ADX72" s="267"/>
      <c r="ADY72" s="267"/>
      <c r="ADZ72" s="267"/>
      <c r="AEA72" s="267"/>
      <c r="AEB72" s="267"/>
      <c r="AEC72" s="267"/>
      <c r="AED72" s="267"/>
      <c r="AEE72" s="267"/>
      <c r="AEF72" s="267"/>
      <c r="AEG72" s="267"/>
      <c r="AEH72" s="267"/>
      <c r="AEI72" s="267"/>
      <c r="AEJ72" s="267"/>
      <c r="AEK72" s="267"/>
      <c r="AEL72" s="267"/>
      <c r="AEM72" s="267"/>
      <c r="AEN72" s="267"/>
      <c r="AEO72" s="267"/>
      <c r="AEP72" s="267"/>
      <c r="AEQ72" s="267"/>
      <c r="AER72" s="267"/>
      <c r="AES72" s="267"/>
      <c r="AET72" s="267"/>
      <c r="AEU72" s="267"/>
      <c r="AEV72" s="267"/>
      <c r="AEW72" s="267"/>
      <c r="AEX72" s="267"/>
      <c r="AEY72" s="267"/>
      <c r="AEZ72" s="267"/>
      <c r="AFA72" s="267"/>
      <c r="AFB72" s="267"/>
      <c r="AFC72" s="267"/>
      <c r="AFD72" s="267"/>
      <c r="AFE72" s="267"/>
      <c r="AFF72" s="267"/>
      <c r="AFG72" s="267"/>
      <c r="AFH72" s="267"/>
      <c r="AFI72" s="267"/>
      <c r="AFJ72" s="267"/>
      <c r="AFK72" s="267"/>
      <c r="AFL72" s="267"/>
      <c r="AFM72" s="267"/>
      <c r="AFN72" s="267"/>
      <c r="AFO72" s="267"/>
      <c r="AFP72" s="267"/>
      <c r="AFQ72" s="267"/>
      <c r="AFR72" s="267"/>
      <c r="AFS72" s="267"/>
      <c r="AFT72" s="267"/>
      <c r="AFU72" s="267"/>
      <c r="AFV72" s="267"/>
      <c r="AFW72" s="267"/>
      <c r="AFX72" s="267"/>
      <c r="AFY72" s="267"/>
      <c r="AFZ72" s="267"/>
      <c r="AGA72" s="267"/>
      <c r="AGB72" s="267"/>
      <c r="AGC72" s="267"/>
      <c r="AGD72" s="267"/>
      <c r="AGE72" s="267"/>
      <c r="AGF72" s="267"/>
      <c r="AGG72" s="267"/>
      <c r="AGH72" s="267"/>
      <c r="AGI72" s="267"/>
      <c r="AGJ72" s="267"/>
      <c r="AGK72" s="267"/>
      <c r="AGL72" s="267"/>
      <c r="AGM72" s="267"/>
      <c r="AGN72" s="267"/>
      <c r="AGO72" s="267"/>
      <c r="AGP72" s="267"/>
      <c r="AGQ72" s="267"/>
      <c r="AGR72" s="267"/>
      <c r="AGS72" s="267"/>
      <c r="AGT72" s="267"/>
      <c r="AGU72" s="267"/>
      <c r="AGV72" s="267"/>
      <c r="AGW72" s="267"/>
      <c r="AGX72" s="267"/>
      <c r="AGY72" s="267"/>
      <c r="AGZ72" s="267"/>
      <c r="AHA72" s="267"/>
      <c r="AHB72" s="267"/>
      <c r="AHC72" s="267"/>
      <c r="AHD72" s="267"/>
      <c r="AHE72" s="267"/>
      <c r="AHF72" s="267"/>
      <c r="AHG72" s="267"/>
      <c r="AHH72" s="267"/>
      <c r="AHI72" s="267"/>
      <c r="AHJ72" s="267"/>
      <c r="AHK72" s="267"/>
      <c r="AHL72" s="267"/>
      <c r="AHM72" s="267"/>
      <c r="AHN72" s="267"/>
      <c r="AHO72" s="267"/>
      <c r="AHP72" s="267"/>
      <c r="AHQ72" s="267"/>
      <c r="AHR72" s="267"/>
      <c r="AHS72" s="267"/>
      <c r="AHT72" s="267"/>
      <c r="AHU72" s="267"/>
      <c r="AHV72" s="267"/>
      <c r="AHW72" s="267"/>
      <c r="AHX72" s="267"/>
      <c r="AHY72" s="267"/>
      <c r="AHZ72" s="267"/>
      <c r="AIA72" s="267"/>
      <c r="AIB72" s="267"/>
      <c r="AIC72" s="267"/>
      <c r="AID72" s="267"/>
      <c r="AIE72" s="267"/>
      <c r="AIF72" s="267"/>
      <c r="AIG72" s="267"/>
      <c r="AIH72" s="267"/>
      <c r="AII72" s="267"/>
      <c r="AIJ72" s="267"/>
      <c r="AIK72" s="267"/>
      <c r="AIL72" s="267"/>
      <c r="AIM72" s="267"/>
      <c r="AIN72" s="267"/>
      <c r="AIO72" s="267"/>
      <c r="AIP72" s="267"/>
      <c r="AIQ72" s="267"/>
      <c r="AIR72" s="267"/>
      <c r="AIS72" s="267"/>
      <c r="AIT72" s="267"/>
      <c r="AIU72" s="267"/>
      <c r="AIV72" s="267"/>
      <c r="AIW72" s="267"/>
      <c r="AIX72" s="267"/>
      <c r="AIY72" s="267"/>
      <c r="AIZ72" s="267"/>
      <c r="AJA72" s="267"/>
      <c r="AJB72" s="267"/>
      <c r="AJC72" s="267"/>
      <c r="AJD72" s="267"/>
      <c r="AJE72" s="267"/>
      <c r="AJF72" s="267"/>
      <c r="AJG72" s="267"/>
      <c r="AJH72" s="267"/>
      <c r="AJI72" s="267"/>
      <c r="AJJ72" s="267"/>
      <c r="AJK72" s="267"/>
      <c r="AJL72" s="267"/>
      <c r="AJM72" s="267"/>
      <c r="AJN72" s="267"/>
      <c r="AJO72" s="267"/>
      <c r="AJP72" s="267"/>
      <c r="AJQ72" s="267"/>
      <c r="AJR72" s="267"/>
      <c r="AJS72" s="267"/>
      <c r="AJT72" s="267"/>
      <c r="AJU72" s="267"/>
      <c r="AJV72" s="267"/>
      <c r="AJW72" s="267"/>
      <c r="AJX72" s="267"/>
      <c r="AJY72" s="267"/>
      <c r="AJZ72" s="267"/>
      <c r="AKA72" s="267"/>
      <c r="AKB72" s="267"/>
      <c r="AKC72" s="267"/>
      <c r="AKD72" s="267"/>
      <c r="AKE72" s="267"/>
      <c r="AKF72" s="267"/>
      <c r="AKG72" s="267"/>
      <c r="AKH72" s="267"/>
      <c r="AKI72" s="267"/>
      <c r="AKJ72" s="267"/>
      <c r="AKK72" s="267"/>
      <c r="AKL72" s="267"/>
      <c r="AKM72" s="267"/>
      <c r="AKN72" s="267"/>
      <c r="AKO72" s="267"/>
      <c r="AKP72" s="267"/>
      <c r="AKQ72" s="267"/>
      <c r="AKR72" s="267"/>
      <c r="AKS72" s="267"/>
      <c r="AKT72" s="267"/>
      <c r="AKU72" s="267"/>
      <c r="AKV72" s="267"/>
      <c r="AKW72" s="267"/>
      <c r="AKX72" s="267"/>
      <c r="AKY72" s="267"/>
      <c r="AKZ72" s="267"/>
      <c r="ALA72" s="267"/>
      <c r="ALB72" s="267"/>
      <c r="ALC72" s="267"/>
      <c r="ALD72" s="267"/>
      <c r="ALE72" s="267"/>
      <c r="ALF72" s="267"/>
      <c r="ALG72" s="267"/>
      <c r="ALH72" s="267"/>
      <c r="ALI72" s="267"/>
      <c r="ALJ72" s="267"/>
      <c r="ALK72" s="267"/>
      <c r="ALL72" s="267"/>
      <c r="ALM72" s="267"/>
      <c r="ALN72" s="267"/>
      <c r="ALO72" s="267"/>
      <c r="ALP72" s="267"/>
      <c r="ALQ72" s="267"/>
      <c r="ALR72" s="267"/>
      <c r="ALS72" s="267"/>
      <c r="ALT72" s="267"/>
      <c r="ALU72" s="267"/>
      <c r="ALV72" s="267"/>
      <c r="ALW72" s="267"/>
      <c r="ALX72" s="267"/>
      <c r="ALY72" s="267"/>
      <c r="ALZ72" s="267"/>
      <c r="AMA72" s="267"/>
      <c r="AMB72" s="267"/>
      <c r="AMC72" s="267"/>
      <c r="AMD72" s="267"/>
      <c r="AME72" s="267"/>
      <c r="AMF72" s="267"/>
      <c r="AMG72" s="267"/>
      <c r="AMH72" s="267"/>
    </row>
    <row r="73" spans="1:1025" s="239" customFormat="1" ht="12.75">
      <c r="A73" s="1012" t="s">
        <v>2265</v>
      </c>
      <c r="B73" s="1007" t="s">
        <v>2266</v>
      </c>
      <c r="C73" s="1047">
        <v>68700</v>
      </c>
      <c r="D73" s="1047">
        <v>0</v>
      </c>
      <c r="E73" s="1047">
        <v>68700</v>
      </c>
      <c r="F73" s="1047">
        <v>0</v>
      </c>
      <c r="G73" s="1047">
        <v>68700</v>
      </c>
      <c r="H73" s="1054">
        <f t="shared" si="1"/>
        <v>0</v>
      </c>
      <c r="I73" s="1007"/>
      <c r="J73" s="267"/>
      <c r="K73" s="267"/>
      <c r="L73" s="267"/>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267"/>
      <c r="DA73" s="267"/>
      <c r="DB73" s="267"/>
      <c r="DC73" s="267"/>
      <c r="DD73" s="267"/>
      <c r="DE73" s="267"/>
      <c r="DF73" s="267"/>
      <c r="DG73" s="267"/>
      <c r="DH73" s="267"/>
      <c r="DI73" s="267"/>
      <c r="DJ73" s="267"/>
      <c r="DK73" s="267"/>
      <c r="DL73" s="267"/>
      <c r="DM73" s="267"/>
      <c r="DN73" s="267"/>
      <c r="DO73" s="267"/>
      <c r="DP73" s="267"/>
      <c r="DQ73" s="267"/>
      <c r="DR73" s="267"/>
      <c r="DS73" s="267"/>
      <c r="DT73" s="267"/>
      <c r="DU73" s="267"/>
      <c r="DV73" s="267"/>
      <c r="DW73" s="267"/>
      <c r="DX73" s="267"/>
      <c r="DY73" s="267"/>
      <c r="DZ73" s="267"/>
      <c r="EA73" s="267"/>
      <c r="EB73" s="267"/>
      <c r="EC73" s="267"/>
      <c r="ED73" s="267"/>
      <c r="EE73" s="267"/>
      <c r="EF73" s="267"/>
      <c r="EG73" s="267"/>
      <c r="EH73" s="267"/>
      <c r="EI73" s="267"/>
      <c r="EJ73" s="267"/>
      <c r="EK73" s="267"/>
      <c r="EL73" s="267"/>
      <c r="EM73" s="267"/>
      <c r="EN73" s="267"/>
      <c r="EO73" s="267"/>
      <c r="EP73" s="267"/>
      <c r="EQ73" s="267"/>
      <c r="ER73" s="267"/>
      <c r="ES73" s="267"/>
      <c r="ET73" s="267"/>
      <c r="EU73" s="267"/>
      <c r="EV73" s="267"/>
      <c r="EW73" s="267"/>
      <c r="EX73" s="267"/>
      <c r="EY73" s="267"/>
      <c r="EZ73" s="267"/>
      <c r="FA73" s="267"/>
      <c r="FB73" s="267"/>
      <c r="FC73" s="267"/>
      <c r="FD73" s="267"/>
      <c r="FE73" s="267"/>
      <c r="FF73" s="267"/>
      <c r="FG73" s="267"/>
      <c r="FH73" s="267"/>
      <c r="FI73" s="267"/>
      <c r="FJ73" s="267"/>
      <c r="FK73" s="267"/>
      <c r="FL73" s="267"/>
      <c r="FM73" s="267"/>
      <c r="FN73" s="267"/>
      <c r="FO73" s="267"/>
      <c r="FP73" s="267"/>
      <c r="FQ73" s="267"/>
      <c r="FR73" s="267"/>
      <c r="FS73" s="267"/>
      <c r="FT73" s="267"/>
      <c r="FU73" s="267"/>
      <c r="FV73" s="267"/>
      <c r="FW73" s="267"/>
      <c r="FX73" s="267"/>
      <c r="FY73" s="267"/>
      <c r="FZ73" s="267"/>
      <c r="GA73" s="267"/>
      <c r="GB73" s="267"/>
      <c r="GC73" s="267"/>
      <c r="GD73" s="267"/>
      <c r="GE73" s="267"/>
      <c r="GF73" s="267"/>
      <c r="GG73" s="267"/>
      <c r="GH73" s="267"/>
      <c r="GI73" s="267"/>
      <c r="GJ73" s="267"/>
      <c r="GK73" s="267"/>
      <c r="GL73" s="267"/>
      <c r="GM73" s="267"/>
      <c r="GN73" s="267"/>
      <c r="GO73" s="267"/>
      <c r="GP73" s="267"/>
      <c r="GQ73" s="267"/>
      <c r="GR73" s="267"/>
      <c r="GS73" s="267"/>
      <c r="GT73" s="267"/>
      <c r="GU73" s="267"/>
      <c r="GV73" s="267"/>
      <c r="GW73" s="267"/>
      <c r="GX73" s="267"/>
      <c r="GY73" s="267"/>
      <c r="GZ73" s="267"/>
      <c r="HA73" s="267"/>
      <c r="HB73" s="267"/>
      <c r="HC73" s="267"/>
      <c r="HD73" s="267"/>
      <c r="HE73" s="267"/>
      <c r="HF73" s="267"/>
      <c r="HG73" s="267"/>
      <c r="HH73" s="267"/>
      <c r="HI73" s="267"/>
      <c r="HJ73" s="267"/>
      <c r="HK73" s="267"/>
      <c r="HL73" s="267"/>
      <c r="HM73" s="267"/>
      <c r="HN73" s="267"/>
      <c r="HO73" s="267"/>
      <c r="HP73" s="267"/>
      <c r="HQ73" s="267"/>
      <c r="HR73" s="267"/>
      <c r="HS73" s="267"/>
      <c r="HT73" s="267"/>
      <c r="HU73" s="267"/>
      <c r="HV73" s="267"/>
      <c r="HW73" s="267"/>
      <c r="HX73" s="267"/>
      <c r="HY73" s="267"/>
      <c r="HZ73" s="267"/>
      <c r="IA73" s="267"/>
      <c r="IB73" s="267"/>
      <c r="IC73" s="267"/>
      <c r="ID73" s="267"/>
      <c r="IE73" s="267"/>
      <c r="IF73" s="267"/>
      <c r="IG73" s="267"/>
      <c r="IH73" s="267"/>
      <c r="II73" s="267"/>
      <c r="IJ73" s="267"/>
      <c r="IK73" s="267"/>
      <c r="IL73" s="267"/>
      <c r="IM73" s="267"/>
      <c r="IN73" s="267"/>
      <c r="IO73" s="267"/>
      <c r="IP73" s="267"/>
      <c r="IQ73" s="267"/>
      <c r="IR73" s="267"/>
      <c r="IS73" s="267"/>
      <c r="IT73" s="267"/>
      <c r="IU73" s="267"/>
      <c r="IV73" s="267"/>
      <c r="IW73" s="267"/>
      <c r="IX73" s="267"/>
      <c r="IY73" s="267"/>
      <c r="IZ73" s="267"/>
      <c r="JA73" s="267"/>
      <c r="JB73" s="267"/>
      <c r="JC73" s="267"/>
      <c r="JD73" s="267"/>
      <c r="JE73" s="267"/>
      <c r="JF73" s="267"/>
      <c r="JG73" s="267"/>
      <c r="JH73" s="267"/>
      <c r="JI73" s="267"/>
      <c r="JJ73" s="267"/>
      <c r="JK73" s="267"/>
      <c r="JL73" s="267"/>
      <c r="JM73" s="267"/>
      <c r="JN73" s="267"/>
      <c r="JO73" s="267"/>
      <c r="JP73" s="267"/>
      <c r="JQ73" s="267"/>
      <c r="JR73" s="267"/>
      <c r="JS73" s="267"/>
      <c r="JT73" s="267"/>
      <c r="JU73" s="267"/>
      <c r="JV73" s="267"/>
      <c r="JW73" s="267"/>
      <c r="JX73" s="267"/>
      <c r="JY73" s="267"/>
      <c r="JZ73" s="267"/>
      <c r="KA73" s="267"/>
      <c r="KB73" s="267"/>
      <c r="KC73" s="267"/>
      <c r="KD73" s="267"/>
      <c r="KE73" s="267"/>
      <c r="KF73" s="267"/>
      <c r="KG73" s="267"/>
      <c r="KH73" s="267"/>
      <c r="KI73" s="267"/>
      <c r="KJ73" s="267"/>
      <c r="KK73" s="267"/>
      <c r="KL73" s="267"/>
      <c r="KM73" s="267"/>
      <c r="KN73" s="267"/>
      <c r="KO73" s="267"/>
      <c r="KP73" s="267"/>
      <c r="KQ73" s="267"/>
      <c r="KR73" s="267"/>
      <c r="KS73" s="267"/>
      <c r="KT73" s="267"/>
      <c r="KU73" s="267"/>
      <c r="KV73" s="267"/>
      <c r="KW73" s="267"/>
      <c r="KX73" s="267"/>
      <c r="KY73" s="267"/>
      <c r="KZ73" s="267"/>
      <c r="LA73" s="267"/>
      <c r="LB73" s="267"/>
      <c r="LC73" s="267"/>
      <c r="LD73" s="267"/>
      <c r="LE73" s="267"/>
      <c r="LF73" s="267"/>
      <c r="LG73" s="267"/>
      <c r="LH73" s="267"/>
      <c r="LI73" s="267"/>
      <c r="LJ73" s="267"/>
      <c r="LK73" s="267"/>
      <c r="LL73" s="267"/>
      <c r="LM73" s="267"/>
      <c r="LN73" s="267"/>
      <c r="LO73" s="267"/>
      <c r="LP73" s="267"/>
      <c r="LQ73" s="267"/>
      <c r="LR73" s="267"/>
      <c r="LS73" s="267"/>
      <c r="LT73" s="267"/>
      <c r="LU73" s="267"/>
      <c r="LV73" s="267"/>
      <c r="LW73" s="267"/>
      <c r="LX73" s="267"/>
      <c r="LY73" s="267"/>
      <c r="LZ73" s="267"/>
      <c r="MA73" s="267"/>
      <c r="MB73" s="267"/>
      <c r="MC73" s="267"/>
      <c r="MD73" s="267"/>
      <c r="ME73" s="267"/>
      <c r="MF73" s="267"/>
      <c r="MG73" s="267"/>
      <c r="MH73" s="267"/>
      <c r="MI73" s="267"/>
      <c r="MJ73" s="267"/>
      <c r="MK73" s="267"/>
      <c r="ML73" s="267"/>
      <c r="MM73" s="267"/>
      <c r="MN73" s="267"/>
      <c r="MO73" s="267"/>
      <c r="MP73" s="267"/>
      <c r="MQ73" s="267"/>
      <c r="MR73" s="267"/>
      <c r="MS73" s="267"/>
      <c r="MT73" s="267"/>
      <c r="MU73" s="267"/>
      <c r="MV73" s="267"/>
      <c r="MW73" s="267"/>
      <c r="MX73" s="267"/>
      <c r="MY73" s="267"/>
      <c r="MZ73" s="267"/>
      <c r="NA73" s="267"/>
      <c r="NB73" s="267"/>
      <c r="NC73" s="267"/>
      <c r="ND73" s="267"/>
      <c r="NE73" s="267"/>
      <c r="NF73" s="267"/>
      <c r="NG73" s="267"/>
      <c r="NH73" s="267"/>
      <c r="NI73" s="267"/>
      <c r="NJ73" s="267"/>
      <c r="NK73" s="267"/>
      <c r="NL73" s="267"/>
      <c r="NM73" s="267"/>
      <c r="NN73" s="267"/>
      <c r="NO73" s="267"/>
      <c r="NP73" s="267"/>
      <c r="NQ73" s="267"/>
      <c r="NR73" s="267"/>
      <c r="NS73" s="267"/>
      <c r="NT73" s="267"/>
      <c r="NU73" s="267"/>
      <c r="NV73" s="267"/>
      <c r="NW73" s="267"/>
      <c r="NX73" s="267"/>
      <c r="NY73" s="267"/>
      <c r="NZ73" s="267"/>
      <c r="OA73" s="267"/>
      <c r="OB73" s="267"/>
      <c r="OC73" s="267"/>
      <c r="OD73" s="267"/>
      <c r="OE73" s="267"/>
      <c r="OF73" s="267"/>
      <c r="OG73" s="267"/>
      <c r="OH73" s="267"/>
      <c r="OI73" s="267"/>
      <c r="OJ73" s="267"/>
      <c r="OK73" s="267"/>
      <c r="OL73" s="267"/>
      <c r="OM73" s="267"/>
      <c r="ON73" s="267"/>
      <c r="OO73" s="267"/>
      <c r="OP73" s="267"/>
      <c r="OQ73" s="267"/>
      <c r="OR73" s="267"/>
      <c r="OS73" s="267"/>
      <c r="OT73" s="267"/>
      <c r="OU73" s="267"/>
      <c r="OV73" s="267"/>
      <c r="OW73" s="267"/>
      <c r="OX73" s="267"/>
      <c r="OY73" s="267"/>
      <c r="OZ73" s="267"/>
      <c r="PA73" s="267"/>
      <c r="PB73" s="267"/>
      <c r="PC73" s="267"/>
      <c r="PD73" s="267"/>
      <c r="PE73" s="267"/>
      <c r="PF73" s="267"/>
      <c r="PG73" s="267"/>
      <c r="PH73" s="267"/>
      <c r="PI73" s="267"/>
      <c r="PJ73" s="267"/>
      <c r="PK73" s="267"/>
      <c r="PL73" s="267"/>
      <c r="PM73" s="267"/>
      <c r="PN73" s="267"/>
      <c r="PO73" s="267"/>
      <c r="PP73" s="267"/>
      <c r="PQ73" s="267"/>
      <c r="PR73" s="267"/>
      <c r="PS73" s="267"/>
      <c r="PT73" s="267"/>
      <c r="PU73" s="267"/>
      <c r="PV73" s="267"/>
      <c r="PW73" s="267"/>
      <c r="PX73" s="267"/>
      <c r="PY73" s="267"/>
      <c r="PZ73" s="267"/>
      <c r="QA73" s="267"/>
      <c r="QB73" s="267"/>
      <c r="QC73" s="267"/>
      <c r="QD73" s="267"/>
      <c r="QE73" s="267"/>
      <c r="QF73" s="267"/>
      <c r="QG73" s="267"/>
      <c r="QH73" s="267"/>
      <c r="QI73" s="267"/>
      <c r="QJ73" s="267"/>
      <c r="QK73" s="267"/>
      <c r="QL73" s="267"/>
      <c r="QM73" s="267"/>
      <c r="QN73" s="267"/>
      <c r="QO73" s="267"/>
      <c r="QP73" s="267"/>
      <c r="QQ73" s="267"/>
      <c r="QR73" s="267"/>
      <c r="QS73" s="267"/>
      <c r="QT73" s="267"/>
      <c r="QU73" s="267"/>
      <c r="QV73" s="267"/>
      <c r="QW73" s="267"/>
      <c r="QX73" s="267"/>
      <c r="QY73" s="267"/>
      <c r="QZ73" s="267"/>
      <c r="RA73" s="267"/>
      <c r="RB73" s="267"/>
      <c r="RC73" s="267"/>
      <c r="RD73" s="267"/>
      <c r="RE73" s="267"/>
      <c r="RF73" s="267"/>
      <c r="RG73" s="267"/>
      <c r="RH73" s="267"/>
      <c r="RI73" s="267"/>
      <c r="RJ73" s="267"/>
      <c r="RK73" s="267"/>
      <c r="RL73" s="267"/>
      <c r="RM73" s="267"/>
      <c r="RN73" s="267"/>
      <c r="RO73" s="267"/>
      <c r="RP73" s="267"/>
      <c r="RQ73" s="267"/>
      <c r="RR73" s="267"/>
      <c r="RS73" s="267"/>
      <c r="RT73" s="267"/>
      <c r="RU73" s="267"/>
      <c r="RV73" s="267"/>
      <c r="RW73" s="267"/>
      <c r="RX73" s="267"/>
      <c r="RY73" s="267"/>
      <c r="RZ73" s="267"/>
      <c r="SA73" s="267"/>
      <c r="SB73" s="267"/>
      <c r="SC73" s="267"/>
      <c r="SD73" s="267"/>
      <c r="SE73" s="267"/>
      <c r="SF73" s="267"/>
      <c r="SG73" s="267"/>
      <c r="SH73" s="267"/>
      <c r="SI73" s="267"/>
      <c r="SJ73" s="267"/>
      <c r="SK73" s="267"/>
      <c r="SL73" s="267"/>
      <c r="SM73" s="267"/>
      <c r="SN73" s="267"/>
      <c r="SO73" s="267"/>
      <c r="SP73" s="267"/>
      <c r="SQ73" s="267"/>
      <c r="SR73" s="267"/>
      <c r="SS73" s="267"/>
      <c r="ST73" s="267"/>
      <c r="SU73" s="267"/>
      <c r="SV73" s="267"/>
      <c r="SW73" s="267"/>
      <c r="SX73" s="267"/>
      <c r="SY73" s="267"/>
      <c r="SZ73" s="267"/>
      <c r="TA73" s="267"/>
      <c r="TB73" s="267"/>
      <c r="TC73" s="267"/>
      <c r="TD73" s="267"/>
      <c r="TE73" s="267"/>
      <c r="TF73" s="267"/>
      <c r="TG73" s="267"/>
      <c r="TH73" s="267"/>
      <c r="TI73" s="267"/>
      <c r="TJ73" s="267"/>
      <c r="TK73" s="267"/>
      <c r="TL73" s="267"/>
      <c r="TM73" s="267"/>
      <c r="TN73" s="267"/>
      <c r="TO73" s="267"/>
      <c r="TP73" s="267"/>
      <c r="TQ73" s="267"/>
      <c r="TR73" s="267"/>
      <c r="TS73" s="267"/>
      <c r="TT73" s="267"/>
      <c r="TU73" s="267"/>
      <c r="TV73" s="267"/>
      <c r="TW73" s="267"/>
      <c r="TX73" s="267"/>
      <c r="TY73" s="267"/>
      <c r="TZ73" s="267"/>
      <c r="UA73" s="267"/>
      <c r="UB73" s="267"/>
      <c r="UC73" s="267"/>
      <c r="UD73" s="267"/>
      <c r="UE73" s="267"/>
      <c r="UF73" s="267"/>
      <c r="UG73" s="267"/>
      <c r="UH73" s="267"/>
      <c r="UI73" s="267"/>
      <c r="UJ73" s="267"/>
      <c r="UK73" s="267"/>
      <c r="UL73" s="267"/>
      <c r="UM73" s="267"/>
      <c r="UN73" s="267"/>
      <c r="UO73" s="267"/>
      <c r="UP73" s="267"/>
      <c r="UQ73" s="267"/>
      <c r="UR73" s="267"/>
      <c r="US73" s="267"/>
      <c r="UT73" s="267"/>
      <c r="UU73" s="267"/>
      <c r="UV73" s="267"/>
      <c r="UW73" s="267"/>
      <c r="UX73" s="267"/>
      <c r="UY73" s="267"/>
      <c r="UZ73" s="267"/>
      <c r="VA73" s="267"/>
      <c r="VB73" s="267"/>
      <c r="VC73" s="267"/>
      <c r="VD73" s="267"/>
      <c r="VE73" s="267"/>
      <c r="VF73" s="267"/>
      <c r="VG73" s="267"/>
      <c r="VH73" s="267"/>
      <c r="VI73" s="267"/>
      <c r="VJ73" s="267"/>
      <c r="VK73" s="267"/>
      <c r="VL73" s="267"/>
      <c r="VM73" s="267"/>
      <c r="VN73" s="267"/>
      <c r="VO73" s="267"/>
      <c r="VP73" s="267"/>
      <c r="VQ73" s="267"/>
      <c r="VR73" s="267"/>
      <c r="VS73" s="267"/>
      <c r="VT73" s="267"/>
      <c r="VU73" s="267"/>
      <c r="VV73" s="267"/>
      <c r="VW73" s="267"/>
      <c r="VX73" s="267"/>
      <c r="VY73" s="267"/>
      <c r="VZ73" s="267"/>
      <c r="WA73" s="267"/>
      <c r="WB73" s="267"/>
      <c r="WC73" s="267"/>
      <c r="WD73" s="267"/>
      <c r="WE73" s="267"/>
      <c r="WF73" s="267"/>
      <c r="WG73" s="267"/>
      <c r="WH73" s="267"/>
      <c r="WI73" s="267"/>
      <c r="WJ73" s="267"/>
      <c r="WK73" s="267"/>
      <c r="WL73" s="267"/>
      <c r="WM73" s="267"/>
      <c r="WN73" s="267"/>
      <c r="WO73" s="267"/>
      <c r="WP73" s="267"/>
      <c r="WQ73" s="267"/>
      <c r="WR73" s="267"/>
      <c r="WS73" s="267"/>
      <c r="WT73" s="267"/>
      <c r="WU73" s="267"/>
      <c r="WV73" s="267"/>
      <c r="WW73" s="267"/>
      <c r="WX73" s="267"/>
      <c r="WY73" s="267"/>
      <c r="WZ73" s="267"/>
      <c r="XA73" s="267"/>
      <c r="XB73" s="267"/>
      <c r="XC73" s="267"/>
      <c r="XD73" s="267"/>
      <c r="XE73" s="267"/>
      <c r="XF73" s="267"/>
      <c r="XG73" s="267"/>
      <c r="XH73" s="267"/>
      <c r="XI73" s="267"/>
      <c r="XJ73" s="267"/>
      <c r="XK73" s="267"/>
      <c r="XL73" s="267"/>
      <c r="XM73" s="267"/>
      <c r="XN73" s="267"/>
      <c r="XO73" s="267"/>
      <c r="XP73" s="267"/>
      <c r="XQ73" s="267"/>
      <c r="XR73" s="267"/>
      <c r="XS73" s="267"/>
      <c r="XT73" s="267"/>
      <c r="XU73" s="267"/>
      <c r="XV73" s="267"/>
      <c r="XW73" s="267"/>
      <c r="XX73" s="267"/>
      <c r="XY73" s="267"/>
      <c r="XZ73" s="267"/>
      <c r="YA73" s="267"/>
      <c r="YB73" s="267"/>
      <c r="YC73" s="267"/>
      <c r="YD73" s="267"/>
      <c r="YE73" s="267"/>
      <c r="YF73" s="267"/>
      <c r="YG73" s="267"/>
      <c r="YH73" s="267"/>
      <c r="YI73" s="267"/>
      <c r="YJ73" s="267"/>
      <c r="YK73" s="267"/>
      <c r="YL73" s="267"/>
      <c r="YM73" s="267"/>
      <c r="YN73" s="267"/>
      <c r="YO73" s="267"/>
      <c r="YP73" s="267"/>
      <c r="YQ73" s="267"/>
      <c r="YR73" s="267"/>
      <c r="YS73" s="267"/>
      <c r="YT73" s="267"/>
      <c r="YU73" s="267"/>
      <c r="YV73" s="267"/>
      <c r="YW73" s="267"/>
      <c r="YX73" s="267"/>
      <c r="YY73" s="267"/>
      <c r="YZ73" s="267"/>
      <c r="ZA73" s="267"/>
      <c r="ZB73" s="267"/>
      <c r="ZC73" s="267"/>
      <c r="ZD73" s="267"/>
      <c r="ZE73" s="267"/>
      <c r="ZF73" s="267"/>
      <c r="ZG73" s="267"/>
      <c r="ZH73" s="267"/>
      <c r="ZI73" s="267"/>
      <c r="ZJ73" s="267"/>
      <c r="ZK73" s="267"/>
      <c r="ZL73" s="267"/>
      <c r="ZM73" s="267"/>
      <c r="ZN73" s="267"/>
      <c r="ZO73" s="267"/>
      <c r="ZP73" s="267"/>
      <c r="ZQ73" s="267"/>
      <c r="ZR73" s="267"/>
      <c r="ZS73" s="267"/>
      <c r="ZT73" s="267"/>
      <c r="ZU73" s="267"/>
      <c r="ZV73" s="267"/>
      <c r="ZW73" s="267"/>
      <c r="ZX73" s="267"/>
      <c r="ZY73" s="267"/>
      <c r="ZZ73" s="267"/>
      <c r="AAA73" s="267"/>
      <c r="AAB73" s="267"/>
      <c r="AAC73" s="267"/>
      <c r="AAD73" s="267"/>
      <c r="AAE73" s="267"/>
      <c r="AAF73" s="267"/>
      <c r="AAG73" s="267"/>
      <c r="AAH73" s="267"/>
      <c r="AAI73" s="267"/>
      <c r="AAJ73" s="267"/>
      <c r="AAK73" s="267"/>
      <c r="AAL73" s="267"/>
      <c r="AAM73" s="267"/>
      <c r="AAN73" s="267"/>
      <c r="AAO73" s="267"/>
      <c r="AAP73" s="267"/>
      <c r="AAQ73" s="267"/>
      <c r="AAR73" s="267"/>
      <c r="AAS73" s="267"/>
      <c r="AAT73" s="267"/>
      <c r="AAU73" s="267"/>
      <c r="AAV73" s="267"/>
      <c r="AAW73" s="267"/>
      <c r="AAX73" s="267"/>
      <c r="AAY73" s="267"/>
      <c r="AAZ73" s="267"/>
      <c r="ABA73" s="267"/>
      <c r="ABB73" s="267"/>
      <c r="ABC73" s="267"/>
      <c r="ABD73" s="267"/>
      <c r="ABE73" s="267"/>
      <c r="ABF73" s="267"/>
      <c r="ABG73" s="267"/>
      <c r="ABH73" s="267"/>
      <c r="ABI73" s="267"/>
      <c r="ABJ73" s="267"/>
      <c r="ABK73" s="267"/>
      <c r="ABL73" s="267"/>
      <c r="ABM73" s="267"/>
      <c r="ABN73" s="267"/>
      <c r="ABO73" s="267"/>
      <c r="ABP73" s="267"/>
      <c r="ABQ73" s="267"/>
      <c r="ABR73" s="267"/>
      <c r="ABS73" s="267"/>
      <c r="ABT73" s="267"/>
      <c r="ABU73" s="267"/>
      <c r="ABV73" s="267"/>
      <c r="ABW73" s="267"/>
      <c r="ABX73" s="267"/>
      <c r="ABY73" s="267"/>
      <c r="ABZ73" s="267"/>
      <c r="ACA73" s="267"/>
      <c r="ACB73" s="267"/>
      <c r="ACC73" s="267"/>
      <c r="ACD73" s="267"/>
      <c r="ACE73" s="267"/>
      <c r="ACF73" s="267"/>
      <c r="ACG73" s="267"/>
      <c r="ACH73" s="267"/>
      <c r="ACI73" s="267"/>
      <c r="ACJ73" s="267"/>
      <c r="ACK73" s="267"/>
      <c r="ACL73" s="267"/>
      <c r="ACM73" s="267"/>
      <c r="ACN73" s="267"/>
      <c r="ACO73" s="267"/>
      <c r="ACP73" s="267"/>
      <c r="ACQ73" s="267"/>
      <c r="ACR73" s="267"/>
      <c r="ACS73" s="267"/>
      <c r="ACT73" s="267"/>
      <c r="ACU73" s="267"/>
      <c r="ACV73" s="267"/>
      <c r="ACW73" s="267"/>
      <c r="ACX73" s="267"/>
      <c r="ACY73" s="267"/>
      <c r="ACZ73" s="267"/>
      <c r="ADA73" s="267"/>
      <c r="ADB73" s="267"/>
      <c r="ADC73" s="267"/>
      <c r="ADD73" s="267"/>
      <c r="ADE73" s="267"/>
      <c r="ADF73" s="267"/>
      <c r="ADG73" s="267"/>
      <c r="ADH73" s="267"/>
      <c r="ADI73" s="267"/>
      <c r="ADJ73" s="267"/>
      <c r="ADK73" s="267"/>
      <c r="ADL73" s="267"/>
      <c r="ADM73" s="267"/>
      <c r="ADN73" s="267"/>
      <c r="ADO73" s="267"/>
      <c r="ADP73" s="267"/>
      <c r="ADQ73" s="267"/>
      <c r="ADR73" s="267"/>
      <c r="ADS73" s="267"/>
      <c r="ADT73" s="267"/>
      <c r="ADU73" s="267"/>
      <c r="ADV73" s="267"/>
      <c r="ADW73" s="267"/>
      <c r="ADX73" s="267"/>
      <c r="ADY73" s="267"/>
      <c r="ADZ73" s="267"/>
      <c r="AEA73" s="267"/>
      <c r="AEB73" s="267"/>
      <c r="AEC73" s="267"/>
      <c r="AED73" s="267"/>
      <c r="AEE73" s="267"/>
      <c r="AEF73" s="267"/>
      <c r="AEG73" s="267"/>
      <c r="AEH73" s="267"/>
      <c r="AEI73" s="267"/>
      <c r="AEJ73" s="267"/>
      <c r="AEK73" s="267"/>
      <c r="AEL73" s="267"/>
      <c r="AEM73" s="267"/>
      <c r="AEN73" s="267"/>
      <c r="AEO73" s="267"/>
      <c r="AEP73" s="267"/>
      <c r="AEQ73" s="267"/>
      <c r="AER73" s="267"/>
      <c r="AES73" s="267"/>
      <c r="AET73" s="267"/>
      <c r="AEU73" s="267"/>
      <c r="AEV73" s="267"/>
      <c r="AEW73" s="267"/>
      <c r="AEX73" s="267"/>
      <c r="AEY73" s="267"/>
      <c r="AEZ73" s="267"/>
      <c r="AFA73" s="267"/>
      <c r="AFB73" s="267"/>
      <c r="AFC73" s="267"/>
      <c r="AFD73" s="267"/>
      <c r="AFE73" s="267"/>
      <c r="AFF73" s="267"/>
      <c r="AFG73" s="267"/>
      <c r="AFH73" s="267"/>
      <c r="AFI73" s="267"/>
      <c r="AFJ73" s="267"/>
      <c r="AFK73" s="267"/>
      <c r="AFL73" s="267"/>
      <c r="AFM73" s="267"/>
      <c r="AFN73" s="267"/>
      <c r="AFO73" s="267"/>
      <c r="AFP73" s="267"/>
      <c r="AFQ73" s="267"/>
      <c r="AFR73" s="267"/>
      <c r="AFS73" s="267"/>
      <c r="AFT73" s="267"/>
      <c r="AFU73" s="267"/>
      <c r="AFV73" s="267"/>
      <c r="AFW73" s="267"/>
      <c r="AFX73" s="267"/>
      <c r="AFY73" s="267"/>
      <c r="AFZ73" s="267"/>
      <c r="AGA73" s="267"/>
      <c r="AGB73" s="267"/>
      <c r="AGC73" s="267"/>
      <c r="AGD73" s="267"/>
      <c r="AGE73" s="267"/>
      <c r="AGF73" s="267"/>
      <c r="AGG73" s="267"/>
      <c r="AGH73" s="267"/>
      <c r="AGI73" s="267"/>
      <c r="AGJ73" s="267"/>
      <c r="AGK73" s="267"/>
      <c r="AGL73" s="267"/>
      <c r="AGM73" s="267"/>
      <c r="AGN73" s="267"/>
      <c r="AGO73" s="267"/>
      <c r="AGP73" s="267"/>
      <c r="AGQ73" s="267"/>
      <c r="AGR73" s="267"/>
      <c r="AGS73" s="267"/>
      <c r="AGT73" s="267"/>
      <c r="AGU73" s="267"/>
      <c r="AGV73" s="267"/>
      <c r="AGW73" s="267"/>
      <c r="AGX73" s="267"/>
      <c r="AGY73" s="267"/>
      <c r="AGZ73" s="267"/>
      <c r="AHA73" s="267"/>
      <c r="AHB73" s="267"/>
      <c r="AHC73" s="267"/>
      <c r="AHD73" s="267"/>
      <c r="AHE73" s="267"/>
      <c r="AHF73" s="267"/>
      <c r="AHG73" s="267"/>
      <c r="AHH73" s="267"/>
      <c r="AHI73" s="267"/>
      <c r="AHJ73" s="267"/>
      <c r="AHK73" s="267"/>
      <c r="AHL73" s="267"/>
      <c r="AHM73" s="267"/>
      <c r="AHN73" s="267"/>
      <c r="AHO73" s="267"/>
      <c r="AHP73" s="267"/>
      <c r="AHQ73" s="267"/>
      <c r="AHR73" s="267"/>
      <c r="AHS73" s="267"/>
      <c r="AHT73" s="267"/>
      <c r="AHU73" s="267"/>
      <c r="AHV73" s="267"/>
      <c r="AHW73" s="267"/>
      <c r="AHX73" s="267"/>
      <c r="AHY73" s="267"/>
      <c r="AHZ73" s="267"/>
      <c r="AIA73" s="267"/>
      <c r="AIB73" s="267"/>
      <c r="AIC73" s="267"/>
      <c r="AID73" s="267"/>
      <c r="AIE73" s="267"/>
      <c r="AIF73" s="267"/>
      <c r="AIG73" s="267"/>
      <c r="AIH73" s="267"/>
      <c r="AII73" s="267"/>
      <c r="AIJ73" s="267"/>
      <c r="AIK73" s="267"/>
      <c r="AIL73" s="267"/>
      <c r="AIM73" s="267"/>
      <c r="AIN73" s="267"/>
      <c r="AIO73" s="267"/>
      <c r="AIP73" s="267"/>
      <c r="AIQ73" s="267"/>
      <c r="AIR73" s="267"/>
      <c r="AIS73" s="267"/>
      <c r="AIT73" s="267"/>
      <c r="AIU73" s="267"/>
      <c r="AIV73" s="267"/>
      <c r="AIW73" s="267"/>
      <c r="AIX73" s="267"/>
      <c r="AIY73" s="267"/>
      <c r="AIZ73" s="267"/>
      <c r="AJA73" s="267"/>
      <c r="AJB73" s="267"/>
      <c r="AJC73" s="267"/>
      <c r="AJD73" s="267"/>
      <c r="AJE73" s="267"/>
      <c r="AJF73" s="267"/>
      <c r="AJG73" s="267"/>
      <c r="AJH73" s="267"/>
      <c r="AJI73" s="267"/>
      <c r="AJJ73" s="267"/>
      <c r="AJK73" s="267"/>
      <c r="AJL73" s="267"/>
      <c r="AJM73" s="267"/>
      <c r="AJN73" s="267"/>
      <c r="AJO73" s="267"/>
      <c r="AJP73" s="267"/>
      <c r="AJQ73" s="267"/>
      <c r="AJR73" s="267"/>
      <c r="AJS73" s="267"/>
      <c r="AJT73" s="267"/>
      <c r="AJU73" s="267"/>
      <c r="AJV73" s="267"/>
      <c r="AJW73" s="267"/>
      <c r="AJX73" s="267"/>
      <c r="AJY73" s="267"/>
      <c r="AJZ73" s="267"/>
      <c r="AKA73" s="267"/>
      <c r="AKB73" s="267"/>
      <c r="AKC73" s="267"/>
      <c r="AKD73" s="267"/>
      <c r="AKE73" s="267"/>
      <c r="AKF73" s="267"/>
      <c r="AKG73" s="267"/>
      <c r="AKH73" s="267"/>
      <c r="AKI73" s="267"/>
      <c r="AKJ73" s="267"/>
      <c r="AKK73" s="267"/>
      <c r="AKL73" s="267"/>
      <c r="AKM73" s="267"/>
      <c r="AKN73" s="267"/>
      <c r="AKO73" s="267"/>
      <c r="AKP73" s="267"/>
      <c r="AKQ73" s="267"/>
      <c r="AKR73" s="267"/>
      <c r="AKS73" s="267"/>
      <c r="AKT73" s="267"/>
      <c r="AKU73" s="267"/>
      <c r="AKV73" s="267"/>
      <c r="AKW73" s="267"/>
      <c r="AKX73" s="267"/>
      <c r="AKY73" s="267"/>
      <c r="AKZ73" s="267"/>
      <c r="ALA73" s="267"/>
      <c r="ALB73" s="267"/>
      <c r="ALC73" s="267"/>
      <c r="ALD73" s="267"/>
      <c r="ALE73" s="267"/>
      <c r="ALF73" s="267"/>
      <c r="ALG73" s="267"/>
      <c r="ALH73" s="267"/>
      <c r="ALI73" s="267"/>
      <c r="ALJ73" s="267"/>
      <c r="ALK73" s="267"/>
      <c r="ALL73" s="267"/>
      <c r="ALM73" s="267"/>
      <c r="ALN73" s="267"/>
      <c r="ALO73" s="267"/>
      <c r="ALP73" s="267"/>
      <c r="ALQ73" s="267"/>
      <c r="ALR73" s="267"/>
      <c r="ALS73" s="267"/>
      <c r="ALT73" s="267"/>
      <c r="ALU73" s="267"/>
      <c r="ALV73" s="267"/>
      <c r="ALW73" s="267"/>
      <c r="ALX73" s="267"/>
      <c r="ALY73" s="267"/>
      <c r="ALZ73" s="267"/>
      <c r="AMA73" s="267"/>
      <c r="AMB73" s="267"/>
      <c r="AMC73" s="267"/>
      <c r="AMD73" s="267"/>
      <c r="AME73" s="267"/>
      <c r="AMF73" s="267"/>
      <c r="AMG73" s="267"/>
      <c r="AMH73" s="267"/>
    </row>
    <row r="74" spans="1:1025" s="239" customFormat="1" ht="12.75">
      <c r="A74" s="1055" t="s">
        <v>2267</v>
      </c>
      <c r="B74" s="1007" t="s">
        <v>2268</v>
      </c>
      <c r="C74" s="1047">
        <v>1000000</v>
      </c>
      <c r="D74" s="1047">
        <v>-185880</v>
      </c>
      <c r="E74" s="1047">
        <v>814120</v>
      </c>
      <c r="F74" s="1047">
        <v>341640</v>
      </c>
      <c r="G74" s="1047">
        <v>472480</v>
      </c>
      <c r="H74" s="1054">
        <f t="shared" si="1"/>
        <v>0.41964329582862475</v>
      </c>
      <c r="I74" s="100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c r="AT74" s="267"/>
      <c r="AU74" s="267"/>
      <c r="AV74" s="267"/>
      <c r="AW74" s="267"/>
      <c r="AX74" s="267"/>
      <c r="AY74" s="267"/>
      <c r="AZ74" s="267"/>
      <c r="BA74" s="267"/>
      <c r="BB74" s="267"/>
      <c r="BC74" s="267"/>
      <c r="BD74" s="267"/>
      <c r="BE74" s="267"/>
      <c r="BF74" s="267"/>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267"/>
      <c r="DA74" s="267"/>
      <c r="DB74" s="267"/>
      <c r="DC74" s="267"/>
      <c r="DD74" s="267"/>
      <c r="DE74" s="267"/>
      <c r="DF74" s="267"/>
      <c r="DG74" s="267"/>
      <c r="DH74" s="267"/>
      <c r="DI74" s="267"/>
      <c r="DJ74" s="267"/>
      <c r="DK74" s="267"/>
      <c r="DL74" s="267"/>
      <c r="DM74" s="267"/>
      <c r="DN74" s="267"/>
      <c r="DO74" s="267"/>
      <c r="DP74" s="267"/>
      <c r="DQ74" s="267"/>
      <c r="DR74" s="267"/>
      <c r="DS74" s="267"/>
      <c r="DT74" s="267"/>
      <c r="DU74" s="267"/>
      <c r="DV74" s="267"/>
      <c r="DW74" s="267"/>
      <c r="DX74" s="267"/>
      <c r="DY74" s="267"/>
      <c r="DZ74" s="267"/>
      <c r="EA74" s="267"/>
      <c r="EB74" s="267"/>
      <c r="EC74" s="267"/>
      <c r="ED74" s="267"/>
      <c r="EE74" s="267"/>
      <c r="EF74" s="267"/>
      <c r="EG74" s="267"/>
      <c r="EH74" s="267"/>
      <c r="EI74" s="267"/>
      <c r="EJ74" s="267"/>
      <c r="EK74" s="267"/>
      <c r="EL74" s="267"/>
      <c r="EM74" s="267"/>
      <c r="EN74" s="267"/>
      <c r="EO74" s="267"/>
      <c r="EP74" s="267"/>
      <c r="EQ74" s="267"/>
      <c r="ER74" s="267"/>
      <c r="ES74" s="267"/>
      <c r="ET74" s="267"/>
      <c r="EU74" s="267"/>
      <c r="EV74" s="267"/>
      <c r="EW74" s="267"/>
      <c r="EX74" s="267"/>
      <c r="EY74" s="267"/>
      <c r="EZ74" s="267"/>
      <c r="FA74" s="267"/>
      <c r="FB74" s="267"/>
      <c r="FC74" s="267"/>
      <c r="FD74" s="267"/>
      <c r="FE74" s="267"/>
      <c r="FF74" s="267"/>
      <c r="FG74" s="267"/>
      <c r="FH74" s="267"/>
      <c r="FI74" s="267"/>
      <c r="FJ74" s="267"/>
      <c r="FK74" s="267"/>
      <c r="FL74" s="267"/>
      <c r="FM74" s="267"/>
      <c r="FN74" s="267"/>
      <c r="FO74" s="267"/>
      <c r="FP74" s="267"/>
      <c r="FQ74" s="267"/>
      <c r="FR74" s="267"/>
      <c r="FS74" s="267"/>
      <c r="FT74" s="267"/>
      <c r="FU74" s="267"/>
      <c r="FV74" s="267"/>
      <c r="FW74" s="267"/>
      <c r="FX74" s="267"/>
      <c r="FY74" s="267"/>
      <c r="FZ74" s="267"/>
      <c r="GA74" s="267"/>
      <c r="GB74" s="267"/>
      <c r="GC74" s="267"/>
      <c r="GD74" s="267"/>
      <c r="GE74" s="267"/>
      <c r="GF74" s="267"/>
      <c r="GG74" s="267"/>
      <c r="GH74" s="267"/>
      <c r="GI74" s="267"/>
      <c r="GJ74" s="267"/>
      <c r="GK74" s="267"/>
      <c r="GL74" s="267"/>
      <c r="GM74" s="267"/>
      <c r="GN74" s="267"/>
      <c r="GO74" s="267"/>
      <c r="GP74" s="267"/>
      <c r="GQ74" s="267"/>
      <c r="GR74" s="267"/>
      <c r="GS74" s="267"/>
      <c r="GT74" s="267"/>
      <c r="GU74" s="267"/>
      <c r="GV74" s="267"/>
      <c r="GW74" s="267"/>
      <c r="GX74" s="267"/>
      <c r="GY74" s="267"/>
      <c r="GZ74" s="267"/>
      <c r="HA74" s="267"/>
      <c r="HB74" s="267"/>
      <c r="HC74" s="267"/>
      <c r="HD74" s="267"/>
      <c r="HE74" s="267"/>
      <c r="HF74" s="267"/>
      <c r="HG74" s="267"/>
      <c r="HH74" s="267"/>
      <c r="HI74" s="267"/>
      <c r="HJ74" s="267"/>
      <c r="HK74" s="267"/>
      <c r="HL74" s="267"/>
      <c r="HM74" s="267"/>
      <c r="HN74" s="267"/>
      <c r="HO74" s="267"/>
      <c r="HP74" s="267"/>
      <c r="HQ74" s="267"/>
      <c r="HR74" s="267"/>
      <c r="HS74" s="267"/>
      <c r="HT74" s="267"/>
      <c r="HU74" s="267"/>
      <c r="HV74" s="267"/>
      <c r="HW74" s="267"/>
      <c r="HX74" s="267"/>
      <c r="HY74" s="267"/>
      <c r="HZ74" s="267"/>
      <c r="IA74" s="267"/>
      <c r="IB74" s="267"/>
      <c r="IC74" s="267"/>
      <c r="ID74" s="267"/>
      <c r="IE74" s="267"/>
      <c r="IF74" s="267"/>
      <c r="IG74" s="267"/>
      <c r="IH74" s="267"/>
      <c r="II74" s="267"/>
      <c r="IJ74" s="267"/>
      <c r="IK74" s="267"/>
      <c r="IL74" s="267"/>
      <c r="IM74" s="267"/>
      <c r="IN74" s="267"/>
      <c r="IO74" s="267"/>
      <c r="IP74" s="267"/>
      <c r="IQ74" s="267"/>
      <c r="IR74" s="267"/>
      <c r="IS74" s="267"/>
      <c r="IT74" s="267"/>
      <c r="IU74" s="267"/>
      <c r="IV74" s="267"/>
      <c r="IW74" s="267"/>
      <c r="IX74" s="267"/>
      <c r="IY74" s="267"/>
      <c r="IZ74" s="267"/>
      <c r="JA74" s="267"/>
      <c r="JB74" s="267"/>
      <c r="JC74" s="267"/>
      <c r="JD74" s="267"/>
      <c r="JE74" s="267"/>
      <c r="JF74" s="267"/>
      <c r="JG74" s="267"/>
      <c r="JH74" s="267"/>
      <c r="JI74" s="267"/>
      <c r="JJ74" s="267"/>
      <c r="JK74" s="267"/>
      <c r="JL74" s="267"/>
      <c r="JM74" s="267"/>
      <c r="JN74" s="267"/>
      <c r="JO74" s="267"/>
      <c r="JP74" s="267"/>
      <c r="JQ74" s="267"/>
      <c r="JR74" s="267"/>
      <c r="JS74" s="267"/>
      <c r="JT74" s="267"/>
      <c r="JU74" s="267"/>
      <c r="JV74" s="267"/>
      <c r="JW74" s="267"/>
      <c r="JX74" s="267"/>
      <c r="JY74" s="267"/>
      <c r="JZ74" s="267"/>
      <c r="KA74" s="267"/>
      <c r="KB74" s="267"/>
      <c r="KC74" s="267"/>
      <c r="KD74" s="267"/>
      <c r="KE74" s="267"/>
      <c r="KF74" s="267"/>
      <c r="KG74" s="267"/>
      <c r="KH74" s="267"/>
      <c r="KI74" s="267"/>
      <c r="KJ74" s="267"/>
      <c r="KK74" s="267"/>
      <c r="KL74" s="267"/>
      <c r="KM74" s="267"/>
      <c r="KN74" s="267"/>
      <c r="KO74" s="267"/>
      <c r="KP74" s="267"/>
      <c r="KQ74" s="267"/>
      <c r="KR74" s="267"/>
      <c r="KS74" s="267"/>
      <c r="KT74" s="267"/>
      <c r="KU74" s="267"/>
      <c r="KV74" s="267"/>
      <c r="KW74" s="267"/>
      <c r="KX74" s="267"/>
      <c r="KY74" s="267"/>
      <c r="KZ74" s="267"/>
      <c r="LA74" s="267"/>
      <c r="LB74" s="267"/>
      <c r="LC74" s="267"/>
      <c r="LD74" s="267"/>
      <c r="LE74" s="267"/>
      <c r="LF74" s="267"/>
      <c r="LG74" s="267"/>
      <c r="LH74" s="267"/>
      <c r="LI74" s="267"/>
      <c r="LJ74" s="267"/>
      <c r="LK74" s="267"/>
      <c r="LL74" s="267"/>
      <c r="LM74" s="267"/>
      <c r="LN74" s="267"/>
      <c r="LO74" s="267"/>
      <c r="LP74" s="267"/>
      <c r="LQ74" s="267"/>
      <c r="LR74" s="267"/>
      <c r="LS74" s="267"/>
      <c r="LT74" s="267"/>
      <c r="LU74" s="267"/>
      <c r="LV74" s="267"/>
      <c r="LW74" s="267"/>
      <c r="LX74" s="267"/>
      <c r="LY74" s="267"/>
      <c r="LZ74" s="267"/>
      <c r="MA74" s="267"/>
      <c r="MB74" s="267"/>
      <c r="MC74" s="267"/>
      <c r="MD74" s="267"/>
      <c r="ME74" s="267"/>
      <c r="MF74" s="267"/>
      <c r="MG74" s="267"/>
      <c r="MH74" s="267"/>
      <c r="MI74" s="267"/>
      <c r="MJ74" s="267"/>
      <c r="MK74" s="267"/>
      <c r="ML74" s="267"/>
      <c r="MM74" s="267"/>
      <c r="MN74" s="267"/>
      <c r="MO74" s="267"/>
      <c r="MP74" s="267"/>
      <c r="MQ74" s="267"/>
      <c r="MR74" s="267"/>
      <c r="MS74" s="267"/>
      <c r="MT74" s="267"/>
      <c r="MU74" s="267"/>
      <c r="MV74" s="267"/>
      <c r="MW74" s="267"/>
      <c r="MX74" s="267"/>
      <c r="MY74" s="267"/>
      <c r="MZ74" s="267"/>
      <c r="NA74" s="267"/>
      <c r="NB74" s="267"/>
      <c r="NC74" s="267"/>
      <c r="ND74" s="267"/>
      <c r="NE74" s="267"/>
      <c r="NF74" s="267"/>
      <c r="NG74" s="267"/>
      <c r="NH74" s="267"/>
      <c r="NI74" s="267"/>
      <c r="NJ74" s="267"/>
      <c r="NK74" s="267"/>
      <c r="NL74" s="267"/>
      <c r="NM74" s="267"/>
      <c r="NN74" s="267"/>
      <c r="NO74" s="267"/>
      <c r="NP74" s="267"/>
      <c r="NQ74" s="267"/>
      <c r="NR74" s="267"/>
      <c r="NS74" s="267"/>
      <c r="NT74" s="267"/>
      <c r="NU74" s="267"/>
      <c r="NV74" s="267"/>
      <c r="NW74" s="267"/>
      <c r="NX74" s="267"/>
      <c r="NY74" s="267"/>
      <c r="NZ74" s="267"/>
      <c r="OA74" s="267"/>
      <c r="OB74" s="267"/>
      <c r="OC74" s="267"/>
      <c r="OD74" s="267"/>
      <c r="OE74" s="267"/>
      <c r="OF74" s="267"/>
      <c r="OG74" s="267"/>
      <c r="OH74" s="267"/>
      <c r="OI74" s="267"/>
      <c r="OJ74" s="267"/>
      <c r="OK74" s="267"/>
      <c r="OL74" s="267"/>
      <c r="OM74" s="267"/>
      <c r="ON74" s="267"/>
      <c r="OO74" s="267"/>
      <c r="OP74" s="267"/>
      <c r="OQ74" s="267"/>
      <c r="OR74" s="267"/>
      <c r="OS74" s="267"/>
      <c r="OT74" s="267"/>
      <c r="OU74" s="267"/>
      <c r="OV74" s="267"/>
      <c r="OW74" s="267"/>
      <c r="OX74" s="267"/>
      <c r="OY74" s="267"/>
      <c r="OZ74" s="267"/>
      <c r="PA74" s="267"/>
      <c r="PB74" s="267"/>
      <c r="PC74" s="267"/>
      <c r="PD74" s="267"/>
      <c r="PE74" s="267"/>
      <c r="PF74" s="267"/>
      <c r="PG74" s="267"/>
      <c r="PH74" s="267"/>
      <c r="PI74" s="267"/>
      <c r="PJ74" s="267"/>
      <c r="PK74" s="267"/>
      <c r="PL74" s="267"/>
      <c r="PM74" s="267"/>
      <c r="PN74" s="267"/>
      <c r="PO74" s="267"/>
      <c r="PP74" s="267"/>
      <c r="PQ74" s="267"/>
      <c r="PR74" s="267"/>
      <c r="PS74" s="267"/>
      <c r="PT74" s="267"/>
      <c r="PU74" s="267"/>
      <c r="PV74" s="267"/>
      <c r="PW74" s="267"/>
      <c r="PX74" s="267"/>
      <c r="PY74" s="267"/>
      <c r="PZ74" s="267"/>
      <c r="QA74" s="267"/>
      <c r="QB74" s="267"/>
      <c r="QC74" s="267"/>
      <c r="QD74" s="267"/>
      <c r="QE74" s="267"/>
      <c r="QF74" s="267"/>
      <c r="QG74" s="267"/>
      <c r="QH74" s="267"/>
      <c r="QI74" s="267"/>
      <c r="QJ74" s="267"/>
      <c r="QK74" s="267"/>
      <c r="QL74" s="267"/>
      <c r="QM74" s="267"/>
      <c r="QN74" s="267"/>
      <c r="QO74" s="267"/>
      <c r="QP74" s="267"/>
      <c r="QQ74" s="267"/>
      <c r="QR74" s="267"/>
      <c r="QS74" s="267"/>
      <c r="QT74" s="267"/>
      <c r="QU74" s="267"/>
      <c r="QV74" s="267"/>
      <c r="QW74" s="267"/>
      <c r="QX74" s="267"/>
      <c r="QY74" s="267"/>
      <c r="QZ74" s="267"/>
      <c r="RA74" s="267"/>
      <c r="RB74" s="267"/>
      <c r="RC74" s="267"/>
      <c r="RD74" s="267"/>
      <c r="RE74" s="267"/>
      <c r="RF74" s="267"/>
      <c r="RG74" s="267"/>
      <c r="RH74" s="267"/>
      <c r="RI74" s="267"/>
      <c r="RJ74" s="267"/>
      <c r="RK74" s="267"/>
      <c r="RL74" s="267"/>
      <c r="RM74" s="267"/>
      <c r="RN74" s="267"/>
      <c r="RO74" s="267"/>
      <c r="RP74" s="267"/>
      <c r="RQ74" s="267"/>
      <c r="RR74" s="267"/>
      <c r="RS74" s="267"/>
      <c r="RT74" s="267"/>
      <c r="RU74" s="267"/>
      <c r="RV74" s="267"/>
      <c r="RW74" s="267"/>
      <c r="RX74" s="267"/>
      <c r="RY74" s="267"/>
      <c r="RZ74" s="267"/>
      <c r="SA74" s="267"/>
      <c r="SB74" s="267"/>
      <c r="SC74" s="267"/>
      <c r="SD74" s="267"/>
      <c r="SE74" s="267"/>
      <c r="SF74" s="267"/>
      <c r="SG74" s="267"/>
      <c r="SH74" s="267"/>
      <c r="SI74" s="267"/>
      <c r="SJ74" s="267"/>
      <c r="SK74" s="267"/>
      <c r="SL74" s="267"/>
      <c r="SM74" s="267"/>
      <c r="SN74" s="267"/>
      <c r="SO74" s="267"/>
      <c r="SP74" s="267"/>
      <c r="SQ74" s="267"/>
      <c r="SR74" s="267"/>
      <c r="SS74" s="267"/>
      <c r="ST74" s="267"/>
      <c r="SU74" s="267"/>
      <c r="SV74" s="267"/>
      <c r="SW74" s="267"/>
      <c r="SX74" s="267"/>
      <c r="SY74" s="267"/>
      <c r="SZ74" s="267"/>
      <c r="TA74" s="267"/>
      <c r="TB74" s="267"/>
      <c r="TC74" s="267"/>
      <c r="TD74" s="267"/>
      <c r="TE74" s="267"/>
      <c r="TF74" s="267"/>
      <c r="TG74" s="267"/>
      <c r="TH74" s="267"/>
      <c r="TI74" s="267"/>
      <c r="TJ74" s="267"/>
      <c r="TK74" s="267"/>
      <c r="TL74" s="267"/>
      <c r="TM74" s="267"/>
      <c r="TN74" s="267"/>
      <c r="TO74" s="267"/>
      <c r="TP74" s="267"/>
      <c r="TQ74" s="267"/>
      <c r="TR74" s="267"/>
      <c r="TS74" s="267"/>
      <c r="TT74" s="267"/>
      <c r="TU74" s="267"/>
      <c r="TV74" s="267"/>
      <c r="TW74" s="267"/>
      <c r="TX74" s="267"/>
      <c r="TY74" s="267"/>
      <c r="TZ74" s="267"/>
      <c r="UA74" s="267"/>
      <c r="UB74" s="267"/>
      <c r="UC74" s="267"/>
      <c r="UD74" s="267"/>
      <c r="UE74" s="267"/>
      <c r="UF74" s="267"/>
      <c r="UG74" s="267"/>
      <c r="UH74" s="267"/>
      <c r="UI74" s="267"/>
      <c r="UJ74" s="267"/>
      <c r="UK74" s="267"/>
      <c r="UL74" s="267"/>
      <c r="UM74" s="267"/>
      <c r="UN74" s="267"/>
      <c r="UO74" s="267"/>
      <c r="UP74" s="267"/>
      <c r="UQ74" s="267"/>
      <c r="UR74" s="267"/>
      <c r="US74" s="267"/>
      <c r="UT74" s="267"/>
      <c r="UU74" s="267"/>
      <c r="UV74" s="267"/>
      <c r="UW74" s="267"/>
      <c r="UX74" s="267"/>
      <c r="UY74" s="267"/>
      <c r="UZ74" s="267"/>
      <c r="VA74" s="267"/>
      <c r="VB74" s="267"/>
      <c r="VC74" s="267"/>
      <c r="VD74" s="267"/>
      <c r="VE74" s="267"/>
      <c r="VF74" s="267"/>
      <c r="VG74" s="267"/>
      <c r="VH74" s="267"/>
      <c r="VI74" s="267"/>
      <c r="VJ74" s="267"/>
      <c r="VK74" s="267"/>
      <c r="VL74" s="267"/>
      <c r="VM74" s="267"/>
      <c r="VN74" s="267"/>
      <c r="VO74" s="267"/>
      <c r="VP74" s="267"/>
      <c r="VQ74" s="267"/>
      <c r="VR74" s="267"/>
      <c r="VS74" s="267"/>
      <c r="VT74" s="267"/>
      <c r="VU74" s="267"/>
      <c r="VV74" s="267"/>
      <c r="VW74" s="267"/>
      <c r="VX74" s="267"/>
      <c r="VY74" s="267"/>
      <c r="VZ74" s="267"/>
      <c r="WA74" s="267"/>
      <c r="WB74" s="267"/>
      <c r="WC74" s="267"/>
      <c r="WD74" s="267"/>
      <c r="WE74" s="267"/>
      <c r="WF74" s="267"/>
      <c r="WG74" s="267"/>
      <c r="WH74" s="267"/>
      <c r="WI74" s="267"/>
      <c r="WJ74" s="267"/>
      <c r="WK74" s="267"/>
      <c r="WL74" s="267"/>
      <c r="WM74" s="267"/>
      <c r="WN74" s="267"/>
      <c r="WO74" s="267"/>
      <c r="WP74" s="267"/>
      <c r="WQ74" s="267"/>
      <c r="WR74" s="267"/>
      <c r="WS74" s="267"/>
      <c r="WT74" s="267"/>
      <c r="WU74" s="267"/>
      <c r="WV74" s="267"/>
      <c r="WW74" s="267"/>
      <c r="WX74" s="267"/>
      <c r="WY74" s="267"/>
      <c r="WZ74" s="267"/>
      <c r="XA74" s="267"/>
      <c r="XB74" s="267"/>
      <c r="XC74" s="267"/>
      <c r="XD74" s="267"/>
      <c r="XE74" s="267"/>
      <c r="XF74" s="267"/>
      <c r="XG74" s="267"/>
      <c r="XH74" s="267"/>
      <c r="XI74" s="267"/>
      <c r="XJ74" s="267"/>
      <c r="XK74" s="267"/>
      <c r="XL74" s="267"/>
      <c r="XM74" s="267"/>
      <c r="XN74" s="267"/>
      <c r="XO74" s="267"/>
      <c r="XP74" s="267"/>
      <c r="XQ74" s="267"/>
      <c r="XR74" s="267"/>
      <c r="XS74" s="267"/>
      <c r="XT74" s="267"/>
      <c r="XU74" s="267"/>
      <c r="XV74" s="267"/>
      <c r="XW74" s="267"/>
      <c r="XX74" s="267"/>
      <c r="XY74" s="267"/>
      <c r="XZ74" s="267"/>
      <c r="YA74" s="267"/>
      <c r="YB74" s="267"/>
      <c r="YC74" s="267"/>
      <c r="YD74" s="267"/>
      <c r="YE74" s="267"/>
      <c r="YF74" s="267"/>
      <c r="YG74" s="267"/>
      <c r="YH74" s="267"/>
      <c r="YI74" s="267"/>
      <c r="YJ74" s="267"/>
      <c r="YK74" s="267"/>
      <c r="YL74" s="267"/>
      <c r="YM74" s="267"/>
      <c r="YN74" s="267"/>
      <c r="YO74" s="267"/>
      <c r="YP74" s="267"/>
      <c r="YQ74" s="267"/>
      <c r="YR74" s="267"/>
      <c r="YS74" s="267"/>
      <c r="YT74" s="267"/>
      <c r="YU74" s="267"/>
      <c r="YV74" s="267"/>
      <c r="YW74" s="267"/>
      <c r="YX74" s="267"/>
      <c r="YY74" s="267"/>
      <c r="YZ74" s="267"/>
      <c r="ZA74" s="267"/>
      <c r="ZB74" s="267"/>
      <c r="ZC74" s="267"/>
      <c r="ZD74" s="267"/>
      <c r="ZE74" s="267"/>
      <c r="ZF74" s="267"/>
      <c r="ZG74" s="267"/>
      <c r="ZH74" s="267"/>
      <c r="ZI74" s="267"/>
      <c r="ZJ74" s="267"/>
      <c r="ZK74" s="267"/>
      <c r="ZL74" s="267"/>
      <c r="ZM74" s="267"/>
      <c r="ZN74" s="267"/>
      <c r="ZO74" s="267"/>
      <c r="ZP74" s="267"/>
      <c r="ZQ74" s="267"/>
      <c r="ZR74" s="267"/>
      <c r="ZS74" s="267"/>
      <c r="ZT74" s="267"/>
      <c r="ZU74" s="267"/>
      <c r="ZV74" s="267"/>
      <c r="ZW74" s="267"/>
      <c r="ZX74" s="267"/>
      <c r="ZY74" s="267"/>
      <c r="ZZ74" s="267"/>
      <c r="AAA74" s="267"/>
      <c r="AAB74" s="267"/>
      <c r="AAC74" s="267"/>
      <c r="AAD74" s="267"/>
      <c r="AAE74" s="267"/>
      <c r="AAF74" s="267"/>
      <c r="AAG74" s="267"/>
      <c r="AAH74" s="267"/>
      <c r="AAI74" s="267"/>
      <c r="AAJ74" s="267"/>
      <c r="AAK74" s="267"/>
      <c r="AAL74" s="267"/>
      <c r="AAM74" s="267"/>
      <c r="AAN74" s="267"/>
      <c r="AAO74" s="267"/>
      <c r="AAP74" s="267"/>
      <c r="AAQ74" s="267"/>
      <c r="AAR74" s="267"/>
      <c r="AAS74" s="267"/>
      <c r="AAT74" s="267"/>
      <c r="AAU74" s="267"/>
      <c r="AAV74" s="267"/>
      <c r="AAW74" s="267"/>
      <c r="AAX74" s="267"/>
      <c r="AAY74" s="267"/>
      <c r="AAZ74" s="267"/>
      <c r="ABA74" s="267"/>
      <c r="ABB74" s="267"/>
      <c r="ABC74" s="267"/>
      <c r="ABD74" s="267"/>
      <c r="ABE74" s="267"/>
      <c r="ABF74" s="267"/>
      <c r="ABG74" s="267"/>
      <c r="ABH74" s="267"/>
      <c r="ABI74" s="267"/>
      <c r="ABJ74" s="267"/>
      <c r="ABK74" s="267"/>
      <c r="ABL74" s="267"/>
      <c r="ABM74" s="267"/>
      <c r="ABN74" s="267"/>
      <c r="ABO74" s="267"/>
      <c r="ABP74" s="267"/>
      <c r="ABQ74" s="267"/>
      <c r="ABR74" s="267"/>
      <c r="ABS74" s="267"/>
      <c r="ABT74" s="267"/>
      <c r="ABU74" s="267"/>
      <c r="ABV74" s="267"/>
      <c r="ABW74" s="267"/>
      <c r="ABX74" s="267"/>
      <c r="ABY74" s="267"/>
      <c r="ABZ74" s="267"/>
      <c r="ACA74" s="267"/>
      <c r="ACB74" s="267"/>
      <c r="ACC74" s="267"/>
      <c r="ACD74" s="267"/>
      <c r="ACE74" s="267"/>
      <c r="ACF74" s="267"/>
      <c r="ACG74" s="267"/>
      <c r="ACH74" s="267"/>
      <c r="ACI74" s="267"/>
      <c r="ACJ74" s="267"/>
      <c r="ACK74" s="267"/>
      <c r="ACL74" s="267"/>
      <c r="ACM74" s="267"/>
      <c r="ACN74" s="267"/>
      <c r="ACO74" s="267"/>
      <c r="ACP74" s="267"/>
      <c r="ACQ74" s="267"/>
      <c r="ACR74" s="267"/>
      <c r="ACS74" s="267"/>
      <c r="ACT74" s="267"/>
      <c r="ACU74" s="267"/>
      <c r="ACV74" s="267"/>
      <c r="ACW74" s="267"/>
      <c r="ACX74" s="267"/>
      <c r="ACY74" s="267"/>
      <c r="ACZ74" s="267"/>
      <c r="ADA74" s="267"/>
      <c r="ADB74" s="267"/>
      <c r="ADC74" s="267"/>
      <c r="ADD74" s="267"/>
      <c r="ADE74" s="267"/>
      <c r="ADF74" s="267"/>
      <c r="ADG74" s="267"/>
      <c r="ADH74" s="267"/>
      <c r="ADI74" s="267"/>
      <c r="ADJ74" s="267"/>
      <c r="ADK74" s="267"/>
      <c r="ADL74" s="267"/>
      <c r="ADM74" s="267"/>
      <c r="ADN74" s="267"/>
      <c r="ADO74" s="267"/>
      <c r="ADP74" s="267"/>
      <c r="ADQ74" s="267"/>
      <c r="ADR74" s="267"/>
      <c r="ADS74" s="267"/>
      <c r="ADT74" s="267"/>
      <c r="ADU74" s="267"/>
      <c r="ADV74" s="267"/>
      <c r="ADW74" s="267"/>
      <c r="ADX74" s="267"/>
      <c r="ADY74" s="267"/>
      <c r="ADZ74" s="267"/>
      <c r="AEA74" s="267"/>
      <c r="AEB74" s="267"/>
      <c r="AEC74" s="267"/>
      <c r="AED74" s="267"/>
      <c r="AEE74" s="267"/>
      <c r="AEF74" s="267"/>
      <c r="AEG74" s="267"/>
      <c r="AEH74" s="267"/>
      <c r="AEI74" s="267"/>
      <c r="AEJ74" s="267"/>
      <c r="AEK74" s="267"/>
      <c r="AEL74" s="267"/>
      <c r="AEM74" s="267"/>
      <c r="AEN74" s="267"/>
      <c r="AEO74" s="267"/>
      <c r="AEP74" s="267"/>
      <c r="AEQ74" s="267"/>
      <c r="AER74" s="267"/>
      <c r="AES74" s="267"/>
      <c r="AET74" s="267"/>
      <c r="AEU74" s="267"/>
      <c r="AEV74" s="267"/>
      <c r="AEW74" s="267"/>
      <c r="AEX74" s="267"/>
      <c r="AEY74" s="267"/>
      <c r="AEZ74" s="267"/>
      <c r="AFA74" s="267"/>
      <c r="AFB74" s="267"/>
      <c r="AFC74" s="267"/>
      <c r="AFD74" s="267"/>
      <c r="AFE74" s="267"/>
      <c r="AFF74" s="267"/>
      <c r="AFG74" s="267"/>
      <c r="AFH74" s="267"/>
      <c r="AFI74" s="267"/>
      <c r="AFJ74" s="267"/>
      <c r="AFK74" s="267"/>
      <c r="AFL74" s="267"/>
      <c r="AFM74" s="267"/>
      <c r="AFN74" s="267"/>
      <c r="AFO74" s="267"/>
      <c r="AFP74" s="267"/>
      <c r="AFQ74" s="267"/>
      <c r="AFR74" s="267"/>
      <c r="AFS74" s="267"/>
      <c r="AFT74" s="267"/>
      <c r="AFU74" s="267"/>
      <c r="AFV74" s="267"/>
      <c r="AFW74" s="267"/>
      <c r="AFX74" s="267"/>
      <c r="AFY74" s="267"/>
      <c r="AFZ74" s="267"/>
      <c r="AGA74" s="267"/>
      <c r="AGB74" s="267"/>
      <c r="AGC74" s="267"/>
      <c r="AGD74" s="267"/>
      <c r="AGE74" s="267"/>
      <c r="AGF74" s="267"/>
      <c r="AGG74" s="267"/>
      <c r="AGH74" s="267"/>
      <c r="AGI74" s="267"/>
      <c r="AGJ74" s="267"/>
      <c r="AGK74" s="267"/>
      <c r="AGL74" s="267"/>
      <c r="AGM74" s="267"/>
      <c r="AGN74" s="267"/>
      <c r="AGO74" s="267"/>
      <c r="AGP74" s="267"/>
      <c r="AGQ74" s="267"/>
      <c r="AGR74" s="267"/>
      <c r="AGS74" s="267"/>
      <c r="AGT74" s="267"/>
      <c r="AGU74" s="267"/>
      <c r="AGV74" s="267"/>
      <c r="AGW74" s="267"/>
      <c r="AGX74" s="267"/>
      <c r="AGY74" s="267"/>
      <c r="AGZ74" s="267"/>
      <c r="AHA74" s="267"/>
      <c r="AHB74" s="267"/>
      <c r="AHC74" s="267"/>
      <c r="AHD74" s="267"/>
      <c r="AHE74" s="267"/>
      <c r="AHF74" s="267"/>
      <c r="AHG74" s="267"/>
      <c r="AHH74" s="267"/>
      <c r="AHI74" s="267"/>
      <c r="AHJ74" s="267"/>
      <c r="AHK74" s="267"/>
      <c r="AHL74" s="267"/>
      <c r="AHM74" s="267"/>
      <c r="AHN74" s="267"/>
      <c r="AHO74" s="267"/>
      <c r="AHP74" s="267"/>
      <c r="AHQ74" s="267"/>
      <c r="AHR74" s="267"/>
      <c r="AHS74" s="267"/>
      <c r="AHT74" s="267"/>
      <c r="AHU74" s="267"/>
      <c r="AHV74" s="267"/>
      <c r="AHW74" s="267"/>
      <c r="AHX74" s="267"/>
      <c r="AHY74" s="267"/>
      <c r="AHZ74" s="267"/>
      <c r="AIA74" s="267"/>
      <c r="AIB74" s="267"/>
      <c r="AIC74" s="267"/>
      <c r="AID74" s="267"/>
      <c r="AIE74" s="267"/>
      <c r="AIF74" s="267"/>
      <c r="AIG74" s="267"/>
      <c r="AIH74" s="267"/>
      <c r="AII74" s="267"/>
      <c r="AIJ74" s="267"/>
      <c r="AIK74" s="267"/>
      <c r="AIL74" s="267"/>
      <c r="AIM74" s="267"/>
      <c r="AIN74" s="267"/>
      <c r="AIO74" s="267"/>
      <c r="AIP74" s="267"/>
      <c r="AIQ74" s="267"/>
      <c r="AIR74" s="267"/>
      <c r="AIS74" s="267"/>
      <c r="AIT74" s="267"/>
      <c r="AIU74" s="267"/>
      <c r="AIV74" s="267"/>
      <c r="AIW74" s="267"/>
      <c r="AIX74" s="267"/>
      <c r="AIY74" s="267"/>
      <c r="AIZ74" s="267"/>
      <c r="AJA74" s="267"/>
      <c r="AJB74" s="267"/>
      <c r="AJC74" s="267"/>
      <c r="AJD74" s="267"/>
      <c r="AJE74" s="267"/>
      <c r="AJF74" s="267"/>
      <c r="AJG74" s="267"/>
      <c r="AJH74" s="267"/>
      <c r="AJI74" s="267"/>
      <c r="AJJ74" s="267"/>
      <c r="AJK74" s="267"/>
      <c r="AJL74" s="267"/>
      <c r="AJM74" s="267"/>
      <c r="AJN74" s="267"/>
      <c r="AJO74" s="267"/>
      <c r="AJP74" s="267"/>
      <c r="AJQ74" s="267"/>
      <c r="AJR74" s="267"/>
      <c r="AJS74" s="267"/>
      <c r="AJT74" s="267"/>
      <c r="AJU74" s="267"/>
      <c r="AJV74" s="267"/>
      <c r="AJW74" s="267"/>
      <c r="AJX74" s="267"/>
      <c r="AJY74" s="267"/>
      <c r="AJZ74" s="267"/>
      <c r="AKA74" s="267"/>
      <c r="AKB74" s="267"/>
      <c r="AKC74" s="267"/>
      <c r="AKD74" s="267"/>
      <c r="AKE74" s="267"/>
      <c r="AKF74" s="267"/>
      <c r="AKG74" s="267"/>
      <c r="AKH74" s="267"/>
      <c r="AKI74" s="267"/>
      <c r="AKJ74" s="267"/>
      <c r="AKK74" s="267"/>
      <c r="AKL74" s="267"/>
      <c r="AKM74" s="267"/>
      <c r="AKN74" s="267"/>
      <c r="AKO74" s="267"/>
      <c r="AKP74" s="267"/>
      <c r="AKQ74" s="267"/>
      <c r="AKR74" s="267"/>
      <c r="AKS74" s="267"/>
      <c r="AKT74" s="267"/>
      <c r="AKU74" s="267"/>
      <c r="AKV74" s="267"/>
      <c r="AKW74" s="267"/>
      <c r="AKX74" s="267"/>
      <c r="AKY74" s="267"/>
      <c r="AKZ74" s="267"/>
      <c r="ALA74" s="267"/>
      <c r="ALB74" s="267"/>
      <c r="ALC74" s="267"/>
      <c r="ALD74" s="267"/>
      <c r="ALE74" s="267"/>
      <c r="ALF74" s="267"/>
      <c r="ALG74" s="267"/>
      <c r="ALH74" s="267"/>
      <c r="ALI74" s="267"/>
      <c r="ALJ74" s="267"/>
      <c r="ALK74" s="267"/>
      <c r="ALL74" s="267"/>
      <c r="ALM74" s="267"/>
      <c r="ALN74" s="267"/>
      <c r="ALO74" s="267"/>
      <c r="ALP74" s="267"/>
      <c r="ALQ74" s="267"/>
      <c r="ALR74" s="267"/>
      <c r="ALS74" s="267"/>
      <c r="ALT74" s="267"/>
      <c r="ALU74" s="267"/>
      <c r="ALV74" s="267"/>
      <c r="ALW74" s="267"/>
      <c r="ALX74" s="267"/>
      <c r="ALY74" s="267"/>
      <c r="ALZ74" s="267"/>
      <c r="AMA74" s="267"/>
      <c r="AMB74" s="267"/>
      <c r="AMC74" s="267"/>
      <c r="AMD74" s="267"/>
      <c r="AME74" s="267"/>
      <c r="AMF74" s="267"/>
      <c r="AMG74" s="267"/>
      <c r="AMH74" s="267"/>
    </row>
    <row r="75" spans="1:1025" s="239" customFormat="1" ht="12.75">
      <c r="A75" s="1012" t="s">
        <v>2269</v>
      </c>
      <c r="B75" s="1007" t="s">
        <v>2268</v>
      </c>
      <c r="C75" s="1047">
        <v>1000000</v>
      </c>
      <c r="D75" s="1047">
        <v>-185880</v>
      </c>
      <c r="E75" s="1047">
        <v>814120</v>
      </c>
      <c r="F75" s="1047">
        <v>341640</v>
      </c>
      <c r="G75" s="1047">
        <v>472480</v>
      </c>
      <c r="H75" s="1054">
        <f t="shared" si="1"/>
        <v>0.41964329582862475</v>
      </c>
      <c r="I75" s="100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c r="DM75" s="267"/>
      <c r="DN75" s="267"/>
      <c r="DO75" s="267"/>
      <c r="DP75" s="267"/>
      <c r="DQ75" s="267"/>
      <c r="DR75" s="267"/>
      <c r="DS75" s="267"/>
      <c r="DT75" s="267"/>
      <c r="DU75" s="267"/>
      <c r="DV75" s="267"/>
      <c r="DW75" s="267"/>
      <c r="DX75" s="267"/>
      <c r="DY75" s="267"/>
      <c r="DZ75" s="267"/>
      <c r="EA75" s="267"/>
      <c r="EB75" s="267"/>
      <c r="EC75" s="267"/>
      <c r="ED75" s="267"/>
      <c r="EE75" s="267"/>
      <c r="EF75" s="267"/>
      <c r="EG75" s="267"/>
      <c r="EH75" s="267"/>
      <c r="EI75" s="267"/>
      <c r="EJ75" s="267"/>
      <c r="EK75" s="267"/>
      <c r="EL75" s="267"/>
      <c r="EM75" s="267"/>
      <c r="EN75" s="267"/>
      <c r="EO75" s="267"/>
      <c r="EP75" s="267"/>
      <c r="EQ75" s="267"/>
      <c r="ER75" s="267"/>
      <c r="ES75" s="267"/>
      <c r="ET75" s="267"/>
      <c r="EU75" s="267"/>
      <c r="EV75" s="267"/>
      <c r="EW75" s="267"/>
      <c r="EX75" s="267"/>
      <c r="EY75" s="267"/>
      <c r="EZ75" s="267"/>
      <c r="FA75" s="267"/>
      <c r="FB75" s="267"/>
      <c r="FC75" s="267"/>
      <c r="FD75" s="267"/>
      <c r="FE75" s="267"/>
      <c r="FF75" s="267"/>
      <c r="FG75" s="267"/>
      <c r="FH75" s="267"/>
      <c r="FI75" s="267"/>
      <c r="FJ75" s="267"/>
      <c r="FK75" s="267"/>
      <c r="FL75" s="267"/>
      <c r="FM75" s="267"/>
      <c r="FN75" s="267"/>
      <c r="FO75" s="267"/>
      <c r="FP75" s="267"/>
      <c r="FQ75" s="267"/>
      <c r="FR75" s="267"/>
      <c r="FS75" s="267"/>
      <c r="FT75" s="267"/>
      <c r="FU75" s="267"/>
      <c r="FV75" s="267"/>
      <c r="FW75" s="267"/>
      <c r="FX75" s="267"/>
      <c r="FY75" s="267"/>
      <c r="FZ75" s="267"/>
      <c r="GA75" s="267"/>
      <c r="GB75" s="267"/>
      <c r="GC75" s="267"/>
      <c r="GD75" s="267"/>
      <c r="GE75" s="267"/>
      <c r="GF75" s="267"/>
      <c r="GG75" s="267"/>
      <c r="GH75" s="267"/>
      <c r="GI75" s="267"/>
      <c r="GJ75" s="267"/>
      <c r="GK75" s="267"/>
      <c r="GL75" s="267"/>
      <c r="GM75" s="267"/>
      <c r="GN75" s="267"/>
      <c r="GO75" s="267"/>
      <c r="GP75" s="267"/>
      <c r="GQ75" s="267"/>
      <c r="GR75" s="267"/>
      <c r="GS75" s="267"/>
      <c r="GT75" s="267"/>
      <c r="GU75" s="267"/>
      <c r="GV75" s="267"/>
      <c r="GW75" s="267"/>
      <c r="GX75" s="267"/>
      <c r="GY75" s="267"/>
      <c r="GZ75" s="267"/>
      <c r="HA75" s="267"/>
      <c r="HB75" s="267"/>
      <c r="HC75" s="267"/>
      <c r="HD75" s="267"/>
      <c r="HE75" s="267"/>
      <c r="HF75" s="267"/>
      <c r="HG75" s="267"/>
      <c r="HH75" s="267"/>
      <c r="HI75" s="267"/>
      <c r="HJ75" s="267"/>
      <c r="HK75" s="267"/>
      <c r="HL75" s="267"/>
      <c r="HM75" s="267"/>
      <c r="HN75" s="267"/>
      <c r="HO75" s="267"/>
      <c r="HP75" s="267"/>
      <c r="HQ75" s="267"/>
      <c r="HR75" s="267"/>
      <c r="HS75" s="267"/>
      <c r="HT75" s="267"/>
      <c r="HU75" s="267"/>
      <c r="HV75" s="267"/>
      <c r="HW75" s="267"/>
      <c r="HX75" s="267"/>
      <c r="HY75" s="267"/>
      <c r="HZ75" s="267"/>
      <c r="IA75" s="267"/>
      <c r="IB75" s="267"/>
      <c r="IC75" s="267"/>
      <c r="ID75" s="267"/>
      <c r="IE75" s="267"/>
      <c r="IF75" s="267"/>
      <c r="IG75" s="267"/>
      <c r="IH75" s="267"/>
      <c r="II75" s="267"/>
      <c r="IJ75" s="267"/>
      <c r="IK75" s="267"/>
      <c r="IL75" s="267"/>
      <c r="IM75" s="267"/>
      <c r="IN75" s="267"/>
      <c r="IO75" s="267"/>
      <c r="IP75" s="267"/>
      <c r="IQ75" s="267"/>
      <c r="IR75" s="267"/>
      <c r="IS75" s="267"/>
      <c r="IT75" s="267"/>
      <c r="IU75" s="267"/>
      <c r="IV75" s="267"/>
      <c r="IW75" s="267"/>
      <c r="IX75" s="267"/>
      <c r="IY75" s="267"/>
      <c r="IZ75" s="267"/>
      <c r="JA75" s="267"/>
      <c r="JB75" s="267"/>
      <c r="JC75" s="267"/>
      <c r="JD75" s="267"/>
      <c r="JE75" s="267"/>
      <c r="JF75" s="267"/>
      <c r="JG75" s="267"/>
      <c r="JH75" s="267"/>
      <c r="JI75" s="267"/>
      <c r="JJ75" s="267"/>
      <c r="JK75" s="267"/>
      <c r="JL75" s="267"/>
      <c r="JM75" s="267"/>
      <c r="JN75" s="267"/>
      <c r="JO75" s="267"/>
      <c r="JP75" s="267"/>
      <c r="JQ75" s="267"/>
      <c r="JR75" s="267"/>
      <c r="JS75" s="267"/>
      <c r="JT75" s="267"/>
      <c r="JU75" s="267"/>
      <c r="JV75" s="267"/>
      <c r="JW75" s="267"/>
      <c r="JX75" s="267"/>
      <c r="JY75" s="267"/>
      <c r="JZ75" s="267"/>
      <c r="KA75" s="267"/>
      <c r="KB75" s="267"/>
      <c r="KC75" s="267"/>
      <c r="KD75" s="267"/>
      <c r="KE75" s="267"/>
      <c r="KF75" s="267"/>
      <c r="KG75" s="267"/>
      <c r="KH75" s="267"/>
      <c r="KI75" s="267"/>
      <c r="KJ75" s="267"/>
      <c r="KK75" s="267"/>
      <c r="KL75" s="267"/>
      <c r="KM75" s="267"/>
      <c r="KN75" s="267"/>
      <c r="KO75" s="267"/>
      <c r="KP75" s="267"/>
      <c r="KQ75" s="267"/>
      <c r="KR75" s="267"/>
      <c r="KS75" s="267"/>
      <c r="KT75" s="267"/>
      <c r="KU75" s="267"/>
      <c r="KV75" s="267"/>
      <c r="KW75" s="267"/>
      <c r="KX75" s="267"/>
      <c r="KY75" s="267"/>
      <c r="KZ75" s="267"/>
      <c r="LA75" s="267"/>
      <c r="LB75" s="267"/>
      <c r="LC75" s="267"/>
      <c r="LD75" s="267"/>
      <c r="LE75" s="267"/>
      <c r="LF75" s="267"/>
      <c r="LG75" s="267"/>
      <c r="LH75" s="267"/>
      <c r="LI75" s="267"/>
      <c r="LJ75" s="267"/>
      <c r="LK75" s="267"/>
      <c r="LL75" s="267"/>
      <c r="LM75" s="267"/>
      <c r="LN75" s="267"/>
      <c r="LO75" s="267"/>
      <c r="LP75" s="267"/>
      <c r="LQ75" s="267"/>
      <c r="LR75" s="267"/>
      <c r="LS75" s="267"/>
      <c r="LT75" s="267"/>
      <c r="LU75" s="267"/>
      <c r="LV75" s="267"/>
      <c r="LW75" s="267"/>
      <c r="LX75" s="267"/>
      <c r="LY75" s="267"/>
      <c r="LZ75" s="267"/>
      <c r="MA75" s="267"/>
      <c r="MB75" s="267"/>
      <c r="MC75" s="267"/>
      <c r="MD75" s="267"/>
      <c r="ME75" s="267"/>
      <c r="MF75" s="267"/>
      <c r="MG75" s="267"/>
      <c r="MH75" s="267"/>
      <c r="MI75" s="267"/>
      <c r="MJ75" s="267"/>
      <c r="MK75" s="267"/>
      <c r="ML75" s="267"/>
      <c r="MM75" s="267"/>
      <c r="MN75" s="267"/>
      <c r="MO75" s="267"/>
      <c r="MP75" s="267"/>
      <c r="MQ75" s="267"/>
      <c r="MR75" s="267"/>
      <c r="MS75" s="267"/>
      <c r="MT75" s="267"/>
      <c r="MU75" s="267"/>
      <c r="MV75" s="267"/>
      <c r="MW75" s="267"/>
      <c r="MX75" s="267"/>
      <c r="MY75" s="267"/>
      <c r="MZ75" s="267"/>
      <c r="NA75" s="267"/>
      <c r="NB75" s="267"/>
      <c r="NC75" s="267"/>
      <c r="ND75" s="267"/>
      <c r="NE75" s="267"/>
      <c r="NF75" s="267"/>
      <c r="NG75" s="267"/>
      <c r="NH75" s="267"/>
      <c r="NI75" s="267"/>
      <c r="NJ75" s="267"/>
      <c r="NK75" s="267"/>
      <c r="NL75" s="267"/>
      <c r="NM75" s="267"/>
      <c r="NN75" s="267"/>
      <c r="NO75" s="267"/>
      <c r="NP75" s="267"/>
      <c r="NQ75" s="267"/>
      <c r="NR75" s="267"/>
      <c r="NS75" s="267"/>
      <c r="NT75" s="267"/>
      <c r="NU75" s="267"/>
      <c r="NV75" s="267"/>
      <c r="NW75" s="267"/>
      <c r="NX75" s="267"/>
      <c r="NY75" s="267"/>
      <c r="NZ75" s="267"/>
      <c r="OA75" s="267"/>
      <c r="OB75" s="267"/>
      <c r="OC75" s="267"/>
      <c r="OD75" s="267"/>
      <c r="OE75" s="267"/>
      <c r="OF75" s="267"/>
      <c r="OG75" s="267"/>
      <c r="OH75" s="267"/>
      <c r="OI75" s="267"/>
      <c r="OJ75" s="267"/>
      <c r="OK75" s="267"/>
      <c r="OL75" s="267"/>
      <c r="OM75" s="267"/>
      <c r="ON75" s="267"/>
      <c r="OO75" s="267"/>
      <c r="OP75" s="267"/>
      <c r="OQ75" s="267"/>
      <c r="OR75" s="267"/>
      <c r="OS75" s="267"/>
      <c r="OT75" s="267"/>
      <c r="OU75" s="267"/>
      <c r="OV75" s="267"/>
      <c r="OW75" s="267"/>
      <c r="OX75" s="267"/>
      <c r="OY75" s="267"/>
      <c r="OZ75" s="267"/>
      <c r="PA75" s="267"/>
      <c r="PB75" s="267"/>
      <c r="PC75" s="267"/>
      <c r="PD75" s="267"/>
      <c r="PE75" s="267"/>
      <c r="PF75" s="267"/>
      <c r="PG75" s="267"/>
      <c r="PH75" s="267"/>
      <c r="PI75" s="267"/>
      <c r="PJ75" s="267"/>
      <c r="PK75" s="267"/>
      <c r="PL75" s="267"/>
      <c r="PM75" s="267"/>
      <c r="PN75" s="267"/>
      <c r="PO75" s="267"/>
      <c r="PP75" s="267"/>
      <c r="PQ75" s="267"/>
      <c r="PR75" s="267"/>
      <c r="PS75" s="267"/>
      <c r="PT75" s="267"/>
      <c r="PU75" s="267"/>
      <c r="PV75" s="267"/>
      <c r="PW75" s="267"/>
      <c r="PX75" s="267"/>
      <c r="PY75" s="267"/>
      <c r="PZ75" s="267"/>
      <c r="QA75" s="267"/>
      <c r="QB75" s="267"/>
      <c r="QC75" s="267"/>
      <c r="QD75" s="267"/>
      <c r="QE75" s="267"/>
      <c r="QF75" s="267"/>
      <c r="QG75" s="267"/>
      <c r="QH75" s="267"/>
      <c r="QI75" s="267"/>
      <c r="QJ75" s="267"/>
      <c r="QK75" s="267"/>
      <c r="QL75" s="267"/>
      <c r="QM75" s="267"/>
      <c r="QN75" s="267"/>
      <c r="QO75" s="267"/>
      <c r="QP75" s="267"/>
      <c r="QQ75" s="267"/>
      <c r="QR75" s="267"/>
      <c r="QS75" s="267"/>
      <c r="QT75" s="267"/>
      <c r="QU75" s="267"/>
      <c r="QV75" s="267"/>
      <c r="QW75" s="267"/>
      <c r="QX75" s="267"/>
      <c r="QY75" s="267"/>
      <c r="QZ75" s="267"/>
      <c r="RA75" s="267"/>
      <c r="RB75" s="267"/>
      <c r="RC75" s="267"/>
      <c r="RD75" s="267"/>
      <c r="RE75" s="267"/>
      <c r="RF75" s="267"/>
      <c r="RG75" s="267"/>
      <c r="RH75" s="267"/>
      <c r="RI75" s="267"/>
      <c r="RJ75" s="267"/>
      <c r="RK75" s="267"/>
      <c r="RL75" s="267"/>
      <c r="RM75" s="267"/>
      <c r="RN75" s="267"/>
      <c r="RO75" s="267"/>
      <c r="RP75" s="267"/>
      <c r="RQ75" s="267"/>
      <c r="RR75" s="267"/>
      <c r="RS75" s="267"/>
      <c r="RT75" s="267"/>
      <c r="RU75" s="267"/>
      <c r="RV75" s="267"/>
      <c r="RW75" s="267"/>
      <c r="RX75" s="267"/>
      <c r="RY75" s="267"/>
      <c r="RZ75" s="267"/>
      <c r="SA75" s="267"/>
      <c r="SB75" s="267"/>
      <c r="SC75" s="267"/>
      <c r="SD75" s="267"/>
      <c r="SE75" s="267"/>
      <c r="SF75" s="267"/>
      <c r="SG75" s="267"/>
      <c r="SH75" s="267"/>
      <c r="SI75" s="267"/>
      <c r="SJ75" s="267"/>
      <c r="SK75" s="267"/>
      <c r="SL75" s="267"/>
      <c r="SM75" s="267"/>
      <c r="SN75" s="267"/>
      <c r="SO75" s="267"/>
      <c r="SP75" s="267"/>
      <c r="SQ75" s="267"/>
      <c r="SR75" s="267"/>
      <c r="SS75" s="267"/>
      <c r="ST75" s="267"/>
      <c r="SU75" s="267"/>
      <c r="SV75" s="267"/>
      <c r="SW75" s="267"/>
      <c r="SX75" s="267"/>
      <c r="SY75" s="267"/>
      <c r="SZ75" s="267"/>
      <c r="TA75" s="267"/>
      <c r="TB75" s="267"/>
      <c r="TC75" s="267"/>
      <c r="TD75" s="267"/>
      <c r="TE75" s="267"/>
      <c r="TF75" s="267"/>
      <c r="TG75" s="267"/>
      <c r="TH75" s="267"/>
      <c r="TI75" s="267"/>
      <c r="TJ75" s="267"/>
      <c r="TK75" s="267"/>
      <c r="TL75" s="267"/>
      <c r="TM75" s="267"/>
      <c r="TN75" s="267"/>
      <c r="TO75" s="267"/>
      <c r="TP75" s="267"/>
      <c r="TQ75" s="267"/>
      <c r="TR75" s="267"/>
      <c r="TS75" s="267"/>
      <c r="TT75" s="267"/>
      <c r="TU75" s="267"/>
      <c r="TV75" s="267"/>
      <c r="TW75" s="267"/>
      <c r="TX75" s="267"/>
      <c r="TY75" s="267"/>
      <c r="TZ75" s="267"/>
      <c r="UA75" s="267"/>
      <c r="UB75" s="267"/>
      <c r="UC75" s="267"/>
      <c r="UD75" s="267"/>
      <c r="UE75" s="267"/>
      <c r="UF75" s="267"/>
      <c r="UG75" s="267"/>
      <c r="UH75" s="267"/>
      <c r="UI75" s="267"/>
      <c r="UJ75" s="267"/>
      <c r="UK75" s="267"/>
      <c r="UL75" s="267"/>
      <c r="UM75" s="267"/>
      <c r="UN75" s="267"/>
      <c r="UO75" s="267"/>
      <c r="UP75" s="267"/>
      <c r="UQ75" s="267"/>
      <c r="UR75" s="267"/>
      <c r="US75" s="267"/>
      <c r="UT75" s="267"/>
      <c r="UU75" s="267"/>
      <c r="UV75" s="267"/>
      <c r="UW75" s="267"/>
      <c r="UX75" s="267"/>
      <c r="UY75" s="267"/>
      <c r="UZ75" s="267"/>
      <c r="VA75" s="267"/>
      <c r="VB75" s="267"/>
      <c r="VC75" s="267"/>
      <c r="VD75" s="267"/>
      <c r="VE75" s="267"/>
      <c r="VF75" s="267"/>
      <c r="VG75" s="267"/>
      <c r="VH75" s="267"/>
      <c r="VI75" s="267"/>
      <c r="VJ75" s="267"/>
      <c r="VK75" s="267"/>
      <c r="VL75" s="267"/>
      <c r="VM75" s="267"/>
      <c r="VN75" s="267"/>
      <c r="VO75" s="267"/>
      <c r="VP75" s="267"/>
      <c r="VQ75" s="267"/>
      <c r="VR75" s="267"/>
      <c r="VS75" s="267"/>
      <c r="VT75" s="267"/>
      <c r="VU75" s="267"/>
      <c r="VV75" s="267"/>
      <c r="VW75" s="267"/>
      <c r="VX75" s="267"/>
      <c r="VY75" s="267"/>
      <c r="VZ75" s="267"/>
      <c r="WA75" s="267"/>
      <c r="WB75" s="267"/>
      <c r="WC75" s="267"/>
      <c r="WD75" s="267"/>
      <c r="WE75" s="267"/>
      <c r="WF75" s="267"/>
      <c r="WG75" s="267"/>
      <c r="WH75" s="267"/>
      <c r="WI75" s="267"/>
      <c r="WJ75" s="267"/>
      <c r="WK75" s="267"/>
      <c r="WL75" s="267"/>
      <c r="WM75" s="267"/>
      <c r="WN75" s="267"/>
      <c r="WO75" s="267"/>
      <c r="WP75" s="267"/>
      <c r="WQ75" s="267"/>
      <c r="WR75" s="267"/>
      <c r="WS75" s="267"/>
      <c r="WT75" s="267"/>
      <c r="WU75" s="267"/>
      <c r="WV75" s="267"/>
      <c r="WW75" s="267"/>
      <c r="WX75" s="267"/>
      <c r="WY75" s="267"/>
      <c r="WZ75" s="267"/>
      <c r="XA75" s="267"/>
      <c r="XB75" s="267"/>
      <c r="XC75" s="267"/>
      <c r="XD75" s="267"/>
      <c r="XE75" s="267"/>
      <c r="XF75" s="267"/>
      <c r="XG75" s="267"/>
      <c r="XH75" s="267"/>
      <c r="XI75" s="267"/>
      <c r="XJ75" s="267"/>
      <c r="XK75" s="267"/>
      <c r="XL75" s="267"/>
      <c r="XM75" s="267"/>
      <c r="XN75" s="267"/>
      <c r="XO75" s="267"/>
      <c r="XP75" s="267"/>
      <c r="XQ75" s="267"/>
      <c r="XR75" s="267"/>
      <c r="XS75" s="267"/>
      <c r="XT75" s="267"/>
      <c r="XU75" s="267"/>
      <c r="XV75" s="267"/>
      <c r="XW75" s="267"/>
      <c r="XX75" s="267"/>
      <c r="XY75" s="267"/>
      <c r="XZ75" s="267"/>
      <c r="YA75" s="267"/>
      <c r="YB75" s="267"/>
      <c r="YC75" s="267"/>
      <c r="YD75" s="267"/>
      <c r="YE75" s="267"/>
      <c r="YF75" s="267"/>
      <c r="YG75" s="267"/>
      <c r="YH75" s="267"/>
      <c r="YI75" s="267"/>
      <c r="YJ75" s="267"/>
      <c r="YK75" s="267"/>
      <c r="YL75" s="267"/>
      <c r="YM75" s="267"/>
      <c r="YN75" s="267"/>
      <c r="YO75" s="267"/>
      <c r="YP75" s="267"/>
      <c r="YQ75" s="267"/>
      <c r="YR75" s="267"/>
      <c r="YS75" s="267"/>
      <c r="YT75" s="267"/>
      <c r="YU75" s="267"/>
      <c r="YV75" s="267"/>
      <c r="YW75" s="267"/>
      <c r="YX75" s="267"/>
      <c r="YY75" s="267"/>
      <c r="YZ75" s="267"/>
      <c r="ZA75" s="267"/>
      <c r="ZB75" s="267"/>
      <c r="ZC75" s="267"/>
      <c r="ZD75" s="267"/>
      <c r="ZE75" s="267"/>
      <c r="ZF75" s="267"/>
      <c r="ZG75" s="267"/>
      <c r="ZH75" s="267"/>
      <c r="ZI75" s="267"/>
      <c r="ZJ75" s="267"/>
      <c r="ZK75" s="267"/>
      <c r="ZL75" s="267"/>
      <c r="ZM75" s="267"/>
      <c r="ZN75" s="267"/>
      <c r="ZO75" s="267"/>
      <c r="ZP75" s="267"/>
      <c r="ZQ75" s="267"/>
      <c r="ZR75" s="267"/>
      <c r="ZS75" s="267"/>
      <c r="ZT75" s="267"/>
      <c r="ZU75" s="267"/>
      <c r="ZV75" s="267"/>
      <c r="ZW75" s="267"/>
      <c r="ZX75" s="267"/>
      <c r="ZY75" s="267"/>
      <c r="ZZ75" s="267"/>
      <c r="AAA75" s="267"/>
      <c r="AAB75" s="267"/>
      <c r="AAC75" s="267"/>
      <c r="AAD75" s="267"/>
      <c r="AAE75" s="267"/>
      <c r="AAF75" s="267"/>
      <c r="AAG75" s="267"/>
      <c r="AAH75" s="267"/>
      <c r="AAI75" s="267"/>
      <c r="AAJ75" s="267"/>
      <c r="AAK75" s="267"/>
      <c r="AAL75" s="267"/>
      <c r="AAM75" s="267"/>
      <c r="AAN75" s="267"/>
      <c r="AAO75" s="267"/>
      <c r="AAP75" s="267"/>
      <c r="AAQ75" s="267"/>
      <c r="AAR75" s="267"/>
      <c r="AAS75" s="267"/>
      <c r="AAT75" s="267"/>
      <c r="AAU75" s="267"/>
      <c r="AAV75" s="267"/>
      <c r="AAW75" s="267"/>
      <c r="AAX75" s="267"/>
      <c r="AAY75" s="267"/>
      <c r="AAZ75" s="267"/>
      <c r="ABA75" s="267"/>
      <c r="ABB75" s="267"/>
      <c r="ABC75" s="267"/>
      <c r="ABD75" s="267"/>
      <c r="ABE75" s="267"/>
      <c r="ABF75" s="267"/>
      <c r="ABG75" s="267"/>
      <c r="ABH75" s="267"/>
      <c r="ABI75" s="267"/>
      <c r="ABJ75" s="267"/>
      <c r="ABK75" s="267"/>
      <c r="ABL75" s="267"/>
      <c r="ABM75" s="267"/>
      <c r="ABN75" s="267"/>
      <c r="ABO75" s="267"/>
      <c r="ABP75" s="267"/>
      <c r="ABQ75" s="267"/>
      <c r="ABR75" s="267"/>
      <c r="ABS75" s="267"/>
      <c r="ABT75" s="267"/>
      <c r="ABU75" s="267"/>
      <c r="ABV75" s="267"/>
      <c r="ABW75" s="267"/>
      <c r="ABX75" s="267"/>
      <c r="ABY75" s="267"/>
      <c r="ABZ75" s="267"/>
      <c r="ACA75" s="267"/>
      <c r="ACB75" s="267"/>
      <c r="ACC75" s="267"/>
      <c r="ACD75" s="267"/>
      <c r="ACE75" s="267"/>
      <c r="ACF75" s="267"/>
      <c r="ACG75" s="267"/>
      <c r="ACH75" s="267"/>
      <c r="ACI75" s="267"/>
      <c r="ACJ75" s="267"/>
      <c r="ACK75" s="267"/>
      <c r="ACL75" s="267"/>
      <c r="ACM75" s="267"/>
      <c r="ACN75" s="267"/>
      <c r="ACO75" s="267"/>
      <c r="ACP75" s="267"/>
      <c r="ACQ75" s="267"/>
      <c r="ACR75" s="267"/>
      <c r="ACS75" s="267"/>
      <c r="ACT75" s="267"/>
      <c r="ACU75" s="267"/>
      <c r="ACV75" s="267"/>
      <c r="ACW75" s="267"/>
      <c r="ACX75" s="267"/>
      <c r="ACY75" s="267"/>
      <c r="ACZ75" s="267"/>
      <c r="ADA75" s="267"/>
      <c r="ADB75" s="267"/>
      <c r="ADC75" s="267"/>
      <c r="ADD75" s="267"/>
      <c r="ADE75" s="267"/>
      <c r="ADF75" s="267"/>
      <c r="ADG75" s="267"/>
      <c r="ADH75" s="267"/>
      <c r="ADI75" s="267"/>
      <c r="ADJ75" s="267"/>
      <c r="ADK75" s="267"/>
      <c r="ADL75" s="267"/>
      <c r="ADM75" s="267"/>
      <c r="ADN75" s="267"/>
      <c r="ADO75" s="267"/>
      <c r="ADP75" s="267"/>
      <c r="ADQ75" s="267"/>
      <c r="ADR75" s="267"/>
      <c r="ADS75" s="267"/>
      <c r="ADT75" s="267"/>
      <c r="ADU75" s="267"/>
      <c r="ADV75" s="267"/>
      <c r="ADW75" s="267"/>
      <c r="ADX75" s="267"/>
      <c r="ADY75" s="267"/>
      <c r="ADZ75" s="267"/>
      <c r="AEA75" s="267"/>
      <c r="AEB75" s="267"/>
      <c r="AEC75" s="267"/>
      <c r="AED75" s="267"/>
      <c r="AEE75" s="267"/>
      <c r="AEF75" s="267"/>
      <c r="AEG75" s="267"/>
      <c r="AEH75" s="267"/>
      <c r="AEI75" s="267"/>
      <c r="AEJ75" s="267"/>
      <c r="AEK75" s="267"/>
      <c r="AEL75" s="267"/>
      <c r="AEM75" s="267"/>
      <c r="AEN75" s="267"/>
      <c r="AEO75" s="267"/>
      <c r="AEP75" s="267"/>
      <c r="AEQ75" s="267"/>
      <c r="AER75" s="267"/>
      <c r="AES75" s="267"/>
      <c r="AET75" s="267"/>
      <c r="AEU75" s="267"/>
      <c r="AEV75" s="267"/>
      <c r="AEW75" s="267"/>
      <c r="AEX75" s="267"/>
      <c r="AEY75" s="267"/>
      <c r="AEZ75" s="267"/>
      <c r="AFA75" s="267"/>
      <c r="AFB75" s="267"/>
      <c r="AFC75" s="267"/>
      <c r="AFD75" s="267"/>
      <c r="AFE75" s="267"/>
      <c r="AFF75" s="267"/>
      <c r="AFG75" s="267"/>
      <c r="AFH75" s="267"/>
      <c r="AFI75" s="267"/>
      <c r="AFJ75" s="267"/>
      <c r="AFK75" s="267"/>
      <c r="AFL75" s="267"/>
      <c r="AFM75" s="267"/>
      <c r="AFN75" s="267"/>
      <c r="AFO75" s="267"/>
      <c r="AFP75" s="267"/>
      <c r="AFQ75" s="267"/>
      <c r="AFR75" s="267"/>
      <c r="AFS75" s="267"/>
      <c r="AFT75" s="267"/>
      <c r="AFU75" s="267"/>
      <c r="AFV75" s="267"/>
      <c r="AFW75" s="267"/>
      <c r="AFX75" s="267"/>
      <c r="AFY75" s="267"/>
      <c r="AFZ75" s="267"/>
      <c r="AGA75" s="267"/>
      <c r="AGB75" s="267"/>
      <c r="AGC75" s="267"/>
      <c r="AGD75" s="267"/>
      <c r="AGE75" s="267"/>
      <c r="AGF75" s="267"/>
      <c r="AGG75" s="267"/>
      <c r="AGH75" s="267"/>
      <c r="AGI75" s="267"/>
      <c r="AGJ75" s="267"/>
      <c r="AGK75" s="267"/>
      <c r="AGL75" s="267"/>
      <c r="AGM75" s="267"/>
      <c r="AGN75" s="267"/>
      <c r="AGO75" s="267"/>
      <c r="AGP75" s="267"/>
      <c r="AGQ75" s="267"/>
      <c r="AGR75" s="267"/>
      <c r="AGS75" s="267"/>
      <c r="AGT75" s="267"/>
      <c r="AGU75" s="267"/>
      <c r="AGV75" s="267"/>
      <c r="AGW75" s="267"/>
      <c r="AGX75" s="267"/>
      <c r="AGY75" s="267"/>
      <c r="AGZ75" s="267"/>
      <c r="AHA75" s="267"/>
      <c r="AHB75" s="267"/>
      <c r="AHC75" s="267"/>
      <c r="AHD75" s="267"/>
      <c r="AHE75" s="267"/>
      <c r="AHF75" s="267"/>
      <c r="AHG75" s="267"/>
      <c r="AHH75" s="267"/>
      <c r="AHI75" s="267"/>
      <c r="AHJ75" s="267"/>
      <c r="AHK75" s="267"/>
      <c r="AHL75" s="267"/>
      <c r="AHM75" s="267"/>
      <c r="AHN75" s="267"/>
      <c r="AHO75" s="267"/>
      <c r="AHP75" s="267"/>
      <c r="AHQ75" s="267"/>
      <c r="AHR75" s="267"/>
      <c r="AHS75" s="267"/>
      <c r="AHT75" s="267"/>
      <c r="AHU75" s="267"/>
      <c r="AHV75" s="267"/>
      <c r="AHW75" s="267"/>
      <c r="AHX75" s="267"/>
      <c r="AHY75" s="267"/>
      <c r="AHZ75" s="267"/>
      <c r="AIA75" s="267"/>
      <c r="AIB75" s="267"/>
      <c r="AIC75" s="267"/>
      <c r="AID75" s="267"/>
      <c r="AIE75" s="267"/>
      <c r="AIF75" s="267"/>
      <c r="AIG75" s="267"/>
      <c r="AIH75" s="267"/>
      <c r="AII75" s="267"/>
      <c r="AIJ75" s="267"/>
      <c r="AIK75" s="267"/>
      <c r="AIL75" s="267"/>
      <c r="AIM75" s="267"/>
      <c r="AIN75" s="267"/>
      <c r="AIO75" s="267"/>
      <c r="AIP75" s="267"/>
      <c r="AIQ75" s="267"/>
      <c r="AIR75" s="267"/>
      <c r="AIS75" s="267"/>
      <c r="AIT75" s="267"/>
      <c r="AIU75" s="267"/>
      <c r="AIV75" s="267"/>
      <c r="AIW75" s="267"/>
      <c r="AIX75" s="267"/>
      <c r="AIY75" s="267"/>
      <c r="AIZ75" s="267"/>
      <c r="AJA75" s="267"/>
      <c r="AJB75" s="267"/>
      <c r="AJC75" s="267"/>
      <c r="AJD75" s="267"/>
      <c r="AJE75" s="267"/>
      <c r="AJF75" s="267"/>
      <c r="AJG75" s="267"/>
      <c r="AJH75" s="267"/>
      <c r="AJI75" s="267"/>
      <c r="AJJ75" s="267"/>
      <c r="AJK75" s="267"/>
      <c r="AJL75" s="267"/>
      <c r="AJM75" s="267"/>
      <c r="AJN75" s="267"/>
      <c r="AJO75" s="267"/>
      <c r="AJP75" s="267"/>
      <c r="AJQ75" s="267"/>
      <c r="AJR75" s="267"/>
      <c r="AJS75" s="267"/>
      <c r="AJT75" s="267"/>
      <c r="AJU75" s="267"/>
      <c r="AJV75" s="267"/>
      <c r="AJW75" s="267"/>
      <c r="AJX75" s="267"/>
      <c r="AJY75" s="267"/>
      <c r="AJZ75" s="267"/>
      <c r="AKA75" s="267"/>
      <c r="AKB75" s="267"/>
      <c r="AKC75" s="267"/>
      <c r="AKD75" s="267"/>
      <c r="AKE75" s="267"/>
      <c r="AKF75" s="267"/>
      <c r="AKG75" s="267"/>
      <c r="AKH75" s="267"/>
      <c r="AKI75" s="267"/>
      <c r="AKJ75" s="267"/>
      <c r="AKK75" s="267"/>
      <c r="AKL75" s="267"/>
      <c r="AKM75" s="267"/>
      <c r="AKN75" s="267"/>
      <c r="AKO75" s="267"/>
      <c r="AKP75" s="267"/>
      <c r="AKQ75" s="267"/>
      <c r="AKR75" s="267"/>
      <c r="AKS75" s="267"/>
      <c r="AKT75" s="267"/>
      <c r="AKU75" s="267"/>
      <c r="AKV75" s="267"/>
      <c r="AKW75" s="267"/>
      <c r="AKX75" s="267"/>
      <c r="AKY75" s="267"/>
      <c r="AKZ75" s="267"/>
      <c r="ALA75" s="267"/>
      <c r="ALB75" s="267"/>
      <c r="ALC75" s="267"/>
      <c r="ALD75" s="267"/>
      <c r="ALE75" s="267"/>
      <c r="ALF75" s="267"/>
      <c r="ALG75" s="267"/>
      <c r="ALH75" s="267"/>
      <c r="ALI75" s="267"/>
      <c r="ALJ75" s="267"/>
      <c r="ALK75" s="267"/>
      <c r="ALL75" s="267"/>
      <c r="ALM75" s="267"/>
      <c r="ALN75" s="267"/>
      <c r="ALO75" s="267"/>
      <c r="ALP75" s="267"/>
      <c r="ALQ75" s="267"/>
      <c r="ALR75" s="267"/>
      <c r="ALS75" s="267"/>
      <c r="ALT75" s="267"/>
      <c r="ALU75" s="267"/>
      <c r="ALV75" s="267"/>
      <c r="ALW75" s="267"/>
      <c r="ALX75" s="267"/>
      <c r="ALY75" s="267"/>
      <c r="ALZ75" s="267"/>
      <c r="AMA75" s="267"/>
      <c r="AMB75" s="267"/>
      <c r="AMC75" s="267"/>
      <c r="AMD75" s="267"/>
      <c r="AME75" s="267"/>
      <c r="AMF75" s="267"/>
      <c r="AMG75" s="267"/>
      <c r="AMH75" s="267"/>
    </row>
    <row r="76" spans="1:1025" s="239" customFormat="1" ht="12.75">
      <c r="A76" s="1012" t="s">
        <v>2270</v>
      </c>
      <c r="B76" s="1007" t="s">
        <v>2271</v>
      </c>
      <c r="C76" s="1047">
        <v>146995457.58000001</v>
      </c>
      <c r="D76" s="1047">
        <v>91767627.510000005</v>
      </c>
      <c r="E76" s="1047">
        <v>238763085.09</v>
      </c>
      <c r="F76" s="1047">
        <v>171570570.55000001</v>
      </c>
      <c r="G76" s="1047">
        <v>67192514.540000007</v>
      </c>
      <c r="H76" s="1054">
        <f t="shared" si="1"/>
        <v>0.71858080777155198</v>
      </c>
      <c r="I76" s="100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c r="DM76" s="267"/>
      <c r="DN76" s="267"/>
      <c r="DO76" s="267"/>
      <c r="DP76" s="267"/>
      <c r="DQ76" s="267"/>
      <c r="DR76" s="267"/>
      <c r="DS76" s="267"/>
      <c r="DT76" s="267"/>
      <c r="DU76" s="267"/>
      <c r="DV76" s="267"/>
      <c r="DW76" s="267"/>
      <c r="DX76" s="267"/>
      <c r="DY76" s="267"/>
      <c r="DZ76" s="267"/>
      <c r="EA76" s="267"/>
      <c r="EB76" s="267"/>
      <c r="EC76" s="267"/>
      <c r="ED76" s="267"/>
      <c r="EE76" s="267"/>
      <c r="EF76" s="267"/>
      <c r="EG76" s="267"/>
      <c r="EH76" s="267"/>
      <c r="EI76" s="267"/>
      <c r="EJ76" s="267"/>
      <c r="EK76" s="267"/>
      <c r="EL76" s="267"/>
      <c r="EM76" s="267"/>
      <c r="EN76" s="267"/>
      <c r="EO76" s="267"/>
      <c r="EP76" s="267"/>
      <c r="EQ76" s="267"/>
      <c r="ER76" s="267"/>
      <c r="ES76" s="267"/>
      <c r="ET76" s="267"/>
      <c r="EU76" s="267"/>
      <c r="EV76" s="267"/>
      <c r="EW76" s="267"/>
      <c r="EX76" s="267"/>
      <c r="EY76" s="267"/>
      <c r="EZ76" s="267"/>
      <c r="FA76" s="267"/>
      <c r="FB76" s="267"/>
      <c r="FC76" s="267"/>
      <c r="FD76" s="267"/>
      <c r="FE76" s="267"/>
      <c r="FF76" s="267"/>
      <c r="FG76" s="267"/>
      <c r="FH76" s="267"/>
      <c r="FI76" s="267"/>
      <c r="FJ76" s="267"/>
      <c r="FK76" s="267"/>
      <c r="FL76" s="267"/>
      <c r="FM76" s="267"/>
      <c r="FN76" s="267"/>
      <c r="FO76" s="267"/>
      <c r="FP76" s="267"/>
      <c r="FQ76" s="267"/>
      <c r="FR76" s="267"/>
      <c r="FS76" s="267"/>
      <c r="FT76" s="267"/>
      <c r="FU76" s="267"/>
      <c r="FV76" s="267"/>
      <c r="FW76" s="267"/>
      <c r="FX76" s="267"/>
      <c r="FY76" s="267"/>
      <c r="FZ76" s="267"/>
      <c r="GA76" s="267"/>
      <c r="GB76" s="267"/>
      <c r="GC76" s="267"/>
      <c r="GD76" s="267"/>
      <c r="GE76" s="267"/>
      <c r="GF76" s="267"/>
      <c r="GG76" s="267"/>
      <c r="GH76" s="267"/>
      <c r="GI76" s="267"/>
      <c r="GJ76" s="267"/>
      <c r="GK76" s="267"/>
      <c r="GL76" s="267"/>
      <c r="GM76" s="267"/>
      <c r="GN76" s="267"/>
      <c r="GO76" s="267"/>
      <c r="GP76" s="267"/>
      <c r="GQ76" s="267"/>
      <c r="GR76" s="267"/>
      <c r="GS76" s="267"/>
      <c r="GT76" s="267"/>
      <c r="GU76" s="267"/>
      <c r="GV76" s="267"/>
      <c r="GW76" s="267"/>
      <c r="GX76" s="267"/>
      <c r="GY76" s="267"/>
      <c r="GZ76" s="267"/>
      <c r="HA76" s="267"/>
      <c r="HB76" s="267"/>
      <c r="HC76" s="267"/>
      <c r="HD76" s="267"/>
      <c r="HE76" s="267"/>
      <c r="HF76" s="267"/>
      <c r="HG76" s="267"/>
      <c r="HH76" s="267"/>
      <c r="HI76" s="267"/>
      <c r="HJ76" s="267"/>
      <c r="HK76" s="267"/>
      <c r="HL76" s="267"/>
      <c r="HM76" s="267"/>
      <c r="HN76" s="267"/>
      <c r="HO76" s="267"/>
      <c r="HP76" s="267"/>
      <c r="HQ76" s="267"/>
      <c r="HR76" s="267"/>
      <c r="HS76" s="267"/>
      <c r="HT76" s="267"/>
      <c r="HU76" s="267"/>
      <c r="HV76" s="267"/>
      <c r="HW76" s="267"/>
      <c r="HX76" s="267"/>
      <c r="HY76" s="267"/>
      <c r="HZ76" s="267"/>
      <c r="IA76" s="267"/>
      <c r="IB76" s="267"/>
      <c r="IC76" s="267"/>
      <c r="ID76" s="267"/>
      <c r="IE76" s="267"/>
      <c r="IF76" s="267"/>
      <c r="IG76" s="267"/>
      <c r="IH76" s="267"/>
      <c r="II76" s="267"/>
      <c r="IJ76" s="267"/>
      <c r="IK76" s="267"/>
      <c r="IL76" s="267"/>
      <c r="IM76" s="267"/>
      <c r="IN76" s="267"/>
      <c r="IO76" s="267"/>
      <c r="IP76" s="267"/>
      <c r="IQ76" s="267"/>
      <c r="IR76" s="267"/>
      <c r="IS76" s="267"/>
      <c r="IT76" s="267"/>
      <c r="IU76" s="267"/>
      <c r="IV76" s="267"/>
      <c r="IW76" s="267"/>
      <c r="IX76" s="267"/>
      <c r="IY76" s="267"/>
      <c r="IZ76" s="267"/>
      <c r="JA76" s="267"/>
      <c r="JB76" s="267"/>
      <c r="JC76" s="267"/>
      <c r="JD76" s="267"/>
      <c r="JE76" s="267"/>
      <c r="JF76" s="267"/>
      <c r="JG76" s="267"/>
      <c r="JH76" s="267"/>
      <c r="JI76" s="267"/>
      <c r="JJ76" s="267"/>
      <c r="JK76" s="267"/>
      <c r="JL76" s="267"/>
      <c r="JM76" s="267"/>
      <c r="JN76" s="267"/>
      <c r="JO76" s="267"/>
      <c r="JP76" s="267"/>
      <c r="JQ76" s="267"/>
      <c r="JR76" s="267"/>
      <c r="JS76" s="267"/>
      <c r="JT76" s="267"/>
      <c r="JU76" s="267"/>
      <c r="JV76" s="267"/>
      <c r="JW76" s="267"/>
      <c r="JX76" s="267"/>
      <c r="JY76" s="267"/>
      <c r="JZ76" s="267"/>
      <c r="KA76" s="267"/>
      <c r="KB76" s="267"/>
      <c r="KC76" s="267"/>
      <c r="KD76" s="267"/>
      <c r="KE76" s="267"/>
      <c r="KF76" s="267"/>
      <c r="KG76" s="267"/>
      <c r="KH76" s="267"/>
      <c r="KI76" s="267"/>
      <c r="KJ76" s="267"/>
      <c r="KK76" s="267"/>
      <c r="KL76" s="267"/>
      <c r="KM76" s="267"/>
      <c r="KN76" s="267"/>
      <c r="KO76" s="267"/>
      <c r="KP76" s="267"/>
      <c r="KQ76" s="267"/>
      <c r="KR76" s="267"/>
      <c r="KS76" s="267"/>
      <c r="KT76" s="267"/>
      <c r="KU76" s="267"/>
      <c r="KV76" s="267"/>
      <c r="KW76" s="267"/>
      <c r="KX76" s="267"/>
      <c r="KY76" s="267"/>
      <c r="KZ76" s="267"/>
      <c r="LA76" s="267"/>
      <c r="LB76" s="267"/>
      <c r="LC76" s="267"/>
      <c r="LD76" s="267"/>
      <c r="LE76" s="267"/>
      <c r="LF76" s="267"/>
      <c r="LG76" s="267"/>
      <c r="LH76" s="267"/>
      <c r="LI76" s="267"/>
      <c r="LJ76" s="267"/>
      <c r="LK76" s="267"/>
      <c r="LL76" s="267"/>
      <c r="LM76" s="267"/>
      <c r="LN76" s="267"/>
      <c r="LO76" s="267"/>
      <c r="LP76" s="267"/>
      <c r="LQ76" s="267"/>
      <c r="LR76" s="267"/>
      <c r="LS76" s="267"/>
      <c r="LT76" s="267"/>
      <c r="LU76" s="267"/>
      <c r="LV76" s="267"/>
      <c r="LW76" s="267"/>
      <c r="LX76" s="267"/>
      <c r="LY76" s="267"/>
      <c r="LZ76" s="267"/>
      <c r="MA76" s="267"/>
      <c r="MB76" s="267"/>
      <c r="MC76" s="267"/>
      <c r="MD76" s="267"/>
      <c r="ME76" s="267"/>
      <c r="MF76" s="267"/>
      <c r="MG76" s="267"/>
      <c r="MH76" s="267"/>
      <c r="MI76" s="267"/>
      <c r="MJ76" s="267"/>
      <c r="MK76" s="267"/>
      <c r="ML76" s="267"/>
      <c r="MM76" s="267"/>
      <c r="MN76" s="267"/>
      <c r="MO76" s="267"/>
      <c r="MP76" s="267"/>
      <c r="MQ76" s="267"/>
      <c r="MR76" s="267"/>
      <c r="MS76" s="267"/>
      <c r="MT76" s="267"/>
      <c r="MU76" s="267"/>
      <c r="MV76" s="267"/>
      <c r="MW76" s="267"/>
      <c r="MX76" s="267"/>
      <c r="MY76" s="267"/>
      <c r="MZ76" s="267"/>
      <c r="NA76" s="267"/>
      <c r="NB76" s="267"/>
      <c r="NC76" s="267"/>
      <c r="ND76" s="267"/>
      <c r="NE76" s="267"/>
      <c r="NF76" s="267"/>
      <c r="NG76" s="267"/>
      <c r="NH76" s="267"/>
      <c r="NI76" s="267"/>
      <c r="NJ76" s="267"/>
      <c r="NK76" s="267"/>
      <c r="NL76" s="267"/>
      <c r="NM76" s="267"/>
      <c r="NN76" s="267"/>
      <c r="NO76" s="267"/>
      <c r="NP76" s="267"/>
      <c r="NQ76" s="267"/>
      <c r="NR76" s="267"/>
      <c r="NS76" s="267"/>
      <c r="NT76" s="267"/>
      <c r="NU76" s="267"/>
      <c r="NV76" s="267"/>
      <c r="NW76" s="267"/>
      <c r="NX76" s="267"/>
      <c r="NY76" s="267"/>
      <c r="NZ76" s="267"/>
      <c r="OA76" s="267"/>
      <c r="OB76" s="267"/>
      <c r="OC76" s="267"/>
      <c r="OD76" s="267"/>
      <c r="OE76" s="267"/>
      <c r="OF76" s="267"/>
      <c r="OG76" s="267"/>
      <c r="OH76" s="267"/>
      <c r="OI76" s="267"/>
      <c r="OJ76" s="267"/>
      <c r="OK76" s="267"/>
      <c r="OL76" s="267"/>
      <c r="OM76" s="267"/>
      <c r="ON76" s="267"/>
      <c r="OO76" s="267"/>
      <c r="OP76" s="267"/>
      <c r="OQ76" s="267"/>
      <c r="OR76" s="267"/>
      <c r="OS76" s="267"/>
      <c r="OT76" s="267"/>
      <c r="OU76" s="267"/>
      <c r="OV76" s="267"/>
      <c r="OW76" s="267"/>
      <c r="OX76" s="267"/>
      <c r="OY76" s="267"/>
      <c r="OZ76" s="267"/>
      <c r="PA76" s="267"/>
      <c r="PB76" s="267"/>
      <c r="PC76" s="267"/>
      <c r="PD76" s="267"/>
      <c r="PE76" s="267"/>
      <c r="PF76" s="267"/>
      <c r="PG76" s="267"/>
      <c r="PH76" s="267"/>
      <c r="PI76" s="267"/>
      <c r="PJ76" s="267"/>
      <c r="PK76" s="267"/>
      <c r="PL76" s="267"/>
      <c r="PM76" s="267"/>
      <c r="PN76" s="267"/>
      <c r="PO76" s="267"/>
      <c r="PP76" s="267"/>
      <c r="PQ76" s="267"/>
      <c r="PR76" s="267"/>
      <c r="PS76" s="267"/>
      <c r="PT76" s="267"/>
      <c r="PU76" s="267"/>
      <c r="PV76" s="267"/>
      <c r="PW76" s="267"/>
      <c r="PX76" s="267"/>
      <c r="PY76" s="267"/>
      <c r="PZ76" s="267"/>
      <c r="QA76" s="267"/>
      <c r="QB76" s="267"/>
      <c r="QC76" s="267"/>
      <c r="QD76" s="267"/>
      <c r="QE76" s="267"/>
      <c r="QF76" s="267"/>
      <c r="QG76" s="267"/>
      <c r="QH76" s="267"/>
      <c r="QI76" s="267"/>
      <c r="QJ76" s="267"/>
      <c r="QK76" s="267"/>
      <c r="QL76" s="267"/>
      <c r="QM76" s="267"/>
      <c r="QN76" s="267"/>
      <c r="QO76" s="267"/>
      <c r="QP76" s="267"/>
      <c r="QQ76" s="267"/>
      <c r="QR76" s="267"/>
      <c r="QS76" s="267"/>
      <c r="QT76" s="267"/>
      <c r="QU76" s="267"/>
      <c r="QV76" s="267"/>
      <c r="QW76" s="267"/>
      <c r="QX76" s="267"/>
      <c r="QY76" s="267"/>
      <c r="QZ76" s="267"/>
      <c r="RA76" s="267"/>
      <c r="RB76" s="267"/>
      <c r="RC76" s="267"/>
      <c r="RD76" s="267"/>
      <c r="RE76" s="267"/>
      <c r="RF76" s="267"/>
      <c r="RG76" s="267"/>
      <c r="RH76" s="267"/>
      <c r="RI76" s="267"/>
      <c r="RJ76" s="267"/>
      <c r="RK76" s="267"/>
      <c r="RL76" s="267"/>
      <c r="RM76" s="267"/>
      <c r="RN76" s="267"/>
      <c r="RO76" s="267"/>
      <c r="RP76" s="267"/>
      <c r="RQ76" s="267"/>
      <c r="RR76" s="267"/>
      <c r="RS76" s="267"/>
      <c r="RT76" s="267"/>
      <c r="RU76" s="267"/>
      <c r="RV76" s="267"/>
      <c r="RW76" s="267"/>
      <c r="RX76" s="267"/>
      <c r="RY76" s="267"/>
      <c r="RZ76" s="267"/>
      <c r="SA76" s="267"/>
      <c r="SB76" s="267"/>
      <c r="SC76" s="267"/>
      <c r="SD76" s="267"/>
      <c r="SE76" s="267"/>
      <c r="SF76" s="267"/>
      <c r="SG76" s="267"/>
      <c r="SH76" s="267"/>
      <c r="SI76" s="267"/>
      <c r="SJ76" s="267"/>
      <c r="SK76" s="267"/>
      <c r="SL76" s="267"/>
      <c r="SM76" s="267"/>
      <c r="SN76" s="267"/>
      <c r="SO76" s="267"/>
      <c r="SP76" s="267"/>
      <c r="SQ76" s="267"/>
      <c r="SR76" s="267"/>
      <c r="SS76" s="267"/>
      <c r="ST76" s="267"/>
      <c r="SU76" s="267"/>
      <c r="SV76" s="267"/>
      <c r="SW76" s="267"/>
      <c r="SX76" s="267"/>
      <c r="SY76" s="267"/>
      <c r="SZ76" s="267"/>
      <c r="TA76" s="267"/>
      <c r="TB76" s="267"/>
      <c r="TC76" s="267"/>
      <c r="TD76" s="267"/>
      <c r="TE76" s="267"/>
      <c r="TF76" s="267"/>
      <c r="TG76" s="267"/>
      <c r="TH76" s="267"/>
      <c r="TI76" s="267"/>
      <c r="TJ76" s="267"/>
      <c r="TK76" s="267"/>
      <c r="TL76" s="267"/>
      <c r="TM76" s="267"/>
      <c r="TN76" s="267"/>
      <c r="TO76" s="267"/>
      <c r="TP76" s="267"/>
      <c r="TQ76" s="267"/>
      <c r="TR76" s="267"/>
      <c r="TS76" s="267"/>
      <c r="TT76" s="267"/>
      <c r="TU76" s="267"/>
      <c r="TV76" s="267"/>
      <c r="TW76" s="267"/>
      <c r="TX76" s="267"/>
      <c r="TY76" s="267"/>
      <c r="TZ76" s="267"/>
      <c r="UA76" s="267"/>
      <c r="UB76" s="267"/>
      <c r="UC76" s="267"/>
      <c r="UD76" s="267"/>
      <c r="UE76" s="267"/>
      <c r="UF76" s="267"/>
      <c r="UG76" s="267"/>
      <c r="UH76" s="267"/>
      <c r="UI76" s="267"/>
      <c r="UJ76" s="267"/>
      <c r="UK76" s="267"/>
      <c r="UL76" s="267"/>
      <c r="UM76" s="267"/>
      <c r="UN76" s="267"/>
      <c r="UO76" s="267"/>
      <c r="UP76" s="267"/>
      <c r="UQ76" s="267"/>
      <c r="UR76" s="267"/>
      <c r="US76" s="267"/>
      <c r="UT76" s="267"/>
      <c r="UU76" s="267"/>
      <c r="UV76" s="267"/>
      <c r="UW76" s="267"/>
      <c r="UX76" s="267"/>
      <c r="UY76" s="267"/>
      <c r="UZ76" s="267"/>
      <c r="VA76" s="267"/>
      <c r="VB76" s="267"/>
      <c r="VC76" s="267"/>
      <c r="VD76" s="267"/>
      <c r="VE76" s="267"/>
      <c r="VF76" s="267"/>
      <c r="VG76" s="267"/>
      <c r="VH76" s="267"/>
      <c r="VI76" s="267"/>
      <c r="VJ76" s="267"/>
      <c r="VK76" s="267"/>
      <c r="VL76" s="267"/>
      <c r="VM76" s="267"/>
      <c r="VN76" s="267"/>
      <c r="VO76" s="267"/>
      <c r="VP76" s="267"/>
      <c r="VQ76" s="267"/>
      <c r="VR76" s="267"/>
      <c r="VS76" s="267"/>
      <c r="VT76" s="267"/>
      <c r="VU76" s="267"/>
      <c r="VV76" s="267"/>
      <c r="VW76" s="267"/>
      <c r="VX76" s="267"/>
      <c r="VY76" s="267"/>
      <c r="VZ76" s="267"/>
      <c r="WA76" s="267"/>
      <c r="WB76" s="267"/>
      <c r="WC76" s="267"/>
      <c r="WD76" s="267"/>
      <c r="WE76" s="267"/>
      <c r="WF76" s="267"/>
      <c r="WG76" s="267"/>
      <c r="WH76" s="267"/>
      <c r="WI76" s="267"/>
      <c r="WJ76" s="267"/>
      <c r="WK76" s="267"/>
      <c r="WL76" s="267"/>
      <c r="WM76" s="267"/>
      <c r="WN76" s="267"/>
      <c r="WO76" s="267"/>
      <c r="WP76" s="267"/>
      <c r="WQ76" s="267"/>
      <c r="WR76" s="267"/>
      <c r="WS76" s="267"/>
      <c r="WT76" s="267"/>
      <c r="WU76" s="267"/>
      <c r="WV76" s="267"/>
      <c r="WW76" s="267"/>
      <c r="WX76" s="267"/>
      <c r="WY76" s="267"/>
      <c r="WZ76" s="267"/>
      <c r="XA76" s="267"/>
      <c r="XB76" s="267"/>
      <c r="XC76" s="267"/>
      <c r="XD76" s="267"/>
      <c r="XE76" s="267"/>
      <c r="XF76" s="267"/>
      <c r="XG76" s="267"/>
      <c r="XH76" s="267"/>
      <c r="XI76" s="267"/>
      <c r="XJ76" s="267"/>
      <c r="XK76" s="267"/>
      <c r="XL76" s="267"/>
      <c r="XM76" s="267"/>
      <c r="XN76" s="267"/>
      <c r="XO76" s="267"/>
      <c r="XP76" s="267"/>
      <c r="XQ76" s="267"/>
      <c r="XR76" s="267"/>
      <c r="XS76" s="267"/>
      <c r="XT76" s="267"/>
      <c r="XU76" s="267"/>
      <c r="XV76" s="267"/>
      <c r="XW76" s="267"/>
      <c r="XX76" s="267"/>
      <c r="XY76" s="267"/>
      <c r="XZ76" s="267"/>
      <c r="YA76" s="267"/>
      <c r="YB76" s="267"/>
      <c r="YC76" s="267"/>
      <c r="YD76" s="267"/>
      <c r="YE76" s="267"/>
      <c r="YF76" s="267"/>
      <c r="YG76" s="267"/>
      <c r="YH76" s="267"/>
      <c r="YI76" s="267"/>
      <c r="YJ76" s="267"/>
      <c r="YK76" s="267"/>
      <c r="YL76" s="267"/>
      <c r="YM76" s="267"/>
      <c r="YN76" s="267"/>
      <c r="YO76" s="267"/>
      <c r="YP76" s="267"/>
      <c r="YQ76" s="267"/>
      <c r="YR76" s="267"/>
      <c r="YS76" s="267"/>
      <c r="YT76" s="267"/>
      <c r="YU76" s="267"/>
      <c r="YV76" s="267"/>
      <c r="YW76" s="267"/>
      <c r="YX76" s="267"/>
      <c r="YY76" s="267"/>
      <c r="YZ76" s="267"/>
      <c r="ZA76" s="267"/>
      <c r="ZB76" s="267"/>
      <c r="ZC76" s="267"/>
      <c r="ZD76" s="267"/>
      <c r="ZE76" s="267"/>
      <c r="ZF76" s="267"/>
      <c r="ZG76" s="267"/>
      <c r="ZH76" s="267"/>
      <c r="ZI76" s="267"/>
      <c r="ZJ76" s="267"/>
      <c r="ZK76" s="267"/>
      <c r="ZL76" s="267"/>
      <c r="ZM76" s="267"/>
      <c r="ZN76" s="267"/>
      <c r="ZO76" s="267"/>
      <c r="ZP76" s="267"/>
      <c r="ZQ76" s="267"/>
      <c r="ZR76" s="267"/>
      <c r="ZS76" s="267"/>
      <c r="ZT76" s="267"/>
      <c r="ZU76" s="267"/>
      <c r="ZV76" s="267"/>
      <c r="ZW76" s="267"/>
      <c r="ZX76" s="267"/>
      <c r="ZY76" s="267"/>
      <c r="ZZ76" s="267"/>
      <c r="AAA76" s="267"/>
      <c r="AAB76" s="267"/>
      <c r="AAC76" s="267"/>
      <c r="AAD76" s="267"/>
      <c r="AAE76" s="267"/>
      <c r="AAF76" s="267"/>
      <c r="AAG76" s="267"/>
      <c r="AAH76" s="267"/>
      <c r="AAI76" s="267"/>
      <c r="AAJ76" s="267"/>
      <c r="AAK76" s="267"/>
      <c r="AAL76" s="267"/>
      <c r="AAM76" s="267"/>
      <c r="AAN76" s="267"/>
      <c r="AAO76" s="267"/>
      <c r="AAP76" s="267"/>
      <c r="AAQ76" s="267"/>
      <c r="AAR76" s="267"/>
      <c r="AAS76" s="267"/>
      <c r="AAT76" s="267"/>
      <c r="AAU76" s="267"/>
      <c r="AAV76" s="267"/>
      <c r="AAW76" s="267"/>
      <c r="AAX76" s="267"/>
      <c r="AAY76" s="267"/>
      <c r="AAZ76" s="267"/>
      <c r="ABA76" s="267"/>
      <c r="ABB76" s="267"/>
      <c r="ABC76" s="267"/>
      <c r="ABD76" s="267"/>
      <c r="ABE76" s="267"/>
      <c r="ABF76" s="267"/>
      <c r="ABG76" s="267"/>
      <c r="ABH76" s="267"/>
      <c r="ABI76" s="267"/>
      <c r="ABJ76" s="267"/>
      <c r="ABK76" s="267"/>
      <c r="ABL76" s="267"/>
      <c r="ABM76" s="267"/>
      <c r="ABN76" s="267"/>
      <c r="ABO76" s="267"/>
      <c r="ABP76" s="267"/>
      <c r="ABQ76" s="267"/>
      <c r="ABR76" s="267"/>
      <c r="ABS76" s="267"/>
      <c r="ABT76" s="267"/>
      <c r="ABU76" s="267"/>
      <c r="ABV76" s="267"/>
      <c r="ABW76" s="267"/>
      <c r="ABX76" s="267"/>
      <c r="ABY76" s="267"/>
      <c r="ABZ76" s="267"/>
      <c r="ACA76" s="267"/>
      <c r="ACB76" s="267"/>
      <c r="ACC76" s="267"/>
      <c r="ACD76" s="267"/>
      <c r="ACE76" s="267"/>
      <c r="ACF76" s="267"/>
      <c r="ACG76" s="267"/>
      <c r="ACH76" s="267"/>
      <c r="ACI76" s="267"/>
      <c r="ACJ76" s="267"/>
      <c r="ACK76" s="267"/>
      <c r="ACL76" s="267"/>
      <c r="ACM76" s="267"/>
      <c r="ACN76" s="267"/>
      <c r="ACO76" s="267"/>
      <c r="ACP76" s="267"/>
      <c r="ACQ76" s="267"/>
      <c r="ACR76" s="267"/>
      <c r="ACS76" s="267"/>
      <c r="ACT76" s="267"/>
      <c r="ACU76" s="267"/>
      <c r="ACV76" s="267"/>
      <c r="ACW76" s="267"/>
      <c r="ACX76" s="267"/>
      <c r="ACY76" s="267"/>
      <c r="ACZ76" s="267"/>
      <c r="ADA76" s="267"/>
      <c r="ADB76" s="267"/>
      <c r="ADC76" s="267"/>
      <c r="ADD76" s="267"/>
      <c r="ADE76" s="267"/>
      <c r="ADF76" s="267"/>
      <c r="ADG76" s="267"/>
      <c r="ADH76" s="267"/>
      <c r="ADI76" s="267"/>
      <c r="ADJ76" s="267"/>
      <c r="ADK76" s="267"/>
      <c r="ADL76" s="267"/>
      <c r="ADM76" s="267"/>
      <c r="ADN76" s="267"/>
      <c r="ADO76" s="267"/>
      <c r="ADP76" s="267"/>
      <c r="ADQ76" s="267"/>
      <c r="ADR76" s="267"/>
      <c r="ADS76" s="267"/>
      <c r="ADT76" s="267"/>
      <c r="ADU76" s="267"/>
      <c r="ADV76" s="267"/>
      <c r="ADW76" s="267"/>
      <c r="ADX76" s="267"/>
      <c r="ADY76" s="267"/>
      <c r="ADZ76" s="267"/>
      <c r="AEA76" s="267"/>
      <c r="AEB76" s="267"/>
      <c r="AEC76" s="267"/>
      <c r="AED76" s="267"/>
      <c r="AEE76" s="267"/>
      <c r="AEF76" s="267"/>
      <c r="AEG76" s="267"/>
      <c r="AEH76" s="267"/>
      <c r="AEI76" s="267"/>
      <c r="AEJ76" s="267"/>
      <c r="AEK76" s="267"/>
      <c r="AEL76" s="267"/>
      <c r="AEM76" s="267"/>
      <c r="AEN76" s="267"/>
      <c r="AEO76" s="267"/>
      <c r="AEP76" s="267"/>
      <c r="AEQ76" s="267"/>
      <c r="AER76" s="267"/>
      <c r="AES76" s="267"/>
      <c r="AET76" s="267"/>
      <c r="AEU76" s="267"/>
      <c r="AEV76" s="267"/>
      <c r="AEW76" s="267"/>
      <c r="AEX76" s="267"/>
      <c r="AEY76" s="267"/>
      <c r="AEZ76" s="267"/>
      <c r="AFA76" s="267"/>
      <c r="AFB76" s="267"/>
      <c r="AFC76" s="267"/>
      <c r="AFD76" s="267"/>
      <c r="AFE76" s="267"/>
      <c r="AFF76" s="267"/>
      <c r="AFG76" s="267"/>
      <c r="AFH76" s="267"/>
      <c r="AFI76" s="267"/>
      <c r="AFJ76" s="267"/>
      <c r="AFK76" s="267"/>
      <c r="AFL76" s="267"/>
      <c r="AFM76" s="267"/>
      <c r="AFN76" s="267"/>
      <c r="AFO76" s="267"/>
      <c r="AFP76" s="267"/>
      <c r="AFQ76" s="267"/>
      <c r="AFR76" s="267"/>
      <c r="AFS76" s="267"/>
      <c r="AFT76" s="267"/>
      <c r="AFU76" s="267"/>
      <c r="AFV76" s="267"/>
      <c r="AFW76" s="267"/>
      <c r="AFX76" s="267"/>
      <c r="AFY76" s="267"/>
      <c r="AFZ76" s="267"/>
      <c r="AGA76" s="267"/>
      <c r="AGB76" s="267"/>
      <c r="AGC76" s="267"/>
      <c r="AGD76" s="267"/>
      <c r="AGE76" s="267"/>
      <c r="AGF76" s="267"/>
      <c r="AGG76" s="267"/>
      <c r="AGH76" s="267"/>
      <c r="AGI76" s="267"/>
      <c r="AGJ76" s="267"/>
      <c r="AGK76" s="267"/>
      <c r="AGL76" s="267"/>
      <c r="AGM76" s="267"/>
      <c r="AGN76" s="267"/>
      <c r="AGO76" s="267"/>
      <c r="AGP76" s="267"/>
      <c r="AGQ76" s="267"/>
      <c r="AGR76" s="267"/>
      <c r="AGS76" s="267"/>
      <c r="AGT76" s="267"/>
      <c r="AGU76" s="267"/>
      <c r="AGV76" s="267"/>
      <c r="AGW76" s="267"/>
      <c r="AGX76" s="267"/>
      <c r="AGY76" s="267"/>
      <c r="AGZ76" s="267"/>
      <c r="AHA76" s="267"/>
      <c r="AHB76" s="267"/>
      <c r="AHC76" s="267"/>
      <c r="AHD76" s="267"/>
      <c r="AHE76" s="267"/>
      <c r="AHF76" s="267"/>
      <c r="AHG76" s="267"/>
      <c r="AHH76" s="267"/>
      <c r="AHI76" s="267"/>
      <c r="AHJ76" s="267"/>
      <c r="AHK76" s="267"/>
      <c r="AHL76" s="267"/>
      <c r="AHM76" s="267"/>
      <c r="AHN76" s="267"/>
      <c r="AHO76" s="267"/>
      <c r="AHP76" s="267"/>
      <c r="AHQ76" s="267"/>
      <c r="AHR76" s="267"/>
      <c r="AHS76" s="267"/>
      <c r="AHT76" s="267"/>
      <c r="AHU76" s="267"/>
      <c r="AHV76" s="267"/>
      <c r="AHW76" s="267"/>
      <c r="AHX76" s="267"/>
      <c r="AHY76" s="267"/>
      <c r="AHZ76" s="267"/>
      <c r="AIA76" s="267"/>
      <c r="AIB76" s="267"/>
      <c r="AIC76" s="267"/>
      <c r="AID76" s="267"/>
      <c r="AIE76" s="267"/>
      <c r="AIF76" s="267"/>
      <c r="AIG76" s="267"/>
      <c r="AIH76" s="267"/>
      <c r="AII76" s="267"/>
      <c r="AIJ76" s="267"/>
      <c r="AIK76" s="267"/>
      <c r="AIL76" s="267"/>
      <c r="AIM76" s="267"/>
      <c r="AIN76" s="267"/>
      <c r="AIO76" s="267"/>
      <c r="AIP76" s="267"/>
      <c r="AIQ76" s="267"/>
      <c r="AIR76" s="267"/>
      <c r="AIS76" s="267"/>
      <c r="AIT76" s="267"/>
      <c r="AIU76" s="267"/>
      <c r="AIV76" s="267"/>
      <c r="AIW76" s="267"/>
      <c r="AIX76" s="267"/>
      <c r="AIY76" s="267"/>
      <c r="AIZ76" s="267"/>
      <c r="AJA76" s="267"/>
      <c r="AJB76" s="267"/>
      <c r="AJC76" s="267"/>
      <c r="AJD76" s="267"/>
      <c r="AJE76" s="267"/>
      <c r="AJF76" s="267"/>
      <c r="AJG76" s="267"/>
      <c r="AJH76" s="267"/>
      <c r="AJI76" s="267"/>
      <c r="AJJ76" s="267"/>
      <c r="AJK76" s="267"/>
      <c r="AJL76" s="267"/>
      <c r="AJM76" s="267"/>
      <c r="AJN76" s="267"/>
      <c r="AJO76" s="267"/>
      <c r="AJP76" s="267"/>
      <c r="AJQ76" s="267"/>
      <c r="AJR76" s="267"/>
      <c r="AJS76" s="267"/>
      <c r="AJT76" s="267"/>
      <c r="AJU76" s="267"/>
      <c r="AJV76" s="267"/>
      <c r="AJW76" s="267"/>
      <c r="AJX76" s="267"/>
      <c r="AJY76" s="267"/>
      <c r="AJZ76" s="267"/>
      <c r="AKA76" s="267"/>
      <c r="AKB76" s="267"/>
      <c r="AKC76" s="267"/>
      <c r="AKD76" s="267"/>
      <c r="AKE76" s="267"/>
      <c r="AKF76" s="267"/>
      <c r="AKG76" s="267"/>
      <c r="AKH76" s="267"/>
      <c r="AKI76" s="267"/>
      <c r="AKJ76" s="267"/>
      <c r="AKK76" s="267"/>
      <c r="AKL76" s="267"/>
      <c r="AKM76" s="267"/>
      <c r="AKN76" s="267"/>
      <c r="AKO76" s="267"/>
      <c r="AKP76" s="267"/>
      <c r="AKQ76" s="267"/>
      <c r="AKR76" s="267"/>
      <c r="AKS76" s="267"/>
      <c r="AKT76" s="267"/>
      <c r="AKU76" s="267"/>
      <c r="AKV76" s="267"/>
      <c r="AKW76" s="267"/>
      <c r="AKX76" s="267"/>
      <c r="AKY76" s="267"/>
      <c r="AKZ76" s="267"/>
      <c r="ALA76" s="267"/>
      <c r="ALB76" s="267"/>
      <c r="ALC76" s="267"/>
      <c r="ALD76" s="267"/>
      <c r="ALE76" s="267"/>
      <c r="ALF76" s="267"/>
      <c r="ALG76" s="267"/>
      <c r="ALH76" s="267"/>
      <c r="ALI76" s="267"/>
      <c r="ALJ76" s="267"/>
      <c r="ALK76" s="267"/>
      <c r="ALL76" s="267"/>
      <c r="ALM76" s="267"/>
      <c r="ALN76" s="267"/>
      <c r="ALO76" s="267"/>
      <c r="ALP76" s="267"/>
      <c r="ALQ76" s="267"/>
      <c r="ALR76" s="267"/>
      <c r="ALS76" s="267"/>
      <c r="ALT76" s="267"/>
      <c r="ALU76" s="267"/>
      <c r="ALV76" s="267"/>
      <c r="ALW76" s="267"/>
      <c r="ALX76" s="267"/>
      <c r="ALY76" s="267"/>
      <c r="ALZ76" s="267"/>
      <c r="AMA76" s="267"/>
      <c r="AMB76" s="267"/>
      <c r="AMC76" s="267"/>
      <c r="AMD76" s="267"/>
      <c r="AME76" s="267"/>
      <c r="AMF76" s="267"/>
      <c r="AMG76" s="267"/>
      <c r="AMH76" s="267"/>
    </row>
    <row r="77" spans="1:1025" s="239" customFormat="1" ht="12.75">
      <c r="A77" s="1012" t="s">
        <v>2272</v>
      </c>
      <c r="B77" s="1007" t="s">
        <v>2271</v>
      </c>
      <c r="C77" s="1047">
        <v>146995457.58000001</v>
      </c>
      <c r="D77" s="1047">
        <v>91767627.510000005</v>
      </c>
      <c r="E77" s="1047">
        <v>238763085.09</v>
      </c>
      <c r="F77" s="1047">
        <v>171570570.55000001</v>
      </c>
      <c r="G77" s="1047">
        <v>67192514.540000007</v>
      </c>
      <c r="H77" s="1054">
        <f t="shared" si="1"/>
        <v>0.71858080777155198</v>
      </c>
      <c r="I77" s="100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267"/>
      <c r="BI77" s="267"/>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267"/>
      <c r="DA77" s="267"/>
      <c r="DB77" s="267"/>
      <c r="DC77" s="267"/>
      <c r="DD77" s="267"/>
      <c r="DE77" s="267"/>
      <c r="DF77" s="267"/>
      <c r="DG77" s="267"/>
      <c r="DH77" s="267"/>
      <c r="DI77" s="267"/>
      <c r="DJ77" s="267"/>
      <c r="DK77" s="267"/>
      <c r="DL77" s="267"/>
      <c r="DM77" s="267"/>
      <c r="DN77" s="267"/>
      <c r="DO77" s="267"/>
      <c r="DP77" s="267"/>
      <c r="DQ77" s="267"/>
      <c r="DR77" s="267"/>
      <c r="DS77" s="267"/>
      <c r="DT77" s="267"/>
      <c r="DU77" s="267"/>
      <c r="DV77" s="267"/>
      <c r="DW77" s="267"/>
      <c r="DX77" s="267"/>
      <c r="DY77" s="267"/>
      <c r="DZ77" s="267"/>
      <c r="EA77" s="267"/>
      <c r="EB77" s="267"/>
      <c r="EC77" s="267"/>
      <c r="ED77" s="267"/>
      <c r="EE77" s="267"/>
      <c r="EF77" s="267"/>
      <c r="EG77" s="267"/>
      <c r="EH77" s="267"/>
      <c r="EI77" s="267"/>
      <c r="EJ77" s="267"/>
      <c r="EK77" s="267"/>
      <c r="EL77" s="267"/>
      <c r="EM77" s="267"/>
      <c r="EN77" s="267"/>
      <c r="EO77" s="267"/>
      <c r="EP77" s="267"/>
      <c r="EQ77" s="267"/>
      <c r="ER77" s="267"/>
      <c r="ES77" s="267"/>
      <c r="ET77" s="267"/>
      <c r="EU77" s="267"/>
      <c r="EV77" s="267"/>
      <c r="EW77" s="267"/>
      <c r="EX77" s="267"/>
      <c r="EY77" s="267"/>
      <c r="EZ77" s="267"/>
      <c r="FA77" s="267"/>
      <c r="FB77" s="267"/>
      <c r="FC77" s="267"/>
      <c r="FD77" s="267"/>
      <c r="FE77" s="267"/>
      <c r="FF77" s="267"/>
      <c r="FG77" s="267"/>
      <c r="FH77" s="267"/>
      <c r="FI77" s="267"/>
      <c r="FJ77" s="267"/>
      <c r="FK77" s="267"/>
      <c r="FL77" s="267"/>
      <c r="FM77" s="267"/>
      <c r="FN77" s="267"/>
      <c r="FO77" s="267"/>
      <c r="FP77" s="267"/>
      <c r="FQ77" s="267"/>
      <c r="FR77" s="267"/>
      <c r="FS77" s="267"/>
      <c r="FT77" s="267"/>
      <c r="FU77" s="267"/>
      <c r="FV77" s="267"/>
      <c r="FW77" s="267"/>
      <c r="FX77" s="267"/>
      <c r="FY77" s="267"/>
      <c r="FZ77" s="267"/>
      <c r="GA77" s="267"/>
      <c r="GB77" s="267"/>
      <c r="GC77" s="267"/>
      <c r="GD77" s="267"/>
      <c r="GE77" s="267"/>
      <c r="GF77" s="267"/>
      <c r="GG77" s="267"/>
      <c r="GH77" s="267"/>
      <c r="GI77" s="267"/>
      <c r="GJ77" s="267"/>
      <c r="GK77" s="267"/>
      <c r="GL77" s="267"/>
      <c r="GM77" s="267"/>
      <c r="GN77" s="267"/>
      <c r="GO77" s="267"/>
      <c r="GP77" s="267"/>
      <c r="GQ77" s="267"/>
      <c r="GR77" s="267"/>
      <c r="GS77" s="267"/>
      <c r="GT77" s="267"/>
      <c r="GU77" s="267"/>
      <c r="GV77" s="267"/>
      <c r="GW77" s="267"/>
      <c r="GX77" s="267"/>
      <c r="GY77" s="267"/>
      <c r="GZ77" s="267"/>
      <c r="HA77" s="267"/>
      <c r="HB77" s="267"/>
      <c r="HC77" s="267"/>
      <c r="HD77" s="267"/>
      <c r="HE77" s="267"/>
      <c r="HF77" s="267"/>
      <c r="HG77" s="267"/>
      <c r="HH77" s="267"/>
      <c r="HI77" s="267"/>
      <c r="HJ77" s="267"/>
      <c r="HK77" s="267"/>
      <c r="HL77" s="267"/>
      <c r="HM77" s="267"/>
      <c r="HN77" s="267"/>
      <c r="HO77" s="267"/>
      <c r="HP77" s="267"/>
      <c r="HQ77" s="267"/>
      <c r="HR77" s="267"/>
      <c r="HS77" s="267"/>
      <c r="HT77" s="267"/>
      <c r="HU77" s="267"/>
      <c r="HV77" s="267"/>
      <c r="HW77" s="267"/>
      <c r="HX77" s="267"/>
      <c r="HY77" s="267"/>
      <c r="HZ77" s="267"/>
      <c r="IA77" s="267"/>
      <c r="IB77" s="267"/>
      <c r="IC77" s="267"/>
      <c r="ID77" s="267"/>
      <c r="IE77" s="267"/>
      <c r="IF77" s="267"/>
      <c r="IG77" s="267"/>
      <c r="IH77" s="267"/>
      <c r="II77" s="267"/>
      <c r="IJ77" s="267"/>
      <c r="IK77" s="267"/>
      <c r="IL77" s="267"/>
      <c r="IM77" s="267"/>
      <c r="IN77" s="267"/>
      <c r="IO77" s="267"/>
      <c r="IP77" s="267"/>
      <c r="IQ77" s="267"/>
      <c r="IR77" s="267"/>
      <c r="IS77" s="267"/>
      <c r="IT77" s="267"/>
      <c r="IU77" s="267"/>
      <c r="IV77" s="267"/>
      <c r="IW77" s="267"/>
      <c r="IX77" s="267"/>
      <c r="IY77" s="267"/>
      <c r="IZ77" s="267"/>
      <c r="JA77" s="267"/>
      <c r="JB77" s="267"/>
      <c r="JC77" s="267"/>
      <c r="JD77" s="267"/>
      <c r="JE77" s="267"/>
      <c r="JF77" s="267"/>
      <c r="JG77" s="267"/>
      <c r="JH77" s="267"/>
      <c r="JI77" s="267"/>
      <c r="JJ77" s="267"/>
      <c r="JK77" s="267"/>
      <c r="JL77" s="267"/>
      <c r="JM77" s="267"/>
      <c r="JN77" s="267"/>
      <c r="JO77" s="267"/>
      <c r="JP77" s="267"/>
      <c r="JQ77" s="267"/>
      <c r="JR77" s="267"/>
      <c r="JS77" s="267"/>
      <c r="JT77" s="267"/>
      <c r="JU77" s="267"/>
      <c r="JV77" s="267"/>
      <c r="JW77" s="267"/>
      <c r="JX77" s="267"/>
      <c r="JY77" s="267"/>
      <c r="JZ77" s="267"/>
      <c r="KA77" s="267"/>
      <c r="KB77" s="267"/>
      <c r="KC77" s="267"/>
      <c r="KD77" s="267"/>
      <c r="KE77" s="267"/>
      <c r="KF77" s="267"/>
      <c r="KG77" s="267"/>
      <c r="KH77" s="267"/>
      <c r="KI77" s="267"/>
      <c r="KJ77" s="267"/>
      <c r="KK77" s="267"/>
      <c r="KL77" s="267"/>
      <c r="KM77" s="267"/>
      <c r="KN77" s="267"/>
      <c r="KO77" s="267"/>
      <c r="KP77" s="267"/>
      <c r="KQ77" s="267"/>
      <c r="KR77" s="267"/>
      <c r="KS77" s="267"/>
      <c r="KT77" s="267"/>
      <c r="KU77" s="267"/>
      <c r="KV77" s="267"/>
      <c r="KW77" s="267"/>
      <c r="KX77" s="267"/>
      <c r="KY77" s="267"/>
      <c r="KZ77" s="267"/>
      <c r="LA77" s="267"/>
      <c r="LB77" s="267"/>
      <c r="LC77" s="267"/>
      <c r="LD77" s="267"/>
      <c r="LE77" s="267"/>
      <c r="LF77" s="267"/>
      <c r="LG77" s="267"/>
      <c r="LH77" s="267"/>
      <c r="LI77" s="267"/>
      <c r="LJ77" s="267"/>
      <c r="LK77" s="267"/>
      <c r="LL77" s="267"/>
      <c r="LM77" s="267"/>
      <c r="LN77" s="267"/>
      <c r="LO77" s="267"/>
      <c r="LP77" s="267"/>
      <c r="LQ77" s="267"/>
      <c r="LR77" s="267"/>
      <c r="LS77" s="267"/>
      <c r="LT77" s="267"/>
      <c r="LU77" s="267"/>
      <c r="LV77" s="267"/>
      <c r="LW77" s="267"/>
      <c r="LX77" s="267"/>
      <c r="LY77" s="267"/>
      <c r="LZ77" s="267"/>
      <c r="MA77" s="267"/>
      <c r="MB77" s="267"/>
      <c r="MC77" s="267"/>
      <c r="MD77" s="267"/>
      <c r="ME77" s="267"/>
      <c r="MF77" s="267"/>
      <c r="MG77" s="267"/>
      <c r="MH77" s="267"/>
      <c r="MI77" s="267"/>
      <c r="MJ77" s="267"/>
      <c r="MK77" s="267"/>
      <c r="ML77" s="267"/>
      <c r="MM77" s="267"/>
      <c r="MN77" s="267"/>
      <c r="MO77" s="267"/>
      <c r="MP77" s="267"/>
      <c r="MQ77" s="267"/>
      <c r="MR77" s="267"/>
      <c r="MS77" s="267"/>
      <c r="MT77" s="267"/>
      <c r="MU77" s="267"/>
      <c r="MV77" s="267"/>
      <c r="MW77" s="267"/>
      <c r="MX77" s="267"/>
      <c r="MY77" s="267"/>
      <c r="MZ77" s="267"/>
      <c r="NA77" s="267"/>
      <c r="NB77" s="267"/>
      <c r="NC77" s="267"/>
      <c r="ND77" s="267"/>
      <c r="NE77" s="267"/>
      <c r="NF77" s="267"/>
      <c r="NG77" s="267"/>
      <c r="NH77" s="267"/>
      <c r="NI77" s="267"/>
      <c r="NJ77" s="267"/>
      <c r="NK77" s="267"/>
      <c r="NL77" s="267"/>
      <c r="NM77" s="267"/>
      <c r="NN77" s="267"/>
      <c r="NO77" s="267"/>
      <c r="NP77" s="267"/>
      <c r="NQ77" s="267"/>
      <c r="NR77" s="267"/>
      <c r="NS77" s="267"/>
      <c r="NT77" s="267"/>
      <c r="NU77" s="267"/>
      <c r="NV77" s="267"/>
      <c r="NW77" s="267"/>
      <c r="NX77" s="267"/>
      <c r="NY77" s="267"/>
      <c r="NZ77" s="267"/>
      <c r="OA77" s="267"/>
      <c r="OB77" s="267"/>
      <c r="OC77" s="267"/>
      <c r="OD77" s="267"/>
      <c r="OE77" s="267"/>
      <c r="OF77" s="267"/>
      <c r="OG77" s="267"/>
      <c r="OH77" s="267"/>
      <c r="OI77" s="267"/>
      <c r="OJ77" s="267"/>
      <c r="OK77" s="267"/>
      <c r="OL77" s="267"/>
      <c r="OM77" s="267"/>
      <c r="ON77" s="267"/>
      <c r="OO77" s="267"/>
      <c r="OP77" s="267"/>
      <c r="OQ77" s="267"/>
      <c r="OR77" s="267"/>
      <c r="OS77" s="267"/>
      <c r="OT77" s="267"/>
      <c r="OU77" s="267"/>
      <c r="OV77" s="267"/>
      <c r="OW77" s="267"/>
      <c r="OX77" s="267"/>
      <c r="OY77" s="267"/>
      <c r="OZ77" s="267"/>
      <c r="PA77" s="267"/>
      <c r="PB77" s="267"/>
      <c r="PC77" s="267"/>
      <c r="PD77" s="267"/>
      <c r="PE77" s="267"/>
      <c r="PF77" s="267"/>
      <c r="PG77" s="267"/>
      <c r="PH77" s="267"/>
      <c r="PI77" s="267"/>
      <c r="PJ77" s="267"/>
      <c r="PK77" s="267"/>
      <c r="PL77" s="267"/>
      <c r="PM77" s="267"/>
      <c r="PN77" s="267"/>
      <c r="PO77" s="267"/>
      <c r="PP77" s="267"/>
      <c r="PQ77" s="267"/>
      <c r="PR77" s="267"/>
      <c r="PS77" s="267"/>
      <c r="PT77" s="267"/>
      <c r="PU77" s="267"/>
      <c r="PV77" s="267"/>
      <c r="PW77" s="267"/>
      <c r="PX77" s="267"/>
      <c r="PY77" s="267"/>
      <c r="PZ77" s="267"/>
      <c r="QA77" s="267"/>
      <c r="QB77" s="267"/>
      <c r="QC77" s="267"/>
      <c r="QD77" s="267"/>
      <c r="QE77" s="267"/>
      <c r="QF77" s="267"/>
      <c r="QG77" s="267"/>
      <c r="QH77" s="267"/>
      <c r="QI77" s="267"/>
      <c r="QJ77" s="267"/>
      <c r="QK77" s="267"/>
      <c r="QL77" s="267"/>
      <c r="QM77" s="267"/>
      <c r="QN77" s="267"/>
      <c r="QO77" s="267"/>
      <c r="QP77" s="267"/>
      <c r="QQ77" s="267"/>
      <c r="QR77" s="267"/>
      <c r="QS77" s="267"/>
      <c r="QT77" s="267"/>
      <c r="QU77" s="267"/>
      <c r="QV77" s="267"/>
      <c r="QW77" s="267"/>
      <c r="QX77" s="267"/>
      <c r="QY77" s="267"/>
      <c r="QZ77" s="267"/>
      <c r="RA77" s="267"/>
      <c r="RB77" s="267"/>
      <c r="RC77" s="267"/>
      <c r="RD77" s="267"/>
      <c r="RE77" s="267"/>
      <c r="RF77" s="267"/>
      <c r="RG77" s="267"/>
      <c r="RH77" s="267"/>
      <c r="RI77" s="267"/>
      <c r="RJ77" s="267"/>
      <c r="RK77" s="267"/>
      <c r="RL77" s="267"/>
      <c r="RM77" s="267"/>
      <c r="RN77" s="267"/>
      <c r="RO77" s="267"/>
      <c r="RP77" s="267"/>
      <c r="RQ77" s="267"/>
      <c r="RR77" s="267"/>
      <c r="RS77" s="267"/>
      <c r="RT77" s="267"/>
      <c r="RU77" s="267"/>
      <c r="RV77" s="267"/>
      <c r="RW77" s="267"/>
      <c r="RX77" s="267"/>
      <c r="RY77" s="267"/>
      <c r="RZ77" s="267"/>
      <c r="SA77" s="267"/>
      <c r="SB77" s="267"/>
      <c r="SC77" s="267"/>
      <c r="SD77" s="267"/>
      <c r="SE77" s="267"/>
      <c r="SF77" s="267"/>
      <c r="SG77" s="267"/>
      <c r="SH77" s="267"/>
      <c r="SI77" s="267"/>
      <c r="SJ77" s="267"/>
      <c r="SK77" s="267"/>
      <c r="SL77" s="267"/>
      <c r="SM77" s="267"/>
      <c r="SN77" s="267"/>
      <c r="SO77" s="267"/>
      <c r="SP77" s="267"/>
      <c r="SQ77" s="267"/>
      <c r="SR77" s="267"/>
      <c r="SS77" s="267"/>
      <c r="ST77" s="267"/>
      <c r="SU77" s="267"/>
      <c r="SV77" s="267"/>
      <c r="SW77" s="267"/>
      <c r="SX77" s="267"/>
      <c r="SY77" s="267"/>
      <c r="SZ77" s="267"/>
      <c r="TA77" s="267"/>
      <c r="TB77" s="267"/>
      <c r="TC77" s="267"/>
      <c r="TD77" s="267"/>
      <c r="TE77" s="267"/>
      <c r="TF77" s="267"/>
      <c r="TG77" s="267"/>
      <c r="TH77" s="267"/>
      <c r="TI77" s="267"/>
      <c r="TJ77" s="267"/>
      <c r="TK77" s="267"/>
      <c r="TL77" s="267"/>
      <c r="TM77" s="267"/>
      <c r="TN77" s="267"/>
      <c r="TO77" s="267"/>
      <c r="TP77" s="267"/>
      <c r="TQ77" s="267"/>
      <c r="TR77" s="267"/>
      <c r="TS77" s="267"/>
      <c r="TT77" s="267"/>
      <c r="TU77" s="267"/>
      <c r="TV77" s="267"/>
      <c r="TW77" s="267"/>
      <c r="TX77" s="267"/>
      <c r="TY77" s="267"/>
      <c r="TZ77" s="267"/>
      <c r="UA77" s="267"/>
      <c r="UB77" s="267"/>
      <c r="UC77" s="267"/>
      <c r="UD77" s="267"/>
      <c r="UE77" s="267"/>
      <c r="UF77" s="267"/>
      <c r="UG77" s="267"/>
      <c r="UH77" s="267"/>
      <c r="UI77" s="267"/>
      <c r="UJ77" s="267"/>
      <c r="UK77" s="267"/>
      <c r="UL77" s="267"/>
      <c r="UM77" s="267"/>
      <c r="UN77" s="267"/>
      <c r="UO77" s="267"/>
      <c r="UP77" s="267"/>
      <c r="UQ77" s="267"/>
      <c r="UR77" s="267"/>
      <c r="US77" s="267"/>
      <c r="UT77" s="267"/>
      <c r="UU77" s="267"/>
      <c r="UV77" s="267"/>
      <c r="UW77" s="267"/>
      <c r="UX77" s="267"/>
      <c r="UY77" s="267"/>
      <c r="UZ77" s="267"/>
      <c r="VA77" s="267"/>
      <c r="VB77" s="267"/>
      <c r="VC77" s="267"/>
      <c r="VD77" s="267"/>
      <c r="VE77" s="267"/>
      <c r="VF77" s="267"/>
      <c r="VG77" s="267"/>
      <c r="VH77" s="267"/>
      <c r="VI77" s="267"/>
      <c r="VJ77" s="267"/>
      <c r="VK77" s="267"/>
      <c r="VL77" s="267"/>
      <c r="VM77" s="267"/>
      <c r="VN77" s="267"/>
      <c r="VO77" s="267"/>
      <c r="VP77" s="267"/>
      <c r="VQ77" s="267"/>
      <c r="VR77" s="267"/>
      <c r="VS77" s="267"/>
      <c r="VT77" s="267"/>
      <c r="VU77" s="267"/>
      <c r="VV77" s="267"/>
      <c r="VW77" s="267"/>
      <c r="VX77" s="267"/>
      <c r="VY77" s="267"/>
      <c r="VZ77" s="267"/>
      <c r="WA77" s="267"/>
      <c r="WB77" s="267"/>
      <c r="WC77" s="267"/>
      <c r="WD77" s="267"/>
      <c r="WE77" s="267"/>
      <c r="WF77" s="267"/>
      <c r="WG77" s="267"/>
      <c r="WH77" s="267"/>
      <c r="WI77" s="267"/>
      <c r="WJ77" s="267"/>
      <c r="WK77" s="267"/>
      <c r="WL77" s="267"/>
      <c r="WM77" s="267"/>
      <c r="WN77" s="267"/>
      <c r="WO77" s="267"/>
      <c r="WP77" s="267"/>
      <c r="WQ77" s="267"/>
      <c r="WR77" s="267"/>
      <c r="WS77" s="267"/>
      <c r="WT77" s="267"/>
      <c r="WU77" s="267"/>
      <c r="WV77" s="267"/>
      <c r="WW77" s="267"/>
      <c r="WX77" s="267"/>
      <c r="WY77" s="267"/>
      <c r="WZ77" s="267"/>
      <c r="XA77" s="267"/>
      <c r="XB77" s="267"/>
      <c r="XC77" s="267"/>
      <c r="XD77" s="267"/>
      <c r="XE77" s="267"/>
      <c r="XF77" s="267"/>
      <c r="XG77" s="267"/>
      <c r="XH77" s="267"/>
      <c r="XI77" s="267"/>
      <c r="XJ77" s="267"/>
      <c r="XK77" s="267"/>
      <c r="XL77" s="267"/>
      <c r="XM77" s="267"/>
      <c r="XN77" s="267"/>
      <c r="XO77" s="267"/>
      <c r="XP77" s="267"/>
      <c r="XQ77" s="267"/>
      <c r="XR77" s="267"/>
      <c r="XS77" s="267"/>
      <c r="XT77" s="267"/>
      <c r="XU77" s="267"/>
      <c r="XV77" s="267"/>
      <c r="XW77" s="267"/>
      <c r="XX77" s="267"/>
      <c r="XY77" s="267"/>
      <c r="XZ77" s="267"/>
      <c r="YA77" s="267"/>
      <c r="YB77" s="267"/>
      <c r="YC77" s="267"/>
      <c r="YD77" s="267"/>
      <c r="YE77" s="267"/>
      <c r="YF77" s="267"/>
      <c r="YG77" s="267"/>
      <c r="YH77" s="267"/>
      <c r="YI77" s="267"/>
      <c r="YJ77" s="267"/>
      <c r="YK77" s="267"/>
      <c r="YL77" s="267"/>
      <c r="YM77" s="267"/>
      <c r="YN77" s="267"/>
      <c r="YO77" s="267"/>
      <c r="YP77" s="267"/>
      <c r="YQ77" s="267"/>
      <c r="YR77" s="267"/>
      <c r="YS77" s="267"/>
      <c r="YT77" s="267"/>
      <c r="YU77" s="267"/>
      <c r="YV77" s="267"/>
      <c r="YW77" s="267"/>
      <c r="YX77" s="267"/>
      <c r="YY77" s="267"/>
      <c r="YZ77" s="267"/>
      <c r="ZA77" s="267"/>
      <c r="ZB77" s="267"/>
      <c r="ZC77" s="267"/>
      <c r="ZD77" s="267"/>
      <c r="ZE77" s="267"/>
      <c r="ZF77" s="267"/>
      <c r="ZG77" s="267"/>
      <c r="ZH77" s="267"/>
      <c r="ZI77" s="267"/>
      <c r="ZJ77" s="267"/>
      <c r="ZK77" s="267"/>
      <c r="ZL77" s="267"/>
      <c r="ZM77" s="267"/>
      <c r="ZN77" s="267"/>
      <c r="ZO77" s="267"/>
      <c r="ZP77" s="267"/>
      <c r="ZQ77" s="267"/>
      <c r="ZR77" s="267"/>
      <c r="ZS77" s="267"/>
      <c r="ZT77" s="267"/>
      <c r="ZU77" s="267"/>
      <c r="ZV77" s="267"/>
      <c r="ZW77" s="267"/>
      <c r="ZX77" s="267"/>
      <c r="ZY77" s="267"/>
      <c r="ZZ77" s="267"/>
      <c r="AAA77" s="267"/>
      <c r="AAB77" s="267"/>
      <c r="AAC77" s="267"/>
      <c r="AAD77" s="267"/>
      <c r="AAE77" s="267"/>
      <c r="AAF77" s="267"/>
      <c r="AAG77" s="267"/>
      <c r="AAH77" s="267"/>
      <c r="AAI77" s="267"/>
      <c r="AAJ77" s="267"/>
      <c r="AAK77" s="267"/>
      <c r="AAL77" s="267"/>
      <c r="AAM77" s="267"/>
      <c r="AAN77" s="267"/>
      <c r="AAO77" s="267"/>
      <c r="AAP77" s="267"/>
      <c r="AAQ77" s="267"/>
      <c r="AAR77" s="267"/>
      <c r="AAS77" s="267"/>
      <c r="AAT77" s="267"/>
      <c r="AAU77" s="267"/>
      <c r="AAV77" s="267"/>
      <c r="AAW77" s="267"/>
      <c r="AAX77" s="267"/>
      <c r="AAY77" s="267"/>
      <c r="AAZ77" s="267"/>
      <c r="ABA77" s="267"/>
      <c r="ABB77" s="267"/>
      <c r="ABC77" s="267"/>
      <c r="ABD77" s="267"/>
      <c r="ABE77" s="267"/>
      <c r="ABF77" s="267"/>
      <c r="ABG77" s="267"/>
      <c r="ABH77" s="267"/>
      <c r="ABI77" s="267"/>
      <c r="ABJ77" s="267"/>
      <c r="ABK77" s="267"/>
      <c r="ABL77" s="267"/>
      <c r="ABM77" s="267"/>
      <c r="ABN77" s="267"/>
      <c r="ABO77" s="267"/>
      <c r="ABP77" s="267"/>
      <c r="ABQ77" s="267"/>
      <c r="ABR77" s="267"/>
      <c r="ABS77" s="267"/>
      <c r="ABT77" s="267"/>
      <c r="ABU77" s="267"/>
      <c r="ABV77" s="267"/>
      <c r="ABW77" s="267"/>
      <c r="ABX77" s="267"/>
      <c r="ABY77" s="267"/>
      <c r="ABZ77" s="267"/>
      <c r="ACA77" s="267"/>
      <c r="ACB77" s="267"/>
      <c r="ACC77" s="267"/>
      <c r="ACD77" s="267"/>
      <c r="ACE77" s="267"/>
      <c r="ACF77" s="267"/>
      <c r="ACG77" s="267"/>
      <c r="ACH77" s="267"/>
      <c r="ACI77" s="267"/>
      <c r="ACJ77" s="267"/>
      <c r="ACK77" s="267"/>
      <c r="ACL77" s="267"/>
      <c r="ACM77" s="267"/>
      <c r="ACN77" s="267"/>
      <c r="ACO77" s="267"/>
      <c r="ACP77" s="267"/>
      <c r="ACQ77" s="267"/>
      <c r="ACR77" s="267"/>
      <c r="ACS77" s="267"/>
      <c r="ACT77" s="267"/>
      <c r="ACU77" s="267"/>
      <c r="ACV77" s="267"/>
      <c r="ACW77" s="267"/>
      <c r="ACX77" s="267"/>
      <c r="ACY77" s="267"/>
      <c r="ACZ77" s="267"/>
      <c r="ADA77" s="267"/>
      <c r="ADB77" s="267"/>
      <c r="ADC77" s="267"/>
      <c r="ADD77" s="267"/>
      <c r="ADE77" s="267"/>
      <c r="ADF77" s="267"/>
      <c r="ADG77" s="267"/>
      <c r="ADH77" s="267"/>
      <c r="ADI77" s="267"/>
      <c r="ADJ77" s="267"/>
      <c r="ADK77" s="267"/>
      <c r="ADL77" s="267"/>
      <c r="ADM77" s="267"/>
      <c r="ADN77" s="267"/>
      <c r="ADO77" s="267"/>
      <c r="ADP77" s="267"/>
      <c r="ADQ77" s="267"/>
      <c r="ADR77" s="267"/>
      <c r="ADS77" s="267"/>
      <c r="ADT77" s="267"/>
      <c r="ADU77" s="267"/>
      <c r="ADV77" s="267"/>
      <c r="ADW77" s="267"/>
      <c r="ADX77" s="267"/>
      <c r="ADY77" s="267"/>
      <c r="ADZ77" s="267"/>
      <c r="AEA77" s="267"/>
      <c r="AEB77" s="267"/>
      <c r="AEC77" s="267"/>
      <c r="AED77" s="267"/>
      <c r="AEE77" s="267"/>
      <c r="AEF77" s="267"/>
      <c r="AEG77" s="267"/>
      <c r="AEH77" s="267"/>
      <c r="AEI77" s="267"/>
      <c r="AEJ77" s="267"/>
      <c r="AEK77" s="267"/>
      <c r="AEL77" s="267"/>
      <c r="AEM77" s="267"/>
      <c r="AEN77" s="267"/>
      <c r="AEO77" s="267"/>
      <c r="AEP77" s="267"/>
      <c r="AEQ77" s="267"/>
      <c r="AER77" s="267"/>
      <c r="AES77" s="267"/>
      <c r="AET77" s="267"/>
      <c r="AEU77" s="267"/>
      <c r="AEV77" s="267"/>
      <c r="AEW77" s="267"/>
      <c r="AEX77" s="267"/>
      <c r="AEY77" s="267"/>
      <c r="AEZ77" s="267"/>
      <c r="AFA77" s="267"/>
      <c r="AFB77" s="267"/>
      <c r="AFC77" s="267"/>
      <c r="AFD77" s="267"/>
      <c r="AFE77" s="267"/>
      <c r="AFF77" s="267"/>
      <c r="AFG77" s="267"/>
      <c r="AFH77" s="267"/>
      <c r="AFI77" s="267"/>
      <c r="AFJ77" s="267"/>
      <c r="AFK77" s="267"/>
      <c r="AFL77" s="267"/>
      <c r="AFM77" s="267"/>
      <c r="AFN77" s="267"/>
      <c r="AFO77" s="267"/>
      <c r="AFP77" s="267"/>
      <c r="AFQ77" s="267"/>
      <c r="AFR77" s="267"/>
      <c r="AFS77" s="267"/>
      <c r="AFT77" s="267"/>
      <c r="AFU77" s="267"/>
      <c r="AFV77" s="267"/>
      <c r="AFW77" s="267"/>
      <c r="AFX77" s="267"/>
      <c r="AFY77" s="267"/>
      <c r="AFZ77" s="267"/>
      <c r="AGA77" s="267"/>
      <c r="AGB77" s="267"/>
      <c r="AGC77" s="267"/>
      <c r="AGD77" s="267"/>
      <c r="AGE77" s="267"/>
      <c r="AGF77" s="267"/>
      <c r="AGG77" s="267"/>
      <c r="AGH77" s="267"/>
      <c r="AGI77" s="267"/>
      <c r="AGJ77" s="267"/>
      <c r="AGK77" s="267"/>
      <c r="AGL77" s="267"/>
      <c r="AGM77" s="267"/>
      <c r="AGN77" s="267"/>
      <c r="AGO77" s="267"/>
      <c r="AGP77" s="267"/>
      <c r="AGQ77" s="267"/>
      <c r="AGR77" s="267"/>
      <c r="AGS77" s="267"/>
      <c r="AGT77" s="267"/>
      <c r="AGU77" s="267"/>
      <c r="AGV77" s="267"/>
      <c r="AGW77" s="267"/>
      <c r="AGX77" s="267"/>
      <c r="AGY77" s="267"/>
      <c r="AGZ77" s="267"/>
      <c r="AHA77" s="267"/>
      <c r="AHB77" s="267"/>
      <c r="AHC77" s="267"/>
      <c r="AHD77" s="267"/>
      <c r="AHE77" s="267"/>
      <c r="AHF77" s="267"/>
      <c r="AHG77" s="267"/>
      <c r="AHH77" s="267"/>
      <c r="AHI77" s="267"/>
      <c r="AHJ77" s="267"/>
      <c r="AHK77" s="267"/>
      <c r="AHL77" s="267"/>
      <c r="AHM77" s="267"/>
      <c r="AHN77" s="267"/>
      <c r="AHO77" s="267"/>
      <c r="AHP77" s="267"/>
      <c r="AHQ77" s="267"/>
      <c r="AHR77" s="267"/>
      <c r="AHS77" s="267"/>
      <c r="AHT77" s="267"/>
      <c r="AHU77" s="267"/>
      <c r="AHV77" s="267"/>
      <c r="AHW77" s="267"/>
      <c r="AHX77" s="267"/>
      <c r="AHY77" s="267"/>
      <c r="AHZ77" s="267"/>
      <c r="AIA77" s="267"/>
      <c r="AIB77" s="267"/>
      <c r="AIC77" s="267"/>
      <c r="AID77" s="267"/>
      <c r="AIE77" s="267"/>
      <c r="AIF77" s="267"/>
      <c r="AIG77" s="267"/>
      <c r="AIH77" s="267"/>
      <c r="AII77" s="267"/>
      <c r="AIJ77" s="267"/>
      <c r="AIK77" s="267"/>
      <c r="AIL77" s="267"/>
      <c r="AIM77" s="267"/>
      <c r="AIN77" s="267"/>
      <c r="AIO77" s="267"/>
      <c r="AIP77" s="267"/>
      <c r="AIQ77" s="267"/>
      <c r="AIR77" s="267"/>
      <c r="AIS77" s="267"/>
      <c r="AIT77" s="267"/>
      <c r="AIU77" s="267"/>
      <c r="AIV77" s="267"/>
      <c r="AIW77" s="267"/>
      <c r="AIX77" s="267"/>
      <c r="AIY77" s="267"/>
      <c r="AIZ77" s="267"/>
      <c r="AJA77" s="267"/>
      <c r="AJB77" s="267"/>
      <c r="AJC77" s="267"/>
      <c r="AJD77" s="267"/>
      <c r="AJE77" s="267"/>
      <c r="AJF77" s="267"/>
      <c r="AJG77" s="267"/>
      <c r="AJH77" s="267"/>
      <c r="AJI77" s="267"/>
      <c r="AJJ77" s="267"/>
      <c r="AJK77" s="267"/>
      <c r="AJL77" s="267"/>
      <c r="AJM77" s="267"/>
      <c r="AJN77" s="267"/>
      <c r="AJO77" s="267"/>
      <c r="AJP77" s="267"/>
      <c r="AJQ77" s="267"/>
      <c r="AJR77" s="267"/>
      <c r="AJS77" s="267"/>
      <c r="AJT77" s="267"/>
      <c r="AJU77" s="267"/>
      <c r="AJV77" s="267"/>
      <c r="AJW77" s="267"/>
      <c r="AJX77" s="267"/>
      <c r="AJY77" s="267"/>
      <c r="AJZ77" s="267"/>
      <c r="AKA77" s="267"/>
      <c r="AKB77" s="267"/>
      <c r="AKC77" s="267"/>
      <c r="AKD77" s="267"/>
      <c r="AKE77" s="267"/>
      <c r="AKF77" s="267"/>
      <c r="AKG77" s="267"/>
      <c r="AKH77" s="267"/>
      <c r="AKI77" s="267"/>
      <c r="AKJ77" s="267"/>
      <c r="AKK77" s="267"/>
      <c r="AKL77" s="267"/>
      <c r="AKM77" s="267"/>
      <c r="AKN77" s="267"/>
      <c r="AKO77" s="267"/>
      <c r="AKP77" s="267"/>
      <c r="AKQ77" s="267"/>
      <c r="AKR77" s="267"/>
      <c r="AKS77" s="267"/>
      <c r="AKT77" s="267"/>
      <c r="AKU77" s="267"/>
      <c r="AKV77" s="267"/>
      <c r="AKW77" s="267"/>
      <c r="AKX77" s="267"/>
      <c r="AKY77" s="267"/>
      <c r="AKZ77" s="267"/>
      <c r="ALA77" s="267"/>
      <c r="ALB77" s="267"/>
      <c r="ALC77" s="267"/>
      <c r="ALD77" s="267"/>
      <c r="ALE77" s="267"/>
      <c r="ALF77" s="267"/>
      <c r="ALG77" s="267"/>
      <c r="ALH77" s="267"/>
      <c r="ALI77" s="267"/>
      <c r="ALJ77" s="267"/>
      <c r="ALK77" s="267"/>
      <c r="ALL77" s="267"/>
      <c r="ALM77" s="267"/>
      <c r="ALN77" s="267"/>
      <c r="ALO77" s="267"/>
      <c r="ALP77" s="267"/>
      <c r="ALQ77" s="267"/>
      <c r="ALR77" s="267"/>
      <c r="ALS77" s="267"/>
      <c r="ALT77" s="267"/>
      <c r="ALU77" s="267"/>
      <c r="ALV77" s="267"/>
      <c r="ALW77" s="267"/>
      <c r="ALX77" s="267"/>
      <c r="ALY77" s="267"/>
      <c r="ALZ77" s="267"/>
      <c r="AMA77" s="267"/>
      <c r="AMB77" s="267"/>
      <c r="AMC77" s="267"/>
      <c r="AMD77" s="267"/>
      <c r="AME77" s="267"/>
      <c r="AMF77" s="267"/>
      <c r="AMG77" s="267"/>
      <c r="AMH77" s="267"/>
    </row>
    <row r="78" spans="1:1025" s="239" customFormat="1" ht="12.75">
      <c r="A78" s="1012" t="s">
        <v>2273</v>
      </c>
      <c r="B78" s="1007" t="s">
        <v>2274</v>
      </c>
      <c r="C78" s="1047">
        <v>4665755411.2399998</v>
      </c>
      <c r="D78" s="1047">
        <v>-762797208.60000002</v>
      </c>
      <c r="E78" s="1047">
        <v>3902958202.6399999</v>
      </c>
      <c r="F78" s="1047">
        <v>3689723675.8800001</v>
      </c>
      <c r="G78" s="1047">
        <v>213234526.75999999</v>
      </c>
      <c r="H78" s="1054">
        <f t="shared" si="1"/>
        <v>0.94536592100428696</v>
      </c>
      <c r="I78" s="100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267"/>
      <c r="BI78" s="267"/>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67"/>
      <c r="CW78" s="267"/>
      <c r="CX78" s="267"/>
      <c r="CY78" s="267"/>
      <c r="CZ78" s="267"/>
      <c r="DA78" s="267"/>
      <c r="DB78" s="267"/>
      <c r="DC78" s="267"/>
      <c r="DD78" s="267"/>
      <c r="DE78" s="267"/>
      <c r="DF78" s="267"/>
      <c r="DG78" s="267"/>
      <c r="DH78" s="267"/>
      <c r="DI78" s="267"/>
      <c r="DJ78" s="267"/>
      <c r="DK78" s="267"/>
      <c r="DL78" s="267"/>
      <c r="DM78" s="267"/>
      <c r="DN78" s="267"/>
      <c r="DO78" s="267"/>
      <c r="DP78" s="267"/>
      <c r="DQ78" s="267"/>
      <c r="DR78" s="267"/>
      <c r="DS78" s="267"/>
      <c r="DT78" s="267"/>
      <c r="DU78" s="267"/>
      <c r="DV78" s="267"/>
      <c r="DW78" s="267"/>
      <c r="DX78" s="267"/>
      <c r="DY78" s="267"/>
      <c r="DZ78" s="267"/>
      <c r="EA78" s="267"/>
      <c r="EB78" s="267"/>
      <c r="EC78" s="267"/>
      <c r="ED78" s="267"/>
      <c r="EE78" s="267"/>
      <c r="EF78" s="267"/>
      <c r="EG78" s="267"/>
      <c r="EH78" s="267"/>
      <c r="EI78" s="267"/>
      <c r="EJ78" s="267"/>
      <c r="EK78" s="267"/>
      <c r="EL78" s="267"/>
      <c r="EM78" s="267"/>
      <c r="EN78" s="267"/>
      <c r="EO78" s="267"/>
      <c r="EP78" s="267"/>
      <c r="EQ78" s="267"/>
      <c r="ER78" s="267"/>
      <c r="ES78" s="267"/>
      <c r="ET78" s="267"/>
      <c r="EU78" s="267"/>
      <c r="EV78" s="267"/>
      <c r="EW78" s="267"/>
      <c r="EX78" s="267"/>
      <c r="EY78" s="267"/>
      <c r="EZ78" s="267"/>
      <c r="FA78" s="267"/>
      <c r="FB78" s="267"/>
      <c r="FC78" s="267"/>
      <c r="FD78" s="267"/>
      <c r="FE78" s="267"/>
      <c r="FF78" s="267"/>
      <c r="FG78" s="267"/>
      <c r="FH78" s="267"/>
      <c r="FI78" s="267"/>
      <c r="FJ78" s="267"/>
      <c r="FK78" s="267"/>
      <c r="FL78" s="267"/>
      <c r="FM78" s="267"/>
      <c r="FN78" s="267"/>
      <c r="FO78" s="267"/>
      <c r="FP78" s="267"/>
      <c r="FQ78" s="267"/>
      <c r="FR78" s="267"/>
      <c r="FS78" s="267"/>
      <c r="FT78" s="267"/>
      <c r="FU78" s="267"/>
      <c r="FV78" s="267"/>
      <c r="FW78" s="267"/>
      <c r="FX78" s="267"/>
      <c r="FY78" s="267"/>
      <c r="FZ78" s="267"/>
      <c r="GA78" s="267"/>
      <c r="GB78" s="267"/>
      <c r="GC78" s="267"/>
      <c r="GD78" s="267"/>
      <c r="GE78" s="267"/>
      <c r="GF78" s="267"/>
      <c r="GG78" s="267"/>
      <c r="GH78" s="267"/>
      <c r="GI78" s="267"/>
      <c r="GJ78" s="267"/>
      <c r="GK78" s="267"/>
      <c r="GL78" s="267"/>
      <c r="GM78" s="267"/>
      <c r="GN78" s="267"/>
      <c r="GO78" s="267"/>
      <c r="GP78" s="267"/>
      <c r="GQ78" s="267"/>
      <c r="GR78" s="267"/>
      <c r="GS78" s="267"/>
      <c r="GT78" s="267"/>
      <c r="GU78" s="267"/>
      <c r="GV78" s="267"/>
      <c r="GW78" s="267"/>
      <c r="GX78" s="267"/>
      <c r="GY78" s="267"/>
      <c r="GZ78" s="267"/>
      <c r="HA78" s="267"/>
      <c r="HB78" s="267"/>
      <c r="HC78" s="267"/>
      <c r="HD78" s="267"/>
      <c r="HE78" s="267"/>
      <c r="HF78" s="267"/>
      <c r="HG78" s="267"/>
      <c r="HH78" s="267"/>
      <c r="HI78" s="267"/>
      <c r="HJ78" s="267"/>
      <c r="HK78" s="267"/>
      <c r="HL78" s="267"/>
      <c r="HM78" s="267"/>
      <c r="HN78" s="267"/>
      <c r="HO78" s="267"/>
      <c r="HP78" s="267"/>
      <c r="HQ78" s="267"/>
      <c r="HR78" s="267"/>
      <c r="HS78" s="267"/>
      <c r="HT78" s="267"/>
      <c r="HU78" s="267"/>
      <c r="HV78" s="267"/>
      <c r="HW78" s="267"/>
      <c r="HX78" s="267"/>
      <c r="HY78" s="267"/>
      <c r="HZ78" s="267"/>
      <c r="IA78" s="267"/>
      <c r="IB78" s="267"/>
      <c r="IC78" s="267"/>
      <c r="ID78" s="267"/>
      <c r="IE78" s="267"/>
      <c r="IF78" s="267"/>
      <c r="IG78" s="267"/>
      <c r="IH78" s="267"/>
      <c r="II78" s="267"/>
      <c r="IJ78" s="267"/>
      <c r="IK78" s="267"/>
      <c r="IL78" s="267"/>
      <c r="IM78" s="267"/>
      <c r="IN78" s="267"/>
      <c r="IO78" s="267"/>
      <c r="IP78" s="267"/>
      <c r="IQ78" s="267"/>
      <c r="IR78" s="267"/>
      <c r="IS78" s="267"/>
      <c r="IT78" s="267"/>
      <c r="IU78" s="267"/>
      <c r="IV78" s="267"/>
      <c r="IW78" s="267"/>
      <c r="IX78" s="267"/>
      <c r="IY78" s="267"/>
      <c r="IZ78" s="267"/>
      <c r="JA78" s="267"/>
      <c r="JB78" s="267"/>
      <c r="JC78" s="267"/>
      <c r="JD78" s="267"/>
      <c r="JE78" s="267"/>
      <c r="JF78" s="267"/>
      <c r="JG78" s="267"/>
      <c r="JH78" s="267"/>
      <c r="JI78" s="267"/>
      <c r="JJ78" s="267"/>
      <c r="JK78" s="267"/>
      <c r="JL78" s="267"/>
      <c r="JM78" s="267"/>
      <c r="JN78" s="267"/>
      <c r="JO78" s="267"/>
      <c r="JP78" s="267"/>
      <c r="JQ78" s="267"/>
      <c r="JR78" s="267"/>
      <c r="JS78" s="267"/>
      <c r="JT78" s="267"/>
      <c r="JU78" s="267"/>
      <c r="JV78" s="267"/>
      <c r="JW78" s="267"/>
      <c r="JX78" s="267"/>
      <c r="JY78" s="267"/>
      <c r="JZ78" s="267"/>
      <c r="KA78" s="267"/>
      <c r="KB78" s="267"/>
      <c r="KC78" s="267"/>
      <c r="KD78" s="267"/>
      <c r="KE78" s="267"/>
      <c r="KF78" s="267"/>
      <c r="KG78" s="267"/>
      <c r="KH78" s="267"/>
      <c r="KI78" s="267"/>
      <c r="KJ78" s="267"/>
      <c r="KK78" s="267"/>
      <c r="KL78" s="267"/>
      <c r="KM78" s="267"/>
      <c r="KN78" s="267"/>
      <c r="KO78" s="267"/>
      <c r="KP78" s="267"/>
      <c r="KQ78" s="267"/>
      <c r="KR78" s="267"/>
      <c r="KS78" s="267"/>
      <c r="KT78" s="267"/>
      <c r="KU78" s="267"/>
      <c r="KV78" s="267"/>
      <c r="KW78" s="267"/>
      <c r="KX78" s="267"/>
      <c r="KY78" s="267"/>
      <c r="KZ78" s="267"/>
      <c r="LA78" s="267"/>
      <c r="LB78" s="267"/>
      <c r="LC78" s="267"/>
      <c r="LD78" s="267"/>
      <c r="LE78" s="267"/>
      <c r="LF78" s="267"/>
      <c r="LG78" s="267"/>
      <c r="LH78" s="267"/>
      <c r="LI78" s="267"/>
      <c r="LJ78" s="267"/>
      <c r="LK78" s="267"/>
      <c r="LL78" s="267"/>
      <c r="LM78" s="267"/>
      <c r="LN78" s="267"/>
      <c r="LO78" s="267"/>
      <c r="LP78" s="267"/>
      <c r="LQ78" s="267"/>
      <c r="LR78" s="267"/>
      <c r="LS78" s="267"/>
      <c r="LT78" s="267"/>
      <c r="LU78" s="267"/>
      <c r="LV78" s="267"/>
      <c r="LW78" s="267"/>
      <c r="LX78" s="267"/>
      <c r="LY78" s="267"/>
      <c r="LZ78" s="267"/>
      <c r="MA78" s="267"/>
      <c r="MB78" s="267"/>
      <c r="MC78" s="267"/>
      <c r="MD78" s="267"/>
      <c r="ME78" s="267"/>
      <c r="MF78" s="267"/>
      <c r="MG78" s="267"/>
      <c r="MH78" s="267"/>
      <c r="MI78" s="267"/>
      <c r="MJ78" s="267"/>
      <c r="MK78" s="267"/>
      <c r="ML78" s="267"/>
      <c r="MM78" s="267"/>
      <c r="MN78" s="267"/>
      <c r="MO78" s="267"/>
      <c r="MP78" s="267"/>
      <c r="MQ78" s="267"/>
      <c r="MR78" s="267"/>
      <c r="MS78" s="267"/>
      <c r="MT78" s="267"/>
      <c r="MU78" s="267"/>
      <c r="MV78" s="267"/>
      <c r="MW78" s="267"/>
      <c r="MX78" s="267"/>
      <c r="MY78" s="267"/>
      <c r="MZ78" s="267"/>
      <c r="NA78" s="267"/>
      <c r="NB78" s="267"/>
      <c r="NC78" s="267"/>
      <c r="ND78" s="267"/>
      <c r="NE78" s="267"/>
      <c r="NF78" s="267"/>
      <c r="NG78" s="267"/>
      <c r="NH78" s="267"/>
      <c r="NI78" s="267"/>
      <c r="NJ78" s="267"/>
      <c r="NK78" s="267"/>
      <c r="NL78" s="267"/>
      <c r="NM78" s="267"/>
      <c r="NN78" s="267"/>
      <c r="NO78" s="267"/>
      <c r="NP78" s="267"/>
      <c r="NQ78" s="267"/>
      <c r="NR78" s="267"/>
      <c r="NS78" s="267"/>
      <c r="NT78" s="267"/>
      <c r="NU78" s="267"/>
      <c r="NV78" s="267"/>
      <c r="NW78" s="267"/>
      <c r="NX78" s="267"/>
      <c r="NY78" s="267"/>
      <c r="NZ78" s="267"/>
      <c r="OA78" s="267"/>
      <c r="OB78" s="267"/>
      <c r="OC78" s="267"/>
      <c r="OD78" s="267"/>
      <c r="OE78" s="267"/>
      <c r="OF78" s="267"/>
      <c r="OG78" s="267"/>
      <c r="OH78" s="267"/>
      <c r="OI78" s="267"/>
      <c r="OJ78" s="267"/>
      <c r="OK78" s="267"/>
      <c r="OL78" s="267"/>
      <c r="OM78" s="267"/>
      <c r="ON78" s="267"/>
      <c r="OO78" s="267"/>
      <c r="OP78" s="267"/>
      <c r="OQ78" s="267"/>
      <c r="OR78" s="267"/>
      <c r="OS78" s="267"/>
      <c r="OT78" s="267"/>
      <c r="OU78" s="267"/>
      <c r="OV78" s="267"/>
      <c r="OW78" s="267"/>
      <c r="OX78" s="267"/>
      <c r="OY78" s="267"/>
      <c r="OZ78" s="267"/>
      <c r="PA78" s="267"/>
      <c r="PB78" s="267"/>
      <c r="PC78" s="267"/>
      <c r="PD78" s="267"/>
      <c r="PE78" s="267"/>
      <c r="PF78" s="267"/>
      <c r="PG78" s="267"/>
      <c r="PH78" s="267"/>
      <c r="PI78" s="267"/>
      <c r="PJ78" s="267"/>
      <c r="PK78" s="267"/>
      <c r="PL78" s="267"/>
      <c r="PM78" s="267"/>
      <c r="PN78" s="267"/>
      <c r="PO78" s="267"/>
      <c r="PP78" s="267"/>
      <c r="PQ78" s="267"/>
      <c r="PR78" s="267"/>
      <c r="PS78" s="267"/>
      <c r="PT78" s="267"/>
      <c r="PU78" s="267"/>
      <c r="PV78" s="267"/>
      <c r="PW78" s="267"/>
      <c r="PX78" s="267"/>
      <c r="PY78" s="267"/>
      <c r="PZ78" s="267"/>
      <c r="QA78" s="267"/>
      <c r="QB78" s="267"/>
      <c r="QC78" s="267"/>
      <c r="QD78" s="267"/>
      <c r="QE78" s="267"/>
      <c r="QF78" s="267"/>
      <c r="QG78" s="267"/>
      <c r="QH78" s="267"/>
      <c r="QI78" s="267"/>
      <c r="QJ78" s="267"/>
      <c r="QK78" s="267"/>
      <c r="QL78" s="267"/>
      <c r="QM78" s="267"/>
      <c r="QN78" s="267"/>
      <c r="QO78" s="267"/>
      <c r="QP78" s="267"/>
      <c r="QQ78" s="267"/>
      <c r="QR78" s="267"/>
      <c r="QS78" s="267"/>
      <c r="QT78" s="267"/>
      <c r="QU78" s="267"/>
      <c r="QV78" s="267"/>
      <c r="QW78" s="267"/>
      <c r="QX78" s="267"/>
      <c r="QY78" s="267"/>
      <c r="QZ78" s="267"/>
      <c r="RA78" s="267"/>
      <c r="RB78" s="267"/>
      <c r="RC78" s="267"/>
      <c r="RD78" s="267"/>
      <c r="RE78" s="267"/>
      <c r="RF78" s="267"/>
      <c r="RG78" s="267"/>
      <c r="RH78" s="267"/>
      <c r="RI78" s="267"/>
      <c r="RJ78" s="267"/>
      <c r="RK78" s="267"/>
      <c r="RL78" s="267"/>
      <c r="RM78" s="267"/>
      <c r="RN78" s="267"/>
      <c r="RO78" s="267"/>
      <c r="RP78" s="267"/>
      <c r="RQ78" s="267"/>
      <c r="RR78" s="267"/>
      <c r="RS78" s="267"/>
      <c r="RT78" s="267"/>
      <c r="RU78" s="267"/>
      <c r="RV78" s="267"/>
      <c r="RW78" s="267"/>
      <c r="RX78" s="267"/>
      <c r="RY78" s="267"/>
      <c r="RZ78" s="267"/>
      <c r="SA78" s="267"/>
      <c r="SB78" s="267"/>
      <c r="SC78" s="267"/>
      <c r="SD78" s="267"/>
      <c r="SE78" s="267"/>
      <c r="SF78" s="267"/>
      <c r="SG78" s="267"/>
      <c r="SH78" s="267"/>
      <c r="SI78" s="267"/>
      <c r="SJ78" s="267"/>
      <c r="SK78" s="267"/>
      <c r="SL78" s="267"/>
      <c r="SM78" s="267"/>
      <c r="SN78" s="267"/>
      <c r="SO78" s="267"/>
      <c r="SP78" s="267"/>
      <c r="SQ78" s="267"/>
      <c r="SR78" s="267"/>
      <c r="SS78" s="267"/>
      <c r="ST78" s="267"/>
      <c r="SU78" s="267"/>
      <c r="SV78" s="267"/>
      <c r="SW78" s="267"/>
      <c r="SX78" s="267"/>
      <c r="SY78" s="267"/>
      <c r="SZ78" s="267"/>
      <c r="TA78" s="267"/>
      <c r="TB78" s="267"/>
      <c r="TC78" s="267"/>
      <c r="TD78" s="267"/>
      <c r="TE78" s="267"/>
      <c r="TF78" s="267"/>
      <c r="TG78" s="267"/>
      <c r="TH78" s="267"/>
      <c r="TI78" s="267"/>
      <c r="TJ78" s="267"/>
      <c r="TK78" s="267"/>
      <c r="TL78" s="267"/>
      <c r="TM78" s="267"/>
      <c r="TN78" s="267"/>
      <c r="TO78" s="267"/>
      <c r="TP78" s="267"/>
      <c r="TQ78" s="267"/>
      <c r="TR78" s="267"/>
      <c r="TS78" s="267"/>
      <c r="TT78" s="267"/>
      <c r="TU78" s="267"/>
      <c r="TV78" s="267"/>
      <c r="TW78" s="267"/>
      <c r="TX78" s="267"/>
      <c r="TY78" s="267"/>
      <c r="TZ78" s="267"/>
      <c r="UA78" s="267"/>
      <c r="UB78" s="267"/>
      <c r="UC78" s="267"/>
      <c r="UD78" s="267"/>
      <c r="UE78" s="267"/>
      <c r="UF78" s="267"/>
      <c r="UG78" s="267"/>
      <c r="UH78" s="267"/>
      <c r="UI78" s="267"/>
      <c r="UJ78" s="267"/>
      <c r="UK78" s="267"/>
      <c r="UL78" s="267"/>
      <c r="UM78" s="267"/>
      <c r="UN78" s="267"/>
      <c r="UO78" s="267"/>
      <c r="UP78" s="267"/>
      <c r="UQ78" s="267"/>
      <c r="UR78" s="267"/>
      <c r="US78" s="267"/>
      <c r="UT78" s="267"/>
      <c r="UU78" s="267"/>
      <c r="UV78" s="267"/>
      <c r="UW78" s="267"/>
      <c r="UX78" s="267"/>
      <c r="UY78" s="267"/>
      <c r="UZ78" s="267"/>
      <c r="VA78" s="267"/>
      <c r="VB78" s="267"/>
      <c r="VC78" s="267"/>
      <c r="VD78" s="267"/>
      <c r="VE78" s="267"/>
      <c r="VF78" s="267"/>
      <c r="VG78" s="267"/>
      <c r="VH78" s="267"/>
      <c r="VI78" s="267"/>
      <c r="VJ78" s="267"/>
      <c r="VK78" s="267"/>
      <c r="VL78" s="267"/>
      <c r="VM78" s="267"/>
      <c r="VN78" s="267"/>
      <c r="VO78" s="267"/>
      <c r="VP78" s="267"/>
      <c r="VQ78" s="267"/>
      <c r="VR78" s="267"/>
      <c r="VS78" s="267"/>
      <c r="VT78" s="267"/>
      <c r="VU78" s="267"/>
      <c r="VV78" s="267"/>
      <c r="VW78" s="267"/>
      <c r="VX78" s="267"/>
      <c r="VY78" s="267"/>
      <c r="VZ78" s="267"/>
      <c r="WA78" s="267"/>
      <c r="WB78" s="267"/>
      <c r="WC78" s="267"/>
      <c r="WD78" s="267"/>
      <c r="WE78" s="267"/>
      <c r="WF78" s="267"/>
      <c r="WG78" s="267"/>
      <c r="WH78" s="267"/>
      <c r="WI78" s="267"/>
      <c r="WJ78" s="267"/>
      <c r="WK78" s="267"/>
      <c r="WL78" s="267"/>
      <c r="WM78" s="267"/>
      <c r="WN78" s="267"/>
      <c r="WO78" s="267"/>
      <c r="WP78" s="267"/>
      <c r="WQ78" s="267"/>
      <c r="WR78" s="267"/>
      <c r="WS78" s="267"/>
      <c r="WT78" s="267"/>
      <c r="WU78" s="267"/>
      <c r="WV78" s="267"/>
      <c r="WW78" s="267"/>
      <c r="WX78" s="267"/>
      <c r="WY78" s="267"/>
      <c r="WZ78" s="267"/>
      <c r="XA78" s="267"/>
      <c r="XB78" s="267"/>
      <c r="XC78" s="267"/>
      <c r="XD78" s="267"/>
      <c r="XE78" s="267"/>
      <c r="XF78" s="267"/>
      <c r="XG78" s="267"/>
      <c r="XH78" s="267"/>
      <c r="XI78" s="267"/>
      <c r="XJ78" s="267"/>
      <c r="XK78" s="267"/>
      <c r="XL78" s="267"/>
      <c r="XM78" s="267"/>
      <c r="XN78" s="267"/>
      <c r="XO78" s="267"/>
      <c r="XP78" s="267"/>
      <c r="XQ78" s="267"/>
      <c r="XR78" s="267"/>
      <c r="XS78" s="267"/>
      <c r="XT78" s="267"/>
      <c r="XU78" s="267"/>
      <c r="XV78" s="267"/>
      <c r="XW78" s="267"/>
      <c r="XX78" s="267"/>
      <c r="XY78" s="267"/>
      <c r="XZ78" s="267"/>
      <c r="YA78" s="267"/>
      <c r="YB78" s="267"/>
      <c r="YC78" s="267"/>
      <c r="YD78" s="267"/>
      <c r="YE78" s="267"/>
      <c r="YF78" s="267"/>
      <c r="YG78" s="267"/>
      <c r="YH78" s="267"/>
      <c r="YI78" s="267"/>
      <c r="YJ78" s="267"/>
      <c r="YK78" s="267"/>
      <c r="YL78" s="267"/>
      <c r="YM78" s="267"/>
      <c r="YN78" s="267"/>
      <c r="YO78" s="267"/>
      <c r="YP78" s="267"/>
      <c r="YQ78" s="267"/>
      <c r="YR78" s="267"/>
      <c r="YS78" s="267"/>
      <c r="YT78" s="267"/>
      <c r="YU78" s="267"/>
      <c r="YV78" s="267"/>
      <c r="YW78" s="267"/>
      <c r="YX78" s="267"/>
      <c r="YY78" s="267"/>
      <c r="YZ78" s="267"/>
      <c r="ZA78" s="267"/>
      <c r="ZB78" s="267"/>
      <c r="ZC78" s="267"/>
      <c r="ZD78" s="267"/>
      <c r="ZE78" s="267"/>
      <c r="ZF78" s="267"/>
      <c r="ZG78" s="267"/>
      <c r="ZH78" s="267"/>
      <c r="ZI78" s="267"/>
      <c r="ZJ78" s="267"/>
      <c r="ZK78" s="267"/>
      <c r="ZL78" s="267"/>
      <c r="ZM78" s="267"/>
      <c r="ZN78" s="267"/>
      <c r="ZO78" s="267"/>
      <c r="ZP78" s="267"/>
      <c r="ZQ78" s="267"/>
      <c r="ZR78" s="267"/>
      <c r="ZS78" s="267"/>
      <c r="ZT78" s="267"/>
      <c r="ZU78" s="267"/>
      <c r="ZV78" s="267"/>
      <c r="ZW78" s="267"/>
      <c r="ZX78" s="267"/>
      <c r="ZY78" s="267"/>
      <c r="ZZ78" s="267"/>
      <c r="AAA78" s="267"/>
      <c r="AAB78" s="267"/>
      <c r="AAC78" s="267"/>
      <c r="AAD78" s="267"/>
      <c r="AAE78" s="267"/>
      <c r="AAF78" s="267"/>
      <c r="AAG78" s="267"/>
      <c r="AAH78" s="267"/>
      <c r="AAI78" s="267"/>
      <c r="AAJ78" s="267"/>
      <c r="AAK78" s="267"/>
      <c r="AAL78" s="267"/>
      <c r="AAM78" s="267"/>
      <c r="AAN78" s="267"/>
      <c r="AAO78" s="267"/>
      <c r="AAP78" s="267"/>
      <c r="AAQ78" s="267"/>
      <c r="AAR78" s="267"/>
      <c r="AAS78" s="267"/>
      <c r="AAT78" s="267"/>
      <c r="AAU78" s="267"/>
      <c r="AAV78" s="267"/>
      <c r="AAW78" s="267"/>
      <c r="AAX78" s="267"/>
      <c r="AAY78" s="267"/>
      <c r="AAZ78" s="267"/>
      <c r="ABA78" s="267"/>
      <c r="ABB78" s="267"/>
      <c r="ABC78" s="267"/>
      <c r="ABD78" s="267"/>
      <c r="ABE78" s="267"/>
      <c r="ABF78" s="267"/>
      <c r="ABG78" s="267"/>
      <c r="ABH78" s="267"/>
      <c r="ABI78" s="267"/>
      <c r="ABJ78" s="267"/>
      <c r="ABK78" s="267"/>
      <c r="ABL78" s="267"/>
      <c r="ABM78" s="267"/>
      <c r="ABN78" s="267"/>
      <c r="ABO78" s="267"/>
      <c r="ABP78" s="267"/>
      <c r="ABQ78" s="267"/>
      <c r="ABR78" s="267"/>
      <c r="ABS78" s="267"/>
      <c r="ABT78" s="267"/>
      <c r="ABU78" s="267"/>
      <c r="ABV78" s="267"/>
      <c r="ABW78" s="267"/>
      <c r="ABX78" s="267"/>
      <c r="ABY78" s="267"/>
      <c r="ABZ78" s="267"/>
      <c r="ACA78" s="267"/>
      <c r="ACB78" s="267"/>
      <c r="ACC78" s="267"/>
      <c r="ACD78" s="267"/>
      <c r="ACE78" s="267"/>
      <c r="ACF78" s="267"/>
      <c r="ACG78" s="267"/>
      <c r="ACH78" s="267"/>
      <c r="ACI78" s="267"/>
      <c r="ACJ78" s="267"/>
      <c r="ACK78" s="267"/>
      <c r="ACL78" s="267"/>
      <c r="ACM78" s="267"/>
      <c r="ACN78" s="267"/>
      <c r="ACO78" s="267"/>
      <c r="ACP78" s="267"/>
      <c r="ACQ78" s="267"/>
      <c r="ACR78" s="267"/>
      <c r="ACS78" s="267"/>
      <c r="ACT78" s="267"/>
      <c r="ACU78" s="267"/>
      <c r="ACV78" s="267"/>
      <c r="ACW78" s="267"/>
      <c r="ACX78" s="267"/>
      <c r="ACY78" s="267"/>
      <c r="ACZ78" s="267"/>
      <c r="ADA78" s="267"/>
      <c r="ADB78" s="267"/>
      <c r="ADC78" s="267"/>
      <c r="ADD78" s="267"/>
      <c r="ADE78" s="267"/>
      <c r="ADF78" s="267"/>
      <c r="ADG78" s="267"/>
      <c r="ADH78" s="267"/>
      <c r="ADI78" s="267"/>
      <c r="ADJ78" s="267"/>
      <c r="ADK78" s="267"/>
      <c r="ADL78" s="267"/>
      <c r="ADM78" s="267"/>
      <c r="ADN78" s="267"/>
      <c r="ADO78" s="267"/>
      <c r="ADP78" s="267"/>
      <c r="ADQ78" s="267"/>
      <c r="ADR78" s="267"/>
      <c r="ADS78" s="267"/>
      <c r="ADT78" s="267"/>
      <c r="ADU78" s="267"/>
      <c r="ADV78" s="267"/>
      <c r="ADW78" s="267"/>
      <c r="ADX78" s="267"/>
      <c r="ADY78" s="267"/>
      <c r="ADZ78" s="267"/>
      <c r="AEA78" s="267"/>
      <c r="AEB78" s="267"/>
      <c r="AEC78" s="267"/>
      <c r="AED78" s="267"/>
      <c r="AEE78" s="267"/>
      <c r="AEF78" s="267"/>
      <c r="AEG78" s="267"/>
      <c r="AEH78" s="267"/>
      <c r="AEI78" s="267"/>
      <c r="AEJ78" s="267"/>
      <c r="AEK78" s="267"/>
      <c r="AEL78" s="267"/>
      <c r="AEM78" s="267"/>
      <c r="AEN78" s="267"/>
      <c r="AEO78" s="267"/>
      <c r="AEP78" s="267"/>
      <c r="AEQ78" s="267"/>
      <c r="AER78" s="267"/>
      <c r="AES78" s="267"/>
      <c r="AET78" s="267"/>
      <c r="AEU78" s="267"/>
      <c r="AEV78" s="267"/>
      <c r="AEW78" s="267"/>
      <c r="AEX78" s="267"/>
      <c r="AEY78" s="267"/>
      <c r="AEZ78" s="267"/>
      <c r="AFA78" s="267"/>
      <c r="AFB78" s="267"/>
      <c r="AFC78" s="267"/>
      <c r="AFD78" s="267"/>
      <c r="AFE78" s="267"/>
      <c r="AFF78" s="267"/>
      <c r="AFG78" s="267"/>
      <c r="AFH78" s="267"/>
      <c r="AFI78" s="267"/>
      <c r="AFJ78" s="267"/>
      <c r="AFK78" s="267"/>
      <c r="AFL78" s="267"/>
      <c r="AFM78" s="267"/>
      <c r="AFN78" s="267"/>
      <c r="AFO78" s="267"/>
      <c r="AFP78" s="267"/>
      <c r="AFQ78" s="267"/>
      <c r="AFR78" s="267"/>
      <c r="AFS78" s="267"/>
      <c r="AFT78" s="267"/>
      <c r="AFU78" s="267"/>
      <c r="AFV78" s="267"/>
      <c r="AFW78" s="267"/>
      <c r="AFX78" s="267"/>
      <c r="AFY78" s="267"/>
      <c r="AFZ78" s="267"/>
      <c r="AGA78" s="267"/>
      <c r="AGB78" s="267"/>
      <c r="AGC78" s="267"/>
      <c r="AGD78" s="267"/>
      <c r="AGE78" s="267"/>
      <c r="AGF78" s="267"/>
      <c r="AGG78" s="267"/>
      <c r="AGH78" s="267"/>
      <c r="AGI78" s="267"/>
      <c r="AGJ78" s="267"/>
      <c r="AGK78" s="267"/>
      <c r="AGL78" s="267"/>
      <c r="AGM78" s="267"/>
      <c r="AGN78" s="267"/>
      <c r="AGO78" s="267"/>
      <c r="AGP78" s="267"/>
      <c r="AGQ78" s="267"/>
      <c r="AGR78" s="267"/>
      <c r="AGS78" s="267"/>
      <c r="AGT78" s="267"/>
      <c r="AGU78" s="267"/>
      <c r="AGV78" s="267"/>
      <c r="AGW78" s="267"/>
      <c r="AGX78" s="267"/>
      <c r="AGY78" s="267"/>
      <c r="AGZ78" s="267"/>
      <c r="AHA78" s="267"/>
      <c r="AHB78" s="267"/>
      <c r="AHC78" s="267"/>
      <c r="AHD78" s="267"/>
      <c r="AHE78" s="267"/>
      <c r="AHF78" s="267"/>
      <c r="AHG78" s="267"/>
      <c r="AHH78" s="267"/>
      <c r="AHI78" s="267"/>
      <c r="AHJ78" s="267"/>
      <c r="AHK78" s="267"/>
      <c r="AHL78" s="267"/>
      <c r="AHM78" s="267"/>
      <c r="AHN78" s="267"/>
      <c r="AHO78" s="267"/>
      <c r="AHP78" s="267"/>
      <c r="AHQ78" s="267"/>
      <c r="AHR78" s="267"/>
      <c r="AHS78" s="267"/>
      <c r="AHT78" s="267"/>
      <c r="AHU78" s="267"/>
      <c r="AHV78" s="267"/>
      <c r="AHW78" s="267"/>
      <c r="AHX78" s="267"/>
      <c r="AHY78" s="267"/>
      <c r="AHZ78" s="267"/>
      <c r="AIA78" s="267"/>
      <c r="AIB78" s="267"/>
      <c r="AIC78" s="267"/>
      <c r="AID78" s="267"/>
      <c r="AIE78" s="267"/>
      <c r="AIF78" s="267"/>
      <c r="AIG78" s="267"/>
      <c r="AIH78" s="267"/>
      <c r="AII78" s="267"/>
      <c r="AIJ78" s="267"/>
      <c r="AIK78" s="267"/>
      <c r="AIL78" s="267"/>
      <c r="AIM78" s="267"/>
      <c r="AIN78" s="267"/>
      <c r="AIO78" s="267"/>
      <c r="AIP78" s="267"/>
      <c r="AIQ78" s="267"/>
      <c r="AIR78" s="267"/>
      <c r="AIS78" s="267"/>
      <c r="AIT78" s="267"/>
      <c r="AIU78" s="267"/>
      <c r="AIV78" s="267"/>
      <c r="AIW78" s="267"/>
      <c r="AIX78" s="267"/>
      <c r="AIY78" s="267"/>
      <c r="AIZ78" s="267"/>
      <c r="AJA78" s="267"/>
      <c r="AJB78" s="267"/>
      <c r="AJC78" s="267"/>
      <c r="AJD78" s="267"/>
      <c r="AJE78" s="267"/>
      <c r="AJF78" s="267"/>
      <c r="AJG78" s="267"/>
      <c r="AJH78" s="267"/>
      <c r="AJI78" s="267"/>
      <c r="AJJ78" s="267"/>
      <c r="AJK78" s="267"/>
      <c r="AJL78" s="267"/>
      <c r="AJM78" s="267"/>
      <c r="AJN78" s="267"/>
      <c r="AJO78" s="267"/>
      <c r="AJP78" s="267"/>
      <c r="AJQ78" s="267"/>
      <c r="AJR78" s="267"/>
      <c r="AJS78" s="267"/>
      <c r="AJT78" s="267"/>
      <c r="AJU78" s="267"/>
      <c r="AJV78" s="267"/>
      <c r="AJW78" s="267"/>
      <c r="AJX78" s="267"/>
      <c r="AJY78" s="267"/>
      <c r="AJZ78" s="267"/>
      <c r="AKA78" s="267"/>
      <c r="AKB78" s="267"/>
      <c r="AKC78" s="267"/>
      <c r="AKD78" s="267"/>
      <c r="AKE78" s="267"/>
      <c r="AKF78" s="267"/>
      <c r="AKG78" s="267"/>
      <c r="AKH78" s="267"/>
      <c r="AKI78" s="267"/>
      <c r="AKJ78" s="267"/>
      <c r="AKK78" s="267"/>
      <c r="AKL78" s="267"/>
      <c r="AKM78" s="267"/>
      <c r="AKN78" s="267"/>
      <c r="AKO78" s="267"/>
      <c r="AKP78" s="267"/>
      <c r="AKQ78" s="267"/>
      <c r="AKR78" s="267"/>
      <c r="AKS78" s="267"/>
      <c r="AKT78" s="267"/>
      <c r="AKU78" s="267"/>
      <c r="AKV78" s="267"/>
      <c r="AKW78" s="267"/>
      <c r="AKX78" s="267"/>
      <c r="AKY78" s="267"/>
      <c r="AKZ78" s="267"/>
      <c r="ALA78" s="267"/>
      <c r="ALB78" s="267"/>
      <c r="ALC78" s="267"/>
      <c r="ALD78" s="267"/>
      <c r="ALE78" s="267"/>
      <c r="ALF78" s="267"/>
      <c r="ALG78" s="267"/>
      <c r="ALH78" s="267"/>
      <c r="ALI78" s="267"/>
      <c r="ALJ78" s="267"/>
      <c r="ALK78" s="267"/>
      <c r="ALL78" s="267"/>
      <c r="ALM78" s="267"/>
      <c r="ALN78" s="267"/>
      <c r="ALO78" s="267"/>
      <c r="ALP78" s="267"/>
      <c r="ALQ78" s="267"/>
      <c r="ALR78" s="267"/>
      <c r="ALS78" s="267"/>
      <c r="ALT78" s="267"/>
      <c r="ALU78" s="267"/>
      <c r="ALV78" s="267"/>
      <c r="ALW78" s="267"/>
      <c r="ALX78" s="267"/>
      <c r="ALY78" s="267"/>
      <c r="ALZ78" s="267"/>
      <c r="AMA78" s="267"/>
      <c r="AMB78" s="267"/>
      <c r="AMC78" s="267"/>
      <c r="AMD78" s="267"/>
      <c r="AME78" s="267"/>
      <c r="AMF78" s="267"/>
      <c r="AMG78" s="267"/>
      <c r="AMH78" s="267"/>
    </row>
    <row r="79" spans="1:1025" s="267" customFormat="1" ht="12.75">
      <c r="A79" s="1055" t="s">
        <v>2275</v>
      </c>
      <c r="B79" s="1007" t="s">
        <v>2276</v>
      </c>
      <c r="C79" s="1047">
        <v>1202155000</v>
      </c>
      <c r="D79" s="1047">
        <v>-264024810</v>
      </c>
      <c r="E79" s="1047">
        <v>938130190</v>
      </c>
      <c r="F79" s="1047">
        <v>907641615.39999998</v>
      </c>
      <c r="G79" s="1047">
        <v>30488574.600000001</v>
      </c>
      <c r="H79" s="1054">
        <f t="shared" si="1"/>
        <v>0.96750069987620801</v>
      </c>
      <c r="I79" s="1007"/>
      <c r="AMI79" s="239"/>
      <c r="AMJ79" s="239"/>
      <c r="AMK79" s="239"/>
    </row>
    <row r="80" spans="1:1025" s="267" customFormat="1" ht="12.75">
      <c r="A80" s="1012" t="s">
        <v>2277</v>
      </c>
      <c r="B80" s="1007" t="s">
        <v>2276</v>
      </c>
      <c r="C80" s="1047">
        <v>1202155000</v>
      </c>
      <c r="D80" s="1047">
        <v>-264024810</v>
      </c>
      <c r="E80" s="1047">
        <v>938130190</v>
      </c>
      <c r="F80" s="1047">
        <v>907641615.39999998</v>
      </c>
      <c r="G80" s="1047">
        <v>30488574.600000001</v>
      </c>
      <c r="H80" s="1054">
        <f t="shared" si="1"/>
        <v>0.96750069987620801</v>
      </c>
      <c r="I80" s="1007"/>
      <c r="AMI80" s="239"/>
      <c r="AMJ80" s="239"/>
      <c r="AMK80" s="239"/>
    </row>
    <row r="81" spans="1:1025" s="267" customFormat="1" ht="12.75">
      <c r="A81" s="1055" t="s">
        <v>2278</v>
      </c>
      <c r="B81" s="1007" t="s">
        <v>2279</v>
      </c>
      <c r="C81" s="1047">
        <v>2100000000</v>
      </c>
      <c r="D81" s="1047">
        <v>-135758000</v>
      </c>
      <c r="E81" s="1047">
        <v>1964242000</v>
      </c>
      <c r="F81" s="1047">
        <v>1869975579.1700001</v>
      </c>
      <c r="G81" s="1047">
        <v>94266420.829999998</v>
      </c>
      <c r="H81" s="1054">
        <f t="shared" si="1"/>
        <v>0.95200875409954577</v>
      </c>
      <c r="I81" s="1007"/>
      <c r="AMI81" s="239"/>
      <c r="AMJ81" s="239"/>
      <c r="AMK81" s="239"/>
    </row>
    <row r="82" spans="1:1025" s="267" customFormat="1" ht="12.75">
      <c r="A82" s="1012" t="s">
        <v>2280</v>
      </c>
      <c r="B82" s="1007" t="s">
        <v>2279</v>
      </c>
      <c r="C82" s="1047">
        <v>2100000000</v>
      </c>
      <c r="D82" s="1047">
        <v>-135758000</v>
      </c>
      <c r="E82" s="1047">
        <v>1964242000</v>
      </c>
      <c r="F82" s="1047">
        <v>1869975579.1700001</v>
      </c>
      <c r="G82" s="1047">
        <v>94266420.829999998</v>
      </c>
      <c r="H82" s="1054">
        <f t="shared" si="1"/>
        <v>0.95200875409954577</v>
      </c>
      <c r="I82" s="1007"/>
      <c r="AMI82" s="239"/>
      <c r="AMJ82" s="239"/>
      <c r="AMK82" s="239"/>
    </row>
    <row r="83" spans="1:1025" s="267" customFormat="1" ht="12.75">
      <c r="A83" s="1055" t="s">
        <v>2281</v>
      </c>
      <c r="B83" s="1007" t="s">
        <v>2282</v>
      </c>
      <c r="C83" s="1047">
        <v>65075000</v>
      </c>
      <c r="D83" s="1047">
        <v>4764887.3499999996</v>
      </c>
      <c r="E83" s="1047">
        <v>69839887.349999994</v>
      </c>
      <c r="F83" s="1047">
        <v>69441112.349999994</v>
      </c>
      <c r="G83" s="1047">
        <v>398775</v>
      </c>
      <c r="H83" s="1054">
        <f t="shared" si="1"/>
        <v>0.99429015402041598</v>
      </c>
      <c r="I83" s="1007"/>
      <c r="AMI83" s="239"/>
      <c r="AMJ83" s="239"/>
      <c r="AMK83" s="239"/>
    </row>
    <row r="84" spans="1:1025" s="267" customFormat="1" ht="12.75">
      <c r="A84" s="1012" t="s">
        <v>2283</v>
      </c>
      <c r="B84" s="1007" t="s">
        <v>2282</v>
      </c>
      <c r="C84" s="1047">
        <v>65075000</v>
      </c>
      <c r="D84" s="1047">
        <v>4764887.3499999996</v>
      </c>
      <c r="E84" s="1047">
        <v>69839887.349999994</v>
      </c>
      <c r="F84" s="1047">
        <v>69441112.349999994</v>
      </c>
      <c r="G84" s="1047">
        <v>398775</v>
      </c>
      <c r="H84" s="1054">
        <f t="shared" si="1"/>
        <v>0.99429015402041598</v>
      </c>
      <c r="I84" s="1007"/>
      <c r="AMI84" s="239"/>
      <c r="AMJ84" s="239"/>
      <c r="AMK84" s="239"/>
    </row>
    <row r="85" spans="1:1025" s="267" customFormat="1" ht="12.75">
      <c r="A85" s="1055" t="s">
        <v>2284</v>
      </c>
      <c r="B85" s="1007" t="s">
        <v>2285</v>
      </c>
      <c r="C85" s="1047">
        <v>1251250000</v>
      </c>
      <c r="D85" s="1047">
        <v>-373419309</v>
      </c>
      <c r="E85" s="1047">
        <v>877830691</v>
      </c>
      <c r="F85" s="1047">
        <v>797033590.50999999</v>
      </c>
      <c r="G85" s="1047">
        <v>80797100.489999995</v>
      </c>
      <c r="H85" s="1054">
        <f t="shared" si="1"/>
        <v>0.90795821868798154</v>
      </c>
      <c r="I85" s="1007"/>
      <c r="AMI85" s="239"/>
      <c r="AMJ85" s="239"/>
      <c r="AMK85" s="239"/>
    </row>
    <row r="86" spans="1:1025" s="267" customFormat="1" ht="12.75">
      <c r="A86" s="1012" t="s">
        <v>2286</v>
      </c>
      <c r="B86" s="1007" t="s">
        <v>2285</v>
      </c>
      <c r="C86" s="1047">
        <v>1251250000</v>
      </c>
      <c r="D86" s="1047">
        <v>-373419309</v>
      </c>
      <c r="E86" s="1047">
        <v>877830691</v>
      </c>
      <c r="F86" s="1047">
        <v>797033590.50999999</v>
      </c>
      <c r="G86" s="1047">
        <v>80797100.489999995</v>
      </c>
      <c r="H86" s="1054">
        <f t="shared" si="1"/>
        <v>0.90795821868798154</v>
      </c>
      <c r="I86" s="1007"/>
      <c r="AMI86" s="239"/>
      <c r="AMJ86" s="239"/>
      <c r="AMK86" s="239"/>
    </row>
    <row r="87" spans="1:1025" s="267" customFormat="1" ht="12.75">
      <c r="A87" s="1012" t="s">
        <v>2287</v>
      </c>
      <c r="B87" s="1007" t="s">
        <v>2288</v>
      </c>
      <c r="C87" s="1047">
        <v>47275411.240000002</v>
      </c>
      <c r="D87" s="1047">
        <v>5640023.0499999998</v>
      </c>
      <c r="E87" s="1047">
        <v>52915434.289999999</v>
      </c>
      <c r="F87" s="1047">
        <v>45631778.450000003</v>
      </c>
      <c r="G87" s="1047">
        <v>7283655.8399999999</v>
      </c>
      <c r="H87" s="1054">
        <f t="shared" si="1"/>
        <v>0.86235290444594415</v>
      </c>
      <c r="I87" s="1007"/>
      <c r="AMI87" s="239"/>
      <c r="AMJ87" s="239"/>
      <c r="AMK87" s="239"/>
    </row>
    <row r="88" spans="1:1025" s="267" customFormat="1" ht="12.75">
      <c r="A88" s="1012" t="s">
        <v>2289</v>
      </c>
      <c r="B88" s="1007" t="s">
        <v>2288</v>
      </c>
      <c r="C88" s="1047">
        <v>47275411.240000002</v>
      </c>
      <c r="D88" s="1047">
        <v>5640023.0499999998</v>
      </c>
      <c r="E88" s="1047">
        <v>52915434.289999999</v>
      </c>
      <c r="F88" s="1047">
        <v>45631778.450000003</v>
      </c>
      <c r="G88" s="1047">
        <v>7283655.8399999999</v>
      </c>
      <c r="H88" s="1054">
        <f t="shared" si="1"/>
        <v>0.86235290444594415</v>
      </c>
      <c r="I88" s="1007"/>
      <c r="AMI88" s="239"/>
      <c r="AMJ88" s="239"/>
      <c r="AMK88" s="239"/>
    </row>
    <row r="89" spans="1:1025" s="267" customFormat="1" ht="12.75">
      <c r="A89" s="1012" t="s">
        <v>2290</v>
      </c>
      <c r="B89" s="1007" t="s">
        <v>2291</v>
      </c>
      <c r="C89" s="1047">
        <v>3053446089.21</v>
      </c>
      <c r="D89" s="1047">
        <v>396098693.26999998</v>
      </c>
      <c r="E89" s="1047">
        <v>3449544782.48</v>
      </c>
      <c r="F89" s="1047">
        <v>2334418173.0999999</v>
      </c>
      <c r="G89" s="1047">
        <v>1115126609.3800001</v>
      </c>
      <c r="H89" s="1054">
        <f t="shared" si="1"/>
        <v>0.6767322415862953</v>
      </c>
      <c r="I89" s="1007"/>
      <c r="AMI89" s="239"/>
      <c r="AMJ89" s="239"/>
      <c r="AMK89" s="239"/>
    </row>
    <row r="90" spans="1:1025" s="267" customFormat="1" ht="12.75">
      <c r="A90" s="1055" t="s">
        <v>2292</v>
      </c>
      <c r="B90" s="1007" t="s">
        <v>2293</v>
      </c>
      <c r="C90" s="1047">
        <v>373045368.13</v>
      </c>
      <c r="D90" s="1047">
        <v>-8142577.7199999997</v>
      </c>
      <c r="E90" s="1047">
        <v>364902790.41000003</v>
      </c>
      <c r="F90" s="1047">
        <v>293259323.66000003</v>
      </c>
      <c r="G90" s="1047">
        <v>71643466.75</v>
      </c>
      <c r="H90" s="1054">
        <f t="shared" si="1"/>
        <v>0.80366423981164314</v>
      </c>
      <c r="I90" s="1007"/>
      <c r="AMI90" s="239"/>
      <c r="AMJ90" s="239"/>
      <c r="AMK90" s="239"/>
    </row>
    <row r="91" spans="1:1025" s="267" customFormat="1" ht="12.75">
      <c r="A91" s="1012" t="s">
        <v>2294</v>
      </c>
      <c r="B91" s="1007" t="s">
        <v>2293</v>
      </c>
      <c r="C91" s="1047">
        <v>373045368.13</v>
      </c>
      <c r="D91" s="1047">
        <v>-8142577.7199999997</v>
      </c>
      <c r="E91" s="1047">
        <v>364902790.41000003</v>
      </c>
      <c r="F91" s="1047">
        <v>293259323.66000003</v>
      </c>
      <c r="G91" s="1047">
        <v>71643466.75</v>
      </c>
      <c r="H91" s="1054">
        <f t="shared" si="1"/>
        <v>0.80366423981164314</v>
      </c>
      <c r="I91" s="1007"/>
      <c r="AMI91" s="239"/>
      <c r="AMJ91" s="239"/>
      <c r="AMK91" s="239"/>
    </row>
    <row r="92" spans="1:1025" s="267" customFormat="1" ht="12.75">
      <c r="A92" s="1055" t="s">
        <v>2295</v>
      </c>
      <c r="B92" s="1007" t="s">
        <v>2296</v>
      </c>
      <c r="C92" s="1047">
        <v>8300000</v>
      </c>
      <c r="D92" s="1047">
        <v>-6997870.5</v>
      </c>
      <c r="E92" s="1047">
        <v>1302129.5</v>
      </c>
      <c r="F92" s="1047">
        <v>756129.5</v>
      </c>
      <c r="G92" s="1047">
        <v>546000</v>
      </c>
      <c r="H92" s="1054">
        <f t="shared" si="1"/>
        <v>0.58068686716643769</v>
      </c>
      <c r="I92" s="1007"/>
      <c r="AMI92" s="239"/>
      <c r="AMJ92" s="239"/>
      <c r="AMK92" s="239"/>
    </row>
    <row r="93" spans="1:1025" s="267" customFormat="1" ht="12.75">
      <c r="A93" s="1012" t="s">
        <v>2297</v>
      </c>
      <c r="B93" s="1007" t="s">
        <v>2296</v>
      </c>
      <c r="C93" s="1047">
        <v>8300000</v>
      </c>
      <c r="D93" s="1047">
        <v>-6997870.5</v>
      </c>
      <c r="E93" s="1047">
        <v>1302129.5</v>
      </c>
      <c r="F93" s="1047">
        <v>756129.5</v>
      </c>
      <c r="G93" s="1047">
        <v>546000</v>
      </c>
      <c r="H93" s="1054">
        <f t="shared" si="1"/>
        <v>0.58068686716643769</v>
      </c>
      <c r="I93" s="1007"/>
      <c r="AMI93" s="239"/>
      <c r="AMJ93" s="239"/>
      <c r="AMK93" s="239"/>
    </row>
    <row r="94" spans="1:1025" s="267" customFormat="1" ht="12.75">
      <c r="A94" s="1055" t="s">
        <v>2298</v>
      </c>
      <c r="B94" s="1007" t="s">
        <v>8398</v>
      </c>
      <c r="C94" s="1047">
        <v>951926273.96000004</v>
      </c>
      <c r="D94" s="1047">
        <v>58969573.130000003</v>
      </c>
      <c r="E94" s="1047">
        <v>1010895847.09</v>
      </c>
      <c r="F94" s="1047">
        <v>817472709.16999996</v>
      </c>
      <c r="G94" s="1047">
        <v>193423137.91999999</v>
      </c>
      <c r="H94" s="1054">
        <f t="shared" si="1"/>
        <v>0.8086616554249435</v>
      </c>
      <c r="I94" s="1007"/>
      <c r="AMI94" s="239"/>
      <c r="AMJ94" s="239"/>
      <c r="AMK94" s="239"/>
    </row>
    <row r="95" spans="1:1025" s="239" customFormat="1" ht="12.75">
      <c r="A95" s="1012" t="s">
        <v>2299</v>
      </c>
      <c r="B95" s="1007" t="s">
        <v>8398</v>
      </c>
      <c r="C95" s="1047">
        <v>951926273.96000004</v>
      </c>
      <c r="D95" s="1047">
        <v>58969573.130000003</v>
      </c>
      <c r="E95" s="1047">
        <v>1010895847.09</v>
      </c>
      <c r="F95" s="1047">
        <v>817472709.16999996</v>
      </c>
      <c r="G95" s="1047">
        <v>193423137.91999999</v>
      </c>
      <c r="H95" s="1054">
        <f t="shared" si="1"/>
        <v>0.8086616554249435</v>
      </c>
      <c r="I95" s="100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c r="BB95" s="267"/>
      <c r="BC95" s="267"/>
      <c r="BD95" s="267"/>
      <c r="BE95" s="267"/>
      <c r="BF95" s="267"/>
      <c r="BG95" s="267"/>
      <c r="BH95" s="267"/>
      <c r="BI95" s="267"/>
      <c r="BJ95" s="267"/>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67"/>
      <c r="CW95" s="267"/>
      <c r="CX95" s="267"/>
      <c r="CY95" s="267"/>
      <c r="CZ95" s="267"/>
      <c r="DA95" s="267"/>
      <c r="DB95" s="267"/>
      <c r="DC95" s="267"/>
      <c r="DD95" s="267"/>
      <c r="DE95" s="267"/>
      <c r="DF95" s="267"/>
      <c r="DG95" s="267"/>
      <c r="DH95" s="267"/>
      <c r="DI95" s="267"/>
      <c r="DJ95" s="267"/>
      <c r="DK95" s="267"/>
      <c r="DL95" s="267"/>
      <c r="DM95" s="267"/>
      <c r="DN95" s="267"/>
      <c r="DO95" s="267"/>
      <c r="DP95" s="267"/>
      <c r="DQ95" s="267"/>
      <c r="DR95" s="267"/>
      <c r="DS95" s="267"/>
      <c r="DT95" s="267"/>
      <c r="DU95" s="267"/>
      <c r="DV95" s="267"/>
      <c r="DW95" s="267"/>
      <c r="DX95" s="267"/>
      <c r="DY95" s="267"/>
      <c r="DZ95" s="267"/>
      <c r="EA95" s="267"/>
      <c r="EB95" s="267"/>
      <c r="EC95" s="267"/>
      <c r="ED95" s="267"/>
      <c r="EE95" s="267"/>
      <c r="EF95" s="267"/>
      <c r="EG95" s="267"/>
      <c r="EH95" s="267"/>
      <c r="EI95" s="267"/>
      <c r="EJ95" s="267"/>
      <c r="EK95" s="267"/>
      <c r="EL95" s="267"/>
      <c r="EM95" s="267"/>
      <c r="EN95" s="267"/>
      <c r="EO95" s="267"/>
      <c r="EP95" s="267"/>
      <c r="EQ95" s="267"/>
      <c r="ER95" s="267"/>
      <c r="ES95" s="267"/>
      <c r="ET95" s="267"/>
      <c r="EU95" s="267"/>
      <c r="EV95" s="267"/>
      <c r="EW95" s="267"/>
      <c r="EX95" s="267"/>
      <c r="EY95" s="267"/>
      <c r="EZ95" s="267"/>
      <c r="FA95" s="267"/>
      <c r="FB95" s="267"/>
      <c r="FC95" s="267"/>
      <c r="FD95" s="267"/>
      <c r="FE95" s="267"/>
      <c r="FF95" s="267"/>
      <c r="FG95" s="267"/>
      <c r="FH95" s="267"/>
      <c r="FI95" s="267"/>
      <c r="FJ95" s="267"/>
      <c r="FK95" s="267"/>
      <c r="FL95" s="267"/>
      <c r="FM95" s="267"/>
      <c r="FN95" s="267"/>
      <c r="FO95" s="267"/>
      <c r="FP95" s="267"/>
      <c r="FQ95" s="267"/>
      <c r="FR95" s="267"/>
      <c r="FS95" s="267"/>
      <c r="FT95" s="267"/>
      <c r="FU95" s="267"/>
      <c r="FV95" s="267"/>
      <c r="FW95" s="267"/>
      <c r="FX95" s="267"/>
      <c r="FY95" s="267"/>
      <c r="FZ95" s="267"/>
      <c r="GA95" s="267"/>
      <c r="GB95" s="267"/>
      <c r="GC95" s="267"/>
      <c r="GD95" s="267"/>
      <c r="GE95" s="267"/>
      <c r="GF95" s="267"/>
      <c r="GG95" s="267"/>
      <c r="GH95" s="267"/>
      <c r="GI95" s="267"/>
      <c r="GJ95" s="267"/>
      <c r="GK95" s="267"/>
      <c r="GL95" s="267"/>
      <c r="GM95" s="267"/>
      <c r="GN95" s="267"/>
      <c r="GO95" s="267"/>
      <c r="GP95" s="267"/>
      <c r="GQ95" s="267"/>
      <c r="GR95" s="267"/>
      <c r="GS95" s="267"/>
      <c r="GT95" s="267"/>
      <c r="GU95" s="267"/>
      <c r="GV95" s="267"/>
      <c r="GW95" s="267"/>
      <c r="GX95" s="267"/>
      <c r="GY95" s="267"/>
      <c r="GZ95" s="267"/>
      <c r="HA95" s="267"/>
      <c r="HB95" s="267"/>
      <c r="HC95" s="267"/>
      <c r="HD95" s="267"/>
      <c r="HE95" s="267"/>
      <c r="HF95" s="267"/>
      <c r="HG95" s="267"/>
      <c r="HH95" s="267"/>
      <c r="HI95" s="267"/>
      <c r="HJ95" s="267"/>
      <c r="HK95" s="267"/>
      <c r="HL95" s="267"/>
      <c r="HM95" s="267"/>
      <c r="HN95" s="267"/>
      <c r="HO95" s="267"/>
      <c r="HP95" s="267"/>
      <c r="HQ95" s="267"/>
      <c r="HR95" s="267"/>
      <c r="HS95" s="267"/>
      <c r="HT95" s="267"/>
      <c r="HU95" s="267"/>
      <c r="HV95" s="267"/>
      <c r="HW95" s="267"/>
      <c r="HX95" s="267"/>
      <c r="HY95" s="267"/>
      <c r="HZ95" s="267"/>
      <c r="IA95" s="267"/>
      <c r="IB95" s="267"/>
      <c r="IC95" s="267"/>
      <c r="ID95" s="267"/>
      <c r="IE95" s="267"/>
      <c r="IF95" s="267"/>
      <c r="IG95" s="267"/>
      <c r="IH95" s="267"/>
      <c r="II95" s="267"/>
      <c r="IJ95" s="267"/>
      <c r="IK95" s="267"/>
      <c r="IL95" s="267"/>
      <c r="IM95" s="267"/>
      <c r="IN95" s="267"/>
      <c r="IO95" s="267"/>
      <c r="IP95" s="267"/>
      <c r="IQ95" s="267"/>
      <c r="IR95" s="267"/>
      <c r="IS95" s="267"/>
      <c r="IT95" s="267"/>
      <c r="IU95" s="267"/>
      <c r="IV95" s="267"/>
      <c r="IW95" s="267"/>
      <c r="IX95" s="267"/>
      <c r="IY95" s="267"/>
      <c r="IZ95" s="267"/>
      <c r="JA95" s="267"/>
      <c r="JB95" s="267"/>
      <c r="JC95" s="267"/>
      <c r="JD95" s="267"/>
      <c r="JE95" s="267"/>
      <c r="JF95" s="267"/>
      <c r="JG95" s="267"/>
      <c r="JH95" s="267"/>
      <c r="JI95" s="267"/>
      <c r="JJ95" s="267"/>
      <c r="JK95" s="267"/>
      <c r="JL95" s="267"/>
      <c r="JM95" s="267"/>
      <c r="JN95" s="267"/>
      <c r="JO95" s="267"/>
      <c r="JP95" s="267"/>
      <c r="JQ95" s="267"/>
      <c r="JR95" s="267"/>
      <c r="JS95" s="267"/>
      <c r="JT95" s="267"/>
      <c r="JU95" s="267"/>
      <c r="JV95" s="267"/>
      <c r="JW95" s="267"/>
      <c r="JX95" s="267"/>
      <c r="JY95" s="267"/>
      <c r="JZ95" s="267"/>
      <c r="KA95" s="267"/>
      <c r="KB95" s="267"/>
      <c r="KC95" s="267"/>
      <c r="KD95" s="267"/>
      <c r="KE95" s="267"/>
      <c r="KF95" s="267"/>
      <c r="KG95" s="267"/>
      <c r="KH95" s="267"/>
      <c r="KI95" s="267"/>
      <c r="KJ95" s="267"/>
      <c r="KK95" s="267"/>
      <c r="KL95" s="267"/>
      <c r="KM95" s="267"/>
      <c r="KN95" s="267"/>
      <c r="KO95" s="267"/>
      <c r="KP95" s="267"/>
      <c r="KQ95" s="267"/>
      <c r="KR95" s="267"/>
      <c r="KS95" s="267"/>
      <c r="KT95" s="267"/>
      <c r="KU95" s="267"/>
      <c r="KV95" s="267"/>
      <c r="KW95" s="267"/>
      <c r="KX95" s="267"/>
      <c r="KY95" s="267"/>
      <c r="KZ95" s="267"/>
      <c r="LA95" s="267"/>
      <c r="LB95" s="267"/>
      <c r="LC95" s="267"/>
      <c r="LD95" s="267"/>
      <c r="LE95" s="267"/>
      <c r="LF95" s="267"/>
      <c r="LG95" s="267"/>
      <c r="LH95" s="267"/>
      <c r="LI95" s="267"/>
      <c r="LJ95" s="267"/>
      <c r="LK95" s="267"/>
      <c r="LL95" s="267"/>
      <c r="LM95" s="267"/>
      <c r="LN95" s="267"/>
      <c r="LO95" s="267"/>
      <c r="LP95" s="267"/>
      <c r="LQ95" s="267"/>
      <c r="LR95" s="267"/>
      <c r="LS95" s="267"/>
      <c r="LT95" s="267"/>
      <c r="LU95" s="267"/>
      <c r="LV95" s="267"/>
      <c r="LW95" s="267"/>
      <c r="LX95" s="267"/>
      <c r="LY95" s="267"/>
      <c r="LZ95" s="267"/>
      <c r="MA95" s="267"/>
      <c r="MB95" s="267"/>
      <c r="MC95" s="267"/>
      <c r="MD95" s="267"/>
      <c r="ME95" s="267"/>
      <c r="MF95" s="267"/>
      <c r="MG95" s="267"/>
      <c r="MH95" s="267"/>
      <c r="MI95" s="267"/>
      <c r="MJ95" s="267"/>
      <c r="MK95" s="267"/>
      <c r="ML95" s="267"/>
      <c r="MM95" s="267"/>
      <c r="MN95" s="267"/>
      <c r="MO95" s="267"/>
      <c r="MP95" s="267"/>
      <c r="MQ95" s="267"/>
      <c r="MR95" s="267"/>
      <c r="MS95" s="267"/>
      <c r="MT95" s="267"/>
      <c r="MU95" s="267"/>
      <c r="MV95" s="267"/>
      <c r="MW95" s="267"/>
      <c r="MX95" s="267"/>
      <c r="MY95" s="267"/>
      <c r="MZ95" s="267"/>
      <c r="NA95" s="267"/>
      <c r="NB95" s="267"/>
      <c r="NC95" s="267"/>
      <c r="ND95" s="267"/>
      <c r="NE95" s="267"/>
      <c r="NF95" s="267"/>
      <c r="NG95" s="267"/>
      <c r="NH95" s="267"/>
      <c r="NI95" s="267"/>
      <c r="NJ95" s="267"/>
      <c r="NK95" s="267"/>
      <c r="NL95" s="267"/>
      <c r="NM95" s="267"/>
      <c r="NN95" s="267"/>
      <c r="NO95" s="267"/>
      <c r="NP95" s="267"/>
      <c r="NQ95" s="267"/>
      <c r="NR95" s="267"/>
      <c r="NS95" s="267"/>
      <c r="NT95" s="267"/>
      <c r="NU95" s="267"/>
      <c r="NV95" s="267"/>
      <c r="NW95" s="267"/>
      <c r="NX95" s="267"/>
      <c r="NY95" s="267"/>
      <c r="NZ95" s="267"/>
      <c r="OA95" s="267"/>
      <c r="OB95" s="267"/>
      <c r="OC95" s="267"/>
      <c r="OD95" s="267"/>
      <c r="OE95" s="267"/>
      <c r="OF95" s="267"/>
      <c r="OG95" s="267"/>
      <c r="OH95" s="267"/>
      <c r="OI95" s="267"/>
      <c r="OJ95" s="267"/>
      <c r="OK95" s="267"/>
      <c r="OL95" s="267"/>
      <c r="OM95" s="267"/>
      <c r="ON95" s="267"/>
      <c r="OO95" s="267"/>
      <c r="OP95" s="267"/>
      <c r="OQ95" s="267"/>
      <c r="OR95" s="267"/>
      <c r="OS95" s="267"/>
      <c r="OT95" s="267"/>
      <c r="OU95" s="267"/>
      <c r="OV95" s="267"/>
      <c r="OW95" s="267"/>
      <c r="OX95" s="267"/>
      <c r="OY95" s="267"/>
      <c r="OZ95" s="267"/>
      <c r="PA95" s="267"/>
      <c r="PB95" s="267"/>
      <c r="PC95" s="267"/>
      <c r="PD95" s="267"/>
      <c r="PE95" s="267"/>
      <c r="PF95" s="267"/>
      <c r="PG95" s="267"/>
      <c r="PH95" s="267"/>
      <c r="PI95" s="267"/>
      <c r="PJ95" s="267"/>
      <c r="PK95" s="267"/>
      <c r="PL95" s="267"/>
      <c r="PM95" s="267"/>
      <c r="PN95" s="267"/>
      <c r="PO95" s="267"/>
      <c r="PP95" s="267"/>
      <c r="PQ95" s="267"/>
      <c r="PR95" s="267"/>
      <c r="PS95" s="267"/>
      <c r="PT95" s="267"/>
      <c r="PU95" s="267"/>
      <c r="PV95" s="267"/>
      <c r="PW95" s="267"/>
      <c r="PX95" s="267"/>
      <c r="PY95" s="267"/>
      <c r="PZ95" s="267"/>
      <c r="QA95" s="267"/>
      <c r="QB95" s="267"/>
      <c r="QC95" s="267"/>
      <c r="QD95" s="267"/>
      <c r="QE95" s="267"/>
      <c r="QF95" s="267"/>
      <c r="QG95" s="267"/>
      <c r="QH95" s="267"/>
      <c r="QI95" s="267"/>
      <c r="QJ95" s="267"/>
      <c r="QK95" s="267"/>
      <c r="QL95" s="267"/>
      <c r="QM95" s="267"/>
      <c r="QN95" s="267"/>
      <c r="QO95" s="267"/>
      <c r="QP95" s="267"/>
      <c r="QQ95" s="267"/>
      <c r="QR95" s="267"/>
      <c r="QS95" s="267"/>
      <c r="QT95" s="267"/>
      <c r="QU95" s="267"/>
      <c r="QV95" s="267"/>
      <c r="QW95" s="267"/>
      <c r="QX95" s="267"/>
      <c r="QY95" s="267"/>
      <c r="QZ95" s="267"/>
      <c r="RA95" s="267"/>
      <c r="RB95" s="267"/>
      <c r="RC95" s="267"/>
      <c r="RD95" s="267"/>
      <c r="RE95" s="267"/>
      <c r="RF95" s="267"/>
      <c r="RG95" s="267"/>
      <c r="RH95" s="267"/>
      <c r="RI95" s="267"/>
      <c r="RJ95" s="267"/>
      <c r="RK95" s="267"/>
      <c r="RL95" s="267"/>
      <c r="RM95" s="267"/>
      <c r="RN95" s="267"/>
      <c r="RO95" s="267"/>
      <c r="RP95" s="267"/>
      <c r="RQ95" s="267"/>
      <c r="RR95" s="267"/>
      <c r="RS95" s="267"/>
      <c r="RT95" s="267"/>
      <c r="RU95" s="267"/>
      <c r="RV95" s="267"/>
      <c r="RW95" s="267"/>
      <c r="RX95" s="267"/>
      <c r="RY95" s="267"/>
      <c r="RZ95" s="267"/>
      <c r="SA95" s="267"/>
      <c r="SB95" s="267"/>
      <c r="SC95" s="267"/>
      <c r="SD95" s="267"/>
      <c r="SE95" s="267"/>
      <c r="SF95" s="267"/>
      <c r="SG95" s="267"/>
      <c r="SH95" s="267"/>
      <c r="SI95" s="267"/>
      <c r="SJ95" s="267"/>
      <c r="SK95" s="267"/>
      <c r="SL95" s="267"/>
      <c r="SM95" s="267"/>
      <c r="SN95" s="267"/>
      <c r="SO95" s="267"/>
      <c r="SP95" s="267"/>
      <c r="SQ95" s="267"/>
      <c r="SR95" s="267"/>
      <c r="SS95" s="267"/>
      <c r="ST95" s="267"/>
      <c r="SU95" s="267"/>
      <c r="SV95" s="267"/>
      <c r="SW95" s="267"/>
      <c r="SX95" s="267"/>
      <c r="SY95" s="267"/>
      <c r="SZ95" s="267"/>
      <c r="TA95" s="267"/>
      <c r="TB95" s="267"/>
      <c r="TC95" s="267"/>
      <c r="TD95" s="267"/>
      <c r="TE95" s="267"/>
      <c r="TF95" s="267"/>
      <c r="TG95" s="267"/>
      <c r="TH95" s="267"/>
      <c r="TI95" s="267"/>
      <c r="TJ95" s="267"/>
      <c r="TK95" s="267"/>
      <c r="TL95" s="267"/>
      <c r="TM95" s="267"/>
      <c r="TN95" s="267"/>
      <c r="TO95" s="267"/>
      <c r="TP95" s="267"/>
      <c r="TQ95" s="267"/>
      <c r="TR95" s="267"/>
      <c r="TS95" s="267"/>
      <c r="TT95" s="267"/>
      <c r="TU95" s="267"/>
      <c r="TV95" s="267"/>
      <c r="TW95" s="267"/>
      <c r="TX95" s="267"/>
      <c r="TY95" s="267"/>
      <c r="TZ95" s="267"/>
      <c r="UA95" s="267"/>
      <c r="UB95" s="267"/>
      <c r="UC95" s="267"/>
      <c r="UD95" s="267"/>
      <c r="UE95" s="267"/>
      <c r="UF95" s="267"/>
      <c r="UG95" s="267"/>
      <c r="UH95" s="267"/>
      <c r="UI95" s="267"/>
      <c r="UJ95" s="267"/>
      <c r="UK95" s="267"/>
      <c r="UL95" s="267"/>
      <c r="UM95" s="267"/>
      <c r="UN95" s="267"/>
      <c r="UO95" s="267"/>
      <c r="UP95" s="267"/>
      <c r="UQ95" s="267"/>
      <c r="UR95" s="267"/>
      <c r="US95" s="267"/>
      <c r="UT95" s="267"/>
      <c r="UU95" s="267"/>
      <c r="UV95" s="267"/>
      <c r="UW95" s="267"/>
      <c r="UX95" s="267"/>
      <c r="UY95" s="267"/>
      <c r="UZ95" s="267"/>
      <c r="VA95" s="267"/>
      <c r="VB95" s="267"/>
      <c r="VC95" s="267"/>
      <c r="VD95" s="267"/>
      <c r="VE95" s="267"/>
      <c r="VF95" s="267"/>
      <c r="VG95" s="267"/>
      <c r="VH95" s="267"/>
      <c r="VI95" s="267"/>
      <c r="VJ95" s="267"/>
      <c r="VK95" s="267"/>
      <c r="VL95" s="267"/>
      <c r="VM95" s="267"/>
      <c r="VN95" s="267"/>
      <c r="VO95" s="267"/>
      <c r="VP95" s="267"/>
      <c r="VQ95" s="267"/>
      <c r="VR95" s="267"/>
      <c r="VS95" s="267"/>
      <c r="VT95" s="267"/>
      <c r="VU95" s="267"/>
      <c r="VV95" s="267"/>
      <c r="VW95" s="267"/>
      <c r="VX95" s="267"/>
      <c r="VY95" s="267"/>
      <c r="VZ95" s="267"/>
      <c r="WA95" s="267"/>
      <c r="WB95" s="267"/>
      <c r="WC95" s="267"/>
      <c r="WD95" s="267"/>
      <c r="WE95" s="267"/>
      <c r="WF95" s="267"/>
      <c r="WG95" s="267"/>
      <c r="WH95" s="267"/>
      <c r="WI95" s="267"/>
      <c r="WJ95" s="267"/>
      <c r="WK95" s="267"/>
      <c r="WL95" s="267"/>
      <c r="WM95" s="267"/>
      <c r="WN95" s="267"/>
      <c r="WO95" s="267"/>
      <c r="WP95" s="267"/>
      <c r="WQ95" s="267"/>
      <c r="WR95" s="267"/>
      <c r="WS95" s="267"/>
      <c r="WT95" s="267"/>
      <c r="WU95" s="267"/>
      <c r="WV95" s="267"/>
      <c r="WW95" s="267"/>
      <c r="WX95" s="267"/>
      <c r="WY95" s="267"/>
      <c r="WZ95" s="267"/>
      <c r="XA95" s="267"/>
      <c r="XB95" s="267"/>
      <c r="XC95" s="267"/>
      <c r="XD95" s="267"/>
      <c r="XE95" s="267"/>
      <c r="XF95" s="267"/>
      <c r="XG95" s="267"/>
      <c r="XH95" s="267"/>
      <c r="XI95" s="267"/>
      <c r="XJ95" s="267"/>
      <c r="XK95" s="267"/>
      <c r="XL95" s="267"/>
      <c r="XM95" s="267"/>
      <c r="XN95" s="267"/>
      <c r="XO95" s="267"/>
      <c r="XP95" s="267"/>
      <c r="XQ95" s="267"/>
      <c r="XR95" s="267"/>
      <c r="XS95" s="267"/>
      <c r="XT95" s="267"/>
      <c r="XU95" s="267"/>
      <c r="XV95" s="267"/>
      <c r="XW95" s="267"/>
      <c r="XX95" s="267"/>
      <c r="XY95" s="267"/>
      <c r="XZ95" s="267"/>
      <c r="YA95" s="267"/>
      <c r="YB95" s="267"/>
      <c r="YC95" s="267"/>
      <c r="YD95" s="267"/>
      <c r="YE95" s="267"/>
      <c r="YF95" s="267"/>
      <c r="YG95" s="267"/>
      <c r="YH95" s="267"/>
      <c r="YI95" s="267"/>
      <c r="YJ95" s="267"/>
      <c r="YK95" s="267"/>
      <c r="YL95" s="267"/>
      <c r="YM95" s="267"/>
      <c r="YN95" s="267"/>
      <c r="YO95" s="267"/>
      <c r="YP95" s="267"/>
      <c r="YQ95" s="267"/>
      <c r="YR95" s="267"/>
      <c r="YS95" s="267"/>
      <c r="YT95" s="267"/>
      <c r="YU95" s="267"/>
      <c r="YV95" s="267"/>
      <c r="YW95" s="267"/>
      <c r="YX95" s="267"/>
      <c r="YY95" s="267"/>
      <c r="YZ95" s="267"/>
      <c r="ZA95" s="267"/>
      <c r="ZB95" s="267"/>
      <c r="ZC95" s="267"/>
      <c r="ZD95" s="267"/>
      <c r="ZE95" s="267"/>
      <c r="ZF95" s="267"/>
      <c r="ZG95" s="267"/>
      <c r="ZH95" s="267"/>
      <c r="ZI95" s="267"/>
      <c r="ZJ95" s="267"/>
      <c r="ZK95" s="267"/>
      <c r="ZL95" s="267"/>
      <c r="ZM95" s="267"/>
      <c r="ZN95" s="267"/>
      <c r="ZO95" s="267"/>
      <c r="ZP95" s="267"/>
      <c r="ZQ95" s="267"/>
      <c r="ZR95" s="267"/>
      <c r="ZS95" s="267"/>
      <c r="ZT95" s="267"/>
      <c r="ZU95" s="267"/>
      <c r="ZV95" s="267"/>
      <c r="ZW95" s="267"/>
      <c r="ZX95" s="267"/>
      <c r="ZY95" s="267"/>
      <c r="ZZ95" s="267"/>
      <c r="AAA95" s="267"/>
      <c r="AAB95" s="267"/>
      <c r="AAC95" s="267"/>
      <c r="AAD95" s="267"/>
      <c r="AAE95" s="267"/>
      <c r="AAF95" s="267"/>
      <c r="AAG95" s="267"/>
      <c r="AAH95" s="267"/>
      <c r="AAI95" s="267"/>
      <c r="AAJ95" s="267"/>
      <c r="AAK95" s="267"/>
      <c r="AAL95" s="267"/>
      <c r="AAM95" s="267"/>
      <c r="AAN95" s="267"/>
      <c r="AAO95" s="267"/>
      <c r="AAP95" s="267"/>
      <c r="AAQ95" s="267"/>
      <c r="AAR95" s="267"/>
      <c r="AAS95" s="267"/>
      <c r="AAT95" s="267"/>
      <c r="AAU95" s="267"/>
      <c r="AAV95" s="267"/>
      <c r="AAW95" s="267"/>
      <c r="AAX95" s="267"/>
      <c r="AAY95" s="267"/>
      <c r="AAZ95" s="267"/>
      <c r="ABA95" s="267"/>
      <c r="ABB95" s="267"/>
      <c r="ABC95" s="267"/>
      <c r="ABD95" s="267"/>
      <c r="ABE95" s="267"/>
      <c r="ABF95" s="267"/>
      <c r="ABG95" s="267"/>
      <c r="ABH95" s="267"/>
      <c r="ABI95" s="267"/>
      <c r="ABJ95" s="267"/>
      <c r="ABK95" s="267"/>
      <c r="ABL95" s="267"/>
      <c r="ABM95" s="267"/>
      <c r="ABN95" s="267"/>
      <c r="ABO95" s="267"/>
      <c r="ABP95" s="267"/>
      <c r="ABQ95" s="267"/>
      <c r="ABR95" s="267"/>
      <c r="ABS95" s="267"/>
      <c r="ABT95" s="267"/>
      <c r="ABU95" s="267"/>
      <c r="ABV95" s="267"/>
      <c r="ABW95" s="267"/>
      <c r="ABX95" s="267"/>
      <c r="ABY95" s="267"/>
      <c r="ABZ95" s="267"/>
      <c r="ACA95" s="267"/>
      <c r="ACB95" s="267"/>
      <c r="ACC95" s="267"/>
      <c r="ACD95" s="267"/>
      <c r="ACE95" s="267"/>
      <c r="ACF95" s="267"/>
      <c r="ACG95" s="267"/>
      <c r="ACH95" s="267"/>
      <c r="ACI95" s="267"/>
      <c r="ACJ95" s="267"/>
      <c r="ACK95" s="267"/>
      <c r="ACL95" s="267"/>
      <c r="ACM95" s="267"/>
      <c r="ACN95" s="267"/>
      <c r="ACO95" s="267"/>
      <c r="ACP95" s="267"/>
      <c r="ACQ95" s="267"/>
      <c r="ACR95" s="267"/>
      <c r="ACS95" s="267"/>
      <c r="ACT95" s="267"/>
      <c r="ACU95" s="267"/>
      <c r="ACV95" s="267"/>
      <c r="ACW95" s="267"/>
      <c r="ACX95" s="267"/>
      <c r="ACY95" s="267"/>
      <c r="ACZ95" s="267"/>
      <c r="ADA95" s="267"/>
      <c r="ADB95" s="267"/>
      <c r="ADC95" s="267"/>
      <c r="ADD95" s="267"/>
      <c r="ADE95" s="267"/>
      <c r="ADF95" s="267"/>
      <c r="ADG95" s="267"/>
      <c r="ADH95" s="267"/>
      <c r="ADI95" s="267"/>
      <c r="ADJ95" s="267"/>
      <c r="ADK95" s="267"/>
      <c r="ADL95" s="267"/>
      <c r="ADM95" s="267"/>
      <c r="ADN95" s="267"/>
      <c r="ADO95" s="267"/>
      <c r="ADP95" s="267"/>
      <c r="ADQ95" s="267"/>
      <c r="ADR95" s="267"/>
      <c r="ADS95" s="267"/>
      <c r="ADT95" s="267"/>
      <c r="ADU95" s="267"/>
      <c r="ADV95" s="267"/>
      <c r="ADW95" s="267"/>
      <c r="ADX95" s="267"/>
      <c r="ADY95" s="267"/>
      <c r="ADZ95" s="267"/>
      <c r="AEA95" s="267"/>
      <c r="AEB95" s="267"/>
      <c r="AEC95" s="267"/>
      <c r="AED95" s="267"/>
      <c r="AEE95" s="267"/>
      <c r="AEF95" s="267"/>
      <c r="AEG95" s="267"/>
      <c r="AEH95" s="267"/>
      <c r="AEI95" s="267"/>
      <c r="AEJ95" s="267"/>
      <c r="AEK95" s="267"/>
      <c r="AEL95" s="267"/>
      <c r="AEM95" s="267"/>
      <c r="AEN95" s="267"/>
      <c r="AEO95" s="267"/>
      <c r="AEP95" s="267"/>
      <c r="AEQ95" s="267"/>
      <c r="AER95" s="267"/>
      <c r="AES95" s="267"/>
      <c r="AET95" s="267"/>
      <c r="AEU95" s="267"/>
      <c r="AEV95" s="267"/>
      <c r="AEW95" s="267"/>
      <c r="AEX95" s="267"/>
      <c r="AEY95" s="267"/>
      <c r="AEZ95" s="267"/>
      <c r="AFA95" s="267"/>
      <c r="AFB95" s="267"/>
      <c r="AFC95" s="267"/>
      <c r="AFD95" s="267"/>
      <c r="AFE95" s="267"/>
      <c r="AFF95" s="267"/>
      <c r="AFG95" s="267"/>
      <c r="AFH95" s="267"/>
      <c r="AFI95" s="267"/>
      <c r="AFJ95" s="267"/>
      <c r="AFK95" s="267"/>
      <c r="AFL95" s="267"/>
      <c r="AFM95" s="267"/>
      <c r="AFN95" s="267"/>
      <c r="AFO95" s="267"/>
      <c r="AFP95" s="267"/>
      <c r="AFQ95" s="267"/>
      <c r="AFR95" s="267"/>
      <c r="AFS95" s="267"/>
      <c r="AFT95" s="267"/>
      <c r="AFU95" s="267"/>
      <c r="AFV95" s="267"/>
      <c r="AFW95" s="267"/>
      <c r="AFX95" s="267"/>
      <c r="AFY95" s="267"/>
      <c r="AFZ95" s="267"/>
      <c r="AGA95" s="267"/>
      <c r="AGB95" s="267"/>
      <c r="AGC95" s="267"/>
      <c r="AGD95" s="267"/>
      <c r="AGE95" s="267"/>
      <c r="AGF95" s="267"/>
      <c r="AGG95" s="267"/>
      <c r="AGH95" s="267"/>
      <c r="AGI95" s="267"/>
      <c r="AGJ95" s="267"/>
      <c r="AGK95" s="267"/>
      <c r="AGL95" s="267"/>
      <c r="AGM95" s="267"/>
      <c r="AGN95" s="267"/>
      <c r="AGO95" s="267"/>
      <c r="AGP95" s="267"/>
      <c r="AGQ95" s="267"/>
      <c r="AGR95" s="267"/>
      <c r="AGS95" s="267"/>
      <c r="AGT95" s="267"/>
      <c r="AGU95" s="267"/>
      <c r="AGV95" s="267"/>
      <c r="AGW95" s="267"/>
      <c r="AGX95" s="267"/>
      <c r="AGY95" s="267"/>
      <c r="AGZ95" s="267"/>
      <c r="AHA95" s="267"/>
      <c r="AHB95" s="267"/>
      <c r="AHC95" s="267"/>
      <c r="AHD95" s="267"/>
      <c r="AHE95" s="267"/>
      <c r="AHF95" s="267"/>
      <c r="AHG95" s="267"/>
      <c r="AHH95" s="267"/>
      <c r="AHI95" s="267"/>
      <c r="AHJ95" s="267"/>
      <c r="AHK95" s="267"/>
      <c r="AHL95" s="267"/>
      <c r="AHM95" s="267"/>
      <c r="AHN95" s="267"/>
      <c r="AHO95" s="267"/>
      <c r="AHP95" s="267"/>
      <c r="AHQ95" s="267"/>
      <c r="AHR95" s="267"/>
      <c r="AHS95" s="267"/>
      <c r="AHT95" s="267"/>
      <c r="AHU95" s="267"/>
      <c r="AHV95" s="267"/>
      <c r="AHW95" s="267"/>
      <c r="AHX95" s="267"/>
      <c r="AHY95" s="267"/>
      <c r="AHZ95" s="267"/>
      <c r="AIA95" s="267"/>
      <c r="AIB95" s="267"/>
      <c r="AIC95" s="267"/>
      <c r="AID95" s="267"/>
      <c r="AIE95" s="267"/>
      <c r="AIF95" s="267"/>
      <c r="AIG95" s="267"/>
      <c r="AIH95" s="267"/>
      <c r="AII95" s="267"/>
      <c r="AIJ95" s="267"/>
      <c r="AIK95" s="267"/>
      <c r="AIL95" s="267"/>
      <c r="AIM95" s="267"/>
      <c r="AIN95" s="267"/>
      <c r="AIO95" s="267"/>
      <c r="AIP95" s="267"/>
      <c r="AIQ95" s="267"/>
      <c r="AIR95" s="267"/>
      <c r="AIS95" s="267"/>
      <c r="AIT95" s="267"/>
      <c r="AIU95" s="267"/>
      <c r="AIV95" s="267"/>
      <c r="AIW95" s="267"/>
      <c r="AIX95" s="267"/>
      <c r="AIY95" s="267"/>
      <c r="AIZ95" s="267"/>
      <c r="AJA95" s="267"/>
      <c r="AJB95" s="267"/>
      <c r="AJC95" s="267"/>
      <c r="AJD95" s="267"/>
      <c r="AJE95" s="267"/>
      <c r="AJF95" s="267"/>
      <c r="AJG95" s="267"/>
      <c r="AJH95" s="267"/>
      <c r="AJI95" s="267"/>
      <c r="AJJ95" s="267"/>
      <c r="AJK95" s="267"/>
      <c r="AJL95" s="267"/>
      <c r="AJM95" s="267"/>
      <c r="AJN95" s="267"/>
      <c r="AJO95" s="267"/>
      <c r="AJP95" s="267"/>
      <c r="AJQ95" s="267"/>
      <c r="AJR95" s="267"/>
      <c r="AJS95" s="267"/>
      <c r="AJT95" s="267"/>
      <c r="AJU95" s="267"/>
      <c r="AJV95" s="267"/>
      <c r="AJW95" s="267"/>
      <c r="AJX95" s="267"/>
      <c r="AJY95" s="267"/>
      <c r="AJZ95" s="267"/>
      <c r="AKA95" s="267"/>
      <c r="AKB95" s="267"/>
      <c r="AKC95" s="267"/>
      <c r="AKD95" s="267"/>
      <c r="AKE95" s="267"/>
      <c r="AKF95" s="267"/>
      <c r="AKG95" s="267"/>
      <c r="AKH95" s="267"/>
      <c r="AKI95" s="267"/>
      <c r="AKJ95" s="267"/>
      <c r="AKK95" s="267"/>
      <c r="AKL95" s="267"/>
      <c r="AKM95" s="267"/>
      <c r="AKN95" s="267"/>
      <c r="AKO95" s="267"/>
      <c r="AKP95" s="267"/>
      <c r="AKQ95" s="267"/>
      <c r="AKR95" s="267"/>
      <c r="AKS95" s="267"/>
      <c r="AKT95" s="267"/>
      <c r="AKU95" s="267"/>
      <c r="AKV95" s="267"/>
      <c r="AKW95" s="267"/>
      <c r="AKX95" s="267"/>
      <c r="AKY95" s="267"/>
      <c r="AKZ95" s="267"/>
      <c r="ALA95" s="267"/>
      <c r="ALB95" s="267"/>
      <c r="ALC95" s="267"/>
      <c r="ALD95" s="267"/>
      <c r="ALE95" s="267"/>
      <c r="ALF95" s="267"/>
      <c r="ALG95" s="267"/>
      <c r="ALH95" s="267"/>
      <c r="ALI95" s="267"/>
      <c r="ALJ95" s="267"/>
      <c r="ALK95" s="267"/>
      <c r="ALL95" s="267"/>
      <c r="ALM95" s="267"/>
      <c r="ALN95" s="267"/>
      <c r="ALO95" s="267"/>
      <c r="ALP95" s="267"/>
      <c r="ALQ95" s="267"/>
      <c r="ALR95" s="267"/>
      <c r="ALS95" s="267"/>
      <c r="ALT95" s="267"/>
      <c r="ALU95" s="267"/>
      <c r="ALV95" s="267"/>
      <c r="ALW95" s="267"/>
      <c r="ALX95" s="267"/>
      <c r="ALY95" s="267"/>
      <c r="ALZ95" s="267"/>
      <c r="AMA95" s="267"/>
      <c r="AMB95" s="267"/>
      <c r="AMC95" s="267"/>
      <c r="AMD95" s="267"/>
      <c r="AME95" s="267"/>
      <c r="AMF95" s="267"/>
      <c r="AMG95" s="267"/>
      <c r="AMH95" s="267"/>
    </row>
    <row r="96" spans="1:1025" s="239" customFormat="1" ht="12.75">
      <c r="A96" s="1055" t="s">
        <v>2300</v>
      </c>
      <c r="B96" s="1007" t="s">
        <v>2301</v>
      </c>
      <c r="C96" s="1047">
        <v>89082511.099999994</v>
      </c>
      <c r="D96" s="1047">
        <v>102783834.81</v>
      </c>
      <c r="E96" s="1047">
        <v>191866345.91</v>
      </c>
      <c r="F96" s="1047">
        <v>143534273.18000001</v>
      </c>
      <c r="G96" s="1047">
        <v>48332072.729999997</v>
      </c>
      <c r="H96" s="1054">
        <f t="shared" si="1"/>
        <v>0.74809509973848443</v>
      </c>
      <c r="I96" s="100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c r="BB96" s="267"/>
      <c r="BC96" s="267"/>
      <c r="BD96" s="267"/>
      <c r="BE96" s="267"/>
      <c r="BF96" s="267"/>
      <c r="BG96" s="267"/>
      <c r="BH96" s="267"/>
      <c r="BI96" s="267"/>
      <c r="BJ96" s="267"/>
      <c r="BK96" s="267"/>
      <c r="BL96" s="267"/>
      <c r="BM96" s="267"/>
      <c r="BN96" s="267"/>
      <c r="BO96" s="267"/>
      <c r="BP96" s="267"/>
      <c r="BQ96" s="267"/>
      <c r="BR96" s="267"/>
      <c r="BS96" s="267"/>
      <c r="BT96" s="267"/>
      <c r="BU96" s="267"/>
      <c r="BV96" s="267"/>
      <c r="BW96" s="267"/>
      <c r="BX96" s="267"/>
      <c r="BY96" s="267"/>
      <c r="BZ96" s="267"/>
      <c r="CA96" s="267"/>
      <c r="CB96" s="267"/>
      <c r="CC96" s="267"/>
      <c r="CD96" s="267"/>
      <c r="CE96" s="267"/>
      <c r="CF96" s="267"/>
      <c r="CG96" s="267"/>
      <c r="CH96" s="267"/>
      <c r="CI96" s="267"/>
      <c r="CJ96" s="267"/>
      <c r="CK96" s="267"/>
      <c r="CL96" s="267"/>
      <c r="CM96" s="267"/>
      <c r="CN96" s="267"/>
      <c r="CO96" s="267"/>
      <c r="CP96" s="267"/>
      <c r="CQ96" s="267"/>
      <c r="CR96" s="267"/>
      <c r="CS96" s="267"/>
      <c r="CT96" s="267"/>
      <c r="CU96" s="267"/>
      <c r="CV96" s="267"/>
      <c r="CW96" s="267"/>
      <c r="CX96" s="267"/>
      <c r="CY96" s="267"/>
      <c r="CZ96" s="267"/>
      <c r="DA96" s="267"/>
      <c r="DB96" s="267"/>
      <c r="DC96" s="267"/>
      <c r="DD96" s="267"/>
      <c r="DE96" s="267"/>
      <c r="DF96" s="267"/>
      <c r="DG96" s="267"/>
      <c r="DH96" s="267"/>
      <c r="DI96" s="267"/>
      <c r="DJ96" s="267"/>
      <c r="DK96" s="267"/>
      <c r="DL96" s="267"/>
      <c r="DM96" s="267"/>
      <c r="DN96" s="267"/>
      <c r="DO96" s="267"/>
      <c r="DP96" s="267"/>
      <c r="DQ96" s="267"/>
      <c r="DR96" s="267"/>
      <c r="DS96" s="267"/>
      <c r="DT96" s="267"/>
      <c r="DU96" s="267"/>
      <c r="DV96" s="267"/>
      <c r="DW96" s="267"/>
      <c r="DX96" s="267"/>
      <c r="DY96" s="267"/>
      <c r="DZ96" s="267"/>
      <c r="EA96" s="267"/>
      <c r="EB96" s="267"/>
      <c r="EC96" s="267"/>
      <c r="ED96" s="267"/>
      <c r="EE96" s="267"/>
      <c r="EF96" s="267"/>
      <c r="EG96" s="267"/>
      <c r="EH96" s="267"/>
      <c r="EI96" s="267"/>
      <c r="EJ96" s="267"/>
      <c r="EK96" s="267"/>
      <c r="EL96" s="267"/>
      <c r="EM96" s="267"/>
      <c r="EN96" s="267"/>
      <c r="EO96" s="267"/>
      <c r="EP96" s="267"/>
      <c r="EQ96" s="267"/>
      <c r="ER96" s="267"/>
      <c r="ES96" s="267"/>
      <c r="ET96" s="267"/>
      <c r="EU96" s="267"/>
      <c r="EV96" s="267"/>
      <c r="EW96" s="267"/>
      <c r="EX96" s="267"/>
      <c r="EY96" s="267"/>
      <c r="EZ96" s="267"/>
      <c r="FA96" s="267"/>
      <c r="FB96" s="267"/>
      <c r="FC96" s="267"/>
      <c r="FD96" s="267"/>
      <c r="FE96" s="267"/>
      <c r="FF96" s="267"/>
      <c r="FG96" s="267"/>
      <c r="FH96" s="267"/>
      <c r="FI96" s="267"/>
      <c r="FJ96" s="267"/>
      <c r="FK96" s="267"/>
      <c r="FL96" s="267"/>
      <c r="FM96" s="267"/>
      <c r="FN96" s="267"/>
      <c r="FO96" s="267"/>
      <c r="FP96" s="267"/>
      <c r="FQ96" s="267"/>
      <c r="FR96" s="267"/>
      <c r="FS96" s="267"/>
      <c r="FT96" s="267"/>
      <c r="FU96" s="267"/>
      <c r="FV96" s="267"/>
      <c r="FW96" s="267"/>
      <c r="FX96" s="267"/>
      <c r="FY96" s="267"/>
      <c r="FZ96" s="267"/>
      <c r="GA96" s="267"/>
      <c r="GB96" s="267"/>
      <c r="GC96" s="267"/>
      <c r="GD96" s="267"/>
      <c r="GE96" s="267"/>
      <c r="GF96" s="267"/>
      <c r="GG96" s="267"/>
      <c r="GH96" s="267"/>
      <c r="GI96" s="267"/>
      <c r="GJ96" s="267"/>
      <c r="GK96" s="267"/>
      <c r="GL96" s="267"/>
      <c r="GM96" s="267"/>
      <c r="GN96" s="267"/>
      <c r="GO96" s="267"/>
      <c r="GP96" s="267"/>
      <c r="GQ96" s="267"/>
      <c r="GR96" s="267"/>
      <c r="GS96" s="267"/>
      <c r="GT96" s="267"/>
      <c r="GU96" s="267"/>
      <c r="GV96" s="267"/>
      <c r="GW96" s="267"/>
      <c r="GX96" s="267"/>
      <c r="GY96" s="267"/>
      <c r="GZ96" s="267"/>
      <c r="HA96" s="267"/>
      <c r="HB96" s="267"/>
      <c r="HC96" s="267"/>
      <c r="HD96" s="267"/>
      <c r="HE96" s="267"/>
      <c r="HF96" s="267"/>
      <c r="HG96" s="267"/>
      <c r="HH96" s="267"/>
      <c r="HI96" s="267"/>
      <c r="HJ96" s="267"/>
      <c r="HK96" s="267"/>
      <c r="HL96" s="267"/>
      <c r="HM96" s="267"/>
      <c r="HN96" s="267"/>
      <c r="HO96" s="267"/>
      <c r="HP96" s="267"/>
      <c r="HQ96" s="267"/>
      <c r="HR96" s="267"/>
      <c r="HS96" s="267"/>
      <c r="HT96" s="267"/>
      <c r="HU96" s="267"/>
      <c r="HV96" s="267"/>
      <c r="HW96" s="267"/>
      <c r="HX96" s="267"/>
      <c r="HY96" s="267"/>
      <c r="HZ96" s="267"/>
      <c r="IA96" s="267"/>
      <c r="IB96" s="267"/>
      <c r="IC96" s="267"/>
      <c r="ID96" s="267"/>
      <c r="IE96" s="267"/>
      <c r="IF96" s="267"/>
      <c r="IG96" s="267"/>
      <c r="IH96" s="267"/>
      <c r="II96" s="267"/>
      <c r="IJ96" s="267"/>
      <c r="IK96" s="267"/>
      <c r="IL96" s="267"/>
      <c r="IM96" s="267"/>
      <c r="IN96" s="267"/>
      <c r="IO96" s="267"/>
      <c r="IP96" s="267"/>
      <c r="IQ96" s="267"/>
      <c r="IR96" s="267"/>
      <c r="IS96" s="267"/>
      <c r="IT96" s="267"/>
      <c r="IU96" s="267"/>
      <c r="IV96" s="267"/>
      <c r="IW96" s="267"/>
      <c r="IX96" s="267"/>
      <c r="IY96" s="267"/>
      <c r="IZ96" s="267"/>
      <c r="JA96" s="267"/>
      <c r="JB96" s="267"/>
      <c r="JC96" s="267"/>
      <c r="JD96" s="267"/>
      <c r="JE96" s="267"/>
      <c r="JF96" s="267"/>
      <c r="JG96" s="267"/>
      <c r="JH96" s="267"/>
      <c r="JI96" s="267"/>
      <c r="JJ96" s="267"/>
      <c r="JK96" s="267"/>
      <c r="JL96" s="267"/>
      <c r="JM96" s="267"/>
      <c r="JN96" s="267"/>
      <c r="JO96" s="267"/>
      <c r="JP96" s="267"/>
      <c r="JQ96" s="267"/>
      <c r="JR96" s="267"/>
      <c r="JS96" s="267"/>
      <c r="JT96" s="267"/>
      <c r="JU96" s="267"/>
      <c r="JV96" s="267"/>
      <c r="JW96" s="267"/>
      <c r="JX96" s="267"/>
      <c r="JY96" s="267"/>
      <c r="JZ96" s="267"/>
      <c r="KA96" s="267"/>
      <c r="KB96" s="267"/>
      <c r="KC96" s="267"/>
      <c r="KD96" s="267"/>
      <c r="KE96" s="267"/>
      <c r="KF96" s="267"/>
      <c r="KG96" s="267"/>
      <c r="KH96" s="267"/>
      <c r="KI96" s="267"/>
      <c r="KJ96" s="267"/>
      <c r="KK96" s="267"/>
      <c r="KL96" s="267"/>
      <c r="KM96" s="267"/>
      <c r="KN96" s="267"/>
      <c r="KO96" s="267"/>
      <c r="KP96" s="267"/>
      <c r="KQ96" s="267"/>
      <c r="KR96" s="267"/>
      <c r="KS96" s="267"/>
      <c r="KT96" s="267"/>
      <c r="KU96" s="267"/>
      <c r="KV96" s="267"/>
      <c r="KW96" s="267"/>
      <c r="KX96" s="267"/>
      <c r="KY96" s="267"/>
      <c r="KZ96" s="267"/>
      <c r="LA96" s="267"/>
      <c r="LB96" s="267"/>
      <c r="LC96" s="267"/>
      <c r="LD96" s="267"/>
      <c r="LE96" s="267"/>
      <c r="LF96" s="267"/>
      <c r="LG96" s="267"/>
      <c r="LH96" s="267"/>
      <c r="LI96" s="267"/>
      <c r="LJ96" s="267"/>
      <c r="LK96" s="267"/>
      <c r="LL96" s="267"/>
      <c r="LM96" s="267"/>
      <c r="LN96" s="267"/>
      <c r="LO96" s="267"/>
      <c r="LP96" s="267"/>
      <c r="LQ96" s="267"/>
      <c r="LR96" s="267"/>
      <c r="LS96" s="267"/>
      <c r="LT96" s="267"/>
      <c r="LU96" s="267"/>
      <c r="LV96" s="267"/>
      <c r="LW96" s="267"/>
      <c r="LX96" s="267"/>
      <c r="LY96" s="267"/>
      <c r="LZ96" s="267"/>
      <c r="MA96" s="267"/>
      <c r="MB96" s="267"/>
      <c r="MC96" s="267"/>
      <c r="MD96" s="267"/>
      <c r="ME96" s="267"/>
      <c r="MF96" s="267"/>
      <c r="MG96" s="267"/>
      <c r="MH96" s="267"/>
      <c r="MI96" s="267"/>
      <c r="MJ96" s="267"/>
      <c r="MK96" s="267"/>
      <c r="ML96" s="267"/>
      <c r="MM96" s="267"/>
      <c r="MN96" s="267"/>
      <c r="MO96" s="267"/>
      <c r="MP96" s="267"/>
      <c r="MQ96" s="267"/>
      <c r="MR96" s="267"/>
      <c r="MS96" s="267"/>
      <c r="MT96" s="267"/>
      <c r="MU96" s="267"/>
      <c r="MV96" s="267"/>
      <c r="MW96" s="267"/>
      <c r="MX96" s="267"/>
      <c r="MY96" s="267"/>
      <c r="MZ96" s="267"/>
      <c r="NA96" s="267"/>
      <c r="NB96" s="267"/>
      <c r="NC96" s="267"/>
      <c r="ND96" s="267"/>
      <c r="NE96" s="267"/>
      <c r="NF96" s="267"/>
      <c r="NG96" s="267"/>
      <c r="NH96" s="267"/>
      <c r="NI96" s="267"/>
      <c r="NJ96" s="267"/>
      <c r="NK96" s="267"/>
      <c r="NL96" s="267"/>
      <c r="NM96" s="267"/>
      <c r="NN96" s="267"/>
      <c r="NO96" s="267"/>
      <c r="NP96" s="267"/>
      <c r="NQ96" s="267"/>
      <c r="NR96" s="267"/>
      <c r="NS96" s="267"/>
      <c r="NT96" s="267"/>
      <c r="NU96" s="267"/>
      <c r="NV96" s="267"/>
      <c r="NW96" s="267"/>
      <c r="NX96" s="267"/>
      <c r="NY96" s="267"/>
      <c r="NZ96" s="267"/>
      <c r="OA96" s="267"/>
      <c r="OB96" s="267"/>
      <c r="OC96" s="267"/>
      <c r="OD96" s="267"/>
      <c r="OE96" s="267"/>
      <c r="OF96" s="267"/>
      <c r="OG96" s="267"/>
      <c r="OH96" s="267"/>
      <c r="OI96" s="267"/>
      <c r="OJ96" s="267"/>
      <c r="OK96" s="267"/>
      <c r="OL96" s="267"/>
      <c r="OM96" s="267"/>
      <c r="ON96" s="267"/>
      <c r="OO96" s="267"/>
      <c r="OP96" s="267"/>
      <c r="OQ96" s="267"/>
      <c r="OR96" s="267"/>
      <c r="OS96" s="267"/>
      <c r="OT96" s="267"/>
      <c r="OU96" s="267"/>
      <c r="OV96" s="267"/>
      <c r="OW96" s="267"/>
      <c r="OX96" s="267"/>
      <c r="OY96" s="267"/>
      <c r="OZ96" s="267"/>
      <c r="PA96" s="267"/>
      <c r="PB96" s="267"/>
      <c r="PC96" s="267"/>
      <c r="PD96" s="267"/>
      <c r="PE96" s="267"/>
      <c r="PF96" s="267"/>
      <c r="PG96" s="267"/>
      <c r="PH96" s="267"/>
      <c r="PI96" s="267"/>
      <c r="PJ96" s="267"/>
      <c r="PK96" s="267"/>
      <c r="PL96" s="267"/>
      <c r="PM96" s="267"/>
      <c r="PN96" s="267"/>
      <c r="PO96" s="267"/>
      <c r="PP96" s="267"/>
      <c r="PQ96" s="267"/>
      <c r="PR96" s="267"/>
      <c r="PS96" s="267"/>
      <c r="PT96" s="267"/>
      <c r="PU96" s="267"/>
      <c r="PV96" s="267"/>
      <c r="PW96" s="267"/>
      <c r="PX96" s="267"/>
      <c r="PY96" s="267"/>
      <c r="PZ96" s="267"/>
      <c r="QA96" s="267"/>
      <c r="QB96" s="267"/>
      <c r="QC96" s="267"/>
      <c r="QD96" s="267"/>
      <c r="QE96" s="267"/>
      <c r="QF96" s="267"/>
      <c r="QG96" s="267"/>
      <c r="QH96" s="267"/>
      <c r="QI96" s="267"/>
      <c r="QJ96" s="267"/>
      <c r="QK96" s="267"/>
      <c r="QL96" s="267"/>
      <c r="QM96" s="267"/>
      <c r="QN96" s="267"/>
      <c r="QO96" s="267"/>
      <c r="QP96" s="267"/>
      <c r="QQ96" s="267"/>
      <c r="QR96" s="267"/>
      <c r="QS96" s="267"/>
      <c r="QT96" s="267"/>
      <c r="QU96" s="267"/>
      <c r="QV96" s="267"/>
      <c r="QW96" s="267"/>
      <c r="QX96" s="267"/>
      <c r="QY96" s="267"/>
      <c r="QZ96" s="267"/>
      <c r="RA96" s="267"/>
      <c r="RB96" s="267"/>
      <c r="RC96" s="267"/>
      <c r="RD96" s="267"/>
      <c r="RE96" s="267"/>
      <c r="RF96" s="267"/>
      <c r="RG96" s="267"/>
      <c r="RH96" s="267"/>
      <c r="RI96" s="267"/>
      <c r="RJ96" s="267"/>
      <c r="RK96" s="267"/>
      <c r="RL96" s="267"/>
      <c r="RM96" s="267"/>
      <c r="RN96" s="267"/>
      <c r="RO96" s="267"/>
      <c r="RP96" s="267"/>
      <c r="RQ96" s="267"/>
      <c r="RR96" s="267"/>
      <c r="RS96" s="267"/>
      <c r="RT96" s="267"/>
      <c r="RU96" s="267"/>
      <c r="RV96" s="267"/>
      <c r="RW96" s="267"/>
      <c r="RX96" s="267"/>
      <c r="RY96" s="267"/>
      <c r="RZ96" s="267"/>
      <c r="SA96" s="267"/>
      <c r="SB96" s="267"/>
      <c r="SC96" s="267"/>
      <c r="SD96" s="267"/>
      <c r="SE96" s="267"/>
      <c r="SF96" s="267"/>
      <c r="SG96" s="267"/>
      <c r="SH96" s="267"/>
      <c r="SI96" s="267"/>
      <c r="SJ96" s="267"/>
      <c r="SK96" s="267"/>
      <c r="SL96" s="267"/>
      <c r="SM96" s="267"/>
      <c r="SN96" s="267"/>
      <c r="SO96" s="267"/>
      <c r="SP96" s="267"/>
      <c r="SQ96" s="267"/>
      <c r="SR96" s="267"/>
      <c r="SS96" s="267"/>
      <c r="ST96" s="267"/>
      <c r="SU96" s="267"/>
      <c r="SV96" s="267"/>
      <c r="SW96" s="267"/>
      <c r="SX96" s="267"/>
      <c r="SY96" s="267"/>
      <c r="SZ96" s="267"/>
      <c r="TA96" s="267"/>
      <c r="TB96" s="267"/>
      <c r="TC96" s="267"/>
      <c r="TD96" s="267"/>
      <c r="TE96" s="267"/>
      <c r="TF96" s="267"/>
      <c r="TG96" s="267"/>
      <c r="TH96" s="267"/>
      <c r="TI96" s="267"/>
      <c r="TJ96" s="267"/>
      <c r="TK96" s="267"/>
      <c r="TL96" s="267"/>
      <c r="TM96" s="267"/>
      <c r="TN96" s="267"/>
      <c r="TO96" s="267"/>
      <c r="TP96" s="267"/>
      <c r="TQ96" s="267"/>
      <c r="TR96" s="267"/>
      <c r="TS96" s="267"/>
      <c r="TT96" s="267"/>
      <c r="TU96" s="267"/>
      <c r="TV96" s="267"/>
      <c r="TW96" s="267"/>
      <c r="TX96" s="267"/>
      <c r="TY96" s="267"/>
      <c r="TZ96" s="267"/>
      <c r="UA96" s="267"/>
      <c r="UB96" s="267"/>
      <c r="UC96" s="267"/>
      <c r="UD96" s="267"/>
      <c r="UE96" s="267"/>
      <c r="UF96" s="267"/>
      <c r="UG96" s="267"/>
      <c r="UH96" s="267"/>
      <c r="UI96" s="267"/>
      <c r="UJ96" s="267"/>
      <c r="UK96" s="267"/>
      <c r="UL96" s="267"/>
      <c r="UM96" s="267"/>
      <c r="UN96" s="267"/>
      <c r="UO96" s="267"/>
      <c r="UP96" s="267"/>
      <c r="UQ96" s="267"/>
      <c r="UR96" s="267"/>
      <c r="US96" s="267"/>
      <c r="UT96" s="267"/>
      <c r="UU96" s="267"/>
      <c r="UV96" s="267"/>
      <c r="UW96" s="267"/>
      <c r="UX96" s="267"/>
      <c r="UY96" s="267"/>
      <c r="UZ96" s="267"/>
      <c r="VA96" s="267"/>
      <c r="VB96" s="267"/>
      <c r="VC96" s="267"/>
      <c r="VD96" s="267"/>
      <c r="VE96" s="267"/>
      <c r="VF96" s="267"/>
      <c r="VG96" s="267"/>
      <c r="VH96" s="267"/>
      <c r="VI96" s="267"/>
      <c r="VJ96" s="267"/>
      <c r="VK96" s="267"/>
      <c r="VL96" s="267"/>
      <c r="VM96" s="267"/>
      <c r="VN96" s="267"/>
      <c r="VO96" s="267"/>
      <c r="VP96" s="267"/>
      <c r="VQ96" s="267"/>
      <c r="VR96" s="267"/>
      <c r="VS96" s="267"/>
      <c r="VT96" s="267"/>
      <c r="VU96" s="267"/>
      <c r="VV96" s="267"/>
      <c r="VW96" s="267"/>
      <c r="VX96" s="267"/>
      <c r="VY96" s="267"/>
      <c r="VZ96" s="267"/>
      <c r="WA96" s="267"/>
      <c r="WB96" s="267"/>
      <c r="WC96" s="267"/>
      <c r="WD96" s="267"/>
      <c r="WE96" s="267"/>
      <c r="WF96" s="267"/>
      <c r="WG96" s="267"/>
      <c r="WH96" s="267"/>
      <c r="WI96" s="267"/>
      <c r="WJ96" s="267"/>
      <c r="WK96" s="267"/>
      <c r="WL96" s="267"/>
      <c r="WM96" s="267"/>
      <c r="WN96" s="267"/>
      <c r="WO96" s="267"/>
      <c r="WP96" s="267"/>
      <c r="WQ96" s="267"/>
      <c r="WR96" s="267"/>
      <c r="WS96" s="267"/>
      <c r="WT96" s="267"/>
      <c r="WU96" s="267"/>
      <c r="WV96" s="267"/>
      <c r="WW96" s="267"/>
      <c r="WX96" s="267"/>
      <c r="WY96" s="267"/>
      <c r="WZ96" s="267"/>
      <c r="XA96" s="267"/>
      <c r="XB96" s="267"/>
      <c r="XC96" s="267"/>
      <c r="XD96" s="267"/>
      <c r="XE96" s="267"/>
      <c r="XF96" s="267"/>
      <c r="XG96" s="267"/>
      <c r="XH96" s="267"/>
      <c r="XI96" s="267"/>
      <c r="XJ96" s="267"/>
      <c r="XK96" s="267"/>
      <c r="XL96" s="267"/>
      <c r="XM96" s="267"/>
      <c r="XN96" s="267"/>
      <c r="XO96" s="267"/>
      <c r="XP96" s="267"/>
      <c r="XQ96" s="267"/>
      <c r="XR96" s="267"/>
      <c r="XS96" s="267"/>
      <c r="XT96" s="267"/>
      <c r="XU96" s="267"/>
      <c r="XV96" s="267"/>
      <c r="XW96" s="267"/>
      <c r="XX96" s="267"/>
      <c r="XY96" s="267"/>
      <c r="XZ96" s="267"/>
      <c r="YA96" s="267"/>
      <c r="YB96" s="267"/>
      <c r="YC96" s="267"/>
      <c r="YD96" s="267"/>
      <c r="YE96" s="267"/>
      <c r="YF96" s="267"/>
      <c r="YG96" s="267"/>
      <c r="YH96" s="267"/>
      <c r="YI96" s="267"/>
      <c r="YJ96" s="267"/>
      <c r="YK96" s="267"/>
      <c r="YL96" s="267"/>
      <c r="YM96" s="267"/>
      <c r="YN96" s="267"/>
      <c r="YO96" s="267"/>
      <c r="YP96" s="267"/>
      <c r="YQ96" s="267"/>
      <c r="YR96" s="267"/>
      <c r="YS96" s="267"/>
      <c r="YT96" s="267"/>
      <c r="YU96" s="267"/>
      <c r="YV96" s="267"/>
      <c r="YW96" s="267"/>
      <c r="YX96" s="267"/>
      <c r="YY96" s="267"/>
      <c r="YZ96" s="267"/>
      <c r="ZA96" s="267"/>
      <c r="ZB96" s="267"/>
      <c r="ZC96" s="267"/>
      <c r="ZD96" s="267"/>
      <c r="ZE96" s="267"/>
      <c r="ZF96" s="267"/>
      <c r="ZG96" s="267"/>
      <c r="ZH96" s="267"/>
      <c r="ZI96" s="267"/>
      <c r="ZJ96" s="267"/>
      <c r="ZK96" s="267"/>
      <c r="ZL96" s="267"/>
      <c r="ZM96" s="267"/>
      <c r="ZN96" s="267"/>
      <c r="ZO96" s="267"/>
      <c r="ZP96" s="267"/>
      <c r="ZQ96" s="267"/>
      <c r="ZR96" s="267"/>
      <c r="ZS96" s="267"/>
      <c r="ZT96" s="267"/>
      <c r="ZU96" s="267"/>
      <c r="ZV96" s="267"/>
      <c r="ZW96" s="267"/>
      <c r="ZX96" s="267"/>
      <c r="ZY96" s="267"/>
      <c r="ZZ96" s="267"/>
      <c r="AAA96" s="267"/>
      <c r="AAB96" s="267"/>
      <c r="AAC96" s="267"/>
      <c r="AAD96" s="267"/>
      <c r="AAE96" s="267"/>
      <c r="AAF96" s="267"/>
      <c r="AAG96" s="267"/>
      <c r="AAH96" s="267"/>
      <c r="AAI96" s="267"/>
      <c r="AAJ96" s="267"/>
      <c r="AAK96" s="267"/>
      <c r="AAL96" s="267"/>
      <c r="AAM96" s="267"/>
      <c r="AAN96" s="267"/>
      <c r="AAO96" s="267"/>
      <c r="AAP96" s="267"/>
      <c r="AAQ96" s="267"/>
      <c r="AAR96" s="267"/>
      <c r="AAS96" s="267"/>
      <c r="AAT96" s="267"/>
      <c r="AAU96" s="267"/>
      <c r="AAV96" s="267"/>
      <c r="AAW96" s="267"/>
      <c r="AAX96" s="267"/>
      <c r="AAY96" s="267"/>
      <c r="AAZ96" s="267"/>
      <c r="ABA96" s="267"/>
      <c r="ABB96" s="267"/>
      <c r="ABC96" s="267"/>
      <c r="ABD96" s="267"/>
      <c r="ABE96" s="267"/>
      <c r="ABF96" s="267"/>
      <c r="ABG96" s="267"/>
      <c r="ABH96" s="267"/>
      <c r="ABI96" s="267"/>
      <c r="ABJ96" s="267"/>
      <c r="ABK96" s="267"/>
      <c r="ABL96" s="267"/>
      <c r="ABM96" s="267"/>
      <c r="ABN96" s="267"/>
      <c r="ABO96" s="267"/>
      <c r="ABP96" s="267"/>
      <c r="ABQ96" s="267"/>
      <c r="ABR96" s="267"/>
      <c r="ABS96" s="267"/>
      <c r="ABT96" s="267"/>
      <c r="ABU96" s="267"/>
      <c r="ABV96" s="267"/>
      <c r="ABW96" s="267"/>
      <c r="ABX96" s="267"/>
      <c r="ABY96" s="267"/>
      <c r="ABZ96" s="267"/>
      <c r="ACA96" s="267"/>
      <c r="ACB96" s="267"/>
      <c r="ACC96" s="267"/>
      <c r="ACD96" s="267"/>
      <c r="ACE96" s="267"/>
      <c r="ACF96" s="267"/>
      <c r="ACG96" s="267"/>
      <c r="ACH96" s="267"/>
      <c r="ACI96" s="267"/>
      <c r="ACJ96" s="267"/>
      <c r="ACK96" s="267"/>
      <c r="ACL96" s="267"/>
      <c r="ACM96" s="267"/>
      <c r="ACN96" s="267"/>
      <c r="ACO96" s="267"/>
      <c r="ACP96" s="267"/>
      <c r="ACQ96" s="267"/>
      <c r="ACR96" s="267"/>
      <c r="ACS96" s="267"/>
      <c r="ACT96" s="267"/>
      <c r="ACU96" s="267"/>
      <c r="ACV96" s="267"/>
      <c r="ACW96" s="267"/>
      <c r="ACX96" s="267"/>
      <c r="ACY96" s="267"/>
      <c r="ACZ96" s="267"/>
      <c r="ADA96" s="267"/>
      <c r="ADB96" s="267"/>
      <c r="ADC96" s="267"/>
      <c r="ADD96" s="267"/>
      <c r="ADE96" s="267"/>
      <c r="ADF96" s="267"/>
      <c r="ADG96" s="267"/>
      <c r="ADH96" s="267"/>
      <c r="ADI96" s="267"/>
      <c r="ADJ96" s="267"/>
      <c r="ADK96" s="267"/>
      <c r="ADL96" s="267"/>
      <c r="ADM96" s="267"/>
      <c r="ADN96" s="267"/>
      <c r="ADO96" s="267"/>
      <c r="ADP96" s="267"/>
      <c r="ADQ96" s="267"/>
      <c r="ADR96" s="267"/>
      <c r="ADS96" s="267"/>
      <c r="ADT96" s="267"/>
      <c r="ADU96" s="267"/>
      <c r="ADV96" s="267"/>
      <c r="ADW96" s="267"/>
      <c r="ADX96" s="267"/>
      <c r="ADY96" s="267"/>
      <c r="ADZ96" s="267"/>
      <c r="AEA96" s="267"/>
      <c r="AEB96" s="267"/>
      <c r="AEC96" s="267"/>
      <c r="AED96" s="267"/>
      <c r="AEE96" s="267"/>
      <c r="AEF96" s="267"/>
      <c r="AEG96" s="267"/>
      <c r="AEH96" s="267"/>
      <c r="AEI96" s="267"/>
      <c r="AEJ96" s="267"/>
      <c r="AEK96" s="267"/>
      <c r="AEL96" s="267"/>
      <c r="AEM96" s="267"/>
      <c r="AEN96" s="267"/>
      <c r="AEO96" s="267"/>
      <c r="AEP96" s="267"/>
      <c r="AEQ96" s="267"/>
      <c r="AER96" s="267"/>
      <c r="AES96" s="267"/>
      <c r="AET96" s="267"/>
      <c r="AEU96" s="267"/>
      <c r="AEV96" s="267"/>
      <c r="AEW96" s="267"/>
      <c r="AEX96" s="267"/>
      <c r="AEY96" s="267"/>
      <c r="AEZ96" s="267"/>
      <c r="AFA96" s="267"/>
      <c r="AFB96" s="267"/>
      <c r="AFC96" s="267"/>
      <c r="AFD96" s="267"/>
      <c r="AFE96" s="267"/>
      <c r="AFF96" s="267"/>
      <c r="AFG96" s="267"/>
      <c r="AFH96" s="267"/>
      <c r="AFI96" s="267"/>
      <c r="AFJ96" s="267"/>
      <c r="AFK96" s="267"/>
      <c r="AFL96" s="267"/>
      <c r="AFM96" s="267"/>
      <c r="AFN96" s="267"/>
      <c r="AFO96" s="267"/>
      <c r="AFP96" s="267"/>
      <c r="AFQ96" s="267"/>
      <c r="AFR96" s="267"/>
      <c r="AFS96" s="267"/>
      <c r="AFT96" s="267"/>
      <c r="AFU96" s="267"/>
      <c r="AFV96" s="267"/>
      <c r="AFW96" s="267"/>
      <c r="AFX96" s="267"/>
      <c r="AFY96" s="267"/>
      <c r="AFZ96" s="267"/>
      <c r="AGA96" s="267"/>
      <c r="AGB96" s="267"/>
      <c r="AGC96" s="267"/>
      <c r="AGD96" s="267"/>
      <c r="AGE96" s="267"/>
      <c r="AGF96" s="267"/>
      <c r="AGG96" s="267"/>
      <c r="AGH96" s="267"/>
      <c r="AGI96" s="267"/>
      <c r="AGJ96" s="267"/>
      <c r="AGK96" s="267"/>
      <c r="AGL96" s="267"/>
      <c r="AGM96" s="267"/>
      <c r="AGN96" s="267"/>
      <c r="AGO96" s="267"/>
      <c r="AGP96" s="267"/>
      <c r="AGQ96" s="267"/>
      <c r="AGR96" s="267"/>
      <c r="AGS96" s="267"/>
      <c r="AGT96" s="267"/>
      <c r="AGU96" s="267"/>
      <c r="AGV96" s="267"/>
      <c r="AGW96" s="267"/>
      <c r="AGX96" s="267"/>
      <c r="AGY96" s="267"/>
      <c r="AGZ96" s="267"/>
      <c r="AHA96" s="267"/>
      <c r="AHB96" s="267"/>
      <c r="AHC96" s="267"/>
      <c r="AHD96" s="267"/>
      <c r="AHE96" s="267"/>
      <c r="AHF96" s="267"/>
      <c r="AHG96" s="267"/>
      <c r="AHH96" s="267"/>
      <c r="AHI96" s="267"/>
      <c r="AHJ96" s="267"/>
      <c r="AHK96" s="267"/>
      <c r="AHL96" s="267"/>
      <c r="AHM96" s="267"/>
      <c r="AHN96" s="267"/>
      <c r="AHO96" s="267"/>
      <c r="AHP96" s="267"/>
      <c r="AHQ96" s="267"/>
      <c r="AHR96" s="267"/>
      <c r="AHS96" s="267"/>
      <c r="AHT96" s="267"/>
      <c r="AHU96" s="267"/>
      <c r="AHV96" s="267"/>
      <c r="AHW96" s="267"/>
      <c r="AHX96" s="267"/>
      <c r="AHY96" s="267"/>
      <c r="AHZ96" s="267"/>
      <c r="AIA96" s="267"/>
      <c r="AIB96" s="267"/>
      <c r="AIC96" s="267"/>
      <c r="AID96" s="267"/>
      <c r="AIE96" s="267"/>
      <c r="AIF96" s="267"/>
      <c r="AIG96" s="267"/>
      <c r="AIH96" s="267"/>
      <c r="AII96" s="267"/>
      <c r="AIJ96" s="267"/>
      <c r="AIK96" s="267"/>
      <c r="AIL96" s="267"/>
      <c r="AIM96" s="267"/>
      <c r="AIN96" s="267"/>
      <c r="AIO96" s="267"/>
      <c r="AIP96" s="267"/>
      <c r="AIQ96" s="267"/>
      <c r="AIR96" s="267"/>
      <c r="AIS96" s="267"/>
      <c r="AIT96" s="267"/>
      <c r="AIU96" s="267"/>
      <c r="AIV96" s="267"/>
      <c r="AIW96" s="267"/>
      <c r="AIX96" s="267"/>
      <c r="AIY96" s="267"/>
      <c r="AIZ96" s="267"/>
      <c r="AJA96" s="267"/>
      <c r="AJB96" s="267"/>
      <c r="AJC96" s="267"/>
      <c r="AJD96" s="267"/>
      <c r="AJE96" s="267"/>
      <c r="AJF96" s="267"/>
      <c r="AJG96" s="267"/>
      <c r="AJH96" s="267"/>
      <c r="AJI96" s="267"/>
      <c r="AJJ96" s="267"/>
      <c r="AJK96" s="267"/>
      <c r="AJL96" s="267"/>
      <c r="AJM96" s="267"/>
      <c r="AJN96" s="267"/>
      <c r="AJO96" s="267"/>
      <c r="AJP96" s="267"/>
      <c r="AJQ96" s="267"/>
      <c r="AJR96" s="267"/>
      <c r="AJS96" s="267"/>
      <c r="AJT96" s="267"/>
      <c r="AJU96" s="267"/>
      <c r="AJV96" s="267"/>
      <c r="AJW96" s="267"/>
      <c r="AJX96" s="267"/>
      <c r="AJY96" s="267"/>
      <c r="AJZ96" s="267"/>
      <c r="AKA96" s="267"/>
      <c r="AKB96" s="267"/>
      <c r="AKC96" s="267"/>
      <c r="AKD96" s="267"/>
      <c r="AKE96" s="267"/>
      <c r="AKF96" s="267"/>
      <c r="AKG96" s="267"/>
      <c r="AKH96" s="267"/>
      <c r="AKI96" s="267"/>
      <c r="AKJ96" s="267"/>
      <c r="AKK96" s="267"/>
      <c r="AKL96" s="267"/>
      <c r="AKM96" s="267"/>
      <c r="AKN96" s="267"/>
      <c r="AKO96" s="267"/>
      <c r="AKP96" s="267"/>
      <c r="AKQ96" s="267"/>
      <c r="AKR96" s="267"/>
      <c r="AKS96" s="267"/>
      <c r="AKT96" s="267"/>
      <c r="AKU96" s="267"/>
      <c r="AKV96" s="267"/>
      <c r="AKW96" s="267"/>
      <c r="AKX96" s="267"/>
      <c r="AKY96" s="267"/>
      <c r="AKZ96" s="267"/>
      <c r="ALA96" s="267"/>
      <c r="ALB96" s="267"/>
      <c r="ALC96" s="267"/>
      <c r="ALD96" s="267"/>
      <c r="ALE96" s="267"/>
      <c r="ALF96" s="267"/>
      <c r="ALG96" s="267"/>
      <c r="ALH96" s="267"/>
      <c r="ALI96" s="267"/>
      <c r="ALJ96" s="267"/>
      <c r="ALK96" s="267"/>
      <c r="ALL96" s="267"/>
      <c r="ALM96" s="267"/>
      <c r="ALN96" s="267"/>
      <c r="ALO96" s="267"/>
      <c r="ALP96" s="267"/>
      <c r="ALQ96" s="267"/>
      <c r="ALR96" s="267"/>
      <c r="ALS96" s="267"/>
      <c r="ALT96" s="267"/>
      <c r="ALU96" s="267"/>
      <c r="ALV96" s="267"/>
      <c r="ALW96" s="267"/>
      <c r="ALX96" s="267"/>
      <c r="ALY96" s="267"/>
      <c r="ALZ96" s="267"/>
      <c r="AMA96" s="267"/>
      <c r="AMB96" s="267"/>
      <c r="AMC96" s="267"/>
      <c r="AMD96" s="267"/>
      <c r="AME96" s="267"/>
      <c r="AMF96" s="267"/>
      <c r="AMG96" s="267"/>
      <c r="AMH96" s="267"/>
    </row>
    <row r="97" spans="1:1025" s="239" customFormat="1" ht="12.75">
      <c r="A97" s="1012" t="s">
        <v>2302</v>
      </c>
      <c r="B97" s="1007" t="s">
        <v>2301</v>
      </c>
      <c r="C97" s="1047">
        <v>89082511.099999994</v>
      </c>
      <c r="D97" s="1047">
        <v>102783834.81</v>
      </c>
      <c r="E97" s="1047">
        <v>191866345.91</v>
      </c>
      <c r="F97" s="1047">
        <v>143534273.18000001</v>
      </c>
      <c r="G97" s="1047">
        <v>48332072.729999997</v>
      </c>
      <c r="H97" s="1054">
        <f t="shared" si="1"/>
        <v>0.74809509973848443</v>
      </c>
      <c r="I97" s="100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c r="BC97" s="267"/>
      <c r="BD97" s="267"/>
      <c r="BE97" s="267"/>
      <c r="BF97" s="267"/>
      <c r="BG97" s="267"/>
      <c r="BH97" s="267"/>
      <c r="BI97" s="267"/>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267"/>
      <c r="DA97" s="267"/>
      <c r="DB97" s="267"/>
      <c r="DC97" s="267"/>
      <c r="DD97" s="267"/>
      <c r="DE97" s="267"/>
      <c r="DF97" s="267"/>
      <c r="DG97" s="267"/>
      <c r="DH97" s="267"/>
      <c r="DI97" s="267"/>
      <c r="DJ97" s="267"/>
      <c r="DK97" s="267"/>
      <c r="DL97" s="267"/>
      <c r="DM97" s="267"/>
      <c r="DN97" s="267"/>
      <c r="DO97" s="267"/>
      <c r="DP97" s="267"/>
      <c r="DQ97" s="267"/>
      <c r="DR97" s="267"/>
      <c r="DS97" s="267"/>
      <c r="DT97" s="267"/>
      <c r="DU97" s="267"/>
      <c r="DV97" s="267"/>
      <c r="DW97" s="267"/>
      <c r="DX97" s="267"/>
      <c r="DY97" s="267"/>
      <c r="DZ97" s="267"/>
      <c r="EA97" s="267"/>
      <c r="EB97" s="267"/>
      <c r="EC97" s="267"/>
      <c r="ED97" s="267"/>
      <c r="EE97" s="267"/>
      <c r="EF97" s="267"/>
      <c r="EG97" s="267"/>
      <c r="EH97" s="267"/>
      <c r="EI97" s="267"/>
      <c r="EJ97" s="267"/>
      <c r="EK97" s="267"/>
      <c r="EL97" s="267"/>
      <c r="EM97" s="267"/>
      <c r="EN97" s="267"/>
      <c r="EO97" s="267"/>
      <c r="EP97" s="267"/>
      <c r="EQ97" s="267"/>
      <c r="ER97" s="267"/>
      <c r="ES97" s="267"/>
      <c r="ET97" s="267"/>
      <c r="EU97" s="267"/>
      <c r="EV97" s="267"/>
      <c r="EW97" s="267"/>
      <c r="EX97" s="267"/>
      <c r="EY97" s="267"/>
      <c r="EZ97" s="267"/>
      <c r="FA97" s="267"/>
      <c r="FB97" s="267"/>
      <c r="FC97" s="267"/>
      <c r="FD97" s="267"/>
      <c r="FE97" s="267"/>
      <c r="FF97" s="267"/>
      <c r="FG97" s="267"/>
      <c r="FH97" s="267"/>
      <c r="FI97" s="267"/>
      <c r="FJ97" s="267"/>
      <c r="FK97" s="267"/>
      <c r="FL97" s="267"/>
      <c r="FM97" s="267"/>
      <c r="FN97" s="267"/>
      <c r="FO97" s="267"/>
      <c r="FP97" s="267"/>
      <c r="FQ97" s="267"/>
      <c r="FR97" s="267"/>
      <c r="FS97" s="267"/>
      <c r="FT97" s="267"/>
      <c r="FU97" s="267"/>
      <c r="FV97" s="267"/>
      <c r="FW97" s="267"/>
      <c r="FX97" s="267"/>
      <c r="FY97" s="267"/>
      <c r="FZ97" s="267"/>
      <c r="GA97" s="267"/>
      <c r="GB97" s="267"/>
      <c r="GC97" s="267"/>
      <c r="GD97" s="267"/>
      <c r="GE97" s="267"/>
      <c r="GF97" s="267"/>
      <c r="GG97" s="267"/>
      <c r="GH97" s="267"/>
      <c r="GI97" s="267"/>
      <c r="GJ97" s="267"/>
      <c r="GK97" s="267"/>
      <c r="GL97" s="267"/>
      <c r="GM97" s="267"/>
      <c r="GN97" s="267"/>
      <c r="GO97" s="267"/>
      <c r="GP97" s="267"/>
      <c r="GQ97" s="267"/>
      <c r="GR97" s="267"/>
      <c r="GS97" s="267"/>
      <c r="GT97" s="267"/>
      <c r="GU97" s="267"/>
      <c r="GV97" s="267"/>
      <c r="GW97" s="267"/>
      <c r="GX97" s="267"/>
      <c r="GY97" s="267"/>
      <c r="GZ97" s="267"/>
      <c r="HA97" s="267"/>
      <c r="HB97" s="267"/>
      <c r="HC97" s="267"/>
      <c r="HD97" s="267"/>
      <c r="HE97" s="267"/>
      <c r="HF97" s="267"/>
      <c r="HG97" s="267"/>
      <c r="HH97" s="267"/>
      <c r="HI97" s="267"/>
      <c r="HJ97" s="267"/>
      <c r="HK97" s="267"/>
      <c r="HL97" s="267"/>
      <c r="HM97" s="267"/>
      <c r="HN97" s="267"/>
      <c r="HO97" s="267"/>
      <c r="HP97" s="267"/>
      <c r="HQ97" s="267"/>
      <c r="HR97" s="267"/>
      <c r="HS97" s="267"/>
      <c r="HT97" s="267"/>
      <c r="HU97" s="267"/>
      <c r="HV97" s="267"/>
      <c r="HW97" s="267"/>
      <c r="HX97" s="267"/>
      <c r="HY97" s="267"/>
      <c r="HZ97" s="267"/>
      <c r="IA97" s="267"/>
      <c r="IB97" s="267"/>
      <c r="IC97" s="267"/>
      <c r="ID97" s="267"/>
      <c r="IE97" s="267"/>
      <c r="IF97" s="267"/>
      <c r="IG97" s="267"/>
      <c r="IH97" s="267"/>
      <c r="II97" s="267"/>
      <c r="IJ97" s="267"/>
      <c r="IK97" s="267"/>
      <c r="IL97" s="267"/>
      <c r="IM97" s="267"/>
      <c r="IN97" s="267"/>
      <c r="IO97" s="267"/>
      <c r="IP97" s="267"/>
      <c r="IQ97" s="267"/>
      <c r="IR97" s="267"/>
      <c r="IS97" s="267"/>
      <c r="IT97" s="267"/>
      <c r="IU97" s="267"/>
      <c r="IV97" s="267"/>
      <c r="IW97" s="267"/>
      <c r="IX97" s="267"/>
      <c r="IY97" s="267"/>
      <c r="IZ97" s="267"/>
      <c r="JA97" s="267"/>
      <c r="JB97" s="267"/>
      <c r="JC97" s="267"/>
      <c r="JD97" s="267"/>
      <c r="JE97" s="267"/>
      <c r="JF97" s="267"/>
      <c r="JG97" s="267"/>
      <c r="JH97" s="267"/>
      <c r="JI97" s="267"/>
      <c r="JJ97" s="267"/>
      <c r="JK97" s="267"/>
      <c r="JL97" s="267"/>
      <c r="JM97" s="267"/>
      <c r="JN97" s="267"/>
      <c r="JO97" s="267"/>
      <c r="JP97" s="267"/>
      <c r="JQ97" s="267"/>
      <c r="JR97" s="267"/>
      <c r="JS97" s="267"/>
      <c r="JT97" s="267"/>
      <c r="JU97" s="267"/>
      <c r="JV97" s="267"/>
      <c r="JW97" s="267"/>
      <c r="JX97" s="267"/>
      <c r="JY97" s="267"/>
      <c r="JZ97" s="267"/>
      <c r="KA97" s="267"/>
      <c r="KB97" s="267"/>
      <c r="KC97" s="267"/>
      <c r="KD97" s="267"/>
      <c r="KE97" s="267"/>
      <c r="KF97" s="267"/>
      <c r="KG97" s="267"/>
      <c r="KH97" s="267"/>
      <c r="KI97" s="267"/>
      <c r="KJ97" s="267"/>
      <c r="KK97" s="267"/>
      <c r="KL97" s="267"/>
      <c r="KM97" s="267"/>
      <c r="KN97" s="267"/>
      <c r="KO97" s="267"/>
      <c r="KP97" s="267"/>
      <c r="KQ97" s="267"/>
      <c r="KR97" s="267"/>
      <c r="KS97" s="267"/>
      <c r="KT97" s="267"/>
      <c r="KU97" s="267"/>
      <c r="KV97" s="267"/>
      <c r="KW97" s="267"/>
      <c r="KX97" s="267"/>
      <c r="KY97" s="267"/>
      <c r="KZ97" s="267"/>
      <c r="LA97" s="267"/>
      <c r="LB97" s="267"/>
      <c r="LC97" s="267"/>
      <c r="LD97" s="267"/>
      <c r="LE97" s="267"/>
      <c r="LF97" s="267"/>
      <c r="LG97" s="267"/>
      <c r="LH97" s="267"/>
      <c r="LI97" s="267"/>
      <c r="LJ97" s="267"/>
      <c r="LK97" s="267"/>
      <c r="LL97" s="267"/>
      <c r="LM97" s="267"/>
      <c r="LN97" s="267"/>
      <c r="LO97" s="267"/>
      <c r="LP97" s="267"/>
      <c r="LQ97" s="267"/>
      <c r="LR97" s="267"/>
      <c r="LS97" s="267"/>
      <c r="LT97" s="267"/>
      <c r="LU97" s="267"/>
      <c r="LV97" s="267"/>
      <c r="LW97" s="267"/>
      <c r="LX97" s="267"/>
      <c r="LY97" s="267"/>
      <c r="LZ97" s="267"/>
      <c r="MA97" s="267"/>
      <c r="MB97" s="267"/>
      <c r="MC97" s="267"/>
      <c r="MD97" s="267"/>
      <c r="ME97" s="267"/>
      <c r="MF97" s="267"/>
      <c r="MG97" s="267"/>
      <c r="MH97" s="267"/>
      <c r="MI97" s="267"/>
      <c r="MJ97" s="267"/>
      <c r="MK97" s="267"/>
      <c r="ML97" s="267"/>
      <c r="MM97" s="267"/>
      <c r="MN97" s="267"/>
      <c r="MO97" s="267"/>
      <c r="MP97" s="267"/>
      <c r="MQ97" s="267"/>
      <c r="MR97" s="267"/>
      <c r="MS97" s="267"/>
      <c r="MT97" s="267"/>
      <c r="MU97" s="267"/>
      <c r="MV97" s="267"/>
      <c r="MW97" s="267"/>
      <c r="MX97" s="267"/>
      <c r="MY97" s="267"/>
      <c r="MZ97" s="267"/>
      <c r="NA97" s="267"/>
      <c r="NB97" s="267"/>
      <c r="NC97" s="267"/>
      <c r="ND97" s="267"/>
      <c r="NE97" s="267"/>
      <c r="NF97" s="267"/>
      <c r="NG97" s="267"/>
      <c r="NH97" s="267"/>
      <c r="NI97" s="267"/>
      <c r="NJ97" s="267"/>
      <c r="NK97" s="267"/>
      <c r="NL97" s="267"/>
      <c r="NM97" s="267"/>
      <c r="NN97" s="267"/>
      <c r="NO97" s="267"/>
      <c r="NP97" s="267"/>
      <c r="NQ97" s="267"/>
      <c r="NR97" s="267"/>
      <c r="NS97" s="267"/>
      <c r="NT97" s="267"/>
      <c r="NU97" s="267"/>
      <c r="NV97" s="267"/>
      <c r="NW97" s="267"/>
      <c r="NX97" s="267"/>
      <c r="NY97" s="267"/>
      <c r="NZ97" s="267"/>
      <c r="OA97" s="267"/>
      <c r="OB97" s="267"/>
      <c r="OC97" s="267"/>
      <c r="OD97" s="267"/>
      <c r="OE97" s="267"/>
      <c r="OF97" s="267"/>
      <c r="OG97" s="267"/>
      <c r="OH97" s="267"/>
      <c r="OI97" s="267"/>
      <c r="OJ97" s="267"/>
      <c r="OK97" s="267"/>
      <c r="OL97" s="267"/>
      <c r="OM97" s="267"/>
      <c r="ON97" s="267"/>
      <c r="OO97" s="267"/>
      <c r="OP97" s="267"/>
      <c r="OQ97" s="267"/>
      <c r="OR97" s="267"/>
      <c r="OS97" s="267"/>
      <c r="OT97" s="267"/>
      <c r="OU97" s="267"/>
      <c r="OV97" s="267"/>
      <c r="OW97" s="267"/>
      <c r="OX97" s="267"/>
      <c r="OY97" s="267"/>
      <c r="OZ97" s="267"/>
      <c r="PA97" s="267"/>
      <c r="PB97" s="267"/>
      <c r="PC97" s="267"/>
      <c r="PD97" s="267"/>
      <c r="PE97" s="267"/>
      <c r="PF97" s="267"/>
      <c r="PG97" s="267"/>
      <c r="PH97" s="267"/>
      <c r="PI97" s="267"/>
      <c r="PJ97" s="267"/>
      <c r="PK97" s="267"/>
      <c r="PL97" s="267"/>
      <c r="PM97" s="267"/>
      <c r="PN97" s="267"/>
      <c r="PO97" s="267"/>
      <c r="PP97" s="267"/>
      <c r="PQ97" s="267"/>
      <c r="PR97" s="267"/>
      <c r="PS97" s="267"/>
      <c r="PT97" s="267"/>
      <c r="PU97" s="267"/>
      <c r="PV97" s="267"/>
      <c r="PW97" s="267"/>
      <c r="PX97" s="267"/>
      <c r="PY97" s="267"/>
      <c r="PZ97" s="267"/>
      <c r="QA97" s="267"/>
      <c r="QB97" s="267"/>
      <c r="QC97" s="267"/>
      <c r="QD97" s="267"/>
      <c r="QE97" s="267"/>
      <c r="QF97" s="267"/>
      <c r="QG97" s="267"/>
      <c r="QH97" s="267"/>
      <c r="QI97" s="267"/>
      <c r="QJ97" s="267"/>
      <c r="QK97" s="267"/>
      <c r="QL97" s="267"/>
      <c r="QM97" s="267"/>
      <c r="QN97" s="267"/>
      <c r="QO97" s="267"/>
      <c r="QP97" s="267"/>
      <c r="QQ97" s="267"/>
      <c r="QR97" s="267"/>
      <c r="QS97" s="267"/>
      <c r="QT97" s="267"/>
      <c r="QU97" s="267"/>
      <c r="QV97" s="267"/>
      <c r="QW97" s="267"/>
      <c r="QX97" s="267"/>
      <c r="QY97" s="267"/>
      <c r="QZ97" s="267"/>
      <c r="RA97" s="267"/>
      <c r="RB97" s="267"/>
      <c r="RC97" s="267"/>
      <c r="RD97" s="267"/>
      <c r="RE97" s="267"/>
      <c r="RF97" s="267"/>
      <c r="RG97" s="267"/>
      <c r="RH97" s="267"/>
      <c r="RI97" s="267"/>
      <c r="RJ97" s="267"/>
      <c r="RK97" s="267"/>
      <c r="RL97" s="267"/>
      <c r="RM97" s="267"/>
      <c r="RN97" s="267"/>
      <c r="RO97" s="267"/>
      <c r="RP97" s="267"/>
      <c r="RQ97" s="267"/>
      <c r="RR97" s="267"/>
      <c r="RS97" s="267"/>
      <c r="RT97" s="267"/>
      <c r="RU97" s="267"/>
      <c r="RV97" s="267"/>
      <c r="RW97" s="267"/>
      <c r="RX97" s="267"/>
      <c r="RY97" s="267"/>
      <c r="RZ97" s="267"/>
      <c r="SA97" s="267"/>
      <c r="SB97" s="267"/>
      <c r="SC97" s="267"/>
      <c r="SD97" s="267"/>
      <c r="SE97" s="267"/>
      <c r="SF97" s="267"/>
      <c r="SG97" s="267"/>
      <c r="SH97" s="267"/>
      <c r="SI97" s="267"/>
      <c r="SJ97" s="267"/>
      <c r="SK97" s="267"/>
      <c r="SL97" s="267"/>
      <c r="SM97" s="267"/>
      <c r="SN97" s="267"/>
      <c r="SO97" s="267"/>
      <c r="SP97" s="267"/>
      <c r="SQ97" s="267"/>
      <c r="SR97" s="267"/>
      <c r="SS97" s="267"/>
      <c r="ST97" s="267"/>
      <c r="SU97" s="267"/>
      <c r="SV97" s="267"/>
      <c r="SW97" s="267"/>
      <c r="SX97" s="267"/>
      <c r="SY97" s="267"/>
      <c r="SZ97" s="267"/>
      <c r="TA97" s="267"/>
      <c r="TB97" s="267"/>
      <c r="TC97" s="267"/>
      <c r="TD97" s="267"/>
      <c r="TE97" s="267"/>
      <c r="TF97" s="267"/>
      <c r="TG97" s="267"/>
      <c r="TH97" s="267"/>
      <c r="TI97" s="267"/>
      <c r="TJ97" s="267"/>
      <c r="TK97" s="267"/>
      <c r="TL97" s="267"/>
      <c r="TM97" s="267"/>
      <c r="TN97" s="267"/>
      <c r="TO97" s="267"/>
      <c r="TP97" s="267"/>
      <c r="TQ97" s="267"/>
      <c r="TR97" s="267"/>
      <c r="TS97" s="267"/>
      <c r="TT97" s="267"/>
      <c r="TU97" s="267"/>
      <c r="TV97" s="267"/>
      <c r="TW97" s="267"/>
      <c r="TX97" s="267"/>
      <c r="TY97" s="267"/>
      <c r="TZ97" s="267"/>
      <c r="UA97" s="267"/>
      <c r="UB97" s="267"/>
      <c r="UC97" s="267"/>
      <c r="UD97" s="267"/>
      <c r="UE97" s="267"/>
      <c r="UF97" s="267"/>
      <c r="UG97" s="267"/>
      <c r="UH97" s="267"/>
      <c r="UI97" s="267"/>
      <c r="UJ97" s="267"/>
      <c r="UK97" s="267"/>
      <c r="UL97" s="267"/>
      <c r="UM97" s="267"/>
      <c r="UN97" s="267"/>
      <c r="UO97" s="267"/>
      <c r="UP97" s="267"/>
      <c r="UQ97" s="267"/>
      <c r="UR97" s="267"/>
      <c r="US97" s="267"/>
      <c r="UT97" s="267"/>
      <c r="UU97" s="267"/>
      <c r="UV97" s="267"/>
      <c r="UW97" s="267"/>
      <c r="UX97" s="267"/>
      <c r="UY97" s="267"/>
      <c r="UZ97" s="267"/>
      <c r="VA97" s="267"/>
      <c r="VB97" s="267"/>
      <c r="VC97" s="267"/>
      <c r="VD97" s="267"/>
      <c r="VE97" s="267"/>
      <c r="VF97" s="267"/>
      <c r="VG97" s="267"/>
      <c r="VH97" s="267"/>
      <c r="VI97" s="267"/>
      <c r="VJ97" s="267"/>
      <c r="VK97" s="267"/>
      <c r="VL97" s="267"/>
      <c r="VM97" s="267"/>
      <c r="VN97" s="267"/>
      <c r="VO97" s="267"/>
      <c r="VP97" s="267"/>
      <c r="VQ97" s="267"/>
      <c r="VR97" s="267"/>
      <c r="VS97" s="267"/>
      <c r="VT97" s="267"/>
      <c r="VU97" s="267"/>
      <c r="VV97" s="267"/>
      <c r="VW97" s="267"/>
      <c r="VX97" s="267"/>
      <c r="VY97" s="267"/>
      <c r="VZ97" s="267"/>
      <c r="WA97" s="267"/>
      <c r="WB97" s="267"/>
      <c r="WC97" s="267"/>
      <c r="WD97" s="267"/>
      <c r="WE97" s="267"/>
      <c r="WF97" s="267"/>
      <c r="WG97" s="267"/>
      <c r="WH97" s="267"/>
      <c r="WI97" s="267"/>
      <c r="WJ97" s="267"/>
      <c r="WK97" s="267"/>
      <c r="WL97" s="267"/>
      <c r="WM97" s="267"/>
      <c r="WN97" s="267"/>
      <c r="WO97" s="267"/>
      <c r="WP97" s="267"/>
      <c r="WQ97" s="267"/>
      <c r="WR97" s="267"/>
      <c r="WS97" s="267"/>
      <c r="WT97" s="267"/>
      <c r="WU97" s="267"/>
      <c r="WV97" s="267"/>
      <c r="WW97" s="267"/>
      <c r="WX97" s="267"/>
      <c r="WY97" s="267"/>
      <c r="WZ97" s="267"/>
      <c r="XA97" s="267"/>
      <c r="XB97" s="267"/>
      <c r="XC97" s="267"/>
      <c r="XD97" s="267"/>
      <c r="XE97" s="267"/>
      <c r="XF97" s="267"/>
      <c r="XG97" s="267"/>
      <c r="XH97" s="267"/>
      <c r="XI97" s="267"/>
      <c r="XJ97" s="267"/>
      <c r="XK97" s="267"/>
      <c r="XL97" s="267"/>
      <c r="XM97" s="267"/>
      <c r="XN97" s="267"/>
      <c r="XO97" s="267"/>
      <c r="XP97" s="267"/>
      <c r="XQ97" s="267"/>
      <c r="XR97" s="267"/>
      <c r="XS97" s="267"/>
      <c r="XT97" s="267"/>
      <c r="XU97" s="267"/>
      <c r="XV97" s="267"/>
      <c r="XW97" s="267"/>
      <c r="XX97" s="267"/>
      <c r="XY97" s="267"/>
      <c r="XZ97" s="267"/>
      <c r="YA97" s="267"/>
      <c r="YB97" s="267"/>
      <c r="YC97" s="267"/>
      <c r="YD97" s="267"/>
      <c r="YE97" s="267"/>
      <c r="YF97" s="267"/>
      <c r="YG97" s="267"/>
      <c r="YH97" s="267"/>
      <c r="YI97" s="267"/>
      <c r="YJ97" s="267"/>
      <c r="YK97" s="267"/>
      <c r="YL97" s="267"/>
      <c r="YM97" s="267"/>
      <c r="YN97" s="267"/>
      <c r="YO97" s="267"/>
      <c r="YP97" s="267"/>
      <c r="YQ97" s="267"/>
      <c r="YR97" s="267"/>
      <c r="YS97" s="267"/>
      <c r="YT97" s="267"/>
      <c r="YU97" s="267"/>
      <c r="YV97" s="267"/>
      <c r="YW97" s="267"/>
      <c r="YX97" s="267"/>
      <c r="YY97" s="267"/>
      <c r="YZ97" s="267"/>
      <c r="ZA97" s="267"/>
      <c r="ZB97" s="267"/>
      <c r="ZC97" s="267"/>
      <c r="ZD97" s="267"/>
      <c r="ZE97" s="267"/>
      <c r="ZF97" s="267"/>
      <c r="ZG97" s="267"/>
      <c r="ZH97" s="267"/>
      <c r="ZI97" s="267"/>
      <c r="ZJ97" s="267"/>
      <c r="ZK97" s="267"/>
      <c r="ZL97" s="267"/>
      <c r="ZM97" s="267"/>
      <c r="ZN97" s="267"/>
      <c r="ZO97" s="267"/>
      <c r="ZP97" s="267"/>
      <c r="ZQ97" s="267"/>
      <c r="ZR97" s="267"/>
      <c r="ZS97" s="267"/>
      <c r="ZT97" s="267"/>
      <c r="ZU97" s="267"/>
      <c r="ZV97" s="267"/>
      <c r="ZW97" s="267"/>
      <c r="ZX97" s="267"/>
      <c r="ZY97" s="267"/>
      <c r="ZZ97" s="267"/>
      <c r="AAA97" s="267"/>
      <c r="AAB97" s="267"/>
      <c r="AAC97" s="267"/>
      <c r="AAD97" s="267"/>
      <c r="AAE97" s="267"/>
      <c r="AAF97" s="267"/>
      <c r="AAG97" s="267"/>
      <c r="AAH97" s="267"/>
      <c r="AAI97" s="267"/>
      <c r="AAJ97" s="267"/>
      <c r="AAK97" s="267"/>
      <c r="AAL97" s="267"/>
      <c r="AAM97" s="267"/>
      <c r="AAN97" s="267"/>
      <c r="AAO97" s="267"/>
      <c r="AAP97" s="267"/>
      <c r="AAQ97" s="267"/>
      <c r="AAR97" s="267"/>
      <c r="AAS97" s="267"/>
      <c r="AAT97" s="267"/>
      <c r="AAU97" s="267"/>
      <c r="AAV97" s="267"/>
      <c r="AAW97" s="267"/>
      <c r="AAX97" s="267"/>
      <c r="AAY97" s="267"/>
      <c r="AAZ97" s="267"/>
      <c r="ABA97" s="267"/>
      <c r="ABB97" s="267"/>
      <c r="ABC97" s="267"/>
      <c r="ABD97" s="267"/>
      <c r="ABE97" s="267"/>
      <c r="ABF97" s="267"/>
      <c r="ABG97" s="267"/>
      <c r="ABH97" s="267"/>
      <c r="ABI97" s="267"/>
      <c r="ABJ97" s="267"/>
      <c r="ABK97" s="267"/>
      <c r="ABL97" s="267"/>
      <c r="ABM97" s="267"/>
      <c r="ABN97" s="267"/>
      <c r="ABO97" s="267"/>
      <c r="ABP97" s="267"/>
      <c r="ABQ97" s="267"/>
      <c r="ABR97" s="267"/>
      <c r="ABS97" s="267"/>
      <c r="ABT97" s="267"/>
      <c r="ABU97" s="267"/>
      <c r="ABV97" s="267"/>
      <c r="ABW97" s="267"/>
      <c r="ABX97" s="267"/>
      <c r="ABY97" s="267"/>
      <c r="ABZ97" s="267"/>
      <c r="ACA97" s="267"/>
      <c r="ACB97" s="267"/>
      <c r="ACC97" s="267"/>
      <c r="ACD97" s="267"/>
      <c r="ACE97" s="267"/>
      <c r="ACF97" s="267"/>
      <c r="ACG97" s="267"/>
      <c r="ACH97" s="267"/>
      <c r="ACI97" s="267"/>
      <c r="ACJ97" s="267"/>
      <c r="ACK97" s="267"/>
      <c r="ACL97" s="267"/>
      <c r="ACM97" s="267"/>
      <c r="ACN97" s="267"/>
      <c r="ACO97" s="267"/>
      <c r="ACP97" s="267"/>
      <c r="ACQ97" s="267"/>
      <c r="ACR97" s="267"/>
      <c r="ACS97" s="267"/>
      <c r="ACT97" s="267"/>
      <c r="ACU97" s="267"/>
      <c r="ACV97" s="267"/>
      <c r="ACW97" s="267"/>
      <c r="ACX97" s="267"/>
      <c r="ACY97" s="267"/>
      <c r="ACZ97" s="267"/>
      <c r="ADA97" s="267"/>
      <c r="ADB97" s="267"/>
      <c r="ADC97" s="267"/>
      <c r="ADD97" s="267"/>
      <c r="ADE97" s="267"/>
      <c r="ADF97" s="267"/>
      <c r="ADG97" s="267"/>
      <c r="ADH97" s="267"/>
      <c r="ADI97" s="267"/>
      <c r="ADJ97" s="267"/>
      <c r="ADK97" s="267"/>
      <c r="ADL97" s="267"/>
      <c r="ADM97" s="267"/>
      <c r="ADN97" s="267"/>
      <c r="ADO97" s="267"/>
      <c r="ADP97" s="267"/>
      <c r="ADQ97" s="267"/>
      <c r="ADR97" s="267"/>
      <c r="ADS97" s="267"/>
      <c r="ADT97" s="267"/>
      <c r="ADU97" s="267"/>
      <c r="ADV97" s="267"/>
      <c r="ADW97" s="267"/>
      <c r="ADX97" s="267"/>
      <c r="ADY97" s="267"/>
      <c r="ADZ97" s="267"/>
      <c r="AEA97" s="267"/>
      <c r="AEB97" s="267"/>
      <c r="AEC97" s="267"/>
      <c r="AED97" s="267"/>
      <c r="AEE97" s="267"/>
      <c r="AEF97" s="267"/>
      <c r="AEG97" s="267"/>
      <c r="AEH97" s="267"/>
      <c r="AEI97" s="267"/>
      <c r="AEJ97" s="267"/>
      <c r="AEK97" s="267"/>
      <c r="AEL97" s="267"/>
      <c r="AEM97" s="267"/>
      <c r="AEN97" s="267"/>
      <c r="AEO97" s="267"/>
      <c r="AEP97" s="267"/>
      <c r="AEQ97" s="267"/>
      <c r="AER97" s="267"/>
      <c r="AES97" s="267"/>
      <c r="AET97" s="267"/>
      <c r="AEU97" s="267"/>
      <c r="AEV97" s="267"/>
      <c r="AEW97" s="267"/>
      <c r="AEX97" s="267"/>
      <c r="AEY97" s="267"/>
      <c r="AEZ97" s="267"/>
      <c r="AFA97" s="267"/>
      <c r="AFB97" s="267"/>
      <c r="AFC97" s="267"/>
      <c r="AFD97" s="267"/>
      <c r="AFE97" s="267"/>
      <c r="AFF97" s="267"/>
      <c r="AFG97" s="267"/>
      <c r="AFH97" s="267"/>
      <c r="AFI97" s="267"/>
      <c r="AFJ97" s="267"/>
      <c r="AFK97" s="267"/>
      <c r="AFL97" s="267"/>
      <c r="AFM97" s="267"/>
      <c r="AFN97" s="267"/>
      <c r="AFO97" s="267"/>
      <c r="AFP97" s="267"/>
      <c r="AFQ97" s="267"/>
      <c r="AFR97" s="267"/>
      <c r="AFS97" s="267"/>
      <c r="AFT97" s="267"/>
      <c r="AFU97" s="267"/>
      <c r="AFV97" s="267"/>
      <c r="AFW97" s="267"/>
      <c r="AFX97" s="267"/>
      <c r="AFY97" s="267"/>
      <c r="AFZ97" s="267"/>
      <c r="AGA97" s="267"/>
      <c r="AGB97" s="267"/>
      <c r="AGC97" s="267"/>
      <c r="AGD97" s="267"/>
      <c r="AGE97" s="267"/>
      <c r="AGF97" s="267"/>
      <c r="AGG97" s="267"/>
      <c r="AGH97" s="267"/>
      <c r="AGI97" s="267"/>
      <c r="AGJ97" s="267"/>
      <c r="AGK97" s="267"/>
      <c r="AGL97" s="267"/>
      <c r="AGM97" s="267"/>
      <c r="AGN97" s="267"/>
      <c r="AGO97" s="267"/>
      <c r="AGP97" s="267"/>
      <c r="AGQ97" s="267"/>
      <c r="AGR97" s="267"/>
      <c r="AGS97" s="267"/>
      <c r="AGT97" s="267"/>
      <c r="AGU97" s="267"/>
      <c r="AGV97" s="267"/>
      <c r="AGW97" s="267"/>
      <c r="AGX97" s="267"/>
      <c r="AGY97" s="267"/>
      <c r="AGZ97" s="267"/>
      <c r="AHA97" s="267"/>
      <c r="AHB97" s="267"/>
      <c r="AHC97" s="267"/>
      <c r="AHD97" s="267"/>
      <c r="AHE97" s="267"/>
      <c r="AHF97" s="267"/>
      <c r="AHG97" s="267"/>
      <c r="AHH97" s="267"/>
      <c r="AHI97" s="267"/>
      <c r="AHJ97" s="267"/>
      <c r="AHK97" s="267"/>
      <c r="AHL97" s="267"/>
      <c r="AHM97" s="267"/>
      <c r="AHN97" s="267"/>
      <c r="AHO97" s="267"/>
      <c r="AHP97" s="267"/>
      <c r="AHQ97" s="267"/>
      <c r="AHR97" s="267"/>
      <c r="AHS97" s="267"/>
      <c r="AHT97" s="267"/>
      <c r="AHU97" s="267"/>
      <c r="AHV97" s="267"/>
      <c r="AHW97" s="267"/>
      <c r="AHX97" s="267"/>
      <c r="AHY97" s="267"/>
      <c r="AHZ97" s="267"/>
      <c r="AIA97" s="267"/>
      <c r="AIB97" s="267"/>
      <c r="AIC97" s="267"/>
      <c r="AID97" s="267"/>
      <c r="AIE97" s="267"/>
      <c r="AIF97" s="267"/>
      <c r="AIG97" s="267"/>
      <c r="AIH97" s="267"/>
      <c r="AII97" s="267"/>
      <c r="AIJ97" s="267"/>
      <c r="AIK97" s="267"/>
      <c r="AIL97" s="267"/>
      <c r="AIM97" s="267"/>
      <c r="AIN97" s="267"/>
      <c r="AIO97" s="267"/>
      <c r="AIP97" s="267"/>
      <c r="AIQ97" s="267"/>
      <c r="AIR97" s="267"/>
      <c r="AIS97" s="267"/>
      <c r="AIT97" s="267"/>
      <c r="AIU97" s="267"/>
      <c r="AIV97" s="267"/>
      <c r="AIW97" s="267"/>
      <c r="AIX97" s="267"/>
      <c r="AIY97" s="267"/>
      <c r="AIZ97" s="267"/>
      <c r="AJA97" s="267"/>
      <c r="AJB97" s="267"/>
      <c r="AJC97" s="267"/>
      <c r="AJD97" s="267"/>
      <c r="AJE97" s="267"/>
      <c r="AJF97" s="267"/>
      <c r="AJG97" s="267"/>
      <c r="AJH97" s="267"/>
      <c r="AJI97" s="267"/>
      <c r="AJJ97" s="267"/>
      <c r="AJK97" s="267"/>
      <c r="AJL97" s="267"/>
      <c r="AJM97" s="267"/>
      <c r="AJN97" s="267"/>
      <c r="AJO97" s="267"/>
      <c r="AJP97" s="267"/>
      <c r="AJQ97" s="267"/>
      <c r="AJR97" s="267"/>
      <c r="AJS97" s="267"/>
      <c r="AJT97" s="267"/>
      <c r="AJU97" s="267"/>
      <c r="AJV97" s="267"/>
      <c r="AJW97" s="267"/>
      <c r="AJX97" s="267"/>
      <c r="AJY97" s="267"/>
      <c r="AJZ97" s="267"/>
      <c r="AKA97" s="267"/>
      <c r="AKB97" s="267"/>
      <c r="AKC97" s="267"/>
      <c r="AKD97" s="267"/>
      <c r="AKE97" s="267"/>
      <c r="AKF97" s="267"/>
      <c r="AKG97" s="267"/>
      <c r="AKH97" s="267"/>
      <c r="AKI97" s="267"/>
      <c r="AKJ97" s="267"/>
      <c r="AKK97" s="267"/>
      <c r="AKL97" s="267"/>
      <c r="AKM97" s="267"/>
      <c r="AKN97" s="267"/>
      <c r="AKO97" s="267"/>
      <c r="AKP97" s="267"/>
      <c r="AKQ97" s="267"/>
      <c r="AKR97" s="267"/>
      <c r="AKS97" s="267"/>
      <c r="AKT97" s="267"/>
      <c r="AKU97" s="267"/>
      <c r="AKV97" s="267"/>
      <c r="AKW97" s="267"/>
      <c r="AKX97" s="267"/>
      <c r="AKY97" s="267"/>
      <c r="AKZ97" s="267"/>
      <c r="ALA97" s="267"/>
      <c r="ALB97" s="267"/>
      <c r="ALC97" s="267"/>
      <c r="ALD97" s="267"/>
      <c r="ALE97" s="267"/>
      <c r="ALF97" s="267"/>
      <c r="ALG97" s="267"/>
      <c r="ALH97" s="267"/>
      <c r="ALI97" s="267"/>
      <c r="ALJ97" s="267"/>
      <c r="ALK97" s="267"/>
      <c r="ALL97" s="267"/>
      <c r="ALM97" s="267"/>
      <c r="ALN97" s="267"/>
      <c r="ALO97" s="267"/>
      <c r="ALP97" s="267"/>
      <c r="ALQ97" s="267"/>
      <c r="ALR97" s="267"/>
      <c r="ALS97" s="267"/>
      <c r="ALT97" s="267"/>
      <c r="ALU97" s="267"/>
      <c r="ALV97" s="267"/>
      <c r="ALW97" s="267"/>
      <c r="ALX97" s="267"/>
      <c r="ALY97" s="267"/>
      <c r="ALZ97" s="267"/>
      <c r="AMA97" s="267"/>
      <c r="AMB97" s="267"/>
      <c r="AMC97" s="267"/>
      <c r="AMD97" s="267"/>
      <c r="AME97" s="267"/>
      <c r="AMF97" s="267"/>
      <c r="AMG97" s="267"/>
      <c r="AMH97" s="267"/>
    </row>
    <row r="98" spans="1:1025" s="239" customFormat="1" ht="12.75">
      <c r="A98" s="1055" t="s">
        <v>2303</v>
      </c>
      <c r="B98" s="1007" t="s">
        <v>2304</v>
      </c>
      <c r="C98" s="1047">
        <v>43250000</v>
      </c>
      <c r="D98" s="1047">
        <v>28847327</v>
      </c>
      <c r="E98" s="1047">
        <v>72097327</v>
      </c>
      <c r="F98" s="1047">
        <v>46228721.600000001</v>
      </c>
      <c r="G98" s="1047">
        <v>25868605.399999999</v>
      </c>
      <c r="H98" s="1054">
        <f t="shared" si="1"/>
        <v>0.64119882835600828</v>
      </c>
      <c r="I98" s="100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c r="BC98" s="267"/>
      <c r="BD98" s="267"/>
      <c r="BE98" s="267"/>
      <c r="BF98" s="267"/>
      <c r="BG98" s="267"/>
      <c r="BH98" s="267"/>
      <c r="BI98" s="267"/>
      <c r="BJ98" s="267"/>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c r="CH98" s="267"/>
      <c r="CI98" s="267"/>
      <c r="CJ98" s="267"/>
      <c r="CK98" s="267"/>
      <c r="CL98" s="267"/>
      <c r="CM98" s="267"/>
      <c r="CN98" s="267"/>
      <c r="CO98" s="267"/>
      <c r="CP98" s="267"/>
      <c r="CQ98" s="267"/>
      <c r="CR98" s="267"/>
      <c r="CS98" s="267"/>
      <c r="CT98" s="267"/>
      <c r="CU98" s="267"/>
      <c r="CV98" s="267"/>
      <c r="CW98" s="267"/>
      <c r="CX98" s="267"/>
      <c r="CY98" s="267"/>
      <c r="CZ98" s="267"/>
      <c r="DA98" s="267"/>
      <c r="DB98" s="267"/>
      <c r="DC98" s="267"/>
      <c r="DD98" s="267"/>
      <c r="DE98" s="267"/>
      <c r="DF98" s="267"/>
      <c r="DG98" s="267"/>
      <c r="DH98" s="267"/>
      <c r="DI98" s="267"/>
      <c r="DJ98" s="267"/>
      <c r="DK98" s="267"/>
      <c r="DL98" s="267"/>
      <c r="DM98" s="267"/>
      <c r="DN98" s="267"/>
      <c r="DO98" s="267"/>
      <c r="DP98" s="267"/>
      <c r="DQ98" s="267"/>
      <c r="DR98" s="267"/>
      <c r="DS98" s="267"/>
      <c r="DT98" s="267"/>
      <c r="DU98" s="267"/>
      <c r="DV98" s="267"/>
      <c r="DW98" s="267"/>
      <c r="DX98" s="267"/>
      <c r="DY98" s="267"/>
      <c r="DZ98" s="267"/>
      <c r="EA98" s="267"/>
      <c r="EB98" s="267"/>
      <c r="EC98" s="267"/>
      <c r="ED98" s="267"/>
      <c r="EE98" s="267"/>
      <c r="EF98" s="267"/>
      <c r="EG98" s="267"/>
      <c r="EH98" s="267"/>
      <c r="EI98" s="267"/>
      <c r="EJ98" s="267"/>
      <c r="EK98" s="267"/>
      <c r="EL98" s="267"/>
      <c r="EM98" s="267"/>
      <c r="EN98" s="267"/>
      <c r="EO98" s="267"/>
      <c r="EP98" s="267"/>
      <c r="EQ98" s="267"/>
      <c r="ER98" s="267"/>
      <c r="ES98" s="267"/>
      <c r="ET98" s="267"/>
      <c r="EU98" s="267"/>
      <c r="EV98" s="267"/>
      <c r="EW98" s="267"/>
      <c r="EX98" s="267"/>
      <c r="EY98" s="267"/>
      <c r="EZ98" s="267"/>
      <c r="FA98" s="267"/>
      <c r="FB98" s="267"/>
      <c r="FC98" s="267"/>
      <c r="FD98" s="267"/>
      <c r="FE98" s="267"/>
      <c r="FF98" s="267"/>
      <c r="FG98" s="267"/>
      <c r="FH98" s="267"/>
      <c r="FI98" s="267"/>
      <c r="FJ98" s="267"/>
      <c r="FK98" s="267"/>
      <c r="FL98" s="267"/>
      <c r="FM98" s="267"/>
      <c r="FN98" s="267"/>
      <c r="FO98" s="267"/>
      <c r="FP98" s="267"/>
      <c r="FQ98" s="267"/>
      <c r="FR98" s="267"/>
      <c r="FS98" s="267"/>
      <c r="FT98" s="267"/>
      <c r="FU98" s="267"/>
      <c r="FV98" s="267"/>
      <c r="FW98" s="267"/>
      <c r="FX98" s="267"/>
      <c r="FY98" s="267"/>
      <c r="FZ98" s="267"/>
      <c r="GA98" s="267"/>
      <c r="GB98" s="267"/>
      <c r="GC98" s="267"/>
      <c r="GD98" s="267"/>
      <c r="GE98" s="267"/>
      <c r="GF98" s="267"/>
      <c r="GG98" s="267"/>
      <c r="GH98" s="267"/>
      <c r="GI98" s="267"/>
      <c r="GJ98" s="267"/>
      <c r="GK98" s="267"/>
      <c r="GL98" s="267"/>
      <c r="GM98" s="267"/>
      <c r="GN98" s="267"/>
      <c r="GO98" s="267"/>
      <c r="GP98" s="267"/>
      <c r="GQ98" s="267"/>
      <c r="GR98" s="267"/>
      <c r="GS98" s="267"/>
      <c r="GT98" s="267"/>
      <c r="GU98" s="267"/>
      <c r="GV98" s="267"/>
      <c r="GW98" s="267"/>
      <c r="GX98" s="267"/>
      <c r="GY98" s="267"/>
      <c r="GZ98" s="267"/>
      <c r="HA98" s="267"/>
      <c r="HB98" s="267"/>
      <c r="HC98" s="267"/>
      <c r="HD98" s="267"/>
      <c r="HE98" s="267"/>
      <c r="HF98" s="267"/>
      <c r="HG98" s="267"/>
      <c r="HH98" s="267"/>
      <c r="HI98" s="267"/>
      <c r="HJ98" s="267"/>
      <c r="HK98" s="267"/>
      <c r="HL98" s="267"/>
      <c r="HM98" s="267"/>
      <c r="HN98" s="267"/>
      <c r="HO98" s="267"/>
      <c r="HP98" s="267"/>
      <c r="HQ98" s="267"/>
      <c r="HR98" s="267"/>
      <c r="HS98" s="267"/>
      <c r="HT98" s="267"/>
      <c r="HU98" s="267"/>
      <c r="HV98" s="267"/>
      <c r="HW98" s="267"/>
      <c r="HX98" s="267"/>
      <c r="HY98" s="267"/>
      <c r="HZ98" s="267"/>
      <c r="IA98" s="267"/>
      <c r="IB98" s="267"/>
      <c r="IC98" s="267"/>
      <c r="ID98" s="267"/>
      <c r="IE98" s="267"/>
      <c r="IF98" s="267"/>
      <c r="IG98" s="267"/>
      <c r="IH98" s="267"/>
      <c r="II98" s="267"/>
      <c r="IJ98" s="267"/>
      <c r="IK98" s="267"/>
      <c r="IL98" s="267"/>
      <c r="IM98" s="267"/>
      <c r="IN98" s="267"/>
      <c r="IO98" s="267"/>
      <c r="IP98" s="267"/>
      <c r="IQ98" s="267"/>
      <c r="IR98" s="267"/>
      <c r="IS98" s="267"/>
      <c r="IT98" s="267"/>
      <c r="IU98" s="267"/>
      <c r="IV98" s="267"/>
      <c r="IW98" s="267"/>
      <c r="IX98" s="267"/>
      <c r="IY98" s="267"/>
      <c r="IZ98" s="267"/>
      <c r="JA98" s="267"/>
      <c r="JB98" s="267"/>
      <c r="JC98" s="267"/>
      <c r="JD98" s="267"/>
      <c r="JE98" s="267"/>
      <c r="JF98" s="267"/>
      <c r="JG98" s="267"/>
      <c r="JH98" s="267"/>
      <c r="JI98" s="267"/>
      <c r="JJ98" s="267"/>
      <c r="JK98" s="267"/>
      <c r="JL98" s="267"/>
      <c r="JM98" s="267"/>
      <c r="JN98" s="267"/>
      <c r="JO98" s="267"/>
      <c r="JP98" s="267"/>
      <c r="JQ98" s="267"/>
      <c r="JR98" s="267"/>
      <c r="JS98" s="267"/>
      <c r="JT98" s="267"/>
      <c r="JU98" s="267"/>
      <c r="JV98" s="267"/>
      <c r="JW98" s="267"/>
      <c r="JX98" s="267"/>
      <c r="JY98" s="267"/>
      <c r="JZ98" s="267"/>
      <c r="KA98" s="267"/>
      <c r="KB98" s="267"/>
      <c r="KC98" s="267"/>
      <c r="KD98" s="267"/>
      <c r="KE98" s="267"/>
      <c r="KF98" s="267"/>
      <c r="KG98" s="267"/>
      <c r="KH98" s="267"/>
      <c r="KI98" s="267"/>
      <c r="KJ98" s="267"/>
      <c r="KK98" s="267"/>
      <c r="KL98" s="267"/>
      <c r="KM98" s="267"/>
      <c r="KN98" s="267"/>
      <c r="KO98" s="267"/>
      <c r="KP98" s="267"/>
      <c r="KQ98" s="267"/>
      <c r="KR98" s="267"/>
      <c r="KS98" s="267"/>
      <c r="KT98" s="267"/>
      <c r="KU98" s="267"/>
      <c r="KV98" s="267"/>
      <c r="KW98" s="267"/>
      <c r="KX98" s="267"/>
      <c r="KY98" s="267"/>
      <c r="KZ98" s="267"/>
      <c r="LA98" s="267"/>
      <c r="LB98" s="267"/>
      <c r="LC98" s="267"/>
      <c r="LD98" s="267"/>
      <c r="LE98" s="267"/>
      <c r="LF98" s="267"/>
      <c r="LG98" s="267"/>
      <c r="LH98" s="267"/>
      <c r="LI98" s="267"/>
      <c r="LJ98" s="267"/>
      <c r="LK98" s="267"/>
      <c r="LL98" s="267"/>
      <c r="LM98" s="267"/>
      <c r="LN98" s="267"/>
      <c r="LO98" s="267"/>
      <c r="LP98" s="267"/>
      <c r="LQ98" s="267"/>
      <c r="LR98" s="267"/>
      <c r="LS98" s="267"/>
      <c r="LT98" s="267"/>
      <c r="LU98" s="267"/>
      <c r="LV98" s="267"/>
      <c r="LW98" s="267"/>
      <c r="LX98" s="267"/>
      <c r="LY98" s="267"/>
      <c r="LZ98" s="267"/>
      <c r="MA98" s="267"/>
      <c r="MB98" s="267"/>
      <c r="MC98" s="267"/>
      <c r="MD98" s="267"/>
      <c r="ME98" s="267"/>
      <c r="MF98" s="267"/>
      <c r="MG98" s="267"/>
      <c r="MH98" s="267"/>
      <c r="MI98" s="267"/>
      <c r="MJ98" s="267"/>
      <c r="MK98" s="267"/>
      <c r="ML98" s="267"/>
      <c r="MM98" s="267"/>
      <c r="MN98" s="267"/>
      <c r="MO98" s="267"/>
      <c r="MP98" s="267"/>
      <c r="MQ98" s="267"/>
      <c r="MR98" s="267"/>
      <c r="MS98" s="267"/>
      <c r="MT98" s="267"/>
      <c r="MU98" s="267"/>
      <c r="MV98" s="267"/>
      <c r="MW98" s="267"/>
      <c r="MX98" s="267"/>
      <c r="MY98" s="267"/>
      <c r="MZ98" s="267"/>
      <c r="NA98" s="267"/>
      <c r="NB98" s="267"/>
      <c r="NC98" s="267"/>
      <c r="ND98" s="267"/>
      <c r="NE98" s="267"/>
      <c r="NF98" s="267"/>
      <c r="NG98" s="267"/>
      <c r="NH98" s="267"/>
      <c r="NI98" s="267"/>
      <c r="NJ98" s="267"/>
      <c r="NK98" s="267"/>
      <c r="NL98" s="267"/>
      <c r="NM98" s="267"/>
      <c r="NN98" s="267"/>
      <c r="NO98" s="267"/>
      <c r="NP98" s="267"/>
      <c r="NQ98" s="267"/>
      <c r="NR98" s="267"/>
      <c r="NS98" s="267"/>
      <c r="NT98" s="267"/>
      <c r="NU98" s="267"/>
      <c r="NV98" s="267"/>
      <c r="NW98" s="267"/>
      <c r="NX98" s="267"/>
      <c r="NY98" s="267"/>
      <c r="NZ98" s="267"/>
      <c r="OA98" s="267"/>
      <c r="OB98" s="267"/>
      <c r="OC98" s="267"/>
      <c r="OD98" s="267"/>
      <c r="OE98" s="267"/>
      <c r="OF98" s="267"/>
      <c r="OG98" s="267"/>
      <c r="OH98" s="267"/>
      <c r="OI98" s="267"/>
      <c r="OJ98" s="267"/>
      <c r="OK98" s="267"/>
      <c r="OL98" s="267"/>
      <c r="OM98" s="267"/>
      <c r="ON98" s="267"/>
      <c r="OO98" s="267"/>
      <c r="OP98" s="267"/>
      <c r="OQ98" s="267"/>
      <c r="OR98" s="267"/>
      <c r="OS98" s="267"/>
      <c r="OT98" s="267"/>
      <c r="OU98" s="267"/>
      <c r="OV98" s="267"/>
      <c r="OW98" s="267"/>
      <c r="OX98" s="267"/>
      <c r="OY98" s="267"/>
      <c r="OZ98" s="267"/>
      <c r="PA98" s="267"/>
      <c r="PB98" s="267"/>
      <c r="PC98" s="267"/>
      <c r="PD98" s="267"/>
      <c r="PE98" s="267"/>
      <c r="PF98" s="267"/>
      <c r="PG98" s="267"/>
      <c r="PH98" s="267"/>
      <c r="PI98" s="267"/>
      <c r="PJ98" s="267"/>
      <c r="PK98" s="267"/>
      <c r="PL98" s="267"/>
      <c r="PM98" s="267"/>
      <c r="PN98" s="267"/>
      <c r="PO98" s="267"/>
      <c r="PP98" s="267"/>
      <c r="PQ98" s="267"/>
      <c r="PR98" s="267"/>
      <c r="PS98" s="267"/>
      <c r="PT98" s="267"/>
      <c r="PU98" s="267"/>
      <c r="PV98" s="267"/>
      <c r="PW98" s="267"/>
      <c r="PX98" s="267"/>
      <c r="PY98" s="267"/>
      <c r="PZ98" s="267"/>
      <c r="QA98" s="267"/>
      <c r="QB98" s="267"/>
      <c r="QC98" s="267"/>
      <c r="QD98" s="267"/>
      <c r="QE98" s="267"/>
      <c r="QF98" s="267"/>
      <c r="QG98" s="267"/>
      <c r="QH98" s="267"/>
      <c r="QI98" s="267"/>
      <c r="QJ98" s="267"/>
      <c r="QK98" s="267"/>
      <c r="QL98" s="267"/>
      <c r="QM98" s="267"/>
      <c r="QN98" s="267"/>
      <c r="QO98" s="267"/>
      <c r="QP98" s="267"/>
      <c r="QQ98" s="267"/>
      <c r="QR98" s="267"/>
      <c r="QS98" s="267"/>
      <c r="QT98" s="267"/>
      <c r="QU98" s="267"/>
      <c r="QV98" s="267"/>
      <c r="QW98" s="267"/>
      <c r="QX98" s="267"/>
      <c r="QY98" s="267"/>
      <c r="QZ98" s="267"/>
      <c r="RA98" s="267"/>
      <c r="RB98" s="267"/>
      <c r="RC98" s="267"/>
      <c r="RD98" s="267"/>
      <c r="RE98" s="267"/>
      <c r="RF98" s="267"/>
      <c r="RG98" s="267"/>
      <c r="RH98" s="267"/>
      <c r="RI98" s="267"/>
      <c r="RJ98" s="267"/>
      <c r="RK98" s="267"/>
      <c r="RL98" s="267"/>
      <c r="RM98" s="267"/>
      <c r="RN98" s="267"/>
      <c r="RO98" s="267"/>
      <c r="RP98" s="267"/>
      <c r="RQ98" s="267"/>
      <c r="RR98" s="267"/>
      <c r="RS98" s="267"/>
      <c r="RT98" s="267"/>
      <c r="RU98" s="267"/>
      <c r="RV98" s="267"/>
      <c r="RW98" s="267"/>
      <c r="RX98" s="267"/>
      <c r="RY98" s="267"/>
      <c r="RZ98" s="267"/>
      <c r="SA98" s="267"/>
      <c r="SB98" s="267"/>
      <c r="SC98" s="267"/>
      <c r="SD98" s="267"/>
      <c r="SE98" s="267"/>
      <c r="SF98" s="267"/>
      <c r="SG98" s="267"/>
      <c r="SH98" s="267"/>
      <c r="SI98" s="267"/>
      <c r="SJ98" s="267"/>
      <c r="SK98" s="267"/>
      <c r="SL98" s="267"/>
      <c r="SM98" s="267"/>
      <c r="SN98" s="267"/>
      <c r="SO98" s="267"/>
      <c r="SP98" s="267"/>
      <c r="SQ98" s="267"/>
      <c r="SR98" s="267"/>
      <c r="SS98" s="267"/>
      <c r="ST98" s="267"/>
      <c r="SU98" s="267"/>
      <c r="SV98" s="267"/>
      <c r="SW98" s="267"/>
      <c r="SX98" s="267"/>
      <c r="SY98" s="267"/>
      <c r="SZ98" s="267"/>
      <c r="TA98" s="267"/>
      <c r="TB98" s="267"/>
      <c r="TC98" s="267"/>
      <c r="TD98" s="267"/>
      <c r="TE98" s="267"/>
      <c r="TF98" s="267"/>
      <c r="TG98" s="267"/>
      <c r="TH98" s="267"/>
      <c r="TI98" s="267"/>
      <c r="TJ98" s="267"/>
      <c r="TK98" s="267"/>
      <c r="TL98" s="267"/>
      <c r="TM98" s="267"/>
      <c r="TN98" s="267"/>
      <c r="TO98" s="267"/>
      <c r="TP98" s="267"/>
      <c r="TQ98" s="267"/>
      <c r="TR98" s="267"/>
      <c r="TS98" s="267"/>
      <c r="TT98" s="267"/>
      <c r="TU98" s="267"/>
      <c r="TV98" s="267"/>
      <c r="TW98" s="267"/>
      <c r="TX98" s="267"/>
      <c r="TY98" s="267"/>
      <c r="TZ98" s="267"/>
      <c r="UA98" s="267"/>
      <c r="UB98" s="267"/>
      <c r="UC98" s="267"/>
      <c r="UD98" s="267"/>
      <c r="UE98" s="267"/>
      <c r="UF98" s="267"/>
      <c r="UG98" s="267"/>
      <c r="UH98" s="267"/>
      <c r="UI98" s="267"/>
      <c r="UJ98" s="267"/>
      <c r="UK98" s="267"/>
      <c r="UL98" s="267"/>
      <c r="UM98" s="267"/>
      <c r="UN98" s="267"/>
      <c r="UO98" s="267"/>
      <c r="UP98" s="267"/>
      <c r="UQ98" s="267"/>
      <c r="UR98" s="267"/>
      <c r="US98" s="267"/>
      <c r="UT98" s="267"/>
      <c r="UU98" s="267"/>
      <c r="UV98" s="267"/>
      <c r="UW98" s="267"/>
      <c r="UX98" s="267"/>
      <c r="UY98" s="267"/>
      <c r="UZ98" s="267"/>
      <c r="VA98" s="267"/>
      <c r="VB98" s="267"/>
      <c r="VC98" s="267"/>
      <c r="VD98" s="267"/>
      <c r="VE98" s="267"/>
      <c r="VF98" s="267"/>
      <c r="VG98" s="267"/>
      <c r="VH98" s="267"/>
      <c r="VI98" s="267"/>
      <c r="VJ98" s="267"/>
      <c r="VK98" s="267"/>
      <c r="VL98" s="267"/>
      <c r="VM98" s="267"/>
      <c r="VN98" s="267"/>
      <c r="VO98" s="267"/>
      <c r="VP98" s="267"/>
      <c r="VQ98" s="267"/>
      <c r="VR98" s="267"/>
      <c r="VS98" s="267"/>
      <c r="VT98" s="267"/>
      <c r="VU98" s="267"/>
      <c r="VV98" s="267"/>
      <c r="VW98" s="267"/>
      <c r="VX98" s="267"/>
      <c r="VY98" s="267"/>
      <c r="VZ98" s="267"/>
      <c r="WA98" s="267"/>
      <c r="WB98" s="267"/>
      <c r="WC98" s="267"/>
      <c r="WD98" s="267"/>
      <c r="WE98" s="267"/>
      <c r="WF98" s="267"/>
      <c r="WG98" s="267"/>
      <c r="WH98" s="267"/>
      <c r="WI98" s="267"/>
      <c r="WJ98" s="267"/>
      <c r="WK98" s="267"/>
      <c r="WL98" s="267"/>
      <c r="WM98" s="267"/>
      <c r="WN98" s="267"/>
      <c r="WO98" s="267"/>
      <c r="WP98" s="267"/>
      <c r="WQ98" s="267"/>
      <c r="WR98" s="267"/>
      <c r="WS98" s="267"/>
      <c r="WT98" s="267"/>
      <c r="WU98" s="267"/>
      <c r="WV98" s="267"/>
      <c r="WW98" s="267"/>
      <c r="WX98" s="267"/>
      <c r="WY98" s="267"/>
      <c r="WZ98" s="267"/>
      <c r="XA98" s="267"/>
      <c r="XB98" s="267"/>
      <c r="XC98" s="267"/>
      <c r="XD98" s="267"/>
      <c r="XE98" s="267"/>
      <c r="XF98" s="267"/>
      <c r="XG98" s="267"/>
      <c r="XH98" s="267"/>
      <c r="XI98" s="267"/>
      <c r="XJ98" s="267"/>
      <c r="XK98" s="267"/>
      <c r="XL98" s="267"/>
      <c r="XM98" s="267"/>
      <c r="XN98" s="267"/>
      <c r="XO98" s="267"/>
      <c r="XP98" s="267"/>
      <c r="XQ98" s="267"/>
      <c r="XR98" s="267"/>
      <c r="XS98" s="267"/>
      <c r="XT98" s="267"/>
      <c r="XU98" s="267"/>
      <c r="XV98" s="267"/>
      <c r="XW98" s="267"/>
      <c r="XX98" s="267"/>
      <c r="XY98" s="267"/>
      <c r="XZ98" s="267"/>
      <c r="YA98" s="267"/>
      <c r="YB98" s="267"/>
      <c r="YC98" s="267"/>
      <c r="YD98" s="267"/>
      <c r="YE98" s="267"/>
      <c r="YF98" s="267"/>
      <c r="YG98" s="267"/>
      <c r="YH98" s="267"/>
      <c r="YI98" s="267"/>
      <c r="YJ98" s="267"/>
      <c r="YK98" s="267"/>
      <c r="YL98" s="267"/>
      <c r="YM98" s="267"/>
      <c r="YN98" s="267"/>
      <c r="YO98" s="267"/>
      <c r="YP98" s="267"/>
      <c r="YQ98" s="267"/>
      <c r="YR98" s="267"/>
      <c r="YS98" s="267"/>
      <c r="YT98" s="267"/>
      <c r="YU98" s="267"/>
      <c r="YV98" s="267"/>
      <c r="YW98" s="267"/>
      <c r="YX98" s="267"/>
      <c r="YY98" s="267"/>
      <c r="YZ98" s="267"/>
      <c r="ZA98" s="267"/>
      <c r="ZB98" s="267"/>
      <c r="ZC98" s="267"/>
      <c r="ZD98" s="267"/>
      <c r="ZE98" s="267"/>
      <c r="ZF98" s="267"/>
      <c r="ZG98" s="267"/>
      <c r="ZH98" s="267"/>
      <c r="ZI98" s="267"/>
      <c r="ZJ98" s="267"/>
      <c r="ZK98" s="267"/>
      <c r="ZL98" s="267"/>
      <c r="ZM98" s="267"/>
      <c r="ZN98" s="267"/>
      <c r="ZO98" s="267"/>
      <c r="ZP98" s="267"/>
      <c r="ZQ98" s="267"/>
      <c r="ZR98" s="267"/>
      <c r="ZS98" s="267"/>
      <c r="ZT98" s="267"/>
      <c r="ZU98" s="267"/>
      <c r="ZV98" s="267"/>
      <c r="ZW98" s="267"/>
      <c r="ZX98" s="267"/>
      <c r="ZY98" s="267"/>
      <c r="ZZ98" s="267"/>
      <c r="AAA98" s="267"/>
      <c r="AAB98" s="267"/>
      <c r="AAC98" s="267"/>
      <c r="AAD98" s="267"/>
      <c r="AAE98" s="267"/>
      <c r="AAF98" s="267"/>
      <c r="AAG98" s="267"/>
      <c r="AAH98" s="267"/>
      <c r="AAI98" s="267"/>
      <c r="AAJ98" s="267"/>
      <c r="AAK98" s="267"/>
      <c r="AAL98" s="267"/>
      <c r="AAM98" s="267"/>
      <c r="AAN98" s="267"/>
      <c r="AAO98" s="267"/>
      <c r="AAP98" s="267"/>
      <c r="AAQ98" s="267"/>
      <c r="AAR98" s="267"/>
      <c r="AAS98" s="267"/>
      <c r="AAT98" s="267"/>
      <c r="AAU98" s="267"/>
      <c r="AAV98" s="267"/>
      <c r="AAW98" s="267"/>
      <c r="AAX98" s="267"/>
      <c r="AAY98" s="267"/>
      <c r="AAZ98" s="267"/>
      <c r="ABA98" s="267"/>
      <c r="ABB98" s="267"/>
      <c r="ABC98" s="267"/>
      <c r="ABD98" s="267"/>
      <c r="ABE98" s="267"/>
      <c r="ABF98" s="267"/>
      <c r="ABG98" s="267"/>
      <c r="ABH98" s="267"/>
      <c r="ABI98" s="267"/>
      <c r="ABJ98" s="267"/>
      <c r="ABK98" s="267"/>
      <c r="ABL98" s="267"/>
      <c r="ABM98" s="267"/>
      <c r="ABN98" s="267"/>
      <c r="ABO98" s="267"/>
      <c r="ABP98" s="267"/>
      <c r="ABQ98" s="267"/>
      <c r="ABR98" s="267"/>
      <c r="ABS98" s="267"/>
      <c r="ABT98" s="267"/>
      <c r="ABU98" s="267"/>
      <c r="ABV98" s="267"/>
      <c r="ABW98" s="267"/>
      <c r="ABX98" s="267"/>
      <c r="ABY98" s="267"/>
      <c r="ABZ98" s="267"/>
      <c r="ACA98" s="267"/>
      <c r="ACB98" s="267"/>
      <c r="ACC98" s="267"/>
      <c r="ACD98" s="267"/>
      <c r="ACE98" s="267"/>
      <c r="ACF98" s="267"/>
      <c r="ACG98" s="267"/>
      <c r="ACH98" s="267"/>
      <c r="ACI98" s="267"/>
      <c r="ACJ98" s="267"/>
      <c r="ACK98" s="267"/>
      <c r="ACL98" s="267"/>
      <c r="ACM98" s="267"/>
      <c r="ACN98" s="267"/>
      <c r="ACO98" s="267"/>
      <c r="ACP98" s="267"/>
      <c r="ACQ98" s="267"/>
      <c r="ACR98" s="267"/>
      <c r="ACS98" s="267"/>
      <c r="ACT98" s="267"/>
      <c r="ACU98" s="267"/>
      <c r="ACV98" s="267"/>
      <c r="ACW98" s="267"/>
      <c r="ACX98" s="267"/>
      <c r="ACY98" s="267"/>
      <c r="ACZ98" s="267"/>
      <c r="ADA98" s="267"/>
      <c r="ADB98" s="267"/>
      <c r="ADC98" s="267"/>
      <c r="ADD98" s="267"/>
      <c r="ADE98" s="267"/>
      <c r="ADF98" s="267"/>
      <c r="ADG98" s="267"/>
      <c r="ADH98" s="267"/>
      <c r="ADI98" s="267"/>
      <c r="ADJ98" s="267"/>
      <c r="ADK98" s="267"/>
      <c r="ADL98" s="267"/>
      <c r="ADM98" s="267"/>
      <c r="ADN98" s="267"/>
      <c r="ADO98" s="267"/>
      <c r="ADP98" s="267"/>
      <c r="ADQ98" s="267"/>
      <c r="ADR98" s="267"/>
      <c r="ADS98" s="267"/>
      <c r="ADT98" s="267"/>
      <c r="ADU98" s="267"/>
      <c r="ADV98" s="267"/>
      <c r="ADW98" s="267"/>
      <c r="ADX98" s="267"/>
      <c r="ADY98" s="267"/>
      <c r="ADZ98" s="267"/>
      <c r="AEA98" s="267"/>
      <c r="AEB98" s="267"/>
      <c r="AEC98" s="267"/>
      <c r="AED98" s="267"/>
      <c r="AEE98" s="267"/>
      <c r="AEF98" s="267"/>
      <c r="AEG98" s="267"/>
      <c r="AEH98" s="267"/>
      <c r="AEI98" s="267"/>
      <c r="AEJ98" s="267"/>
      <c r="AEK98" s="267"/>
      <c r="AEL98" s="267"/>
      <c r="AEM98" s="267"/>
      <c r="AEN98" s="267"/>
      <c r="AEO98" s="267"/>
      <c r="AEP98" s="267"/>
      <c r="AEQ98" s="267"/>
      <c r="AER98" s="267"/>
      <c r="AES98" s="267"/>
      <c r="AET98" s="267"/>
      <c r="AEU98" s="267"/>
      <c r="AEV98" s="267"/>
      <c r="AEW98" s="267"/>
      <c r="AEX98" s="267"/>
      <c r="AEY98" s="267"/>
      <c r="AEZ98" s="267"/>
      <c r="AFA98" s="267"/>
      <c r="AFB98" s="267"/>
      <c r="AFC98" s="267"/>
      <c r="AFD98" s="267"/>
      <c r="AFE98" s="267"/>
      <c r="AFF98" s="267"/>
      <c r="AFG98" s="267"/>
      <c r="AFH98" s="267"/>
      <c r="AFI98" s="267"/>
      <c r="AFJ98" s="267"/>
      <c r="AFK98" s="267"/>
      <c r="AFL98" s="267"/>
      <c r="AFM98" s="267"/>
      <c r="AFN98" s="267"/>
      <c r="AFO98" s="267"/>
      <c r="AFP98" s="267"/>
      <c r="AFQ98" s="267"/>
      <c r="AFR98" s="267"/>
      <c r="AFS98" s="267"/>
      <c r="AFT98" s="267"/>
      <c r="AFU98" s="267"/>
      <c r="AFV98" s="267"/>
      <c r="AFW98" s="267"/>
      <c r="AFX98" s="267"/>
      <c r="AFY98" s="267"/>
      <c r="AFZ98" s="267"/>
      <c r="AGA98" s="267"/>
      <c r="AGB98" s="267"/>
      <c r="AGC98" s="267"/>
      <c r="AGD98" s="267"/>
      <c r="AGE98" s="267"/>
      <c r="AGF98" s="267"/>
      <c r="AGG98" s="267"/>
      <c r="AGH98" s="267"/>
      <c r="AGI98" s="267"/>
      <c r="AGJ98" s="267"/>
      <c r="AGK98" s="267"/>
      <c r="AGL98" s="267"/>
      <c r="AGM98" s="267"/>
      <c r="AGN98" s="267"/>
      <c r="AGO98" s="267"/>
      <c r="AGP98" s="267"/>
      <c r="AGQ98" s="267"/>
      <c r="AGR98" s="267"/>
      <c r="AGS98" s="267"/>
      <c r="AGT98" s="267"/>
      <c r="AGU98" s="267"/>
      <c r="AGV98" s="267"/>
      <c r="AGW98" s="267"/>
      <c r="AGX98" s="267"/>
      <c r="AGY98" s="267"/>
      <c r="AGZ98" s="267"/>
      <c r="AHA98" s="267"/>
      <c r="AHB98" s="267"/>
      <c r="AHC98" s="267"/>
      <c r="AHD98" s="267"/>
      <c r="AHE98" s="267"/>
      <c r="AHF98" s="267"/>
      <c r="AHG98" s="267"/>
      <c r="AHH98" s="267"/>
      <c r="AHI98" s="267"/>
      <c r="AHJ98" s="267"/>
      <c r="AHK98" s="267"/>
      <c r="AHL98" s="267"/>
      <c r="AHM98" s="267"/>
      <c r="AHN98" s="267"/>
      <c r="AHO98" s="267"/>
      <c r="AHP98" s="267"/>
      <c r="AHQ98" s="267"/>
      <c r="AHR98" s="267"/>
      <c r="AHS98" s="267"/>
      <c r="AHT98" s="267"/>
      <c r="AHU98" s="267"/>
      <c r="AHV98" s="267"/>
      <c r="AHW98" s="267"/>
      <c r="AHX98" s="267"/>
      <c r="AHY98" s="267"/>
      <c r="AHZ98" s="267"/>
      <c r="AIA98" s="267"/>
      <c r="AIB98" s="267"/>
      <c r="AIC98" s="267"/>
      <c r="AID98" s="267"/>
      <c r="AIE98" s="267"/>
      <c r="AIF98" s="267"/>
      <c r="AIG98" s="267"/>
      <c r="AIH98" s="267"/>
      <c r="AII98" s="267"/>
      <c r="AIJ98" s="267"/>
      <c r="AIK98" s="267"/>
      <c r="AIL98" s="267"/>
      <c r="AIM98" s="267"/>
      <c r="AIN98" s="267"/>
      <c r="AIO98" s="267"/>
      <c r="AIP98" s="267"/>
      <c r="AIQ98" s="267"/>
      <c r="AIR98" s="267"/>
      <c r="AIS98" s="267"/>
      <c r="AIT98" s="267"/>
      <c r="AIU98" s="267"/>
      <c r="AIV98" s="267"/>
      <c r="AIW98" s="267"/>
      <c r="AIX98" s="267"/>
      <c r="AIY98" s="267"/>
      <c r="AIZ98" s="267"/>
      <c r="AJA98" s="267"/>
      <c r="AJB98" s="267"/>
      <c r="AJC98" s="267"/>
      <c r="AJD98" s="267"/>
      <c r="AJE98" s="267"/>
      <c r="AJF98" s="267"/>
      <c r="AJG98" s="267"/>
      <c r="AJH98" s="267"/>
      <c r="AJI98" s="267"/>
      <c r="AJJ98" s="267"/>
      <c r="AJK98" s="267"/>
      <c r="AJL98" s="267"/>
      <c r="AJM98" s="267"/>
      <c r="AJN98" s="267"/>
      <c r="AJO98" s="267"/>
      <c r="AJP98" s="267"/>
      <c r="AJQ98" s="267"/>
      <c r="AJR98" s="267"/>
      <c r="AJS98" s="267"/>
      <c r="AJT98" s="267"/>
      <c r="AJU98" s="267"/>
      <c r="AJV98" s="267"/>
      <c r="AJW98" s="267"/>
      <c r="AJX98" s="267"/>
      <c r="AJY98" s="267"/>
      <c r="AJZ98" s="267"/>
      <c r="AKA98" s="267"/>
      <c r="AKB98" s="267"/>
      <c r="AKC98" s="267"/>
      <c r="AKD98" s="267"/>
      <c r="AKE98" s="267"/>
      <c r="AKF98" s="267"/>
      <c r="AKG98" s="267"/>
      <c r="AKH98" s="267"/>
      <c r="AKI98" s="267"/>
      <c r="AKJ98" s="267"/>
      <c r="AKK98" s="267"/>
      <c r="AKL98" s="267"/>
      <c r="AKM98" s="267"/>
      <c r="AKN98" s="267"/>
      <c r="AKO98" s="267"/>
      <c r="AKP98" s="267"/>
      <c r="AKQ98" s="267"/>
      <c r="AKR98" s="267"/>
      <c r="AKS98" s="267"/>
      <c r="AKT98" s="267"/>
      <c r="AKU98" s="267"/>
      <c r="AKV98" s="267"/>
      <c r="AKW98" s="267"/>
      <c r="AKX98" s="267"/>
      <c r="AKY98" s="267"/>
      <c r="AKZ98" s="267"/>
      <c r="ALA98" s="267"/>
      <c r="ALB98" s="267"/>
      <c r="ALC98" s="267"/>
      <c r="ALD98" s="267"/>
      <c r="ALE98" s="267"/>
      <c r="ALF98" s="267"/>
      <c r="ALG98" s="267"/>
      <c r="ALH98" s="267"/>
      <c r="ALI98" s="267"/>
      <c r="ALJ98" s="267"/>
      <c r="ALK98" s="267"/>
      <c r="ALL98" s="267"/>
      <c r="ALM98" s="267"/>
      <c r="ALN98" s="267"/>
      <c r="ALO98" s="267"/>
      <c r="ALP98" s="267"/>
      <c r="ALQ98" s="267"/>
      <c r="ALR98" s="267"/>
      <c r="ALS98" s="267"/>
      <c r="ALT98" s="267"/>
      <c r="ALU98" s="267"/>
      <c r="ALV98" s="267"/>
      <c r="ALW98" s="267"/>
      <c r="ALX98" s="267"/>
      <c r="ALY98" s="267"/>
      <c r="ALZ98" s="267"/>
      <c r="AMA98" s="267"/>
      <c r="AMB98" s="267"/>
      <c r="AMC98" s="267"/>
      <c r="AMD98" s="267"/>
      <c r="AME98" s="267"/>
      <c r="AMF98" s="267"/>
      <c r="AMG98" s="267"/>
      <c r="AMH98" s="267"/>
    </row>
    <row r="99" spans="1:1025" s="239" customFormat="1" ht="12.75">
      <c r="A99" s="1012" t="s">
        <v>2305</v>
      </c>
      <c r="B99" s="1007" t="s">
        <v>2304</v>
      </c>
      <c r="C99" s="1047">
        <v>43250000</v>
      </c>
      <c r="D99" s="1047">
        <v>28847327</v>
      </c>
      <c r="E99" s="1047">
        <v>72097327</v>
      </c>
      <c r="F99" s="1047">
        <v>46228721.600000001</v>
      </c>
      <c r="G99" s="1047">
        <v>25868605.399999999</v>
      </c>
      <c r="H99" s="1054">
        <f t="shared" si="1"/>
        <v>0.64119882835600828</v>
      </c>
      <c r="I99" s="100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67"/>
      <c r="CW99" s="267"/>
      <c r="CX99" s="267"/>
      <c r="CY99" s="267"/>
      <c r="CZ99" s="267"/>
      <c r="DA99" s="267"/>
      <c r="DB99" s="267"/>
      <c r="DC99" s="267"/>
      <c r="DD99" s="267"/>
      <c r="DE99" s="267"/>
      <c r="DF99" s="267"/>
      <c r="DG99" s="267"/>
      <c r="DH99" s="267"/>
      <c r="DI99" s="267"/>
      <c r="DJ99" s="267"/>
      <c r="DK99" s="267"/>
      <c r="DL99" s="267"/>
      <c r="DM99" s="267"/>
      <c r="DN99" s="267"/>
      <c r="DO99" s="267"/>
      <c r="DP99" s="267"/>
      <c r="DQ99" s="267"/>
      <c r="DR99" s="267"/>
      <c r="DS99" s="267"/>
      <c r="DT99" s="267"/>
      <c r="DU99" s="267"/>
      <c r="DV99" s="267"/>
      <c r="DW99" s="267"/>
      <c r="DX99" s="267"/>
      <c r="DY99" s="267"/>
      <c r="DZ99" s="267"/>
      <c r="EA99" s="267"/>
      <c r="EB99" s="267"/>
      <c r="EC99" s="267"/>
      <c r="ED99" s="267"/>
      <c r="EE99" s="267"/>
      <c r="EF99" s="267"/>
      <c r="EG99" s="267"/>
      <c r="EH99" s="267"/>
      <c r="EI99" s="267"/>
      <c r="EJ99" s="267"/>
      <c r="EK99" s="267"/>
      <c r="EL99" s="267"/>
      <c r="EM99" s="267"/>
      <c r="EN99" s="267"/>
      <c r="EO99" s="267"/>
      <c r="EP99" s="267"/>
      <c r="EQ99" s="267"/>
      <c r="ER99" s="267"/>
      <c r="ES99" s="267"/>
      <c r="ET99" s="267"/>
      <c r="EU99" s="267"/>
      <c r="EV99" s="267"/>
      <c r="EW99" s="267"/>
      <c r="EX99" s="267"/>
      <c r="EY99" s="267"/>
      <c r="EZ99" s="267"/>
      <c r="FA99" s="267"/>
      <c r="FB99" s="267"/>
      <c r="FC99" s="267"/>
      <c r="FD99" s="267"/>
      <c r="FE99" s="267"/>
      <c r="FF99" s="267"/>
      <c r="FG99" s="267"/>
      <c r="FH99" s="267"/>
      <c r="FI99" s="267"/>
      <c r="FJ99" s="267"/>
      <c r="FK99" s="267"/>
      <c r="FL99" s="267"/>
      <c r="FM99" s="267"/>
      <c r="FN99" s="267"/>
      <c r="FO99" s="267"/>
      <c r="FP99" s="267"/>
      <c r="FQ99" s="267"/>
      <c r="FR99" s="267"/>
      <c r="FS99" s="267"/>
      <c r="FT99" s="267"/>
      <c r="FU99" s="267"/>
      <c r="FV99" s="267"/>
      <c r="FW99" s="267"/>
      <c r="FX99" s="267"/>
      <c r="FY99" s="267"/>
      <c r="FZ99" s="267"/>
      <c r="GA99" s="267"/>
      <c r="GB99" s="267"/>
      <c r="GC99" s="267"/>
      <c r="GD99" s="267"/>
      <c r="GE99" s="267"/>
      <c r="GF99" s="267"/>
      <c r="GG99" s="267"/>
      <c r="GH99" s="267"/>
      <c r="GI99" s="267"/>
      <c r="GJ99" s="267"/>
      <c r="GK99" s="267"/>
      <c r="GL99" s="267"/>
      <c r="GM99" s="267"/>
      <c r="GN99" s="267"/>
      <c r="GO99" s="267"/>
      <c r="GP99" s="267"/>
      <c r="GQ99" s="267"/>
      <c r="GR99" s="267"/>
      <c r="GS99" s="267"/>
      <c r="GT99" s="267"/>
      <c r="GU99" s="267"/>
      <c r="GV99" s="267"/>
      <c r="GW99" s="267"/>
      <c r="GX99" s="267"/>
      <c r="GY99" s="267"/>
      <c r="GZ99" s="267"/>
      <c r="HA99" s="267"/>
      <c r="HB99" s="267"/>
      <c r="HC99" s="267"/>
      <c r="HD99" s="267"/>
      <c r="HE99" s="267"/>
      <c r="HF99" s="267"/>
      <c r="HG99" s="267"/>
      <c r="HH99" s="267"/>
      <c r="HI99" s="267"/>
      <c r="HJ99" s="267"/>
      <c r="HK99" s="267"/>
      <c r="HL99" s="267"/>
      <c r="HM99" s="267"/>
      <c r="HN99" s="267"/>
      <c r="HO99" s="267"/>
      <c r="HP99" s="267"/>
      <c r="HQ99" s="267"/>
      <c r="HR99" s="267"/>
      <c r="HS99" s="267"/>
      <c r="HT99" s="267"/>
      <c r="HU99" s="267"/>
      <c r="HV99" s="267"/>
      <c r="HW99" s="267"/>
      <c r="HX99" s="267"/>
      <c r="HY99" s="267"/>
      <c r="HZ99" s="267"/>
      <c r="IA99" s="267"/>
      <c r="IB99" s="267"/>
      <c r="IC99" s="267"/>
      <c r="ID99" s="267"/>
      <c r="IE99" s="267"/>
      <c r="IF99" s="267"/>
      <c r="IG99" s="267"/>
      <c r="IH99" s="267"/>
      <c r="II99" s="267"/>
      <c r="IJ99" s="267"/>
      <c r="IK99" s="267"/>
      <c r="IL99" s="267"/>
      <c r="IM99" s="267"/>
      <c r="IN99" s="267"/>
      <c r="IO99" s="267"/>
      <c r="IP99" s="267"/>
      <c r="IQ99" s="267"/>
      <c r="IR99" s="267"/>
      <c r="IS99" s="267"/>
      <c r="IT99" s="267"/>
      <c r="IU99" s="267"/>
      <c r="IV99" s="267"/>
      <c r="IW99" s="267"/>
      <c r="IX99" s="267"/>
      <c r="IY99" s="267"/>
      <c r="IZ99" s="267"/>
      <c r="JA99" s="267"/>
      <c r="JB99" s="267"/>
      <c r="JC99" s="267"/>
      <c r="JD99" s="267"/>
      <c r="JE99" s="267"/>
      <c r="JF99" s="267"/>
      <c r="JG99" s="267"/>
      <c r="JH99" s="267"/>
      <c r="JI99" s="267"/>
      <c r="JJ99" s="267"/>
      <c r="JK99" s="267"/>
      <c r="JL99" s="267"/>
      <c r="JM99" s="267"/>
      <c r="JN99" s="267"/>
      <c r="JO99" s="267"/>
      <c r="JP99" s="267"/>
      <c r="JQ99" s="267"/>
      <c r="JR99" s="267"/>
      <c r="JS99" s="267"/>
      <c r="JT99" s="267"/>
      <c r="JU99" s="267"/>
      <c r="JV99" s="267"/>
      <c r="JW99" s="267"/>
      <c r="JX99" s="267"/>
      <c r="JY99" s="267"/>
      <c r="JZ99" s="267"/>
      <c r="KA99" s="267"/>
      <c r="KB99" s="267"/>
      <c r="KC99" s="267"/>
      <c r="KD99" s="267"/>
      <c r="KE99" s="267"/>
      <c r="KF99" s="267"/>
      <c r="KG99" s="267"/>
      <c r="KH99" s="267"/>
      <c r="KI99" s="267"/>
      <c r="KJ99" s="267"/>
      <c r="KK99" s="267"/>
      <c r="KL99" s="267"/>
      <c r="KM99" s="267"/>
      <c r="KN99" s="267"/>
      <c r="KO99" s="267"/>
      <c r="KP99" s="267"/>
      <c r="KQ99" s="267"/>
      <c r="KR99" s="267"/>
      <c r="KS99" s="267"/>
      <c r="KT99" s="267"/>
      <c r="KU99" s="267"/>
      <c r="KV99" s="267"/>
      <c r="KW99" s="267"/>
      <c r="KX99" s="267"/>
      <c r="KY99" s="267"/>
      <c r="KZ99" s="267"/>
      <c r="LA99" s="267"/>
      <c r="LB99" s="267"/>
      <c r="LC99" s="267"/>
      <c r="LD99" s="267"/>
      <c r="LE99" s="267"/>
      <c r="LF99" s="267"/>
      <c r="LG99" s="267"/>
      <c r="LH99" s="267"/>
      <c r="LI99" s="267"/>
      <c r="LJ99" s="267"/>
      <c r="LK99" s="267"/>
      <c r="LL99" s="267"/>
      <c r="LM99" s="267"/>
      <c r="LN99" s="267"/>
      <c r="LO99" s="267"/>
      <c r="LP99" s="267"/>
      <c r="LQ99" s="267"/>
      <c r="LR99" s="267"/>
      <c r="LS99" s="267"/>
      <c r="LT99" s="267"/>
      <c r="LU99" s="267"/>
      <c r="LV99" s="267"/>
      <c r="LW99" s="267"/>
      <c r="LX99" s="267"/>
      <c r="LY99" s="267"/>
      <c r="LZ99" s="267"/>
      <c r="MA99" s="267"/>
      <c r="MB99" s="267"/>
      <c r="MC99" s="267"/>
      <c r="MD99" s="267"/>
      <c r="ME99" s="267"/>
      <c r="MF99" s="267"/>
      <c r="MG99" s="267"/>
      <c r="MH99" s="267"/>
      <c r="MI99" s="267"/>
      <c r="MJ99" s="267"/>
      <c r="MK99" s="267"/>
      <c r="ML99" s="267"/>
      <c r="MM99" s="267"/>
      <c r="MN99" s="267"/>
      <c r="MO99" s="267"/>
      <c r="MP99" s="267"/>
      <c r="MQ99" s="267"/>
      <c r="MR99" s="267"/>
      <c r="MS99" s="267"/>
      <c r="MT99" s="267"/>
      <c r="MU99" s="267"/>
      <c r="MV99" s="267"/>
      <c r="MW99" s="267"/>
      <c r="MX99" s="267"/>
      <c r="MY99" s="267"/>
      <c r="MZ99" s="267"/>
      <c r="NA99" s="267"/>
      <c r="NB99" s="267"/>
      <c r="NC99" s="267"/>
      <c r="ND99" s="267"/>
      <c r="NE99" s="267"/>
      <c r="NF99" s="267"/>
      <c r="NG99" s="267"/>
      <c r="NH99" s="267"/>
      <c r="NI99" s="267"/>
      <c r="NJ99" s="267"/>
      <c r="NK99" s="267"/>
      <c r="NL99" s="267"/>
      <c r="NM99" s="267"/>
      <c r="NN99" s="267"/>
      <c r="NO99" s="267"/>
      <c r="NP99" s="267"/>
      <c r="NQ99" s="267"/>
      <c r="NR99" s="267"/>
      <c r="NS99" s="267"/>
      <c r="NT99" s="267"/>
      <c r="NU99" s="267"/>
      <c r="NV99" s="267"/>
      <c r="NW99" s="267"/>
      <c r="NX99" s="267"/>
      <c r="NY99" s="267"/>
      <c r="NZ99" s="267"/>
      <c r="OA99" s="267"/>
      <c r="OB99" s="267"/>
      <c r="OC99" s="267"/>
      <c r="OD99" s="267"/>
      <c r="OE99" s="267"/>
      <c r="OF99" s="267"/>
      <c r="OG99" s="267"/>
      <c r="OH99" s="267"/>
      <c r="OI99" s="267"/>
      <c r="OJ99" s="267"/>
      <c r="OK99" s="267"/>
      <c r="OL99" s="267"/>
      <c r="OM99" s="267"/>
      <c r="ON99" s="267"/>
      <c r="OO99" s="267"/>
      <c r="OP99" s="267"/>
      <c r="OQ99" s="267"/>
      <c r="OR99" s="267"/>
      <c r="OS99" s="267"/>
      <c r="OT99" s="267"/>
      <c r="OU99" s="267"/>
      <c r="OV99" s="267"/>
      <c r="OW99" s="267"/>
      <c r="OX99" s="267"/>
      <c r="OY99" s="267"/>
      <c r="OZ99" s="267"/>
      <c r="PA99" s="267"/>
      <c r="PB99" s="267"/>
      <c r="PC99" s="267"/>
      <c r="PD99" s="267"/>
      <c r="PE99" s="267"/>
      <c r="PF99" s="267"/>
      <c r="PG99" s="267"/>
      <c r="PH99" s="267"/>
      <c r="PI99" s="267"/>
      <c r="PJ99" s="267"/>
      <c r="PK99" s="267"/>
      <c r="PL99" s="267"/>
      <c r="PM99" s="267"/>
      <c r="PN99" s="267"/>
      <c r="PO99" s="267"/>
      <c r="PP99" s="267"/>
      <c r="PQ99" s="267"/>
      <c r="PR99" s="267"/>
      <c r="PS99" s="267"/>
      <c r="PT99" s="267"/>
      <c r="PU99" s="267"/>
      <c r="PV99" s="267"/>
      <c r="PW99" s="267"/>
      <c r="PX99" s="267"/>
      <c r="PY99" s="267"/>
      <c r="PZ99" s="267"/>
      <c r="QA99" s="267"/>
      <c r="QB99" s="267"/>
      <c r="QC99" s="267"/>
      <c r="QD99" s="267"/>
      <c r="QE99" s="267"/>
      <c r="QF99" s="267"/>
      <c r="QG99" s="267"/>
      <c r="QH99" s="267"/>
      <c r="QI99" s="267"/>
      <c r="QJ99" s="267"/>
      <c r="QK99" s="267"/>
      <c r="QL99" s="267"/>
      <c r="QM99" s="267"/>
      <c r="QN99" s="267"/>
      <c r="QO99" s="267"/>
      <c r="QP99" s="267"/>
      <c r="QQ99" s="267"/>
      <c r="QR99" s="267"/>
      <c r="QS99" s="267"/>
      <c r="QT99" s="267"/>
      <c r="QU99" s="267"/>
      <c r="QV99" s="267"/>
      <c r="QW99" s="267"/>
      <c r="QX99" s="267"/>
      <c r="QY99" s="267"/>
      <c r="QZ99" s="267"/>
      <c r="RA99" s="267"/>
      <c r="RB99" s="267"/>
      <c r="RC99" s="267"/>
      <c r="RD99" s="267"/>
      <c r="RE99" s="267"/>
      <c r="RF99" s="267"/>
      <c r="RG99" s="267"/>
      <c r="RH99" s="267"/>
      <c r="RI99" s="267"/>
      <c r="RJ99" s="267"/>
      <c r="RK99" s="267"/>
      <c r="RL99" s="267"/>
      <c r="RM99" s="267"/>
      <c r="RN99" s="267"/>
      <c r="RO99" s="267"/>
      <c r="RP99" s="267"/>
      <c r="RQ99" s="267"/>
      <c r="RR99" s="267"/>
      <c r="RS99" s="267"/>
      <c r="RT99" s="267"/>
      <c r="RU99" s="267"/>
      <c r="RV99" s="267"/>
      <c r="RW99" s="267"/>
      <c r="RX99" s="267"/>
      <c r="RY99" s="267"/>
      <c r="RZ99" s="267"/>
      <c r="SA99" s="267"/>
      <c r="SB99" s="267"/>
      <c r="SC99" s="267"/>
      <c r="SD99" s="267"/>
      <c r="SE99" s="267"/>
      <c r="SF99" s="267"/>
      <c r="SG99" s="267"/>
      <c r="SH99" s="267"/>
      <c r="SI99" s="267"/>
      <c r="SJ99" s="267"/>
      <c r="SK99" s="267"/>
      <c r="SL99" s="267"/>
      <c r="SM99" s="267"/>
      <c r="SN99" s="267"/>
      <c r="SO99" s="267"/>
      <c r="SP99" s="267"/>
      <c r="SQ99" s="267"/>
      <c r="SR99" s="267"/>
      <c r="SS99" s="267"/>
      <c r="ST99" s="267"/>
      <c r="SU99" s="267"/>
      <c r="SV99" s="267"/>
      <c r="SW99" s="267"/>
      <c r="SX99" s="267"/>
      <c r="SY99" s="267"/>
      <c r="SZ99" s="267"/>
      <c r="TA99" s="267"/>
      <c r="TB99" s="267"/>
      <c r="TC99" s="267"/>
      <c r="TD99" s="267"/>
      <c r="TE99" s="267"/>
      <c r="TF99" s="267"/>
      <c r="TG99" s="267"/>
      <c r="TH99" s="267"/>
      <c r="TI99" s="267"/>
      <c r="TJ99" s="267"/>
      <c r="TK99" s="267"/>
      <c r="TL99" s="267"/>
      <c r="TM99" s="267"/>
      <c r="TN99" s="267"/>
      <c r="TO99" s="267"/>
      <c r="TP99" s="267"/>
      <c r="TQ99" s="267"/>
      <c r="TR99" s="267"/>
      <c r="TS99" s="267"/>
      <c r="TT99" s="267"/>
      <c r="TU99" s="267"/>
      <c r="TV99" s="267"/>
      <c r="TW99" s="267"/>
      <c r="TX99" s="267"/>
      <c r="TY99" s="267"/>
      <c r="TZ99" s="267"/>
      <c r="UA99" s="267"/>
      <c r="UB99" s="267"/>
      <c r="UC99" s="267"/>
      <c r="UD99" s="267"/>
      <c r="UE99" s="267"/>
      <c r="UF99" s="267"/>
      <c r="UG99" s="267"/>
      <c r="UH99" s="267"/>
      <c r="UI99" s="267"/>
      <c r="UJ99" s="267"/>
      <c r="UK99" s="267"/>
      <c r="UL99" s="267"/>
      <c r="UM99" s="267"/>
      <c r="UN99" s="267"/>
      <c r="UO99" s="267"/>
      <c r="UP99" s="267"/>
      <c r="UQ99" s="267"/>
      <c r="UR99" s="267"/>
      <c r="US99" s="267"/>
      <c r="UT99" s="267"/>
      <c r="UU99" s="267"/>
      <c r="UV99" s="267"/>
      <c r="UW99" s="267"/>
      <c r="UX99" s="267"/>
      <c r="UY99" s="267"/>
      <c r="UZ99" s="267"/>
      <c r="VA99" s="267"/>
      <c r="VB99" s="267"/>
      <c r="VC99" s="267"/>
      <c r="VD99" s="267"/>
      <c r="VE99" s="267"/>
      <c r="VF99" s="267"/>
      <c r="VG99" s="267"/>
      <c r="VH99" s="267"/>
      <c r="VI99" s="267"/>
      <c r="VJ99" s="267"/>
      <c r="VK99" s="267"/>
      <c r="VL99" s="267"/>
      <c r="VM99" s="267"/>
      <c r="VN99" s="267"/>
      <c r="VO99" s="267"/>
      <c r="VP99" s="267"/>
      <c r="VQ99" s="267"/>
      <c r="VR99" s="267"/>
      <c r="VS99" s="267"/>
      <c r="VT99" s="267"/>
      <c r="VU99" s="267"/>
      <c r="VV99" s="267"/>
      <c r="VW99" s="267"/>
      <c r="VX99" s="267"/>
      <c r="VY99" s="267"/>
      <c r="VZ99" s="267"/>
      <c r="WA99" s="267"/>
      <c r="WB99" s="267"/>
      <c r="WC99" s="267"/>
      <c r="WD99" s="267"/>
      <c r="WE99" s="267"/>
      <c r="WF99" s="267"/>
      <c r="WG99" s="267"/>
      <c r="WH99" s="267"/>
      <c r="WI99" s="267"/>
      <c r="WJ99" s="267"/>
      <c r="WK99" s="267"/>
      <c r="WL99" s="267"/>
      <c r="WM99" s="267"/>
      <c r="WN99" s="267"/>
      <c r="WO99" s="267"/>
      <c r="WP99" s="267"/>
      <c r="WQ99" s="267"/>
      <c r="WR99" s="267"/>
      <c r="WS99" s="267"/>
      <c r="WT99" s="267"/>
      <c r="WU99" s="267"/>
      <c r="WV99" s="267"/>
      <c r="WW99" s="267"/>
      <c r="WX99" s="267"/>
      <c r="WY99" s="267"/>
      <c r="WZ99" s="267"/>
      <c r="XA99" s="267"/>
      <c r="XB99" s="267"/>
      <c r="XC99" s="267"/>
      <c r="XD99" s="267"/>
      <c r="XE99" s="267"/>
      <c r="XF99" s="267"/>
      <c r="XG99" s="267"/>
      <c r="XH99" s="267"/>
      <c r="XI99" s="267"/>
      <c r="XJ99" s="267"/>
      <c r="XK99" s="267"/>
      <c r="XL99" s="267"/>
      <c r="XM99" s="267"/>
      <c r="XN99" s="267"/>
      <c r="XO99" s="267"/>
      <c r="XP99" s="267"/>
      <c r="XQ99" s="267"/>
      <c r="XR99" s="267"/>
      <c r="XS99" s="267"/>
      <c r="XT99" s="267"/>
      <c r="XU99" s="267"/>
      <c r="XV99" s="267"/>
      <c r="XW99" s="267"/>
      <c r="XX99" s="267"/>
      <c r="XY99" s="267"/>
      <c r="XZ99" s="267"/>
      <c r="YA99" s="267"/>
      <c r="YB99" s="267"/>
      <c r="YC99" s="267"/>
      <c r="YD99" s="267"/>
      <c r="YE99" s="267"/>
      <c r="YF99" s="267"/>
      <c r="YG99" s="267"/>
      <c r="YH99" s="267"/>
      <c r="YI99" s="267"/>
      <c r="YJ99" s="267"/>
      <c r="YK99" s="267"/>
      <c r="YL99" s="267"/>
      <c r="YM99" s="267"/>
      <c r="YN99" s="267"/>
      <c r="YO99" s="267"/>
      <c r="YP99" s="267"/>
      <c r="YQ99" s="267"/>
      <c r="YR99" s="267"/>
      <c r="YS99" s="267"/>
      <c r="YT99" s="267"/>
      <c r="YU99" s="267"/>
      <c r="YV99" s="267"/>
      <c r="YW99" s="267"/>
      <c r="YX99" s="267"/>
      <c r="YY99" s="267"/>
      <c r="YZ99" s="267"/>
      <c r="ZA99" s="267"/>
      <c r="ZB99" s="267"/>
      <c r="ZC99" s="267"/>
      <c r="ZD99" s="267"/>
      <c r="ZE99" s="267"/>
      <c r="ZF99" s="267"/>
      <c r="ZG99" s="267"/>
      <c r="ZH99" s="267"/>
      <c r="ZI99" s="267"/>
      <c r="ZJ99" s="267"/>
      <c r="ZK99" s="267"/>
      <c r="ZL99" s="267"/>
      <c r="ZM99" s="267"/>
      <c r="ZN99" s="267"/>
      <c r="ZO99" s="267"/>
      <c r="ZP99" s="267"/>
      <c r="ZQ99" s="267"/>
      <c r="ZR99" s="267"/>
      <c r="ZS99" s="267"/>
      <c r="ZT99" s="267"/>
      <c r="ZU99" s="267"/>
      <c r="ZV99" s="267"/>
      <c r="ZW99" s="267"/>
      <c r="ZX99" s="267"/>
      <c r="ZY99" s="267"/>
      <c r="ZZ99" s="267"/>
      <c r="AAA99" s="267"/>
      <c r="AAB99" s="267"/>
      <c r="AAC99" s="267"/>
      <c r="AAD99" s="267"/>
      <c r="AAE99" s="267"/>
      <c r="AAF99" s="267"/>
      <c r="AAG99" s="267"/>
      <c r="AAH99" s="267"/>
      <c r="AAI99" s="267"/>
      <c r="AAJ99" s="267"/>
      <c r="AAK99" s="267"/>
      <c r="AAL99" s="267"/>
      <c r="AAM99" s="267"/>
      <c r="AAN99" s="267"/>
      <c r="AAO99" s="267"/>
      <c r="AAP99" s="267"/>
      <c r="AAQ99" s="267"/>
      <c r="AAR99" s="267"/>
      <c r="AAS99" s="267"/>
      <c r="AAT99" s="267"/>
      <c r="AAU99" s="267"/>
      <c r="AAV99" s="267"/>
      <c r="AAW99" s="267"/>
      <c r="AAX99" s="267"/>
      <c r="AAY99" s="267"/>
      <c r="AAZ99" s="267"/>
      <c r="ABA99" s="267"/>
      <c r="ABB99" s="267"/>
      <c r="ABC99" s="267"/>
      <c r="ABD99" s="267"/>
      <c r="ABE99" s="267"/>
      <c r="ABF99" s="267"/>
      <c r="ABG99" s="267"/>
      <c r="ABH99" s="267"/>
      <c r="ABI99" s="267"/>
      <c r="ABJ99" s="267"/>
      <c r="ABK99" s="267"/>
      <c r="ABL99" s="267"/>
      <c r="ABM99" s="267"/>
      <c r="ABN99" s="267"/>
      <c r="ABO99" s="267"/>
      <c r="ABP99" s="267"/>
      <c r="ABQ99" s="267"/>
      <c r="ABR99" s="267"/>
      <c r="ABS99" s="267"/>
      <c r="ABT99" s="267"/>
      <c r="ABU99" s="267"/>
      <c r="ABV99" s="267"/>
      <c r="ABW99" s="267"/>
      <c r="ABX99" s="267"/>
      <c r="ABY99" s="267"/>
      <c r="ABZ99" s="267"/>
      <c r="ACA99" s="267"/>
      <c r="ACB99" s="267"/>
      <c r="ACC99" s="267"/>
      <c r="ACD99" s="267"/>
      <c r="ACE99" s="267"/>
      <c r="ACF99" s="267"/>
      <c r="ACG99" s="267"/>
      <c r="ACH99" s="267"/>
      <c r="ACI99" s="267"/>
      <c r="ACJ99" s="267"/>
      <c r="ACK99" s="267"/>
      <c r="ACL99" s="267"/>
      <c r="ACM99" s="267"/>
      <c r="ACN99" s="267"/>
      <c r="ACO99" s="267"/>
      <c r="ACP99" s="267"/>
      <c r="ACQ99" s="267"/>
      <c r="ACR99" s="267"/>
      <c r="ACS99" s="267"/>
      <c r="ACT99" s="267"/>
      <c r="ACU99" s="267"/>
      <c r="ACV99" s="267"/>
      <c r="ACW99" s="267"/>
      <c r="ACX99" s="267"/>
      <c r="ACY99" s="267"/>
      <c r="ACZ99" s="267"/>
      <c r="ADA99" s="267"/>
      <c r="ADB99" s="267"/>
      <c r="ADC99" s="267"/>
      <c r="ADD99" s="267"/>
      <c r="ADE99" s="267"/>
      <c r="ADF99" s="267"/>
      <c r="ADG99" s="267"/>
      <c r="ADH99" s="267"/>
      <c r="ADI99" s="267"/>
      <c r="ADJ99" s="267"/>
      <c r="ADK99" s="267"/>
      <c r="ADL99" s="267"/>
      <c r="ADM99" s="267"/>
      <c r="ADN99" s="267"/>
      <c r="ADO99" s="267"/>
      <c r="ADP99" s="267"/>
      <c r="ADQ99" s="267"/>
      <c r="ADR99" s="267"/>
      <c r="ADS99" s="267"/>
      <c r="ADT99" s="267"/>
      <c r="ADU99" s="267"/>
      <c r="ADV99" s="267"/>
      <c r="ADW99" s="267"/>
      <c r="ADX99" s="267"/>
      <c r="ADY99" s="267"/>
      <c r="ADZ99" s="267"/>
      <c r="AEA99" s="267"/>
      <c r="AEB99" s="267"/>
      <c r="AEC99" s="267"/>
      <c r="AED99" s="267"/>
      <c r="AEE99" s="267"/>
      <c r="AEF99" s="267"/>
      <c r="AEG99" s="267"/>
      <c r="AEH99" s="267"/>
      <c r="AEI99" s="267"/>
      <c r="AEJ99" s="267"/>
      <c r="AEK99" s="267"/>
      <c r="AEL99" s="267"/>
      <c r="AEM99" s="267"/>
      <c r="AEN99" s="267"/>
      <c r="AEO99" s="267"/>
      <c r="AEP99" s="267"/>
      <c r="AEQ99" s="267"/>
      <c r="AER99" s="267"/>
      <c r="AES99" s="267"/>
      <c r="AET99" s="267"/>
      <c r="AEU99" s="267"/>
      <c r="AEV99" s="267"/>
      <c r="AEW99" s="267"/>
      <c r="AEX99" s="267"/>
      <c r="AEY99" s="267"/>
      <c r="AEZ99" s="267"/>
      <c r="AFA99" s="267"/>
      <c r="AFB99" s="267"/>
      <c r="AFC99" s="267"/>
      <c r="AFD99" s="267"/>
      <c r="AFE99" s="267"/>
      <c r="AFF99" s="267"/>
      <c r="AFG99" s="267"/>
      <c r="AFH99" s="267"/>
      <c r="AFI99" s="267"/>
      <c r="AFJ99" s="267"/>
      <c r="AFK99" s="267"/>
      <c r="AFL99" s="267"/>
      <c r="AFM99" s="267"/>
      <c r="AFN99" s="267"/>
      <c r="AFO99" s="267"/>
      <c r="AFP99" s="267"/>
      <c r="AFQ99" s="267"/>
      <c r="AFR99" s="267"/>
      <c r="AFS99" s="267"/>
      <c r="AFT99" s="267"/>
      <c r="AFU99" s="267"/>
      <c r="AFV99" s="267"/>
      <c r="AFW99" s="267"/>
      <c r="AFX99" s="267"/>
      <c r="AFY99" s="267"/>
      <c r="AFZ99" s="267"/>
      <c r="AGA99" s="267"/>
      <c r="AGB99" s="267"/>
      <c r="AGC99" s="267"/>
      <c r="AGD99" s="267"/>
      <c r="AGE99" s="267"/>
      <c r="AGF99" s="267"/>
      <c r="AGG99" s="267"/>
      <c r="AGH99" s="267"/>
      <c r="AGI99" s="267"/>
      <c r="AGJ99" s="267"/>
      <c r="AGK99" s="267"/>
      <c r="AGL99" s="267"/>
      <c r="AGM99" s="267"/>
      <c r="AGN99" s="267"/>
      <c r="AGO99" s="267"/>
      <c r="AGP99" s="267"/>
      <c r="AGQ99" s="267"/>
      <c r="AGR99" s="267"/>
      <c r="AGS99" s="267"/>
      <c r="AGT99" s="267"/>
      <c r="AGU99" s="267"/>
      <c r="AGV99" s="267"/>
      <c r="AGW99" s="267"/>
      <c r="AGX99" s="267"/>
      <c r="AGY99" s="267"/>
      <c r="AGZ99" s="267"/>
      <c r="AHA99" s="267"/>
      <c r="AHB99" s="267"/>
      <c r="AHC99" s="267"/>
      <c r="AHD99" s="267"/>
      <c r="AHE99" s="267"/>
      <c r="AHF99" s="267"/>
      <c r="AHG99" s="267"/>
      <c r="AHH99" s="267"/>
      <c r="AHI99" s="267"/>
      <c r="AHJ99" s="267"/>
      <c r="AHK99" s="267"/>
      <c r="AHL99" s="267"/>
      <c r="AHM99" s="267"/>
      <c r="AHN99" s="267"/>
      <c r="AHO99" s="267"/>
      <c r="AHP99" s="267"/>
      <c r="AHQ99" s="267"/>
      <c r="AHR99" s="267"/>
      <c r="AHS99" s="267"/>
      <c r="AHT99" s="267"/>
      <c r="AHU99" s="267"/>
      <c r="AHV99" s="267"/>
      <c r="AHW99" s="267"/>
      <c r="AHX99" s="267"/>
      <c r="AHY99" s="267"/>
      <c r="AHZ99" s="267"/>
      <c r="AIA99" s="267"/>
      <c r="AIB99" s="267"/>
      <c r="AIC99" s="267"/>
      <c r="AID99" s="267"/>
      <c r="AIE99" s="267"/>
      <c r="AIF99" s="267"/>
      <c r="AIG99" s="267"/>
      <c r="AIH99" s="267"/>
      <c r="AII99" s="267"/>
      <c r="AIJ99" s="267"/>
      <c r="AIK99" s="267"/>
      <c r="AIL99" s="267"/>
      <c r="AIM99" s="267"/>
      <c r="AIN99" s="267"/>
      <c r="AIO99" s="267"/>
      <c r="AIP99" s="267"/>
      <c r="AIQ99" s="267"/>
      <c r="AIR99" s="267"/>
      <c r="AIS99" s="267"/>
      <c r="AIT99" s="267"/>
      <c r="AIU99" s="267"/>
      <c r="AIV99" s="267"/>
      <c r="AIW99" s="267"/>
      <c r="AIX99" s="267"/>
      <c r="AIY99" s="267"/>
      <c r="AIZ99" s="267"/>
      <c r="AJA99" s="267"/>
      <c r="AJB99" s="267"/>
      <c r="AJC99" s="267"/>
      <c r="AJD99" s="267"/>
      <c r="AJE99" s="267"/>
      <c r="AJF99" s="267"/>
      <c r="AJG99" s="267"/>
      <c r="AJH99" s="267"/>
      <c r="AJI99" s="267"/>
      <c r="AJJ99" s="267"/>
      <c r="AJK99" s="267"/>
      <c r="AJL99" s="267"/>
      <c r="AJM99" s="267"/>
      <c r="AJN99" s="267"/>
      <c r="AJO99" s="267"/>
      <c r="AJP99" s="267"/>
      <c r="AJQ99" s="267"/>
      <c r="AJR99" s="267"/>
      <c r="AJS99" s="267"/>
      <c r="AJT99" s="267"/>
      <c r="AJU99" s="267"/>
      <c r="AJV99" s="267"/>
      <c r="AJW99" s="267"/>
      <c r="AJX99" s="267"/>
      <c r="AJY99" s="267"/>
      <c r="AJZ99" s="267"/>
      <c r="AKA99" s="267"/>
      <c r="AKB99" s="267"/>
      <c r="AKC99" s="267"/>
      <c r="AKD99" s="267"/>
      <c r="AKE99" s="267"/>
      <c r="AKF99" s="267"/>
      <c r="AKG99" s="267"/>
      <c r="AKH99" s="267"/>
      <c r="AKI99" s="267"/>
      <c r="AKJ99" s="267"/>
      <c r="AKK99" s="267"/>
      <c r="AKL99" s="267"/>
      <c r="AKM99" s="267"/>
      <c r="AKN99" s="267"/>
      <c r="AKO99" s="267"/>
      <c r="AKP99" s="267"/>
      <c r="AKQ99" s="267"/>
      <c r="AKR99" s="267"/>
      <c r="AKS99" s="267"/>
      <c r="AKT99" s="267"/>
      <c r="AKU99" s="267"/>
      <c r="AKV99" s="267"/>
      <c r="AKW99" s="267"/>
      <c r="AKX99" s="267"/>
      <c r="AKY99" s="267"/>
      <c r="AKZ99" s="267"/>
      <c r="ALA99" s="267"/>
      <c r="ALB99" s="267"/>
      <c r="ALC99" s="267"/>
      <c r="ALD99" s="267"/>
      <c r="ALE99" s="267"/>
      <c r="ALF99" s="267"/>
      <c r="ALG99" s="267"/>
      <c r="ALH99" s="267"/>
      <c r="ALI99" s="267"/>
      <c r="ALJ99" s="267"/>
      <c r="ALK99" s="267"/>
      <c r="ALL99" s="267"/>
      <c r="ALM99" s="267"/>
      <c r="ALN99" s="267"/>
      <c r="ALO99" s="267"/>
      <c r="ALP99" s="267"/>
      <c r="ALQ99" s="267"/>
      <c r="ALR99" s="267"/>
      <c r="ALS99" s="267"/>
      <c r="ALT99" s="267"/>
      <c r="ALU99" s="267"/>
      <c r="ALV99" s="267"/>
      <c r="ALW99" s="267"/>
      <c r="ALX99" s="267"/>
      <c r="ALY99" s="267"/>
      <c r="ALZ99" s="267"/>
      <c r="AMA99" s="267"/>
      <c r="AMB99" s="267"/>
      <c r="AMC99" s="267"/>
      <c r="AMD99" s="267"/>
      <c r="AME99" s="267"/>
      <c r="AMF99" s="267"/>
      <c r="AMG99" s="267"/>
      <c r="AMH99" s="267"/>
    </row>
    <row r="100" spans="1:1025" s="239" customFormat="1" ht="12.75">
      <c r="A100" s="1055" t="s">
        <v>2306</v>
      </c>
      <c r="B100" s="1007" t="s">
        <v>8399</v>
      </c>
      <c r="C100" s="1047">
        <v>1581706936.02</v>
      </c>
      <c r="D100" s="1047">
        <v>63448287.399999999</v>
      </c>
      <c r="E100" s="1047">
        <v>1645155223.4200001</v>
      </c>
      <c r="F100" s="1047">
        <v>929137891.42999995</v>
      </c>
      <c r="G100" s="1047">
        <v>716017331.99000001</v>
      </c>
      <c r="H100" s="1054">
        <f t="shared" si="1"/>
        <v>0.56477217359373488</v>
      </c>
      <c r="I100" s="100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267"/>
      <c r="BE100" s="267"/>
      <c r="BF100" s="267"/>
      <c r="BG100" s="267"/>
      <c r="BH100" s="267"/>
      <c r="BI100" s="267"/>
      <c r="BJ100" s="267"/>
      <c r="BK100" s="267"/>
      <c r="BL100" s="267"/>
      <c r="BM100" s="267"/>
      <c r="BN100" s="267"/>
      <c r="BO100" s="267"/>
      <c r="BP100" s="267"/>
      <c r="BQ100" s="267"/>
      <c r="BR100" s="267"/>
      <c r="BS100" s="267"/>
      <c r="BT100" s="267"/>
      <c r="BU100" s="267"/>
      <c r="BV100" s="267"/>
      <c r="BW100" s="267"/>
      <c r="BX100" s="267"/>
      <c r="BY100" s="267"/>
      <c r="BZ100" s="267"/>
      <c r="CA100" s="267"/>
      <c r="CB100" s="267"/>
      <c r="CC100" s="267"/>
      <c r="CD100" s="267"/>
      <c r="CE100" s="267"/>
      <c r="CF100" s="267"/>
      <c r="CG100" s="267"/>
      <c r="CH100" s="267"/>
      <c r="CI100" s="267"/>
      <c r="CJ100" s="267"/>
      <c r="CK100" s="267"/>
      <c r="CL100" s="267"/>
      <c r="CM100" s="267"/>
      <c r="CN100" s="267"/>
      <c r="CO100" s="267"/>
      <c r="CP100" s="267"/>
      <c r="CQ100" s="267"/>
      <c r="CR100" s="267"/>
      <c r="CS100" s="267"/>
      <c r="CT100" s="267"/>
      <c r="CU100" s="267"/>
      <c r="CV100" s="267"/>
      <c r="CW100" s="267"/>
      <c r="CX100" s="267"/>
      <c r="CY100" s="267"/>
      <c r="CZ100" s="267"/>
      <c r="DA100" s="267"/>
      <c r="DB100" s="267"/>
      <c r="DC100" s="267"/>
      <c r="DD100" s="267"/>
      <c r="DE100" s="267"/>
      <c r="DF100" s="267"/>
      <c r="DG100" s="267"/>
      <c r="DH100" s="267"/>
      <c r="DI100" s="267"/>
      <c r="DJ100" s="267"/>
      <c r="DK100" s="267"/>
      <c r="DL100" s="267"/>
      <c r="DM100" s="267"/>
      <c r="DN100" s="267"/>
      <c r="DO100" s="267"/>
      <c r="DP100" s="267"/>
      <c r="DQ100" s="267"/>
      <c r="DR100" s="267"/>
      <c r="DS100" s="267"/>
      <c r="DT100" s="267"/>
      <c r="DU100" s="267"/>
      <c r="DV100" s="267"/>
      <c r="DW100" s="267"/>
      <c r="DX100" s="267"/>
      <c r="DY100" s="267"/>
      <c r="DZ100" s="267"/>
      <c r="EA100" s="267"/>
      <c r="EB100" s="267"/>
      <c r="EC100" s="267"/>
      <c r="ED100" s="267"/>
      <c r="EE100" s="267"/>
      <c r="EF100" s="267"/>
      <c r="EG100" s="267"/>
      <c r="EH100" s="267"/>
      <c r="EI100" s="267"/>
      <c r="EJ100" s="267"/>
      <c r="EK100" s="267"/>
      <c r="EL100" s="267"/>
      <c r="EM100" s="267"/>
      <c r="EN100" s="267"/>
      <c r="EO100" s="267"/>
      <c r="EP100" s="267"/>
      <c r="EQ100" s="267"/>
      <c r="ER100" s="267"/>
      <c r="ES100" s="267"/>
      <c r="ET100" s="267"/>
      <c r="EU100" s="267"/>
      <c r="EV100" s="267"/>
      <c r="EW100" s="267"/>
      <c r="EX100" s="267"/>
      <c r="EY100" s="267"/>
      <c r="EZ100" s="267"/>
      <c r="FA100" s="267"/>
      <c r="FB100" s="267"/>
      <c r="FC100" s="267"/>
      <c r="FD100" s="267"/>
      <c r="FE100" s="267"/>
      <c r="FF100" s="267"/>
      <c r="FG100" s="267"/>
      <c r="FH100" s="267"/>
      <c r="FI100" s="267"/>
      <c r="FJ100" s="267"/>
      <c r="FK100" s="267"/>
      <c r="FL100" s="267"/>
      <c r="FM100" s="267"/>
      <c r="FN100" s="267"/>
      <c r="FO100" s="267"/>
      <c r="FP100" s="267"/>
      <c r="FQ100" s="267"/>
      <c r="FR100" s="267"/>
      <c r="FS100" s="267"/>
      <c r="FT100" s="267"/>
      <c r="FU100" s="267"/>
      <c r="FV100" s="267"/>
      <c r="FW100" s="267"/>
      <c r="FX100" s="267"/>
      <c r="FY100" s="267"/>
      <c r="FZ100" s="267"/>
      <c r="GA100" s="267"/>
      <c r="GB100" s="267"/>
      <c r="GC100" s="267"/>
      <c r="GD100" s="267"/>
      <c r="GE100" s="267"/>
      <c r="GF100" s="267"/>
      <c r="GG100" s="267"/>
      <c r="GH100" s="267"/>
      <c r="GI100" s="267"/>
      <c r="GJ100" s="267"/>
      <c r="GK100" s="267"/>
      <c r="GL100" s="267"/>
      <c r="GM100" s="267"/>
      <c r="GN100" s="267"/>
      <c r="GO100" s="267"/>
      <c r="GP100" s="267"/>
      <c r="GQ100" s="267"/>
      <c r="GR100" s="267"/>
      <c r="GS100" s="267"/>
      <c r="GT100" s="267"/>
      <c r="GU100" s="267"/>
      <c r="GV100" s="267"/>
      <c r="GW100" s="267"/>
      <c r="GX100" s="267"/>
      <c r="GY100" s="267"/>
      <c r="GZ100" s="267"/>
      <c r="HA100" s="267"/>
      <c r="HB100" s="267"/>
      <c r="HC100" s="267"/>
      <c r="HD100" s="267"/>
      <c r="HE100" s="267"/>
      <c r="HF100" s="267"/>
      <c r="HG100" s="267"/>
      <c r="HH100" s="267"/>
      <c r="HI100" s="267"/>
      <c r="HJ100" s="267"/>
      <c r="HK100" s="267"/>
      <c r="HL100" s="267"/>
      <c r="HM100" s="267"/>
      <c r="HN100" s="267"/>
      <c r="HO100" s="267"/>
      <c r="HP100" s="267"/>
      <c r="HQ100" s="267"/>
      <c r="HR100" s="267"/>
      <c r="HS100" s="267"/>
      <c r="HT100" s="267"/>
      <c r="HU100" s="267"/>
      <c r="HV100" s="267"/>
      <c r="HW100" s="267"/>
      <c r="HX100" s="267"/>
      <c r="HY100" s="267"/>
      <c r="HZ100" s="267"/>
      <c r="IA100" s="267"/>
      <c r="IB100" s="267"/>
      <c r="IC100" s="267"/>
      <c r="ID100" s="267"/>
      <c r="IE100" s="267"/>
      <c r="IF100" s="267"/>
      <c r="IG100" s="267"/>
      <c r="IH100" s="267"/>
      <c r="II100" s="267"/>
      <c r="IJ100" s="267"/>
      <c r="IK100" s="267"/>
      <c r="IL100" s="267"/>
      <c r="IM100" s="267"/>
      <c r="IN100" s="267"/>
      <c r="IO100" s="267"/>
      <c r="IP100" s="267"/>
      <c r="IQ100" s="267"/>
      <c r="IR100" s="267"/>
      <c r="IS100" s="267"/>
      <c r="IT100" s="267"/>
      <c r="IU100" s="267"/>
      <c r="IV100" s="267"/>
      <c r="IW100" s="267"/>
      <c r="IX100" s="267"/>
      <c r="IY100" s="267"/>
      <c r="IZ100" s="267"/>
      <c r="JA100" s="267"/>
      <c r="JB100" s="267"/>
      <c r="JC100" s="267"/>
      <c r="JD100" s="267"/>
      <c r="JE100" s="267"/>
      <c r="JF100" s="267"/>
      <c r="JG100" s="267"/>
      <c r="JH100" s="267"/>
      <c r="JI100" s="267"/>
      <c r="JJ100" s="267"/>
      <c r="JK100" s="267"/>
      <c r="JL100" s="267"/>
      <c r="JM100" s="267"/>
      <c r="JN100" s="267"/>
      <c r="JO100" s="267"/>
      <c r="JP100" s="267"/>
      <c r="JQ100" s="267"/>
      <c r="JR100" s="267"/>
      <c r="JS100" s="267"/>
      <c r="JT100" s="267"/>
      <c r="JU100" s="267"/>
      <c r="JV100" s="267"/>
      <c r="JW100" s="267"/>
      <c r="JX100" s="267"/>
      <c r="JY100" s="267"/>
      <c r="JZ100" s="267"/>
      <c r="KA100" s="267"/>
      <c r="KB100" s="267"/>
      <c r="KC100" s="267"/>
      <c r="KD100" s="267"/>
      <c r="KE100" s="267"/>
      <c r="KF100" s="267"/>
      <c r="KG100" s="267"/>
      <c r="KH100" s="267"/>
      <c r="KI100" s="267"/>
      <c r="KJ100" s="267"/>
      <c r="KK100" s="267"/>
      <c r="KL100" s="267"/>
      <c r="KM100" s="267"/>
      <c r="KN100" s="267"/>
      <c r="KO100" s="267"/>
      <c r="KP100" s="267"/>
      <c r="KQ100" s="267"/>
      <c r="KR100" s="267"/>
      <c r="KS100" s="267"/>
      <c r="KT100" s="267"/>
      <c r="KU100" s="267"/>
      <c r="KV100" s="267"/>
      <c r="KW100" s="267"/>
      <c r="KX100" s="267"/>
      <c r="KY100" s="267"/>
      <c r="KZ100" s="267"/>
      <c r="LA100" s="267"/>
      <c r="LB100" s="267"/>
      <c r="LC100" s="267"/>
      <c r="LD100" s="267"/>
      <c r="LE100" s="267"/>
      <c r="LF100" s="267"/>
      <c r="LG100" s="267"/>
      <c r="LH100" s="267"/>
      <c r="LI100" s="267"/>
      <c r="LJ100" s="267"/>
      <c r="LK100" s="267"/>
      <c r="LL100" s="267"/>
      <c r="LM100" s="267"/>
      <c r="LN100" s="267"/>
      <c r="LO100" s="267"/>
      <c r="LP100" s="267"/>
      <c r="LQ100" s="267"/>
      <c r="LR100" s="267"/>
      <c r="LS100" s="267"/>
      <c r="LT100" s="267"/>
      <c r="LU100" s="267"/>
      <c r="LV100" s="267"/>
      <c r="LW100" s="267"/>
      <c r="LX100" s="267"/>
      <c r="LY100" s="267"/>
      <c r="LZ100" s="267"/>
      <c r="MA100" s="267"/>
      <c r="MB100" s="267"/>
      <c r="MC100" s="267"/>
      <c r="MD100" s="267"/>
      <c r="ME100" s="267"/>
      <c r="MF100" s="267"/>
      <c r="MG100" s="267"/>
      <c r="MH100" s="267"/>
      <c r="MI100" s="267"/>
      <c r="MJ100" s="267"/>
      <c r="MK100" s="267"/>
      <c r="ML100" s="267"/>
      <c r="MM100" s="267"/>
      <c r="MN100" s="267"/>
      <c r="MO100" s="267"/>
      <c r="MP100" s="267"/>
      <c r="MQ100" s="267"/>
      <c r="MR100" s="267"/>
      <c r="MS100" s="267"/>
      <c r="MT100" s="267"/>
      <c r="MU100" s="267"/>
      <c r="MV100" s="267"/>
      <c r="MW100" s="267"/>
      <c r="MX100" s="267"/>
      <c r="MY100" s="267"/>
      <c r="MZ100" s="267"/>
      <c r="NA100" s="267"/>
      <c r="NB100" s="267"/>
      <c r="NC100" s="267"/>
      <c r="ND100" s="267"/>
      <c r="NE100" s="267"/>
      <c r="NF100" s="267"/>
      <c r="NG100" s="267"/>
      <c r="NH100" s="267"/>
      <c r="NI100" s="267"/>
      <c r="NJ100" s="267"/>
      <c r="NK100" s="267"/>
      <c r="NL100" s="267"/>
      <c r="NM100" s="267"/>
      <c r="NN100" s="267"/>
      <c r="NO100" s="267"/>
      <c r="NP100" s="267"/>
      <c r="NQ100" s="267"/>
      <c r="NR100" s="267"/>
      <c r="NS100" s="267"/>
      <c r="NT100" s="267"/>
      <c r="NU100" s="267"/>
      <c r="NV100" s="267"/>
      <c r="NW100" s="267"/>
      <c r="NX100" s="267"/>
      <c r="NY100" s="267"/>
      <c r="NZ100" s="267"/>
      <c r="OA100" s="267"/>
      <c r="OB100" s="267"/>
      <c r="OC100" s="267"/>
      <c r="OD100" s="267"/>
      <c r="OE100" s="267"/>
      <c r="OF100" s="267"/>
      <c r="OG100" s="267"/>
      <c r="OH100" s="267"/>
      <c r="OI100" s="267"/>
      <c r="OJ100" s="267"/>
      <c r="OK100" s="267"/>
      <c r="OL100" s="267"/>
      <c r="OM100" s="267"/>
      <c r="ON100" s="267"/>
      <c r="OO100" s="267"/>
      <c r="OP100" s="267"/>
      <c r="OQ100" s="267"/>
      <c r="OR100" s="267"/>
      <c r="OS100" s="267"/>
      <c r="OT100" s="267"/>
      <c r="OU100" s="267"/>
      <c r="OV100" s="267"/>
      <c r="OW100" s="267"/>
      <c r="OX100" s="267"/>
      <c r="OY100" s="267"/>
      <c r="OZ100" s="267"/>
      <c r="PA100" s="267"/>
      <c r="PB100" s="267"/>
      <c r="PC100" s="267"/>
      <c r="PD100" s="267"/>
      <c r="PE100" s="267"/>
      <c r="PF100" s="267"/>
      <c r="PG100" s="267"/>
      <c r="PH100" s="267"/>
      <c r="PI100" s="267"/>
      <c r="PJ100" s="267"/>
      <c r="PK100" s="267"/>
      <c r="PL100" s="267"/>
      <c r="PM100" s="267"/>
      <c r="PN100" s="267"/>
      <c r="PO100" s="267"/>
      <c r="PP100" s="267"/>
      <c r="PQ100" s="267"/>
      <c r="PR100" s="267"/>
      <c r="PS100" s="267"/>
      <c r="PT100" s="267"/>
      <c r="PU100" s="267"/>
      <c r="PV100" s="267"/>
      <c r="PW100" s="267"/>
      <c r="PX100" s="267"/>
      <c r="PY100" s="267"/>
      <c r="PZ100" s="267"/>
      <c r="QA100" s="267"/>
      <c r="QB100" s="267"/>
      <c r="QC100" s="267"/>
      <c r="QD100" s="267"/>
      <c r="QE100" s="267"/>
      <c r="QF100" s="267"/>
      <c r="QG100" s="267"/>
      <c r="QH100" s="267"/>
      <c r="QI100" s="267"/>
      <c r="QJ100" s="267"/>
      <c r="QK100" s="267"/>
      <c r="QL100" s="267"/>
      <c r="QM100" s="267"/>
      <c r="QN100" s="267"/>
      <c r="QO100" s="267"/>
      <c r="QP100" s="267"/>
      <c r="QQ100" s="267"/>
      <c r="QR100" s="267"/>
      <c r="QS100" s="267"/>
      <c r="QT100" s="267"/>
      <c r="QU100" s="267"/>
      <c r="QV100" s="267"/>
      <c r="QW100" s="267"/>
      <c r="QX100" s="267"/>
      <c r="QY100" s="267"/>
      <c r="QZ100" s="267"/>
      <c r="RA100" s="267"/>
      <c r="RB100" s="267"/>
      <c r="RC100" s="267"/>
      <c r="RD100" s="267"/>
      <c r="RE100" s="267"/>
      <c r="RF100" s="267"/>
      <c r="RG100" s="267"/>
      <c r="RH100" s="267"/>
      <c r="RI100" s="267"/>
      <c r="RJ100" s="267"/>
      <c r="RK100" s="267"/>
      <c r="RL100" s="267"/>
      <c r="RM100" s="267"/>
      <c r="RN100" s="267"/>
      <c r="RO100" s="267"/>
      <c r="RP100" s="267"/>
      <c r="RQ100" s="267"/>
      <c r="RR100" s="267"/>
      <c r="RS100" s="267"/>
      <c r="RT100" s="267"/>
      <c r="RU100" s="267"/>
      <c r="RV100" s="267"/>
      <c r="RW100" s="267"/>
      <c r="RX100" s="267"/>
      <c r="RY100" s="267"/>
      <c r="RZ100" s="267"/>
      <c r="SA100" s="267"/>
      <c r="SB100" s="267"/>
      <c r="SC100" s="267"/>
      <c r="SD100" s="267"/>
      <c r="SE100" s="267"/>
      <c r="SF100" s="267"/>
      <c r="SG100" s="267"/>
      <c r="SH100" s="267"/>
      <c r="SI100" s="267"/>
      <c r="SJ100" s="267"/>
      <c r="SK100" s="267"/>
      <c r="SL100" s="267"/>
      <c r="SM100" s="267"/>
      <c r="SN100" s="267"/>
      <c r="SO100" s="267"/>
      <c r="SP100" s="267"/>
      <c r="SQ100" s="267"/>
      <c r="SR100" s="267"/>
      <c r="SS100" s="267"/>
      <c r="ST100" s="267"/>
      <c r="SU100" s="267"/>
      <c r="SV100" s="267"/>
      <c r="SW100" s="267"/>
      <c r="SX100" s="267"/>
      <c r="SY100" s="267"/>
      <c r="SZ100" s="267"/>
      <c r="TA100" s="267"/>
      <c r="TB100" s="267"/>
      <c r="TC100" s="267"/>
      <c r="TD100" s="267"/>
      <c r="TE100" s="267"/>
      <c r="TF100" s="267"/>
      <c r="TG100" s="267"/>
      <c r="TH100" s="267"/>
      <c r="TI100" s="267"/>
      <c r="TJ100" s="267"/>
      <c r="TK100" s="267"/>
      <c r="TL100" s="267"/>
      <c r="TM100" s="267"/>
      <c r="TN100" s="267"/>
      <c r="TO100" s="267"/>
      <c r="TP100" s="267"/>
      <c r="TQ100" s="267"/>
      <c r="TR100" s="267"/>
      <c r="TS100" s="267"/>
      <c r="TT100" s="267"/>
      <c r="TU100" s="267"/>
      <c r="TV100" s="267"/>
      <c r="TW100" s="267"/>
      <c r="TX100" s="267"/>
      <c r="TY100" s="267"/>
      <c r="TZ100" s="267"/>
      <c r="UA100" s="267"/>
      <c r="UB100" s="267"/>
      <c r="UC100" s="267"/>
      <c r="UD100" s="267"/>
      <c r="UE100" s="267"/>
      <c r="UF100" s="267"/>
      <c r="UG100" s="267"/>
      <c r="UH100" s="267"/>
      <c r="UI100" s="267"/>
      <c r="UJ100" s="267"/>
      <c r="UK100" s="267"/>
      <c r="UL100" s="267"/>
      <c r="UM100" s="267"/>
      <c r="UN100" s="267"/>
      <c r="UO100" s="267"/>
      <c r="UP100" s="267"/>
      <c r="UQ100" s="267"/>
      <c r="UR100" s="267"/>
      <c r="US100" s="267"/>
      <c r="UT100" s="267"/>
      <c r="UU100" s="267"/>
      <c r="UV100" s="267"/>
      <c r="UW100" s="267"/>
      <c r="UX100" s="267"/>
      <c r="UY100" s="267"/>
      <c r="UZ100" s="267"/>
      <c r="VA100" s="267"/>
      <c r="VB100" s="267"/>
      <c r="VC100" s="267"/>
      <c r="VD100" s="267"/>
      <c r="VE100" s="267"/>
      <c r="VF100" s="267"/>
      <c r="VG100" s="267"/>
      <c r="VH100" s="267"/>
      <c r="VI100" s="267"/>
      <c r="VJ100" s="267"/>
      <c r="VK100" s="267"/>
      <c r="VL100" s="267"/>
      <c r="VM100" s="267"/>
      <c r="VN100" s="267"/>
      <c r="VO100" s="267"/>
      <c r="VP100" s="267"/>
      <c r="VQ100" s="267"/>
      <c r="VR100" s="267"/>
      <c r="VS100" s="267"/>
      <c r="VT100" s="267"/>
      <c r="VU100" s="267"/>
      <c r="VV100" s="267"/>
      <c r="VW100" s="267"/>
      <c r="VX100" s="267"/>
      <c r="VY100" s="267"/>
      <c r="VZ100" s="267"/>
      <c r="WA100" s="267"/>
      <c r="WB100" s="267"/>
      <c r="WC100" s="267"/>
      <c r="WD100" s="267"/>
      <c r="WE100" s="267"/>
      <c r="WF100" s="267"/>
      <c r="WG100" s="267"/>
      <c r="WH100" s="267"/>
      <c r="WI100" s="267"/>
      <c r="WJ100" s="267"/>
      <c r="WK100" s="267"/>
      <c r="WL100" s="267"/>
      <c r="WM100" s="267"/>
      <c r="WN100" s="267"/>
      <c r="WO100" s="267"/>
      <c r="WP100" s="267"/>
      <c r="WQ100" s="267"/>
      <c r="WR100" s="267"/>
      <c r="WS100" s="267"/>
      <c r="WT100" s="267"/>
      <c r="WU100" s="267"/>
      <c r="WV100" s="267"/>
      <c r="WW100" s="267"/>
      <c r="WX100" s="267"/>
      <c r="WY100" s="267"/>
      <c r="WZ100" s="267"/>
      <c r="XA100" s="267"/>
      <c r="XB100" s="267"/>
      <c r="XC100" s="267"/>
      <c r="XD100" s="267"/>
      <c r="XE100" s="267"/>
      <c r="XF100" s="267"/>
      <c r="XG100" s="267"/>
      <c r="XH100" s="267"/>
      <c r="XI100" s="267"/>
      <c r="XJ100" s="267"/>
      <c r="XK100" s="267"/>
      <c r="XL100" s="267"/>
      <c r="XM100" s="267"/>
      <c r="XN100" s="267"/>
      <c r="XO100" s="267"/>
      <c r="XP100" s="267"/>
      <c r="XQ100" s="267"/>
      <c r="XR100" s="267"/>
      <c r="XS100" s="267"/>
      <c r="XT100" s="267"/>
      <c r="XU100" s="267"/>
      <c r="XV100" s="267"/>
      <c r="XW100" s="267"/>
      <c r="XX100" s="267"/>
      <c r="XY100" s="267"/>
      <c r="XZ100" s="267"/>
      <c r="YA100" s="267"/>
      <c r="YB100" s="267"/>
      <c r="YC100" s="267"/>
      <c r="YD100" s="267"/>
      <c r="YE100" s="267"/>
      <c r="YF100" s="267"/>
      <c r="YG100" s="267"/>
      <c r="YH100" s="267"/>
      <c r="YI100" s="267"/>
      <c r="YJ100" s="267"/>
      <c r="YK100" s="267"/>
      <c r="YL100" s="267"/>
      <c r="YM100" s="267"/>
      <c r="YN100" s="267"/>
      <c r="YO100" s="267"/>
      <c r="YP100" s="267"/>
      <c r="YQ100" s="267"/>
      <c r="YR100" s="267"/>
      <c r="YS100" s="267"/>
      <c r="YT100" s="267"/>
      <c r="YU100" s="267"/>
      <c r="YV100" s="267"/>
      <c r="YW100" s="267"/>
      <c r="YX100" s="267"/>
      <c r="YY100" s="267"/>
      <c r="YZ100" s="267"/>
      <c r="ZA100" s="267"/>
      <c r="ZB100" s="267"/>
      <c r="ZC100" s="267"/>
      <c r="ZD100" s="267"/>
      <c r="ZE100" s="267"/>
      <c r="ZF100" s="267"/>
      <c r="ZG100" s="267"/>
      <c r="ZH100" s="267"/>
      <c r="ZI100" s="267"/>
      <c r="ZJ100" s="267"/>
      <c r="ZK100" s="267"/>
      <c r="ZL100" s="267"/>
      <c r="ZM100" s="267"/>
      <c r="ZN100" s="267"/>
      <c r="ZO100" s="267"/>
      <c r="ZP100" s="267"/>
      <c r="ZQ100" s="267"/>
      <c r="ZR100" s="267"/>
      <c r="ZS100" s="267"/>
      <c r="ZT100" s="267"/>
      <c r="ZU100" s="267"/>
      <c r="ZV100" s="267"/>
      <c r="ZW100" s="267"/>
      <c r="ZX100" s="267"/>
      <c r="ZY100" s="267"/>
      <c r="ZZ100" s="267"/>
      <c r="AAA100" s="267"/>
      <c r="AAB100" s="267"/>
      <c r="AAC100" s="267"/>
      <c r="AAD100" s="267"/>
      <c r="AAE100" s="267"/>
      <c r="AAF100" s="267"/>
      <c r="AAG100" s="267"/>
      <c r="AAH100" s="267"/>
      <c r="AAI100" s="267"/>
      <c r="AAJ100" s="267"/>
      <c r="AAK100" s="267"/>
      <c r="AAL100" s="267"/>
      <c r="AAM100" s="267"/>
      <c r="AAN100" s="267"/>
      <c r="AAO100" s="267"/>
      <c r="AAP100" s="267"/>
      <c r="AAQ100" s="267"/>
      <c r="AAR100" s="267"/>
      <c r="AAS100" s="267"/>
      <c r="AAT100" s="267"/>
      <c r="AAU100" s="267"/>
      <c r="AAV100" s="267"/>
      <c r="AAW100" s="267"/>
      <c r="AAX100" s="267"/>
      <c r="AAY100" s="267"/>
      <c r="AAZ100" s="267"/>
      <c r="ABA100" s="267"/>
      <c r="ABB100" s="267"/>
      <c r="ABC100" s="267"/>
      <c r="ABD100" s="267"/>
      <c r="ABE100" s="267"/>
      <c r="ABF100" s="267"/>
      <c r="ABG100" s="267"/>
      <c r="ABH100" s="267"/>
      <c r="ABI100" s="267"/>
      <c r="ABJ100" s="267"/>
      <c r="ABK100" s="267"/>
      <c r="ABL100" s="267"/>
      <c r="ABM100" s="267"/>
      <c r="ABN100" s="267"/>
      <c r="ABO100" s="267"/>
      <c r="ABP100" s="267"/>
      <c r="ABQ100" s="267"/>
      <c r="ABR100" s="267"/>
      <c r="ABS100" s="267"/>
      <c r="ABT100" s="267"/>
      <c r="ABU100" s="267"/>
      <c r="ABV100" s="267"/>
      <c r="ABW100" s="267"/>
      <c r="ABX100" s="267"/>
      <c r="ABY100" s="267"/>
      <c r="ABZ100" s="267"/>
      <c r="ACA100" s="267"/>
      <c r="ACB100" s="267"/>
      <c r="ACC100" s="267"/>
      <c r="ACD100" s="267"/>
      <c r="ACE100" s="267"/>
      <c r="ACF100" s="267"/>
      <c r="ACG100" s="267"/>
      <c r="ACH100" s="267"/>
      <c r="ACI100" s="267"/>
      <c r="ACJ100" s="267"/>
      <c r="ACK100" s="267"/>
      <c r="ACL100" s="267"/>
      <c r="ACM100" s="267"/>
      <c r="ACN100" s="267"/>
      <c r="ACO100" s="267"/>
      <c r="ACP100" s="267"/>
      <c r="ACQ100" s="267"/>
      <c r="ACR100" s="267"/>
      <c r="ACS100" s="267"/>
      <c r="ACT100" s="267"/>
      <c r="ACU100" s="267"/>
      <c r="ACV100" s="267"/>
      <c r="ACW100" s="267"/>
      <c r="ACX100" s="267"/>
      <c r="ACY100" s="267"/>
      <c r="ACZ100" s="267"/>
      <c r="ADA100" s="267"/>
      <c r="ADB100" s="267"/>
      <c r="ADC100" s="267"/>
      <c r="ADD100" s="267"/>
      <c r="ADE100" s="267"/>
      <c r="ADF100" s="267"/>
      <c r="ADG100" s="267"/>
      <c r="ADH100" s="267"/>
      <c r="ADI100" s="267"/>
      <c r="ADJ100" s="267"/>
      <c r="ADK100" s="267"/>
      <c r="ADL100" s="267"/>
      <c r="ADM100" s="267"/>
      <c r="ADN100" s="267"/>
      <c r="ADO100" s="267"/>
      <c r="ADP100" s="267"/>
      <c r="ADQ100" s="267"/>
      <c r="ADR100" s="267"/>
      <c r="ADS100" s="267"/>
      <c r="ADT100" s="267"/>
      <c r="ADU100" s="267"/>
      <c r="ADV100" s="267"/>
      <c r="ADW100" s="267"/>
      <c r="ADX100" s="267"/>
      <c r="ADY100" s="267"/>
      <c r="ADZ100" s="267"/>
      <c r="AEA100" s="267"/>
      <c r="AEB100" s="267"/>
      <c r="AEC100" s="267"/>
      <c r="AED100" s="267"/>
      <c r="AEE100" s="267"/>
      <c r="AEF100" s="267"/>
      <c r="AEG100" s="267"/>
      <c r="AEH100" s="267"/>
      <c r="AEI100" s="267"/>
      <c r="AEJ100" s="267"/>
      <c r="AEK100" s="267"/>
      <c r="AEL100" s="267"/>
      <c r="AEM100" s="267"/>
      <c r="AEN100" s="267"/>
      <c r="AEO100" s="267"/>
      <c r="AEP100" s="267"/>
      <c r="AEQ100" s="267"/>
      <c r="AER100" s="267"/>
      <c r="AES100" s="267"/>
      <c r="AET100" s="267"/>
      <c r="AEU100" s="267"/>
      <c r="AEV100" s="267"/>
      <c r="AEW100" s="267"/>
      <c r="AEX100" s="267"/>
      <c r="AEY100" s="267"/>
      <c r="AEZ100" s="267"/>
      <c r="AFA100" s="267"/>
      <c r="AFB100" s="267"/>
      <c r="AFC100" s="267"/>
      <c r="AFD100" s="267"/>
      <c r="AFE100" s="267"/>
      <c r="AFF100" s="267"/>
      <c r="AFG100" s="267"/>
      <c r="AFH100" s="267"/>
      <c r="AFI100" s="267"/>
      <c r="AFJ100" s="267"/>
      <c r="AFK100" s="267"/>
      <c r="AFL100" s="267"/>
      <c r="AFM100" s="267"/>
      <c r="AFN100" s="267"/>
      <c r="AFO100" s="267"/>
      <c r="AFP100" s="267"/>
      <c r="AFQ100" s="267"/>
      <c r="AFR100" s="267"/>
      <c r="AFS100" s="267"/>
      <c r="AFT100" s="267"/>
      <c r="AFU100" s="267"/>
      <c r="AFV100" s="267"/>
      <c r="AFW100" s="267"/>
      <c r="AFX100" s="267"/>
      <c r="AFY100" s="267"/>
      <c r="AFZ100" s="267"/>
      <c r="AGA100" s="267"/>
      <c r="AGB100" s="267"/>
      <c r="AGC100" s="267"/>
      <c r="AGD100" s="267"/>
      <c r="AGE100" s="267"/>
      <c r="AGF100" s="267"/>
      <c r="AGG100" s="267"/>
      <c r="AGH100" s="267"/>
      <c r="AGI100" s="267"/>
      <c r="AGJ100" s="267"/>
      <c r="AGK100" s="267"/>
      <c r="AGL100" s="267"/>
      <c r="AGM100" s="267"/>
      <c r="AGN100" s="267"/>
      <c r="AGO100" s="267"/>
      <c r="AGP100" s="267"/>
      <c r="AGQ100" s="267"/>
      <c r="AGR100" s="267"/>
      <c r="AGS100" s="267"/>
      <c r="AGT100" s="267"/>
      <c r="AGU100" s="267"/>
      <c r="AGV100" s="267"/>
      <c r="AGW100" s="267"/>
      <c r="AGX100" s="267"/>
      <c r="AGY100" s="267"/>
      <c r="AGZ100" s="267"/>
      <c r="AHA100" s="267"/>
      <c r="AHB100" s="267"/>
      <c r="AHC100" s="267"/>
      <c r="AHD100" s="267"/>
      <c r="AHE100" s="267"/>
      <c r="AHF100" s="267"/>
      <c r="AHG100" s="267"/>
      <c r="AHH100" s="267"/>
      <c r="AHI100" s="267"/>
      <c r="AHJ100" s="267"/>
      <c r="AHK100" s="267"/>
      <c r="AHL100" s="267"/>
      <c r="AHM100" s="267"/>
      <c r="AHN100" s="267"/>
      <c r="AHO100" s="267"/>
      <c r="AHP100" s="267"/>
      <c r="AHQ100" s="267"/>
      <c r="AHR100" s="267"/>
      <c r="AHS100" s="267"/>
      <c r="AHT100" s="267"/>
      <c r="AHU100" s="267"/>
      <c r="AHV100" s="267"/>
      <c r="AHW100" s="267"/>
      <c r="AHX100" s="267"/>
      <c r="AHY100" s="267"/>
      <c r="AHZ100" s="267"/>
      <c r="AIA100" s="267"/>
      <c r="AIB100" s="267"/>
      <c r="AIC100" s="267"/>
      <c r="AID100" s="267"/>
      <c r="AIE100" s="267"/>
      <c r="AIF100" s="267"/>
      <c r="AIG100" s="267"/>
      <c r="AIH100" s="267"/>
      <c r="AII100" s="267"/>
      <c r="AIJ100" s="267"/>
      <c r="AIK100" s="267"/>
      <c r="AIL100" s="267"/>
      <c r="AIM100" s="267"/>
      <c r="AIN100" s="267"/>
      <c r="AIO100" s="267"/>
      <c r="AIP100" s="267"/>
      <c r="AIQ100" s="267"/>
      <c r="AIR100" s="267"/>
      <c r="AIS100" s="267"/>
      <c r="AIT100" s="267"/>
      <c r="AIU100" s="267"/>
      <c r="AIV100" s="267"/>
      <c r="AIW100" s="267"/>
      <c r="AIX100" s="267"/>
      <c r="AIY100" s="267"/>
      <c r="AIZ100" s="267"/>
      <c r="AJA100" s="267"/>
      <c r="AJB100" s="267"/>
      <c r="AJC100" s="267"/>
      <c r="AJD100" s="267"/>
      <c r="AJE100" s="267"/>
      <c r="AJF100" s="267"/>
      <c r="AJG100" s="267"/>
      <c r="AJH100" s="267"/>
      <c r="AJI100" s="267"/>
      <c r="AJJ100" s="267"/>
      <c r="AJK100" s="267"/>
      <c r="AJL100" s="267"/>
      <c r="AJM100" s="267"/>
      <c r="AJN100" s="267"/>
      <c r="AJO100" s="267"/>
      <c r="AJP100" s="267"/>
      <c r="AJQ100" s="267"/>
      <c r="AJR100" s="267"/>
      <c r="AJS100" s="267"/>
      <c r="AJT100" s="267"/>
      <c r="AJU100" s="267"/>
      <c r="AJV100" s="267"/>
      <c r="AJW100" s="267"/>
      <c r="AJX100" s="267"/>
      <c r="AJY100" s="267"/>
      <c r="AJZ100" s="267"/>
      <c r="AKA100" s="267"/>
      <c r="AKB100" s="267"/>
      <c r="AKC100" s="267"/>
      <c r="AKD100" s="267"/>
      <c r="AKE100" s="267"/>
      <c r="AKF100" s="267"/>
      <c r="AKG100" s="267"/>
      <c r="AKH100" s="267"/>
      <c r="AKI100" s="267"/>
      <c r="AKJ100" s="267"/>
      <c r="AKK100" s="267"/>
      <c r="AKL100" s="267"/>
      <c r="AKM100" s="267"/>
      <c r="AKN100" s="267"/>
      <c r="AKO100" s="267"/>
      <c r="AKP100" s="267"/>
      <c r="AKQ100" s="267"/>
      <c r="AKR100" s="267"/>
      <c r="AKS100" s="267"/>
      <c r="AKT100" s="267"/>
      <c r="AKU100" s="267"/>
      <c r="AKV100" s="267"/>
      <c r="AKW100" s="267"/>
      <c r="AKX100" s="267"/>
      <c r="AKY100" s="267"/>
      <c r="AKZ100" s="267"/>
      <c r="ALA100" s="267"/>
      <c r="ALB100" s="267"/>
      <c r="ALC100" s="267"/>
      <c r="ALD100" s="267"/>
      <c r="ALE100" s="267"/>
      <c r="ALF100" s="267"/>
      <c r="ALG100" s="267"/>
      <c r="ALH100" s="267"/>
      <c r="ALI100" s="267"/>
      <c r="ALJ100" s="267"/>
      <c r="ALK100" s="267"/>
      <c r="ALL100" s="267"/>
      <c r="ALM100" s="267"/>
      <c r="ALN100" s="267"/>
      <c r="ALO100" s="267"/>
      <c r="ALP100" s="267"/>
      <c r="ALQ100" s="267"/>
      <c r="ALR100" s="267"/>
      <c r="ALS100" s="267"/>
      <c r="ALT100" s="267"/>
      <c r="ALU100" s="267"/>
      <c r="ALV100" s="267"/>
      <c r="ALW100" s="267"/>
      <c r="ALX100" s="267"/>
      <c r="ALY100" s="267"/>
      <c r="ALZ100" s="267"/>
      <c r="AMA100" s="267"/>
      <c r="AMB100" s="267"/>
      <c r="AMC100" s="267"/>
      <c r="AMD100" s="267"/>
      <c r="AME100" s="267"/>
      <c r="AMF100" s="267"/>
      <c r="AMG100" s="267"/>
      <c r="AMH100" s="267"/>
    </row>
    <row r="101" spans="1:1025" s="239" customFormat="1" ht="12.75">
      <c r="A101" s="1012" t="s">
        <v>2307</v>
      </c>
      <c r="B101" s="1007" t="s">
        <v>8399</v>
      </c>
      <c r="C101" s="1047">
        <v>1581706936.02</v>
      </c>
      <c r="D101" s="1047">
        <v>63448287.399999999</v>
      </c>
      <c r="E101" s="1047">
        <v>1645155223.4200001</v>
      </c>
      <c r="F101" s="1047">
        <v>929137891.42999995</v>
      </c>
      <c r="G101" s="1047">
        <v>716017331.99000001</v>
      </c>
      <c r="H101" s="1054">
        <f t="shared" si="1"/>
        <v>0.56477217359373488</v>
      </c>
      <c r="I101" s="100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267"/>
      <c r="BI101" s="267"/>
      <c r="BJ101" s="267"/>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c r="CH101" s="267"/>
      <c r="CI101" s="267"/>
      <c r="CJ101" s="267"/>
      <c r="CK101" s="267"/>
      <c r="CL101" s="267"/>
      <c r="CM101" s="267"/>
      <c r="CN101" s="267"/>
      <c r="CO101" s="267"/>
      <c r="CP101" s="267"/>
      <c r="CQ101" s="267"/>
      <c r="CR101" s="267"/>
      <c r="CS101" s="267"/>
      <c r="CT101" s="267"/>
      <c r="CU101" s="267"/>
      <c r="CV101" s="267"/>
      <c r="CW101" s="267"/>
      <c r="CX101" s="267"/>
      <c r="CY101" s="267"/>
      <c r="CZ101" s="267"/>
      <c r="DA101" s="267"/>
      <c r="DB101" s="267"/>
      <c r="DC101" s="267"/>
      <c r="DD101" s="267"/>
      <c r="DE101" s="267"/>
      <c r="DF101" s="267"/>
      <c r="DG101" s="267"/>
      <c r="DH101" s="267"/>
      <c r="DI101" s="267"/>
      <c r="DJ101" s="267"/>
      <c r="DK101" s="267"/>
      <c r="DL101" s="267"/>
      <c r="DM101" s="267"/>
      <c r="DN101" s="267"/>
      <c r="DO101" s="267"/>
      <c r="DP101" s="267"/>
      <c r="DQ101" s="267"/>
      <c r="DR101" s="267"/>
      <c r="DS101" s="267"/>
      <c r="DT101" s="267"/>
      <c r="DU101" s="267"/>
      <c r="DV101" s="267"/>
      <c r="DW101" s="267"/>
      <c r="DX101" s="267"/>
      <c r="DY101" s="267"/>
      <c r="DZ101" s="267"/>
      <c r="EA101" s="267"/>
      <c r="EB101" s="267"/>
      <c r="EC101" s="267"/>
      <c r="ED101" s="267"/>
      <c r="EE101" s="267"/>
      <c r="EF101" s="267"/>
      <c r="EG101" s="267"/>
      <c r="EH101" s="267"/>
      <c r="EI101" s="267"/>
      <c r="EJ101" s="267"/>
      <c r="EK101" s="267"/>
      <c r="EL101" s="267"/>
      <c r="EM101" s="267"/>
      <c r="EN101" s="267"/>
      <c r="EO101" s="267"/>
      <c r="EP101" s="267"/>
      <c r="EQ101" s="267"/>
      <c r="ER101" s="267"/>
      <c r="ES101" s="267"/>
      <c r="ET101" s="267"/>
      <c r="EU101" s="267"/>
      <c r="EV101" s="267"/>
      <c r="EW101" s="267"/>
      <c r="EX101" s="267"/>
      <c r="EY101" s="267"/>
      <c r="EZ101" s="267"/>
      <c r="FA101" s="267"/>
      <c r="FB101" s="267"/>
      <c r="FC101" s="267"/>
      <c r="FD101" s="267"/>
      <c r="FE101" s="267"/>
      <c r="FF101" s="267"/>
      <c r="FG101" s="267"/>
      <c r="FH101" s="267"/>
      <c r="FI101" s="267"/>
      <c r="FJ101" s="267"/>
      <c r="FK101" s="267"/>
      <c r="FL101" s="267"/>
      <c r="FM101" s="267"/>
      <c r="FN101" s="267"/>
      <c r="FO101" s="267"/>
      <c r="FP101" s="267"/>
      <c r="FQ101" s="267"/>
      <c r="FR101" s="267"/>
      <c r="FS101" s="267"/>
      <c r="FT101" s="267"/>
      <c r="FU101" s="267"/>
      <c r="FV101" s="267"/>
      <c r="FW101" s="267"/>
      <c r="FX101" s="267"/>
      <c r="FY101" s="267"/>
      <c r="FZ101" s="267"/>
      <c r="GA101" s="267"/>
      <c r="GB101" s="267"/>
      <c r="GC101" s="267"/>
      <c r="GD101" s="267"/>
      <c r="GE101" s="267"/>
      <c r="GF101" s="267"/>
      <c r="GG101" s="267"/>
      <c r="GH101" s="267"/>
      <c r="GI101" s="267"/>
      <c r="GJ101" s="267"/>
      <c r="GK101" s="267"/>
      <c r="GL101" s="267"/>
      <c r="GM101" s="267"/>
      <c r="GN101" s="267"/>
      <c r="GO101" s="267"/>
      <c r="GP101" s="267"/>
      <c r="GQ101" s="267"/>
      <c r="GR101" s="267"/>
      <c r="GS101" s="267"/>
      <c r="GT101" s="267"/>
      <c r="GU101" s="267"/>
      <c r="GV101" s="267"/>
      <c r="GW101" s="267"/>
      <c r="GX101" s="267"/>
      <c r="GY101" s="267"/>
      <c r="GZ101" s="267"/>
      <c r="HA101" s="267"/>
      <c r="HB101" s="267"/>
      <c r="HC101" s="267"/>
      <c r="HD101" s="267"/>
      <c r="HE101" s="267"/>
      <c r="HF101" s="267"/>
      <c r="HG101" s="267"/>
      <c r="HH101" s="267"/>
      <c r="HI101" s="267"/>
      <c r="HJ101" s="267"/>
      <c r="HK101" s="267"/>
      <c r="HL101" s="267"/>
      <c r="HM101" s="267"/>
      <c r="HN101" s="267"/>
      <c r="HO101" s="267"/>
      <c r="HP101" s="267"/>
      <c r="HQ101" s="267"/>
      <c r="HR101" s="267"/>
      <c r="HS101" s="267"/>
      <c r="HT101" s="267"/>
      <c r="HU101" s="267"/>
      <c r="HV101" s="267"/>
      <c r="HW101" s="267"/>
      <c r="HX101" s="267"/>
      <c r="HY101" s="267"/>
      <c r="HZ101" s="267"/>
      <c r="IA101" s="267"/>
      <c r="IB101" s="267"/>
      <c r="IC101" s="267"/>
      <c r="ID101" s="267"/>
      <c r="IE101" s="267"/>
      <c r="IF101" s="267"/>
      <c r="IG101" s="267"/>
      <c r="IH101" s="267"/>
      <c r="II101" s="267"/>
      <c r="IJ101" s="267"/>
      <c r="IK101" s="267"/>
      <c r="IL101" s="267"/>
      <c r="IM101" s="267"/>
      <c r="IN101" s="267"/>
      <c r="IO101" s="267"/>
      <c r="IP101" s="267"/>
      <c r="IQ101" s="267"/>
      <c r="IR101" s="267"/>
      <c r="IS101" s="267"/>
      <c r="IT101" s="267"/>
      <c r="IU101" s="267"/>
      <c r="IV101" s="267"/>
      <c r="IW101" s="267"/>
      <c r="IX101" s="267"/>
      <c r="IY101" s="267"/>
      <c r="IZ101" s="267"/>
      <c r="JA101" s="267"/>
      <c r="JB101" s="267"/>
      <c r="JC101" s="267"/>
      <c r="JD101" s="267"/>
      <c r="JE101" s="267"/>
      <c r="JF101" s="267"/>
      <c r="JG101" s="267"/>
      <c r="JH101" s="267"/>
      <c r="JI101" s="267"/>
      <c r="JJ101" s="267"/>
      <c r="JK101" s="267"/>
      <c r="JL101" s="267"/>
      <c r="JM101" s="267"/>
      <c r="JN101" s="267"/>
      <c r="JO101" s="267"/>
      <c r="JP101" s="267"/>
      <c r="JQ101" s="267"/>
      <c r="JR101" s="267"/>
      <c r="JS101" s="267"/>
      <c r="JT101" s="267"/>
      <c r="JU101" s="267"/>
      <c r="JV101" s="267"/>
      <c r="JW101" s="267"/>
      <c r="JX101" s="267"/>
      <c r="JY101" s="267"/>
      <c r="JZ101" s="267"/>
      <c r="KA101" s="267"/>
      <c r="KB101" s="267"/>
      <c r="KC101" s="267"/>
      <c r="KD101" s="267"/>
      <c r="KE101" s="267"/>
      <c r="KF101" s="267"/>
      <c r="KG101" s="267"/>
      <c r="KH101" s="267"/>
      <c r="KI101" s="267"/>
      <c r="KJ101" s="267"/>
      <c r="KK101" s="267"/>
      <c r="KL101" s="267"/>
      <c r="KM101" s="267"/>
      <c r="KN101" s="267"/>
      <c r="KO101" s="267"/>
      <c r="KP101" s="267"/>
      <c r="KQ101" s="267"/>
      <c r="KR101" s="267"/>
      <c r="KS101" s="267"/>
      <c r="KT101" s="267"/>
      <c r="KU101" s="267"/>
      <c r="KV101" s="267"/>
      <c r="KW101" s="267"/>
      <c r="KX101" s="267"/>
      <c r="KY101" s="267"/>
      <c r="KZ101" s="267"/>
      <c r="LA101" s="267"/>
      <c r="LB101" s="267"/>
      <c r="LC101" s="267"/>
      <c r="LD101" s="267"/>
      <c r="LE101" s="267"/>
      <c r="LF101" s="267"/>
      <c r="LG101" s="267"/>
      <c r="LH101" s="267"/>
      <c r="LI101" s="267"/>
      <c r="LJ101" s="267"/>
      <c r="LK101" s="267"/>
      <c r="LL101" s="267"/>
      <c r="LM101" s="267"/>
      <c r="LN101" s="267"/>
      <c r="LO101" s="267"/>
      <c r="LP101" s="267"/>
      <c r="LQ101" s="267"/>
      <c r="LR101" s="267"/>
      <c r="LS101" s="267"/>
      <c r="LT101" s="267"/>
      <c r="LU101" s="267"/>
      <c r="LV101" s="267"/>
      <c r="LW101" s="267"/>
      <c r="LX101" s="267"/>
      <c r="LY101" s="267"/>
      <c r="LZ101" s="267"/>
      <c r="MA101" s="267"/>
      <c r="MB101" s="267"/>
      <c r="MC101" s="267"/>
      <c r="MD101" s="267"/>
      <c r="ME101" s="267"/>
      <c r="MF101" s="267"/>
      <c r="MG101" s="267"/>
      <c r="MH101" s="267"/>
      <c r="MI101" s="267"/>
      <c r="MJ101" s="267"/>
      <c r="MK101" s="267"/>
      <c r="ML101" s="267"/>
      <c r="MM101" s="267"/>
      <c r="MN101" s="267"/>
      <c r="MO101" s="267"/>
      <c r="MP101" s="267"/>
      <c r="MQ101" s="267"/>
      <c r="MR101" s="267"/>
      <c r="MS101" s="267"/>
      <c r="MT101" s="267"/>
      <c r="MU101" s="267"/>
      <c r="MV101" s="267"/>
      <c r="MW101" s="267"/>
      <c r="MX101" s="267"/>
      <c r="MY101" s="267"/>
      <c r="MZ101" s="267"/>
      <c r="NA101" s="267"/>
      <c r="NB101" s="267"/>
      <c r="NC101" s="267"/>
      <c r="ND101" s="267"/>
      <c r="NE101" s="267"/>
      <c r="NF101" s="267"/>
      <c r="NG101" s="267"/>
      <c r="NH101" s="267"/>
      <c r="NI101" s="267"/>
      <c r="NJ101" s="267"/>
      <c r="NK101" s="267"/>
      <c r="NL101" s="267"/>
      <c r="NM101" s="267"/>
      <c r="NN101" s="267"/>
      <c r="NO101" s="267"/>
      <c r="NP101" s="267"/>
      <c r="NQ101" s="267"/>
      <c r="NR101" s="267"/>
      <c r="NS101" s="267"/>
      <c r="NT101" s="267"/>
      <c r="NU101" s="267"/>
      <c r="NV101" s="267"/>
      <c r="NW101" s="267"/>
      <c r="NX101" s="267"/>
      <c r="NY101" s="267"/>
      <c r="NZ101" s="267"/>
      <c r="OA101" s="267"/>
      <c r="OB101" s="267"/>
      <c r="OC101" s="267"/>
      <c r="OD101" s="267"/>
      <c r="OE101" s="267"/>
      <c r="OF101" s="267"/>
      <c r="OG101" s="267"/>
      <c r="OH101" s="267"/>
      <c r="OI101" s="267"/>
      <c r="OJ101" s="267"/>
      <c r="OK101" s="267"/>
      <c r="OL101" s="267"/>
      <c r="OM101" s="267"/>
      <c r="ON101" s="267"/>
      <c r="OO101" s="267"/>
      <c r="OP101" s="267"/>
      <c r="OQ101" s="267"/>
      <c r="OR101" s="267"/>
      <c r="OS101" s="267"/>
      <c r="OT101" s="267"/>
      <c r="OU101" s="267"/>
      <c r="OV101" s="267"/>
      <c r="OW101" s="267"/>
      <c r="OX101" s="267"/>
      <c r="OY101" s="267"/>
      <c r="OZ101" s="267"/>
      <c r="PA101" s="267"/>
      <c r="PB101" s="267"/>
      <c r="PC101" s="267"/>
      <c r="PD101" s="267"/>
      <c r="PE101" s="267"/>
      <c r="PF101" s="267"/>
      <c r="PG101" s="267"/>
      <c r="PH101" s="267"/>
      <c r="PI101" s="267"/>
      <c r="PJ101" s="267"/>
      <c r="PK101" s="267"/>
      <c r="PL101" s="267"/>
      <c r="PM101" s="267"/>
      <c r="PN101" s="267"/>
      <c r="PO101" s="267"/>
      <c r="PP101" s="267"/>
      <c r="PQ101" s="267"/>
      <c r="PR101" s="267"/>
      <c r="PS101" s="267"/>
      <c r="PT101" s="267"/>
      <c r="PU101" s="267"/>
      <c r="PV101" s="267"/>
      <c r="PW101" s="267"/>
      <c r="PX101" s="267"/>
      <c r="PY101" s="267"/>
      <c r="PZ101" s="267"/>
      <c r="QA101" s="267"/>
      <c r="QB101" s="267"/>
      <c r="QC101" s="267"/>
      <c r="QD101" s="267"/>
      <c r="QE101" s="267"/>
      <c r="QF101" s="267"/>
      <c r="QG101" s="267"/>
      <c r="QH101" s="267"/>
      <c r="QI101" s="267"/>
      <c r="QJ101" s="267"/>
      <c r="QK101" s="267"/>
      <c r="QL101" s="267"/>
      <c r="QM101" s="267"/>
      <c r="QN101" s="267"/>
      <c r="QO101" s="267"/>
      <c r="QP101" s="267"/>
      <c r="QQ101" s="267"/>
      <c r="QR101" s="267"/>
      <c r="QS101" s="267"/>
      <c r="QT101" s="267"/>
      <c r="QU101" s="267"/>
      <c r="QV101" s="267"/>
      <c r="QW101" s="267"/>
      <c r="QX101" s="267"/>
      <c r="QY101" s="267"/>
      <c r="QZ101" s="267"/>
      <c r="RA101" s="267"/>
      <c r="RB101" s="267"/>
      <c r="RC101" s="267"/>
      <c r="RD101" s="267"/>
      <c r="RE101" s="267"/>
      <c r="RF101" s="267"/>
      <c r="RG101" s="267"/>
      <c r="RH101" s="267"/>
      <c r="RI101" s="267"/>
      <c r="RJ101" s="267"/>
      <c r="RK101" s="267"/>
      <c r="RL101" s="267"/>
      <c r="RM101" s="267"/>
      <c r="RN101" s="267"/>
      <c r="RO101" s="267"/>
      <c r="RP101" s="267"/>
      <c r="RQ101" s="267"/>
      <c r="RR101" s="267"/>
      <c r="RS101" s="267"/>
      <c r="RT101" s="267"/>
      <c r="RU101" s="267"/>
      <c r="RV101" s="267"/>
      <c r="RW101" s="267"/>
      <c r="RX101" s="267"/>
      <c r="RY101" s="267"/>
      <c r="RZ101" s="267"/>
      <c r="SA101" s="267"/>
      <c r="SB101" s="267"/>
      <c r="SC101" s="267"/>
      <c r="SD101" s="267"/>
      <c r="SE101" s="267"/>
      <c r="SF101" s="267"/>
      <c r="SG101" s="267"/>
      <c r="SH101" s="267"/>
      <c r="SI101" s="267"/>
      <c r="SJ101" s="267"/>
      <c r="SK101" s="267"/>
      <c r="SL101" s="267"/>
      <c r="SM101" s="267"/>
      <c r="SN101" s="267"/>
      <c r="SO101" s="267"/>
      <c r="SP101" s="267"/>
      <c r="SQ101" s="267"/>
      <c r="SR101" s="267"/>
      <c r="SS101" s="267"/>
      <c r="ST101" s="267"/>
      <c r="SU101" s="267"/>
      <c r="SV101" s="267"/>
      <c r="SW101" s="267"/>
      <c r="SX101" s="267"/>
      <c r="SY101" s="267"/>
      <c r="SZ101" s="267"/>
      <c r="TA101" s="267"/>
      <c r="TB101" s="267"/>
      <c r="TC101" s="267"/>
      <c r="TD101" s="267"/>
      <c r="TE101" s="267"/>
      <c r="TF101" s="267"/>
      <c r="TG101" s="267"/>
      <c r="TH101" s="267"/>
      <c r="TI101" s="267"/>
      <c r="TJ101" s="267"/>
      <c r="TK101" s="267"/>
      <c r="TL101" s="267"/>
      <c r="TM101" s="267"/>
      <c r="TN101" s="267"/>
      <c r="TO101" s="267"/>
      <c r="TP101" s="267"/>
      <c r="TQ101" s="267"/>
      <c r="TR101" s="267"/>
      <c r="TS101" s="267"/>
      <c r="TT101" s="267"/>
      <c r="TU101" s="267"/>
      <c r="TV101" s="267"/>
      <c r="TW101" s="267"/>
      <c r="TX101" s="267"/>
      <c r="TY101" s="267"/>
      <c r="TZ101" s="267"/>
      <c r="UA101" s="267"/>
      <c r="UB101" s="267"/>
      <c r="UC101" s="267"/>
      <c r="UD101" s="267"/>
      <c r="UE101" s="267"/>
      <c r="UF101" s="267"/>
      <c r="UG101" s="267"/>
      <c r="UH101" s="267"/>
      <c r="UI101" s="267"/>
      <c r="UJ101" s="267"/>
      <c r="UK101" s="267"/>
      <c r="UL101" s="267"/>
      <c r="UM101" s="267"/>
      <c r="UN101" s="267"/>
      <c r="UO101" s="267"/>
      <c r="UP101" s="267"/>
      <c r="UQ101" s="267"/>
      <c r="UR101" s="267"/>
      <c r="US101" s="267"/>
      <c r="UT101" s="267"/>
      <c r="UU101" s="267"/>
      <c r="UV101" s="267"/>
      <c r="UW101" s="267"/>
      <c r="UX101" s="267"/>
      <c r="UY101" s="267"/>
      <c r="UZ101" s="267"/>
      <c r="VA101" s="267"/>
      <c r="VB101" s="267"/>
      <c r="VC101" s="267"/>
      <c r="VD101" s="267"/>
      <c r="VE101" s="267"/>
      <c r="VF101" s="267"/>
      <c r="VG101" s="267"/>
      <c r="VH101" s="267"/>
      <c r="VI101" s="267"/>
      <c r="VJ101" s="267"/>
      <c r="VK101" s="267"/>
      <c r="VL101" s="267"/>
      <c r="VM101" s="267"/>
      <c r="VN101" s="267"/>
      <c r="VO101" s="267"/>
      <c r="VP101" s="267"/>
      <c r="VQ101" s="267"/>
      <c r="VR101" s="267"/>
      <c r="VS101" s="267"/>
      <c r="VT101" s="267"/>
      <c r="VU101" s="267"/>
      <c r="VV101" s="267"/>
      <c r="VW101" s="267"/>
      <c r="VX101" s="267"/>
      <c r="VY101" s="267"/>
      <c r="VZ101" s="267"/>
      <c r="WA101" s="267"/>
      <c r="WB101" s="267"/>
      <c r="WC101" s="267"/>
      <c r="WD101" s="267"/>
      <c r="WE101" s="267"/>
      <c r="WF101" s="267"/>
      <c r="WG101" s="267"/>
      <c r="WH101" s="267"/>
      <c r="WI101" s="267"/>
      <c r="WJ101" s="267"/>
      <c r="WK101" s="267"/>
      <c r="WL101" s="267"/>
      <c r="WM101" s="267"/>
      <c r="WN101" s="267"/>
      <c r="WO101" s="267"/>
      <c r="WP101" s="267"/>
      <c r="WQ101" s="267"/>
      <c r="WR101" s="267"/>
      <c r="WS101" s="267"/>
      <c r="WT101" s="267"/>
      <c r="WU101" s="267"/>
      <c r="WV101" s="267"/>
      <c r="WW101" s="267"/>
      <c r="WX101" s="267"/>
      <c r="WY101" s="267"/>
      <c r="WZ101" s="267"/>
      <c r="XA101" s="267"/>
      <c r="XB101" s="267"/>
      <c r="XC101" s="267"/>
      <c r="XD101" s="267"/>
      <c r="XE101" s="267"/>
      <c r="XF101" s="267"/>
      <c r="XG101" s="267"/>
      <c r="XH101" s="267"/>
      <c r="XI101" s="267"/>
      <c r="XJ101" s="267"/>
      <c r="XK101" s="267"/>
      <c r="XL101" s="267"/>
      <c r="XM101" s="267"/>
      <c r="XN101" s="267"/>
      <c r="XO101" s="267"/>
      <c r="XP101" s="267"/>
      <c r="XQ101" s="267"/>
      <c r="XR101" s="267"/>
      <c r="XS101" s="267"/>
      <c r="XT101" s="267"/>
      <c r="XU101" s="267"/>
      <c r="XV101" s="267"/>
      <c r="XW101" s="267"/>
      <c r="XX101" s="267"/>
      <c r="XY101" s="267"/>
      <c r="XZ101" s="267"/>
      <c r="YA101" s="267"/>
      <c r="YB101" s="267"/>
      <c r="YC101" s="267"/>
      <c r="YD101" s="267"/>
      <c r="YE101" s="267"/>
      <c r="YF101" s="267"/>
      <c r="YG101" s="267"/>
      <c r="YH101" s="267"/>
      <c r="YI101" s="267"/>
      <c r="YJ101" s="267"/>
      <c r="YK101" s="267"/>
      <c r="YL101" s="267"/>
      <c r="YM101" s="267"/>
      <c r="YN101" s="267"/>
      <c r="YO101" s="267"/>
      <c r="YP101" s="267"/>
      <c r="YQ101" s="267"/>
      <c r="YR101" s="267"/>
      <c r="YS101" s="267"/>
      <c r="YT101" s="267"/>
      <c r="YU101" s="267"/>
      <c r="YV101" s="267"/>
      <c r="YW101" s="267"/>
      <c r="YX101" s="267"/>
      <c r="YY101" s="267"/>
      <c r="YZ101" s="267"/>
      <c r="ZA101" s="267"/>
      <c r="ZB101" s="267"/>
      <c r="ZC101" s="267"/>
      <c r="ZD101" s="267"/>
      <c r="ZE101" s="267"/>
      <c r="ZF101" s="267"/>
      <c r="ZG101" s="267"/>
      <c r="ZH101" s="267"/>
      <c r="ZI101" s="267"/>
      <c r="ZJ101" s="267"/>
      <c r="ZK101" s="267"/>
      <c r="ZL101" s="267"/>
      <c r="ZM101" s="267"/>
      <c r="ZN101" s="267"/>
      <c r="ZO101" s="267"/>
      <c r="ZP101" s="267"/>
      <c r="ZQ101" s="267"/>
      <c r="ZR101" s="267"/>
      <c r="ZS101" s="267"/>
      <c r="ZT101" s="267"/>
      <c r="ZU101" s="267"/>
      <c r="ZV101" s="267"/>
      <c r="ZW101" s="267"/>
      <c r="ZX101" s="267"/>
      <c r="ZY101" s="267"/>
      <c r="ZZ101" s="267"/>
      <c r="AAA101" s="267"/>
      <c r="AAB101" s="267"/>
      <c r="AAC101" s="267"/>
      <c r="AAD101" s="267"/>
      <c r="AAE101" s="267"/>
      <c r="AAF101" s="267"/>
      <c r="AAG101" s="267"/>
      <c r="AAH101" s="267"/>
      <c r="AAI101" s="267"/>
      <c r="AAJ101" s="267"/>
      <c r="AAK101" s="267"/>
      <c r="AAL101" s="267"/>
      <c r="AAM101" s="267"/>
      <c r="AAN101" s="267"/>
      <c r="AAO101" s="267"/>
      <c r="AAP101" s="267"/>
      <c r="AAQ101" s="267"/>
      <c r="AAR101" s="267"/>
      <c r="AAS101" s="267"/>
      <c r="AAT101" s="267"/>
      <c r="AAU101" s="267"/>
      <c r="AAV101" s="267"/>
      <c r="AAW101" s="267"/>
      <c r="AAX101" s="267"/>
      <c r="AAY101" s="267"/>
      <c r="AAZ101" s="267"/>
      <c r="ABA101" s="267"/>
      <c r="ABB101" s="267"/>
      <c r="ABC101" s="267"/>
      <c r="ABD101" s="267"/>
      <c r="ABE101" s="267"/>
      <c r="ABF101" s="267"/>
      <c r="ABG101" s="267"/>
      <c r="ABH101" s="267"/>
      <c r="ABI101" s="267"/>
      <c r="ABJ101" s="267"/>
      <c r="ABK101" s="267"/>
      <c r="ABL101" s="267"/>
      <c r="ABM101" s="267"/>
      <c r="ABN101" s="267"/>
      <c r="ABO101" s="267"/>
      <c r="ABP101" s="267"/>
      <c r="ABQ101" s="267"/>
      <c r="ABR101" s="267"/>
      <c r="ABS101" s="267"/>
      <c r="ABT101" s="267"/>
      <c r="ABU101" s="267"/>
      <c r="ABV101" s="267"/>
      <c r="ABW101" s="267"/>
      <c r="ABX101" s="267"/>
      <c r="ABY101" s="267"/>
      <c r="ABZ101" s="267"/>
      <c r="ACA101" s="267"/>
      <c r="ACB101" s="267"/>
      <c r="ACC101" s="267"/>
      <c r="ACD101" s="267"/>
      <c r="ACE101" s="267"/>
      <c r="ACF101" s="267"/>
      <c r="ACG101" s="267"/>
      <c r="ACH101" s="267"/>
      <c r="ACI101" s="267"/>
      <c r="ACJ101" s="267"/>
      <c r="ACK101" s="267"/>
      <c r="ACL101" s="267"/>
      <c r="ACM101" s="267"/>
      <c r="ACN101" s="267"/>
      <c r="ACO101" s="267"/>
      <c r="ACP101" s="267"/>
      <c r="ACQ101" s="267"/>
      <c r="ACR101" s="267"/>
      <c r="ACS101" s="267"/>
      <c r="ACT101" s="267"/>
      <c r="ACU101" s="267"/>
      <c r="ACV101" s="267"/>
      <c r="ACW101" s="267"/>
      <c r="ACX101" s="267"/>
      <c r="ACY101" s="267"/>
      <c r="ACZ101" s="267"/>
      <c r="ADA101" s="267"/>
      <c r="ADB101" s="267"/>
      <c r="ADC101" s="267"/>
      <c r="ADD101" s="267"/>
      <c r="ADE101" s="267"/>
      <c r="ADF101" s="267"/>
      <c r="ADG101" s="267"/>
      <c r="ADH101" s="267"/>
      <c r="ADI101" s="267"/>
      <c r="ADJ101" s="267"/>
      <c r="ADK101" s="267"/>
      <c r="ADL101" s="267"/>
      <c r="ADM101" s="267"/>
      <c r="ADN101" s="267"/>
      <c r="ADO101" s="267"/>
      <c r="ADP101" s="267"/>
      <c r="ADQ101" s="267"/>
      <c r="ADR101" s="267"/>
      <c r="ADS101" s="267"/>
      <c r="ADT101" s="267"/>
      <c r="ADU101" s="267"/>
      <c r="ADV101" s="267"/>
      <c r="ADW101" s="267"/>
      <c r="ADX101" s="267"/>
      <c r="ADY101" s="267"/>
      <c r="ADZ101" s="267"/>
      <c r="AEA101" s="267"/>
      <c r="AEB101" s="267"/>
      <c r="AEC101" s="267"/>
      <c r="AED101" s="267"/>
      <c r="AEE101" s="267"/>
      <c r="AEF101" s="267"/>
      <c r="AEG101" s="267"/>
      <c r="AEH101" s="267"/>
      <c r="AEI101" s="267"/>
      <c r="AEJ101" s="267"/>
      <c r="AEK101" s="267"/>
      <c r="AEL101" s="267"/>
      <c r="AEM101" s="267"/>
      <c r="AEN101" s="267"/>
      <c r="AEO101" s="267"/>
      <c r="AEP101" s="267"/>
      <c r="AEQ101" s="267"/>
      <c r="AER101" s="267"/>
      <c r="AES101" s="267"/>
      <c r="AET101" s="267"/>
      <c r="AEU101" s="267"/>
      <c r="AEV101" s="267"/>
      <c r="AEW101" s="267"/>
      <c r="AEX101" s="267"/>
      <c r="AEY101" s="267"/>
      <c r="AEZ101" s="267"/>
      <c r="AFA101" s="267"/>
      <c r="AFB101" s="267"/>
      <c r="AFC101" s="267"/>
      <c r="AFD101" s="267"/>
      <c r="AFE101" s="267"/>
      <c r="AFF101" s="267"/>
      <c r="AFG101" s="267"/>
      <c r="AFH101" s="267"/>
      <c r="AFI101" s="267"/>
      <c r="AFJ101" s="267"/>
      <c r="AFK101" s="267"/>
      <c r="AFL101" s="267"/>
      <c r="AFM101" s="267"/>
      <c r="AFN101" s="267"/>
      <c r="AFO101" s="267"/>
      <c r="AFP101" s="267"/>
      <c r="AFQ101" s="267"/>
      <c r="AFR101" s="267"/>
      <c r="AFS101" s="267"/>
      <c r="AFT101" s="267"/>
      <c r="AFU101" s="267"/>
      <c r="AFV101" s="267"/>
      <c r="AFW101" s="267"/>
      <c r="AFX101" s="267"/>
      <c r="AFY101" s="267"/>
      <c r="AFZ101" s="267"/>
      <c r="AGA101" s="267"/>
      <c r="AGB101" s="267"/>
      <c r="AGC101" s="267"/>
      <c r="AGD101" s="267"/>
      <c r="AGE101" s="267"/>
      <c r="AGF101" s="267"/>
      <c r="AGG101" s="267"/>
      <c r="AGH101" s="267"/>
      <c r="AGI101" s="267"/>
      <c r="AGJ101" s="267"/>
      <c r="AGK101" s="267"/>
      <c r="AGL101" s="267"/>
      <c r="AGM101" s="267"/>
      <c r="AGN101" s="267"/>
      <c r="AGO101" s="267"/>
      <c r="AGP101" s="267"/>
      <c r="AGQ101" s="267"/>
      <c r="AGR101" s="267"/>
      <c r="AGS101" s="267"/>
      <c r="AGT101" s="267"/>
      <c r="AGU101" s="267"/>
      <c r="AGV101" s="267"/>
      <c r="AGW101" s="267"/>
      <c r="AGX101" s="267"/>
      <c r="AGY101" s="267"/>
      <c r="AGZ101" s="267"/>
      <c r="AHA101" s="267"/>
      <c r="AHB101" s="267"/>
      <c r="AHC101" s="267"/>
      <c r="AHD101" s="267"/>
      <c r="AHE101" s="267"/>
      <c r="AHF101" s="267"/>
      <c r="AHG101" s="267"/>
      <c r="AHH101" s="267"/>
      <c r="AHI101" s="267"/>
      <c r="AHJ101" s="267"/>
      <c r="AHK101" s="267"/>
      <c r="AHL101" s="267"/>
      <c r="AHM101" s="267"/>
      <c r="AHN101" s="267"/>
      <c r="AHO101" s="267"/>
      <c r="AHP101" s="267"/>
      <c r="AHQ101" s="267"/>
      <c r="AHR101" s="267"/>
      <c r="AHS101" s="267"/>
      <c r="AHT101" s="267"/>
      <c r="AHU101" s="267"/>
      <c r="AHV101" s="267"/>
      <c r="AHW101" s="267"/>
      <c r="AHX101" s="267"/>
      <c r="AHY101" s="267"/>
      <c r="AHZ101" s="267"/>
      <c r="AIA101" s="267"/>
      <c r="AIB101" s="267"/>
      <c r="AIC101" s="267"/>
      <c r="AID101" s="267"/>
      <c r="AIE101" s="267"/>
      <c r="AIF101" s="267"/>
      <c r="AIG101" s="267"/>
      <c r="AIH101" s="267"/>
      <c r="AII101" s="267"/>
      <c r="AIJ101" s="267"/>
      <c r="AIK101" s="267"/>
      <c r="AIL101" s="267"/>
      <c r="AIM101" s="267"/>
      <c r="AIN101" s="267"/>
      <c r="AIO101" s="267"/>
      <c r="AIP101" s="267"/>
      <c r="AIQ101" s="267"/>
      <c r="AIR101" s="267"/>
      <c r="AIS101" s="267"/>
      <c r="AIT101" s="267"/>
      <c r="AIU101" s="267"/>
      <c r="AIV101" s="267"/>
      <c r="AIW101" s="267"/>
      <c r="AIX101" s="267"/>
      <c r="AIY101" s="267"/>
      <c r="AIZ101" s="267"/>
      <c r="AJA101" s="267"/>
      <c r="AJB101" s="267"/>
      <c r="AJC101" s="267"/>
      <c r="AJD101" s="267"/>
      <c r="AJE101" s="267"/>
      <c r="AJF101" s="267"/>
      <c r="AJG101" s="267"/>
      <c r="AJH101" s="267"/>
      <c r="AJI101" s="267"/>
      <c r="AJJ101" s="267"/>
      <c r="AJK101" s="267"/>
      <c r="AJL101" s="267"/>
      <c r="AJM101" s="267"/>
      <c r="AJN101" s="267"/>
      <c r="AJO101" s="267"/>
      <c r="AJP101" s="267"/>
      <c r="AJQ101" s="267"/>
      <c r="AJR101" s="267"/>
      <c r="AJS101" s="267"/>
      <c r="AJT101" s="267"/>
      <c r="AJU101" s="267"/>
      <c r="AJV101" s="267"/>
      <c r="AJW101" s="267"/>
      <c r="AJX101" s="267"/>
      <c r="AJY101" s="267"/>
      <c r="AJZ101" s="267"/>
      <c r="AKA101" s="267"/>
      <c r="AKB101" s="267"/>
      <c r="AKC101" s="267"/>
      <c r="AKD101" s="267"/>
      <c r="AKE101" s="267"/>
      <c r="AKF101" s="267"/>
      <c r="AKG101" s="267"/>
      <c r="AKH101" s="267"/>
      <c r="AKI101" s="267"/>
      <c r="AKJ101" s="267"/>
      <c r="AKK101" s="267"/>
      <c r="AKL101" s="267"/>
      <c r="AKM101" s="267"/>
      <c r="AKN101" s="267"/>
      <c r="AKO101" s="267"/>
      <c r="AKP101" s="267"/>
      <c r="AKQ101" s="267"/>
      <c r="AKR101" s="267"/>
      <c r="AKS101" s="267"/>
      <c r="AKT101" s="267"/>
      <c r="AKU101" s="267"/>
      <c r="AKV101" s="267"/>
      <c r="AKW101" s="267"/>
      <c r="AKX101" s="267"/>
      <c r="AKY101" s="267"/>
      <c r="AKZ101" s="267"/>
      <c r="ALA101" s="267"/>
      <c r="ALB101" s="267"/>
      <c r="ALC101" s="267"/>
      <c r="ALD101" s="267"/>
      <c r="ALE101" s="267"/>
      <c r="ALF101" s="267"/>
      <c r="ALG101" s="267"/>
      <c r="ALH101" s="267"/>
      <c r="ALI101" s="267"/>
      <c r="ALJ101" s="267"/>
      <c r="ALK101" s="267"/>
      <c r="ALL101" s="267"/>
      <c r="ALM101" s="267"/>
      <c r="ALN101" s="267"/>
      <c r="ALO101" s="267"/>
      <c r="ALP101" s="267"/>
      <c r="ALQ101" s="267"/>
      <c r="ALR101" s="267"/>
      <c r="ALS101" s="267"/>
      <c r="ALT101" s="267"/>
      <c r="ALU101" s="267"/>
      <c r="ALV101" s="267"/>
      <c r="ALW101" s="267"/>
      <c r="ALX101" s="267"/>
      <c r="ALY101" s="267"/>
      <c r="ALZ101" s="267"/>
      <c r="AMA101" s="267"/>
      <c r="AMB101" s="267"/>
      <c r="AMC101" s="267"/>
      <c r="AMD101" s="267"/>
      <c r="AME101" s="267"/>
      <c r="AMF101" s="267"/>
      <c r="AMG101" s="267"/>
      <c r="AMH101" s="267"/>
    </row>
    <row r="102" spans="1:1025" s="239" customFormat="1" ht="12.75">
      <c r="A102" s="1055" t="s">
        <v>2308</v>
      </c>
      <c r="B102" s="1007" t="s">
        <v>8400</v>
      </c>
      <c r="C102" s="1047">
        <v>6135000</v>
      </c>
      <c r="D102" s="1047">
        <v>157190119.15000001</v>
      </c>
      <c r="E102" s="1047">
        <v>163325119.15000001</v>
      </c>
      <c r="F102" s="1047">
        <v>104029124.56</v>
      </c>
      <c r="G102" s="1047">
        <v>59295994.590000004</v>
      </c>
      <c r="H102" s="1054">
        <f t="shared" si="1"/>
        <v>0.63694504006121833</v>
      </c>
      <c r="I102" s="100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E102" s="267"/>
      <c r="BF102" s="267"/>
      <c r="BG102" s="267"/>
      <c r="BH102" s="267"/>
      <c r="BI102" s="267"/>
      <c r="BJ102" s="267"/>
      <c r="BK102" s="267"/>
      <c r="BL102" s="267"/>
      <c r="BM102" s="267"/>
      <c r="BN102" s="267"/>
      <c r="BO102" s="267"/>
      <c r="BP102" s="267"/>
      <c r="BQ102" s="267"/>
      <c r="BR102" s="267"/>
      <c r="BS102" s="267"/>
      <c r="BT102" s="267"/>
      <c r="BU102" s="267"/>
      <c r="BV102" s="267"/>
      <c r="BW102" s="267"/>
      <c r="BX102" s="267"/>
      <c r="BY102" s="267"/>
      <c r="BZ102" s="267"/>
      <c r="CA102" s="267"/>
      <c r="CB102" s="267"/>
      <c r="CC102" s="267"/>
      <c r="CD102" s="267"/>
      <c r="CE102" s="267"/>
      <c r="CF102" s="267"/>
      <c r="CG102" s="267"/>
      <c r="CH102" s="267"/>
      <c r="CI102" s="267"/>
      <c r="CJ102" s="267"/>
      <c r="CK102" s="267"/>
      <c r="CL102" s="267"/>
      <c r="CM102" s="267"/>
      <c r="CN102" s="267"/>
      <c r="CO102" s="267"/>
      <c r="CP102" s="267"/>
      <c r="CQ102" s="267"/>
      <c r="CR102" s="267"/>
      <c r="CS102" s="267"/>
      <c r="CT102" s="267"/>
      <c r="CU102" s="267"/>
      <c r="CV102" s="267"/>
      <c r="CW102" s="267"/>
      <c r="CX102" s="267"/>
      <c r="CY102" s="267"/>
      <c r="CZ102" s="267"/>
      <c r="DA102" s="267"/>
      <c r="DB102" s="267"/>
      <c r="DC102" s="267"/>
      <c r="DD102" s="267"/>
      <c r="DE102" s="267"/>
      <c r="DF102" s="267"/>
      <c r="DG102" s="267"/>
      <c r="DH102" s="267"/>
      <c r="DI102" s="267"/>
      <c r="DJ102" s="267"/>
      <c r="DK102" s="267"/>
      <c r="DL102" s="267"/>
      <c r="DM102" s="267"/>
      <c r="DN102" s="267"/>
      <c r="DO102" s="267"/>
      <c r="DP102" s="267"/>
      <c r="DQ102" s="267"/>
      <c r="DR102" s="267"/>
      <c r="DS102" s="267"/>
      <c r="DT102" s="267"/>
      <c r="DU102" s="267"/>
      <c r="DV102" s="267"/>
      <c r="DW102" s="267"/>
      <c r="DX102" s="267"/>
      <c r="DY102" s="267"/>
      <c r="DZ102" s="267"/>
      <c r="EA102" s="267"/>
      <c r="EB102" s="267"/>
      <c r="EC102" s="267"/>
      <c r="ED102" s="267"/>
      <c r="EE102" s="267"/>
      <c r="EF102" s="267"/>
      <c r="EG102" s="267"/>
      <c r="EH102" s="267"/>
      <c r="EI102" s="267"/>
      <c r="EJ102" s="267"/>
      <c r="EK102" s="267"/>
      <c r="EL102" s="267"/>
      <c r="EM102" s="267"/>
      <c r="EN102" s="267"/>
      <c r="EO102" s="267"/>
      <c r="EP102" s="267"/>
      <c r="EQ102" s="267"/>
      <c r="ER102" s="267"/>
      <c r="ES102" s="267"/>
      <c r="ET102" s="267"/>
      <c r="EU102" s="267"/>
      <c r="EV102" s="267"/>
      <c r="EW102" s="267"/>
      <c r="EX102" s="267"/>
      <c r="EY102" s="267"/>
      <c r="EZ102" s="267"/>
      <c r="FA102" s="267"/>
      <c r="FB102" s="267"/>
      <c r="FC102" s="267"/>
      <c r="FD102" s="267"/>
      <c r="FE102" s="267"/>
      <c r="FF102" s="267"/>
      <c r="FG102" s="267"/>
      <c r="FH102" s="267"/>
      <c r="FI102" s="267"/>
      <c r="FJ102" s="267"/>
      <c r="FK102" s="267"/>
      <c r="FL102" s="267"/>
      <c r="FM102" s="267"/>
      <c r="FN102" s="267"/>
      <c r="FO102" s="267"/>
      <c r="FP102" s="267"/>
      <c r="FQ102" s="267"/>
      <c r="FR102" s="267"/>
      <c r="FS102" s="267"/>
      <c r="FT102" s="267"/>
      <c r="FU102" s="267"/>
      <c r="FV102" s="267"/>
      <c r="FW102" s="267"/>
      <c r="FX102" s="267"/>
      <c r="FY102" s="267"/>
      <c r="FZ102" s="267"/>
      <c r="GA102" s="267"/>
      <c r="GB102" s="267"/>
      <c r="GC102" s="267"/>
      <c r="GD102" s="267"/>
      <c r="GE102" s="267"/>
      <c r="GF102" s="267"/>
      <c r="GG102" s="267"/>
      <c r="GH102" s="267"/>
      <c r="GI102" s="267"/>
      <c r="GJ102" s="267"/>
      <c r="GK102" s="267"/>
      <c r="GL102" s="267"/>
      <c r="GM102" s="267"/>
      <c r="GN102" s="267"/>
      <c r="GO102" s="267"/>
      <c r="GP102" s="267"/>
      <c r="GQ102" s="267"/>
      <c r="GR102" s="267"/>
      <c r="GS102" s="267"/>
      <c r="GT102" s="267"/>
      <c r="GU102" s="267"/>
      <c r="GV102" s="267"/>
      <c r="GW102" s="267"/>
      <c r="GX102" s="267"/>
      <c r="GY102" s="267"/>
      <c r="GZ102" s="267"/>
      <c r="HA102" s="267"/>
      <c r="HB102" s="267"/>
      <c r="HC102" s="267"/>
      <c r="HD102" s="267"/>
      <c r="HE102" s="267"/>
      <c r="HF102" s="267"/>
      <c r="HG102" s="267"/>
      <c r="HH102" s="267"/>
      <c r="HI102" s="267"/>
      <c r="HJ102" s="267"/>
      <c r="HK102" s="267"/>
      <c r="HL102" s="267"/>
      <c r="HM102" s="267"/>
      <c r="HN102" s="267"/>
      <c r="HO102" s="267"/>
      <c r="HP102" s="267"/>
      <c r="HQ102" s="267"/>
      <c r="HR102" s="267"/>
      <c r="HS102" s="267"/>
      <c r="HT102" s="267"/>
      <c r="HU102" s="267"/>
      <c r="HV102" s="267"/>
      <c r="HW102" s="267"/>
      <c r="HX102" s="267"/>
      <c r="HY102" s="267"/>
      <c r="HZ102" s="267"/>
      <c r="IA102" s="267"/>
      <c r="IB102" s="267"/>
      <c r="IC102" s="267"/>
      <c r="ID102" s="267"/>
      <c r="IE102" s="267"/>
      <c r="IF102" s="267"/>
      <c r="IG102" s="267"/>
      <c r="IH102" s="267"/>
      <c r="II102" s="267"/>
      <c r="IJ102" s="267"/>
      <c r="IK102" s="267"/>
      <c r="IL102" s="267"/>
      <c r="IM102" s="267"/>
      <c r="IN102" s="267"/>
      <c r="IO102" s="267"/>
      <c r="IP102" s="267"/>
      <c r="IQ102" s="267"/>
      <c r="IR102" s="267"/>
      <c r="IS102" s="267"/>
      <c r="IT102" s="267"/>
      <c r="IU102" s="267"/>
      <c r="IV102" s="267"/>
      <c r="IW102" s="267"/>
      <c r="IX102" s="267"/>
      <c r="IY102" s="267"/>
      <c r="IZ102" s="267"/>
      <c r="JA102" s="267"/>
      <c r="JB102" s="267"/>
      <c r="JC102" s="267"/>
      <c r="JD102" s="267"/>
      <c r="JE102" s="267"/>
      <c r="JF102" s="267"/>
      <c r="JG102" s="267"/>
      <c r="JH102" s="267"/>
      <c r="JI102" s="267"/>
      <c r="JJ102" s="267"/>
      <c r="JK102" s="267"/>
      <c r="JL102" s="267"/>
      <c r="JM102" s="267"/>
      <c r="JN102" s="267"/>
      <c r="JO102" s="267"/>
      <c r="JP102" s="267"/>
      <c r="JQ102" s="267"/>
      <c r="JR102" s="267"/>
      <c r="JS102" s="267"/>
      <c r="JT102" s="267"/>
      <c r="JU102" s="267"/>
      <c r="JV102" s="267"/>
      <c r="JW102" s="267"/>
      <c r="JX102" s="267"/>
      <c r="JY102" s="267"/>
      <c r="JZ102" s="267"/>
      <c r="KA102" s="267"/>
      <c r="KB102" s="267"/>
      <c r="KC102" s="267"/>
      <c r="KD102" s="267"/>
      <c r="KE102" s="267"/>
      <c r="KF102" s="267"/>
      <c r="KG102" s="267"/>
      <c r="KH102" s="267"/>
      <c r="KI102" s="267"/>
      <c r="KJ102" s="267"/>
      <c r="KK102" s="267"/>
      <c r="KL102" s="267"/>
      <c r="KM102" s="267"/>
      <c r="KN102" s="267"/>
      <c r="KO102" s="267"/>
      <c r="KP102" s="267"/>
      <c r="KQ102" s="267"/>
      <c r="KR102" s="267"/>
      <c r="KS102" s="267"/>
      <c r="KT102" s="267"/>
      <c r="KU102" s="267"/>
      <c r="KV102" s="267"/>
      <c r="KW102" s="267"/>
      <c r="KX102" s="267"/>
      <c r="KY102" s="267"/>
      <c r="KZ102" s="267"/>
      <c r="LA102" s="267"/>
      <c r="LB102" s="267"/>
      <c r="LC102" s="267"/>
      <c r="LD102" s="267"/>
      <c r="LE102" s="267"/>
      <c r="LF102" s="267"/>
      <c r="LG102" s="267"/>
      <c r="LH102" s="267"/>
      <c r="LI102" s="267"/>
      <c r="LJ102" s="267"/>
      <c r="LK102" s="267"/>
      <c r="LL102" s="267"/>
      <c r="LM102" s="267"/>
      <c r="LN102" s="267"/>
      <c r="LO102" s="267"/>
      <c r="LP102" s="267"/>
      <c r="LQ102" s="267"/>
      <c r="LR102" s="267"/>
      <c r="LS102" s="267"/>
      <c r="LT102" s="267"/>
      <c r="LU102" s="267"/>
      <c r="LV102" s="267"/>
      <c r="LW102" s="267"/>
      <c r="LX102" s="267"/>
      <c r="LY102" s="267"/>
      <c r="LZ102" s="267"/>
      <c r="MA102" s="267"/>
      <c r="MB102" s="267"/>
      <c r="MC102" s="267"/>
      <c r="MD102" s="267"/>
      <c r="ME102" s="267"/>
      <c r="MF102" s="267"/>
      <c r="MG102" s="267"/>
      <c r="MH102" s="267"/>
      <c r="MI102" s="267"/>
      <c r="MJ102" s="267"/>
      <c r="MK102" s="267"/>
      <c r="ML102" s="267"/>
      <c r="MM102" s="267"/>
      <c r="MN102" s="267"/>
      <c r="MO102" s="267"/>
      <c r="MP102" s="267"/>
      <c r="MQ102" s="267"/>
      <c r="MR102" s="267"/>
      <c r="MS102" s="267"/>
      <c r="MT102" s="267"/>
      <c r="MU102" s="267"/>
      <c r="MV102" s="267"/>
      <c r="MW102" s="267"/>
      <c r="MX102" s="267"/>
      <c r="MY102" s="267"/>
      <c r="MZ102" s="267"/>
      <c r="NA102" s="267"/>
      <c r="NB102" s="267"/>
      <c r="NC102" s="267"/>
      <c r="ND102" s="267"/>
      <c r="NE102" s="267"/>
      <c r="NF102" s="267"/>
      <c r="NG102" s="267"/>
      <c r="NH102" s="267"/>
      <c r="NI102" s="267"/>
      <c r="NJ102" s="267"/>
      <c r="NK102" s="267"/>
      <c r="NL102" s="267"/>
      <c r="NM102" s="267"/>
      <c r="NN102" s="267"/>
      <c r="NO102" s="267"/>
      <c r="NP102" s="267"/>
      <c r="NQ102" s="267"/>
      <c r="NR102" s="267"/>
      <c r="NS102" s="267"/>
      <c r="NT102" s="267"/>
      <c r="NU102" s="267"/>
      <c r="NV102" s="267"/>
      <c r="NW102" s="267"/>
      <c r="NX102" s="267"/>
      <c r="NY102" s="267"/>
      <c r="NZ102" s="267"/>
      <c r="OA102" s="267"/>
      <c r="OB102" s="267"/>
      <c r="OC102" s="267"/>
      <c r="OD102" s="267"/>
      <c r="OE102" s="267"/>
      <c r="OF102" s="267"/>
      <c r="OG102" s="267"/>
      <c r="OH102" s="267"/>
      <c r="OI102" s="267"/>
      <c r="OJ102" s="267"/>
      <c r="OK102" s="267"/>
      <c r="OL102" s="267"/>
      <c r="OM102" s="267"/>
      <c r="ON102" s="267"/>
      <c r="OO102" s="267"/>
      <c r="OP102" s="267"/>
      <c r="OQ102" s="267"/>
      <c r="OR102" s="267"/>
      <c r="OS102" s="267"/>
      <c r="OT102" s="267"/>
      <c r="OU102" s="267"/>
      <c r="OV102" s="267"/>
      <c r="OW102" s="267"/>
      <c r="OX102" s="267"/>
      <c r="OY102" s="267"/>
      <c r="OZ102" s="267"/>
      <c r="PA102" s="267"/>
      <c r="PB102" s="267"/>
      <c r="PC102" s="267"/>
      <c r="PD102" s="267"/>
      <c r="PE102" s="267"/>
      <c r="PF102" s="267"/>
      <c r="PG102" s="267"/>
      <c r="PH102" s="267"/>
      <c r="PI102" s="267"/>
      <c r="PJ102" s="267"/>
      <c r="PK102" s="267"/>
      <c r="PL102" s="267"/>
      <c r="PM102" s="267"/>
      <c r="PN102" s="267"/>
      <c r="PO102" s="267"/>
      <c r="PP102" s="267"/>
      <c r="PQ102" s="267"/>
      <c r="PR102" s="267"/>
      <c r="PS102" s="267"/>
      <c r="PT102" s="267"/>
      <c r="PU102" s="267"/>
      <c r="PV102" s="267"/>
      <c r="PW102" s="267"/>
      <c r="PX102" s="267"/>
      <c r="PY102" s="267"/>
      <c r="PZ102" s="267"/>
      <c r="QA102" s="267"/>
      <c r="QB102" s="267"/>
      <c r="QC102" s="267"/>
      <c r="QD102" s="267"/>
      <c r="QE102" s="267"/>
      <c r="QF102" s="267"/>
      <c r="QG102" s="267"/>
      <c r="QH102" s="267"/>
      <c r="QI102" s="267"/>
      <c r="QJ102" s="267"/>
      <c r="QK102" s="267"/>
      <c r="QL102" s="267"/>
      <c r="QM102" s="267"/>
      <c r="QN102" s="267"/>
      <c r="QO102" s="267"/>
      <c r="QP102" s="267"/>
      <c r="QQ102" s="267"/>
      <c r="QR102" s="267"/>
      <c r="QS102" s="267"/>
      <c r="QT102" s="267"/>
      <c r="QU102" s="267"/>
      <c r="QV102" s="267"/>
      <c r="QW102" s="267"/>
      <c r="QX102" s="267"/>
      <c r="QY102" s="267"/>
      <c r="QZ102" s="267"/>
      <c r="RA102" s="267"/>
      <c r="RB102" s="267"/>
      <c r="RC102" s="267"/>
      <c r="RD102" s="267"/>
      <c r="RE102" s="267"/>
      <c r="RF102" s="267"/>
      <c r="RG102" s="267"/>
      <c r="RH102" s="267"/>
      <c r="RI102" s="267"/>
      <c r="RJ102" s="267"/>
      <c r="RK102" s="267"/>
      <c r="RL102" s="267"/>
      <c r="RM102" s="267"/>
      <c r="RN102" s="267"/>
      <c r="RO102" s="267"/>
      <c r="RP102" s="267"/>
      <c r="RQ102" s="267"/>
      <c r="RR102" s="267"/>
      <c r="RS102" s="267"/>
      <c r="RT102" s="267"/>
      <c r="RU102" s="267"/>
      <c r="RV102" s="267"/>
      <c r="RW102" s="267"/>
      <c r="RX102" s="267"/>
      <c r="RY102" s="267"/>
      <c r="RZ102" s="267"/>
      <c r="SA102" s="267"/>
      <c r="SB102" s="267"/>
      <c r="SC102" s="267"/>
      <c r="SD102" s="267"/>
      <c r="SE102" s="267"/>
      <c r="SF102" s="267"/>
      <c r="SG102" s="267"/>
      <c r="SH102" s="267"/>
      <c r="SI102" s="267"/>
      <c r="SJ102" s="267"/>
      <c r="SK102" s="267"/>
      <c r="SL102" s="267"/>
      <c r="SM102" s="267"/>
      <c r="SN102" s="267"/>
      <c r="SO102" s="267"/>
      <c r="SP102" s="267"/>
      <c r="SQ102" s="267"/>
      <c r="SR102" s="267"/>
      <c r="SS102" s="267"/>
      <c r="ST102" s="267"/>
      <c r="SU102" s="267"/>
      <c r="SV102" s="267"/>
      <c r="SW102" s="267"/>
      <c r="SX102" s="267"/>
      <c r="SY102" s="267"/>
      <c r="SZ102" s="267"/>
      <c r="TA102" s="267"/>
      <c r="TB102" s="267"/>
      <c r="TC102" s="267"/>
      <c r="TD102" s="267"/>
      <c r="TE102" s="267"/>
      <c r="TF102" s="267"/>
      <c r="TG102" s="267"/>
      <c r="TH102" s="267"/>
      <c r="TI102" s="267"/>
      <c r="TJ102" s="267"/>
      <c r="TK102" s="267"/>
      <c r="TL102" s="267"/>
      <c r="TM102" s="267"/>
      <c r="TN102" s="267"/>
      <c r="TO102" s="267"/>
      <c r="TP102" s="267"/>
      <c r="TQ102" s="267"/>
      <c r="TR102" s="267"/>
      <c r="TS102" s="267"/>
      <c r="TT102" s="267"/>
      <c r="TU102" s="267"/>
      <c r="TV102" s="267"/>
      <c r="TW102" s="267"/>
      <c r="TX102" s="267"/>
      <c r="TY102" s="267"/>
      <c r="TZ102" s="267"/>
      <c r="UA102" s="267"/>
      <c r="UB102" s="267"/>
      <c r="UC102" s="267"/>
      <c r="UD102" s="267"/>
      <c r="UE102" s="267"/>
      <c r="UF102" s="267"/>
      <c r="UG102" s="267"/>
      <c r="UH102" s="267"/>
      <c r="UI102" s="267"/>
      <c r="UJ102" s="267"/>
      <c r="UK102" s="267"/>
      <c r="UL102" s="267"/>
      <c r="UM102" s="267"/>
      <c r="UN102" s="267"/>
      <c r="UO102" s="267"/>
      <c r="UP102" s="267"/>
      <c r="UQ102" s="267"/>
      <c r="UR102" s="267"/>
      <c r="US102" s="267"/>
      <c r="UT102" s="267"/>
      <c r="UU102" s="267"/>
      <c r="UV102" s="267"/>
      <c r="UW102" s="267"/>
      <c r="UX102" s="267"/>
      <c r="UY102" s="267"/>
      <c r="UZ102" s="267"/>
      <c r="VA102" s="267"/>
      <c r="VB102" s="267"/>
      <c r="VC102" s="267"/>
      <c r="VD102" s="267"/>
      <c r="VE102" s="267"/>
      <c r="VF102" s="267"/>
      <c r="VG102" s="267"/>
      <c r="VH102" s="267"/>
      <c r="VI102" s="267"/>
      <c r="VJ102" s="267"/>
      <c r="VK102" s="267"/>
      <c r="VL102" s="267"/>
      <c r="VM102" s="267"/>
      <c r="VN102" s="267"/>
      <c r="VO102" s="267"/>
      <c r="VP102" s="267"/>
      <c r="VQ102" s="267"/>
      <c r="VR102" s="267"/>
      <c r="VS102" s="267"/>
      <c r="VT102" s="267"/>
      <c r="VU102" s="267"/>
      <c r="VV102" s="267"/>
      <c r="VW102" s="267"/>
      <c r="VX102" s="267"/>
      <c r="VY102" s="267"/>
      <c r="VZ102" s="267"/>
      <c r="WA102" s="267"/>
      <c r="WB102" s="267"/>
      <c r="WC102" s="267"/>
      <c r="WD102" s="267"/>
      <c r="WE102" s="267"/>
      <c r="WF102" s="267"/>
      <c r="WG102" s="267"/>
      <c r="WH102" s="267"/>
      <c r="WI102" s="267"/>
      <c r="WJ102" s="267"/>
      <c r="WK102" s="267"/>
      <c r="WL102" s="267"/>
      <c r="WM102" s="267"/>
      <c r="WN102" s="267"/>
      <c r="WO102" s="267"/>
      <c r="WP102" s="267"/>
      <c r="WQ102" s="267"/>
      <c r="WR102" s="267"/>
      <c r="WS102" s="267"/>
      <c r="WT102" s="267"/>
      <c r="WU102" s="267"/>
      <c r="WV102" s="267"/>
      <c r="WW102" s="267"/>
      <c r="WX102" s="267"/>
      <c r="WY102" s="267"/>
      <c r="WZ102" s="267"/>
      <c r="XA102" s="267"/>
      <c r="XB102" s="267"/>
      <c r="XC102" s="267"/>
      <c r="XD102" s="267"/>
      <c r="XE102" s="267"/>
      <c r="XF102" s="267"/>
      <c r="XG102" s="267"/>
      <c r="XH102" s="267"/>
      <c r="XI102" s="267"/>
      <c r="XJ102" s="267"/>
      <c r="XK102" s="267"/>
      <c r="XL102" s="267"/>
      <c r="XM102" s="267"/>
      <c r="XN102" s="267"/>
      <c r="XO102" s="267"/>
      <c r="XP102" s="267"/>
      <c r="XQ102" s="267"/>
      <c r="XR102" s="267"/>
      <c r="XS102" s="267"/>
      <c r="XT102" s="267"/>
      <c r="XU102" s="267"/>
      <c r="XV102" s="267"/>
      <c r="XW102" s="267"/>
      <c r="XX102" s="267"/>
      <c r="XY102" s="267"/>
      <c r="XZ102" s="267"/>
      <c r="YA102" s="267"/>
      <c r="YB102" s="267"/>
      <c r="YC102" s="267"/>
      <c r="YD102" s="267"/>
      <c r="YE102" s="267"/>
      <c r="YF102" s="267"/>
      <c r="YG102" s="267"/>
      <c r="YH102" s="267"/>
      <c r="YI102" s="267"/>
      <c r="YJ102" s="267"/>
      <c r="YK102" s="267"/>
      <c r="YL102" s="267"/>
      <c r="YM102" s="267"/>
      <c r="YN102" s="267"/>
      <c r="YO102" s="267"/>
      <c r="YP102" s="267"/>
      <c r="YQ102" s="267"/>
      <c r="YR102" s="267"/>
      <c r="YS102" s="267"/>
      <c r="YT102" s="267"/>
      <c r="YU102" s="267"/>
      <c r="YV102" s="267"/>
      <c r="YW102" s="267"/>
      <c r="YX102" s="267"/>
      <c r="YY102" s="267"/>
      <c r="YZ102" s="267"/>
      <c r="ZA102" s="267"/>
      <c r="ZB102" s="267"/>
      <c r="ZC102" s="267"/>
      <c r="ZD102" s="267"/>
      <c r="ZE102" s="267"/>
      <c r="ZF102" s="267"/>
      <c r="ZG102" s="267"/>
      <c r="ZH102" s="267"/>
      <c r="ZI102" s="267"/>
      <c r="ZJ102" s="267"/>
      <c r="ZK102" s="267"/>
      <c r="ZL102" s="267"/>
      <c r="ZM102" s="267"/>
      <c r="ZN102" s="267"/>
      <c r="ZO102" s="267"/>
      <c r="ZP102" s="267"/>
      <c r="ZQ102" s="267"/>
      <c r="ZR102" s="267"/>
      <c r="ZS102" s="267"/>
      <c r="ZT102" s="267"/>
      <c r="ZU102" s="267"/>
      <c r="ZV102" s="267"/>
      <c r="ZW102" s="267"/>
      <c r="ZX102" s="267"/>
      <c r="ZY102" s="267"/>
      <c r="ZZ102" s="267"/>
      <c r="AAA102" s="267"/>
      <c r="AAB102" s="267"/>
      <c r="AAC102" s="267"/>
      <c r="AAD102" s="267"/>
      <c r="AAE102" s="267"/>
      <c r="AAF102" s="267"/>
      <c r="AAG102" s="267"/>
      <c r="AAH102" s="267"/>
      <c r="AAI102" s="267"/>
      <c r="AAJ102" s="267"/>
      <c r="AAK102" s="267"/>
      <c r="AAL102" s="267"/>
      <c r="AAM102" s="267"/>
      <c r="AAN102" s="267"/>
      <c r="AAO102" s="267"/>
      <c r="AAP102" s="267"/>
      <c r="AAQ102" s="267"/>
      <c r="AAR102" s="267"/>
      <c r="AAS102" s="267"/>
      <c r="AAT102" s="267"/>
      <c r="AAU102" s="267"/>
      <c r="AAV102" s="267"/>
      <c r="AAW102" s="267"/>
      <c r="AAX102" s="267"/>
      <c r="AAY102" s="267"/>
      <c r="AAZ102" s="267"/>
      <c r="ABA102" s="267"/>
      <c r="ABB102" s="267"/>
      <c r="ABC102" s="267"/>
      <c r="ABD102" s="267"/>
      <c r="ABE102" s="267"/>
      <c r="ABF102" s="267"/>
      <c r="ABG102" s="267"/>
      <c r="ABH102" s="267"/>
      <c r="ABI102" s="267"/>
      <c r="ABJ102" s="267"/>
      <c r="ABK102" s="267"/>
      <c r="ABL102" s="267"/>
      <c r="ABM102" s="267"/>
      <c r="ABN102" s="267"/>
      <c r="ABO102" s="267"/>
      <c r="ABP102" s="267"/>
      <c r="ABQ102" s="267"/>
      <c r="ABR102" s="267"/>
      <c r="ABS102" s="267"/>
      <c r="ABT102" s="267"/>
      <c r="ABU102" s="267"/>
      <c r="ABV102" s="267"/>
      <c r="ABW102" s="267"/>
      <c r="ABX102" s="267"/>
      <c r="ABY102" s="267"/>
      <c r="ABZ102" s="267"/>
      <c r="ACA102" s="267"/>
      <c r="ACB102" s="267"/>
      <c r="ACC102" s="267"/>
      <c r="ACD102" s="267"/>
      <c r="ACE102" s="267"/>
      <c r="ACF102" s="267"/>
      <c r="ACG102" s="267"/>
      <c r="ACH102" s="267"/>
      <c r="ACI102" s="267"/>
      <c r="ACJ102" s="267"/>
      <c r="ACK102" s="267"/>
      <c r="ACL102" s="267"/>
      <c r="ACM102" s="267"/>
      <c r="ACN102" s="267"/>
      <c r="ACO102" s="267"/>
      <c r="ACP102" s="267"/>
      <c r="ACQ102" s="267"/>
      <c r="ACR102" s="267"/>
      <c r="ACS102" s="267"/>
      <c r="ACT102" s="267"/>
      <c r="ACU102" s="267"/>
      <c r="ACV102" s="267"/>
      <c r="ACW102" s="267"/>
      <c r="ACX102" s="267"/>
      <c r="ACY102" s="267"/>
      <c r="ACZ102" s="267"/>
      <c r="ADA102" s="267"/>
      <c r="ADB102" s="267"/>
      <c r="ADC102" s="267"/>
      <c r="ADD102" s="267"/>
      <c r="ADE102" s="267"/>
      <c r="ADF102" s="267"/>
      <c r="ADG102" s="267"/>
      <c r="ADH102" s="267"/>
      <c r="ADI102" s="267"/>
      <c r="ADJ102" s="267"/>
      <c r="ADK102" s="267"/>
      <c r="ADL102" s="267"/>
      <c r="ADM102" s="267"/>
      <c r="ADN102" s="267"/>
      <c r="ADO102" s="267"/>
      <c r="ADP102" s="267"/>
      <c r="ADQ102" s="267"/>
      <c r="ADR102" s="267"/>
      <c r="ADS102" s="267"/>
      <c r="ADT102" s="267"/>
      <c r="ADU102" s="267"/>
      <c r="ADV102" s="267"/>
      <c r="ADW102" s="267"/>
      <c r="ADX102" s="267"/>
      <c r="ADY102" s="267"/>
      <c r="ADZ102" s="267"/>
      <c r="AEA102" s="267"/>
      <c r="AEB102" s="267"/>
      <c r="AEC102" s="267"/>
      <c r="AED102" s="267"/>
      <c r="AEE102" s="267"/>
      <c r="AEF102" s="267"/>
      <c r="AEG102" s="267"/>
      <c r="AEH102" s="267"/>
      <c r="AEI102" s="267"/>
      <c r="AEJ102" s="267"/>
      <c r="AEK102" s="267"/>
      <c r="AEL102" s="267"/>
      <c r="AEM102" s="267"/>
      <c r="AEN102" s="267"/>
      <c r="AEO102" s="267"/>
      <c r="AEP102" s="267"/>
      <c r="AEQ102" s="267"/>
      <c r="AER102" s="267"/>
      <c r="AES102" s="267"/>
      <c r="AET102" s="267"/>
      <c r="AEU102" s="267"/>
      <c r="AEV102" s="267"/>
      <c r="AEW102" s="267"/>
      <c r="AEX102" s="267"/>
      <c r="AEY102" s="267"/>
      <c r="AEZ102" s="267"/>
      <c r="AFA102" s="267"/>
      <c r="AFB102" s="267"/>
      <c r="AFC102" s="267"/>
      <c r="AFD102" s="267"/>
      <c r="AFE102" s="267"/>
      <c r="AFF102" s="267"/>
      <c r="AFG102" s="267"/>
      <c r="AFH102" s="267"/>
      <c r="AFI102" s="267"/>
      <c r="AFJ102" s="267"/>
      <c r="AFK102" s="267"/>
      <c r="AFL102" s="267"/>
      <c r="AFM102" s="267"/>
      <c r="AFN102" s="267"/>
      <c r="AFO102" s="267"/>
      <c r="AFP102" s="267"/>
      <c r="AFQ102" s="267"/>
      <c r="AFR102" s="267"/>
      <c r="AFS102" s="267"/>
      <c r="AFT102" s="267"/>
      <c r="AFU102" s="267"/>
      <c r="AFV102" s="267"/>
      <c r="AFW102" s="267"/>
      <c r="AFX102" s="267"/>
      <c r="AFY102" s="267"/>
      <c r="AFZ102" s="267"/>
      <c r="AGA102" s="267"/>
      <c r="AGB102" s="267"/>
      <c r="AGC102" s="267"/>
      <c r="AGD102" s="267"/>
      <c r="AGE102" s="267"/>
      <c r="AGF102" s="267"/>
      <c r="AGG102" s="267"/>
      <c r="AGH102" s="267"/>
      <c r="AGI102" s="267"/>
      <c r="AGJ102" s="267"/>
      <c r="AGK102" s="267"/>
      <c r="AGL102" s="267"/>
      <c r="AGM102" s="267"/>
      <c r="AGN102" s="267"/>
      <c r="AGO102" s="267"/>
      <c r="AGP102" s="267"/>
      <c r="AGQ102" s="267"/>
      <c r="AGR102" s="267"/>
      <c r="AGS102" s="267"/>
      <c r="AGT102" s="267"/>
      <c r="AGU102" s="267"/>
      <c r="AGV102" s="267"/>
      <c r="AGW102" s="267"/>
      <c r="AGX102" s="267"/>
      <c r="AGY102" s="267"/>
      <c r="AGZ102" s="267"/>
      <c r="AHA102" s="267"/>
      <c r="AHB102" s="267"/>
      <c r="AHC102" s="267"/>
      <c r="AHD102" s="267"/>
      <c r="AHE102" s="267"/>
      <c r="AHF102" s="267"/>
      <c r="AHG102" s="267"/>
      <c r="AHH102" s="267"/>
      <c r="AHI102" s="267"/>
      <c r="AHJ102" s="267"/>
      <c r="AHK102" s="267"/>
      <c r="AHL102" s="267"/>
      <c r="AHM102" s="267"/>
      <c r="AHN102" s="267"/>
      <c r="AHO102" s="267"/>
      <c r="AHP102" s="267"/>
      <c r="AHQ102" s="267"/>
      <c r="AHR102" s="267"/>
      <c r="AHS102" s="267"/>
      <c r="AHT102" s="267"/>
      <c r="AHU102" s="267"/>
      <c r="AHV102" s="267"/>
      <c r="AHW102" s="267"/>
      <c r="AHX102" s="267"/>
      <c r="AHY102" s="267"/>
      <c r="AHZ102" s="267"/>
      <c r="AIA102" s="267"/>
      <c r="AIB102" s="267"/>
      <c r="AIC102" s="267"/>
      <c r="AID102" s="267"/>
      <c r="AIE102" s="267"/>
      <c r="AIF102" s="267"/>
      <c r="AIG102" s="267"/>
      <c r="AIH102" s="267"/>
      <c r="AII102" s="267"/>
      <c r="AIJ102" s="267"/>
      <c r="AIK102" s="267"/>
      <c r="AIL102" s="267"/>
      <c r="AIM102" s="267"/>
      <c r="AIN102" s="267"/>
      <c r="AIO102" s="267"/>
      <c r="AIP102" s="267"/>
      <c r="AIQ102" s="267"/>
      <c r="AIR102" s="267"/>
      <c r="AIS102" s="267"/>
      <c r="AIT102" s="267"/>
      <c r="AIU102" s="267"/>
      <c r="AIV102" s="267"/>
      <c r="AIW102" s="267"/>
      <c r="AIX102" s="267"/>
      <c r="AIY102" s="267"/>
      <c r="AIZ102" s="267"/>
      <c r="AJA102" s="267"/>
      <c r="AJB102" s="267"/>
      <c r="AJC102" s="267"/>
      <c r="AJD102" s="267"/>
      <c r="AJE102" s="267"/>
      <c r="AJF102" s="267"/>
      <c r="AJG102" s="267"/>
      <c r="AJH102" s="267"/>
      <c r="AJI102" s="267"/>
      <c r="AJJ102" s="267"/>
      <c r="AJK102" s="267"/>
      <c r="AJL102" s="267"/>
      <c r="AJM102" s="267"/>
      <c r="AJN102" s="267"/>
      <c r="AJO102" s="267"/>
      <c r="AJP102" s="267"/>
      <c r="AJQ102" s="267"/>
      <c r="AJR102" s="267"/>
      <c r="AJS102" s="267"/>
      <c r="AJT102" s="267"/>
      <c r="AJU102" s="267"/>
      <c r="AJV102" s="267"/>
      <c r="AJW102" s="267"/>
      <c r="AJX102" s="267"/>
      <c r="AJY102" s="267"/>
      <c r="AJZ102" s="267"/>
      <c r="AKA102" s="267"/>
      <c r="AKB102" s="267"/>
      <c r="AKC102" s="267"/>
      <c r="AKD102" s="267"/>
      <c r="AKE102" s="267"/>
      <c r="AKF102" s="267"/>
      <c r="AKG102" s="267"/>
      <c r="AKH102" s="267"/>
      <c r="AKI102" s="267"/>
      <c r="AKJ102" s="267"/>
      <c r="AKK102" s="267"/>
      <c r="AKL102" s="267"/>
      <c r="AKM102" s="267"/>
      <c r="AKN102" s="267"/>
      <c r="AKO102" s="267"/>
      <c r="AKP102" s="267"/>
      <c r="AKQ102" s="267"/>
      <c r="AKR102" s="267"/>
      <c r="AKS102" s="267"/>
      <c r="AKT102" s="267"/>
      <c r="AKU102" s="267"/>
      <c r="AKV102" s="267"/>
      <c r="AKW102" s="267"/>
      <c r="AKX102" s="267"/>
      <c r="AKY102" s="267"/>
      <c r="AKZ102" s="267"/>
      <c r="ALA102" s="267"/>
      <c r="ALB102" s="267"/>
      <c r="ALC102" s="267"/>
      <c r="ALD102" s="267"/>
      <c r="ALE102" s="267"/>
      <c r="ALF102" s="267"/>
      <c r="ALG102" s="267"/>
      <c r="ALH102" s="267"/>
      <c r="ALI102" s="267"/>
      <c r="ALJ102" s="267"/>
      <c r="ALK102" s="267"/>
      <c r="ALL102" s="267"/>
      <c r="ALM102" s="267"/>
      <c r="ALN102" s="267"/>
      <c r="ALO102" s="267"/>
      <c r="ALP102" s="267"/>
      <c r="ALQ102" s="267"/>
      <c r="ALR102" s="267"/>
      <c r="ALS102" s="267"/>
      <c r="ALT102" s="267"/>
      <c r="ALU102" s="267"/>
      <c r="ALV102" s="267"/>
      <c r="ALW102" s="267"/>
      <c r="ALX102" s="267"/>
      <c r="ALY102" s="267"/>
      <c r="ALZ102" s="267"/>
      <c r="AMA102" s="267"/>
      <c r="AMB102" s="267"/>
      <c r="AMC102" s="267"/>
      <c r="AMD102" s="267"/>
      <c r="AME102" s="267"/>
      <c r="AMF102" s="267"/>
      <c r="AMG102" s="267"/>
      <c r="AMH102" s="267"/>
    </row>
    <row r="103" spans="1:1025" s="239" customFormat="1" ht="12.75">
      <c r="A103" s="1012" t="s">
        <v>2309</v>
      </c>
      <c r="B103" s="1007" t="s">
        <v>8400</v>
      </c>
      <c r="C103" s="1047">
        <v>6135000</v>
      </c>
      <c r="D103" s="1047">
        <v>157190119.15000001</v>
      </c>
      <c r="E103" s="1047">
        <v>163325119.15000001</v>
      </c>
      <c r="F103" s="1047">
        <v>104029124.56</v>
      </c>
      <c r="G103" s="1047">
        <v>59295994.590000004</v>
      </c>
      <c r="H103" s="1054">
        <f t="shared" si="1"/>
        <v>0.63694504006121833</v>
      </c>
      <c r="I103" s="100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c r="BC103" s="267"/>
      <c r="BD103" s="267"/>
      <c r="BE103" s="267"/>
      <c r="BF103" s="267"/>
      <c r="BG103" s="267"/>
      <c r="BH103" s="267"/>
      <c r="BI103" s="267"/>
      <c r="BJ103" s="267"/>
      <c r="BK103" s="267"/>
      <c r="BL103" s="267"/>
      <c r="BM103" s="267"/>
      <c r="BN103" s="267"/>
      <c r="BO103" s="267"/>
      <c r="BP103" s="267"/>
      <c r="BQ103" s="267"/>
      <c r="BR103" s="267"/>
      <c r="BS103" s="267"/>
      <c r="BT103" s="267"/>
      <c r="BU103" s="267"/>
      <c r="BV103" s="267"/>
      <c r="BW103" s="267"/>
      <c r="BX103" s="267"/>
      <c r="BY103" s="267"/>
      <c r="BZ103" s="267"/>
      <c r="CA103" s="267"/>
      <c r="CB103" s="267"/>
      <c r="CC103" s="267"/>
      <c r="CD103" s="267"/>
      <c r="CE103" s="267"/>
      <c r="CF103" s="267"/>
      <c r="CG103" s="267"/>
      <c r="CH103" s="267"/>
      <c r="CI103" s="267"/>
      <c r="CJ103" s="267"/>
      <c r="CK103" s="267"/>
      <c r="CL103" s="267"/>
      <c r="CM103" s="267"/>
      <c r="CN103" s="267"/>
      <c r="CO103" s="267"/>
      <c r="CP103" s="267"/>
      <c r="CQ103" s="267"/>
      <c r="CR103" s="267"/>
      <c r="CS103" s="267"/>
      <c r="CT103" s="267"/>
      <c r="CU103" s="267"/>
      <c r="CV103" s="267"/>
      <c r="CW103" s="267"/>
      <c r="CX103" s="267"/>
      <c r="CY103" s="267"/>
      <c r="CZ103" s="267"/>
      <c r="DA103" s="267"/>
      <c r="DB103" s="267"/>
      <c r="DC103" s="267"/>
      <c r="DD103" s="267"/>
      <c r="DE103" s="267"/>
      <c r="DF103" s="267"/>
      <c r="DG103" s="267"/>
      <c r="DH103" s="267"/>
      <c r="DI103" s="267"/>
      <c r="DJ103" s="267"/>
      <c r="DK103" s="267"/>
      <c r="DL103" s="267"/>
      <c r="DM103" s="267"/>
      <c r="DN103" s="267"/>
      <c r="DO103" s="267"/>
      <c r="DP103" s="267"/>
      <c r="DQ103" s="267"/>
      <c r="DR103" s="267"/>
      <c r="DS103" s="267"/>
      <c r="DT103" s="267"/>
      <c r="DU103" s="267"/>
      <c r="DV103" s="267"/>
      <c r="DW103" s="267"/>
      <c r="DX103" s="267"/>
      <c r="DY103" s="267"/>
      <c r="DZ103" s="267"/>
      <c r="EA103" s="267"/>
      <c r="EB103" s="267"/>
      <c r="EC103" s="267"/>
      <c r="ED103" s="267"/>
      <c r="EE103" s="267"/>
      <c r="EF103" s="267"/>
      <c r="EG103" s="267"/>
      <c r="EH103" s="267"/>
      <c r="EI103" s="267"/>
      <c r="EJ103" s="267"/>
      <c r="EK103" s="267"/>
      <c r="EL103" s="267"/>
      <c r="EM103" s="267"/>
      <c r="EN103" s="267"/>
      <c r="EO103" s="267"/>
      <c r="EP103" s="267"/>
      <c r="EQ103" s="267"/>
      <c r="ER103" s="267"/>
      <c r="ES103" s="267"/>
      <c r="ET103" s="267"/>
      <c r="EU103" s="267"/>
      <c r="EV103" s="267"/>
      <c r="EW103" s="267"/>
      <c r="EX103" s="267"/>
      <c r="EY103" s="267"/>
      <c r="EZ103" s="267"/>
      <c r="FA103" s="267"/>
      <c r="FB103" s="267"/>
      <c r="FC103" s="267"/>
      <c r="FD103" s="267"/>
      <c r="FE103" s="267"/>
      <c r="FF103" s="267"/>
      <c r="FG103" s="267"/>
      <c r="FH103" s="267"/>
      <c r="FI103" s="267"/>
      <c r="FJ103" s="267"/>
      <c r="FK103" s="267"/>
      <c r="FL103" s="267"/>
      <c r="FM103" s="267"/>
      <c r="FN103" s="267"/>
      <c r="FO103" s="267"/>
      <c r="FP103" s="267"/>
      <c r="FQ103" s="267"/>
      <c r="FR103" s="267"/>
      <c r="FS103" s="267"/>
      <c r="FT103" s="267"/>
      <c r="FU103" s="267"/>
      <c r="FV103" s="267"/>
      <c r="FW103" s="267"/>
      <c r="FX103" s="267"/>
      <c r="FY103" s="267"/>
      <c r="FZ103" s="267"/>
      <c r="GA103" s="267"/>
      <c r="GB103" s="267"/>
      <c r="GC103" s="267"/>
      <c r="GD103" s="267"/>
      <c r="GE103" s="267"/>
      <c r="GF103" s="267"/>
      <c r="GG103" s="267"/>
      <c r="GH103" s="267"/>
      <c r="GI103" s="267"/>
      <c r="GJ103" s="267"/>
      <c r="GK103" s="267"/>
      <c r="GL103" s="267"/>
      <c r="GM103" s="267"/>
      <c r="GN103" s="267"/>
      <c r="GO103" s="267"/>
      <c r="GP103" s="267"/>
      <c r="GQ103" s="267"/>
      <c r="GR103" s="267"/>
      <c r="GS103" s="267"/>
      <c r="GT103" s="267"/>
      <c r="GU103" s="267"/>
      <c r="GV103" s="267"/>
      <c r="GW103" s="267"/>
      <c r="GX103" s="267"/>
      <c r="GY103" s="267"/>
      <c r="GZ103" s="267"/>
      <c r="HA103" s="267"/>
      <c r="HB103" s="267"/>
      <c r="HC103" s="267"/>
      <c r="HD103" s="267"/>
      <c r="HE103" s="267"/>
      <c r="HF103" s="267"/>
      <c r="HG103" s="267"/>
      <c r="HH103" s="267"/>
      <c r="HI103" s="267"/>
      <c r="HJ103" s="267"/>
      <c r="HK103" s="267"/>
      <c r="HL103" s="267"/>
      <c r="HM103" s="267"/>
      <c r="HN103" s="267"/>
      <c r="HO103" s="267"/>
      <c r="HP103" s="267"/>
      <c r="HQ103" s="267"/>
      <c r="HR103" s="267"/>
      <c r="HS103" s="267"/>
      <c r="HT103" s="267"/>
      <c r="HU103" s="267"/>
      <c r="HV103" s="267"/>
      <c r="HW103" s="267"/>
      <c r="HX103" s="267"/>
      <c r="HY103" s="267"/>
      <c r="HZ103" s="267"/>
      <c r="IA103" s="267"/>
      <c r="IB103" s="267"/>
      <c r="IC103" s="267"/>
      <c r="ID103" s="267"/>
      <c r="IE103" s="267"/>
      <c r="IF103" s="267"/>
      <c r="IG103" s="267"/>
      <c r="IH103" s="267"/>
      <c r="II103" s="267"/>
      <c r="IJ103" s="267"/>
      <c r="IK103" s="267"/>
      <c r="IL103" s="267"/>
      <c r="IM103" s="267"/>
      <c r="IN103" s="267"/>
      <c r="IO103" s="267"/>
      <c r="IP103" s="267"/>
      <c r="IQ103" s="267"/>
      <c r="IR103" s="267"/>
      <c r="IS103" s="267"/>
      <c r="IT103" s="267"/>
      <c r="IU103" s="267"/>
      <c r="IV103" s="267"/>
      <c r="IW103" s="267"/>
      <c r="IX103" s="267"/>
      <c r="IY103" s="267"/>
      <c r="IZ103" s="267"/>
      <c r="JA103" s="267"/>
      <c r="JB103" s="267"/>
      <c r="JC103" s="267"/>
      <c r="JD103" s="267"/>
      <c r="JE103" s="267"/>
      <c r="JF103" s="267"/>
      <c r="JG103" s="267"/>
      <c r="JH103" s="267"/>
      <c r="JI103" s="267"/>
      <c r="JJ103" s="267"/>
      <c r="JK103" s="267"/>
      <c r="JL103" s="267"/>
      <c r="JM103" s="267"/>
      <c r="JN103" s="267"/>
      <c r="JO103" s="267"/>
      <c r="JP103" s="267"/>
      <c r="JQ103" s="267"/>
      <c r="JR103" s="267"/>
      <c r="JS103" s="267"/>
      <c r="JT103" s="267"/>
      <c r="JU103" s="267"/>
      <c r="JV103" s="267"/>
      <c r="JW103" s="267"/>
      <c r="JX103" s="267"/>
      <c r="JY103" s="267"/>
      <c r="JZ103" s="267"/>
      <c r="KA103" s="267"/>
      <c r="KB103" s="267"/>
      <c r="KC103" s="267"/>
      <c r="KD103" s="267"/>
      <c r="KE103" s="267"/>
      <c r="KF103" s="267"/>
      <c r="KG103" s="267"/>
      <c r="KH103" s="267"/>
      <c r="KI103" s="267"/>
      <c r="KJ103" s="267"/>
      <c r="KK103" s="267"/>
      <c r="KL103" s="267"/>
      <c r="KM103" s="267"/>
      <c r="KN103" s="267"/>
      <c r="KO103" s="267"/>
      <c r="KP103" s="267"/>
      <c r="KQ103" s="267"/>
      <c r="KR103" s="267"/>
      <c r="KS103" s="267"/>
      <c r="KT103" s="267"/>
      <c r="KU103" s="267"/>
      <c r="KV103" s="267"/>
      <c r="KW103" s="267"/>
      <c r="KX103" s="267"/>
      <c r="KY103" s="267"/>
      <c r="KZ103" s="267"/>
      <c r="LA103" s="267"/>
      <c r="LB103" s="267"/>
      <c r="LC103" s="267"/>
      <c r="LD103" s="267"/>
      <c r="LE103" s="267"/>
      <c r="LF103" s="267"/>
      <c r="LG103" s="267"/>
      <c r="LH103" s="267"/>
      <c r="LI103" s="267"/>
      <c r="LJ103" s="267"/>
      <c r="LK103" s="267"/>
      <c r="LL103" s="267"/>
      <c r="LM103" s="267"/>
      <c r="LN103" s="267"/>
      <c r="LO103" s="267"/>
      <c r="LP103" s="267"/>
      <c r="LQ103" s="267"/>
      <c r="LR103" s="267"/>
      <c r="LS103" s="267"/>
      <c r="LT103" s="267"/>
      <c r="LU103" s="267"/>
      <c r="LV103" s="267"/>
      <c r="LW103" s="267"/>
      <c r="LX103" s="267"/>
      <c r="LY103" s="267"/>
      <c r="LZ103" s="267"/>
      <c r="MA103" s="267"/>
      <c r="MB103" s="267"/>
      <c r="MC103" s="267"/>
      <c r="MD103" s="267"/>
      <c r="ME103" s="267"/>
      <c r="MF103" s="267"/>
      <c r="MG103" s="267"/>
      <c r="MH103" s="267"/>
      <c r="MI103" s="267"/>
      <c r="MJ103" s="267"/>
      <c r="MK103" s="267"/>
      <c r="ML103" s="267"/>
      <c r="MM103" s="267"/>
      <c r="MN103" s="267"/>
      <c r="MO103" s="267"/>
      <c r="MP103" s="267"/>
      <c r="MQ103" s="267"/>
      <c r="MR103" s="267"/>
      <c r="MS103" s="267"/>
      <c r="MT103" s="267"/>
      <c r="MU103" s="267"/>
      <c r="MV103" s="267"/>
      <c r="MW103" s="267"/>
      <c r="MX103" s="267"/>
      <c r="MY103" s="267"/>
      <c r="MZ103" s="267"/>
      <c r="NA103" s="267"/>
      <c r="NB103" s="267"/>
      <c r="NC103" s="267"/>
      <c r="ND103" s="267"/>
      <c r="NE103" s="267"/>
      <c r="NF103" s="267"/>
      <c r="NG103" s="267"/>
      <c r="NH103" s="267"/>
      <c r="NI103" s="267"/>
      <c r="NJ103" s="267"/>
      <c r="NK103" s="267"/>
      <c r="NL103" s="267"/>
      <c r="NM103" s="267"/>
      <c r="NN103" s="267"/>
      <c r="NO103" s="267"/>
      <c r="NP103" s="267"/>
      <c r="NQ103" s="267"/>
      <c r="NR103" s="267"/>
      <c r="NS103" s="267"/>
      <c r="NT103" s="267"/>
      <c r="NU103" s="267"/>
      <c r="NV103" s="267"/>
      <c r="NW103" s="267"/>
      <c r="NX103" s="267"/>
      <c r="NY103" s="267"/>
      <c r="NZ103" s="267"/>
      <c r="OA103" s="267"/>
      <c r="OB103" s="267"/>
      <c r="OC103" s="267"/>
      <c r="OD103" s="267"/>
      <c r="OE103" s="267"/>
      <c r="OF103" s="267"/>
      <c r="OG103" s="267"/>
      <c r="OH103" s="267"/>
      <c r="OI103" s="267"/>
      <c r="OJ103" s="267"/>
      <c r="OK103" s="267"/>
      <c r="OL103" s="267"/>
      <c r="OM103" s="267"/>
      <c r="ON103" s="267"/>
      <c r="OO103" s="267"/>
      <c r="OP103" s="267"/>
      <c r="OQ103" s="267"/>
      <c r="OR103" s="267"/>
      <c r="OS103" s="267"/>
      <c r="OT103" s="267"/>
      <c r="OU103" s="267"/>
      <c r="OV103" s="267"/>
      <c r="OW103" s="267"/>
      <c r="OX103" s="267"/>
      <c r="OY103" s="267"/>
      <c r="OZ103" s="267"/>
      <c r="PA103" s="267"/>
      <c r="PB103" s="267"/>
      <c r="PC103" s="267"/>
      <c r="PD103" s="267"/>
      <c r="PE103" s="267"/>
      <c r="PF103" s="267"/>
      <c r="PG103" s="267"/>
      <c r="PH103" s="267"/>
      <c r="PI103" s="267"/>
      <c r="PJ103" s="267"/>
      <c r="PK103" s="267"/>
      <c r="PL103" s="267"/>
      <c r="PM103" s="267"/>
      <c r="PN103" s="267"/>
      <c r="PO103" s="267"/>
      <c r="PP103" s="267"/>
      <c r="PQ103" s="267"/>
      <c r="PR103" s="267"/>
      <c r="PS103" s="267"/>
      <c r="PT103" s="267"/>
      <c r="PU103" s="267"/>
      <c r="PV103" s="267"/>
      <c r="PW103" s="267"/>
      <c r="PX103" s="267"/>
      <c r="PY103" s="267"/>
      <c r="PZ103" s="267"/>
      <c r="QA103" s="267"/>
      <c r="QB103" s="267"/>
      <c r="QC103" s="267"/>
      <c r="QD103" s="267"/>
      <c r="QE103" s="267"/>
      <c r="QF103" s="267"/>
      <c r="QG103" s="267"/>
      <c r="QH103" s="267"/>
      <c r="QI103" s="267"/>
      <c r="QJ103" s="267"/>
      <c r="QK103" s="267"/>
      <c r="QL103" s="267"/>
      <c r="QM103" s="267"/>
      <c r="QN103" s="267"/>
      <c r="QO103" s="267"/>
      <c r="QP103" s="267"/>
      <c r="QQ103" s="267"/>
      <c r="QR103" s="267"/>
      <c r="QS103" s="267"/>
      <c r="QT103" s="267"/>
      <c r="QU103" s="267"/>
      <c r="QV103" s="267"/>
      <c r="QW103" s="267"/>
      <c r="QX103" s="267"/>
      <c r="QY103" s="267"/>
      <c r="QZ103" s="267"/>
      <c r="RA103" s="267"/>
      <c r="RB103" s="267"/>
      <c r="RC103" s="267"/>
      <c r="RD103" s="267"/>
      <c r="RE103" s="267"/>
      <c r="RF103" s="267"/>
      <c r="RG103" s="267"/>
      <c r="RH103" s="267"/>
      <c r="RI103" s="267"/>
      <c r="RJ103" s="267"/>
      <c r="RK103" s="267"/>
      <c r="RL103" s="267"/>
      <c r="RM103" s="267"/>
      <c r="RN103" s="267"/>
      <c r="RO103" s="267"/>
      <c r="RP103" s="267"/>
      <c r="RQ103" s="267"/>
      <c r="RR103" s="267"/>
      <c r="RS103" s="267"/>
      <c r="RT103" s="267"/>
      <c r="RU103" s="267"/>
      <c r="RV103" s="267"/>
      <c r="RW103" s="267"/>
      <c r="RX103" s="267"/>
      <c r="RY103" s="267"/>
      <c r="RZ103" s="267"/>
      <c r="SA103" s="267"/>
      <c r="SB103" s="267"/>
      <c r="SC103" s="267"/>
      <c r="SD103" s="267"/>
      <c r="SE103" s="267"/>
      <c r="SF103" s="267"/>
      <c r="SG103" s="267"/>
      <c r="SH103" s="267"/>
      <c r="SI103" s="267"/>
      <c r="SJ103" s="267"/>
      <c r="SK103" s="267"/>
      <c r="SL103" s="267"/>
      <c r="SM103" s="267"/>
      <c r="SN103" s="267"/>
      <c r="SO103" s="267"/>
      <c r="SP103" s="267"/>
      <c r="SQ103" s="267"/>
      <c r="SR103" s="267"/>
      <c r="SS103" s="267"/>
      <c r="ST103" s="267"/>
      <c r="SU103" s="267"/>
      <c r="SV103" s="267"/>
      <c r="SW103" s="267"/>
      <c r="SX103" s="267"/>
      <c r="SY103" s="267"/>
      <c r="SZ103" s="267"/>
      <c r="TA103" s="267"/>
      <c r="TB103" s="267"/>
      <c r="TC103" s="267"/>
      <c r="TD103" s="267"/>
      <c r="TE103" s="267"/>
      <c r="TF103" s="267"/>
      <c r="TG103" s="267"/>
      <c r="TH103" s="267"/>
      <c r="TI103" s="267"/>
      <c r="TJ103" s="267"/>
      <c r="TK103" s="267"/>
      <c r="TL103" s="267"/>
      <c r="TM103" s="267"/>
      <c r="TN103" s="267"/>
      <c r="TO103" s="267"/>
      <c r="TP103" s="267"/>
      <c r="TQ103" s="267"/>
      <c r="TR103" s="267"/>
      <c r="TS103" s="267"/>
      <c r="TT103" s="267"/>
      <c r="TU103" s="267"/>
      <c r="TV103" s="267"/>
      <c r="TW103" s="267"/>
      <c r="TX103" s="267"/>
      <c r="TY103" s="267"/>
      <c r="TZ103" s="267"/>
      <c r="UA103" s="267"/>
      <c r="UB103" s="267"/>
      <c r="UC103" s="267"/>
      <c r="UD103" s="267"/>
      <c r="UE103" s="267"/>
      <c r="UF103" s="267"/>
      <c r="UG103" s="267"/>
      <c r="UH103" s="267"/>
      <c r="UI103" s="267"/>
      <c r="UJ103" s="267"/>
      <c r="UK103" s="267"/>
      <c r="UL103" s="267"/>
      <c r="UM103" s="267"/>
      <c r="UN103" s="267"/>
      <c r="UO103" s="267"/>
      <c r="UP103" s="267"/>
      <c r="UQ103" s="267"/>
      <c r="UR103" s="267"/>
      <c r="US103" s="267"/>
      <c r="UT103" s="267"/>
      <c r="UU103" s="267"/>
      <c r="UV103" s="267"/>
      <c r="UW103" s="267"/>
      <c r="UX103" s="267"/>
      <c r="UY103" s="267"/>
      <c r="UZ103" s="267"/>
      <c r="VA103" s="267"/>
      <c r="VB103" s="267"/>
      <c r="VC103" s="267"/>
      <c r="VD103" s="267"/>
      <c r="VE103" s="267"/>
      <c r="VF103" s="267"/>
      <c r="VG103" s="267"/>
      <c r="VH103" s="267"/>
      <c r="VI103" s="267"/>
      <c r="VJ103" s="267"/>
      <c r="VK103" s="267"/>
      <c r="VL103" s="267"/>
      <c r="VM103" s="267"/>
      <c r="VN103" s="267"/>
      <c r="VO103" s="267"/>
      <c r="VP103" s="267"/>
      <c r="VQ103" s="267"/>
      <c r="VR103" s="267"/>
      <c r="VS103" s="267"/>
      <c r="VT103" s="267"/>
      <c r="VU103" s="267"/>
      <c r="VV103" s="267"/>
      <c r="VW103" s="267"/>
      <c r="VX103" s="267"/>
      <c r="VY103" s="267"/>
      <c r="VZ103" s="267"/>
      <c r="WA103" s="267"/>
      <c r="WB103" s="267"/>
      <c r="WC103" s="267"/>
      <c r="WD103" s="267"/>
      <c r="WE103" s="267"/>
      <c r="WF103" s="267"/>
      <c r="WG103" s="267"/>
      <c r="WH103" s="267"/>
      <c r="WI103" s="267"/>
      <c r="WJ103" s="267"/>
      <c r="WK103" s="267"/>
      <c r="WL103" s="267"/>
      <c r="WM103" s="267"/>
      <c r="WN103" s="267"/>
      <c r="WO103" s="267"/>
      <c r="WP103" s="267"/>
      <c r="WQ103" s="267"/>
      <c r="WR103" s="267"/>
      <c r="WS103" s="267"/>
      <c r="WT103" s="267"/>
      <c r="WU103" s="267"/>
      <c r="WV103" s="267"/>
      <c r="WW103" s="267"/>
      <c r="WX103" s="267"/>
      <c r="WY103" s="267"/>
      <c r="WZ103" s="267"/>
      <c r="XA103" s="267"/>
      <c r="XB103" s="267"/>
      <c r="XC103" s="267"/>
      <c r="XD103" s="267"/>
      <c r="XE103" s="267"/>
      <c r="XF103" s="267"/>
      <c r="XG103" s="267"/>
      <c r="XH103" s="267"/>
      <c r="XI103" s="267"/>
      <c r="XJ103" s="267"/>
      <c r="XK103" s="267"/>
      <c r="XL103" s="267"/>
      <c r="XM103" s="267"/>
      <c r="XN103" s="267"/>
      <c r="XO103" s="267"/>
      <c r="XP103" s="267"/>
      <c r="XQ103" s="267"/>
      <c r="XR103" s="267"/>
      <c r="XS103" s="267"/>
      <c r="XT103" s="267"/>
      <c r="XU103" s="267"/>
      <c r="XV103" s="267"/>
      <c r="XW103" s="267"/>
      <c r="XX103" s="267"/>
      <c r="XY103" s="267"/>
      <c r="XZ103" s="267"/>
      <c r="YA103" s="267"/>
      <c r="YB103" s="267"/>
      <c r="YC103" s="267"/>
      <c r="YD103" s="267"/>
      <c r="YE103" s="267"/>
      <c r="YF103" s="267"/>
      <c r="YG103" s="267"/>
      <c r="YH103" s="267"/>
      <c r="YI103" s="267"/>
      <c r="YJ103" s="267"/>
      <c r="YK103" s="267"/>
      <c r="YL103" s="267"/>
      <c r="YM103" s="267"/>
      <c r="YN103" s="267"/>
      <c r="YO103" s="267"/>
      <c r="YP103" s="267"/>
      <c r="YQ103" s="267"/>
      <c r="YR103" s="267"/>
      <c r="YS103" s="267"/>
      <c r="YT103" s="267"/>
      <c r="YU103" s="267"/>
      <c r="YV103" s="267"/>
      <c r="YW103" s="267"/>
      <c r="YX103" s="267"/>
      <c r="YY103" s="267"/>
      <c r="YZ103" s="267"/>
      <c r="ZA103" s="267"/>
      <c r="ZB103" s="267"/>
      <c r="ZC103" s="267"/>
      <c r="ZD103" s="267"/>
      <c r="ZE103" s="267"/>
      <c r="ZF103" s="267"/>
      <c r="ZG103" s="267"/>
      <c r="ZH103" s="267"/>
      <c r="ZI103" s="267"/>
      <c r="ZJ103" s="267"/>
      <c r="ZK103" s="267"/>
      <c r="ZL103" s="267"/>
      <c r="ZM103" s="267"/>
      <c r="ZN103" s="267"/>
      <c r="ZO103" s="267"/>
      <c r="ZP103" s="267"/>
      <c r="ZQ103" s="267"/>
      <c r="ZR103" s="267"/>
      <c r="ZS103" s="267"/>
      <c r="ZT103" s="267"/>
      <c r="ZU103" s="267"/>
      <c r="ZV103" s="267"/>
      <c r="ZW103" s="267"/>
      <c r="ZX103" s="267"/>
      <c r="ZY103" s="267"/>
      <c r="ZZ103" s="267"/>
      <c r="AAA103" s="267"/>
      <c r="AAB103" s="267"/>
      <c r="AAC103" s="267"/>
      <c r="AAD103" s="267"/>
      <c r="AAE103" s="267"/>
      <c r="AAF103" s="267"/>
      <c r="AAG103" s="267"/>
      <c r="AAH103" s="267"/>
      <c r="AAI103" s="267"/>
      <c r="AAJ103" s="267"/>
      <c r="AAK103" s="267"/>
      <c r="AAL103" s="267"/>
      <c r="AAM103" s="267"/>
      <c r="AAN103" s="267"/>
      <c r="AAO103" s="267"/>
      <c r="AAP103" s="267"/>
      <c r="AAQ103" s="267"/>
      <c r="AAR103" s="267"/>
      <c r="AAS103" s="267"/>
      <c r="AAT103" s="267"/>
      <c r="AAU103" s="267"/>
      <c r="AAV103" s="267"/>
      <c r="AAW103" s="267"/>
      <c r="AAX103" s="267"/>
      <c r="AAY103" s="267"/>
      <c r="AAZ103" s="267"/>
      <c r="ABA103" s="267"/>
      <c r="ABB103" s="267"/>
      <c r="ABC103" s="267"/>
      <c r="ABD103" s="267"/>
      <c r="ABE103" s="267"/>
      <c r="ABF103" s="267"/>
      <c r="ABG103" s="267"/>
      <c r="ABH103" s="267"/>
      <c r="ABI103" s="267"/>
      <c r="ABJ103" s="267"/>
      <c r="ABK103" s="267"/>
      <c r="ABL103" s="267"/>
      <c r="ABM103" s="267"/>
      <c r="ABN103" s="267"/>
      <c r="ABO103" s="267"/>
      <c r="ABP103" s="267"/>
      <c r="ABQ103" s="267"/>
      <c r="ABR103" s="267"/>
      <c r="ABS103" s="267"/>
      <c r="ABT103" s="267"/>
      <c r="ABU103" s="267"/>
      <c r="ABV103" s="267"/>
      <c r="ABW103" s="267"/>
      <c r="ABX103" s="267"/>
      <c r="ABY103" s="267"/>
      <c r="ABZ103" s="267"/>
      <c r="ACA103" s="267"/>
      <c r="ACB103" s="267"/>
      <c r="ACC103" s="267"/>
      <c r="ACD103" s="267"/>
      <c r="ACE103" s="267"/>
      <c r="ACF103" s="267"/>
      <c r="ACG103" s="267"/>
      <c r="ACH103" s="267"/>
      <c r="ACI103" s="267"/>
      <c r="ACJ103" s="267"/>
      <c r="ACK103" s="267"/>
      <c r="ACL103" s="267"/>
      <c r="ACM103" s="267"/>
      <c r="ACN103" s="267"/>
      <c r="ACO103" s="267"/>
      <c r="ACP103" s="267"/>
      <c r="ACQ103" s="267"/>
      <c r="ACR103" s="267"/>
      <c r="ACS103" s="267"/>
      <c r="ACT103" s="267"/>
      <c r="ACU103" s="267"/>
      <c r="ACV103" s="267"/>
      <c r="ACW103" s="267"/>
      <c r="ACX103" s="267"/>
      <c r="ACY103" s="267"/>
      <c r="ACZ103" s="267"/>
      <c r="ADA103" s="267"/>
      <c r="ADB103" s="267"/>
      <c r="ADC103" s="267"/>
      <c r="ADD103" s="267"/>
      <c r="ADE103" s="267"/>
      <c r="ADF103" s="267"/>
      <c r="ADG103" s="267"/>
      <c r="ADH103" s="267"/>
      <c r="ADI103" s="267"/>
      <c r="ADJ103" s="267"/>
      <c r="ADK103" s="267"/>
      <c r="ADL103" s="267"/>
      <c r="ADM103" s="267"/>
      <c r="ADN103" s="267"/>
      <c r="ADO103" s="267"/>
      <c r="ADP103" s="267"/>
      <c r="ADQ103" s="267"/>
      <c r="ADR103" s="267"/>
      <c r="ADS103" s="267"/>
      <c r="ADT103" s="267"/>
      <c r="ADU103" s="267"/>
      <c r="ADV103" s="267"/>
      <c r="ADW103" s="267"/>
      <c r="ADX103" s="267"/>
      <c r="ADY103" s="267"/>
      <c r="ADZ103" s="267"/>
      <c r="AEA103" s="267"/>
      <c r="AEB103" s="267"/>
      <c r="AEC103" s="267"/>
      <c r="AED103" s="267"/>
      <c r="AEE103" s="267"/>
      <c r="AEF103" s="267"/>
      <c r="AEG103" s="267"/>
      <c r="AEH103" s="267"/>
      <c r="AEI103" s="267"/>
      <c r="AEJ103" s="267"/>
      <c r="AEK103" s="267"/>
      <c r="AEL103" s="267"/>
      <c r="AEM103" s="267"/>
      <c r="AEN103" s="267"/>
      <c r="AEO103" s="267"/>
      <c r="AEP103" s="267"/>
      <c r="AEQ103" s="267"/>
      <c r="AER103" s="267"/>
      <c r="AES103" s="267"/>
      <c r="AET103" s="267"/>
      <c r="AEU103" s="267"/>
      <c r="AEV103" s="267"/>
      <c r="AEW103" s="267"/>
      <c r="AEX103" s="267"/>
      <c r="AEY103" s="267"/>
      <c r="AEZ103" s="267"/>
      <c r="AFA103" s="267"/>
      <c r="AFB103" s="267"/>
      <c r="AFC103" s="267"/>
      <c r="AFD103" s="267"/>
      <c r="AFE103" s="267"/>
      <c r="AFF103" s="267"/>
      <c r="AFG103" s="267"/>
      <c r="AFH103" s="267"/>
      <c r="AFI103" s="267"/>
      <c r="AFJ103" s="267"/>
      <c r="AFK103" s="267"/>
      <c r="AFL103" s="267"/>
      <c r="AFM103" s="267"/>
      <c r="AFN103" s="267"/>
      <c r="AFO103" s="267"/>
      <c r="AFP103" s="267"/>
      <c r="AFQ103" s="267"/>
      <c r="AFR103" s="267"/>
      <c r="AFS103" s="267"/>
      <c r="AFT103" s="267"/>
      <c r="AFU103" s="267"/>
      <c r="AFV103" s="267"/>
      <c r="AFW103" s="267"/>
      <c r="AFX103" s="267"/>
      <c r="AFY103" s="267"/>
      <c r="AFZ103" s="267"/>
      <c r="AGA103" s="267"/>
      <c r="AGB103" s="267"/>
      <c r="AGC103" s="267"/>
      <c r="AGD103" s="267"/>
      <c r="AGE103" s="267"/>
      <c r="AGF103" s="267"/>
      <c r="AGG103" s="267"/>
      <c r="AGH103" s="267"/>
      <c r="AGI103" s="267"/>
      <c r="AGJ103" s="267"/>
      <c r="AGK103" s="267"/>
      <c r="AGL103" s="267"/>
      <c r="AGM103" s="267"/>
      <c r="AGN103" s="267"/>
      <c r="AGO103" s="267"/>
      <c r="AGP103" s="267"/>
      <c r="AGQ103" s="267"/>
      <c r="AGR103" s="267"/>
      <c r="AGS103" s="267"/>
      <c r="AGT103" s="267"/>
      <c r="AGU103" s="267"/>
      <c r="AGV103" s="267"/>
      <c r="AGW103" s="267"/>
      <c r="AGX103" s="267"/>
      <c r="AGY103" s="267"/>
      <c r="AGZ103" s="267"/>
      <c r="AHA103" s="267"/>
      <c r="AHB103" s="267"/>
      <c r="AHC103" s="267"/>
      <c r="AHD103" s="267"/>
      <c r="AHE103" s="267"/>
      <c r="AHF103" s="267"/>
      <c r="AHG103" s="267"/>
      <c r="AHH103" s="267"/>
      <c r="AHI103" s="267"/>
      <c r="AHJ103" s="267"/>
      <c r="AHK103" s="267"/>
      <c r="AHL103" s="267"/>
      <c r="AHM103" s="267"/>
      <c r="AHN103" s="267"/>
      <c r="AHO103" s="267"/>
      <c r="AHP103" s="267"/>
      <c r="AHQ103" s="267"/>
      <c r="AHR103" s="267"/>
      <c r="AHS103" s="267"/>
      <c r="AHT103" s="267"/>
      <c r="AHU103" s="267"/>
      <c r="AHV103" s="267"/>
      <c r="AHW103" s="267"/>
      <c r="AHX103" s="267"/>
      <c r="AHY103" s="267"/>
      <c r="AHZ103" s="267"/>
      <c r="AIA103" s="267"/>
      <c r="AIB103" s="267"/>
      <c r="AIC103" s="267"/>
      <c r="AID103" s="267"/>
      <c r="AIE103" s="267"/>
      <c r="AIF103" s="267"/>
      <c r="AIG103" s="267"/>
      <c r="AIH103" s="267"/>
      <c r="AII103" s="267"/>
      <c r="AIJ103" s="267"/>
      <c r="AIK103" s="267"/>
      <c r="AIL103" s="267"/>
      <c r="AIM103" s="267"/>
      <c r="AIN103" s="267"/>
      <c r="AIO103" s="267"/>
      <c r="AIP103" s="267"/>
      <c r="AIQ103" s="267"/>
      <c r="AIR103" s="267"/>
      <c r="AIS103" s="267"/>
      <c r="AIT103" s="267"/>
      <c r="AIU103" s="267"/>
      <c r="AIV103" s="267"/>
      <c r="AIW103" s="267"/>
      <c r="AIX103" s="267"/>
      <c r="AIY103" s="267"/>
      <c r="AIZ103" s="267"/>
      <c r="AJA103" s="267"/>
      <c r="AJB103" s="267"/>
      <c r="AJC103" s="267"/>
      <c r="AJD103" s="267"/>
      <c r="AJE103" s="267"/>
      <c r="AJF103" s="267"/>
      <c r="AJG103" s="267"/>
      <c r="AJH103" s="267"/>
      <c r="AJI103" s="267"/>
      <c r="AJJ103" s="267"/>
      <c r="AJK103" s="267"/>
      <c r="AJL103" s="267"/>
      <c r="AJM103" s="267"/>
      <c r="AJN103" s="267"/>
      <c r="AJO103" s="267"/>
      <c r="AJP103" s="267"/>
      <c r="AJQ103" s="267"/>
      <c r="AJR103" s="267"/>
      <c r="AJS103" s="267"/>
      <c r="AJT103" s="267"/>
      <c r="AJU103" s="267"/>
      <c r="AJV103" s="267"/>
      <c r="AJW103" s="267"/>
      <c r="AJX103" s="267"/>
      <c r="AJY103" s="267"/>
      <c r="AJZ103" s="267"/>
      <c r="AKA103" s="267"/>
      <c r="AKB103" s="267"/>
      <c r="AKC103" s="267"/>
      <c r="AKD103" s="267"/>
      <c r="AKE103" s="267"/>
      <c r="AKF103" s="267"/>
      <c r="AKG103" s="267"/>
      <c r="AKH103" s="267"/>
      <c r="AKI103" s="267"/>
      <c r="AKJ103" s="267"/>
      <c r="AKK103" s="267"/>
      <c r="AKL103" s="267"/>
      <c r="AKM103" s="267"/>
      <c r="AKN103" s="267"/>
      <c r="AKO103" s="267"/>
      <c r="AKP103" s="267"/>
      <c r="AKQ103" s="267"/>
      <c r="AKR103" s="267"/>
      <c r="AKS103" s="267"/>
      <c r="AKT103" s="267"/>
      <c r="AKU103" s="267"/>
      <c r="AKV103" s="267"/>
      <c r="AKW103" s="267"/>
      <c r="AKX103" s="267"/>
      <c r="AKY103" s="267"/>
      <c r="AKZ103" s="267"/>
      <c r="ALA103" s="267"/>
      <c r="ALB103" s="267"/>
      <c r="ALC103" s="267"/>
      <c r="ALD103" s="267"/>
      <c r="ALE103" s="267"/>
      <c r="ALF103" s="267"/>
      <c r="ALG103" s="267"/>
      <c r="ALH103" s="267"/>
      <c r="ALI103" s="267"/>
      <c r="ALJ103" s="267"/>
      <c r="ALK103" s="267"/>
      <c r="ALL103" s="267"/>
      <c r="ALM103" s="267"/>
      <c r="ALN103" s="267"/>
      <c r="ALO103" s="267"/>
      <c r="ALP103" s="267"/>
      <c r="ALQ103" s="267"/>
      <c r="ALR103" s="267"/>
      <c r="ALS103" s="267"/>
      <c r="ALT103" s="267"/>
      <c r="ALU103" s="267"/>
      <c r="ALV103" s="267"/>
      <c r="ALW103" s="267"/>
      <c r="ALX103" s="267"/>
      <c r="ALY103" s="267"/>
      <c r="ALZ103" s="267"/>
      <c r="AMA103" s="267"/>
      <c r="AMB103" s="267"/>
      <c r="AMC103" s="267"/>
      <c r="AMD103" s="267"/>
      <c r="AME103" s="267"/>
      <c r="AMF103" s="267"/>
      <c r="AMG103" s="267"/>
      <c r="AMH103" s="267"/>
    </row>
    <row r="104" spans="1:1025" s="239" customFormat="1" ht="12.75">
      <c r="A104" s="1012" t="s">
        <v>2310</v>
      </c>
      <c r="B104" s="1007" t="s">
        <v>2311</v>
      </c>
      <c r="C104" s="1047">
        <v>4561902262.54</v>
      </c>
      <c r="D104" s="1047">
        <v>2181166161.4099998</v>
      </c>
      <c r="E104" s="1047">
        <v>6743068423.9499998</v>
      </c>
      <c r="F104" s="1047">
        <v>4701643297.3000002</v>
      </c>
      <c r="G104" s="1047">
        <v>2041425126.6500001</v>
      </c>
      <c r="H104" s="1054">
        <f t="shared" si="1"/>
        <v>0.69725575979634502</v>
      </c>
      <c r="I104" s="100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E104" s="267"/>
      <c r="BF104" s="267"/>
      <c r="BG104" s="267"/>
      <c r="BH104" s="267"/>
      <c r="BI104" s="267"/>
      <c r="BJ104" s="267"/>
      <c r="BK104" s="267"/>
      <c r="BL104" s="267"/>
      <c r="BM104" s="267"/>
      <c r="BN104" s="267"/>
      <c r="BO104" s="267"/>
      <c r="BP104" s="267"/>
      <c r="BQ104" s="267"/>
      <c r="BR104" s="267"/>
      <c r="BS104" s="267"/>
      <c r="BT104" s="267"/>
      <c r="BU104" s="267"/>
      <c r="BV104" s="267"/>
      <c r="BW104" s="267"/>
      <c r="BX104" s="267"/>
      <c r="BY104" s="267"/>
      <c r="BZ104" s="267"/>
      <c r="CA104" s="267"/>
      <c r="CB104" s="267"/>
      <c r="CC104" s="267"/>
      <c r="CD104" s="267"/>
      <c r="CE104" s="267"/>
      <c r="CF104" s="267"/>
      <c r="CG104" s="267"/>
      <c r="CH104" s="267"/>
      <c r="CI104" s="267"/>
      <c r="CJ104" s="267"/>
      <c r="CK104" s="267"/>
      <c r="CL104" s="267"/>
      <c r="CM104" s="267"/>
      <c r="CN104" s="267"/>
      <c r="CO104" s="267"/>
      <c r="CP104" s="267"/>
      <c r="CQ104" s="267"/>
      <c r="CR104" s="267"/>
      <c r="CS104" s="267"/>
      <c r="CT104" s="267"/>
      <c r="CU104" s="267"/>
      <c r="CV104" s="267"/>
      <c r="CW104" s="267"/>
      <c r="CX104" s="267"/>
      <c r="CY104" s="267"/>
      <c r="CZ104" s="267"/>
      <c r="DA104" s="267"/>
      <c r="DB104" s="267"/>
      <c r="DC104" s="267"/>
      <c r="DD104" s="267"/>
      <c r="DE104" s="267"/>
      <c r="DF104" s="267"/>
      <c r="DG104" s="267"/>
      <c r="DH104" s="267"/>
      <c r="DI104" s="267"/>
      <c r="DJ104" s="267"/>
      <c r="DK104" s="267"/>
      <c r="DL104" s="267"/>
      <c r="DM104" s="267"/>
      <c r="DN104" s="267"/>
      <c r="DO104" s="267"/>
      <c r="DP104" s="267"/>
      <c r="DQ104" s="267"/>
      <c r="DR104" s="267"/>
      <c r="DS104" s="267"/>
      <c r="DT104" s="267"/>
      <c r="DU104" s="267"/>
      <c r="DV104" s="267"/>
      <c r="DW104" s="267"/>
      <c r="DX104" s="267"/>
      <c r="DY104" s="267"/>
      <c r="DZ104" s="267"/>
      <c r="EA104" s="267"/>
      <c r="EB104" s="267"/>
      <c r="EC104" s="267"/>
      <c r="ED104" s="267"/>
      <c r="EE104" s="267"/>
      <c r="EF104" s="267"/>
      <c r="EG104" s="267"/>
      <c r="EH104" s="267"/>
      <c r="EI104" s="267"/>
      <c r="EJ104" s="267"/>
      <c r="EK104" s="267"/>
      <c r="EL104" s="267"/>
      <c r="EM104" s="267"/>
      <c r="EN104" s="267"/>
      <c r="EO104" s="267"/>
      <c r="EP104" s="267"/>
      <c r="EQ104" s="267"/>
      <c r="ER104" s="267"/>
      <c r="ES104" s="267"/>
      <c r="ET104" s="267"/>
      <c r="EU104" s="267"/>
      <c r="EV104" s="267"/>
      <c r="EW104" s="267"/>
      <c r="EX104" s="267"/>
      <c r="EY104" s="267"/>
      <c r="EZ104" s="267"/>
      <c r="FA104" s="267"/>
      <c r="FB104" s="267"/>
      <c r="FC104" s="267"/>
      <c r="FD104" s="267"/>
      <c r="FE104" s="267"/>
      <c r="FF104" s="267"/>
      <c r="FG104" s="267"/>
      <c r="FH104" s="267"/>
      <c r="FI104" s="267"/>
      <c r="FJ104" s="267"/>
      <c r="FK104" s="267"/>
      <c r="FL104" s="267"/>
      <c r="FM104" s="267"/>
      <c r="FN104" s="267"/>
      <c r="FO104" s="267"/>
      <c r="FP104" s="267"/>
      <c r="FQ104" s="267"/>
      <c r="FR104" s="267"/>
      <c r="FS104" s="267"/>
      <c r="FT104" s="267"/>
      <c r="FU104" s="267"/>
      <c r="FV104" s="267"/>
      <c r="FW104" s="267"/>
      <c r="FX104" s="267"/>
      <c r="FY104" s="267"/>
      <c r="FZ104" s="267"/>
      <c r="GA104" s="267"/>
      <c r="GB104" s="267"/>
      <c r="GC104" s="267"/>
      <c r="GD104" s="267"/>
      <c r="GE104" s="267"/>
      <c r="GF104" s="267"/>
      <c r="GG104" s="267"/>
      <c r="GH104" s="267"/>
      <c r="GI104" s="267"/>
      <c r="GJ104" s="267"/>
      <c r="GK104" s="267"/>
      <c r="GL104" s="267"/>
      <c r="GM104" s="267"/>
      <c r="GN104" s="267"/>
      <c r="GO104" s="267"/>
      <c r="GP104" s="267"/>
      <c r="GQ104" s="267"/>
      <c r="GR104" s="267"/>
      <c r="GS104" s="267"/>
      <c r="GT104" s="267"/>
      <c r="GU104" s="267"/>
      <c r="GV104" s="267"/>
      <c r="GW104" s="267"/>
      <c r="GX104" s="267"/>
      <c r="GY104" s="267"/>
      <c r="GZ104" s="267"/>
      <c r="HA104" s="267"/>
      <c r="HB104" s="267"/>
      <c r="HC104" s="267"/>
      <c r="HD104" s="267"/>
      <c r="HE104" s="267"/>
      <c r="HF104" s="267"/>
      <c r="HG104" s="267"/>
      <c r="HH104" s="267"/>
      <c r="HI104" s="267"/>
      <c r="HJ104" s="267"/>
      <c r="HK104" s="267"/>
      <c r="HL104" s="267"/>
      <c r="HM104" s="267"/>
      <c r="HN104" s="267"/>
      <c r="HO104" s="267"/>
      <c r="HP104" s="267"/>
      <c r="HQ104" s="267"/>
      <c r="HR104" s="267"/>
      <c r="HS104" s="267"/>
      <c r="HT104" s="267"/>
      <c r="HU104" s="267"/>
      <c r="HV104" s="267"/>
      <c r="HW104" s="267"/>
      <c r="HX104" s="267"/>
      <c r="HY104" s="267"/>
      <c r="HZ104" s="267"/>
      <c r="IA104" s="267"/>
      <c r="IB104" s="267"/>
      <c r="IC104" s="267"/>
      <c r="ID104" s="267"/>
      <c r="IE104" s="267"/>
      <c r="IF104" s="267"/>
      <c r="IG104" s="267"/>
      <c r="IH104" s="267"/>
      <c r="II104" s="267"/>
      <c r="IJ104" s="267"/>
      <c r="IK104" s="267"/>
      <c r="IL104" s="267"/>
      <c r="IM104" s="267"/>
      <c r="IN104" s="267"/>
      <c r="IO104" s="267"/>
      <c r="IP104" s="267"/>
      <c r="IQ104" s="267"/>
      <c r="IR104" s="267"/>
      <c r="IS104" s="267"/>
      <c r="IT104" s="267"/>
      <c r="IU104" s="267"/>
      <c r="IV104" s="267"/>
      <c r="IW104" s="267"/>
      <c r="IX104" s="267"/>
      <c r="IY104" s="267"/>
      <c r="IZ104" s="267"/>
      <c r="JA104" s="267"/>
      <c r="JB104" s="267"/>
      <c r="JC104" s="267"/>
      <c r="JD104" s="267"/>
      <c r="JE104" s="267"/>
      <c r="JF104" s="267"/>
      <c r="JG104" s="267"/>
      <c r="JH104" s="267"/>
      <c r="JI104" s="267"/>
      <c r="JJ104" s="267"/>
      <c r="JK104" s="267"/>
      <c r="JL104" s="267"/>
      <c r="JM104" s="267"/>
      <c r="JN104" s="267"/>
      <c r="JO104" s="267"/>
      <c r="JP104" s="267"/>
      <c r="JQ104" s="267"/>
      <c r="JR104" s="267"/>
      <c r="JS104" s="267"/>
      <c r="JT104" s="267"/>
      <c r="JU104" s="267"/>
      <c r="JV104" s="267"/>
      <c r="JW104" s="267"/>
      <c r="JX104" s="267"/>
      <c r="JY104" s="267"/>
      <c r="JZ104" s="267"/>
      <c r="KA104" s="267"/>
      <c r="KB104" s="267"/>
      <c r="KC104" s="267"/>
      <c r="KD104" s="267"/>
      <c r="KE104" s="267"/>
      <c r="KF104" s="267"/>
      <c r="KG104" s="267"/>
      <c r="KH104" s="267"/>
      <c r="KI104" s="267"/>
      <c r="KJ104" s="267"/>
      <c r="KK104" s="267"/>
      <c r="KL104" s="267"/>
      <c r="KM104" s="267"/>
      <c r="KN104" s="267"/>
      <c r="KO104" s="267"/>
      <c r="KP104" s="267"/>
      <c r="KQ104" s="267"/>
      <c r="KR104" s="267"/>
      <c r="KS104" s="267"/>
      <c r="KT104" s="267"/>
      <c r="KU104" s="267"/>
      <c r="KV104" s="267"/>
      <c r="KW104" s="267"/>
      <c r="KX104" s="267"/>
      <c r="KY104" s="267"/>
      <c r="KZ104" s="267"/>
      <c r="LA104" s="267"/>
      <c r="LB104" s="267"/>
      <c r="LC104" s="267"/>
      <c r="LD104" s="267"/>
      <c r="LE104" s="267"/>
      <c r="LF104" s="267"/>
      <c r="LG104" s="267"/>
      <c r="LH104" s="267"/>
      <c r="LI104" s="267"/>
      <c r="LJ104" s="267"/>
      <c r="LK104" s="267"/>
      <c r="LL104" s="267"/>
      <c r="LM104" s="267"/>
      <c r="LN104" s="267"/>
      <c r="LO104" s="267"/>
      <c r="LP104" s="267"/>
      <c r="LQ104" s="267"/>
      <c r="LR104" s="267"/>
      <c r="LS104" s="267"/>
      <c r="LT104" s="267"/>
      <c r="LU104" s="267"/>
      <c r="LV104" s="267"/>
      <c r="LW104" s="267"/>
      <c r="LX104" s="267"/>
      <c r="LY104" s="267"/>
      <c r="LZ104" s="267"/>
      <c r="MA104" s="267"/>
      <c r="MB104" s="267"/>
      <c r="MC104" s="267"/>
      <c r="MD104" s="267"/>
      <c r="ME104" s="267"/>
      <c r="MF104" s="267"/>
      <c r="MG104" s="267"/>
      <c r="MH104" s="267"/>
      <c r="MI104" s="267"/>
      <c r="MJ104" s="267"/>
      <c r="MK104" s="267"/>
      <c r="ML104" s="267"/>
      <c r="MM104" s="267"/>
      <c r="MN104" s="267"/>
      <c r="MO104" s="267"/>
      <c r="MP104" s="267"/>
      <c r="MQ104" s="267"/>
      <c r="MR104" s="267"/>
      <c r="MS104" s="267"/>
      <c r="MT104" s="267"/>
      <c r="MU104" s="267"/>
      <c r="MV104" s="267"/>
      <c r="MW104" s="267"/>
      <c r="MX104" s="267"/>
      <c r="MY104" s="267"/>
      <c r="MZ104" s="267"/>
      <c r="NA104" s="267"/>
      <c r="NB104" s="267"/>
      <c r="NC104" s="267"/>
      <c r="ND104" s="267"/>
      <c r="NE104" s="267"/>
      <c r="NF104" s="267"/>
      <c r="NG104" s="267"/>
      <c r="NH104" s="267"/>
      <c r="NI104" s="267"/>
      <c r="NJ104" s="267"/>
      <c r="NK104" s="267"/>
      <c r="NL104" s="267"/>
      <c r="NM104" s="267"/>
      <c r="NN104" s="267"/>
      <c r="NO104" s="267"/>
      <c r="NP104" s="267"/>
      <c r="NQ104" s="267"/>
      <c r="NR104" s="267"/>
      <c r="NS104" s="267"/>
      <c r="NT104" s="267"/>
      <c r="NU104" s="267"/>
      <c r="NV104" s="267"/>
      <c r="NW104" s="267"/>
      <c r="NX104" s="267"/>
      <c r="NY104" s="267"/>
      <c r="NZ104" s="267"/>
      <c r="OA104" s="267"/>
      <c r="OB104" s="267"/>
      <c r="OC104" s="267"/>
      <c r="OD104" s="267"/>
      <c r="OE104" s="267"/>
      <c r="OF104" s="267"/>
      <c r="OG104" s="267"/>
      <c r="OH104" s="267"/>
      <c r="OI104" s="267"/>
      <c r="OJ104" s="267"/>
      <c r="OK104" s="267"/>
      <c r="OL104" s="267"/>
      <c r="OM104" s="267"/>
      <c r="ON104" s="267"/>
      <c r="OO104" s="267"/>
      <c r="OP104" s="267"/>
      <c r="OQ104" s="267"/>
      <c r="OR104" s="267"/>
      <c r="OS104" s="267"/>
      <c r="OT104" s="267"/>
      <c r="OU104" s="267"/>
      <c r="OV104" s="267"/>
      <c r="OW104" s="267"/>
      <c r="OX104" s="267"/>
      <c r="OY104" s="267"/>
      <c r="OZ104" s="267"/>
      <c r="PA104" s="267"/>
      <c r="PB104" s="267"/>
      <c r="PC104" s="267"/>
      <c r="PD104" s="267"/>
      <c r="PE104" s="267"/>
      <c r="PF104" s="267"/>
      <c r="PG104" s="267"/>
      <c r="PH104" s="267"/>
      <c r="PI104" s="267"/>
      <c r="PJ104" s="267"/>
      <c r="PK104" s="267"/>
      <c r="PL104" s="267"/>
      <c r="PM104" s="267"/>
      <c r="PN104" s="267"/>
      <c r="PO104" s="267"/>
      <c r="PP104" s="267"/>
      <c r="PQ104" s="267"/>
      <c r="PR104" s="267"/>
      <c r="PS104" s="267"/>
      <c r="PT104" s="267"/>
      <c r="PU104" s="267"/>
      <c r="PV104" s="267"/>
      <c r="PW104" s="267"/>
      <c r="PX104" s="267"/>
      <c r="PY104" s="267"/>
      <c r="PZ104" s="267"/>
      <c r="QA104" s="267"/>
      <c r="QB104" s="267"/>
      <c r="QC104" s="267"/>
      <c r="QD104" s="267"/>
      <c r="QE104" s="267"/>
      <c r="QF104" s="267"/>
      <c r="QG104" s="267"/>
      <c r="QH104" s="267"/>
      <c r="QI104" s="267"/>
      <c r="QJ104" s="267"/>
      <c r="QK104" s="267"/>
      <c r="QL104" s="267"/>
      <c r="QM104" s="267"/>
      <c r="QN104" s="267"/>
      <c r="QO104" s="267"/>
      <c r="QP104" s="267"/>
      <c r="QQ104" s="267"/>
      <c r="QR104" s="267"/>
      <c r="QS104" s="267"/>
      <c r="QT104" s="267"/>
      <c r="QU104" s="267"/>
      <c r="QV104" s="267"/>
      <c r="QW104" s="267"/>
      <c r="QX104" s="267"/>
      <c r="QY104" s="267"/>
      <c r="QZ104" s="267"/>
      <c r="RA104" s="267"/>
      <c r="RB104" s="267"/>
      <c r="RC104" s="267"/>
      <c r="RD104" s="267"/>
      <c r="RE104" s="267"/>
      <c r="RF104" s="267"/>
      <c r="RG104" s="267"/>
      <c r="RH104" s="267"/>
      <c r="RI104" s="267"/>
      <c r="RJ104" s="267"/>
      <c r="RK104" s="267"/>
      <c r="RL104" s="267"/>
      <c r="RM104" s="267"/>
      <c r="RN104" s="267"/>
      <c r="RO104" s="267"/>
      <c r="RP104" s="267"/>
      <c r="RQ104" s="267"/>
      <c r="RR104" s="267"/>
      <c r="RS104" s="267"/>
      <c r="RT104" s="267"/>
      <c r="RU104" s="267"/>
      <c r="RV104" s="267"/>
      <c r="RW104" s="267"/>
      <c r="RX104" s="267"/>
      <c r="RY104" s="267"/>
      <c r="RZ104" s="267"/>
      <c r="SA104" s="267"/>
      <c r="SB104" s="267"/>
      <c r="SC104" s="267"/>
      <c r="SD104" s="267"/>
      <c r="SE104" s="267"/>
      <c r="SF104" s="267"/>
      <c r="SG104" s="267"/>
      <c r="SH104" s="267"/>
      <c r="SI104" s="267"/>
      <c r="SJ104" s="267"/>
      <c r="SK104" s="267"/>
      <c r="SL104" s="267"/>
      <c r="SM104" s="267"/>
      <c r="SN104" s="267"/>
      <c r="SO104" s="267"/>
      <c r="SP104" s="267"/>
      <c r="SQ104" s="267"/>
      <c r="SR104" s="267"/>
      <c r="SS104" s="267"/>
      <c r="ST104" s="267"/>
      <c r="SU104" s="267"/>
      <c r="SV104" s="267"/>
      <c r="SW104" s="267"/>
      <c r="SX104" s="267"/>
      <c r="SY104" s="267"/>
      <c r="SZ104" s="267"/>
      <c r="TA104" s="267"/>
      <c r="TB104" s="267"/>
      <c r="TC104" s="267"/>
      <c r="TD104" s="267"/>
      <c r="TE104" s="267"/>
      <c r="TF104" s="267"/>
      <c r="TG104" s="267"/>
      <c r="TH104" s="267"/>
      <c r="TI104" s="267"/>
      <c r="TJ104" s="267"/>
      <c r="TK104" s="267"/>
      <c r="TL104" s="267"/>
      <c r="TM104" s="267"/>
      <c r="TN104" s="267"/>
      <c r="TO104" s="267"/>
      <c r="TP104" s="267"/>
      <c r="TQ104" s="267"/>
      <c r="TR104" s="267"/>
      <c r="TS104" s="267"/>
      <c r="TT104" s="267"/>
      <c r="TU104" s="267"/>
      <c r="TV104" s="267"/>
      <c r="TW104" s="267"/>
      <c r="TX104" s="267"/>
      <c r="TY104" s="267"/>
      <c r="TZ104" s="267"/>
      <c r="UA104" s="267"/>
      <c r="UB104" s="267"/>
      <c r="UC104" s="267"/>
      <c r="UD104" s="267"/>
      <c r="UE104" s="267"/>
      <c r="UF104" s="267"/>
      <c r="UG104" s="267"/>
      <c r="UH104" s="267"/>
      <c r="UI104" s="267"/>
      <c r="UJ104" s="267"/>
      <c r="UK104" s="267"/>
      <c r="UL104" s="267"/>
      <c r="UM104" s="267"/>
      <c r="UN104" s="267"/>
      <c r="UO104" s="267"/>
      <c r="UP104" s="267"/>
      <c r="UQ104" s="267"/>
      <c r="UR104" s="267"/>
      <c r="US104" s="267"/>
      <c r="UT104" s="267"/>
      <c r="UU104" s="267"/>
      <c r="UV104" s="267"/>
      <c r="UW104" s="267"/>
      <c r="UX104" s="267"/>
      <c r="UY104" s="267"/>
      <c r="UZ104" s="267"/>
      <c r="VA104" s="267"/>
      <c r="VB104" s="267"/>
      <c r="VC104" s="267"/>
      <c r="VD104" s="267"/>
      <c r="VE104" s="267"/>
      <c r="VF104" s="267"/>
      <c r="VG104" s="267"/>
      <c r="VH104" s="267"/>
      <c r="VI104" s="267"/>
      <c r="VJ104" s="267"/>
      <c r="VK104" s="267"/>
      <c r="VL104" s="267"/>
      <c r="VM104" s="267"/>
      <c r="VN104" s="267"/>
      <c r="VO104" s="267"/>
      <c r="VP104" s="267"/>
      <c r="VQ104" s="267"/>
      <c r="VR104" s="267"/>
      <c r="VS104" s="267"/>
      <c r="VT104" s="267"/>
      <c r="VU104" s="267"/>
      <c r="VV104" s="267"/>
      <c r="VW104" s="267"/>
      <c r="VX104" s="267"/>
      <c r="VY104" s="267"/>
      <c r="VZ104" s="267"/>
      <c r="WA104" s="267"/>
      <c r="WB104" s="267"/>
      <c r="WC104" s="267"/>
      <c r="WD104" s="267"/>
      <c r="WE104" s="267"/>
      <c r="WF104" s="267"/>
      <c r="WG104" s="267"/>
      <c r="WH104" s="267"/>
      <c r="WI104" s="267"/>
      <c r="WJ104" s="267"/>
      <c r="WK104" s="267"/>
      <c r="WL104" s="267"/>
      <c r="WM104" s="267"/>
      <c r="WN104" s="267"/>
      <c r="WO104" s="267"/>
      <c r="WP104" s="267"/>
      <c r="WQ104" s="267"/>
      <c r="WR104" s="267"/>
      <c r="WS104" s="267"/>
      <c r="WT104" s="267"/>
      <c r="WU104" s="267"/>
      <c r="WV104" s="267"/>
      <c r="WW104" s="267"/>
      <c r="WX104" s="267"/>
      <c r="WY104" s="267"/>
      <c r="WZ104" s="267"/>
      <c r="XA104" s="267"/>
      <c r="XB104" s="267"/>
      <c r="XC104" s="267"/>
      <c r="XD104" s="267"/>
      <c r="XE104" s="267"/>
      <c r="XF104" s="267"/>
      <c r="XG104" s="267"/>
      <c r="XH104" s="267"/>
      <c r="XI104" s="267"/>
      <c r="XJ104" s="267"/>
      <c r="XK104" s="267"/>
      <c r="XL104" s="267"/>
      <c r="XM104" s="267"/>
      <c r="XN104" s="267"/>
      <c r="XO104" s="267"/>
      <c r="XP104" s="267"/>
      <c r="XQ104" s="267"/>
      <c r="XR104" s="267"/>
      <c r="XS104" s="267"/>
      <c r="XT104" s="267"/>
      <c r="XU104" s="267"/>
      <c r="XV104" s="267"/>
      <c r="XW104" s="267"/>
      <c r="XX104" s="267"/>
      <c r="XY104" s="267"/>
      <c r="XZ104" s="267"/>
      <c r="YA104" s="267"/>
      <c r="YB104" s="267"/>
      <c r="YC104" s="267"/>
      <c r="YD104" s="267"/>
      <c r="YE104" s="267"/>
      <c r="YF104" s="267"/>
      <c r="YG104" s="267"/>
      <c r="YH104" s="267"/>
      <c r="YI104" s="267"/>
      <c r="YJ104" s="267"/>
      <c r="YK104" s="267"/>
      <c r="YL104" s="267"/>
      <c r="YM104" s="267"/>
      <c r="YN104" s="267"/>
      <c r="YO104" s="267"/>
      <c r="YP104" s="267"/>
      <c r="YQ104" s="267"/>
      <c r="YR104" s="267"/>
      <c r="YS104" s="267"/>
      <c r="YT104" s="267"/>
      <c r="YU104" s="267"/>
      <c r="YV104" s="267"/>
      <c r="YW104" s="267"/>
      <c r="YX104" s="267"/>
      <c r="YY104" s="267"/>
      <c r="YZ104" s="267"/>
      <c r="ZA104" s="267"/>
      <c r="ZB104" s="267"/>
      <c r="ZC104" s="267"/>
      <c r="ZD104" s="267"/>
      <c r="ZE104" s="267"/>
      <c r="ZF104" s="267"/>
      <c r="ZG104" s="267"/>
      <c r="ZH104" s="267"/>
      <c r="ZI104" s="267"/>
      <c r="ZJ104" s="267"/>
      <c r="ZK104" s="267"/>
      <c r="ZL104" s="267"/>
      <c r="ZM104" s="267"/>
      <c r="ZN104" s="267"/>
      <c r="ZO104" s="267"/>
      <c r="ZP104" s="267"/>
      <c r="ZQ104" s="267"/>
      <c r="ZR104" s="267"/>
      <c r="ZS104" s="267"/>
      <c r="ZT104" s="267"/>
      <c r="ZU104" s="267"/>
      <c r="ZV104" s="267"/>
      <c r="ZW104" s="267"/>
      <c r="ZX104" s="267"/>
      <c r="ZY104" s="267"/>
      <c r="ZZ104" s="267"/>
      <c r="AAA104" s="267"/>
      <c r="AAB104" s="267"/>
      <c r="AAC104" s="267"/>
      <c r="AAD104" s="267"/>
      <c r="AAE104" s="267"/>
      <c r="AAF104" s="267"/>
      <c r="AAG104" s="267"/>
      <c r="AAH104" s="267"/>
      <c r="AAI104" s="267"/>
      <c r="AAJ104" s="267"/>
      <c r="AAK104" s="267"/>
      <c r="AAL104" s="267"/>
      <c r="AAM104" s="267"/>
      <c r="AAN104" s="267"/>
      <c r="AAO104" s="267"/>
      <c r="AAP104" s="267"/>
      <c r="AAQ104" s="267"/>
      <c r="AAR104" s="267"/>
      <c r="AAS104" s="267"/>
      <c r="AAT104" s="267"/>
      <c r="AAU104" s="267"/>
      <c r="AAV104" s="267"/>
      <c r="AAW104" s="267"/>
      <c r="AAX104" s="267"/>
      <c r="AAY104" s="267"/>
      <c r="AAZ104" s="267"/>
      <c r="ABA104" s="267"/>
      <c r="ABB104" s="267"/>
      <c r="ABC104" s="267"/>
      <c r="ABD104" s="267"/>
      <c r="ABE104" s="267"/>
      <c r="ABF104" s="267"/>
      <c r="ABG104" s="267"/>
      <c r="ABH104" s="267"/>
      <c r="ABI104" s="267"/>
      <c r="ABJ104" s="267"/>
      <c r="ABK104" s="267"/>
      <c r="ABL104" s="267"/>
      <c r="ABM104" s="267"/>
      <c r="ABN104" s="267"/>
      <c r="ABO104" s="267"/>
      <c r="ABP104" s="267"/>
      <c r="ABQ104" s="267"/>
      <c r="ABR104" s="267"/>
      <c r="ABS104" s="267"/>
      <c r="ABT104" s="267"/>
      <c r="ABU104" s="267"/>
      <c r="ABV104" s="267"/>
      <c r="ABW104" s="267"/>
      <c r="ABX104" s="267"/>
      <c r="ABY104" s="267"/>
      <c r="ABZ104" s="267"/>
      <c r="ACA104" s="267"/>
      <c r="ACB104" s="267"/>
      <c r="ACC104" s="267"/>
      <c r="ACD104" s="267"/>
      <c r="ACE104" s="267"/>
      <c r="ACF104" s="267"/>
      <c r="ACG104" s="267"/>
      <c r="ACH104" s="267"/>
      <c r="ACI104" s="267"/>
      <c r="ACJ104" s="267"/>
      <c r="ACK104" s="267"/>
      <c r="ACL104" s="267"/>
      <c r="ACM104" s="267"/>
      <c r="ACN104" s="267"/>
      <c r="ACO104" s="267"/>
      <c r="ACP104" s="267"/>
      <c r="ACQ104" s="267"/>
      <c r="ACR104" s="267"/>
      <c r="ACS104" s="267"/>
      <c r="ACT104" s="267"/>
      <c r="ACU104" s="267"/>
      <c r="ACV104" s="267"/>
      <c r="ACW104" s="267"/>
      <c r="ACX104" s="267"/>
      <c r="ACY104" s="267"/>
      <c r="ACZ104" s="267"/>
      <c r="ADA104" s="267"/>
      <c r="ADB104" s="267"/>
      <c r="ADC104" s="267"/>
      <c r="ADD104" s="267"/>
      <c r="ADE104" s="267"/>
      <c r="ADF104" s="267"/>
      <c r="ADG104" s="267"/>
      <c r="ADH104" s="267"/>
      <c r="ADI104" s="267"/>
      <c r="ADJ104" s="267"/>
      <c r="ADK104" s="267"/>
      <c r="ADL104" s="267"/>
      <c r="ADM104" s="267"/>
      <c r="ADN104" s="267"/>
      <c r="ADO104" s="267"/>
      <c r="ADP104" s="267"/>
      <c r="ADQ104" s="267"/>
      <c r="ADR104" s="267"/>
      <c r="ADS104" s="267"/>
      <c r="ADT104" s="267"/>
      <c r="ADU104" s="267"/>
      <c r="ADV104" s="267"/>
      <c r="ADW104" s="267"/>
      <c r="ADX104" s="267"/>
      <c r="ADY104" s="267"/>
      <c r="ADZ104" s="267"/>
      <c r="AEA104" s="267"/>
      <c r="AEB104" s="267"/>
      <c r="AEC104" s="267"/>
      <c r="AED104" s="267"/>
      <c r="AEE104" s="267"/>
      <c r="AEF104" s="267"/>
      <c r="AEG104" s="267"/>
      <c r="AEH104" s="267"/>
      <c r="AEI104" s="267"/>
      <c r="AEJ104" s="267"/>
      <c r="AEK104" s="267"/>
      <c r="AEL104" s="267"/>
      <c r="AEM104" s="267"/>
      <c r="AEN104" s="267"/>
      <c r="AEO104" s="267"/>
      <c r="AEP104" s="267"/>
      <c r="AEQ104" s="267"/>
      <c r="AER104" s="267"/>
      <c r="AES104" s="267"/>
      <c r="AET104" s="267"/>
      <c r="AEU104" s="267"/>
      <c r="AEV104" s="267"/>
      <c r="AEW104" s="267"/>
      <c r="AEX104" s="267"/>
      <c r="AEY104" s="267"/>
      <c r="AEZ104" s="267"/>
      <c r="AFA104" s="267"/>
      <c r="AFB104" s="267"/>
      <c r="AFC104" s="267"/>
      <c r="AFD104" s="267"/>
      <c r="AFE104" s="267"/>
      <c r="AFF104" s="267"/>
      <c r="AFG104" s="267"/>
      <c r="AFH104" s="267"/>
      <c r="AFI104" s="267"/>
      <c r="AFJ104" s="267"/>
      <c r="AFK104" s="267"/>
      <c r="AFL104" s="267"/>
      <c r="AFM104" s="267"/>
      <c r="AFN104" s="267"/>
      <c r="AFO104" s="267"/>
      <c r="AFP104" s="267"/>
      <c r="AFQ104" s="267"/>
      <c r="AFR104" s="267"/>
      <c r="AFS104" s="267"/>
      <c r="AFT104" s="267"/>
      <c r="AFU104" s="267"/>
      <c r="AFV104" s="267"/>
      <c r="AFW104" s="267"/>
      <c r="AFX104" s="267"/>
      <c r="AFY104" s="267"/>
      <c r="AFZ104" s="267"/>
      <c r="AGA104" s="267"/>
      <c r="AGB104" s="267"/>
      <c r="AGC104" s="267"/>
      <c r="AGD104" s="267"/>
      <c r="AGE104" s="267"/>
      <c r="AGF104" s="267"/>
      <c r="AGG104" s="267"/>
      <c r="AGH104" s="267"/>
      <c r="AGI104" s="267"/>
      <c r="AGJ104" s="267"/>
      <c r="AGK104" s="267"/>
      <c r="AGL104" s="267"/>
      <c r="AGM104" s="267"/>
      <c r="AGN104" s="267"/>
      <c r="AGO104" s="267"/>
      <c r="AGP104" s="267"/>
      <c r="AGQ104" s="267"/>
      <c r="AGR104" s="267"/>
      <c r="AGS104" s="267"/>
      <c r="AGT104" s="267"/>
      <c r="AGU104" s="267"/>
      <c r="AGV104" s="267"/>
      <c r="AGW104" s="267"/>
      <c r="AGX104" s="267"/>
      <c r="AGY104" s="267"/>
      <c r="AGZ104" s="267"/>
      <c r="AHA104" s="267"/>
      <c r="AHB104" s="267"/>
      <c r="AHC104" s="267"/>
      <c r="AHD104" s="267"/>
      <c r="AHE104" s="267"/>
      <c r="AHF104" s="267"/>
      <c r="AHG104" s="267"/>
      <c r="AHH104" s="267"/>
      <c r="AHI104" s="267"/>
      <c r="AHJ104" s="267"/>
      <c r="AHK104" s="267"/>
      <c r="AHL104" s="267"/>
      <c r="AHM104" s="267"/>
      <c r="AHN104" s="267"/>
      <c r="AHO104" s="267"/>
      <c r="AHP104" s="267"/>
      <c r="AHQ104" s="267"/>
      <c r="AHR104" s="267"/>
      <c r="AHS104" s="267"/>
      <c r="AHT104" s="267"/>
      <c r="AHU104" s="267"/>
      <c r="AHV104" s="267"/>
      <c r="AHW104" s="267"/>
      <c r="AHX104" s="267"/>
      <c r="AHY104" s="267"/>
      <c r="AHZ104" s="267"/>
      <c r="AIA104" s="267"/>
      <c r="AIB104" s="267"/>
      <c r="AIC104" s="267"/>
      <c r="AID104" s="267"/>
      <c r="AIE104" s="267"/>
      <c r="AIF104" s="267"/>
      <c r="AIG104" s="267"/>
      <c r="AIH104" s="267"/>
      <c r="AII104" s="267"/>
      <c r="AIJ104" s="267"/>
      <c r="AIK104" s="267"/>
      <c r="AIL104" s="267"/>
      <c r="AIM104" s="267"/>
      <c r="AIN104" s="267"/>
      <c r="AIO104" s="267"/>
      <c r="AIP104" s="267"/>
      <c r="AIQ104" s="267"/>
      <c r="AIR104" s="267"/>
      <c r="AIS104" s="267"/>
      <c r="AIT104" s="267"/>
      <c r="AIU104" s="267"/>
      <c r="AIV104" s="267"/>
      <c r="AIW104" s="267"/>
      <c r="AIX104" s="267"/>
      <c r="AIY104" s="267"/>
      <c r="AIZ104" s="267"/>
      <c r="AJA104" s="267"/>
      <c r="AJB104" s="267"/>
      <c r="AJC104" s="267"/>
      <c r="AJD104" s="267"/>
      <c r="AJE104" s="267"/>
      <c r="AJF104" s="267"/>
      <c r="AJG104" s="267"/>
      <c r="AJH104" s="267"/>
      <c r="AJI104" s="267"/>
      <c r="AJJ104" s="267"/>
      <c r="AJK104" s="267"/>
      <c r="AJL104" s="267"/>
      <c r="AJM104" s="267"/>
      <c r="AJN104" s="267"/>
      <c r="AJO104" s="267"/>
      <c r="AJP104" s="267"/>
      <c r="AJQ104" s="267"/>
      <c r="AJR104" s="267"/>
      <c r="AJS104" s="267"/>
      <c r="AJT104" s="267"/>
      <c r="AJU104" s="267"/>
      <c r="AJV104" s="267"/>
      <c r="AJW104" s="267"/>
      <c r="AJX104" s="267"/>
      <c r="AJY104" s="267"/>
      <c r="AJZ104" s="267"/>
      <c r="AKA104" s="267"/>
      <c r="AKB104" s="267"/>
      <c r="AKC104" s="267"/>
      <c r="AKD104" s="267"/>
      <c r="AKE104" s="267"/>
      <c r="AKF104" s="267"/>
      <c r="AKG104" s="267"/>
      <c r="AKH104" s="267"/>
      <c r="AKI104" s="267"/>
      <c r="AKJ104" s="267"/>
      <c r="AKK104" s="267"/>
      <c r="AKL104" s="267"/>
      <c r="AKM104" s="267"/>
      <c r="AKN104" s="267"/>
      <c r="AKO104" s="267"/>
      <c r="AKP104" s="267"/>
      <c r="AKQ104" s="267"/>
      <c r="AKR104" s="267"/>
      <c r="AKS104" s="267"/>
      <c r="AKT104" s="267"/>
      <c r="AKU104" s="267"/>
      <c r="AKV104" s="267"/>
      <c r="AKW104" s="267"/>
      <c r="AKX104" s="267"/>
      <c r="AKY104" s="267"/>
      <c r="AKZ104" s="267"/>
      <c r="ALA104" s="267"/>
      <c r="ALB104" s="267"/>
      <c r="ALC104" s="267"/>
      <c r="ALD104" s="267"/>
      <c r="ALE104" s="267"/>
      <c r="ALF104" s="267"/>
      <c r="ALG104" s="267"/>
      <c r="ALH104" s="267"/>
      <c r="ALI104" s="267"/>
      <c r="ALJ104" s="267"/>
      <c r="ALK104" s="267"/>
      <c r="ALL104" s="267"/>
      <c r="ALM104" s="267"/>
      <c r="ALN104" s="267"/>
      <c r="ALO104" s="267"/>
      <c r="ALP104" s="267"/>
      <c r="ALQ104" s="267"/>
      <c r="ALR104" s="267"/>
      <c r="ALS104" s="267"/>
      <c r="ALT104" s="267"/>
      <c r="ALU104" s="267"/>
      <c r="ALV104" s="267"/>
      <c r="ALW104" s="267"/>
      <c r="ALX104" s="267"/>
      <c r="ALY104" s="267"/>
      <c r="ALZ104" s="267"/>
      <c r="AMA104" s="267"/>
      <c r="AMB104" s="267"/>
      <c r="AMC104" s="267"/>
      <c r="AMD104" s="267"/>
      <c r="AME104" s="267"/>
      <c r="AMF104" s="267"/>
      <c r="AMG104" s="267"/>
      <c r="AMH104" s="267"/>
    </row>
    <row r="105" spans="1:1025" s="239" customFormat="1" ht="12.75">
      <c r="A105" s="1055" t="s">
        <v>2312</v>
      </c>
      <c r="B105" s="1007" t="s">
        <v>2313</v>
      </c>
      <c r="C105" s="1047">
        <v>269983920</v>
      </c>
      <c r="D105" s="1047">
        <v>82240669.569999993</v>
      </c>
      <c r="E105" s="1047">
        <v>352224589.56999999</v>
      </c>
      <c r="F105" s="1047">
        <v>230966826.81</v>
      </c>
      <c r="G105" s="1047">
        <v>121257762.76000001</v>
      </c>
      <c r="H105" s="1054">
        <f t="shared" si="1"/>
        <v>0.65573737226003181</v>
      </c>
      <c r="I105" s="100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267"/>
      <c r="BI105" s="267"/>
      <c r="BJ105" s="267"/>
      <c r="BK105" s="267"/>
      <c r="BL105" s="267"/>
      <c r="BM105" s="267"/>
      <c r="BN105" s="267"/>
      <c r="BO105" s="267"/>
      <c r="BP105" s="267"/>
      <c r="BQ105" s="267"/>
      <c r="BR105" s="267"/>
      <c r="BS105" s="267"/>
      <c r="BT105" s="267"/>
      <c r="BU105" s="267"/>
      <c r="BV105" s="267"/>
      <c r="BW105" s="267"/>
      <c r="BX105" s="267"/>
      <c r="BY105" s="267"/>
      <c r="BZ105" s="267"/>
      <c r="CA105" s="267"/>
      <c r="CB105" s="267"/>
      <c r="CC105" s="267"/>
      <c r="CD105" s="267"/>
      <c r="CE105" s="267"/>
      <c r="CF105" s="267"/>
      <c r="CG105" s="267"/>
      <c r="CH105" s="267"/>
      <c r="CI105" s="267"/>
      <c r="CJ105" s="267"/>
      <c r="CK105" s="267"/>
      <c r="CL105" s="267"/>
      <c r="CM105" s="267"/>
      <c r="CN105" s="267"/>
      <c r="CO105" s="267"/>
      <c r="CP105" s="267"/>
      <c r="CQ105" s="267"/>
      <c r="CR105" s="267"/>
      <c r="CS105" s="267"/>
      <c r="CT105" s="267"/>
      <c r="CU105" s="267"/>
      <c r="CV105" s="267"/>
      <c r="CW105" s="267"/>
      <c r="CX105" s="267"/>
      <c r="CY105" s="267"/>
      <c r="CZ105" s="267"/>
      <c r="DA105" s="267"/>
      <c r="DB105" s="267"/>
      <c r="DC105" s="267"/>
      <c r="DD105" s="267"/>
      <c r="DE105" s="267"/>
      <c r="DF105" s="267"/>
      <c r="DG105" s="267"/>
      <c r="DH105" s="267"/>
      <c r="DI105" s="267"/>
      <c r="DJ105" s="267"/>
      <c r="DK105" s="267"/>
      <c r="DL105" s="267"/>
      <c r="DM105" s="267"/>
      <c r="DN105" s="267"/>
      <c r="DO105" s="267"/>
      <c r="DP105" s="267"/>
      <c r="DQ105" s="267"/>
      <c r="DR105" s="267"/>
      <c r="DS105" s="267"/>
      <c r="DT105" s="267"/>
      <c r="DU105" s="267"/>
      <c r="DV105" s="267"/>
      <c r="DW105" s="267"/>
      <c r="DX105" s="267"/>
      <c r="DY105" s="267"/>
      <c r="DZ105" s="267"/>
      <c r="EA105" s="267"/>
      <c r="EB105" s="267"/>
      <c r="EC105" s="267"/>
      <c r="ED105" s="267"/>
      <c r="EE105" s="267"/>
      <c r="EF105" s="267"/>
      <c r="EG105" s="267"/>
      <c r="EH105" s="267"/>
      <c r="EI105" s="267"/>
      <c r="EJ105" s="267"/>
      <c r="EK105" s="267"/>
      <c r="EL105" s="267"/>
      <c r="EM105" s="267"/>
      <c r="EN105" s="267"/>
      <c r="EO105" s="267"/>
      <c r="EP105" s="267"/>
      <c r="EQ105" s="267"/>
      <c r="ER105" s="267"/>
      <c r="ES105" s="267"/>
      <c r="ET105" s="267"/>
      <c r="EU105" s="267"/>
      <c r="EV105" s="267"/>
      <c r="EW105" s="267"/>
      <c r="EX105" s="267"/>
      <c r="EY105" s="267"/>
      <c r="EZ105" s="267"/>
      <c r="FA105" s="267"/>
      <c r="FB105" s="267"/>
      <c r="FC105" s="267"/>
      <c r="FD105" s="267"/>
      <c r="FE105" s="267"/>
      <c r="FF105" s="267"/>
      <c r="FG105" s="267"/>
      <c r="FH105" s="267"/>
      <c r="FI105" s="267"/>
      <c r="FJ105" s="267"/>
      <c r="FK105" s="267"/>
      <c r="FL105" s="267"/>
      <c r="FM105" s="267"/>
      <c r="FN105" s="267"/>
      <c r="FO105" s="267"/>
      <c r="FP105" s="267"/>
      <c r="FQ105" s="267"/>
      <c r="FR105" s="267"/>
      <c r="FS105" s="267"/>
      <c r="FT105" s="267"/>
      <c r="FU105" s="267"/>
      <c r="FV105" s="267"/>
      <c r="FW105" s="267"/>
      <c r="FX105" s="267"/>
      <c r="FY105" s="267"/>
      <c r="FZ105" s="267"/>
      <c r="GA105" s="267"/>
      <c r="GB105" s="267"/>
      <c r="GC105" s="267"/>
      <c r="GD105" s="267"/>
      <c r="GE105" s="267"/>
      <c r="GF105" s="267"/>
      <c r="GG105" s="267"/>
      <c r="GH105" s="267"/>
      <c r="GI105" s="267"/>
      <c r="GJ105" s="267"/>
      <c r="GK105" s="267"/>
      <c r="GL105" s="267"/>
      <c r="GM105" s="267"/>
      <c r="GN105" s="267"/>
      <c r="GO105" s="267"/>
      <c r="GP105" s="267"/>
      <c r="GQ105" s="267"/>
      <c r="GR105" s="267"/>
      <c r="GS105" s="267"/>
      <c r="GT105" s="267"/>
      <c r="GU105" s="267"/>
      <c r="GV105" s="267"/>
      <c r="GW105" s="267"/>
      <c r="GX105" s="267"/>
      <c r="GY105" s="267"/>
      <c r="GZ105" s="267"/>
      <c r="HA105" s="267"/>
      <c r="HB105" s="267"/>
      <c r="HC105" s="267"/>
      <c r="HD105" s="267"/>
      <c r="HE105" s="267"/>
      <c r="HF105" s="267"/>
      <c r="HG105" s="267"/>
      <c r="HH105" s="267"/>
      <c r="HI105" s="267"/>
      <c r="HJ105" s="267"/>
      <c r="HK105" s="267"/>
      <c r="HL105" s="267"/>
      <c r="HM105" s="267"/>
      <c r="HN105" s="267"/>
      <c r="HO105" s="267"/>
      <c r="HP105" s="267"/>
      <c r="HQ105" s="267"/>
      <c r="HR105" s="267"/>
      <c r="HS105" s="267"/>
      <c r="HT105" s="267"/>
      <c r="HU105" s="267"/>
      <c r="HV105" s="267"/>
      <c r="HW105" s="267"/>
      <c r="HX105" s="267"/>
      <c r="HY105" s="267"/>
      <c r="HZ105" s="267"/>
      <c r="IA105" s="267"/>
      <c r="IB105" s="267"/>
      <c r="IC105" s="267"/>
      <c r="ID105" s="267"/>
      <c r="IE105" s="267"/>
      <c r="IF105" s="267"/>
      <c r="IG105" s="267"/>
      <c r="IH105" s="267"/>
      <c r="II105" s="267"/>
      <c r="IJ105" s="267"/>
      <c r="IK105" s="267"/>
      <c r="IL105" s="267"/>
      <c r="IM105" s="267"/>
      <c r="IN105" s="267"/>
      <c r="IO105" s="267"/>
      <c r="IP105" s="267"/>
      <c r="IQ105" s="267"/>
      <c r="IR105" s="267"/>
      <c r="IS105" s="267"/>
      <c r="IT105" s="267"/>
      <c r="IU105" s="267"/>
      <c r="IV105" s="267"/>
      <c r="IW105" s="267"/>
      <c r="IX105" s="267"/>
      <c r="IY105" s="267"/>
      <c r="IZ105" s="267"/>
      <c r="JA105" s="267"/>
      <c r="JB105" s="267"/>
      <c r="JC105" s="267"/>
      <c r="JD105" s="267"/>
      <c r="JE105" s="267"/>
      <c r="JF105" s="267"/>
      <c r="JG105" s="267"/>
      <c r="JH105" s="267"/>
      <c r="JI105" s="267"/>
      <c r="JJ105" s="267"/>
      <c r="JK105" s="267"/>
      <c r="JL105" s="267"/>
      <c r="JM105" s="267"/>
      <c r="JN105" s="267"/>
      <c r="JO105" s="267"/>
      <c r="JP105" s="267"/>
      <c r="JQ105" s="267"/>
      <c r="JR105" s="267"/>
      <c r="JS105" s="267"/>
      <c r="JT105" s="267"/>
      <c r="JU105" s="267"/>
      <c r="JV105" s="267"/>
      <c r="JW105" s="267"/>
      <c r="JX105" s="267"/>
      <c r="JY105" s="267"/>
      <c r="JZ105" s="267"/>
      <c r="KA105" s="267"/>
      <c r="KB105" s="267"/>
      <c r="KC105" s="267"/>
      <c r="KD105" s="267"/>
      <c r="KE105" s="267"/>
      <c r="KF105" s="267"/>
      <c r="KG105" s="267"/>
      <c r="KH105" s="267"/>
      <c r="KI105" s="267"/>
      <c r="KJ105" s="267"/>
      <c r="KK105" s="267"/>
      <c r="KL105" s="267"/>
      <c r="KM105" s="267"/>
      <c r="KN105" s="267"/>
      <c r="KO105" s="267"/>
      <c r="KP105" s="267"/>
      <c r="KQ105" s="267"/>
      <c r="KR105" s="267"/>
      <c r="KS105" s="267"/>
      <c r="KT105" s="267"/>
      <c r="KU105" s="267"/>
      <c r="KV105" s="267"/>
      <c r="KW105" s="267"/>
      <c r="KX105" s="267"/>
      <c r="KY105" s="267"/>
      <c r="KZ105" s="267"/>
      <c r="LA105" s="267"/>
      <c r="LB105" s="267"/>
      <c r="LC105" s="267"/>
      <c r="LD105" s="267"/>
      <c r="LE105" s="267"/>
      <c r="LF105" s="267"/>
      <c r="LG105" s="267"/>
      <c r="LH105" s="267"/>
      <c r="LI105" s="267"/>
      <c r="LJ105" s="267"/>
      <c r="LK105" s="267"/>
      <c r="LL105" s="267"/>
      <c r="LM105" s="267"/>
      <c r="LN105" s="267"/>
      <c r="LO105" s="267"/>
      <c r="LP105" s="267"/>
      <c r="LQ105" s="267"/>
      <c r="LR105" s="267"/>
      <c r="LS105" s="267"/>
      <c r="LT105" s="267"/>
      <c r="LU105" s="267"/>
      <c r="LV105" s="267"/>
      <c r="LW105" s="267"/>
      <c r="LX105" s="267"/>
      <c r="LY105" s="267"/>
      <c r="LZ105" s="267"/>
      <c r="MA105" s="267"/>
      <c r="MB105" s="267"/>
      <c r="MC105" s="267"/>
      <c r="MD105" s="267"/>
      <c r="ME105" s="267"/>
      <c r="MF105" s="267"/>
      <c r="MG105" s="267"/>
      <c r="MH105" s="267"/>
      <c r="MI105" s="267"/>
      <c r="MJ105" s="267"/>
      <c r="MK105" s="267"/>
      <c r="ML105" s="267"/>
      <c r="MM105" s="267"/>
      <c r="MN105" s="267"/>
      <c r="MO105" s="267"/>
      <c r="MP105" s="267"/>
      <c r="MQ105" s="267"/>
      <c r="MR105" s="267"/>
      <c r="MS105" s="267"/>
      <c r="MT105" s="267"/>
      <c r="MU105" s="267"/>
      <c r="MV105" s="267"/>
      <c r="MW105" s="267"/>
      <c r="MX105" s="267"/>
      <c r="MY105" s="267"/>
      <c r="MZ105" s="267"/>
      <c r="NA105" s="267"/>
      <c r="NB105" s="267"/>
      <c r="NC105" s="267"/>
      <c r="ND105" s="267"/>
      <c r="NE105" s="267"/>
      <c r="NF105" s="267"/>
      <c r="NG105" s="267"/>
      <c r="NH105" s="267"/>
      <c r="NI105" s="267"/>
      <c r="NJ105" s="267"/>
      <c r="NK105" s="267"/>
      <c r="NL105" s="267"/>
      <c r="NM105" s="267"/>
      <c r="NN105" s="267"/>
      <c r="NO105" s="267"/>
      <c r="NP105" s="267"/>
      <c r="NQ105" s="267"/>
      <c r="NR105" s="267"/>
      <c r="NS105" s="267"/>
      <c r="NT105" s="267"/>
      <c r="NU105" s="267"/>
      <c r="NV105" s="267"/>
      <c r="NW105" s="267"/>
      <c r="NX105" s="267"/>
      <c r="NY105" s="267"/>
      <c r="NZ105" s="267"/>
      <c r="OA105" s="267"/>
      <c r="OB105" s="267"/>
      <c r="OC105" s="267"/>
      <c r="OD105" s="267"/>
      <c r="OE105" s="267"/>
      <c r="OF105" s="267"/>
      <c r="OG105" s="267"/>
      <c r="OH105" s="267"/>
      <c r="OI105" s="267"/>
      <c r="OJ105" s="267"/>
      <c r="OK105" s="267"/>
      <c r="OL105" s="267"/>
      <c r="OM105" s="267"/>
      <c r="ON105" s="267"/>
      <c r="OO105" s="267"/>
      <c r="OP105" s="267"/>
      <c r="OQ105" s="267"/>
      <c r="OR105" s="267"/>
      <c r="OS105" s="267"/>
      <c r="OT105" s="267"/>
      <c r="OU105" s="267"/>
      <c r="OV105" s="267"/>
      <c r="OW105" s="267"/>
      <c r="OX105" s="267"/>
      <c r="OY105" s="267"/>
      <c r="OZ105" s="267"/>
      <c r="PA105" s="267"/>
      <c r="PB105" s="267"/>
      <c r="PC105" s="267"/>
      <c r="PD105" s="267"/>
      <c r="PE105" s="267"/>
      <c r="PF105" s="267"/>
      <c r="PG105" s="267"/>
      <c r="PH105" s="267"/>
      <c r="PI105" s="267"/>
      <c r="PJ105" s="267"/>
      <c r="PK105" s="267"/>
      <c r="PL105" s="267"/>
      <c r="PM105" s="267"/>
      <c r="PN105" s="267"/>
      <c r="PO105" s="267"/>
      <c r="PP105" s="267"/>
      <c r="PQ105" s="267"/>
      <c r="PR105" s="267"/>
      <c r="PS105" s="267"/>
      <c r="PT105" s="267"/>
      <c r="PU105" s="267"/>
      <c r="PV105" s="267"/>
      <c r="PW105" s="267"/>
      <c r="PX105" s="267"/>
      <c r="PY105" s="267"/>
      <c r="PZ105" s="267"/>
      <c r="QA105" s="267"/>
      <c r="QB105" s="267"/>
      <c r="QC105" s="267"/>
      <c r="QD105" s="267"/>
      <c r="QE105" s="267"/>
      <c r="QF105" s="267"/>
      <c r="QG105" s="267"/>
      <c r="QH105" s="267"/>
      <c r="QI105" s="267"/>
      <c r="QJ105" s="267"/>
      <c r="QK105" s="267"/>
      <c r="QL105" s="267"/>
      <c r="QM105" s="267"/>
      <c r="QN105" s="267"/>
      <c r="QO105" s="267"/>
      <c r="QP105" s="267"/>
      <c r="QQ105" s="267"/>
      <c r="QR105" s="267"/>
      <c r="QS105" s="267"/>
      <c r="QT105" s="267"/>
      <c r="QU105" s="267"/>
      <c r="QV105" s="267"/>
      <c r="QW105" s="267"/>
      <c r="QX105" s="267"/>
      <c r="QY105" s="267"/>
      <c r="QZ105" s="267"/>
      <c r="RA105" s="267"/>
      <c r="RB105" s="267"/>
      <c r="RC105" s="267"/>
      <c r="RD105" s="267"/>
      <c r="RE105" s="267"/>
      <c r="RF105" s="267"/>
      <c r="RG105" s="267"/>
      <c r="RH105" s="267"/>
      <c r="RI105" s="267"/>
      <c r="RJ105" s="267"/>
      <c r="RK105" s="267"/>
      <c r="RL105" s="267"/>
      <c r="RM105" s="267"/>
      <c r="RN105" s="267"/>
      <c r="RO105" s="267"/>
      <c r="RP105" s="267"/>
      <c r="RQ105" s="267"/>
      <c r="RR105" s="267"/>
      <c r="RS105" s="267"/>
      <c r="RT105" s="267"/>
      <c r="RU105" s="267"/>
      <c r="RV105" s="267"/>
      <c r="RW105" s="267"/>
      <c r="RX105" s="267"/>
      <c r="RY105" s="267"/>
      <c r="RZ105" s="267"/>
      <c r="SA105" s="267"/>
      <c r="SB105" s="267"/>
      <c r="SC105" s="267"/>
      <c r="SD105" s="267"/>
      <c r="SE105" s="267"/>
      <c r="SF105" s="267"/>
      <c r="SG105" s="267"/>
      <c r="SH105" s="267"/>
      <c r="SI105" s="267"/>
      <c r="SJ105" s="267"/>
      <c r="SK105" s="267"/>
      <c r="SL105" s="267"/>
      <c r="SM105" s="267"/>
      <c r="SN105" s="267"/>
      <c r="SO105" s="267"/>
      <c r="SP105" s="267"/>
      <c r="SQ105" s="267"/>
      <c r="SR105" s="267"/>
      <c r="SS105" s="267"/>
      <c r="ST105" s="267"/>
      <c r="SU105" s="267"/>
      <c r="SV105" s="267"/>
      <c r="SW105" s="267"/>
      <c r="SX105" s="267"/>
      <c r="SY105" s="267"/>
      <c r="SZ105" s="267"/>
      <c r="TA105" s="267"/>
      <c r="TB105" s="267"/>
      <c r="TC105" s="267"/>
      <c r="TD105" s="267"/>
      <c r="TE105" s="267"/>
      <c r="TF105" s="267"/>
      <c r="TG105" s="267"/>
      <c r="TH105" s="267"/>
      <c r="TI105" s="267"/>
      <c r="TJ105" s="267"/>
      <c r="TK105" s="267"/>
      <c r="TL105" s="267"/>
      <c r="TM105" s="267"/>
      <c r="TN105" s="267"/>
      <c r="TO105" s="267"/>
      <c r="TP105" s="267"/>
      <c r="TQ105" s="267"/>
      <c r="TR105" s="267"/>
      <c r="TS105" s="267"/>
      <c r="TT105" s="267"/>
      <c r="TU105" s="267"/>
      <c r="TV105" s="267"/>
      <c r="TW105" s="267"/>
      <c r="TX105" s="267"/>
      <c r="TY105" s="267"/>
      <c r="TZ105" s="267"/>
      <c r="UA105" s="267"/>
      <c r="UB105" s="267"/>
      <c r="UC105" s="267"/>
      <c r="UD105" s="267"/>
      <c r="UE105" s="267"/>
      <c r="UF105" s="267"/>
      <c r="UG105" s="267"/>
      <c r="UH105" s="267"/>
      <c r="UI105" s="267"/>
      <c r="UJ105" s="267"/>
      <c r="UK105" s="267"/>
      <c r="UL105" s="267"/>
      <c r="UM105" s="267"/>
      <c r="UN105" s="267"/>
      <c r="UO105" s="267"/>
      <c r="UP105" s="267"/>
      <c r="UQ105" s="267"/>
      <c r="UR105" s="267"/>
      <c r="US105" s="267"/>
      <c r="UT105" s="267"/>
      <c r="UU105" s="267"/>
      <c r="UV105" s="267"/>
      <c r="UW105" s="267"/>
      <c r="UX105" s="267"/>
      <c r="UY105" s="267"/>
      <c r="UZ105" s="267"/>
      <c r="VA105" s="267"/>
      <c r="VB105" s="267"/>
      <c r="VC105" s="267"/>
      <c r="VD105" s="267"/>
      <c r="VE105" s="267"/>
      <c r="VF105" s="267"/>
      <c r="VG105" s="267"/>
      <c r="VH105" s="267"/>
      <c r="VI105" s="267"/>
      <c r="VJ105" s="267"/>
      <c r="VK105" s="267"/>
      <c r="VL105" s="267"/>
      <c r="VM105" s="267"/>
      <c r="VN105" s="267"/>
      <c r="VO105" s="267"/>
      <c r="VP105" s="267"/>
      <c r="VQ105" s="267"/>
      <c r="VR105" s="267"/>
      <c r="VS105" s="267"/>
      <c r="VT105" s="267"/>
      <c r="VU105" s="267"/>
      <c r="VV105" s="267"/>
      <c r="VW105" s="267"/>
      <c r="VX105" s="267"/>
      <c r="VY105" s="267"/>
      <c r="VZ105" s="267"/>
      <c r="WA105" s="267"/>
      <c r="WB105" s="267"/>
      <c r="WC105" s="267"/>
      <c r="WD105" s="267"/>
      <c r="WE105" s="267"/>
      <c r="WF105" s="267"/>
      <c r="WG105" s="267"/>
      <c r="WH105" s="267"/>
      <c r="WI105" s="267"/>
      <c r="WJ105" s="267"/>
      <c r="WK105" s="267"/>
      <c r="WL105" s="267"/>
      <c r="WM105" s="267"/>
      <c r="WN105" s="267"/>
      <c r="WO105" s="267"/>
      <c r="WP105" s="267"/>
      <c r="WQ105" s="267"/>
      <c r="WR105" s="267"/>
      <c r="WS105" s="267"/>
      <c r="WT105" s="267"/>
      <c r="WU105" s="267"/>
      <c r="WV105" s="267"/>
      <c r="WW105" s="267"/>
      <c r="WX105" s="267"/>
      <c r="WY105" s="267"/>
      <c r="WZ105" s="267"/>
      <c r="XA105" s="267"/>
      <c r="XB105" s="267"/>
      <c r="XC105" s="267"/>
      <c r="XD105" s="267"/>
      <c r="XE105" s="267"/>
      <c r="XF105" s="267"/>
      <c r="XG105" s="267"/>
      <c r="XH105" s="267"/>
      <c r="XI105" s="267"/>
      <c r="XJ105" s="267"/>
      <c r="XK105" s="267"/>
      <c r="XL105" s="267"/>
      <c r="XM105" s="267"/>
      <c r="XN105" s="267"/>
      <c r="XO105" s="267"/>
      <c r="XP105" s="267"/>
      <c r="XQ105" s="267"/>
      <c r="XR105" s="267"/>
      <c r="XS105" s="267"/>
      <c r="XT105" s="267"/>
      <c r="XU105" s="267"/>
      <c r="XV105" s="267"/>
      <c r="XW105" s="267"/>
      <c r="XX105" s="267"/>
      <c r="XY105" s="267"/>
      <c r="XZ105" s="267"/>
      <c r="YA105" s="267"/>
      <c r="YB105" s="267"/>
      <c r="YC105" s="267"/>
      <c r="YD105" s="267"/>
      <c r="YE105" s="267"/>
      <c r="YF105" s="267"/>
      <c r="YG105" s="267"/>
      <c r="YH105" s="267"/>
      <c r="YI105" s="267"/>
      <c r="YJ105" s="267"/>
      <c r="YK105" s="267"/>
      <c r="YL105" s="267"/>
      <c r="YM105" s="267"/>
      <c r="YN105" s="267"/>
      <c r="YO105" s="267"/>
      <c r="YP105" s="267"/>
      <c r="YQ105" s="267"/>
      <c r="YR105" s="267"/>
      <c r="YS105" s="267"/>
      <c r="YT105" s="267"/>
      <c r="YU105" s="267"/>
      <c r="YV105" s="267"/>
      <c r="YW105" s="267"/>
      <c r="YX105" s="267"/>
      <c r="YY105" s="267"/>
      <c r="YZ105" s="267"/>
      <c r="ZA105" s="267"/>
      <c r="ZB105" s="267"/>
      <c r="ZC105" s="267"/>
      <c r="ZD105" s="267"/>
      <c r="ZE105" s="267"/>
      <c r="ZF105" s="267"/>
      <c r="ZG105" s="267"/>
      <c r="ZH105" s="267"/>
      <c r="ZI105" s="267"/>
      <c r="ZJ105" s="267"/>
      <c r="ZK105" s="267"/>
      <c r="ZL105" s="267"/>
      <c r="ZM105" s="267"/>
      <c r="ZN105" s="267"/>
      <c r="ZO105" s="267"/>
      <c r="ZP105" s="267"/>
      <c r="ZQ105" s="267"/>
      <c r="ZR105" s="267"/>
      <c r="ZS105" s="267"/>
      <c r="ZT105" s="267"/>
      <c r="ZU105" s="267"/>
      <c r="ZV105" s="267"/>
      <c r="ZW105" s="267"/>
      <c r="ZX105" s="267"/>
      <c r="ZY105" s="267"/>
      <c r="ZZ105" s="267"/>
      <c r="AAA105" s="267"/>
      <c r="AAB105" s="267"/>
      <c r="AAC105" s="267"/>
      <c r="AAD105" s="267"/>
      <c r="AAE105" s="267"/>
      <c r="AAF105" s="267"/>
      <c r="AAG105" s="267"/>
      <c r="AAH105" s="267"/>
      <c r="AAI105" s="267"/>
      <c r="AAJ105" s="267"/>
      <c r="AAK105" s="267"/>
      <c r="AAL105" s="267"/>
      <c r="AAM105" s="267"/>
      <c r="AAN105" s="267"/>
      <c r="AAO105" s="267"/>
      <c r="AAP105" s="267"/>
      <c r="AAQ105" s="267"/>
      <c r="AAR105" s="267"/>
      <c r="AAS105" s="267"/>
      <c r="AAT105" s="267"/>
      <c r="AAU105" s="267"/>
      <c r="AAV105" s="267"/>
      <c r="AAW105" s="267"/>
      <c r="AAX105" s="267"/>
      <c r="AAY105" s="267"/>
      <c r="AAZ105" s="267"/>
      <c r="ABA105" s="267"/>
      <c r="ABB105" s="267"/>
      <c r="ABC105" s="267"/>
      <c r="ABD105" s="267"/>
      <c r="ABE105" s="267"/>
      <c r="ABF105" s="267"/>
      <c r="ABG105" s="267"/>
      <c r="ABH105" s="267"/>
      <c r="ABI105" s="267"/>
      <c r="ABJ105" s="267"/>
      <c r="ABK105" s="267"/>
      <c r="ABL105" s="267"/>
      <c r="ABM105" s="267"/>
      <c r="ABN105" s="267"/>
      <c r="ABO105" s="267"/>
      <c r="ABP105" s="267"/>
      <c r="ABQ105" s="267"/>
      <c r="ABR105" s="267"/>
      <c r="ABS105" s="267"/>
      <c r="ABT105" s="267"/>
      <c r="ABU105" s="267"/>
      <c r="ABV105" s="267"/>
      <c r="ABW105" s="267"/>
      <c r="ABX105" s="267"/>
      <c r="ABY105" s="267"/>
      <c r="ABZ105" s="267"/>
      <c r="ACA105" s="267"/>
      <c r="ACB105" s="267"/>
      <c r="ACC105" s="267"/>
      <c r="ACD105" s="267"/>
      <c r="ACE105" s="267"/>
      <c r="ACF105" s="267"/>
      <c r="ACG105" s="267"/>
      <c r="ACH105" s="267"/>
      <c r="ACI105" s="267"/>
      <c r="ACJ105" s="267"/>
      <c r="ACK105" s="267"/>
      <c r="ACL105" s="267"/>
      <c r="ACM105" s="267"/>
      <c r="ACN105" s="267"/>
      <c r="ACO105" s="267"/>
      <c r="ACP105" s="267"/>
      <c r="ACQ105" s="267"/>
      <c r="ACR105" s="267"/>
      <c r="ACS105" s="267"/>
      <c r="ACT105" s="267"/>
      <c r="ACU105" s="267"/>
      <c r="ACV105" s="267"/>
      <c r="ACW105" s="267"/>
      <c r="ACX105" s="267"/>
      <c r="ACY105" s="267"/>
      <c r="ACZ105" s="267"/>
      <c r="ADA105" s="267"/>
      <c r="ADB105" s="267"/>
      <c r="ADC105" s="267"/>
      <c r="ADD105" s="267"/>
      <c r="ADE105" s="267"/>
      <c r="ADF105" s="267"/>
      <c r="ADG105" s="267"/>
      <c r="ADH105" s="267"/>
      <c r="ADI105" s="267"/>
      <c r="ADJ105" s="267"/>
      <c r="ADK105" s="267"/>
      <c r="ADL105" s="267"/>
      <c r="ADM105" s="267"/>
      <c r="ADN105" s="267"/>
      <c r="ADO105" s="267"/>
      <c r="ADP105" s="267"/>
      <c r="ADQ105" s="267"/>
      <c r="ADR105" s="267"/>
      <c r="ADS105" s="267"/>
      <c r="ADT105" s="267"/>
      <c r="ADU105" s="267"/>
      <c r="ADV105" s="267"/>
      <c r="ADW105" s="267"/>
      <c r="ADX105" s="267"/>
      <c r="ADY105" s="267"/>
      <c r="ADZ105" s="267"/>
      <c r="AEA105" s="267"/>
      <c r="AEB105" s="267"/>
      <c r="AEC105" s="267"/>
      <c r="AED105" s="267"/>
      <c r="AEE105" s="267"/>
      <c r="AEF105" s="267"/>
      <c r="AEG105" s="267"/>
      <c r="AEH105" s="267"/>
      <c r="AEI105" s="267"/>
      <c r="AEJ105" s="267"/>
      <c r="AEK105" s="267"/>
      <c r="AEL105" s="267"/>
      <c r="AEM105" s="267"/>
      <c r="AEN105" s="267"/>
      <c r="AEO105" s="267"/>
      <c r="AEP105" s="267"/>
      <c r="AEQ105" s="267"/>
      <c r="AER105" s="267"/>
      <c r="AES105" s="267"/>
      <c r="AET105" s="267"/>
      <c r="AEU105" s="267"/>
      <c r="AEV105" s="267"/>
      <c r="AEW105" s="267"/>
      <c r="AEX105" s="267"/>
      <c r="AEY105" s="267"/>
      <c r="AEZ105" s="267"/>
      <c r="AFA105" s="267"/>
      <c r="AFB105" s="267"/>
      <c r="AFC105" s="267"/>
      <c r="AFD105" s="267"/>
      <c r="AFE105" s="267"/>
      <c r="AFF105" s="267"/>
      <c r="AFG105" s="267"/>
      <c r="AFH105" s="267"/>
      <c r="AFI105" s="267"/>
      <c r="AFJ105" s="267"/>
      <c r="AFK105" s="267"/>
      <c r="AFL105" s="267"/>
      <c r="AFM105" s="267"/>
      <c r="AFN105" s="267"/>
      <c r="AFO105" s="267"/>
      <c r="AFP105" s="267"/>
      <c r="AFQ105" s="267"/>
      <c r="AFR105" s="267"/>
      <c r="AFS105" s="267"/>
      <c r="AFT105" s="267"/>
      <c r="AFU105" s="267"/>
      <c r="AFV105" s="267"/>
      <c r="AFW105" s="267"/>
      <c r="AFX105" s="267"/>
      <c r="AFY105" s="267"/>
      <c r="AFZ105" s="267"/>
      <c r="AGA105" s="267"/>
      <c r="AGB105" s="267"/>
      <c r="AGC105" s="267"/>
      <c r="AGD105" s="267"/>
      <c r="AGE105" s="267"/>
      <c r="AGF105" s="267"/>
      <c r="AGG105" s="267"/>
      <c r="AGH105" s="267"/>
      <c r="AGI105" s="267"/>
      <c r="AGJ105" s="267"/>
      <c r="AGK105" s="267"/>
      <c r="AGL105" s="267"/>
      <c r="AGM105" s="267"/>
      <c r="AGN105" s="267"/>
      <c r="AGO105" s="267"/>
      <c r="AGP105" s="267"/>
      <c r="AGQ105" s="267"/>
      <c r="AGR105" s="267"/>
      <c r="AGS105" s="267"/>
      <c r="AGT105" s="267"/>
      <c r="AGU105" s="267"/>
      <c r="AGV105" s="267"/>
      <c r="AGW105" s="267"/>
      <c r="AGX105" s="267"/>
      <c r="AGY105" s="267"/>
      <c r="AGZ105" s="267"/>
      <c r="AHA105" s="267"/>
      <c r="AHB105" s="267"/>
      <c r="AHC105" s="267"/>
      <c r="AHD105" s="267"/>
      <c r="AHE105" s="267"/>
      <c r="AHF105" s="267"/>
      <c r="AHG105" s="267"/>
      <c r="AHH105" s="267"/>
      <c r="AHI105" s="267"/>
      <c r="AHJ105" s="267"/>
      <c r="AHK105" s="267"/>
      <c r="AHL105" s="267"/>
      <c r="AHM105" s="267"/>
      <c r="AHN105" s="267"/>
      <c r="AHO105" s="267"/>
      <c r="AHP105" s="267"/>
      <c r="AHQ105" s="267"/>
      <c r="AHR105" s="267"/>
      <c r="AHS105" s="267"/>
      <c r="AHT105" s="267"/>
      <c r="AHU105" s="267"/>
      <c r="AHV105" s="267"/>
      <c r="AHW105" s="267"/>
      <c r="AHX105" s="267"/>
      <c r="AHY105" s="267"/>
      <c r="AHZ105" s="267"/>
      <c r="AIA105" s="267"/>
      <c r="AIB105" s="267"/>
      <c r="AIC105" s="267"/>
      <c r="AID105" s="267"/>
      <c r="AIE105" s="267"/>
      <c r="AIF105" s="267"/>
      <c r="AIG105" s="267"/>
      <c r="AIH105" s="267"/>
      <c r="AII105" s="267"/>
      <c r="AIJ105" s="267"/>
      <c r="AIK105" s="267"/>
      <c r="AIL105" s="267"/>
      <c r="AIM105" s="267"/>
      <c r="AIN105" s="267"/>
      <c r="AIO105" s="267"/>
      <c r="AIP105" s="267"/>
      <c r="AIQ105" s="267"/>
      <c r="AIR105" s="267"/>
      <c r="AIS105" s="267"/>
      <c r="AIT105" s="267"/>
      <c r="AIU105" s="267"/>
      <c r="AIV105" s="267"/>
      <c r="AIW105" s="267"/>
      <c r="AIX105" s="267"/>
      <c r="AIY105" s="267"/>
      <c r="AIZ105" s="267"/>
      <c r="AJA105" s="267"/>
      <c r="AJB105" s="267"/>
      <c r="AJC105" s="267"/>
      <c r="AJD105" s="267"/>
      <c r="AJE105" s="267"/>
      <c r="AJF105" s="267"/>
      <c r="AJG105" s="267"/>
      <c r="AJH105" s="267"/>
      <c r="AJI105" s="267"/>
      <c r="AJJ105" s="267"/>
      <c r="AJK105" s="267"/>
      <c r="AJL105" s="267"/>
      <c r="AJM105" s="267"/>
      <c r="AJN105" s="267"/>
      <c r="AJO105" s="267"/>
      <c r="AJP105" s="267"/>
      <c r="AJQ105" s="267"/>
      <c r="AJR105" s="267"/>
      <c r="AJS105" s="267"/>
      <c r="AJT105" s="267"/>
      <c r="AJU105" s="267"/>
      <c r="AJV105" s="267"/>
      <c r="AJW105" s="267"/>
      <c r="AJX105" s="267"/>
      <c r="AJY105" s="267"/>
      <c r="AJZ105" s="267"/>
      <c r="AKA105" s="267"/>
      <c r="AKB105" s="267"/>
      <c r="AKC105" s="267"/>
      <c r="AKD105" s="267"/>
      <c r="AKE105" s="267"/>
      <c r="AKF105" s="267"/>
      <c r="AKG105" s="267"/>
      <c r="AKH105" s="267"/>
      <c r="AKI105" s="267"/>
      <c r="AKJ105" s="267"/>
      <c r="AKK105" s="267"/>
      <c r="AKL105" s="267"/>
      <c r="AKM105" s="267"/>
      <c r="AKN105" s="267"/>
      <c r="AKO105" s="267"/>
      <c r="AKP105" s="267"/>
      <c r="AKQ105" s="267"/>
      <c r="AKR105" s="267"/>
      <c r="AKS105" s="267"/>
      <c r="AKT105" s="267"/>
      <c r="AKU105" s="267"/>
      <c r="AKV105" s="267"/>
      <c r="AKW105" s="267"/>
      <c r="AKX105" s="267"/>
      <c r="AKY105" s="267"/>
      <c r="AKZ105" s="267"/>
      <c r="ALA105" s="267"/>
      <c r="ALB105" s="267"/>
      <c r="ALC105" s="267"/>
      <c r="ALD105" s="267"/>
      <c r="ALE105" s="267"/>
      <c r="ALF105" s="267"/>
      <c r="ALG105" s="267"/>
      <c r="ALH105" s="267"/>
      <c r="ALI105" s="267"/>
      <c r="ALJ105" s="267"/>
      <c r="ALK105" s="267"/>
      <c r="ALL105" s="267"/>
      <c r="ALM105" s="267"/>
      <c r="ALN105" s="267"/>
      <c r="ALO105" s="267"/>
      <c r="ALP105" s="267"/>
      <c r="ALQ105" s="267"/>
      <c r="ALR105" s="267"/>
      <c r="ALS105" s="267"/>
      <c r="ALT105" s="267"/>
      <c r="ALU105" s="267"/>
      <c r="ALV105" s="267"/>
      <c r="ALW105" s="267"/>
      <c r="ALX105" s="267"/>
      <c r="ALY105" s="267"/>
      <c r="ALZ105" s="267"/>
      <c r="AMA105" s="267"/>
      <c r="AMB105" s="267"/>
      <c r="AMC105" s="267"/>
      <c r="AMD105" s="267"/>
      <c r="AME105" s="267"/>
      <c r="AMF105" s="267"/>
      <c r="AMG105" s="267"/>
      <c r="AMH105" s="267"/>
    </row>
    <row r="106" spans="1:1025" s="239" customFormat="1" ht="12.75">
      <c r="A106" s="1012" t="s">
        <v>2314</v>
      </c>
      <c r="B106" s="1007" t="s">
        <v>2313</v>
      </c>
      <c r="C106" s="1047">
        <v>269983920</v>
      </c>
      <c r="D106" s="1047">
        <v>82240669.569999993</v>
      </c>
      <c r="E106" s="1047">
        <v>352224589.56999999</v>
      </c>
      <c r="F106" s="1047">
        <v>230966826.81</v>
      </c>
      <c r="G106" s="1047">
        <v>121257762.76000001</v>
      </c>
      <c r="H106" s="1054">
        <f t="shared" si="1"/>
        <v>0.65573737226003181</v>
      </c>
      <c r="I106" s="100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267"/>
      <c r="BI106" s="267"/>
      <c r="BJ106" s="267"/>
      <c r="BK106" s="267"/>
      <c r="BL106" s="267"/>
      <c r="BM106" s="267"/>
      <c r="BN106" s="267"/>
      <c r="BO106" s="267"/>
      <c r="BP106" s="267"/>
      <c r="BQ106" s="267"/>
      <c r="BR106" s="267"/>
      <c r="BS106" s="267"/>
      <c r="BT106" s="267"/>
      <c r="BU106" s="267"/>
      <c r="BV106" s="267"/>
      <c r="BW106" s="267"/>
      <c r="BX106" s="267"/>
      <c r="BY106" s="267"/>
      <c r="BZ106" s="267"/>
      <c r="CA106" s="267"/>
      <c r="CB106" s="267"/>
      <c r="CC106" s="267"/>
      <c r="CD106" s="267"/>
      <c r="CE106" s="267"/>
      <c r="CF106" s="267"/>
      <c r="CG106" s="267"/>
      <c r="CH106" s="267"/>
      <c r="CI106" s="267"/>
      <c r="CJ106" s="267"/>
      <c r="CK106" s="267"/>
      <c r="CL106" s="267"/>
      <c r="CM106" s="267"/>
      <c r="CN106" s="267"/>
      <c r="CO106" s="267"/>
      <c r="CP106" s="267"/>
      <c r="CQ106" s="267"/>
      <c r="CR106" s="267"/>
      <c r="CS106" s="267"/>
      <c r="CT106" s="267"/>
      <c r="CU106" s="267"/>
      <c r="CV106" s="267"/>
      <c r="CW106" s="267"/>
      <c r="CX106" s="267"/>
      <c r="CY106" s="267"/>
      <c r="CZ106" s="267"/>
      <c r="DA106" s="267"/>
      <c r="DB106" s="267"/>
      <c r="DC106" s="267"/>
      <c r="DD106" s="267"/>
      <c r="DE106" s="267"/>
      <c r="DF106" s="267"/>
      <c r="DG106" s="267"/>
      <c r="DH106" s="267"/>
      <c r="DI106" s="267"/>
      <c r="DJ106" s="267"/>
      <c r="DK106" s="267"/>
      <c r="DL106" s="267"/>
      <c r="DM106" s="267"/>
      <c r="DN106" s="267"/>
      <c r="DO106" s="267"/>
      <c r="DP106" s="267"/>
      <c r="DQ106" s="267"/>
      <c r="DR106" s="267"/>
      <c r="DS106" s="267"/>
      <c r="DT106" s="267"/>
      <c r="DU106" s="267"/>
      <c r="DV106" s="267"/>
      <c r="DW106" s="267"/>
      <c r="DX106" s="267"/>
      <c r="DY106" s="267"/>
      <c r="DZ106" s="267"/>
      <c r="EA106" s="267"/>
      <c r="EB106" s="267"/>
      <c r="EC106" s="267"/>
      <c r="ED106" s="267"/>
      <c r="EE106" s="267"/>
      <c r="EF106" s="267"/>
      <c r="EG106" s="267"/>
      <c r="EH106" s="267"/>
      <c r="EI106" s="267"/>
      <c r="EJ106" s="267"/>
      <c r="EK106" s="267"/>
      <c r="EL106" s="267"/>
      <c r="EM106" s="267"/>
      <c r="EN106" s="267"/>
      <c r="EO106" s="267"/>
      <c r="EP106" s="267"/>
      <c r="EQ106" s="267"/>
      <c r="ER106" s="267"/>
      <c r="ES106" s="267"/>
      <c r="ET106" s="267"/>
      <c r="EU106" s="267"/>
      <c r="EV106" s="267"/>
      <c r="EW106" s="267"/>
      <c r="EX106" s="267"/>
      <c r="EY106" s="267"/>
      <c r="EZ106" s="267"/>
      <c r="FA106" s="267"/>
      <c r="FB106" s="267"/>
      <c r="FC106" s="267"/>
      <c r="FD106" s="267"/>
      <c r="FE106" s="267"/>
      <c r="FF106" s="267"/>
      <c r="FG106" s="267"/>
      <c r="FH106" s="267"/>
      <c r="FI106" s="267"/>
      <c r="FJ106" s="267"/>
      <c r="FK106" s="267"/>
      <c r="FL106" s="267"/>
      <c r="FM106" s="267"/>
      <c r="FN106" s="267"/>
      <c r="FO106" s="267"/>
      <c r="FP106" s="267"/>
      <c r="FQ106" s="267"/>
      <c r="FR106" s="267"/>
      <c r="FS106" s="267"/>
      <c r="FT106" s="267"/>
      <c r="FU106" s="267"/>
      <c r="FV106" s="267"/>
      <c r="FW106" s="267"/>
      <c r="FX106" s="267"/>
      <c r="FY106" s="267"/>
      <c r="FZ106" s="267"/>
      <c r="GA106" s="267"/>
      <c r="GB106" s="267"/>
      <c r="GC106" s="267"/>
      <c r="GD106" s="267"/>
      <c r="GE106" s="267"/>
      <c r="GF106" s="267"/>
      <c r="GG106" s="267"/>
      <c r="GH106" s="267"/>
      <c r="GI106" s="267"/>
      <c r="GJ106" s="267"/>
      <c r="GK106" s="267"/>
      <c r="GL106" s="267"/>
      <c r="GM106" s="267"/>
      <c r="GN106" s="267"/>
      <c r="GO106" s="267"/>
      <c r="GP106" s="267"/>
      <c r="GQ106" s="267"/>
      <c r="GR106" s="267"/>
      <c r="GS106" s="267"/>
      <c r="GT106" s="267"/>
      <c r="GU106" s="267"/>
      <c r="GV106" s="267"/>
      <c r="GW106" s="267"/>
      <c r="GX106" s="267"/>
      <c r="GY106" s="267"/>
      <c r="GZ106" s="267"/>
      <c r="HA106" s="267"/>
      <c r="HB106" s="267"/>
      <c r="HC106" s="267"/>
      <c r="HD106" s="267"/>
      <c r="HE106" s="267"/>
      <c r="HF106" s="267"/>
      <c r="HG106" s="267"/>
      <c r="HH106" s="267"/>
      <c r="HI106" s="267"/>
      <c r="HJ106" s="267"/>
      <c r="HK106" s="267"/>
      <c r="HL106" s="267"/>
      <c r="HM106" s="267"/>
      <c r="HN106" s="267"/>
      <c r="HO106" s="267"/>
      <c r="HP106" s="267"/>
      <c r="HQ106" s="267"/>
      <c r="HR106" s="267"/>
      <c r="HS106" s="267"/>
      <c r="HT106" s="267"/>
      <c r="HU106" s="267"/>
      <c r="HV106" s="267"/>
      <c r="HW106" s="267"/>
      <c r="HX106" s="267"/>
      <c r="HY106" s="267"/>
      <c r="HZ106" s="267"/>
      <c r="IA106" s="267"/>
      <c r="IB106" s="267"/>
      <c r="IC106" s="267"/>
      <c r="ID106" s="267"/>
      <c r="IE106" s="267"/>
      <c r="IF106" s="267"/>
      <c r="IG106" s="267"/>
      <c r="IH106" s="267"/>
      <c r="II106" s="267"/>
      <c r="IJ106" s="267"/>
      <c r="IK106" s="267"/>
      <c r="IL106" s="267"/>
      <c r="IM106" s="267"/>
      <c r="IN106" s="267"/>
      <c r="IO106" s="267"/>
      <c r="IP106" s="267"/>
      <c r="IQ106" s="267"/>
      <c r="IR106" s="267"/>
      <c r="IS106" s="267"/>
      <c r="IT106" s="267"/>
      <c r="IU106" s="267"/>
      <c r="IV106" s="267"/>
      <c r="IW106" s="267"/>
      <c r="IX106" s="267"/>
      <c r="IY106" s="267"/>
      <c r="IZ106" s="267"/>
      <c r="JA106" s="267"/>
      <c r="JB106" s="267"/>
      <c r="JC106" s="267"/>
      <c r="JD106" s="267"/>
      <c r="JE106" s="267"/>
      <c r="JF106" s="267"/>
      <c r="JG106" s="267"/>
      <c r="JH106" s="267"/>
      <c r="JI106" s="267"/>
      <c r="JJ106" s="267"/>
      <c r="JK106" s="267"/>
      <c r="JL106" s="267"/>
      <c r="JM106" s="267"/>
      <c r="JN106" s="267"/>
      <c r="JO106" s="267"/>
      <c r="JP106" s="267"/>
      <c r="JQ106" s="267"/>
      <c r="JR106" s="267"/>
      <c r="JS106" s="267"/>
      <c r="JT106" s="267"/>
      <c r="JU106" s="267"/>
      <c r="JV106" s="267"/>
      <c r="JW106" s="267"/>
      <c r="JX106" s="267"/>
      <c r="JY106" s="267"/>
      <c r="JZ106" s="267"/>
      <c r="KA106" s="267"/>
      <c r="KB106" s="267"/>
      <c r="KC106" s="267"/>
      <c r="KD106" s="267"/>
      <c r="KE106" s="267"/>
      <c r="KF106" s="267"/>
      <c r="KG106" s="267"/>
      <c r="KH106" s="267"/>
      <c r="KI106" s="267"/>
      <c r="KJ106" s="267"/>
      <c r="KK106" s="267"/>
      <c r="KL106" s="267"/>
      <c r="KM106" s="267"/>
      <c r="KN106" s="267"/>
      <c r="KO106" s="267"/>
      <c r="KP106" s="267"/>
      <c r="KQ106" s="267"/>
      <c r="KR106" s="267"/>
      <c r="KS106" s="267"/>
      <c r="KT106" s="267"/>
      <c r="KU106" s="267"/>
      <c r="KV106" s="267"/>
      <c r="KW106" s="267"/>
      <c r="KX106" s="267"/>
      <c r="KY106" s="267"/>
      <c r="KZ106" s="267"/>
      <c r="LA106" s="267"/>
      <c r="LB106" s="267"/>
      <c r="LC106" s="267"/>
      <c r="LD106" s="267"/>
      <c r="LE106" s="267"/>
      <c r="LF106" s="267"/>
      <c r="LG106" s="267"/>
      <c r="LH106" s="267"/>
      <c r="LI106" s="267"/>
      <c r="LJ106" s="267"/>
      <c r="LK106" s="267"/>
      <c r="LL106" s="267"/>
      <c r="LM106" s="267"/>
      <c r="LN106" s="267"/>
      <c r="LO106" s="267"/>
      <c r="LP106" s="267"/>
      <c r="LQ106" s="267"/>
      <c r="LR106" s="267"/>
      <c r="LS106" s="267"/>
      <c r="LT106" s="267"/>
      <c r="LU106" s="267"/>
      <c r="LV106" s="267"/>
      <c r="LW106" s="267"/>
      <c r="LX106" s="267"/>
      <c r="LY106" s="267"/>
      <c r="LZ106" s="267"/>
      <c r="MA106" s="267"/>
      <c r="MB106" s="267"/>
      <c r="MC106" s="267"/>
      <c r="MD106" s="267"/>
      <c r="ME106" s="267"/>
      <c r="MF106" s="267"/>
      <c r="MG106" s="267"/>
      <c r="MH106" s="267"/>
      <c r="MI106" s="267"/>
      <c r="MJ106" s="267"/>
      <c r="MK106" s="267"/>
      <c r="ML106" s="267"/>
      <c r="MM106" s="267"/>
      <c r="MN106" s="267"/>
      <c r="MO106" s="267"/>
      <c r="MP106" s="267"/>
      <c r="MQ106" s="267"/>
      <c r="MR106" s="267"/>
      <c r="MS106" s="267"/>
      <c r="MT106" s="267"/>
      <c r="MU106" s="267"/>
      <c r="MV106" s="267"/>
      <c r="MW106" s="267"/>
      <c r="MX106" s="267"/>
      <c r="MY106" s="267"/>
      <c r="MZ106" s="267"/>
      <c r="NA106" s="267"/>
      <c r="NB106" s="267"/>
      <c r="NC106" s="267"/>
      <c r="ND106" s="267"/>
      <c r="NE106" s="267"/>
      <c r="NF106" s="267"/>
      <c r="NG106" s="267"/>
      <c r="NH106" s="267"/>
      <c r="NI106" s="267"/>
      <c r="NJ106" s="267"/>
      <c r="NK106" s="267"/>
      <c r="NL106" s="267"/>
      <c r="NM106" s="267"/>
      <c r="NN106" s="267"/>
      <c r="NO106" s="267"/>
      <c r="NP106" s="267"/>
      <c r="NQ106" s="267"/>
      <c r="NR106" s="267"/>
      <c r="NS106" s="267"/>
      <c r="NT106" s="267"/>
      <c r="NU106" s="267"/>
      <c r="NV106" s="267"/>
      <c r="NW106" s="267"/>
      <c r="NX106" s="267"/>
      <c r="NY106" s="267"/>
      <c r="NZ106" s="267"/>
      <c r="OA106" s="267"/>
      <c r="OB106" s="267"/>
      <c r="OC106" s="267"/>
      <c r="OD106" s="267"/>
      <c r="OE106" s="267"/>
      <c r="OF106" s="267"/>
      <c r="OG106" s="267"/>
      <c r="OH106" s="267"/>
      <c r="OI106" s="267"/>
      <c r="OJ106" s="267"/>
      <c r="OK106" s="267"/>
      <c r="OL106" s="267"/>
      <c r="OM106" s="267"/>
      <c r="ON106" s="267"/>
      <c r="OO106" s="267"/>
      <c r="OP106" s="267"/>
      <c r="OQ106" s="267"/>
      <c r="OR106" s="267"/>
      <c r="OS106" s="267"/>
      <c r="OT106" s="267"/>
      <c r="OU106" s="267"/>
      <c r="OV106" s="267"/>
      <c r="OW106" s="267"/>
      <c r="OX106" s="267"/>
      <c r="OY106" s="267"/>
      <c r="OZ106" s="267"/>
      <c r="PA106" s="267"/>
      <c r="PB106" s="267"/>
      <c r="PC106" s="267"/>
      <c r="PD106" s="267"/>
      <c r="PE106" s="267"/>
      <c r="PF106" s="267"/>
      <c r="PG106" s="267"/>
      <c r="PH106" s="267"/>
      <c r="PI106" s="267"/>
      <c r="PJ106" s="267"/>
      <c r="PK106" s="267"/>
      <c r="PL106" s="267"/>
      <c r="PM106" s="267"/>
      <c r="PN106" s="267"/>
      <c r="PO106" s="267"/>
      <c r="PP106" s="267"/>
      <c r="PQ106" s="267"/>
      <c r="PR106" s="267"/>
      <c r="PS106" s="267"/>
      <c r="PT106" s="267"/>
      <c r="PU106" s="267"/>
      <c r="PV106" s="267"/>
      <c r="PW106" s="267"/>
      <c r="PX106" s="267"/>
      <c r="PY106" s="267"/>
      <c r="PZ106" s="267"/>
      <c r="QA106" s="267"/>
      <c r="QB106" s="267"/>
      <c r="QC106" s="267"/>
      <c r="QD106" s="267"/>
      <c r="QE106" s="267"/>
      <c r="QF106" s="267"/>
      <c r="QG106" s="267"/>
      <c r="QH106" s="267"/>
      <c r="QI106" s="267"/>
      <c r="QJ106" s="267"/>
      <c r="QK106" s="267"/>
      <c r="QL106" s="267"/>
      <c r="QM106" s="267"/>
      <c r="QN106" s="267"/>
      <c r="QO106" s="267"/>
      <c r="QP106" s="267"/>
      <c r="QQ106" s="267"/>
      <c r="QR106" s="267"/>
      <c r="QS106" s="267"/>
      <c r="QT106" s="267"/>
      <c r="QU106" s="267"/>
      <c r="QV106" s="267"/>
      <c r="QW106" s="267"/>
      <c r="QX106" s="267"/>
      <c r="QY106" s="267"/>
      <c r="QZ106" s="267"/>
      <c r="RA106" s="267"/>
      <c r="RB106" s="267"/>
      <c r="RC106" s="267"/>
      <c r="RD106" s="267"/>
      <c r="RE106" s="267"/>
      <c r="RF106" s="267"/>
      <c r="RG106" s="267"/>
      <c r="RH106" s="267"/>
      <c r="RI106" s="267"/>
      <c r="RJ106" s="267"/>
      <c r="RK106" s="267"/>
      <c r="RL106" s="267"/>
      <c r="RM106" s="267"/>
      <c r="RN106" s="267"/>
      <c r="RO106" s="267"/>
      <c r="RP106" s="267"/>
      <c r="RQ106" s="267"/>
      <c r="RR106" s="267"/>
      <c r="RS106" s="267"/>
      <c r="RT106" s="267"/>
      <c r="RU106" s="267"/>
      <c r="RV106" s="267"/>
      <c r="RW106" s="267"/>
      <c r="RX106" s="267"/>
      <c r="RY106" s="267"/>
      <c r="RZ106" s="267"/>
      <c r="SA106" s="267"/>
      <c r="SB106" s="267"/>
      <c r="SC106" s="267"/>
      <c r="SD106" s="267"/>
      <c r="SE106" s="267"/>
      <c r="SF106" s="267"/>
      <c r="SG106" s="267"/>
      <c r="SH106" s="267"/>
      <c r="SI106" s="267"/>
      <c r="SJ106" s="267"/>
      <c r="SK106" s="267"/>
      <c r="SL106" s="267"/>
      <c r="SM106" s="267"/>
      <c r="SN106" s="267"/>
      <c r="SO106" s="267"/>
      <c r="SP106" s="267"/>
      <c r="SQ106" s="267"/>
      <c r="SR106" s="267"/>
      <c r="SS106" s="267"/>
      <c r="ST106" s="267"/>
      <c r="SU106" s="267"/>
      <c r="SV106" s="267"/>
      <c r="SW106" s="267"/>
      <c r="SX106" s="267"/>
      <c r="SY106" s="267"/>
      <c r="SZ106" s="267"/>
      <c r="TA106" s="267"/>
      <c r="TB106" s="267"/>
      <c r="TC106" s="267"/>
      <c r="TD106" s="267"/>
      <c r="TE106" s="267"/>
      <c r="TF106" s="267"/>
      <c r="TG106" s="267"/>
      <c r="TH106" s="267"/>
      <c r="TI106" s="267"/>
      <c r="TJ106" s="267"/>
      <c r="TK106" s="267"/>
      <c r="TL106" s="267"/>
      <c r="TM106" s="267"/>
      <c r="TN106" s="267"/>
      <c r="TO106" s="267"/>
      <c r="TP106" s="267"/>
      <c r="TQ106" s="267"/>
      <c r="TR106" s="267"/>
      <c r="TS106" s="267"/>
      <c r="TT106" s="267"/>
      <c r="TU106" s="267"/>
      <c r="TV106" s="267"/>
      <c r="TW106" s="267"/>
      <c r="TX106" s="267"/>
      <c r="TY106" s="267"/>
      <c r="TZ106" s="267"/>
      <c r="UA106" s="267"/>
      <c r="UB106" s="267"/>
      <c r="UC106" s="267"/>
      <c r="UD106" s="267"/>
      <c r="UE106" s="267"/>
      <c r="UF106" s="267"/>
      <c r="UG106" s="267"/>
      <c r="UH106" s="267"/>
      <c r="UI106" s="267"/>
      <c r="UJ106" s="267"/>
      <c r="UK106" s="267"/>
      <c r="UL106" s="267"/>
      <c r="UM106" s="267"/>
      <c r="UN106" s="267"/>
      <c r="UO106" s="267"/>
      <c r="UP106" s="267"/>
      <c r="UQ106" s="267"/>
      <c r="UR106" s="267"/>
      <c r="US106" s="267"/>
      <c r="UT106" s="267"/>
      <c r="UU106" s="267"/>
      <c r="UV106" s="267"/>
      <c r="UW106" s="267"/>
      <c r="UX106" s="267"/>
      <c r="UY106" s="267"/>
      <c r="UZ106" s="267"/>
      <c r="VA106" s="267"/>
      <c r="VB106" s="267"/>
      <c r="VC106" s="267"/>
      <c r="VD106" s="267"/>
      <c r="VE106" s="267"/>
      <c r="VF106" s="267"/>
      <c r="VG106" s="267"/>
      <c r="VH106" s="267"/>
      <c r="VI106" s="267"/>
      <c r="VJ106" s="267"/>
      <c r="VK106" s="267"/>
      <c r="VL106" s="267"/>
      <c r="VM106" s="267"/>
      <c r="VN106" s="267"/>
      <c r="VO106" s="267"/>
      <c r="VP106" s="267"/>
      <c r="VQ106" s="267"/>
      <c r="VR106" s="267"/>
      <c r="VS106" s="267"/>
      <c r="VT106" s="267"/>
      <c r="VU106" s="267"/>
      <c r="VV106" s="267"/>
      <c r="VW106" s="267"/>
      <c r="VX106" s="267"/>
      <c r="VY106" s="267"/>
      <c r="VZ106" s="267"/>
      <c r="WA106" s="267"/>
      <c r="WB106" s="267"/>
      <c r="WC106" s="267"/>
      <c r="WD106" s="267"/>
      <c r="WE106" s="267"/>
      <c r="WF106" s="267"/>
      <c r="WG106" s="267"/>
      <c r="WH106" s="267"/>
      <c r="WI106" s="267"/>
      <c r="WJ106" s="267"/>
      <c r="WK106" s="267"/>
      <c r="WL106" s="267"/>
      <c r="WM106" s="267"/>
      <c r="WN106" s="267"/>
      <c r="WO106" s="267"/>
      <c r="WP106" s="267"/>
      <c r="WQ106" s="267"/>
      <c r="WR106" s="267"/>
      <c r="WS106" s="267"/>
      <c r="WT106" s="267"/>
      <c r="WU106" s="267"/>
      <c r="WV106" s="267"/>
      <c r="WW106" s="267"/>
      <c r="WX106" s="267"/>
      <c r="WY106" s="267"/>
      <c r="WZ106" s="267"/>
      <c r="XA106" s="267"/>
      <c r="XB106" s="267"/>
      <c r="XC106" s="267"/>
      <c r="XD106" s="267"/>
      <c r="XE106" s="267"/>
      <c r="XF106" s="267"/>
      <c r="XG106" s="267"/>
      <c r="XH106" s="267"/>
      <c r="XI106" s="267"/>
      <c r="XJ106" s="267"/>
      <c r="XK106" s="267"/>
      <c r="XL106" s="267"/>
      <c r="XM106" s="267"/>
      <c r="XN106" s="267"/>
      <c r="XO106" s="267"/>
      <c r="XP106" s="267"/>
      <c r="XQ106" s="267"/>
      <c r="XR106" s="267"/>
      <c r="XS106" s="267"/>
      <c r="XT106" s="267"/>
      <c r="XU106" s="267"/>
      <c r="XV106" s="267"/>
      <c r="XW106" s="267"/>
      <c r="XX106" s="267"/>
      <c r="XY106" s="267"/>
      <c r="XZ106" s="267"/>
      <c r="YA106" s="267"/>
      <c r="YB106" s="267"/>
      <c r="YC106" s="267"/>
      <c r="YD106" s="267"/>
      <c r="YE106" s="267"/>
      <c r="YF106" s="267"/>
      <c r="YG106" s="267"/>
      <c r="YH106" s="267"/>
      <c r="YI106" s="267"/>
      <c r="YJ106" s="267"/>
      <c r="YK106" s="267"/>
      <c r="YL106" s="267"/>
      <c r="YM106" s="267"/>
      <c r="YN106" s="267"/>
      <c r="YO106" s="267"/>
      <c r="YP106" s="267"/>
      <c r="YQ106" s="267"/>
      <c r="YR106" s="267"/>
      <c r="YS106" s="267"/>
      <c r="YT106" s="267"/>
      <c r="YU106" s="267"/>
      <c r="YV106" s="267"/>
      <c r="YW106" s="267"/>
      <c r="YX106" s="267"/>
      <c r="YY106" s="267"/>
      <c r="YZ106" s="267"/>
      <c r="ZA106" s="267"/>
      <c r="ZB106" s="267"/>
      <c r="ZC106" s="267"/>
      <c r="ZD106" s="267"/>
      <c r="ZE106" s="267"/>
      <c r="ZF106" s="267"/>
      <c r="ZG106" s="267"/>
      <c r="ZH106" s="267"/>
      <c r="ZI106" s="267"/>
      <c r="ZJ106" s="267"/>
      <c r="ZK106" s="267"/>
      <c r="ZL106" s="267"/>
      <c r="ZM106" s="267"/>
      <c r="ZN106" s="267"/>
      <c r="ZO106" s="267"/>
      <c r="ZP106" s="267"/>
      <c r="ZQ106" s="267"/>
      <c r="ZR106" s="267"/>
      <c r="ZS106" s="267"/>
      <c r="ZT106" s="267"/>
      <c r="ZU106" s="267"/>
      <c r="ZV106" s="267"/>
      <c r="ZW106" s="267"/>
      <c r="ZX106" s="267"/>
      <c r="ZY106" s="267"/>
      <c r="ZZ106" s="267"/>
      <c r="AAA106" s="267"/>
      <c r="AAB106" s="267"/>
      <c r="AAC106" s="267"/>
      <c r="AAD106" s="267"/>
      <c r="AAE106" s="267"/>
      <c r="AAF106" s="267"/>
      <c r="AAG106" s="267"/>
      <c r="AAH106" s="267"/>
      <c r="AAI106" s="267"/>
      <c r="AAJ106" s="267"/>
      <c r="AAK106" s="267"/>
      <c r="AAL106" s="267"/>
      <c r="AAM106" s="267"/>
      <c r="AAN106" s="267"/>
      <c r="AAO106" s="267"/>
      <c r="AAP106" s="267"/>
      <c r="AAQ106" s="267"/>
      <c r="AAR106" s="267"/>
      <c r="AAS106" s="267"/>
      <c r="AAT106" s="267"/>
      <c r="AAU106" s="267"/>
      <c r="AAV106" s="267"/>
      <c r="AAW106" s="267"/>
      <c r="AAX106" s="267"/>
      <c r="AAY106" s="267"/>
      <c r="AAZ106" s="267"/>
      <c r="ABA106" s="267"/>
      <c r="ABB106" s="267"/>
      <c r="ABC106" s="267"/>
      <c r="ABD106" s="267"/>
      <c r="ABE106" s="267"/>
      <c r="ABF106" s="267"/>
      <c r="ABG106" s="267"/>
      <c r="ABH106" s="267"/>
      <c r="ABI106" s="267"/>
      <c r="ABJ106" s="267"/>
      <c r="ABK106" s="267"/>
      <c r="ABL106" s="267"/>
      <c r="ABM106" s="267"/>
      <c r="ABN106" s="267"/>
      <c r="ABO106" s="267"/>
      <c r="ABP106" s="267"/>
      <c r="ABQ106" s="267"/>
      <c r="ABR106" s="267"/>
      <c r="ABS106" s="267"/>
      <c r="ABT106" s="267"/>
      <c r="ABU106" s="267"/>
      <c r="ABV106" s="267"/>
      <c r="ABW106" s="267"/>
      <c r="ABX106" s="267"/>
      <c r="ABY106" s="267"/>
      <c r="ABZ106" s="267"/>
      <c r="ACA106" s="267"/>
      <c r="ACB106" s="267"/>
      <c r="ACC106" s="267"/>
      <c r="ACD106" s="267"/>
      <c r="ACE106" s="267"/>
      <c r="ACF106" s="267"/>
      <c r="ACG106" s="267"/>
      <c r="ACH106" s="267"/>
      <c r="ACI106" s="267"/>
      <c r="ACJ106" s="267"/>
      <c r="ACK106" s="267"/>
      <c r="ACL106" s="267"/>
      <c r="ACM106" s="267"/>
      <c r="ACN106" s="267"/>
      <c r="ACO106" s="267"/>
      <c r="ACP106" s="267"/>
      <c r="ACQ106" s="267"/>
      <c r="ACR106" s="267"/>
      <c r="ACS106" s="267"/>
      <c r="ACT106" s="267"/>
      <c r="ACU106" s="267"/>
      <c r="ACV106" s="267"/>
      <c r="ACW106" s="267"/>
      <c r="ACX106" s="267"/>
      <c r="ACY106" s="267"/>
      <c r="ACZ106" s="267"/>
      <c r="ADA106" s="267"/>
      <c r="ADB106" s="267"/>
      <c r="ADC106" s="267"/>
      <c r="ADD106" s="267"/>
      <c r="ADE106" s="267"/>
      <c r="ADF106" s="267"/>
      <c r="ADG106" s="267"/>
      <c r="ADH106" s="267"/>
      <c r="ADI106" s="267"/>
      <c r="ADJ106" s="267"/>
      <c r="ADK106" s="267"/>
      <c r="ADL106" s="267"/>
      <c r="ADM106" s="267"/>
      <c r="ADN106" s="267"/>
      <c r="ADO106" s="267"/>
      <c r="ADP106" s="267"/>
      <c r="ADQ106" s="267"/>
      <c r="ADR106" s="267"/>
      <c r="ADS106" s="267"/>
      <c r="ADT106" s="267"/>
      <c r="ADU106" s="267"/>
      <c r="ADV106" s="267"/>
      <c r="ADW106" s="267"/>
      <c r="ADX106" s="267"/>
      <c r="ADY106" s="267"/>
      <c r="ADZ106" s="267"/>
      <c r="AEA106" s="267"/>
      <c r="AEB106" s="267"/>
      <c r="AEC106" s="267"/>
      <c r="AED106" s="267"/>
      <c r="AEE106" s="267"/>
      <c r="AEF106" s="267"/>
      <c r="AEG106" s="267"/>
      <c r="AEH106" s="267"/>
      <c r="AEI106" s="267"/>
      <c r="AEJ106" s="267"/>
      <c r="AEK106" s="267"/>
      <c r="AEL106" s="267"/>
      <c r="AEM106" s="267"/>
      <c r="AEN106" s="267"/>
      <c r="AEO106" s="267"/>
      <c r="AEP106" s="267"/>
      <c r="AEQ106" s="267"/>
      <c r="AER106" s="267"/>
      <c r="AES106" s="267"/>
      <c r="AET106" s="267"/>
      <c r="AEU106" s="267"/>
      <c r="AEV106" s="267"/>
      <c r="AEW106" s="267"/>
      <c r="AEX106" s="267"/>
      <c r="AEY106" s="267"/>
      <c r="AEZ106" s="267"/>
      <c r="AFA106" s="267"/>
      <c r="AFB106" s="267"/>
      <c r="AFC106" s="267"/>
      <c r="AFD106" s="267"/>
      <c r="AFE106" s="267"/>
      <c r="AFF106" s="267"/>
      <c r="AFG106" s="267"/>
      <c r="AFH106" s="267"/>
      <c r="AFI106" s="267"/>
      <c r="AFJ106" s="267"/>
      <c r="AFK106" s="267"/>
      <c r="AFL106" s="267"/>
      <c r="AFM106" s="267"/>
      <c r="AFN106" s="267"/>
      <c r="AFO106" s="267"/>
      <c r="AFP106" s="267"/>
      <c r="AFQ106" s="267"/>
      <c r="AFR106" s="267"/>
      <c r="AFS106" s="267"/>
      <c r="AFT106" s="267"/>
      <c r="AFU106" s="267"/>
      <c r="AFV106" s="267"/>
      <c r="AFW106" s="267"/>
      <c r="AFX106" s="267"/>
      <c r="AFY106" s="267"/>
      <c r="AFZ106" s="267"/>
      <c r="AGA106" s="267"/>
      <c r="AGB106" s="267"/>
      <c r="AGC106" s="267"/>
      <c r="AGD106" s="267"/>
      <c r="AGE106" s="267"/>
      <c r="AGF106" s="267"/>
      <c r="AGG106" s="267"/>
      <c r="AGH106" s="267"/>
      <c r="AGI106" s="267"/>
      <c r="AGJ106" s="267"/>
      <c r="AGK106" s="267"/>
      <c r="AGL106" s="267"/>
      <c r="AGM106" s="267"/>
      <c r="AGN106" s="267"/>
      <c r="AGO106" s="267"/>
      <c r="AGP106" s="267"/>
      <c r="AGQ106" s="267"/>
      <c r="AGR106" s="267"/>
      <c r="AGS106" s="267"/>
      <c r="AGT106" s="267"/>
      <c r="AGU106" s="267"/>
      <c r="AGV106" s="267"/>
      <c r="AGW106" s="267"/>
      <c r="AGX106" s="267"/>
      <c r="AGY106" s="267"/>
      <c r="AGZ106" s="267"/>
      <c r="AHA106" s="267"/>
      <c r="AHB106" s="267"/>
      <c r="AHC106" s="267"/>
      <c r="AHD106" s="267"/>
      <c r="AHE106" s="267"/>
      <c r="AHF106" s="267"/>
      <c r="AHG106" s="267"/>
      <c r="AHH106" s="267"/>
      <c r="AHI106" s="267"/>
      <c r="AHJ106" s="267"/>
      <c r="AHK106" s="267"/>
      <c r="AHL106" s="267"/>
      <c r="AHM106" s="267"/>
      <c r="AHN106" s="267"/>
      <c r="AHO106" s="267"/>
      <c r="AHP106" s="267"/>
      <c r="AHQ106" s="267"/>
      <c r="AHR106" s="267"/>
      <c r="AHS106" s="267"/>
      <c r="AHT106" s="267"/>
      <c r="AHU106" s="267"/>
      <c r="AHV106" s="267"/>
      <c r="AHW106" s="267"/>
      <c r="AHX106" s="267"/>
      <c r="AHY106" s="267"/>
      <c r="AHZ106" s="267"/>
      <c r="AIA106" s="267"/>
      <c r="AIB106" s="267"/>
      <c r="AIC106" s="267"/>
      <c r="AID106" s="267"/>
      <c r="AIE106" s="267"/>
      <c r="AIF106" s="267"/>
      <c r="AIG106" s="267"/>
      <c r="AIH106" s="267"/>
      <c r="AII106" s="267"/>
      <c r="AIJ106" s="267"/>
      <c r="AIK106" s="267"/>
      <c r="AIL106" s="267"/>
      <c r="AIM106" s="267"/>
      <c r="AIN106" s="267"/>
      <c r="AIO106" s="267"/>
      <c r="AIP106" s="267"/>
      <c r="AIQ106" s="267"/>
      <c r="AIR106" s="267"/>
      <c r="AIS106" s="267"/>
      <c r="AIT106" s="267"/>
      <c r="AIU106" s="267"/>
      <c r="AIV106" s="267"/>
      <c r="AIW106" s="267"/>
      <c r="AIX106" s="267"/>
      <c r="AIY106" s="267"/>
      <c r="AIZ106" s="267"/>
      <c r="AJA106" s="267"/>
      <c r="AJB106" s="267"/>
      <c r="AJC106" s="267"/>
      <c r="AJD106" s="267"/>
      <c r="AJE106" s="267"/>
      <c r="AJF106" s="267"/>
      <c r="AJG106" s="267"/>
      <c r="AJH106" s="267"/>
      <c r="AJI106" s="267"/>
      <c r="AJJ106" s="267"/>
      <c r="AJK106" s="267"/>
      <c r="AJL106" s="267"/>
      <c r="AJM106" s="267"/>
      <c r="AJN106" s="267"/>
      <c r="AJO106" s="267"/>
      <c r="AJP106" s="267"/>
      <c r="AJQ106" s="267"/>
      <c r="AJR106" s="267"/>
      <c r="AJS106" s="267"/>
      <c r="AJT106" s="267"/>
      <c r="AJU106" s="267"/>
      <c r="AJV106" s="267"/>
      <c r="AJW106" s="267"/>
      <c r="AJX106" s="267"/>
      <c r="AJY106" s="267"/>
      <c r="AJZ106" s="267"/>
      <c r="AKA106" s="267"/>
      <c r="AKB106" s="267"/>
      <c r="AKC106" s="267"/>
      <c r="AKD106" s="267"/>
      <c r="AKE106" s="267"/>
      <c r="AKF106" s="267"/>
      <c r="AKG106" s="267"/>
      <c r="AKH106" s="267"/>
      <c r="AKI106" s="267"/>
      <c r="AKJ106" s="267"/>
      <c r="AKK106" s="267"/>
      <c r="AKL106" s="267"/>
      <c r="AKM106" s="267"/>
      <c r="AKN106" s="267"/>
      <c r="AKO106" s="267"/>
      <c r="AKP106" s="267"/>
      <c r="AKQ106" s="267"/>
      <c r="AKR106" s="267"/>
      <c r="AKS106" s="267"/>
      <c r="AKT106" s="267"/>
      <c r="AKU106" s="267"/>
      <c r="AKV106" s="267"/>
      <c r="AKW106" s="267"/>
      <c r="AKX106" s="267"/>
      <c r="AKY106" s="267"/>
      <c r="AKZ106" s="267"/>
      <c r="ALA106" s="267"/>
      <c r="ALB106" s="267"/>
      <c r="ALC106" s="267"/>
      <c r="ALD106" s="267"/>
      <c r="ALE106" s="267"/>
      <c r="ALF106" s="267"/>
      <c r="ALG106" s="267"/>
      <c r="ALH106" s="267"/>
      <c r="ALI106" s="267"/>
      <c r="ALJ106" s="267"/>
      <c r="ALK106" s="267"/>
      <c r="ALL106" s="267"/>
      <c r="ALM106" s="267"/>
      <c r="ALN106" s="267"/>
      <c r="ALO106" s="267"/>
      <c r="ALP106" s="267"/>
      <c r="ALQ106" s="267"/>
      <c r="ALR106" s="267"/>
      <c r="ALS106" s="267"/>
      <c r="ALT106" s="267"/>
      <c r="ALU106" s="267"/>
      <c r="ALV106" s="267"/>
      <c r="ALW106" s="267"/>
      <c r="ALX106" s="267"/>
      <c r="ALY106" s="267"/>
      <c r="ALZ106" s="267"/>
      <c r="AMA106" s="267"/>
      <c r="AMB106" s="267"/>
      <c r="AMC106" s="267"/>
      <c r="AMD106" s="267"/>
      <c r="AME106" s="267"/>
      <c r="AMF106" s="267"/>
      <c r="AMG106" s="267"/>
      <c r="AMH106" s="267"/>
    </row>
    <row r="107" spans="1:1025" s="281" customFormat="1" ht="12.75">
      <c r="A107" s="1055" t="s">
        <v>2315</v>
      </c>
      <c r="B107" s="1007" t="s">
        <v>2316</v>
      </c>
      <c r="C107" s="1047">
        <v>61000000</v>
      </c>
      <c r="D107" s="1047">
        <v>94809638.200000003</v>
      </c>
      <c r="E107" s="1047">
        <v>155809638.19999999</v>
      </c>
      <c r="F107" s="1047">
        <v>81487784.75</v>
      </c>
      <c r="G107" s="1047">
        <v>74321853.450000003</v>
      </c>
      <c r="H107" s="1054">
        <f t="shared" si="1"/>
        <v>0.52299578955058512</v>
      </c>
      <c r="I107" s="1007"/>
      <c r="AMI107" s="239"/>
      <c r="AMJ107" s="239"/>
    </row>
    <row r="108" spans="1:1025" s="239" customFormat="1" ht="12.75">
      <c r="A108" s="1012" t="s">
        <v>2317</v>
      </c>
      <c r="B108" s="1007" t="s">
        <v>2316</v>
      </c>
      <c r="C108" s="1047">
        <v>61000000</v>
      </c>
      <c r="D108" s="1047">
        <v>94809638.200000003</v>
      </c>
      <c r="E108" s="1047">
        <v>155809638.19999999</v>
      </c>
      <c r="F108" s="1047">
        <v>81487784.75</v>
      </c>
      <c r="G108" s="1047">
        <v>74321853.450000003</v>
      </c>
      <c r="H108" s="1054">
        <f t="shared" si="1"/>
        <v>0.52299578955058512</v>
      </c>
      <c r="I108" s="100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267"/>
      <c r="BI108" s="267"/>
      <c r="BJ108" s="267"/>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67"/>
      <c r="CW108" s="267"/>
      <c r="CX108" s="267"/>
      <c r="CY108" s="267"/>
      <c r="CZ108" s="267"/>
      <c r="DA108" s="267"/>
      <c r="DB108" s="267"/>
      <c r="DC108" s="267"/>
      <c r="DD108" s="267"/>
      <c r="DE108" s="267"/>
      <c r="DF108" s="267"/>
      <c r="DG108" s="267"/>
      <c r="DH108" s="267"/>
      <c r="DI108" s="267"/>
      <c r="DJ108" s="267"/>
      <c r="DK108" s="267"/>
      <c r="DL108" s="267"/>
      <c r="DM108" s="267"/>
      <c r="DN108" s="267"/>
      <c r="DO108" s="267"/>
      <c r="DP108" s="267"/>
      <c r="DQ108" s="267"/>
      <c r="DR108" s="267"/>
      <c r="DS108" s="267"/>
      <c r="DT108" s="267"/>
      <c r="DU108" s="267"/>
      <c r="DV108" s="267"/>
      <c r="DW108" s="267"/>
      <c r="DX108" s="267"/>
      <c r="DY108" s="267"/>
      <c r="DZ108" s="267"/>
      <c r="EA108" s="267"/>
      <c r="EB108" s="267"/>
      <c r="EC108" s="267"/>
      <c r="ED108" s="267"/>
      <c r="EE108" s="267"/>
      <c r="EF108" s="267"/>
      <c r="EG108" s="267"/>
      <c r="EH108" s="267"/>
      <c r="EI108" s="267"/>
      <c r="EJ108" s="267"/>
      <c r="EK108" s="267"/>
      <c r="EL108" s="267"/>
      <c r="EM108" s="267"/>
      <c r="EN108" s="267"/>
      <c r="EO108" s="267"/>
      <c r="EP108" s="267"/>
      <c r="EQ108" s="267"/>
      <c r="ER108" s="267"/>
      <c r="ES108" s="267"/>
      <c r="ET108" s="267"/>
      <c r="EU108" s="267"/>
      <c r="EV108" s="267"/>
      <c r="EW108" s="267"/>
      <c r="EX108" s="267"/>
      <c r="EY108" s="267"/>
      <c r="EZ108" s="267"/>
      <c r="FA108" s="267"/>
      <c r="FB108" s="267"/>
      <c r="FC108" s="267"/>
      <c r="FD108" s="267"/>
      <c r="FE108" s="267"/>
      <c r="FF108" s="267"/>
      <c r="FG108" s="267"/>
      <c r="FH108" s="267"/>
      <c r="FI108" s="267"/>
      <c r="FJ108" s="267"/>
      <c r="FK108" s="267"/>
      <c r="FL108" s="267"/>
      <c r="FM108" s="267"/>
      <c r="FN108" s="267"/>
      <c r="FO108" s="267"/>
      <c r="FP108" s="267"/>
      <c r="FQ108" s="267"/>
      <c r="FR108" s="267"/>
      <c r="FS108" s="267"/>
      <c r="FT108" s="267"/>
      <c r="FU108" s="267"/>
      <c r="FV108" s="267"/>
      <c r="FW108" s="267"/>
      <c r="FX108" s="267"/>
      <c r="FY108" s="267"/>
      <c r="FZ108" s="267"/>
      <c r="GA108" s="267"/>
      <c r="GB108" s="267"/>
      <c r="GC108" s="267"/>
      <c r="GD108" s="267"/>
      <c r="GE108" s="267"/>
      <c r="GF108" s="267"/>
      <c r="GG108" s="267"/>
      <c r="GH108" s="267"/>
      <c r="GI108" s="267"/>
      <c r="GJ108" s="267"/>
      <c r="GK108" s="267"/>
      <c r="GL108" s="267"/>
      <c r="GM108" s="267"/>
      <c r="GN108" s="267"/>
      <c r="GO108" s="267"/>
      <c r="GP108" s="267"/>
      <c r="GQ108" s="267"/>
      <c r="GR108" s="267"/>
      <c r="GS108" s="267"/>
      <c r="GT108" s="267"/>
      <c r="GU108" s="267"/>
      <c r="GV108" s="267"/>
      <c r="GW108" s="267"/>
      <c r="GX108" s="267"/>
      <c r="GY108" s="267"/>
      <c r="GZ108" s="267"/>
      <c r="HA108" s="267"/>
      <c r="HB108" s="267"/>
      <c r="HC108" s="267"/>
      <c r="HD108" s="267"/>
      <c r="HE108" s="267"/>
      <c r="HF108" s="267"/>
      <c r="HG108" s="267"/>
      <c r="HH108" s="267"/>
      <c r="HI108" s="267"/>
      <c r="HJ108" s="267"/>
      <c r="HK108" s="267"/>
      <c r="HL108" s="267"/>
      <c r="HM108" s="267"/>
      <c r="HN108" s="267"/>
      <c r="HO108" s="267"/>
      <c r="HP108" s="267"/>
      <c r="HQ108" s="267"/>
      <c r="HR108" s="267"/>
      <c r="HS108" s="267"/>
      <c r="HT108" s="267"/>
      <c r="HU108" s="267"/>
      <c r="HV108" s="267"/>
      <c r="HW108" s="267"/>
      <c r="HX108" s="267"/>
      <c r="HY108" s="267"/>
      <c r="HZ108" s="267"/>
      <c r="IA108" s="267"/>
      <c r="IB108" s="267"/>
      <c r="IC108" s="267"/>
      <c r="ID108" s="267"/>
      <c r="IE108" s="267"/>
      <c r="IF108" s="267"/>
      <c r="IG108" s="267"/>
      <c r="IH108" s="267"/>
      <c r="II108" s="267"/>
      <c r="IJ108" s="267"/>
      <c r="IK108" s="267"/>
      <c r="IL108" s="267"/>
      <c r="IM108" s="267"/>
      <c r="IN108" s="267"/>
      <c r="IO108" s="267"/>
      <c r="IP108" s="267"/>
      <c r="IQ108" s="267"/>
      <c r="IR108" s="267"/>
      <c r="IS108" s="267"/>
      <c r="IT108" s="267"/>
      <c r="IU108" s="267"/>
      <c r="IV108" s="267"/>
      <c r="IW108" s="267"/>
      <c r="IX108" s="267"/>
      <c r="IY108" s="267"/>
      <c r="IZ108" s="267"/>
      <c r="JA108" s="267"/>
      <c r="JB108" s="267"/>
      <c r="JC108" s="267"/>
      <c r="JD108" s="267"/>
      <c r="JE108" s="267"/>
      <c r="JF108" s="267"/>
      <c r="JG108" s="267"/>
      <c r="JH108" s="267"/>
      <c r="JI108" s="267"/>
      <c r="JJ108" s="267"/>
      <c r="JK108" s="267"/>
      <c r="JL108" s="267"/>
      <c r="JM108" s="267"/>
      <c r="JN108" s="267"/>
      <c r="JO108" s="267"/>
      <c r="JP108" s="267"/>
      <c r="JQ108" s="267"/>
      <c r="JR108" s="267"/>
      <c r="JS108" s="267"/>
      <c r="JT108" s="267"/>
      <c r="JU108" s="267"/>
      <c r="JV108" s="267"/>
      <c r="JW108" s="267"/>
      <c r="JX108" s="267"/>
      <c r="JY108" s="267"/>
      <c r="JZ108" s="267"/>
      <c r="KA108" s="267"/>
      <c r="KB108" s="267"/>
      <c r="KC108" s="267"/>
      <c r="KD108" s="267"/>
      <c r="KE108" s="267"/>
      <c r="KF108" s="267"/>
      <c r="KG108" s="267"/>
      <c r="KH108" s="267"/>
      <c r="KI108" s="267"/>
      <c r="KJ108" s="267"/>
      <c r="KK108" s="267"/>
      <c r="KL108" s="267"/>
      <c r="KM108" s="267"/>
      <c r="KN108" s="267"/>
      <c r="KO108" s="267"/>
      <c r="KP108" s="267"/>
      <c r="KQ108" s="267"/>
      <c r="KR108" s="267"/>
      <c r="KS108" s="267"/>
      <c r="KT108" s="267"/>
      <c r="KU108" s="267"/>
      <c r="KV108" s="267"/>
      <c r="KW108" s="267"/>
      <c r="KX108" s="267"/>
      <c r="KY108" s="267"/>
      <c r="KZ108" s="267"/>
      <c r="LA108" s="267"/>
      <c r="LB108" s="267"/>
      <c r="LC108" s="267"/>
      <c r="LD108" s="267"/>
      <c r="LE108" s="267"/>
      <c r="LF108" s="267"/>
      <c r="LG108" s="267"/>
      <c r="LH108" s="267"/>
      <c r="LI108" s="267"/>
      <c r="LJ108" s="267"/>
      <c r="LK108" s="267"/>
      <c r="LL108" s="267"/>
      <c r="LM108" s="267"/>
      <c r="LN108" s="267"/>
      <c r="LO108" s="267"/>
      <c r="LP108" s="267"/>
      <c r="LQ108" s="267"/>
      <c r="LR108" s="267"/>
      <c r="LS108" s="267"/>
      <c r="LT108" s="267"/>
      <c r="LU108" s="267"/>
      <c r="LV108" s="267"/>
      <c r="LW108" s="267"/>
      <c r="LX108" s="267"/>
      <c r="LY108" s="267"/>
      <c r="LZ108" s="267"/>
      <c r="MA108" s="267"/>
      <c r="MB108" s="267"/>
      <c r="MC108" s="267"/>
      <c r="MD108" s="267"/>
      <c r="ME108" s="267"/>
      <c r="MF108" s="267"/>
      <c r="MG108" s="267"/>
      <c r="MH108" s="267"/>
      <c r="MI108" s="267"/>
      <c r="MJ108" s="267"/>
      <c r="MK108" s="267"/>
      <c r="ML108" s="267"/>
      <c r="MM108" s="267"/>
      <c r="MN108" s="267"/>
      <c r="MO108" s="267"/>
      <c r="MP108" s="267"/>
      <c r="MQ108" s="267"/>
      <c r="MR108" s="267"/>
      <c r="MS108" s="267"/>
      <c r="MT108" s="267"/>
      <c r="MU108" s="267"/>
      <c r="MV108" s="267"/>
      <c r="MW108" s="267"/>
      <c r="MX108" s="267"/>
      <c r="MY108" s="267"/>
      <c r="MZ108" s="267"/>
      <c r="NA108" s="267"/>
      <c r="NB108" s="267"/>
      <c r="NC108" s="267"/>
      <c r="ND108" s="267"/>
      <c r="NE108" s="267"/>
      <c r="NF108" s="267"/>
      <c r="NG108" s="267"/>
      <c r="NH108" s="267"/>
      <c r="NI108" s="267"/>
      <c r="NJ108" s="267"/>
      <c r="NK108" s="267"/>
      <c r="NL108" s="267"/>
      <c r="NM108" s="267"/>
      <c r="NN108" s="267"/>
      <c r="NO108" s="267"/>
      <c r="NP108" s="267"/>
      <c r="NQ108" s="267"/>
      <c r="NR108" s="267"/>
      <c r="NS108" s="267"/>
      <c r="NT108" s="267"/>
      <c r="NU108" s="267"/>
      <c r="NV108" s="267"/>
      <c r="NW108" s="267"/>
      <c r="NX108" s="267"/>
      <c r="NY108" s="267"/>
      <c r="NZ108" s="267"/>
      <c r="OA108" s="267"/>
      <c r="OB108" s="267"/>
      <c r="OC108" s="267"/>
      <c r="OD108" s="267"/>
      <c r="OE108" s="267"/>
      <c r="OF108" s="267"/>
      <c r="OG108" s="267"/>
      <c r="OH108" s="267"/>
      <c r="OI108" s="267"/>
      <c r="OJ108" s="267"/>
      <c r="OK108" s="267"/>
      <c r="OL108" s="267"/>
      <c r="OM108" s="267"/>
      <c r="ON108" s="267"/>
      <c r="OO108" s="267"/>
      <c r="OP108" s="267"/>
      <c r="OQ108" s="267"/>
      <c r="OR108" s="267"/>
      <c r="OS108" s="267"/>
      <c r="OT108" s="267"/>
      <c r="OU108" s="267"/>
      <c r="OV108" s="267"/>
      <c r="OW108" s="267"/>
      <c r="OX108" s="267"/>
      <c r="OY108" s="267"/>
      <c r="OZ108" s="267"/>
      <c r="PA108" s="267"/>
      <c r="PB108" s="267"/>
      <c r="PC108" s="267"/>
      <c r="PD108" s="267"/>
      <c r="PE108" s="267"/>
      <c r="PF108" s="267"/>
      <c r="PG108" s="267"/>
      <c r="PH108" s="267"/>
      <c r="PI108" s="267"/>
      <c r="PJ108" s="267"/>
      <c r="PK108" s="267"/>
      <c r="PL108" s="267"/>
      <c r="PM108" s="267"/>
      <c r="PN108" s="267"/>
      <c r="PO108" s="267"/>
      <c r="PP108" s="267"/>
      <c r="PQ108" s="267"/>
      <c r="PR108" s="267"/>
      <c r="PS108" s="267"/>
      <c r="PT108" s="267"/>
      <c r="PU108" s="267"/>
      <c r="PV108" s="267"/>
      <c r="PW108" s="267"/>
      <c r="PX108" s="267"/>
      <c r="PY108" s="267"/>
      <c r="PZ108" s="267"/>
      <c r="QA108" s="267"/>
      <c r="QB108" s="267"/>
      <c r="QC108" s="267"/>
      <c r="QD108" s="267"/>
      <c r="QE108" s="267"/>
      <c r="QF108" s="267"/>
      <c r="QG108" s="267"/>
      <c r="QH108" s="267"/>
      <c r="QI108" s="267"/>
      <c r="QJ108" s="267"/>
      <c r="QK108" s="267"/>
      <c r="QL108" s="267"/>
      <c r="QM108" s="267"/>
      <c r="QN108" s="267"/>
      <c r="QO108" s="267"/>
      <c r="QP108" s="267"/>
      <c r="QQ108" s="267"/>
      <c r="QR108" s="267"/>
      <c r="QS108" s="267"/>
      <c r="QT108" s="267"/>
      <c r="QU108" s="267"/>
      <c r="QV108" s="267"/>
      <c r="QW108" s="267"/>
      <c r="QX108" s="267"/>
      <c r="QY108" s="267"/>
      <c r="QZ108" s="267"/>
      <c r="RA108" s="267"/>
      <c r="RB108" s="267"/>
      <c r="RC108" s="267"/>
      <c r="RD108" s="267"/>
      <c r="RE108" s="267"/>
      <c r="RF108" s="267"/>
      <c r="RG108" s="267"/>
      <c r="RH108" s="267"/>
      <c r="RI108" s="267"/>
      <c r="RJ108" s="267"/>
      <c r="RK108" s="267"/>
      <c r="RL108" s="267"/>
      <c r="RM108" s="267"/>
      <c r="RN108" s="267"/>
      <c r="RO108" s="267"/>
      <c r="RP108" s="267"/>
      <c r="RQ108" s="267"/>
      <c r="RR108" s="267"/>
      <c r="RS108" s="267"/>
      <c r="RT108" s="267"/>
      <c r="RU108" s="267"/>
      <c r="RV108" s="267"/>
      <c r="RW108" s="267"/>
      <c r="RX108" s="267"/>
      <c r="RY108" s="267"/>
      <c r="RZ108" s="267"/>
      <c r="SA108" s="267"/>
      <c r="SB108" s="267"/>
      <c r="SC108" s="267"/>
      <c r="SD108" s="267"/>
      <c r="SE108" s="267"/>
      <c r="SF108" s="267"/>
      <c r="SG108" s="267"/>
      <c r="SH108" s="267"/>
      <c r="SI108" s="267"/>
      <c r="SJ108" s="267"/>
      <c r="SK108" s="267"/>
      <c r="SL108" s="267"/>
      <c r="SM108" s="267"/>
      <c r="SN108" s="267"/>
      <c r="SO108" s="267"/>
      <c r="SP108" s="267"/>
      <c r="SQ108" s="267"/>
      <c r="SR108" s="267"/>
      <c r="SS108" s="267"/>
      <c r="ST108" s="267"/>
      <c r="SU108" s="267"/>
      <c r="SV108" s="267"/>
      <c r="SW108" s="267"/>
      <c r="SX108" s="267"/>
      <c r="SY108" s="267"/>
      <c r="SZ108" s="267"/>
      <c r="TA108" s="267"/>
      <c r="TB108" s="267"/>
      <c r="TC108" s="267"/>
      <c r="TD108" s="267"/>
      <c r="TE108" s="267"/>
      <c r="TF108" s="267"/>
      <c r="TG108" s="267"/>
      <c r="TH108" s="267"/>
      <c r="TI108" s="267"/>
      <c r="TJ108" s="267"/>
      <c r="TK108" s="267"/>
      <c r="TL108" s="267"/>
      <c r="TM108" s="267"/>
      <c r="TN108" s="267"/>
      <c r="TO108" s="267"/>
      <c r="TP108" s="267"/>
      <c r="TQ108" s="267"/>
      <c r="TR108" s="267"/>
      <c r="TS108" s="267"/>
      <c r="TT108" s="267"/>
      <c r="TU108" s="267"/>
      <c r="TV108" s="267"/>
      <c r="TW108" s="267"/>
      <c r="TX108" s="267"/>
      <c r="TY108" s="267"/>
      <c r="TZ108" s="267"/>
      <c r="UA108" s="267"/>
      <c r="UB108" s="267"/>
      <c r="UC108" s="267"/>
      <c r="UD108" s="267"/>
      <c r="UE108" s="267"/>
      <c r="UF108" s="267"/>
      <c r="UG108" s="267"/>
      <c r="UH108" s="267"/>
      <c r="UI108" s="267"/>
      <c r="UJ108" s="267"/>
      <c r="UK108" s="267"/>
      <c r="UL108" s="267"/>
      <c r="UM108" s="267"/>
      <c r="UN108" s="267"/>
      <c r="UO108" s="267"/>
      <c r="UP108" s="267"/>
      <c r="UQ108" s="267"/>
      <c r="UR108" s="267"/>
      <c r="US108" s="267"/>
      <c r="UT108" s="267"/>
      <c r="UU108" s="267"/>
      <c r="UV108" s="267"/>
      <c r="UW108" s="267"/>
      <c r="UX108" s="267"/>
      <c r="UY108" s="267"/>
      <c r="UZ108" s="267"/>
      <c r="VA108" s="267"/>
      <c r="VB108" s="267"/>
      <c r="VC108" s="267"/>
      <c r="VD108" s="267"/>
      <c r="VE108" s="267"/>
      <c r="VF108" s="267"/>
      <c r="VG108" s="267"/>
      <c r="VH108" s="267"/>
      <c r="VI108" s="267"/>
      <c r="VJ108" s="267"/>
      <c r="VK108" s="267"/>
      <c r="VL108" s="267"/>
      <c r="VM108" s="267"/>
      <c r="VN108" s="267"/>
      <c r="VO108" s="267"/>
      <c r="VP108" s="267"/>
      <c r="VQ108" s="267"/>
      <c r="VR108" s="267"/>
      <c r="VS108" s="267"/>
      <c r="VT108" s="267"/>
      <c r="VU108" s="267"/>
      <c r="VV108" s="267"/>
      <c r="VW108" s="267"/>
      <c r="VX108" s="267"/>
      <c r="VY108" s="267"/>
      <c r="VZ108" s="267"/>
      <c r="WA108" s="267"/>
      <c r="WB108" s="267"/>
      <c r="WC108" s="267"/>
      <c r="WD108" s="267"/>
      <c r="WE108" s="267"/>
      <c r="WF108" s="267"/>
      <c r="WG108" s="267"/>
      <c r="WH108" s="267"/>
      <c r="WI108" s="267"/>
      <c r="WJ108" s="267"/>
      <c r="WK108" s="267"/>
      <c r="WL108" s="267"/>
      <c r="WM108" s="267"/>
      <c r="WN108" s="267"/>
      <c r="WO108" s="267"/>
      <c r="WP108" s="267"/>
      <c r="WQ108" s="267"/>
      <c r="WR108" s="267"/>
      <c r="WS108" s="267"/>
      <c r="WT108" s="267"/>
      <c r="WU108" s="267"/>
      <c r="WV108" s="267"/>
      <c r="WW108" s="267"/>
      <c r="WX108" s="267"/>
      <c r="WY108" s="267"/>
      <c r="WZ108" s="267"/>
      <c r="XA108" s="267"/>
      <c r="XB108" s="267"/>
      <c r="XC108" s="267"/>
      <c r="XD108" s="267"/>
      <c r="XE108" s="267"/>
      <c r="XF108" s="267"/>
      <c r="XG108" s="267"/>
      <c r="XH108" s="267"/>
      <c r="XI108" s="267"/>
      <c r="XJ108" s="267"/>
      <c r="XK108" s="267"/>
      <c r="XL108" s="267"/>
      <c r="XM108" s="267"/>
      <c r="XN108" s="267"/>
      <c r="XO108" s="267"/>
      <c r="XP108" s="267"/>
      <c r="XQ108" s="267"/>
      <c r="XR108" s="267"/>
      <c r="XS108" s="267"/>
      <c r="XT108" s="267"/>
      <c r="XU108" s="267"/>
      <c r="XV108" s="267"/>
      <c r="XW108" s="267"/>
      <c r="XX108" s="267"/>
      <c r="XY108" s="267"/>
      <c r="XZ108" s="267"/>
      <c r="YA108" s="267"/>
      <c r="YB108" s="267"/>
      <c r="YC108" s="267"/>
      <c r="YD108" s="267"/>
      <c r="YE108" s="267"/>
      <c r="YF108" s="267"/>
      <c r="YG108" s="267"/>
      <c r="YH108" s="267"/>
      <c r="YI108" s="267"/>
      <c r="YJ108" s="267"/>
      <c r="YK108" s="267"/>
      <c r="YL108" s="267"/>
      <c r="YM108" s="267"/>
      <c r="YN108" s="267"/>
      <c r="YO108" s="267"/>
      <c r="YP108" s="267"/>
      <c r="YQ108" s="267"/>
      <c r="YR108" s="267"/>
      <c r="YS108" s="267"/>
      <c r="YT108" s="267"/>
      <c r="YU108" s="267"/>
      <c r="YV108" s="267"/>
      <c r="YW108" s="267"/>
      <c r="YX108" s="267"/>
      <c r="YY108" s="267"/>
      <c r="YZ108" s="267"/>
      <c r="ZA108" s="267"/>
      <c r="ZB108" s="267"/>
      <c r="ZC108" s="267"/>
      <c r="ZD108" s="267"/>
      <c r="ZE108" s="267"/>
      <c r="ZF108" s="267"/>
      <c r="ZG108" s="267"/>
      <c r="ZH108" s="267"/>
      <c r="ZI108" s="267"/>
      <c r="ZJ108" s="267"/>
      <c r="ZK108" s="267"/>
      <c r="ZL108" s="267"/>
      <c r="ZM108" s="267"/>
      <c r="ZN108" s="267"/>
      <c r="ZO108" s="267"/>
      <c r="ZP108" s="267"/>
      <c r="ZQ108" s="267"/>
      <c r="ZR108" s="267"/>
      <c r="ZS108" s="267"/>
      <c r="ZT108" s="267"/>
      <c r="ZU108" s="267"/>
      <c r="ZV108" s="267"/>
      <c r="ZW108" s="267"/>
      <c r="ZX108" s="267"/>
      <c r="ZY108" s="267"/>
      <c r="ZZ108" s="267"/>
      <c r="AAA108" s="267"/>
      <c r="AAB108" s="267"/>
      <c r="AAC108" s="267"/>
      <c r="AAD108" s="267"/>
      <c r="AAE108" s="267"/>
      <c r="AAF108" s="267"/>
      <c r="AAG108" s="267"/>
      <c r="AAH108" s="267"/>
      <c r="AAI108" s="267"/>
      <c r="AAJ108" s="267"/>
      <c r="AAK108" s="267"/>
      <c r="AAL108" s="267"/>
      <c r="AAM108" s="267"/>
      <c r="AAN108" s="267"/>
      <c r="AAO108" s="267"/>
      <c r="AAP108" s="267"/>
      <c r="AAQ108" s="267"/>
      <c r="AAR108" s="267"/>
      <c r="AAS108" s="267"/>
      <c r="AAT108" s="267"/>
      <c r="AAU108" s="267"/>
      <c r="AAV108" s="267"/>
      <c r="AAW108" s="267"/>
      <c r="AAX108" s="267"/>
      <c r="AAY108" s="267"/>
      <c r="AAZ108" s="267"/>
      <c r="ABA108" s="267"/>
      <c r="ABB108" s="267"/>
      <c r="ABC108" s="267"/>
      <c r="ABD108" s="267"/>
      <c r="ABE108" s="267"/>
      <c r="ABF108" s="267"/>
      <c r="ABG108" s="267"/>
      <c r="ABH108" s="267"/>
      <c r="ABI108" s="267"/>
      <c r="ABJ108" s="267"/>
      <c r="ABK108" s="267"/>
      <c r="ABL108" s="267"/>
      <c r="ABM108" s="267"/>
      <c r="ABN108" s="267"/>
      <c r="ABO108" s="267"/>
      <c r="ABP108" s="267"/>
      <c r="ABQ108" s="267"/>
      <c r="ABR108" s="267"/>
      <c r="ABS108" s="267"/>
      <c r="ABT108" s="267"/>
      <c r="ABU108" s="267"/>
      <c r="ABV108" s="267"/>
      <c r="ABW108" s="267"/>
      <c r="ABX108" s="267"/>
      <c r="ABY108" s="267"/>
      <c r="ABZ108" s="267"/>
      <c r="ACA108" s="267"/>
      <c r="ACB108" s="267"/>
      <c r="ACC108" s="267"/>
      <c r="ACD108" s="267"/>
      <c r="ACE108" s="267"/>
      <c r="ACF108" s="267"/>
      <c r="ACG108" s="267"/>
      <c r="ACH108" s="267"/>
      <c r="ACI108" s="267"/>
      <c r="ACJ108" s="267"/>
      <c r="ACK108" s="267"/>
      <c r="ACL108" s="267"/>
      <c r="ACM108" s="267"/>
      <c r="ACN108" s="267"/>
      <c r="ACO108" s="267"/>
      <c r="ACP108" s="267"/>
      <c r="ACQ108" s="267"/>
      <c r="ACR108" s="267"/>
      <c r="ACS108" s="267"/>
      <c r="ACT108" s="267"/>
      <c r="ACU108" s="267"/>
      <c r="ACV108" s="267"/>
      <c r="ACW108" s="267"/>
      <c r="ACX108" s="267"/>
      <c r="ACY108" s="267"/>
      <c r="ACZ108" s="267"/>
      <c r="ADA108" s="267"/>
      <c r="ADB108" s="267"/>
      <c r="ADC108" s="267"/>
      <c r="ADD108" s="267"/>
      <c r="ADE108" s="267"/>
      <c r="ADF108" s="267"/>
      <c r="ADG108" s="267"/>
      <c r="ADH108" s="267"/>
      <c r="ADI108" s="267"/>
      <c r="ADJ108" s="267"/>
      <c r="ADK108" s="267"/>
      <c r="ADL108" s="267"/>
      <c r="ADM108" s="267"/>
      <c r="ADN108" s="267"/>
      <c r="ADO108" s="267"/>
      <c r="ADP108" s="267"/>
      <c r="ADQ108" s="267"/>
      <c r="ADR108" s="267"/>
      <c r="ADS108" s="267"/>
      <c r="ADT108" s="267"/>
      <c r="ADU108" s="267"/>
      <c r="ADV108" s="267"/>
      <c r="ADW108" s="267"/>
      <c r="ADX108" s="267"/>
      <c r="ADY108" s="267"/>
      <c r="ADZ108" s="267"/>
      <c r="AEA108" s="267"/>
      <c r="AEB108" s="267"/>
      <c r="AEC108" s="267"/>
      <c r="AED108" s="267"/>
      <c r="AEE108" s="267"/>
      <c r="AEF108" s="267"/>
      <c r="AEG108" s="267"/>
      <c r="AEH108" s="267"/>
      <c r="AEI108" s="267"/>
      <c r="AEJ108" s="267"/>
      <c r="AEK108" s="267"/>
      <c r="AEL108" s="267"/>
      <c r="AEM108" s="267"/>
      <c r="AEN108" s="267"/>
      <c r="AEO108" s="267"/>
      <c r="AEP108" s="267"/>
      <c r="AEQ108" s="267"/>
      <c r="AER108" s="267"/>
      <c r="AES108" s="267"/>
      <c r="AET108" s="267"/>
      <c r="AEU108" s="267"/>
      <c r="AEV108" s="267"/>
      <c r="AEW108" s="267"/>
      <c r="AEX108" s="267"/>
      <c r="AEY108" s="267"/>
      <c r="AEZ108" s="267"/>
      <c r="AFA108" s="267"/>
      <c r="AFB108" s="267"/>
      <c r="AFC108" s="267"/>
      <c r="AFD108" s="267"/>
      <c r="AFE108" s="267"/>
      <c r="AFF108" s="267"/>
      <c r="AFG108" s="267"/>
      <c r="AFH108" s="267"/>
      <c r="AFI108" s="267"/>
      <c r="AFJ108" s="267"/>
      <c r="AFK108" s="267"/>
      <c r="AFL108" s="267"/>
      <c r="AFM108" s="267"/>
      <c r="AFN108" s="267"/>
      <c r="AFO108" s="267"/>
      <c r="AFP108" s="267"/>
      <c r="AFQ108" s="267"/>
      <c r="AFR108" s="267"/>
      <c r="AFS108" s="267"/>
      <c r="AFT108" s="267"/>
      <c r="AFU108" s="267"/>
      <c r="AFV108" s="267"/>
      <c r="AFW108" s="267"/>
      <c r="AFX108" s="267"/>
      <c r="AFY108" s="267"/>
      <c r="AFZ108" s="267"/>
      <c r="AGA108" s="267"/>
      <c r="AGB108" s="267"/>
      <c r="AGC108" s="267"/>
      <c r="AGD108" s="267"/>
      <c r="AGE108" s="267"/>
      <c r="AGF108" s="267"/>
      <c r="AGG108" s="267"/>
      <c r="AGH108" s="267"/>
      <c r="AGI108" s="267"/>
      <c r="AGJ108" s="267"/>
      <c r="AGK108" s="267"/>
      <c r="AGL108" s="267"/>
      <c r="AGM108" s="267"/>
      <c r="AGN108" s="267"/>
      <c r="AGO108" s="267"/>
      <c r="AGP108" s="267"/>
      <c r="AGQ108" s="267"/>
      <c r="AGR108" s="267"/>
      <c r="AGS108" s="267"/>
      <c r="AGT108" s="267"/>
      <c r="AGU108" s="267"/>
      <c r="AGV108" s="267"/>
      <c r="AGW108" s="267"/>
      <c r="AGX108" s="267"/>
      <c r="AGY108" s="267"/>
      <c r="AGZ108" s="267"/>
      <c r="AHA108" s="267"/>
      <c r="AHB108" s="267"/>
      <c r="AHC108" s="267"/>
      <c r="AHD108" s="267"/>
      <c r="AHE108" s="267"/>
      <c r="AHF108" s="267"/>
      <c r="AHG108" s="267"/>
      <c r="AHH108" s="267"/>
      <c r="AHI108" s="267"/>
      <c r="AHJ108" s="267"/>
      <c r="AHK108" s="267"/>
      <c r="AHL108" s="267"/>
      <c r="AHM108" s="267"/>
      <c r="AHN108" s="267"/>
      <c r="AHO108" s="267"/>
      <c r="AHP108" s="267"/>
      <c r="AHQ108" s="267"/>
      <c r="AHR108" s="267"/>
      <c r="AHS108" s="267"/>
      <c r="AHT108" s="267"/>
      <c r="AHU108" s="267"/>
      <c r="AHV108" s="267"/>
      <c r="AHW108" s="267"/>
      <c r="AHX108" s="267"/>
      <c r="AHY108" s="267"/>
      <c r="AHZ108" s="267"/>
      <c r="AIA108" s="267"/>
      <c r="AIB108" s="267"/>
      <c r="AIC108" s="267"/>
      <c r="AID108" s="267"/>
      <c r="AIE108" s="267"/>
      <c r="AIF108" s="267"/>
      <c r="AIG108" s="267"/>
      <c r="AIH108" s="267"/>
      <c r="AII108" s="267"/>
      <c r="AIJ108" s="267"/>
      <c r="AIK108" s="267"/>
      <c r="AIL108" s="267"/>
      <c r="AIM108" s="267"/>
      <c r="AIN108" s="267"/>
      <c r="AIO108" s="267"/>
      <c r="AIP108" s="267"/>
      <c r="AIQ108" s="267"/>
      <c r="AIR108" s="267"/>
      <c r="AIS108" s="267"/>
      <c r="AIT108" s="267"/>
      <c r="AIU108" s="267"/>
      <c r="AIV108" s="267"/>
      <c r="AIW108" s="267"/>
      <c r="AIX108" s="267"/>
      <c r="AIY108" s="267"/>
      <c r="AIZ108" s="267"/>
      <c r="AJA108" s="267"/>
      <c r="AJB108" s="267"/>
      <c r="AJC108" s="267"/>
      <c r="AJD108" s="267"/>
      <c r="AJE108" s="267"/>
      <c r="AJF108" s="267"/>
      <c r="AJG108" s="267"/>
      <c r="AJH108" s="267"/>
      <c r="AJI108" s="267"/>
      <c r="AJJ108" s="267"/>
      <c r="AJK108" s="267"/>
      <c r="AJL108" s="267"/>
      <c r="AJM108" s="267"/>
      <c r="AJN108" s="267"/>
      <c r="AJO108" s="267"/>
      <c r="AJP108" s="267"/>
      <c r="AJQ108" s="267"/>
      <c r="AJR108" s="267"/>
      <c r="AJS108" s="267"/>
      <c r="AJT108" s="267"/>
      <c r="AJU108" s="267"/>
      <c r="AJV108" s="267"/>
      <c r="AJW108" s="267"/>
      <c r="AJX108" s="267"/>
      <c r="AJY108" s="267"/>
      <c r="AJZ108" s="267"/>
      <c r="AKA108" s="267"/>
      <c r="AKB108" s="267"/>
      <c r="AKC108" s="267"/>
      <c r="AKD108" s="267"/>
      <c r="AKE108" s="267"/>
      <c r="AKF108" s="267"/>
      <c r="AKG108" s="267"/>
      <c r="AKH108" s="267"/>
      <c r="AKI108" s="267"/>
      <c r="AKJ108" s="267"/>
      <c r="AKK108" s="267"/>
      <c r="AKL108" s="267"/>
      <c r="AKM108" s="267"/>
      <c r="AKN108" s="267"/>
      <c r="AKO108" s="267"/>
      <c r="AKP108" s="267"/>
      <c r="AKQ108" s="267"/>
      <c r="AKR108" s="267"/>
      <c r="AKS108" s="267"/>
      <c r="AKT108" s="267"/>
      <c r="AKU108" s="267"/>
      <c r="AKV108" s="267"/>
      <c r="AKW108" s="267"/>
      <c r="AKX108" s="267"/>
      <c r="AKY108" s="267"/>
      <c r="AKZ108" s="267"/>
      <c r="ALA108" s="267"/>
      <c r="ALB108" s="267"/>
      <c r="ALC108" s="267"/>
      <c r="ALD108" s="267"/>
      <c r="ALE108" s="267"/>
      <c r="ALF108" s="267"/>
      <c r="ALG108" s="267"/>
      <c r="ALH108" s="267"/>
      <c r="ALI108" s="267"/>
      <c r="ALJ108" s="267"/>
      <c r="ALK108" s="267"/>
      <c r="ALL108" s="267"/>
      <c r="ALM108" s="267"/>
      <c r="ALN108" s="267"/>
      <c r="ALO108" s="267"/>
      <c r="ALP108" s="267"/>
      <c r="ALQ108" s="267"/>
      <c r="ALR108" s="267"/>
      <c r="ALS108" s="267"/>
      <c r="ALT108" s="267"/>
      <c r="ALU108" s="267"/>
      <c r="ALV108" s="267"/>
      <c r="ALW108" s="267"/>
      <c r="ALX108" s="267"/>
      <c r="ALY108" s="267"/>
      <c r="ALZ108" s="267"/>
      <c r="AMA108" s="267"/>
      <c r="AMB108" s="267"/>
      <c r="AMC108" s="267"/>
      <c r="AMD108" s="267"/>
      <c r="AME108" s="267"/>
      <c r="AMF108" s="267"/>
      <c r="AMG108" s="267"/>
      <c r="AMH108" s="267"/>
    </row>
    <row r="109" spans="1:1025" s="239" customFormat="1" ht="12.75">
      <c r="A109" s="1055" t="s">
        <v>2318</v>
      </c>
      <c r="B109" s="1007" t="s">
        <v>2319</v>
      </c>
      <c r="C109" s="1047">
        <v>548500000</v>
      </c>
      <c r="D109" s="1047">
        <v>285486948.17000002</v>
      </c>
      <c r="E109" s="1047">
        <v>833986948.16999996</v>
      </c>
      <c r="F109" s="1047">
        <v>387660323.99000001</v>
      </c>
      <c r="G109" s="1047">
        <v>446326624.18000001</v>
      </c>
      <c r="H109" s="1054">
        <f t="shared" si="1"/>
        <v>0.46482780676680241</v>
      </c>
      <c r="I109" s="100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267"/>
      <c r="BI109" s="267"/>
      <c r="BJ109" s="267"/>
      <c r="BK109" s="267"/>
      <c r="BL109" s="267"/>
      <c r="BM109" s="267"/>
      <c r="BN109" s="267"/>
      <c r="BO109" s="267"/>
      <c r="BP109" s="267"/>
      <c r="BQ109" s="267"/>
      <c r="BR109" s="267"/>
      <c r="BS109" s="267"/>
      <c r="BT109" s="267"/>
      <c r="BU109" s="267"/>
      <c r="BV109" s="267"/>
      <c r="BW109" s="267"/>
      <c r="BX109" s="267"/>
      <c r="BY109" s="267"/>
      <c r="BZ109" s="267"/>
      <c r="CA109" s="267"/>
      <c r="CB109" s="267"/>
      <c r="CC109" s="267"/>
      <c r="CD109" s="267"/>
      <c r="CE109" s="267"/>
      <c r="CF109" s="267"/>
      <c r="CG109" s="267"/>
      <c r="CH109" s="267"/>
      <c r="CI109" s="267"/>
      <c r="CJ109" s="267"/>
      <c r="CK109" s="267"/>
      <c r="CL109" s="267"/>
      <c r="CM109" s="267"/>
      <c r="CN109" s="267"/>
      <c r="CO109" s="267"/>
      <c r="CP109" s="267"/>
      <c r="CQ109" s="267"/>
      <c r="CR109" s="267"/>
      <c r="CS109" s="267"/>
      <c r="CT109" s="267"/>
      <c r="CU109" s="267"/>
      <c r="CV109" s="267"/>
      <c r="CW109" s="267"/>
      <c r="CX109" s="267"/>
      <c r="CY109" s="267"/>
      <c r="CZ109" s="267"/>
      <c r="DA109" s="267"/>
      <c r="DB109" s="267"/>
      <c r="DC109" s="267"/>
      <c r="DD109" s="267"/>
      <c r="DE109" s="267"/>
      <c r="DF109" s="267"/>
      <c r="DG109" s="267"/>
      <c r="DH109" s="267"/>
      <c r="DI109" s="267"/>
      <c r="DJ109" s="267"/>
      <c r="DK109" s="267"/>
      <c r="DL109" s="267"/>
      <c r="DM109" s="267"/>
      <c r="DN109" s="267"/>
      <c r="DO109" s="267"/>
      <c r="DP109" s="267"/>
      <c r="DQ109" s="267"/>
      <c r="DR109" s="267"/>
      <c r="DS109" s="267"/>
      <c r="DT109" s="267"/>
      <c r="DU109" s="267"/>
      <c r="DV109" s="267"/>
      <c r="DW109" s="267"/>
      <c r="DX109" s="267"/>
      <c r="DY109" s="267"/>
      <c r="DZ109" s="267"/>
      <c r="EA109" s="267"/>
      <c r="EB109" s="267"/>
      <c r="EC109" s="267"/>
      <c r="ED109" s="267"/>
      <c r="EE109" s="267"/>
      <c r="EF109" s="267"/>
      <c r="EG109" s="267"/>
      <c r="EH109" s="267"/>
      <c r="EI109" s="267"/>
      <c r="EJ109" s="267"/>
      <c r="EK109" s="267"/>
      <c r="EL109" s="267"/>
      <c r="EM109" s="267"/>
      <c r="EN109" s="267"/>
      <c r="EO109" s="267"/>
      <c r="EP109" s="267"/>
      <c r="EQ109" s="267"/>
      <c r="ER109" s="267"/>
      <c r="ES109" s="267"/>
      <c r="ET109" s="267"/>
      <c r="EU109" s="267"/>
      <c r="EV109" s="267"/>
      <c r="EW109" s="267"/>
      <c r="EX109" s="267"/>
      <c r="EY109" s="267"/>
      <c r="EZ109" s="267"/>
      <c r="FA109" s="267"/>
      <c r="FB109" s="267"/>
      <c r="FC109" s="267"/>
      <c r="FD109" s="267"/>
      <c r="FE109" s="267"/>
      <c r="FF109" s="267"/>
      <c r="FG109" s="267"/>
      <c r="FH109" s="267"/>
      <c r="FI109" s="267"/>
      <c r="FJ109" s="267"/>
      <c r="FK109" s="267"/>
      <c r="FL109" s="267"/>
      <c r="FM109" s="267"/>
      <c r="FN109" s="267"/>
      <c r="FO109" s="267"/>
      <c r="FP109" s="267"/>
      <c r="FQ109" s="267"/>
      <c r="FR109" s="267"/>
      <c r="FS109" s="267"/>
      <c r="FT109" s="267"/>
      <c r="FU109" s="267"/>
      <c r="FV109" s="267"/>
      <c r="FW109" s="267"/>
      <c r="FX109" s="267"/>
      <c r="FY109" s="267"/>
      <c r="FZ109" s="267"/>
      <c r="GA109" s="267"/>
      <c r="GB109" s="267"/>
      <c r="GC109" s="267"/>
      <c r="GD109" s="267"/>
      <c r="GE109" s="267"/>
      <c r="GF109" s="267"/>
      <c r="GG109" s="267"/>
      <c r="GH109" s="267"/>
      <c r="GI109" s="267"/>
      <c r="GJ109" s="267"/>
      <c r="GK109" s="267"/>
      <c r="GL109" s="267"/>
      <c r="GM109" s="267"/>
      <c r="GN109" s="267"/>
      <c r="GO109" s="267"/>
      <c r="GP109" s="267"/>
      <c r="GQ109" s="267"/>
      <c r="GR109" s="267"/>
      <c r="GS109" s="267"/>
      <c r="GT109" s="267"/>
      <c r="GU109" s="267"/>
      <c r="GV109" s="267"/>
      <c r="GW109" s="267"/>
      <c r="GX109" s="267"/>
      <c r="GY109" s="267"/>
      <c r="GZ109" s="267"/>
      <c r="HA109" s="267"/>
      <c r="HB109" s="267"/>
      <c r="HC109" s="267"/>
      <c r="HD109" s="267"/>
      <c r="HE109" s="267"/>
      <c r="HF109" s="267"/>
      <c r="HG109" s="267"/>
      <c r="HH109" s="267"/>
      <c r="HI109" s="267"/>
      <c r="HJ109" s="267"/>
      <c r="HK109" s="267"/>
      <c r="HL109" s="267"/>
      <c r="HM109" s="267"/>
      <c r="HN109" s="267"/>
      <c r="HO109" s="267"/>
      <c r="HP109" s="267"/>
      <c r="HQ109" s="267"/>
      <c r="HR109" s="267"/>
      <c r="HS109" s="267"/>
      <c r="HT109" s="267"/>
      <c r="HU109" s="267"/>
      <c r="HV109" s="267"/>
      <c r="HW109" s="267"/>
      <c r="HX109" s="267"/>
      <c r="HY109" s="267"/>
      <c r="HZ109" s="267"/>
      <c r="IA109" s="267"/>
      <c r="IB109" s="267"/>
      <c r="IC109" s="267"/>
      <c r="ID109" s="267"/>
      <c r="IE109" s="267"/>
      <c r="IF109" s="267"/>
      <c r="IG109" s="267"/>
      <c r="IH109" s="267"/>
      <c r="II109" s="267"/>
      <c r="IJ109" s="267"/>
      <c r="IK109" s="267"/>
      <c r="IL109" s="267"/>
      <c r="IM109" s="267"/>
      <c r="IN109" s="267"/>
      <c r="IO109" s="267"/>
      <c r="IP109" s="267"/>
      <c r="IQ109" s="267"/>
      <c r="IR109" s="267"/>
      <c r="IS109" s="267"/>
      <c r="IT109" s="267"/>
      <c r="IU109" s="267"/>
      <c r="IV109" s="267"/>
      <c r="IW109" s="267"/>
      <c r="IX109" s="267"/>
      <c r="IY109" s="267"/>
      <c r="IZ109" s="267"/>
      <c r="JA109" s="267"/>
      <c r="JB109" s="267"/>
      <c r="JC109" s="267"/>
      <c r="JD109" s="267"/>
      <c r="JE109" s="267"/>
      <c r="JF109" s="267"/>
      <c r="JG109" s="267"/>
      <c r="JH109" s="267"/>
      <c r="JI109" s="267"/>
      <c r="JJ109" s="267"/>
      <c r="JK109" s="267"/>
      <c r="JL109" s="267"/>
      <c r="JM109" s="267"/>
      <c r="JN109" s="267"/>
      <c r="JO109" s="267"/>
      <c r="JP109" s="267"/>
      <c r="JQ109" s="267"/>
      <c r="JR109" s="267"/>
      <c r="JS109" s="267"/>
      <c r="JT109" s="267"/>
      <c r="JU109" s="267"/>
      <c r="JV109" s="267"/>
      <c r="JW109" s="267"/>
      <c r="JX109" s="267"/>
      <c r="JY109" s="267"/>
      <c r="JZ109" s="267"/>
      <c r="KA109" s="267"/>
      <c r="KB109" s="267"/>
      <c r="KC109" s="267"/>
      <c r="KD109" s="267"/>
      <c r="KE109" s="267"/>
      <c r="KF109" s="267"/>
      <c r="KG109" s="267"/>
      <c r="KH109" s="267"/>
      <c r="KI109" s="267"/>
      <c r="KJ109" s="267"/>
      <c r="KK109" s="267"/>
      <c r="KL109" s="267"/>
      <c r="KM109" s="267"/>
      <c r="KN109" s="267"/>
      <c r="KO109" s="267"/>
      <c r="KP109" s="267"/>
      <c r="KQ109" s="267"/>
      <c r="KR109" s="267"/>
      <c r="KS109" s="267"/>
      <c r="KT109" s="267"/>
      <c r="KU109" s="267"/>
      <c r="KV109" s="267"/>
      <c r="KW109" s="267"/>
      <c r="KX109" s="267"/>
      <c r="KY109" s="267"/>
      <c r="KZ109" s="267"/>
      <c r="LA109" s="267"/>
      <c r="LB109" s="267"/>
      <c r="LC109" s="267"/>
      <c r="LD109" s="267"/>
      <c r="LE109" s="267"/>
      <c r="LF109" s="267"/>
      <c r="LG109" s="267"/>
      <c r="LH109" s="267"/>
      <c r="LI109" s="267"/>
      <c r="LJ109" s="267"/>
      <c r="LK109" s="267"/>
      <c r="LL109" s="267"/>
      <c r="LM109" s="267"/>
      <c r="LN109" s="267"/>
      <c r="LO109" s="267"/>
      <c r="LP109" s="267"/>
      <c r="LQ109" s="267"/>
      <c r="LR109" s="267"/>
      <c r="LS109" s="267"/>
      <c r="LT109" s="267"/>
      <c r="LU109" s="267"/>
      <c r="LV109" s="267"/>
      <c r="LW109" s="267"/>
      <c r="LX109" s="267"/>
      <c r="LY109" s="267"/>
      <c r="LZ109" s="267"/>
      <c r="MA109" s="267"/>
      <c r="MB109" s="267"/>
      <c r="MC109" s="267"/>
      <c r="MD109" s="267"/>
      <c r="ME109" s="267"/>
      <c r="MF109" s="267"/>
      <c r="MG109" s="267"/>
      <c r="MH109" s="267"/>
      <c r="MI109" s="267"/>
      <c r="MJ109" s="267"/>
      <c r="MK109" s="267"/>
      <c r="ML109" s="267"/>
      <c r="MM109" s="267"/>
      <c r="MN109" s="267"/>
      <c r="MO109" s="267"/>
      <c r="MP109" s="267"/>
      <c r="MQ109" s="267"/>
      <c r="MR109" s="267"/>
      <c r="MS109" s="267"/>
      <c r="MT109" s="267"/>
      <c r="MU109" s="267"/>
      <c r="MV109" s="267"/>
      <c r="MW109" s="267"/>
      <c r="MX109" s="267"/>
      <c r="MY109" s="267"/>
      <c r="MZ109" s="267"/>
      <c r="NA109" s="267"/>
      <c r="NB109" s="267"/>
      <c r="NC109" s="267"/>
      <c r="ND109" s="267"/>
      <c r="NE109" s="267"/>
      <c r="NF109" s="267"/>
      <c r="NG109" s="267"/>
      <c r="NH109" s="267"/>
      <c r="NI109" s="267"/>
      <c r="NJ109" s="267"/>
      <c r="NK109" s="267"/>
      <c r="NL109" s="267"/>
      <c r="NM109" s="267"/>
      <c r="NN109" s="267"/>
      <c r="NO109" s="267"/>
      <c r="NP109" s="267"/>
      <c r="NQ109" s="267"/>
      <c r="NR109" s="267"/>
      <c r="NS109" s="267"/>
      <c r="NT109" s="267"/>
      <c r="NU109" s="267"/>
      <c r="NV109" s="267"/>
      <c r="NW109" s="267"/>
      <c r="NX109" s="267"/>
      <c r="NY109" s="267"/>
      <c r="NZ109" s="267"/>
      <c r="OA109" s="267"/>
      <c r="OB109" s="267"/>
      <c r="OC109" s="267"/>
      <c r="OD109" s="267"/>
      <c r="OE109" s="267"/>
      <c r="OF109" s="267"/>
      <c r="OG109" s="267"/>
      <c r="OH109" s="267"/>
      <c r="OI109" s="267"/>
      <c r="OJ109" s="267"/>
      <c r="OK109" s="267"/>
      <c r="OL109" s="267"/>
      <c r="OM109" s="267"/>
      <c r="ON109" s="267"/>
      <c r="OO109" s="267"/>
      <c r="OP109" s="267"/>
      <c r="OQ109" s="267"/>
      <c r="OR109" s="267"/>
      <c r="OS109" s="267"/>
      <c r="OT109" s="267"/>
      <c r="OU109" s="267"/>
      <c r="OV109" s="267"/>
      <c r="OW109" s="267"/>
      <c r="OX109" s="267"/>
      <c r="OY109" s="267"/>
      <c r="OZ109" s="267"/>
      <c r="PA109" s="267"/>
      <c r="PB109" s="267"/>
      <c r="PC109" s="267"/>
      <c r="PD109" s="267"/>
      <c r="PE109" s="267"/>
      <c r="PF109" s="267"/>
      <c r="PG109" s="267"/>
      <c r="PH109" s="267"/>
      <c r="PI109" s="267"/>
      <c r="PJ109" s="267"/>
      <c r="PK109" s="267"/>
      <c r="PL109" s="267"/>
      <c r="PM109" s="267"/>
      <c r="PN109" s="267"/>
      <c r="PO109" s="267"/>
      <c r="PP109" s="267"/>
      <c r="PQ109" s="267"/>
      <c r="PR109" s="267"/>
      <c r="PS109" s="267"/>
      <c r="PT109" s="267"/>
      <c r="PU109" s="267"/>
      <c r="PV109" s="267"/>
      <c r="PW109" s="267"/>
      <c r="PX109" s="267"/>
      <c r="PY109" s="267"/>
      <c r="PZ109" s="267"/>
      <c r="QA109" s="267"/>
      <c r="QB109" s="267"/>
      <c r="QC109" s="267"/>
      <c r="QD109" s="267"/>
      <c r="QE109" s="267"/>
      <c r="QF109" s="267"/>
      <c r="QG109" s="267"/>
      <c r="QH109" s="267"/>
      <c r="QI109" s="267"/>
      <c r="QJ109" s="267"/>
      <c r="QK109" s="267"/>
      <c r="QL109" s="267"/>
      <c r="QM109" s="267"/>
      <c r="QN109" s="267"/>
      <c r="QO109" s="267"/>
      <c r="QP109" s="267"/>
      <c r="QQ109" s="267"/>
      <c r="QR109" s="267"/>
      <c r="QS109" s="267"/>
      <c r="QT109" s="267"/>
      <c r="QU109" s="267"/>
      <c r="QV109" s="267"/>
      <c r="QW109" s="267"/>
      <c r="QX109" s="267"/>
      <c r="QY109" s="267"/>
      <c r="QZ109" s="267"/>
      <c r="RA109" s="267"/>
      <c r="RB109" s="267"/>
      <c r="RC109" s="267"/>
      <c r="RD109" s="267"/>
      <c r="RE109" s="267"/>
      <c r="RF109" s="267"/>
      <c r="RG109" s="267"/>
      <c r="RH109" s="267"/>
      <c r="RI109" s="267"/>
      <c r="RJ109" s="267"/>
      <c r="RK109" s="267"/>
      <c r="RL109" s="267"/>
      <c r="RM109" s="267"/>
      <c r="RN109" s="267"/>
      <c r="RO109" s="267"/>
      <c r="RP109" s="267"/>
      <c r="RQ109" s="267"/>
      <c r="RR109" s="267"/>
      <c r="RS109" s="267"/>
      <c r="RT109" s="267"/>
      <c r="RU109" s="267"/>
      <c r="RV109" s="267"/>
      <c r="RW109" s="267"/>
      <c r="RX109" s="267"/>
      <c r="RY109" s="267"/>
      <c r="RZ109" s="267"/>
      <c r="SA109" s="267"/>
      <c r="SB109" s="267"/>
      <c r="SC109" s="267"/>
      <c r="SD109" s="267"/>
      <c r="SE109" s="267"/>
      <c r="SF109" s="267"/>
      <c r="SG109" s="267"/>
      <c r="SH109" s="267"/>
      <c r="SI109" s="267"/>
      <c r="SJ109" s="267"/>
      <c r="SK109" s="267"/>
      <c r="SL109" s="267"/>
      <c r="SM109" s="267"/>
      <c r="SN109" s="267"/>
      <c r="SO109" s="267"/>
      <c r="SP109" s="267"/>
      <c r="SQ109" s="267"/>
      <c r="SR109" s="267"/>
      <c r="SS109" s="267"/>
      <c r="ST109" s="267"/>
      <c r="SU109" s="267"/>
      <c r="SV109" s="267"/>
      <c r="SW109" s="267"/>
      <c r="SX109" s="267"/>
      <c r="SY109" s="267"/>
      <c r="SZ109" s="267"/>
      <c r="TA109" s="267"/>
      <c r="TB109" s="267"/>
      <c r="TC109" s="267"/>
      <c r="TD109" s="267"/>
      <c r="TE109" s="267"/>
      <c r="TF109" s="267"/>
      <c r="TG109" s="267"/>
      <c r="TH109" s="267"/>
      <c r="TI109" s="267"/>
      <c r="TJ109" s="267"/>
      <c r="TK109" s="267"/>
      <c r="TL109" s="267"/>
      <c r="TM109" s="267"/>
      <c r="TN109" s="267"/>
      <c r="TO109" s="267"/>
      <c r="TP109" s="267"/>
      <c r="TQ109" s="267"/>
      <c r="TR109" s="267"/>
      <c r="TS109" s="267"/>
      <c r="TT109" s="267"/>
      <c r="TU109" s="267"/>
      <c r="TV109" s="267"/>
      <c r="TW109" s="267"/>
      <c r="TX109" s="267"/>
      <c r="TY109" s="267"/>
      <c r="TZ109" s="267"/>
      <c r="UA109" s="267"/>
      <c r="UB109" s="267"/>
      <c r="UC109" s="267"/>
      <c r="UD109" s="267"/>
      <c r="UE109" s="267"/>
      <c r="UF109" s="267"/>
      <c r="UG109" s="267"/>
      <c r="UH109" s="267"/>
      <c r="UI109" s="267"/>
      <c r="UJ109" s="267"/>
      <c r="UK109" s="267"/>
      <c r="UL109" s="267"/>
      <c r="UM109" s="267"/>
      <c r="UN109" s="267"/>
      <c r="UO109" s="267"/>
      <c r="UP109" s="267"/>
      <c r="UQ109" s="267"/>
      <c r="UR109" s="267"/>
      <c r="US109" s="267"/>
      <c r="UT109" s="267"/>
      <c r="UU109" s="267"/>
      <c r="UV109" s="267"/>
      <c r="UW109" s="267"/>
      <c r="UX109" s="267"/>
      <c r="UY109" s="267"/>
      <c r="UZ109" s="267"/>
      <c r="VA109" s="267"/>
      <c r="VB109" s="267"/>
      <c r="VC109" s="267"/>
      <c r="VD109" s="267"/>
      <c r="VE109" s="267"/>
      <c r="VF109" s="267"/>
      <c r="VG109" s="267"/>
      <c r="VH109" s="267"/>
      <c r="VI109" s="267"/>
      <c r="VJ109" s="267"/>
      <c r="VK109" s="267"/>
      <c r="VL109" s="267"/>
      <c r="VM109" s="267"/>
      <c r="VN109" s="267"/>
      <c r="VO109" s="267"/>
      <c r="VP109" s="267"/>
      <c r="VQ109" s="267"/>
      <c r="VR109" s="267"/>
      <c r="VS109" s="267"/>
      <c r="VT109" s="267"/>
      <c r="VU109" s="267"/>
      <c r="VV109" s="267"/>
      <c r="VW109" s="267"/>
      <c r="VX109" s="267"/>
      <c r="VY109" s="267"/>
      <c r="VZ109" s="267"/>
      <c r="WA109" s="267"/>
      <c r="WB109" s="267"/>
      <c r="WC109" s="267"/>
      <c r="WD109" s="267"/>
      <c r="WE109" s="267"/>
      <c r="WF109" s="267"/>
      <c r="WG109" s="267"/>
      <c r="WH109" s="267"/>
      <c r="WI109" s="267"/>
      <c r="WJ109" s="267"/>
      <c r="WK109" s="267"/>
      <c r="WL109" s="267"/>
      <c r="WM109" s="267"/>
      <c r="WN109" s="267"/>
      <c r="WO109" s="267"/>
      <c r="WP109" s="267"/>
      <c r="WQ109" s="267"/>
      <c r="WR109" s="267"/>
      <c r="WS109" s="267"/>
      <c r="WT109" s="267"/>
      <c r="WU109" s="267"/>
      <c r="WV109" s="267"/>
      <c r="WW109" s="267"/>
      <c r="WX109" s="267"/>
      <c r="WY109" s="267"/>
      <c r="WZ109" s="267"/>
      <c r="XA109" s="267"/>
      <c r="XB109" s="267"/>
      <c r="XC109" s="267"/>
      <c r="XD109" s="267"/>
      <c r="XE109" s="267"/>
      <c r="XF109" s="267"/>
      <c r="XG109" s="267"/>
      <c r="XH109" s="267"/>
      <c r="XI109" s="267"/>
      <c r="XJ109" s="267"/>
      <c r="XK109" s="267"/>
      <c r="XL109" s="267"/>
      <c r="XM109" s="267"/>
      <c r="XN109" s="267"/>
      <c r="XO109" s="267"/>
      <c r="XP109" s="267"/>
      <c r="XQ109" s="267"/>
      <c r="XR109" s="267"/>
      <c r="XS109" s="267"/>
      <c r="XT109" s="267"/>
      <c r="XU109" s="267"/>
      <c r="XV109" s="267"/>
      <c r="XW109" s="267"/>
      <c r="XX109" s="267"/>
      <c r="XY109" s="267"/>
      <c r="XZ109" s="267"/>
      <c r="YA109" s="267"/>
      <c r="YB109" s="267"/>
      <c r="YC109" s="267"/>
      <c r="YD109" s="267"/>
      <c r="YE109" s="267"/>
      <c r="YF109" s="267"/>
      <c r="YG109" s="267"/>
      <c r="YH109" s="267"/>
      <c r="YI109" s="267"/>
      <c r="YJ109" s="267"/>
      <c r="YK109" s="267"/>
      <c r="YL109" s="267"/>
      <c r="YM109" s="267"/>
      <c r="YN109" s="267"/>
      <c r="YO109" s="267"/>
      <c r="YP109" s="267"/>
      <c r="YQ109" s="267"/>
      <c r="YR109" s="267"/>
      <c r="YS109" s="267"/>
      <c r="YT109" s="267"/>
      <c r="YU109" s="267"/>
      <c r="YV109" s="267"/>
      <c r="YW109" s="267"/>
      <c r="YX109" s="267"/>
      <c r="YY109" s="267"/>
      <c r="YZ109" s="267"/>
      <c r="ZA109" s="267"/>
      <c r="ZB109" s="267"/>
      <c r="ZC109" s="267"/>
      <c r="ZD109" s="267"/>
      <c r="ZE109" s="267"/>
      <c r="ZF109" s="267"/>
      <c r="ZG109" s="267"/>
      <c r="ZH109" s="267"/>
      <c r="ZI109" s="267"/>
      <c r="ZJ109" s="267"/>
      <c r="ZK109" s="267"/>
      <c r="ZL109" s="267"/>
      <c r="ZM109" s="267"/>
      <c r="ZN109" s="267"/>
      <c r="ZO109" s="267"/>
      <c r="ZP109" s="267"/>
      <c r="ZQ109" s="267"/>
      <c r="ZR109" s="267"/>
      <c r="ZS109" s="267"/>
      <c r="ZT109" s="267"/>
      <c r="ZU109" s="267"/>
      <c r="ZV109" s="267"/>
      <c r="ZW109" s="267"/>
      <c r="ZX109" s="267"/>
      <c r="ZY109" s="267"/>
      <c r="ZZ109" s="267"/>
      <c r="AAA109" s="267"/>
      <c r="AAB109" s="267"/>
      <c r="AAC109" s="267"/>
      <c r="AAD109" s="267"/>
      <c r="AAE109" s="267"/>
      <c r="AAF109" s="267"/>
      <c r="AAG109" s="267"/>
      <c r="AAH109" s="267"/>
      <c r="AAI109" s="267"/>
      <c r="AAJ109" s="267"/>
      <c r="AAK109" s="267"/>
      <c r="AAL109" s="267"/>
      <c r="AAM109" s="267"/>
      <c r="AAN109" s="267"/>
      <c r="AAO109" s="267"/>
      <c r="AAP109" s="267"/>
      <c r="AAQ109" s="267"/>
      <c r="AAR109" s="267"/>
      <c r="AAS109" s="267"/>
      <c r="AAT109" s="267"/>
      <c r="AAU109" s="267"/>
      <c r="AAV109" s="267"/>
      <c r="AAW109" s="267"/>
      <c r="AAX109" s="267"/>
      <c r="AAY109" s="267"/>
      <c r="AAZ109" s="267"/>
      <c r="ABA109" s="267"/>
      <c r="ABB109" s="267"/>
      <c r="ABC109" s="267"/>
      <c r="ABD109" s="267"/>
      <c r="ABE109" s="267"/>
      <c r="ABF109" s="267"/>
      <c r="ABG109" s="267"/>
      <c r="ABH109" s="267"/>
      <c r="ABI109" s="267"/>
      <c r="ABJ109" s="267"/>
      <c r="ABK109" s="267"/>
      <c r="ABL109" s="267"/>
      <c r="ABM109" s="267"/>
      <c r="ABN109" s="267"/>
      <c r="ABO109" s="267"/>
      <c r="ABP109" s="267"/>
      <c r="ABQ109" s="267"/>
      <c r="ABR109" s="267"/>
      <c r="ABS109" s="267"/>
      <c r="ABT109" s="267"/>
      <c r="ABU109" s="267"/>
      <c r="ABV109" s="267"/>
      <c r="ABW109" s="267"/>
      <c r="ABX109" s="267"/>
      <c r="ABY109" s="267"/>
      <c r="ABZ109" s="267"/>
      <c r="ACA109" s="267"/>
      <c r="ACB109" s="267"/>
      <c r="ACC109" s="267"/>
      <c r="ACD109" s="267"/>
      <c r="ACE109" s="267"/>
      <c r="ACF109" s="267"/>
      <c r="ACG109" s="267"/>
      <c r="ACH109" s="267"/>
      <c r="ACI109" s="267"/>
      <c r="ACJ109" s="267"/>
      <c r="ACK109" s="267"/>
      <c r="ACL109" s="267"/>
      <c r="ACM109" s="267"/>
      <c r="ACN109" s="267"/>
      <c r="ACO109" s="267"/>
      <c r="ACP109" s="267"/>
      <c r="ACQ109" s="267"/>
      <c r="ACR109" s="267"/>
      <c r="ACS109" s="267"/>
      <c r="ACT109" s="267"/>
      <c r="ACU109" s="267"/>
      <c r="ACV109" s="267"/>
      <c r="ACW109" s="267"/>
      <c r="ACX109" s="267"/>
      <c r="ACY109" s="267"/>
      <c r="ACZ109" s="267"/>
      <c r="ADA109" s="267"/>
      <c r="ADB109" s="267"/>
      <c r="ADC109" s="267"/>
      <c r="ADD109" s="267"/>
      <c r="ADE109" s="267"/>
      <c r="ADF109" s="267"/>
      <c r="ADG109" s="267"/>
      <c r="ADH109" s="267"/>
      <c r="ADI109" s="267"/>
      <c r="ADJ109" s="267"/>
      <c r="ADK109" s="267"/>
      <c r="ADL109" s="267"/>
      <c r="ADM109" s="267"/>
      <c r="ADN109" s="267"/>
      <c r="ADO109" s="267"/>
      <c r="ADP109" s="267"/>
      <c r="ADQ109" s="267"/>
      <c r="ADR109" s="267"/>
      <c r="ADS109" s="267"/>
      <c r="ADT109" s="267"/>
      <c r="ADU109" s="267"/>
      <c r="ADV109" s="267"/>
      <c r="ADW109" s="267"/>
      <c r="ADX109" s="267"/>
      <c r="ADY109" s="267"/>
      <c r="ADZ109" s="267"/>
      <c r="AEA109" s="267"/>
      <c r="AEB109" s="267"/>
      <c r="AEC109" s="267"/>
      <c r="AED109" s="267"/>
      <c r="AEE109" s="267"/>
      <c r="AEF109" s="267"/>
      <c r="AEG109" s="267"/>
      <c r="AEH109" s="267"/>
      <c r="AEI109" s="267"/>
      <c r="AEJ109" s="267"/>
      <c r="AEK109" s="267"/>
      <c r="AEL109" s="267"/>
      <c r="AEM109" s="267"/>
      <c r="AEN109" s="267"/>
      <c r="AEO109" s="267"/>
      <c r="AEP109" s="267"/>
      <c r="AEQ109" s="267"/>
      <c r="AER109" s="267"/>
      <c r="AES109" s="267"/>
      <c r="AET109" s="267"/>
      <c r="AEU109" s="267"/>
      <c r="AEV109" s="267"/>
      <c r="AEW109" s="267"/>
      <c r="AEX109" s="267"/>
      <c r="AEY109" s="267"/>
      <c r="AEZ109" s="267"/>
      <c r="AFA109" s="267"/>
      <c r="AFB109" s="267"/>
      <c r="AFC109" s="267"/>
      <c r="AFD109" s="267"/>
      <c r="AFE109" s="267"/>
      <c r="AFF109" s="267"/>
      <c r="AFG109" s="267"/>
      <c r="AFH109" s="267"/>
      <c r="AFI109" s="267"/>
      <c r="AFJ109" s="267"/>
      <c r="AFK109" s="267"/>
      <c r="AFL109" s="267"/>
      <c r="AFM109" s="267"/>
      <c r="AFN109" s="267"/>
      <c r="AFO109" s="267"/>
      <c r="AFP109" s="267"/>
      <c r="AFQ109" s="267"/>
      <c r="AFR109" s="267"/>
      <c r="AFS109" s="267"/>
      <c r="AFT109" s="267"/>
      <c r="AFU109" s="267"/>
      <c r="AFV109" s="267"/>
      <c r="AFW109" s="267"/>
      <c r="AFX109" s="267"/>
      <c r="AFY109" s="267"/>
      <c r="AFZ109" s="267"/>
      <c r="AGA109" s="267"/>
      <c r="AGB109" s="267"/>
      <c r="AGC109" s="267"/>
      <c r="AGD109" s="267"/>
      <c r="AGE109" s="267"/>
      <c r="AGF109" s="267"/>
      <c r="AGG109" s="267"/>
      <c r="AGH109" s="267"/>
      <c r="AGI109" s="267"/>
      <c r="AGJ109" s="267"/>
      <c r="AGK109" s="267"/>
      <c r="AGL109" s="267"/>
      <c r="AGM109" s="267"/>
      <c r="AGN109" s="267"/>
      <c r="AGO109" s="267"/>
      <c r="AGP109" s="267"/>
      <c r="AGQ109" s="267"/>
      <c r="AGR109" s="267"/>
      <c r="AGS109" s="267"/>
      <c r="AGT109" s="267"/>
      <c r="AGU109" s="267"/>
      <c r="AGV109" s="267"/>
      <c r="AGW109" s="267"/>
      <c r="AGX109" s="267"/>
      <c r="AGY109" s="267"/>
      <c r="AGZ109" s="267"/>
      <c r="AHA109" s="267"/>
      <c r="AHB109" s="267"/>
      <c r="AHC109" s="267"/>
      <c r="AHD109" s="267"/>
      <c r="AHE109" s="267"/>
      <c r="AHF109" s="267"/>
      <c r="AHG109" s="267"/>
      <c r="AHH109" s="267"/>
      <c r="AHI109" s="267"/>
      <c r="AHJ109" s="267"/>
      <c r="AHK109" s="267"/>
      <c r="AHL109" s="267"/>
      <c r="AHM109" s="267"/>
      <c r="AHN109" s="267"/>
      <c r="AHO109" s="267"/>
      <c r="AHP109" s="267"/>
      <c r="AHQ109" s="267"/>
      <c r="AHR109" s="267"/>
      <c r="AHS109" s="267"/>
      <c r="AHT109" s="267"/>
      <c r="AHU109" s="267"/>
      <c r="AHV109" s="267"/>
      <c r="AHW109" s="267"/>
      <c r="AHX109" s="267"/>
      <c r="AHY109" s="267"/>
      <c r="AHZ109" s="267"/>
      <c r="AIA109" s="267"/>
      <c r="AIB109" s="267"/>
      <c r="AIC109" s="267"/>
      <c r="AID109" s="267"/>
      <c r="AIE109" s="267"/>
      <c r="AIF109" s="267"/>
      <c r="AIG109" s="267"/>
      <c r="AIH109" s="267"/>
      <c r="AII109" s="267"/>
      <c r="AIJ109" s="267"/>
      <c r="AIK109" s="267"/>
      <c r="AIL109" s="267"/>
      <c r="AIM109" s="267"/>
      <c r="AIN109" s="267"/>
      <c r="AIO109" s="267"/>
      <c r="AIP109" s="267"/>
      <c r="AIQ109" s="267"/>
      <c r="AIR109" s="267"/>
      <c r="AIS109" s="267"/>
      <c r="AIT109" s="267"/>
      <c r="AIU109" s="267"/>
      <c r="AIV109" s="267"/>
      <c r="AIW109" s="267"/>
      <c r="AIX109" s="267"/>
      <c r="AIY109" s="267"/>
      <c r="AIZ109" s="267"/>
      <c r="AJA109" s="267"/>
      <c r="AJB109" s="267"/>
      <c r="AJC109" s="267"/>
      <c r="AJD109" s="267"/>
      <c r="AJE109" s="267"/>
      <c r="AJF109" s="267"/>
      <c r="AJG109" s="267"/>
      <c r="AJH109" s="267"/>
      <c r="AJI109" s="267"/>
      <c r="AJJ109" s="267"/>
      <c r="AJK109" s="267"/>
      <c r="AJL109" s="267"/>
      <c r="AJM109" s="267"/>
      <c r="AJN109" s="267"/>
      <c r="AJO109" s="267"/>
      <c r="AJP109" s="267"/>
      <c r="AJQ109" s="267"/>
      <c r="AJR109" s="267"/>
      <c r="AJS109" s="267"/>
      <c r="AJT109" s="267"/>
      <c r="AJU109" s="267"/>
      <c r="AJV109" s="267"/>
      <c r="AJW109" s="267"/>
      <c r="AJX109" s="267"/>
      <c r="AJY109" s="267"/>
      <c r="AJZ109" s="267"/>
      <c r="AKA109" s="267"/>
      <c r="AKB109" s="267"/>
      <c r="AKC109" s="267"/>
      <c r="AKD109" s="267"/>
      <c r="AKE109" s="267"/>
      <c r="AKF109" s="267"/>
      <c r="AKG109" s="267"/>
      <c r="AKH109" s="267"/>
      <c r="AKI109" s="267"/>
      <c r="AKJ109" s="267"/>
      <c r="AKK109" s="267"/>
      <c r="AKL109" s="267"/>
      <c r="AKM109" s="267"/>
      <c r="AKN109" s="267"/>
      <c r="AKO109" s="267"/>
      <c r="AKP109" s="267"/>
      <c r="AKQ109" s="267"/>
      <c r="AKR109" s="267"/>
      <c r="AKS109" s="267"/>
      <c r="AKT109" s="267"/>
      <c r="AKU109" s="267"/>
      <c r="AKV109" s="267"/>
      <c r="AKW109" s="267"/>
      <c r="AKX109" s="267"/>
      <c r="AKY109" s="267"/>
      <c r="AKZ109" s="267"/>
      <c r="ALA109" s="267"/>
      <c r="ALB109" s="267"/>
      <c r="ALC109" s="267"/>
      <c r="ALD109" s="267"/>
      <c r="ALE109" s="267"/>
      <c r="ALF109" s="267"/>
      <c r="ALG109" s="267"/>
      <c r="ALH109" s="267"/>
      <c r="ALI109" s="267"/>
      <c r="ALJ109" s="267"/>
      <c r="ALK109" s="267"/>
      <c r="ALL109" s="267"/>
      <c r="ALM109" s="267"/>
      <c r="ALN109" s="267"/>
      <c r="ALO109" s="267"/>
      <c r="ALP109" s="267"/>
      <c r="ALQ109" s="267"/>
      <c r="ALR109" s="267"/>
      <c r="ALS109" s="267"/>
      <c r="ALT109" s="267"/>
      <c r="ALU109" s="267"/>
      <c r="ALV109" s="267"/>
      <c r="ALW109" s="267"/>
      <c r="ALX109" s="267"/>
      <c r="ALY109" s="267"/>
      <c r="ALZ109" s="267"/>
      <c r="AMA109" s="267"/>
      <c r="AMB109" s="267"/>
      <c r="AMC109" s="267"/>
      <c r="AMD109" s="267"/>
      <c r="AME109" s="267"/>
      <c r="AMF109" s="267"/>
      <c r="AMG109" s="267"/>
      <c r="AMH109" s="267"/>
    </row>
    <row r="110" spans="1:1025" s="239" customFormat="1" ht="12.75">
      <c r="A110" s="1012" t="s">
        <v>2320</v>
      </c>
      <c r="B110" s="1007" t="s">
        <v>2319</v>
      </c>
      <c r="C110" s="1047">
        <v>548500000</v>
      </c>
      <c r="D110" s="1047">
        <v>285486948.17000002</v>
      </c>
      <c r="E110" s="1047">
        <v>833986948.16999996</v>
      </c>
      <c r="F110" s="1047">
        <v>387660323.99000001</v>
      </c>
      <c r="G110" s="1047">
        <v>446326624.18000001</v>
      </c>
      <c r="H110" s="1054">
        <f t="shared" si="1"/>
        <v>0.46482780676680241</v>
      </c>
      <c r="I110" s="100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267"/>
      <c r="BI110" s="267"/>
      <c r="BJ110" s="267"/>
      <c r="BK110" s="267"/>
      <c r="BL110" s="267"/>
      <c r="BM110" s="267"/>
      <c r="BN110" s="267"/>
      <c r="BO110" s="267"/>
      <c r="BP110" s="267"/>
      <c r="BQ110" s="267"/>
      <c r="BR110" s="267"/>
      <c r="BS110" s="267"/>
      <c r="BT110" s="267"/>
      <c r="BU110" s="267"/>
      <c r="BV110" s="267"/>
      <c r="BW110" s="267"/>
      <c r="BX110" s="267"/>
      <c r="BY110" s="267"/>
      <c r="BZ110" s="267"/>
      <c r="CA110" s="267"/>
      <c r="CB110" s="267"/>
      <c r="CC110" s="267"/>
      <c r="CD110" s="267"/>
      <c r="CE110" s="267"/>
      <c r="CF110" s="267"/>
      <c r="CG110" s="267"/>
      <c r="CH110" s="267"/>
      <c r="CI110" s="267"/>
      <c r="CJ110" s="267"/>
      <c r="CK110" s="267"/>
      <c r="CL110" s="267"/>
      <c r="CM110" s="267"/>
      <c r="CN110" s="267"/>
      <c r="CO110" s="267"/>
      <c r="CP110" s="267"/>
      <c r="CQ110" s="267"/>
      <c r="CR110" s="267"/>
      <c r="CS110" s="267"/>
      <c r="CT110" s="267"/>
      <c r="CU110" s="267"/>
      <c r="CV110" s="267"/>
      <c r="CW110" s="267"/>
      <c r="CX110" s="267"/>
      <c r="CY110" s="267"/>
      <c r="CZ110" s="267"/>
      <c r="DA110" s="267"/>
      <c r="DB110" s="267"/>
      <c r="DC110" s="267"/>
      <c r="DD110" s="267"/>
      <c r="DE110" s="267"/>
      <c r="DF110" s="267"/>
      <c r="DG110" s="267"/>
      <c r="DH110" s="267"/>
      <c r="DI110" s="267"/>
      <c r="DJ110" s="267"/>
      <c r="DK110" s="267"/>
      <c r="DL110" s="267"/>
      <c r="DM110" s="267"/>
      <c r="DN110" s="267"/>
      <c r="DO110" s="267"/>
      <c r="DP110" s="267"/>
      <c r="DQ110" s="267"/>
      <c r="DR110" s="267"/>
      <c r="DS110" s="267"/>
      <c r="DT110" s="267"/>
      <c r="DU110" s="267"/>
      <c r="DV110" s="267"/>
      <c r="DW110" s="267"/>
      <c r="DX110" s="267"/>
      <c r="DY110" s="267"/>
      <c r="DZ110" s="267"/>
      <c r="EA110" s="267"/>
      <c r="EB110" s="267"/>
      <c r="EC110" s="267"/>
      <c r="ED110" s="267"/>
      <c r="EE110" s="267"/>
      <c r="EF110" s="267"/>
      <c r="EG110" s="267"/>
      <c r="EH110" s="267"/>
      <c r="EI110" s="267"/>
      <c r="EJ110" s="267"/>
      <c r="EK110" s="267"/>
      <c r="EL110" s="267"/>
      <c r="EM110" s="267"/>
      <c r="EN110" s="267"/>
      <c r="EO110" s="267"/>
      <c r="EP110" s="267"/>
      <c r="EQ110" s="267"/>
      <c r="ER110" s="267"/>
      <c r="ES110" s="267"/>
      <c r="ET110" s="267"/>
      <c r="EU110" s="267"/>
      <c r="EV110" s="267"/>
      <c r="EW110" s="267"/>
      <c r="EX110" s="267"/>
      <c r="EY110" s="267"/>
      <c r="EZ110" s="267"/>
      <c r="FA110" s="267"/>
      <c r="FB110" s="267"/>
      <c r="FC110" s="267"/>
      <c r="FD110" s="267"/>
      <c r="FE110" s="267"/>
      <c r="FF110" s="267"/>
      <c r="FG110" s="267"/>
      <c r="FH110" s="267"/>
      <c r="FI110" s="267"/>
      <c r="FJ110" s="267"/>
      <c r="FK110" s="267"/>
      <c r="FL110" s="267"/>
      <c r="FM110" s="267"/>
      <c r="FN110" s="267"/>
      <c r="FO110" s="267"/>
      <c r="FP110" s="267"/>
      <c r="FQ110" s="267"/>
      <c r="FR110" s="267"/>
      <c r="FS110" s="267"/>
      <c r="FT110" s="267"/>
      <c r="FU110" s="267"/>
      <c r="FV110" s="267"/>
      <c r="FW110" s="267"/>
      <c r="FX110" s="267"/>
      <c r="FY110" s="267"/>
      <c r="FZ110" s="267"/>
      <c r="GA110" s="267"/>
      <c r="GB110" s="267"/>
      <c r="GC110" s="267"/>
      <c r="GD110" s="267"/>
      <c r="GE110" s="267"/>
      <c r="GF110" s="267"/>
      <c r="GG110" s="267"/>
      <c r="GH110" s="267"/>
      <c r="GI110" s="267"/>
      <c r="GJ110" s="267"/>
      <c r="GK110" s="267"/>
      <c r="GL110" s="267"/>
      <c r="GM110" s="267"/>
      <c r="GN110" s="267"/>
      <c r="GO110" s="267"/>
      <c r="GP110" s="267"/>
      <c r="GQ110" s="267"/>
      <c r="GR110" s="267"/>
      <c r="GS110" s="267"/>
      <c r="GT110" s="267"/>
      <c r="GU110" s="267"/>
      <c r="GV110" s="267"/>
      <c r="GW110" s="267"/>
      <c r="GX110" s="267"/>
      <c r="GY110" s="267"/>
      <c r="GZ110" s="267"/>
      <c r="HA110" s="267"/>
      <c r="HB110" s="267"/>
      <c r="HC110" s="267"/>
      <c r="HD110" s="267"/>
      <c r="HE110" s="267"/>
      <c r="HF110" s="267"/>
      <c r="HG110" s="267"/>
      <c r="HH110" s="267"/>
      <c r="HI110" s="267"/>
      <c r="HJ110" s="267"/>
      <c r="HK110" s="267"/>
      <c r="HL110" s="267"/>
      <c r="HM110" s="267"/>
      <c r="HN110" s="267"/>
      <c r="HO110" s="267"/>
      <c r="HP110" s="267"/>
      <c r="HQ110" s="267"/>
      <c r="HR110" s="267"/>
      <c r="HS110" s="267"/>
      <c r="HT110" s="267"/>
      <c r="HU110" s="267"/>
      <c r="HV110" s="267"/>
      <c r="HW110" s="267"/>
      <c r="HX110" s="267"/>
      <c r="HY110" s="267"/>
      <c r="HZ110" s="267"/>
      <c r="IA110" s="267"/>
      <c r="IB110" s="267"/>
      <c r="IC110" s="267"/>
      <c r="ID110" s="267"/>
      <c r="IE110" s="267"/>
      <c r="IF110" s="267"/>
      <c r="IG110" s="267"/>
      <c r="IH110" s="267"/>
      <c r="II110" s="267"/>
      <c r="IJ110" s="267"/>
      <c r="IK110" s="267"/>
      <c r="IL110" s="267"/>
      <c r="IM110" s="267"/>
      <c r="IN110" s="267"/>
      <c r="IO110" s="267"/>
      <c r="IP110" s="267"/>
      <c r="IQ110" s="267"/>
      <c r="IR110" s="267"/>
      <c r="IS110" s="267"/>
      <c r="IT110" s="267"/>
      <c r="IU110" s="267"/>
      <c r="IV110" s="267"/>
      <c r="IW110" s="267"/>
      <c r="IX110" s="267"/>
      <c r="IY110" s="267"/>
      <c r="IZ110" s="267"/>
      <c r="JA110" s="267"/>
      <c r="JB110" s="267"/>
      <c r="JC110" s="267"/>
      <c r="JD110" s="267"/>
      <c r="JE110" s="267"/>
      <c r="JF110" s="267"/>
      <c r="JG110" s="267"/>
      <c r="JH110" s="267"/>
      <c r="JI110" s="267"/>
      <c r="JJ110" s="267"/>
      <c r="JK110" s="267"/>
      <c r="JL110" s="267"/>
      <c r="JM110" s="267"/>
      <c r="JN110" s="267"/>
      <c r="JO110" s="267"/>
      <c r="JP110" s="267"/>
      <c r="JQ110" s="267"/>
      <c r="JR110" s="267"/>
      <c r="JS110" s="267"/>
      <c r="JT110" s="267"/>
      <c r="JU110" s="267"/>
      <c r="JV110" s="267"/>
      <c r="JW110" s="267"/>
      <c r="JX110" s="267"/>
      <c r="JY110" s="267"/>
      <c r="JZ110" s="267"/>
      <c r="KA110" s="267"/>
      <c r="KB110" s="267"/>
      <c r="KC110" s="267"/>
      <c r="KD110" s="267"/>
      <c r="KE110" s="267"/>
      <c r="KF110" s="267"/>
      <c r="KG110" s="267"/>
      <c r="KH110" s="267"/>
      <c r="KI110" s="267"/>
      <c r="KJ110" s="267"/>
      <c r="KK110" s="267"/>
      <c r="KL110" s="267"/>
      <c r="KM110" s="267"/>
      <c r="KN110" s="267"/>
      <c r="KO110" s="267"/>
      <c r="KP110" s="267"/>
      <c r="KQ110" s="267"/>
      <c r="KR110" s="267"/>
      <c r="KS110" s="267"/>
      <c r="KT110" s="267"/>
      <c r="KU110" s="267"/>
      <c r="KV110" s="267"/>
      <c r="KW110" s="267"/>
      <c r="KX110" s="267"/>
      <c r="KY110" s="267"/>
      <c r="KZ110" s="267"/>
      <c r="LA110" s="267"/>
      <c r="LB110" s="267"/>
      <c r="LC110" s="267"/>
      <c r="LD110" s="267"/>
      <c r="LE110" s="267"/>
      <c r="LF110" s="267"/>
      <c r="LG110" s="267"/>
      <c r="LH110" s="267"/>
      <c r="LI110" s="267"/>
      <c r="LJ110" s="267"/>
      <c r="LK110" s="267"/>
      <c r="LL110" s="267"/>
      <c r="LM110" s="267"/>
      <c r="LN110" s="267"/>
      <c r="LO110" s="267"/>
      <c r="LP110" s="267"/>
      <c r="LQ110" s="267"/>
      <c r="LR110" s="267"/>
      <c r="LS110" s="267"/>
      <c r="LT110" s="267"/>
      <c r="LU110" s="267"/>
      <c r="LV110" s="267"/>
      <c r="LW110" s="267"/>
      <c r="LX110" s="267"/>
      <c r="LY110" s="267"/>
      <c r="LZ110" s="267"/>
      <c r="MA110" s="267"/>
      <c r="MB110" s="267"/>
      <c r="MC110" s="267"/>
      <c r="MD110" s="267"/>
      <c r="ME110" s="267"/>
      <c r="MF110" s="267"/>
      <c r="MG110" s="267"/>
      <c r="MH110" s="267"/>
      <c r="MI110" s="267"/>
      <c r="MJ110" s="267"/>
      <c r="MK110" s="267"/>
      <c r="ML110" s="267"/>
      <c r="MM110" s="267"/>
      <c r="MN110" s="267"/>
      <c r="MO110" s="267"/>
      <c r="MP110" s="267"/>
      <c r="MQ110" s="267"/>
      <c r="MR110" s="267"/>
      <c r="MS110" s="267"/>
      <c r="MT110" s="267"/>
      <c r="MU110" s="267"/>
      <c r="MV110" s="267"/>
      <c r="MW110" s="267"/>
      <c r="MX110" s="267"/>
      <c r="MY110" s="267"/>
      <c r="MZ110" s="267"/>
      <c r="NA110" s="267"/>
      <c r="NB110" s="267"/>
      <c r="NC110" s="267"/>
      <c r="ND110" s="267"/>
      <c r="NE110" s="267"/>
      <c r="NF110" s="267"/>
      <c r="NG110" s="267"/>
      <c r="NH110" s="267"/>
      <c r="NI110" s="267"/>
      <c r="NJ110" s="267"/>
      <c r="NK110" s="267"/>
      <c r="NL110" s="267"/>
      <c r="NM110" s="267"/>
      <c r="NN110" s="267"/>
      <c r="NO110" s="267"/>
      <c r="NP110" s="267"/>
      <c r="NQ110" s="267"/>
      <c r="NR110" s="267"/>
      <c r="NS110" s="267"/>
      <c r="NT110" s="267"/>
      <c r="NU110" s="267"/>
      <c r="NV110" s="267"/>
      <c r="NW110" s="267"/>
      <c r="NX110" s="267"/>
      <c r="NY110" s="267"/>
      <c r="NZ110" s="267"/>
      <c r="OA110" s="267"/>
      <c r="OB110" s="267"/>
      <c r="OC110" s="267"/>
      <c r="OD110" s="267"/>
      <c r="OE110" s="267"/>
      <c r="OF110" s="267"/>
      <c r="OG110" s="267"/>
      <c r="OH110" s="267"/>
      <c r="OI110" s="267"/>
      <c r="OJ110" s="267"/>
      <c r="OK110" s="267"/>
      <c r="OL110" s="267"/>
      <c r="OM110" s="267"/>
      <c r="ON110" s="267"/>
      <c r="OO110" s="267"/>
      <c r="OP110" s="267"/>
      <c r="OQ110" s="267"/>
      <c r="OR110" s="267"/>
      <c r="OS110" s="267"/>
      <c r="OT110" s="267"/>
      <c r="OU110" s="267"/>
      <c r="OV110" s="267"/>
      <c r="OW110" s="267"/>
      <c r="OX110" s="267"/>
      <c r="OY110" s="267"/>
      <c r="OZ110" s="267"/>
      <c r="PA110" s="267"/>
      <c r="PB110" s="267"/>
      <c r="PC110" s="267"/>
      <c r="PD110" s="267"/>
      <c r="PE110" s="267"/>
      <c r="PF110" s="267"/>
      <c r="PG110" s="267"/>
      <c r="PH110" s="267"/>
      <c r="PI110" s="267"/>
      <c r="PJ110" s="267"/>
      <c r="PK110" s="267"/>
      <c r="PL110" s="267"/>
      <c r="PM110" s="267"/>
      <c r="PN110" s="267"/>
      <c r="PO110" s="267"/>
      <c r="PP110" s="267"/>
      <c r="PQ110" s="267"/>
      <c r="PR110" s="267"/>
      <c r="PS110" s="267"/>
      <c r="PT110" s="267"/>
      <c r="PU110" s="267"/>
      <c r="PV110" s="267"/>
      <c r="PW110" s="267"/>
      <c r="PX110" s="267"/>
      <c r="PY110" s="267"/>
      <c r="PZ110" s="267"/>
      <c r="QA110" s="267"/>
      <c r="QB110" s="267"/>
      <c r="QC110" s="267"/>
      <c r="QD110" s="267"/>
      <c r="QE110" s="267"/>
      <c r="QF110" s="267"/>
      <c r="QG110" s="267"/>
      <c r="QH110" s="267"/>
      <c r="QI110" s="267"/>
      <c r="QJ110" s="267"/>
      <c r="QK110" s="267"/>
      <c r="QL110" s="267"/>
      <c r="QM110" s="267"/>
      <c r="QN110" s="267"/>
      <c r="QO110" s="267"/>
      <c r="QP110" s="267"/>
      <c r="QQ110" s="267"/>
      <c r="QR110" s="267"/>
      <c r="QS110" s="267"/>
      <c r="QT110" s="267"/>
      <c r="QU110" s="267"/>
      <c r="QV110" s="267"/>
      <c r="QW110" s="267"/>
      <c r="QX110" s="267"/>
      <c r="QY110" s="267"/>
      <c r="QZ110" s="267"/>
      <c r="RA110" s="267"/>
      <c r="RB110" s="267"/>
      <c r="RC110" s="267"/>
      <c r="RD110" s="267"/>
      <c r="RE110" s="267"/>
      <c r="RF110" s="267"/>
      <c r="RG110" s="267"/>
      <c r="RH110" s="267"/>
      <c r="RI110" s="267"/>
      <c r="RJ110" s="267"/>
      <c r="RK110" s="267"/>
      <c r="RL110" s="267"/>
      <c r="RM110" s="267"/>
      <c r="RN110" s="267"/>
      <c r="RO110" s="267"/>
      <c r="RP110" s="267"/>
      <c r="RQ110" s="267"/>
      <c r="RR110" s="267"/>
      <c r="RS110" s="267"/>
      <c r="RT110" s="267"/>
      <c r="RU110" s="267"/>
      <c r="RV110" s="267"/>
      <c r="RW110" s="267"/>
      <c r="RX110" s="267"/>
      <c r="RY110" s="267"/>
      <c r="RZ110" s="267"/>
      <c r="SA110" s="267"/>
      <c r="SB110" s="267"/>
      <c r="SC110" s="267"/>
      <c r="SD110" s="267"/>
      <c r="SE110" s="267"/>
      <c r="SF110" s="267"/>
      <c r="SG110" s="267"/>
      <c r="SH110" s="267"/>
      <c r="SI110" s="267"/>
      <c r="SJ110" s="267"/>
      <c r="SK110" s="267"/>
      <c r="SL110" s="267"/>
      <c r="SM110" s="267"/>
      <c r="SN110" s="267"/>
      <c r="SO110" s="267"/>
      <c r="SP110" s="267"/>
      <c r="SQ110" s="267"/>
      <c r="SR110" s="267"/>
      <c r="SS110" s="267"/>
      <c r="ST110" s="267"/>
      <c r="SU110" s="267"/>
      <c r="SV110" s="267"/>
      <c r="SW110" s="267"/>
      <c r="SX110" s="267"/>
      <c r="SY110" s="267"/>
      <c r="SZ110" s="267"/>
      <c r="TA110" s="267"/>
      <c r="TB110" s="267"/>
      <c r="TC110" s="267"/>
      <c r="TD110" s="267"/>
      <c r="TE110" s="267"/>
      <c r="TF110" s="267"/>
      <c r="TG110" s="267"/>
      <c r="TH110" s="267"/>
      <c r="TI110" s="267"/>
      <c r="TJ110" s="267"/>
      <c r="TK110" s="267"/>
      <c r="TL110" s="267"/>
      <c r="TM110" s="267"/>
      <c r="TN110" s="267"/>
      <c r="TO110" s="267"/>
      <c r="TP110" s="267"/>
      <c r="TQ110" s="267"/>
      <c r="TR110" s="267"/>
      <c r="TS110" s="267"/>
      <c r="TT110" s="267"/>
      <c r="TU110" s="267"/>
      <c r="TV110" s="267"/>
      <c r="TW110" s="267"/>
      <c r="TX110" s="267"/>
      <c r="TY110" s="267"/>
      <c r="TZ110" s="267"/>
      <c r="UA110" s="267"/>
      <c r="UB110" s="267"/>
      <c r="UC110" s="267"/>
      <c r="UD110" s="267"/>
      <c r="UE110" s="267"/>
      <c r="UF110" s="267"/>
      <c r="UG110" s="267"/>
      <c r="UH110" s="267"/>
      <c r="UI110" s="267"/>
      <c r="UJ110" s="267"/>
      <c r="UK110" s="267"/>
      <c r="UL110" s="267"/>
      <c r="UM110" s="267"/>
      <c r="UN110" s="267"/>
      <c r="UO110" s="267"/>
      <c r="UP110" s="267"/>
      <c r="UQ110" s="267"/>
      <c r="UR110" s="267"/>
      <c r="US110" s="267"/>
      <c r="UT110" s="267"/>
      <c r="UU110" s="267"/>
      <c r="UV110" s="267"/>
      <c r="UW110" s="267"/>
      <c r="UX110" s="267"/>
      <c r="UY110" s="267"/>
      <c r="UZ110" s="267"/>
      <c r="VA110" s="267"/>
      <c r="VB110" s="267"/>
      <c r="VC110" s="267"/>
      <c r="VD110" s="267"/>
      <c r="VE110" s="267"/>
      <c r="VF110" s="267"/>
      <c r="VG110" s="267"/>
      <c r="VH110" s="267"/>
      <c r="VI110" s="267"/>
      <c r="VJ110" s="267"/>
      <c r="VK110" s="267"/>
      <c r="VL110" s="267"/>
      <c r="VM110" s="267"/>
      <c r="VN110" s="267"/>
      <c r="VO110" s="267"/>
      <c r="VP110" s="267"/>
      <c r="VQ110" s="267"/>
      <c r="VR110" s="267"/>
      <c r="VS110" s="267"/>
      <c r="VT110" s="267"/>
      <c r="VU110" s="267"/>
      <c r="VV110" s="267"/>
      <c r="VW110" s="267"/>
      <c r="VX110" s="267"/>
      <c r="VY110" s="267"/>
      <c r="VZ110" s="267"/>
      <c r="WA110" s="267"/>
      <c r="WB110" s="267"/>
      <c r="WC110" s="267"/>
      <c r="WD110" s="267"/>
      <c r="WE110" s="267"/>
      <c r="WF110" s="267"/>
      <c r="WG110" s="267"/>
      <c r="WH110" s="267"/>
      <c r="WI110" s="267"/>
      <c r="WJ110" s="267"/>
      <c r="WK110" s="267"/>
      <c r="WL110" s="267"/>
      <c r="WM110" s="267"/>
      <c r="WN110" s="267"/>
      <c r="WO110" s="267"/>
      <c r="WP110" s="267"/>
      <c r="WQ110" s="267"/>
      <c r="WR110" s="267"/>
      <c r="WS110" s="267"/>
      <c r="WT110" s="267"/>
      <c r="WU110" s="267"/>
      <c r="WV110" s="267"/>
      <c r="WW110" s="267"/>
      <c r="WX110" s="267"/>
      <c r="WY110" s="267"/>
      <c r="WZ110" s="267"/>
      <c r="XA110" s="267"/>
      <c r="XB110" s="267"/>
      <c r="XC110" s="267"/>
      <c r="XD110" s="267"/>
      <c r="XE110" s="267"/>
      <c r="XF110" s="267"/>
      <c r="XG110" s="267"/>
      <c r="XH110" s="267"/>
      <c r="XI110" s="267"/>
      <c r="XJ110" s="267"/>
      <c r="XK110" s="267"/>
      <c r="XL110" s="267"/>
      <c r="XM110" s="267"/>
      <c r="XN110" s="267"/>
      <c r="XO110" s="267"/>
      <c r="XP110" s="267"/>
      <c r="XQ110" s="267"/>
      <c r="XR110" s="267"/>
      <c r="XS110" s="267"/>
      <c r="XT110" s="267"/>
      <c r="XU110" s="267"/>
      <c r="XV110" s="267"/>
      <c r="XW110" s="267"/>
      <c r="XX110" s="267"/>
      <c r="XY110" s="267"/>
      <c r="XZ110" s="267"/>
      <c r="YA110" s="267"/>
      <c r="YB110" s="267"/>
      <c r="YC110" s="267"/>
      <c r="YD110" s="267"/>
      <c r="YE110" s="267"/>
      <c r="YF110" s="267"/>
      <c r="YG110" s="267"/>
      <c r="YH110" s="267"/>
      <c r="YI110" s="267"/>
      <c r="YJ110" s="267"/>
      <c r="YK110" s="267"/>
      <c r="YL110" s="267"/>
      <c r="YM110" s="267"/>
      <c r="YN110" s="267"/>
      <c r="YO110" s="267"/>
      <c r="YP110" s="267"/>
      <c r="YQ110" s="267"/>
      <c r="YR110" s="267"/>
      <c r="YS110" s="267"/>
      <c r="YT110" s="267"/>
      <c r="YU110" s="267"/>
      <c r="YV110" s="267"/>
      <c r="YW110" s="267"/>
      <c r="YX110" s="267"/>
      <c r="YY110" s="267"/>
      <c r="YZ110" s="267"/>
      <c r="ZA110" s="267"/>
      <c r="ZB110" s="267"/>
      <c r="ZC110" s="267"/>
      <c r="ZD110" s="267"/>
      <c r="ZE110" s="267"/>
      <c r="ZF110" s="267"/>
      <c r="ZG110" s="267"/>
      <c r="ZH110" s="267"/>
      <c r="ZI110" s="267"/>
      <c r="ZJ110" s="267"/>
      <c r="ZK110" s="267"/>
      <c r="ZL110" s="267"/>
      <c r="ZM110" s="267"/>
      <c r="ZN110" s="267"/>
      <c r="ZO110" s="267"/>
      <c r="ZP110" s="267"/>
      <c r="ZQ110" s="267"/>
      <c r="ZR110" s="267"/>
      <c r="ZS110" s="267"/>
      <c r="ZT110" s="267"/>
      <c r="ZU110" s="267"/>
      <c r="ZV110" s="267"/>
      <c r="ZW110" s="267"/>
      <c r="ZX110" s="267"/>
      <c r="ZY110" s="267"/>
      <c r="ZZ110" s="267"/>
      <c r="AAA110" s="267"/>
      <c r="AAB110" s="267"/>
      <c r="AAC110" s="267"/>
      <c r="AAD110" s="267"/>
      <c r="AAE110" s="267"/>
      <c r="AAF110" s="267"/>
      <c r="AAG110" s="267"/>
      <c r="AAH110" s="267"/>
      <c r="AAI110" s="267"/>
      <c r="AAJ110" s="267"/>
      <c r="AAK110" s="267"/>
      <c r="AAL110" s="267"/>
      <c r="AAM110" s="267"/>
      <c r="AAN110" s="267"/>
      <c r="AAO110" s="267"/>
      <c r="AAP110" s="267"/>
      <c r="AAQ110" s="267"/>
      <c r="AAR110" s="267"/>
      <c r="AAS110" s="267"/>
      <c r="AAT110" s="267"/>
      <c r="AAU110" s="267"/>
      <c r="AAV110" s="267"/>
      <c r="AAW110" s="267"/>
      <c r="AAX110" s="267"/>
      <c r="AAY110" s="267"/>
      <c r="AAZ110" s="267"/>
      <c r="ABA110" s="267"/>
      <c r="ABB110" s="267"/>
      <c r="ABC110" s="267"/>
      <c r="ABD110" s="267"/>
      <c r="ABE110" s="267"/>
      <c r="ABF110" s="267"/>
      <c r="ABG110" s="267"/>
      <c r="ABH110" s="267"/>
      <c r="ABI110" s="267"/>
      <c r="ABJ110" s="267"/>
      <c r="ABK110" s="267"/>
      <c r="ABL110" s="267"/>
      <c r="ABM110" s="267"/>
      <c r="ABN110" s="267"/>
      <c r="ABO110" s="267"/>
      <c r="ABP110" s="267"/>
      <c r="ABQ110" s="267"/>
      <c r="ABR110" s="267"/>
      <c r="ABS110" s="267"/>
      <c r="ABT110" s="267"/>
      <c r="ABU110" s="267"/>
      <c r="ABV110" s="267"/>
      <c r="ABW110" s="267"/>
      <c r="ABX110" s="267"/>
      <c r="ABY110" s="267"/>
      <c r="ABZ110" s="267"/>
      <c r="ACA110" s="267"/>
      <c r="ACB110" s="267"/>
      <c r="ACC110" s="267"/>
      <c r="ACD110" s="267"/>
      <c r="ACE110" s="267"/>
      <c r="ACF110" s="267"/>
      <c r="ACG110" s="267"/>
      <c r="ACH110" s="267"/>
      <c r="ACI110" s="267"/>
      <c r="ACJ110" s="267"/>
      <c r="ACK110" s="267"/>
      <c r="ACL110" s="267"/>
      <c r="ACM110" s="267"/>
      <c r="ACN110" s="267"/>
      <c r="ACO110" s="267"/>
      <c r="ACP110" s="267"/>
      <c r="ACQ110" s="267"/>
      <c r="ACR110" s="267"/>
      <c r="ACS110" s="267"/>
      <c r="ACT110" s="267"/>
      <c r="ACU110" s="267"/>
      <c r="ACV110" s="267"/>
      <c r="ACW110" s="267"/>
      <c r="ACX110" s="267"/>
      <c r="ACY110" s="267"/>
      <c r="ACZ110" s="267"/>
      <c r="ADA110" s="267"/>
      <c r="ADB110" s="267"/>
      <c r="ADC110" s="267"/>
      <c r="ADD110" s="267"/>
      <c r="ADE110" s="267"/>
      <c r="ADF110" s="267"/>
      <c r="ADG110" s="267"/>
      <c r="ADH110" s="267"/>
      <c r="ADI110" s="267"/>
      <c r="ADJ110" s="267"/>
      <c r="ADK110" s="267"/>
      <c r="ADL110" s="267"/>
      <c r="ADM110" s="267"/>
      <c r="ADN110" s="267"/>
      <c r="ADO110" s="267"/>
      <c r="ADP110" s="267"/>
      <c r="ADQ110" s="267"/>
      <c r="ADR110" s="267"/>
      <c r="ADS110" s="267"/>
      <c r="ADT110" s="267"/>
      <c r="ADU110" s="267"/>
      <c r="ADV110" s="267"/>
      <c r="ADW110" s="267"/>
      <c r="ADX110" s="267"/>
      <c r="ADY110" s="267"/>
      <c r="ADZ110" s="267"/>
      <c r="AEA110" s="267"/>
      <c r="AEB110" s="267"/>
      <c r="AEC110" s="267"/>
      <c r="AED110" s="267"/>
      <c r="AEE110" s="267"/>
      <c r="AEF110" s="267"/>
      <c r="AEG110" s="267"/>
      <c r="AEH110" s="267"/>
      <c r="AEI110" s="267"/>
      <c r="AEJ110" s="267"/>
      <c r="AEK110" s="267"/>
      <c r="AEL110" s="267"/>
      <c r="AEM110" s="267"/>
      <c r="AEN110" s="267"/>
      <c r="AEO110" s="267"/>
      <c r="AEP110" s="267"/>
      <c r="AEQ110" s="267"/>
      <c r="AER110" s="267"/>
      <c r="AES110" s="267"/>
      <c r="AET110" s="267"/>
      <c r="AEU110" s="267"/>
      <c r="AEV110" s="267"/>
      <c r="AEW110" s="267"/>
      <c r="AEX110" s="267"/>
      <c r="AEY110" s="267"/>
      <c r="AEZ110" s="267"/>
      <c r="AFA110" s="267"/>
      <c r="AFB110" s="267"/>
      <c r="AFC110" s="267"/>
      <c r="AFD110" s="267"/>
      <c r="AFE110" s="267"/>
      <c r="AFF110" s="267"/>
      <c r="AFG110" s="267"/>
      <c r="AFH110" s="267"/>
      <c r="AFI110" s="267"/>
      <c r="AFJ110" s="267"/>
      <c r="AFK110" s="267"/>
      <c r="AFL110" s="267"/>
      <c r="AFM110" s="267"/>
      <c r="AFN110" s="267"/>
      <c r="AFO110" s="267"/>
      <c r="AFP110" s="267"/>
      <c r="AFQ110" s="267"/>
      <c r="AFR110" s="267"/>
      <c r="AFS110" s="267"/>
      <c r="AFT110" s="267"/>
      <c r="AFU110" s="267"/>
      <c r="AFV110" s="267"/>
      <c r="AFW110" s="267"/>
      <c r="AFX110" s="267"/>
      <c r="AFY110" s="267"/>
      <c r="AFZ110" s="267"/>
      <c r="AGA110" s="267"/>
      <c r="AGB110" s="267"/>
      <c r="AGC110" s="267"/>
      <c r="AGD110" s="267"/>
      <c r="AGE110" s="267"/>
      <c r="AGF110" s="267"/>
      <c r="AGG110" s="267"/>
      <c r="AGH110" s="267"/>
      <c r="AGI110" s="267"/>
      <c r="AGJ110" s="267"/>
      <c r="AGK110" s="267"/>
      <c r="AGL110" s="267"/>
      <c r="AGM110" s="267"/>
      <c r="AGN110" s="267"/>
      <c r="AGO110" s="267"/>
      <c r="AGP110" s="267"/>
      <c r="AGQ110" s="267"/>
      <c r="AGR110" s="267"/>
      <c r="AGS110" s="267"/>
      <c r="AGT110" s="267"/>
      <c r="AGU110" s="267"/>
      <c r="AGV110" s="267"/>
      <c r="AGW110" s="267"/>
      <c r="AGX110" s="267"/>
      <c r="AGY110" s="267"/>
      <c r="AGZ110" s="267"/>
      <c r="AHA110" s="267"/>
      <c r="AHB110" s="267"/>
      <c r="AHC110" s="267"/>
      <c r="AHD110" s="267"/>
      <c r="AHE110" s="267"/>
      <c r="AHF110" s="267"/>
      <c r="AHG110" s="267"/>
      <c r="AHH110" s="267"/>
      <c r="AHI110" s="267"/>
      <c r="AHJ110" s="267"/>
      <c r="AHK110" s="267"/>
      <c r="AHL110" s="267"/>
      <c r="AHM110" s="267"/>
      <c r="AHN110" s="267"/>
      <c r="AHO110" s="267"/>
      <c r="AHP110" s="267"/>
      <c r="AHQ110" s="267"/>
      <c r="AHR110" s="267"/>
      <c r="AHS110" s="267"/>
      <c r="AHT110" s="267"/>
      <c r="AHU110" s="267"/>
      <c r="AHV110" s="267"/>
      <c r="AHW110" s="267"/>
      <c r="AHX110" s="267"/>
      <c r="AHY110" s="267"/>
      <c r="AHZ110" s="267"/>
      <c r="AIA110" s="267"/>
      <c r="AIB110" s="267"/>
      <c r="AIC110" s="267"/>
      <c r="AID110" s="267"/>
      <c r="AIE110" s="267"/>
      <c r="AIF110" s="267"/>
      <c r="AIG110" s="267"/>
      <c r="AIH110" s="267"/>
      <c r="AII110" s="267"/>
      <c r="AIJ110" s="267"/>
      <c r="AIK110" s="267"/>
      <c r="AIL110" s="267"/>
      <c r="AIM110" s="267"/>
      <c r="AIN110" s="267"/>
      <c r="AIO110" s="267"/>
      <c r="AIP110" s="267"/>
      <c r="AIQ110" s="267"/>
      <c r="AIR110" s="267"/>
      <c r="AIS110" s="267"/>
      <c r="AIT110" s="267"/>
      <c r="AIU110" s="267"/>
      <c r="AIV110" s="267"/>
      <c r="AIW110" s="267"/>
      <c r="AIX110" s="267"/>
      <c r="AIY110" s="267"/>
      <c r="AIZ110" s="267"/>
      <c r="AJA110" s="267"/>
      <c r="AJB110" s="267"/>
      <c r="AJC110" s="267"/>
      <c r="AJD110" s="267"/>
      <c r="AJE110" s="267"/>
      <c r="AJF110" s="267"/>
      <c r="AJG110" s="267"/>
      <c r="AJH110" s="267"/>
      <c r="AJI110" s="267"/>
      <c r="AJJ110" s="267"/>
      <c r="AJK110" s="267"/>
      <c r="AJL110" s="267"/>
      <c r="AJM110" s="267"/>
      <c r="AJN110" s="267"/>
      <c r="AJO110" s="267"/>
      <c r="AJP110" s="267"/>
      <c r="AJQ110" s="267"/>
      <c r="AJR110" s="267"/>
      <c r="AJS110" s="267"/>
      <c r="AJT110" s="267"/>
      <c r="AJU110" s="267"/>
      <c r="AJV110" s="267"/>
      <c r="AJW110" s="267"/>
      <c r="AJX110" s="267"/>
      <c r="AJY110" s="267"/>
      <c r="AJZ110" s="267"/>
      <c r="AKA110" s="267"/>
      <c r="AKB110" s="267"/>
      <c r="AKC110" s="267"/>
      <c r="AKD110" s="267"/>
      <c r="AKE110" s="267"/>
      <c r="AKF110" s="267"/>
      <c r="AKG110" s="267"/>
      <c r="AKH110" s="267"/>
      <c r="AKI110" s="267"/>
      <c r="AKJ110" s="267"/>
      <c r="AKK110" s="267"/>
      <c r="AKL110" s="267"/>
      <c r="AKM110" s="267"/>
      <c r="AKN110" s="267"/>
      <c r="AKO110" s="267"/>
      <c r="AKP110" s="267"/>
      <c r="AKQ110" s="267"/>
      <c r="AKR110" s="267"/>
      <c r="AKS110" s="267"/>
      <c r="AKT110" s="267"/>
      <c r="AKU110" s="267"/>
      <c r="AKV110" s="267"/>
      <c r="AKW110" s="267"/>
      <c r="AKX110" s="267"/>
      <c r="AKY110" s="267"/>
      <c r="AKZ110" s="267"/>
      <c r="ALA110" s="267"/>
      <c r="ALB110" s="267"/>
      <c r="ALC110" s="267"/>
      <c r="ALD110" s="267"/>
      <c r="ALE110" s="267"/>
      <c r="ALF110" s="267"/>
      <c r="ALG110" s="267"/>
      <c r="ALH110" s="267"/>
      <c r="ALI110" s="267"/>
      <c r="ALJ110" s="267"/>
      <c r="ALK110" s="267"/>
      <c r="ALL110" s="267"/>
      <c r="ALM110" s="267"/>
      <c r="ALN110" s="267"/>
      <c r="ALO110" s="267"/>
      <c r="ALP110" s="267"/>
      <c r="ALQ110" s="267"/>
      <c r="ALR110" s="267"/>
      <c r="ALS110" s="267"/>
      <c r="ALT110" s="267"/>
      <c r="ALU110" s="267"/>
      <c r="ALV110" s="267"/>
      <c r="ALW110" s="267"/>
      <c r="ALX110" s="267"/>
      <c r="ALY110" s="267"/>
      <c r="ALZ110" s="267"/>
      <c r="AMA110" s="267"/>
      <c r="AMB110" s="267"/>
      <c r="AMC110" s="267"/>
      <c r="AMD110" s="267"/>
      <c r="AME110" s="267"/>
      <c r="AMF110" s="267"/>
      <c r="AMG110" s="267"/>
      <c r="AMH110" s="267"/>
    </row>
    <row r="111" spans="1:1025" s="267" customFormat="1" ht="12.75">
      <c r="A111" s="1055" t="s">
        <v>2321</v>
      </c>
      <c r="B111" s="1007" t="s">
        <v>8401</v>
      </c>
      <c r="C111" s="1047">
        <v>102552696.02</v>
      </c>
      <c r="D111" s="1047">
        <v>407883381.70999998</v>
      </c>
      <c r="E111" s="1047">
        <v>510436077.73000002</v>
      </c>
      <c r="F111" s="1047">
        <v>451465618.85000002</v>
      </c>
      <c r="G111" s="1047">
        <v>58970458.880000003</v>
      </c>
      <c r="H111" s="1054">
        <f t="shared" si="1"/>
        <v>0.88447043331605379</v>
      </c>
      <c r="I111" s="1007"/>
      <c r="AMI111" s="239"/>
      <c r="AMJ111" s="239"/>
      <c r="AMK111" s="239"/>
    </row>
    <row r="112" spans="1:1025" s="267" customFormat="1" ht="12.75">
      <c r="A112" s="1012" t="s">
        <v>2322</v>
      </c>
      <c r="B112" s="1007" t="s">
        <v>8401</v>
      </c>
      <c r="C112" s="1047">
        <v>102552696.02</v>
      </c>
      <c r="D112" s="1047">
        <v>407883381.70999998</v>
      </c>
      <c r="E112" s="1047">
        <v>510436077.73000002</v>
      </c>
      <c r="F112" s="1047">
        <v>451465618.85000002</v>
      </c>
      <c r="G112" s="1047">
        <v>58970458.880000003</v>
      </c>
      <c r="H112" s="1054">
        <f t="shared" si="1"/>
        <v>0.88447043331605379</v>
      </c>
      <c r="I112" s="1007"/>
      <c r="AMI112" s="239"/>
      <c r="AMJ112" s="239"/>
      <c r="AMK112" s="239"/>
    </row>
    <row r="113" spans="1:1025" s="267" customFormat="1" ht="12.75">
      <c r="A113" s="1055" t="s">
        <v>2323</v>
      </c>
      <c r="B113" s="1007" t="s">
        <v>8402</v>
      </c>
      <c r="C113" s="1047">
        <v>378398804</v>
      </c>
      <c r="D113" s="1047">
        <v>724486450.08000004</v>
      </c>
      <c r="E113" s="1047">
        <v>1102885254.0799999</v>
      </c>
      <c r="F113" s="1047">
        <v>509307111.05000001</v>
      </c>
      <c r="G113" s="1047">
        <v>593578143.02999997</v>
      </c>
      <c r="H113" s="1054">
        <f t="shared" si="1"/>
        <v>0.46179519507208538</v>
      </c>
      <c r="I113" s="1007"/>
      <c r="AMI113" s="239"/>
      <c r="AMJ113" s="239"/>
      <c r="AMK113" s="239"/>
    </row>
    <row r="114" spans="1:1025" s="267" customFormat="1" ht="12.75">
      <c r="A114" s="1012" t="s">
        <v>2324</v>
      </c>
      <c r="B114" s="1007" t="s">
        <v>8402</v>
      </c>
      <c r="C114" s="1047">
        <v>378398804</v>
      </c>
      <c r="D114" s="1047">
        <v>724486450.08000004</v>
      </c>
      <c r="E114" s="1047">
        <v>1102885254.0799999</v>
      </c>
      <c r="F114" s="1047">
        <v>509307111.05000001</v>
      </c>
      <c r="G114" s="1047">
        <v>593578143.02999997</v>
      </c>
      <c r="H114" s="1054">
        <f t="shared" si="1"/>
        <v>0.46179519507208538</v>
      </c>
      <c r="I114" s="1007"/>
      <c r="AMI114" s="239"/>
      <c r="AMJ114" s="239"/>
      <c r="AMK114" s="239"/>
    </row>
    <row r="115" spans="1:1025" s="267" customFormat="1" ht="12.75">
      <c r="A115" s="1055" t="s">
        <v>2325</v>
      </c>
      <c r="B115" s="1007" t="s">
        <v>2326</v>
      </c>
      <c r="C115" s="1047">
        <v>1737973265.8399999</v>
      </c>
      <c r="D115" s="1047">
        <v>363079106.08999997</v>
      </c>
      <c r="E115" s="1047">
        <v>2101052371.9300001</v>
      </c>
      <c r="F115" s="1047">
        <v>1791801526.6500001</v>
      </c>
      <c r="G115" s="1047">
        <v>309250845.27999997</v>
      </c>
      <c r="H115" s="1054">
        <f t="shared" si="1"/>
        <v>0.85281145324524865</v>
      </c>
      <c r="I115" s="1007"/>
      <c r="AMI115" s="239"/>
      <c r="AMJ115" s="239"/>
      <c r="AMK115" s="239"/>
    </row>
    <row r="116" spans="1:1025" s="267" customFormat="1" ht="12.75">
      <c r="A116" s="1012" t="s">
        <v>2327</v>
      </c>
      <c r="B116" s="1007" t="s">
        <v>2326</v>
      </c>
      <c r="C116" s="1047">
        <v>1737973265.8399999</v>
      </c>
      <c r="D116" s="1047">
        <v>363079106.08999997</v>
      </c>
      <c r="E116" s="1047">
        <v>2101052371.9300001</v>
      </c>
      <c r="F116" s="1047">
        <v>1791801526.6500001</v>
      </c>
      <c r="G116" s="1047">
        <v>309250845.27999997</v>
      </c>
      <c r="H116" s="1054">
        <f t="shared" si="1"/>
        <v>0.85281145324524865</v>
      </c>
      <c r="I116" s="1007"/>
      <c r="AMI116" s="239"/>
      <c r="AMJ116" s="239"/>
      <c r="AMK116" s="239"/>
    </row>
    <row r="117" spans="1:1025" s="267" customFormat="1" ht="12.75">
      <c r="A117" s="1012" t="s">
        <v>2328</v>
      </c>
      <c r="B117" s="1007" t="s">
        <v>2329</v>
      </c>
      <c r="C117" s="1047">
        <v>1463493576.6800001</v>
      </c>
      <c r="D117" s="1047">
        <v>223179967.59</v>
      </c>
      <c r="E117" s="1047">
        <v>1686673544.27</v>
      </c>
      <c r="F117" s="1047">
        <v>1248954105.2</v>
      </c>
      <c r="G117" s="1047">
        <v>437719439.06999999</v>
      </c>
      <c r="H117" s="1054">
        <f t="shared" si="1"/>
        <v>0.74048360421788262</v>
      </c>
      <c r="I117" s="1007"/>
      <c r="AMI117" s="239"/>
      <c r="AMJ117" s="239"/>
      <c r="AMK117" s="239"/>
    </row>
    <row r="118" spans="1:1025" s="267" customFormat="1" ht="12.75">
      <c r="A118" s="1012" t="s">
        <v>2330</v>
      </c>
      <c r="B118" s="1007" t="s">
        <v>2329</v>
      </c>
      <c r="C118" s="1047">
        <v>1463493576.6800001</v>
      </c>
      <c r="D118" s="1047">
        <v>223179967.59</v>
      </c>
      <c r="E118" s="1047">
        <v>1686673544.27</v>
      </c>
      <c r="F118" s="1047">
        <v>1248954105.2</v>
      </c>
      <c r="G118" s="1047">
        <v>437719439.06999999</v>
      </c>
      <c r="H118" s="1054">
        <f t="shared" si="1"/>
        <v>0.74048360421788262</v>
      </c>
      <c r="I118" s="1007"/>
      <c r="AMI118" s="239"/>
      <c r="AMJ118" s="239"/>
      <c r="AMK118" s="239"/>
    </row>
    <row r="119" spans="1:1025" s="267" customFormat="1" ht="12.75">
      <c r="A119" s="1012" t="s">
        <v>2331</v>
      </c>
      <c r="B119" s="1007" t="s">
        <v>8403</v>
      </c>
      <c r="C119" s="1047">
        <v>1429453351.9000001</v>
      </c>
      <c r="D119" s="1047">
        <v>-238105310.94999999</v>
      </c>
      <c r="E119" s="1047">
        <v>1191348040.95</v>
      </c>
      <c r="F119" s="1047">
        <v>1038616942.16</v>
      </c>
      <c r="G119" s="1047">
        <v>152731098.78999999</v>
      </c>
      <c r="H119" s="1054">
        <f t="shared" si="1"/>
        <v>0.87179976502231049</v>
      </c>
      <c r="I119" s="1007"/>
      <c r="AMI119" s="239"/>
      <c r="AMJ119" s="239"/>
      <c r="AMK119" s="239"/>
    </row>
    <row r="120" spans="1:1025" s="267" customFormat="1" ht="12.75">
      <c r="A120" s="1055" t="s">
        <v>2332</v>
      </c>
      <c r="B120" s="1007" t="s">
        <v>2333</v>
      </c>
      <c r="C120" s="1047">
        <v>185315194.65000001</v>
      </c>
      <c r="D120" s="1047">
        <v>-41175584.039999999</v>
      </c>
      <c r="E120" s="1047">
        <v>144139610.61000001</v>
      </c>
      <c r="F120" s="1047">
        <v>119871962.65000001</v>
      </c>
      <c r="G120" s="1047">
        <v>24267647.960000001</v>
      </c>
      <c r="H120" s="1054">
        <f t="shared" si="1"/>
        <v>0.83163789705481284</v>
      </c>
      <c r="I120" s="1007"/>
      <c r="AMI120" s="239"/>
      <c r="AMJ120" s="239"/>
      <c r="AMK120" s="239"/>
    </row>
    <row r="121" spans="1:1025" s="267" customFormat="1" ht="12.75">
      <c r="A121" s="1012" t="s">
        <v>2334</v>
      </c>
      <c r="B121" s="1007" t="s">
        <v>2333</v>
      </c>
      <c r="C121" s="1047">
        <v>185315194.65000001</v>
      </c>
      <c r="D121" s="1047">
        <v>-41175584.039999999</v>
      </c>
      <c r="E121" s="1047">
        <v>144139610.61000001</v>
      </c>
      <c r="F121" s="1047">
        <v>119871962.65000001</v>
      </c>
      <c r="G121" s="1047">
        <v>24267647.960000001</v>
      </c>
      <c r="H121" s="1054">
        <f t="shared" si="1"/>
        <v>0.83163789705481284</v>
      </c>
      <c r="I121" s="1007"/>
      <c r="AMI121" s="239"/>
      <c r="AMJ121" s="239"/>
      <c r="AMK121" s="239"/>
    </row>
    <row r="122" spans="1:1025" s="267" customFormat="1" ht="12.75">
      <c r="A122" s="1055" t="s">
        <v>2335</v>
      </c>
      <c r="B122" s="1007" t="s">
        <v>2336</v>
      </c>
      <c r="C122" s="1047">
        <v>590358157.25</v>
      </c>
      <c r="D122" s="1047">
        <v>-150418899.24000001</v>
      </c>
      <c r="E122" s="1047">
        <v>439939258.00999999</v>
      </c>
      <c r="F122" s="1047">
        <v>390361814.14999998</v>
      </c>
      <c r="G122" s="1047">
        <v>49577443.859999999</v>
      </c>
      <c r="H122" s="1054">
        <f t="shared" si="1"/>
        <v>0.88730843415916949</v>
      </c>
      <c r="I122" s="1007"/>
      <c r="AMI122" s="239"/>
      <c r="AMJ122" s="239"/>
      <c r="AMK122" s="239"/>
    </row>
    <row r="123" spans="1:1025" s="267" customFormat="1" ht="12.75">
      <c r="A123" s="1012" t="s">
        <v>2337</v>
      </c>
      <c r="B123" s="1007" t="s">
        <v>2336</v>
      </c>
      <c r="C123" s="1047">
        <v>590358157.25</v>
      </c>
      <c r="D123" s="1047">
        <v>-150418899.24000001</v>
      </c>
      <c r="E123" s="1047">
        <v>439939258.00999999</v>
      </c>
      <c r="F123" s="1047">
        <v>390361814.14999998</v>
      </c>
      <c r="G123" s="1047">
        <v>49577443.859999999</v>
      </c>
      <c r="H123" s="1054">
        <f t="shared" si="1"/>
        <v>0.88730843415916949</v>
      </c>
      <c r="I123" s="1007"/>
      <c r="AMI123" s="239"/>
      <c r="AMJ123" s="239"/>
      <c r="AMK123" s="239"/>
    </row>
    <row r="124" spans="1:1025" s="267" customFormat="1" ht="12.75">
      <c r="A124" s="1055" t="s">
        <v>2338</v>
      </c>
      <c r="B124" s="1007" t="s">
        <v>2339</v>
      </c>
      <c r="C124" s="1047">
        <v>322490000</v>
      </c>
      <c r="D124" s="1047">
        <v>-16084037.210000001</v>
      </c>
      <c r="E124" s="1047">
        <v>306405962.79000002</v>
      </c>
      <c r="F124" s="1047">
        <v>273479380.61000001</v>
      </c>
      <c r="G124" s="1047">
        <v>32926582.18</v>
      </c>
      <c r="H124" s="1054">
        <f t="shared" si="1"/>
        <v>0.89253935569600273</v>
      </c>
      <c r="I124" s="1007"/>
      <c r="AMI124" s="239"/>
      <c r="AMJ124" s="239"/>
      <c r="AMK124" s="239"/>
    </row>
    <row r="125" spans="1:1025" s="267" customFormat="1" ht="12.75">
      <c r="A125" s="1012" t="s">
        <v>2340</v>
      </c>
      <c r="B125" s="1007" t="s">
        <v>2339</v>
      </c>
      <c r="C125" s="1047">
        <v>322490000</v>
      </c>
      <c r="D125" s="1047">
        <v>-16084037.210000001</v>
      </c>
      <c r="E125" s="1047">
        <v>306405962.79000002</v>
      </c>
      <c r="F125" s="1047">
        <v>273479380.61000001</v>
      </c>
      <c r="G125" s="1047">
        <v>32926582.18</v>
      </c>
      <c r="H125" s="1054">
        <f t="shared" si="1"/>
        <v>0.89253935569600273</v>
      </c>
      <c r="I125" s="1007"/>
      <c r="AMI125" s="239"/>
      <c r="AMJ125" s="239"/>
      <c r="AMK125" s="239"/>
    </row>
    <row r="126" spans="1:1025" s="267" customFormat="1" ht="12.75">
      <c r="A126" s="1055" t="s">
        <v>2341</v>
      </c>
      <c r="B126" s="1007" t="s">
        <v>2342</v>
      </c>
      <c r="C126" s="1047">
        <v>331290000</v>
      </c>
      <c r="D126" s="1047">
        <v>-30426790.460000001</v>
      </c>
      <c r="E126" s="1047">
        <v>300863209.54000002</v>
      </c>
      <c r="F126" s="1047">
        <v>254903784.75</v>
      </c>
      <c r="G126" s="1047">
        <v>45959424.789999999</v>
      </c>
      <c r="H126" s="1054">
        <f t="shared" si="1"/>
        <v>0.84724145946502083</v>
      </c>
      <c r="I126" s="1007"/>
      <c r="AMI126" s="239"/>
      <c r="AMJ126" s="239"/>
      <c r="AMK126" s="239"/>
    </row>
    <row r="127" spans="1:1025" s="267" customFormat="1" ht="12.75">
      <c r="A127" s="1012" t="s">
        <v>2343</v>
      </c>
      <c r="B127" s="1007" t="s">
        <v>2342</v>
      </c>
      <c r="C127" s="1047">
        <v>331290000</v>
      </c>
      <c r="D127" s="1047">
        <v>-30426790.460000001</v>
      </c>
      <c r="E127" s="1047">
        <v>300863209.54000002</v>
      </c>
      <c r="F127" s="1047">
        <v>254903784.75</v>
      </c>
      <c r="G127" s="1047">
        <v>45959424.789999999</v>
      </c>
      <c r="H127" s="1054">
        <f t="shared" si="1"/>
        <v>0.84724145946502083</v>
      </c>
      <c r="I127" s="1007"/>
      <c r="AMI127" s="239"/>
      <c r="AMJ127" s="239"/>
      <c r="AMK127" s="239"/>
    </row>
    <row r="128" spans="1:1025" s="267" customFormat="1" ht="12.75">
      <c r="A128" s="1012" t="s">
        <v>2344</v>
      </c>
      <c r="B128" s="1007" t="s">
        <v>8404</v>
      </c>
      <c r="C128" s="1047">
        <v>1443750000</v>
      </c>
      <c r="D128" s="1047">
        <v>-350700817</v>
      </c>
      <c r="E128" s="1047">
        <v>1093049183</v>
      </c>
      <c r="F128" s="1047">
        <v>1070564391.45</v>
      </c>
      <c r="G128" s="1047">
        <v>22484791.550000001</v>
      </c>
      <c r="H128" s="1054">
        <f t="shared" si="1"/>
        <v>0.97942929568065007</v>
      </c>
      <c r="I128" s="1007"/>
      <c r="AMI128" s="239"/>
      <c r="AMJ128" s="239"/>
      <c r="AMK128" s="239"/>
    </row>
    <row r="129" spans="1:1025" s="267" customFormat="1" ht="12.75">
      <c r="A129" s="1055" t="s">
        <v>2345</v>
      </c>
      <c r="B129" s="1007" t="s">
        <v>2346</v>
      </c>
      <c r="C129" s="1047">
        <v>1443750000</v>
      </c>
      <c r="D129" s="1047">
        <v>-350700817</v>
      </c>
      <c r="E129" s="1047">
        <v>1093049183</v>
      </c>
      <c r="F129" s="1047">
        <v>1070564391.45</v>
      </c>
      <c r="G129" s="1047">
        <v>22484791.550000001</v>
      </c>
      <c r="H129" s="1054">
        <f t="shared" si="1"/>
        <v>0.97942929568065007</v>
      </c>
      <c r="I129" s="1007"/>
      <c r="AMI129" s="239"/>
      <c r="AMJ129" s="239"/>
      <c r="AMK129" s="239"/>
    </row>
    <row r="130" spans="1:1025" s="267" customFormat="1" ht="12.75">
      <c r="A130" s="1012" t="s">
        <v>2347</v>
      </c>
      <c r="B130" s="1007" t="s">
        <v>2346</v>
      </c>
      <c r="C130" s="1047">
        <v>953680000</v>
      </c>
      <c r="D130" s="1047">
        <v>-455082357</v>
      </c>
      <c r="E130" s="1047">
        <v>498597643</v>
      </c>
      <c r="F130" s="1047">
        <v>492868530.44999999</v>
      </c>
      <c r="G130" s="1047">
        <v>5729112.5499999998</v>
      </c>
      <c r="H130" s="1054">
        <f t="shared" si="1"/>
        <v>0.98850954746691411</v>
      </c>
      <c r="I130" s="1007"/>
      <c r="AMI130" s="239"/>
      <c r="AMJ130" s="239"/>
      <c r="AMK130" s="239"/>
    </row>
    <row r="131" spans="1:1025" s="267" customFormat="1" ht="12.75">
      <c r="A131" s="1012" t="s">
        <v>2348</v>
      </c>
      <c r="B131" s="1007" t="s">
        <v>2349</v>
      </c>
      <c r="C131" s="1047">
        <v>450000000</v>
      </c>
      <c r="D131" s="1047">
        <v>104278135</v>
      </c>
      <c r="E131" s="1047">
        <v>554278135</v>
      </c>
      <c r="F131" s="1047">
        <v>554278134</v>
      </c>
      <c r="G131" s="1047">
        <v>1</v>
      </c>
      <c r="H131" s="1054">
        <f t="shared" si="1"/>
        <v>0.99999999819585161</v>
      </c>
      <c r="I131" s="1007"/>
      <c r="AMI131" s="239"/>
      <c r="AMJ131" s="239"/>
      <c r="AMK131" s="239"/>
    </row>
    <row r="132" spans="1:1025" s="267" customFormat="1" ht="12.75">
      <c r="A132" s="1012" t="s">
        <v>2350</v>
      </c>
      <c r="B132" s="1007" t="s">
        <v>2351</v>
      </c>
      <c r="C132" s="1047">
        <v>40070000</v>
      </c>
      <c r="D132" s="1047">
        <v>103405</v>
      </c>
      <c r="E132" s="1047">
        <v>40173405</v>
      </c>
      <c r="F132" s="1047">
        <v>23417727</v>
      </c>
      <c r="G132" s="1047">
        <v>16755678</v>
      </c>
      <c r="H132" s="1054">
        <f t="shared" si="1"/>
        <v>0.58291616057936835</v>
      </c>
      <c r="I132" s="1007"/>
      <c r="AMI132" s="239"/>
      <c r="AMJ132" s="239"/>
      <c r="AMK132" s="239"/>
    </row>
    <row r="133" spans="1:1025" s="267" customFormat="1" ht="12.75">
      <c r="A133" s="1012" t="s">
        <v>2352</v>
      </c>
      <c r="B133" s="1007" t="s">
        <v>8405</v>
      </c>
      <c r="C133" s="1047">
        <v>1561353704.0699999</v>
      </c>
      <c r="D133" s="1047">
        <v>287423824.75</v>
      </c>
      <c r="E133" s="1047">
        <v>1848777528.8199999</v>
      </c>
      <c r="F133" s="1047">
        <v>1640313237.29</v>
      </c>
      <c r="G133" s="1047">
        <v>208464291.53</v>
      </c>
      <c r="H133" s="1054">
        <f t="shared" ref="H133:H196" si="2">F133/E133</f>
        <v>0.88724208928315229</v>
      </c>
      <c r="I133" s="1007"/>
      <c r="AMI133" s="239"/>
      <c r="AMJ133" s="239"/>
      <c r="AMK133" s="239"/>
    </row>
    <row r="134" spans="1:1025" s="267" customFormat="1" ht="12.75">
      <c r="A134" s="1055" t="s">
        <v>2353</v>
      </c>
      <c r="B134" s="1007" t="s">
        <v>2354</v>
      </c>
      <c r="C134" s="1047">
        <v>1555673704.0699999</v>
      </c>
      <c r="D134" s="1047">
        <v>277606652.94999999</v>
      </c>
      <c r="E134" s="1047">
        <v>1833280357.02</v>
      </c>
      <c r="F134" s="1047">
        <v>1626958912.9400001</v>
      </c>
      <c r="G134" s="1047">
        <v>206321444.08000001</v>
      </c>
      <c r="H134" s="1054">
        <f t="shared" si="2"/>
        <v>0.88745777846255014</v>
      </c>
      <c r="I134" s="1007"/>
      <c r="AMI134" s="239"/>
      <c r="AMJ134" s="239"/>
      <c r="AMK134" s="239"/>
    </row>
    <row r="135" spans="1:1025" s="267" customFormat="1" ht="12.75">
      <c r="A135" s="1012" t="s">
        <v>2355</v>
      </c>
      <c r="B135" s="1007" t="s">
        <v>2354</v>
      </c>
      <c r="C135" s="1047">
        <v>1555673704.0699999</v>
      </c>
      <c r="D135" s="1047">
        <v>277606652.94999999</v>
      </c>
      <c r="E135" s="1047">
        <v>1833280357.02</v>
      </c>
      <c r="F135" s="1047">
        <v>1626958912.9400001</v>
      </c>
      <c r="G135" s="1047">
        <v>206321444.08000001</v>
      </c>
      <c r="H135" s="1054">
        <f t="shared" si="2"/>
        <v>0.88745777846255014</v>
      </c>
      <c r="I135" s="1007"/>
      <c r="AMI135" s="239"/>
      <c r="AMJ135" s="239"/>
      <c r="AMK135" s="239"/>
    </row>
    <row r="136" spans="1:1025" s="267" customFormat="1" ht="12.75">
      <c r="A136" s="1055" t="s">
        <v>2356</v>
      </c>
      <c r="B136" s="1007" t="s">
        <v>2357</v>
      </c>
      <c r="C136" s="1047">
        <v>3630000</v>
      </c>
      <c r="D136" s="1047">
        <v>9752271.8000000007</v>
      </c>
      <c r="E136" s="1047">
        <v>13382271.800000001</v>
      </c>
      <c r="F136" s="1047">
        <v>12712224.800000001</v>
      </c>
      <c r="G136" s="1047">
        <v>670047</v>
      </c>
      <c r="H136" s="1054">
        <f t="shared" si="2"/>
        <v>0.94993025025840527</v>
      </c>
      <c r="I136" s="1007"/>
      <c r="AMI136" s="239"/>
      <c r="AMJ136" s="239"/>
      <c r="AMK136" s="239"/>
    </row>
    <row r="137" spans="1:1025" s="267" customFormat="1" ht="12.75">
      <c r="A137" s="1012" t="s">
        <v>2358</v>
      </c>
      <c r="B137" s="1007" t="s">
        <v>2357</v>
      </c>
      <c r="C137" s="1047">
        <v>3630000</v>
      </c>
      <c r="D137" s="1047">
        <v>9752271.8000000007</v>
      </c>
      <c r="E137" s="1047">
        <v>13382271.800000001</v>
      </c>
      <c r="F137" s="1047">
        <v>12712224.800000001</v>
      </c>
      <c r="G137" s="1047">
        <v>670047</v>
      </c>
      <c r="H137" s="1054">
        <f t="shared" si="2"/>
        <v>0.94993025025840527</v>
      </c>
      <c r="I137" s="1007"/>
      <c r="AMI137" s="239"/>
      <c r="AMJ137" s="239"/>
      <c r="AMK137" s="239"/>
    </row>
    <row r="138" spans="1:1025" s="267" customFormat="1" ht="12.75">
      <c r="A138" s="1055" t="s">
        <v>2359</v>
      </c>
      <c r="B138" s="1007" t="s">
        <v>8406</v>
      </c>
      <c r="C138" s="1047">
        <v>2050000</v>
      </c>
      <c r="D138" s="1047">
        <v>64900</v>
      </c>
      <c r="E138" s="1047">
        <v>2114900</v>
      </c>
      <c r="F138" s="1047">
        <v>642099.55000000005</v>
      </c>
      <c r="G138" s="1047">
        <v>1472800.45</v>
      </c>
      <c r="H138" s="1054">
        <f t="shared" si="2"/>
        <v>0.30360752281431747</v>
      </c>
      <c r="I138" s="1007"/>
      <c r="AMI138" s="239"/>
      <c r="AMJ138" s="239"/>
      <c r="AMK138" s="239"/>
    </row>
    <row r="139" spans="1:1025" s="267" customFormat="1" ht="12.75">
      <c r="A139" s="1012" t="s">
        <v>2360</v>
      </c>
      <c r="B139" s="1007" t="s">
        <v>8406</v>
      </c>
      <c r="C139" s="1047">
        <v>2050000</v>
      </c>
      <c r="D139" s="1047">
        <v>64900</v>
      </c>
      <c r="E139" s="1047">
        <v>2114900</v>
      </c>
      <c r="F139" s="1047">
        <v>642099.55000000005</v>
      </c>
      <c r="G139" s="1047">
        <v>1472800.45</v>
      </c>
      <c r="H139" s="1054">
        <f t="shared" si="2"/>
        <v>0.30360752281431747</v>
      </c>
      <c r="I139" s="1007"/>
      <c r="AMI139" s="239"/>
      <c r="AMJ139" s="239"/>
      <c r="AMK139" s="239"/>
    </row>
    <row r="140" spans="1:1025" s="267" customFormat="1" ht="12.75">
      <c r="A140" s="1012" t="s">
        <v>2361</v>
      </c>
      <c r="B140" s="1007" t="s">
        <v>2362</v>
      </c>
      <c r="C140" s="1047">
        <v>4370999312.4399996</v>
      </c>
      <c r="D140" s="1047">
        <v>3462978962.2399998</v>
      </c>
      <c r="E140" s="1047">
        <v>7833978274.6800003</v>
      </c>
      <c r="F140" s="1047">
        <v>4412692622.75</v>
      </c>
      <c r="G140" s="1047">
        <v>3421285651.9299998</v>
      </c>
      <c r="H140" s="1054">
        <f t="shared" si="2"/>
        <v>0.56327608630370474</v>
      </c>
      <c r="I140" s="1007"/>
      <c r="AMI140" s="239"/>
      <c r="AMJ140" s="239"/>
      <c r="AMK140" s="239"/>
    </row>
    <row r="141" spans="1:1025" s="267" customFormat="1" ht="12.75">
      <c r="A141" s="1055" t="s">
        <v>2363</v>
      </c>
      <c r="B141" s="1007" t="s">
        <v>2364</v>
      </c>
      <c r="C141" s="1047">
        <v>2202163338.0500002</v>
      </c>
      <c r="D141" s="1047">
        <v>2641028134.9899998</v>
      </c>
      <c r="E141" s="1047">
        <v>4843191473.04</v>
      </c>
      <c r="F141" s="1047">
        <v>2635012861.5999999</v>
      </c>
      <c r="G141" s="1047">
        <v>2208178611.4400001</v>
      </c>
      <c r="H141" s="1054">
        <f t="shared" si="2"/>
        <v>0.54406539082090866</v>
      </c>
      <c r="I141" s="1007"/>
      <c r="AMI141" s="239"/>
      <c r="AMJ141" s="239"/>
      <c r="AMK141" s="239"/>
    </row>
    <row r="142" spans="1:1025" s="267" customFormat="1" ht="12.75">
      <c r="A142" s="1012" t="s">
        <v>2365</v>
      </c>
      <c r="B142" s="1007" t="s">
        <v>2364</v>
      </c>
      <c r="C142" s="1047">
        <v>2202163338.0500002</v>
      </c>
      <c r="D142" s="1047">
        <v>2641028134.9899998</v>
      </c>
      <c r="E142" s="1047">
        <v>4843191473.04</v>
      </c>
      <c r="F142" s="1047">
        <v>2635012861.5999999</v>
      </c>
      <c r="G142" s="1047">
        <v>2208178611.4400001</v>
      </c>
      <c r="H142" s="1054">
        <f t="shared" si="2"/>
        <v>0.54406539082090866</v>
      </c>
      <c r="I142" s="1007"/>
      <c r="AMI142" s="239"/>
      <c r="AMJ142" s="239"/>
      <c r="AMK142" s="239"/>
    </row>
    <row r="143" spans="1:1025" s="267" customFormat="1" ht="12.75">
      <c r="A143" s="1055" t="s">
        <v>2366</v>
      </c>
      <c r="B143" s="1007" t="s">
        <v>2367</v>
      </c>
      <c r="C143" s="1047">
        <v>69213778.819999993</v>
      </c>
      <c r="D143" s="1047">
        <v>151058381.65000001</v>
      </c>
      <c r="E143" s="1047">
        <v>220272160.47</v>
      </c>
      <c r="F143" s="1047">
        <v>173156473.84999999</v>
      </c>
      <c r="G143" s="1047">
        <v>47115686.619999997</v>
      </c>
      <c r="H143" s="1054">
        <f t="shared" si="2"/>
        <v>0.78610239932514336</v>
      </c>
      <c r="I143" s="1007"/>
      <c r="AMI143" s="239"/>
      <c r="AMJ143" s="239"/>
      <c r="AMK143" s="239"/>
    </row>
    <row r="144" spans="1:1025" s="267" customFormat="1" ht="12.75">
      <c r="A144" s="1012" t="s">
        <v>2368</v>
      </c>
      <c r="B144" s="1007" t="s">
        <v>2367</v>
      </c>
      <c r="C144" s="1047">
        <v>69213778.819999993</v>
      </c>
      <c r="D144" s="1047">
        <v>151058381.65000001</v>
      </c>
      <c r="E144" s="1047">
        <v>220272160.47</v>
      </c>
      <c r="F144" s="1047">
        <v>173156473.84999999</v>
      </c>
      <c r="G144" s="1047">
        <v>47115686.619999997</v>
      </c>
      <c r="H144" s="1054">
        <f t="shared" si="2"/>
        <v>0.78610239932514336</v>
      </c>
      <c r="I144" s="1007"/>
      <c r="AMI144" s="239"/>
      <c r="AMJ144" s="239"/>
      <c r="AMK144" s="239"/>
    </row>
    <row r="145" spans="1:1025" s="267" customFormat="1" ht="12.75">
      <c r="A145" s="1055" t="s">
        <v>2369</v>
      </c>
      <c r="B145" s="1007" t="s">
        <v>8407</v>
      </c>
      <c r="C145" s="1047">
        <v>419234582.72000003</v>
      </c>
      <c r="D145" s="1047">
        <v>658149459.64999998</v>
      </c>
      <c r="E145" s="1047">
        <v>1077384042.3699999</v>
      </c>
      <c r="F145" s="1047">
        <v>374326461.69999999</v>
      </c>
      <c r="G145" s="1047">
        <v>703057580.66999996</v>
      </c>
      <c r="H145" s="1054">
        <f t="shared" si="2"/>
        <v>0.34744013924372491</v>
      </c>
      <c r="I145" s="1007"/>
      <c r="AMI145" s="239"/>
      <c r="AMJ145" s="239"/>
      <c r="AMK145" s="239"/>
    </row>
    <row r="146" spans="1:1025" s="267" customFormat="1" ht="12.75">
      <c r="A146" s="1012" t="s">
        <v>2370</v>
      </c>
      <c r="B146" s="1007" t="s">
        <v>8407</v>
      </c>
      <c r="C146" s="1047">
        <v>419234582.72000003</v>
      </c>
      <c r="D146" s="1047">
        <v>658149459.64999998</v>
      </c>
      <c r="E146" s="1047">
        <v>1077384042.3699999</v>
      </c>
      <c r="F146" s="1047">
        <v>374326461.69999999</v>
      </c>
      <c r="G146" s="1047">
        <v>703057580.66999996</v>
      </c>
      <c r="H146" s="1054">
        <f t="shared" si="2"/>
        <v>0.34744013924372491</v>
      </c>
      <c r="I146" s="1007"/>
      <c r="AMI146" s="239"/>
      <c r="AMJ146" s="239"/>
      <c r="AMK146" s="239"/>
    </row>
    <row r="147" spans="1:1025" s="267" customFormat="1" ht="12.75">
      <c r="A147" s="1055" t="s">
        <v>2371</v>
      </c>
      <c r="B147" s="1007" t="s">
        <v>8408</v>
      </c>
      <c r="C147" s="1047">
        <v>38351830</v>
      </c>
      <c r="D147" s="1047">
        <v>16610248.970000001</v>
      </c>
      <c r="E147" s="1047">
        <v>54962078.969999999</v>
      </c>
      <c r="F147" s="1047">
        <v>40886902.920000002</v>
      </c>
      <c r="G147" s="1047">
        <v>14075176.050000001</v>
      </c>
      <c r="H147" s="1054">
        <f t="shared" si="2"/>
        <v>0.7439111417586175</v>
      </c>
      <c r="I147" s="1007"/>
      <c r="AMI147" s="239"/>
      <c r="AMJ147" s="239"/>
      <c r="AMK147" s="239"/>
    </row>
    <row r="148" spans="1:1025" s="267" customFormat="1" ht="12.75">
      <c r="A148" s="1012" t="s">
        <v>2372</v>
      </c>
      <c r="B148" s="1007" t="s">
        <v>8408</v>
      </c>
      <c r="C148" s="1047">
        <v>38351830</v>
      </c>
      <c r="D148" s="1047">
        <v>16610248.970000001</v>
      </c>
      <c r="E148" s="1047">
        <v>54962078.969999999</v>
      </c>
      <c r="F148" s="1047">
        <v>40886902.920000002</v>
      </c>
      <c r="G148" s="1047">
        <v>14075176.050000001</v>
      </c>
      <c r="H148" s="1054">
        <f t="shared" si="2"/>
        <v>0.7439111417586175</v>
      </c>
      <c r="I148" s="1007"/>
      <c r="AMI148" s="239"/>
      <c r="AMJ148" s="239"/>
      <c r="AMK148" s="239"/>
    </row>
    <row r="149" spans="1:1025" s="267" customFormat="1" ht="12.75">
      <c r="A149" s="1055" t="s">
        <v>2373</v>
      </c>
      <c r="B149" s="1007" t="s">
        <v>8409</v>
      </c>
      <c r="C149" s="1047">
        <v>163577037.22</v>
      </c>
      <c r="D149" s="1047">
        <v>-27903077.109999999</v>
      </c>
      <c r="E149" s="1047">
        <v>135673960.11000001</v>
      </c>
      <c r="F149" s="1047">
        <v>127007813.34999999</v>
      </c>
      <c r="G149" s="1047">
        <v>8666146.7599999998</v>
      </c>
      <c r="H149" s="1054">
        <f t="shared" si="2"/>
        <v>0.93612520226450391</v>
      </c>
      <c r="I149" s="1007"/>
      <c r="AMI149" s="239"/>
      <c r="AMJ149" s="239"/>
      <c r="AMK149" s="239"/>
    </row>
    <row r="150" spans="1:1025" s="267" customFormat="1" ht="12.75">
      <c r="A150" s="1012" t="s">
        <v>2374</v>
      </c>
      <c r="B150" s="1007" t="s">
        <v>8409</v>
      </c>
      <c r="C150" s="1047">
        <v>163577037.22</v>
      </c>
      <c r="D150" s="1047">
        <v>-27903077.109999999</v>
      </c>
      <c r="E150" s="1047">
        <v>135673960.11000001</v>
      </c>
      <c r="F150" s="1047">
        <v>127007813.34999999</v>
      </c>
      <c r="G150" s="1047">
        <v>8666146.7599999998</v>
      </c>
      <c r="H150" s="1054">
        <f t="shared" si="2"/>
        <v>0.93612520226450391</v>
      </c>
      <c r="I150" s="1007"/>
      <c r="AMI150" s="239"/>
      <c r="AMJ150" s="239"/>
      <c r="AMK150" s="239"/>
    </row>
    <row r="151" spans="1:1025" s="267" customFormat="1" ht="12.75">
      <c r="A151" s="1055" t="s">
        <v>2375</v>
      </c>
      <c r="B151" s="1007" t="s">
        <v>8410</v>
      </c>
      <c r="C151" s="1047">
        <v>122047860</v>
      </c>
      <c r="D151" s="1047">
        <v>-6147447.6299999999</v>
      </c>
      <c r="E151" s="1047">
        <v>115900412.37</v>
      </c>
      <c r="F151" s="1047">
        <v>103344512.15000001</v>
      </c>
      <c r="G151" s="1047">
        <v>12555900.220000001</v>
      </c>
      <c r="H151" s="1054">
        <f t="shared" si="2"/>
        <v>0.89166647500859109</v>
      </c>
      <c r="I151" s="1007"/>
      <c r="AMI151" s="239"/>
      <c r="AMJ151" s="239"/>
      <c r="AMK151" s="239"/>
    </row>
    <row r="152" spans="1:1025" s="267" customFormat="1" ht="12.75">
      <c r="A152" s="1012" t="s">
        <v>2376</v>
      </c>
      <c r="B152" s="1007" t="s">
        <v>8410</v>
      </c>
      <c r="C152" s="1047">
        <v>122047860</v>
      </c>
      <c r="D152" s="1047">
        <v>-6147447.6299999999</v>
      </c>
      <c r="E152" s="1047">
        <v>115900412.37</v>
      </c>
      <c r="F152" s="1047">
        <v>103344512.15000001</v>
      </c>
      <c r="G152" s="1047">
        <v>12555900.220000001</v>
      </c>
      <c r="H152" s="1054">
        <f t="shared" si="2"/>
        <v>0.89166647500859109</v>
      </c>
      <c r="I152" s="1007"/>
      <c r="AMI152" s="239"/>
      <c r="AMJ152" s="239"/>
      <c r="AMK152" s="239"/>
    </row>
    <row r="153" spans="1:1025" s="267" customFormat="1" ht="12.75">
      <c r="A153" s="1055" t="s">
        <v>2377</v>
      </c>
      <c r="B153" s="1007" t="s">
        <v>8411</v>
      </c>
      <c r="C153" s="1047">
        <v>47369644.670000002</v>
      </c>
      <c r="D153" s="1047">
        <v>-12516070.050000001</v>
      </c>
      <c r="E153" s="1047">
        <v>34853574.619999997</v>
      </c>
      <c r="F153" s="1047">
        <v>18215719.25</v>
      </c>
      <c r="G153" s="1047">
        <v>16637855.369999999</v>
      </c>
      <c r="H153" s="1054">
        <f t="shared" si="2"/>
        <v>0.52263561051058705</v>
      </c>
      <c r="I153" s="1007"/>
      <c r="AMI153" s="239"/>
      <c r="AMJ153" s="239"/>
      <c r="AMK153" s="239"/>
    </row>
    <row r="154" spans="1:1025" s="267" customFormat="1" ht="12.75">
      <c r="A154" s="1012" t="s">
        <v>2378</v>
      </c>
      <c r="B154" s="1007" t="s">
        <v>8411</v>
      </c>
      <c r="C154" s="1047">
        <v>47369644.670000002</v>
      </c>
      <c r="D154" s="1047">
        <v>-12516070.050000001</v>
      </c>
      <c r="E154" s="1047">
        <v>34853574.619999997</v>
      </c>
      <c r="F154" s="1047">
        <v>18215719.25</v>
      </c>
      <c r="G154" s="1047">
        <v>16637855.369999999</v>
      </c>
      <c r="H154" s="1054">
        <f t="shared" si="2"/>
        <v>0.52263561051058705</v>
      </c>
      <c r="I154" s="1007"/>
      <c r="AMI154" s="239"/>
      <c r="AMJ154" s="239"/>
      <c r="AMK154" s="239"/>
    </row>
    <row r="155" spans="1:1025" s="267" customFormat="1" ht="12.75">
      <c r="A155" s="1055" t="s">
        <v>2379</v>
      </c>
      <c r="B155" s="1007" t="s">
        <v>8412</v>
      </c>
      <c r="C155" s="1047">
        <v>253715806.72</v>
      </c>
      <c r="D155" s="1047">
        <v>68662027.549999997</v>
      </c>
      <c r="E155" s="1047">
        <v>322377834.26999998</v>
      </c>
      <c r="F155" s="1047">
        <v>235248258.94999999</v>
      </c>
      <c r="G155" s="1047">
        <v>87129575.319999993</v>
      </c>
      <c r="H155" s="1054">
        <f t="shared" si="2"/>
        <v>0.72972839302894921</v>
      </c>
      <c r="I155" s="1007"/>
      <c r="AMI155" s="239"/>
      <c r="AMJ155" s="239"/>
      <c r="AMK155" s="239"/>
    </row>
    <row r="156" spans="1:1025" s="267" customFormat="1" ht="12.75">
      <c r="A156" s="1012" t="s">
        <v>2380</v>
      </c>
      <c r="B156" s="1007" t="s">
        <v>8412</v>
      </c>
      <c r="C156" s="1047">
        <v>253715806.72</v>
      </c>
      <c r="D156" s="1047">
        <v>68662027.549999997</v>
      </c>
      <c r="E156" s="1047">
        <v>322377834.26999998</v>
      </c>
      <c r="F156" s="1047">
        <v>235248258.94999999</v>
      </c>
      <c r="G156" s="1047">
        <v>87129575.319999993</v>
      </c>
      <c r="H156" s="1054">
        <f t="shared" si="2"/>
        <v>0.72972839302894921</v>
      </c>
      <c r="I156" s="1007"/>
      <c r="AMI156" s="239"/>
      <c r="AMJ156" s="239"/>
      <c r="AMK156" s="239"/>
    </row>
    <row r="157" spans="1:1025" s="267" customFormat="1" ht="12.75">
      <c r="A157" s="1012" t="s">
        <v>2381</v>
      </c>
      <c r="B157" s="1007" t="s">
        <v>8413</v>
      </c>
      <c r="C157" s="1047">
        <v>1055325434.24</v>
      </c>
      <c r="D157" s="1047">
        <v>-25962695.780000001</v>
      </c>
      <c r="E157" s="1047">
        <v>1029362738.46</v>
      </c>
      <c r="F157" s="1047">
        <v>705493618.98000002</v>
      </c>
      <c r="G157" s="1047">
        <v>323869119.48000002</v>
      </c>
      <c r="H157" s="1054">
        <f t="shared" si="2"/>
        <v>0.6853692994905457</v>
      </c>
      <c r="I157" s="1007"/>
      <c r="AMI157" s="239"/>
      <c r="AMJ157" s="239"/>
      <c r="AMK157" s="239"/>
    </row>
    <row r="158" spans="1:1025" s="267" customFormat="1" ht="12.75">
      <c r="A158" s="1012" t="s">
        <v>2382</v>
      </c>
      <c r="B158" s="1007" t="s">
        <v>8413</v>
      </c>
      <c r="C158" s="1047">
        <v>1055325434.24</v>
      </c>
      <c r="D158" s="1047">
        <v>-25962695.780000001</v>
      </c>
      <c r="E158" s="1047">
        <v>1029362738.46</v>
      </c>
      <c r="F158" s="1047">
        <v>705493618.98000002</v>
      </c>
      <c r="G158" s="1047">
        <v>323869119.48000002</v>
      </c>
      <c r="H158" s="1054">
        <f t="shared" si="2"/>
        <v>0.6853692994905457</v>
      </c>
      <c r="I158" s="1007"/>
      <c r="AMI158" s="239"/>
      <c r="AMJ158" s="239"/>
      <c r="AMK158" s="239"/>
    </row>
    <row r="159" spans="1:1025" s="239" customFormat="1" ht="12.75">
      <c r="A159" s="1012" t="s">
        <v>2383</v>
      </c>
      <c r="B159" s="1007" t="s">
        <v>2384</v>
      </c>
      <c r="C159" s="1047">
        <v>2948392843.0999999</v>
      </c>
      <c r="D159" s="1047">
        <v>-445147680.89999998</v>
      </c>
      <c r="E159" s="1047">
        <v>2503245162.1999998</v>
      </c>
      <c r="F159" s="1047">
        <v>2003752911.25</v>
      </c>
      <c r="G159" s="1047">
        <v>499492250.94999999</v>
      </c>
      <c r="H159" s="1054">
        <f t="shared" si="2"/>
        <v>0.80046211274367685</v>
      </c>
      <c r="I159" s="100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267"/>
      <c r="BP159" s="267"/>
      <c r="BQ159" s="267"/>
      <c r="BR159" s="267"/>
      <c r="BS159" s="267"/>
      <c r="BT159" s="267"/>
      <c r="BU159" s="267"/>
      <c r="BV159" s="267"/>
      <c r="BW159" s="267"/>
      <c r="BX159" s="267"/>
      <c r="BY159" s="267"/>
      <c r="BZ159" s="267"/>
      <c r="CA159" s="267"/>
      <c r="CB159" s="267"/>
      <c r="CC159" s="267"/>
      <c r="CD159" s="267"/>
      <c r="CE159" s="267"/>
      <c r="CF159" s="267"/>
      <c r="CG159" s="267"/>
      <c r="CH159" s="267"/>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267"/>
      <c r="ET159" s="267"/>
      <c r="EU159" s="267"/>
      <c r="EV159" s="267"/>
      <c r="EW159" s="267"/>
      <c r="EX159" s="267"/>
      <c r="EY159" s="267"/>
      <c r="EZ159" s="267"/>
      <c r="FA159" s="267"/>
      <c r="FB159" s="267"/>
      <c r="FC159" s="267"/>
      <c r="FD159" s="267"/>
      <c r="FE159" s="267"/>
      <c r="FF159" s="267"/>
      <c r="FG159" s="267"/>
      <c r="FH159" s="267"/>
      <c r="FI159" s="267"/>
      <c r="FJ159" s="267"/>
      <c r="FK159" s="267"/>
      <c r="FL159" s="267"/>
      <c r="FM159" s="267"/>
      <c r="FN159" s="267"/>
      <c r="FO159" s="267"/>
      <c r="FP159" s="267"/>
      <c r="FQ159" s="267"/>
      <c r="FR159" s="267"/>
      <c r="FS159" s="267"/>
      <c r="FT159" s="267"/>
      <c r="FU159" s="267"/>
      <c r="FV159" s="267"/>
      <c r="FW159" s="267"/>
      <c r="FX159" s="267"/>
      <c r="FY159" s="267"/>
      <c r="FZ159" s="267"/>
      <c r="GA159" s="267"/>
      <c r="GB159" s="267"/>
      <c r="GC159" s="267"/>
      <c r="GD159" s="267"/>
      <c r="GE159" s="267"/>
      <c r="GF159" s="267"/>
      <c r="GG159" s="267"/>
      <c r="GH159" s="267"/>
      <c r="GI159" s="267"/>
      <c r="GJ159" s="267"/>
      <c r="GK159" s="267"/>
      <c r="GL159" s="267"/>
      <c r="GM159" s="267"/>
      <c r="GN159" s="267"/>
      <c r="GO159" s="267"/>
      <c r="GP159" s="267"/>
      <c r="GQ159" s="267"/>
      <c r="GR159" s="267"/>
      <c r="GS159" s="267"/>
      <c r="GT159" s="267"/>
      <c r="GU159" s="267"/>
      <c r="GV159" s="267"/>
      <c r="GW159" s="267"/>
      <c r="GX159" s="267"/>
      <c r="GY159" s="267"/>
      <c r="GZ159" s="267"/>
      <c r="HA159" s="267"/>
      <c r="HB159" s="267"/>
      <c r="HC159" s="267"/>
      <c r="HD159" s="267"/>
      <c r="HE159" s="267"/>
      <c r="HF159" s="267"/>
      <c r="HG159" s="267"/>
      <c r="HH159" s="267"/>
      <c r="HI159" s="267"/>
      <c r="HJ159" s="267"/>
      <c r="HK159" s="267"/>
      <c r="HL159" s="267"/>
      <c r="HM159" s="267"/>
      <c r="HN159" s="267"/>
      <c r="HO159" s="267"/>
      <c r="HP159" s="267"/>
      <c r="HQ159" s="267"/>
      <c r="HR159" s="267"/>
      <c r="HS159" s="267"/>
      <c r="HT159" s="267"/>
      <c r="HU159" s="267"/>
      <c r="HV159" s="267"/>
      <c r="HW159" s="267"/>
      <c r="HX159" s="267"/>
      <c r="HY159" s="267"/>
      <c r="HZ159" s="267"/>
      <c r="IA159" s="267"/>
      <c r="IB159" s="267"/>
      <c r="IC159" s="267"/>
      <c r="ID159" s="267"/>
      <c r="IE159" s="267"/>
      <c r="IF159" s="267"/>
      <c r="IG159" s="267"/>
      <c r="IH159" s="267"/>
      <c r="II159" s="267"/>
      <c r="IJ159" s="267"/>
      <c r="IK159" s="267"/>
      <c r="IL159" s="267"/>
      <c r="IM159" s="267"/>
      <c r="IN159" s="267"/>
      <c r="IO159" s="267"/>
      <c r="IP159" s="267"/>
      <c r="IQ159" s="267"/>
      <c r="IR159" s="267"/>
      <c r="IS159" s="267"/>
      <c r="IT159" s="267"/>
      <c r="IU159" s="267"/>
      <c r="IV159" s="267"/>
      <c r="IW159" s="267"/>
      <c r="IX159" s="267"/>
      <c r="IY159" s="267"/>
      <c r="IZ159" s="267"/>
      <c r="JA159" s="267"/>
      <c r="JB159" s="267"/>
      <c r="JC159" s="267"/>
      <c r="JD159" s="267"/>
      <c r="JE159" s="267"/>
      <c r="JF159" s="267"/>
      <c r="JG159" s="267"/>
      <c r="JH159" s="267"/>
      <c r="JI159" s="267"/>
      <c r="JJ159" s="267"/>
      <c r="JK159" s="267"/>
      <c r="JL159" s="267"/>
      <c r="JM159" s="267"/>
      <c r="JN159" s="267"/>
      <c r="JO159" s="267"/>
      <c r="JP159" s="267"/>
      <c r="JQ159" s="267"/>
      <c r="JR159" s="267"/>
      <c r="JS159" s="267"/>
      <c r="JT159" s="267"/>
      <c r="JU159" s="267"/>
      <c r="JV159" s="267"/>
      <c r="JW159" s="267"/>
      <c r="JX159" s="267"/>
      <c r="JY159" s="267"/>
      <c r="JZ159" s="267"/>
      <c r="KA159" s="267"/>
      <c r="KB159" s="267"/>
      <c r="KC159" s="267"/>
      <c r="KD159" s="267"/>
      <c r="KE159" s="267"/>
      <c r="KF159" s="267"/>
      <c r="KG159" s="267"/>
      <c r="KH159" s="267"/>
      <c r="KI159" s="267"/>
      <c r="KJ159" s="267"/>
      <c r="KK159" s="267"/>
      <c r="KL159" s="267"/>
      <c r="KM159" s="267"/>
      <c r="KN159" s="267"/>
      <c r="KO159" s="267"/>
      <c r="KP159" s="267"/>
      <c r="KQ159" s="267"/>
      <c r="KR159" s="267"/>
      <c r="KS159" s="267"/>
      <c r="KT159" s="267"/>
      <c r="KU159" s="267"/>
      <c r="KV159" s="267"/>
      <c r="KW159" s="267"/>
      <c r="KX159" s="267"/>
      <c r="KY159" s="267"/>
      <c r="KZ159" s="267"/>
      <c r="LA159" s="267"/>
      <c r="LB159" s="267"/>
      <c r="LC159" s="267"/>
      <c r="LD159" s="267"/>
      <c r="LE159" s="267"/>
      <c r="LF159" s="267"/>
      <c r="LG159" s="267"/>
      <c r="LH159" s="267"/>
      <c r="LI159" s="267"/>
      <c r="LJ159" s="267"/>
      <c r="LK159" s="267"/>
      <c r="LL159" s="267"/>
      <c r="LM159" s="267"/>
      <c r="LN159" s="267"/>
      <c r="LO159" s="267"/>
      <c r="LP159" s="267"/>
      <c r="LQ159" s="267"/>
      <c r="LR159" s="267"/>
      <c r="LS159" s="267"/>
      <c r="LT159" s="267"/>
      <c r="LU159" s="267"/>
      <c r="LV159" s="267"/>
      <c r="LW159" s="267"/>
      <c r="LX159" s="267"/>
      <c r="LY159" s="267"/>
      <c r="LZ159" s="267"/>
      <c r="MA159" s="267"/>
      <c r="MB159" s="267"/>
      <c r="MC159" s="267"/>
      <c r="MD159" s="267"/>
      <c r="ME159" s="267"/>
      <c r="MF159" s="267"/>
      <c r="MG159" s="267"/>
      <c r="MH159" s="267"/>
      <c r="MI159" s="267"/>
      <c r="MJ159" s="267"/>
      <c r="MK159" s="267"/>
      <c r="ML159" s="267"/>
      <c r="MM159" s="267"/>
      <c r="MN159" s="267"/>
      <c r="MO159" s="267"/>
      <c r="MP159" s="267"/>
      <c r="MQ159" s="267"/>
      <c r="MR159" s="267"/>
      <c r="MS159" s="267"/>
      <c r="MT159" s="267"/>
      <c r="MU159" s="267"/>
      <c r="MV159" s="267"/>
      <c r="MW159" s="267"/>
      <c r="MX159" s="267"/>
      <c r="MY159" s="267"/>
      <c r="MZ159" s="267"/>
      <c r="NA159" s="267"/>
      <c r="NB159" s="267"/>
      <c r="NC159" s="267"/>
      <c r="ND159" s="267"/>
      <c r="NE159" s="267"/>
      <c r="NF159" s="267"/>
      <c r="NG159" s="267"/>
      <c r="NH159" s="267"/>
      <c r="NI159" s="267"/>
      <c r="NJ159" s="267"/>
      <c r="NK159" s="267"/>
      <c r="NL159" s="267"/>
      <c r="NM159" s="267"/>
      <c r="NN159" s="267"/>
      <c r="NO159" s="267"/>
      <c r="NP159" s="267"/>
      <c r="NQ159" s="267"/>
      <c r="NR159" s="267"/>
      <c r="NS159" s="267"/>
      <c r="NT159" s="267"/>
      <c r="NU159" s="267"/>
      <c r="NV159" s="267"/>
      <c r="NW159" s="267"/>
      <c r="NX159" s="267"/>
      <c r="NY159" s="267"/>
      <c r="NZ159" s="267"/>
      <c r="OA159" s="267"/>
      <c r="OB159" s="267"/>
      <c r="OC159" s="267"/>
      <c r="OD159" s="267"/>
      <c r="OE159" s="267"/>
      <c r="OF159" s="267"/>
      <c r="OG159" s="267"/>
      <c r="OH159" s="267"/>
      <c r="OI159" s="267"/>
      <c r="OJ159" s="267"/>
      <c r="OK159" s="267"/>
      <c r="OL159" s="267"/>
      <c r="OM159" s="267"/>
      <c r="ON159" s="267"/>
      <c r="OO159" s="267"/>
      <c r="OP159" s="267"/>
      <c r="OQ159" s="267"/>
      <c r="OR159" s="267"/>
      <c r="OS159" s="267"/>
      <c r="OT159" s="267"/>
      <c r="OU159" s="267"/>
      <c r="OV159" s="267"/>
      <c r="OW159" s="267"/>
      <c r="OX159" s="267"/>
      <c r="OY159" s="267"/>
      <c r="OZ159" s="267"/>
      <c r="PA159" s="267"/>
      <c r="PB159" s="267"/>
      <c r="PC159" s="267"/>
      <c r="PD159" s="267"/>
      <c r="PE159" s="267"/>
      <c r="PF159" s="267"/>
      <c r="PG159" s="267"/>
      <c r="PH159" s="267"/>
      <c r="PI159" s="267"/>
      <c r="PJ159" s="267"/>
      <c r="PK159" s="267"/>
      <c r="PL159" s="267"/>
      <c r="PM159" s="267"/>
      <c r="PN159" s="267"/>
      <c r="PO159" s="267"/>
      <c r="PP159" s="267"/>
      <c r="PQ159" s="267"/>
      <c r="PR159" s="267"/>
      <c r="PS159" s="267"/>
      <c r="PT159" s="267"/>
      <c r="PU159" s="267"/>
      <c r="PV159" s="267"/>
      <c r="PW159" s="267"/>
      <c r="PX159" s="267"/>
      <c r="PY159" s="267"/>
      <c r="PZ159" s="267"/>
      <c r="QA159" s="267"/>
      <c r="QB159" s="267"/>
      <c r="QC159" s="267"/>
      <c r="QD159" s="267"/>
      <c r="QE159" s="267"/>
      <c r="QF159" s="267"/>
      <c r="QG159" s="267"/>
      <c r="QH159" s="267"/>
      <c r="QI159" s="267"/>
      <c r="QJ159" s="267"/>
      <c r="QK159" s="267"/>
      <c r="QL159" s="267"/>
      <c r="QM159" s="267"/>
      <c r="QN159" s="267"/>
      <c r="QO159" s="267"/>
      <c r="QP159" s="267"/>
      <c r="QQ159" s="267"/>
      <c r="QR159" s="267"/>
      <c r="QS159" s="267"/>
      <c r="QT159" s="267"/>
      <c r="QU159" s="267"/>
      <c r="QV159" s="267"/>
      <c r="QW159" s="267"/>
      <c r="QX159" s="267"/>
      <c r="QY159" s="267"/>
      <c r="QZ159" s="267"/>
      <c r="RA159" s="267"/>
      <c r="RB159" s="267"/>
      <c r="RC159" s="267"/>
      <c r="RD159" s="267"/>
      <c r="RE159" s="267"/>
      <c r="RF159" s="267"/>
      <c r="RG159" s="267"/>
      <c r="RH159" s="267"/>
      <c r="RI159" s="267"/>
      <c r="RJ159" s="267"/>
      <c r="RK159" s="267"/>
      <c r="RL159" s="267"/>
      <c r="RM159" s="267"/>
      <c r="RN159" s="267"/>
      <c r="RO159" s="267"/>
      <c r="RP159" s="267"/>
      <c r="RQ159" s="267"/>
      <c r="RR159" s="267"/>
      <c r="RS159" s="267"/>
      <c r="RT159" s="267"/>
      <c r="RU159" s="267"/>
      <c r="RV159" s="267"/>
      <c r="RW159" s="267"/>
      <c r="RX159" s="267"/>
      <c r="RY159" s="267"/>
      <c r="RZ159" s="267"/>
      <c r="SA159" s="267"/>
      <c r="SB159" s="267"/>
      <c r="SC159" s="267"/>
      <c r="SD159" s="267"/>
      <c r="SE159" s="267"/>
      <c r="SF159" s="267"/>
      <c r="SG159" s="267"/>
      <c r="SH159" s="267"/>
      <c r="SI159" s="267"/>
      <c r="SJ159" s="267"/>
      <c r="SK159" s="267"/>
      <c r="SL159" s="267"/>
      <c r="SM159" s="267"/>
      <c r="SN159" s="267"/>
      <c r="SO159" s="267"/>
      <c r="SP159" s="267"/>
      <c r="SQ159" s="267"/>
      <c r="SR159" s="267"/>
      <c r="SS159" s="267"/>
      <c r="ST159" s="267"/>
      <c r="SU159" s="267"/>
      <c r="SV159" s="267"/>
      <c r="SW159" s="267"/>
      <c r="SX159" s="267"/>
      <c r="SY159" s="267"/>
      <c r="SZ159" s="267"/>
      <c r="TA159" s="267"/>
      <c r="TB159" s="267"/>
      <c r="TC159" s="267"/>
      <c r="TD159" s="267"/>
      <c r="TE159" s="267"/>
      <c r="TF159" s="267"/>
      <c r="TG159" s="267"/>
      <c r="TH159" s="267"/>
      <c r="TI159" s="267"/>
      <c r="TJ159" s="267"/>
      <c r="TK159" s="267"/>
      <c r="TL159" s="267"/>
      <c r="TM159" s="267"/>
      <c r="TN159" s="267"/>
      <c r="TO159" s="267"/>
      <c r="TP159" s="267"/>
      <c r="TQ159" s="267"/>
      <c r="TR159" s="267"/>
      <c r="TS159" s="267"/>
      <c r="TT159" s="267"/>
      <c r="TU159" s="267"/>
      <c r="TV159" s="267"/>
      <c r="TW159" s="267"/>
      <c r="TX159" s="267"/>
      <c r="TY159" s="267"/>
      <c r="TZ159" s="267"/>
      <c r="UA159" s="267"/>
      <c r="UB159" s="267"/>
      <c r="UC159" s="267"/>
      <c r="UD159" s="267"/>
      <c r="UE159" s="267"/>
      <c r="UF159" s="267"/>
      <c r="UG159" s="267"/>
      <c r="UH159" s="267"/>
      <c r="UI159" s="267"/>
      <c r="UJ159" s="267"/>
      <c r="UK159" s="267"/>
      <c r="UL159" s="267"/>
      <c r="UM159" s="267"/>
      <c r="UN159" s="267"/>
      <c r="UO159" s="267"/>
      <c r="UP159" s="267"/>
      <c r="UQ159" s="267"/>
      <c r="UR159" s="267"/>
      <c r="US159" s="267"/>
      <c r="UT159" s="267"/>
      <c r="UU159" s="267"/>
      <c r="UV159" s="267"/>
      <c r="UW159" s="267"/>
      <c r="UX159" s="267"/>
      <c r="UY159" s="267"/>
      <c r="UZ159" s="267"/>
      <c r="VA159" s="267"/>
      <c r="VB159" s="267"/>
      <c r="VC159" s="267"/>
      <c r="VD159" s="267"/>
      <c r="VE159" s="267"/>
      <c r="VF159" s="267"/>
      <c r="VG159" s="267"/>
      <c r="VH159" s="267"/>
      <c r="VI159" s="267"/>
      <c r="VJ159" s="267"/>
      <c r="VK159" s="267"/>
      <c r="VL159" s="267"/>
      <c r="VM159" s="267"/>
      <c r="VN159" s="267"/>
      <c r="VO159" s="267"/>
      <c r="VP159" s="267"/>
      <c r="VQ159" s="267"/>
      <c r="VR159" s="267"/>
      <c r="VS159" s="267"/>
      <c r="VT159" s="267"/>
      <c r="VU159" s="267"/>
      <c r="VV159" s="267"/>
      <c r="VW159" s="267"/>
      <c r="VX159" s="267"/>
      <c r="VY159" s="267"/>
      <c r="VZ159" s="267"/>
      <c r="WA159" s="267"/>
      <c r="WB159" s="267"/>
      <c r="WC159" s="267"/>
      <c r="WD159" s="267"/>
      <c r="WE159" s="267"/>
      <c r="WF159" s="267"/>
      <c r="WG159" s="267"/>
      <c r="WH159" s="267"/>
      <c r="WI159" s="267"/>
      <c r="WJ159" s="267"/>
      <c r="WK159" s="267"/>
      <c r="WL159" s="267"/>
      <c r="WM159" s="267"/>
      <c r="WN159" s="267"/>
      <c r="WO159" s="267"/>
      <c r="WP159" s="267"/>
      <c r="WQ159" s="267"/>
      <c r="WR159" s="267"/>
      <c r="WS159" s="267"/>
      <c r="WT159" s="267"/>
      <c r="WU159" s="267"/>
      <c r="WV159" s="267"/>
      <c r="WW159" s="267"/>
      <c r="WX159" s="267"/>
      <c r="WY159" s="267"/>
      <c r="WZ159" s="267"/>
      <c r="XA159" s="267"/>
      <c r="XB159" s="267"/>
      <c r="XC159" s="267"/>
      <c r="XD159" s="267"/>
      <c r="XE159" s="267"/>
      <c r="XF159" s="267"/>
      <c r="XG159" s="267"/>
      <c r="XH159" s="267"/>
      <c r="XI159" s="267"/>
      <c r="XJ159" s="267"/>
      <c r="XK159" s="267"/>
      <c r="XL159" s="267"/>
      <c r="XM159" s="267"/>
      <c r="XN159" s="267"/>
      <c r="XO159" s="267"/>
      <c r="XP159" s="267"/>
      <c r="XQ159" s="267"/>
      <c r="XR159" s="267"/>
      <c r="XS159" s="267"/>
      <c r="XT159" s="267"/>
      <c r="XU159" s="267"/>
      <c r="XV159" s="267"/>
      <c r="XW159" s="267"/>
      <c r="XX159" s="267"/>
      <c r="XY159" s="267"/>
      <c r="XZ159" s="267"/>
      <c r="YA159" s="267"/>
      <c r="YB159" s="267"/>
      <c r="YC159" s="267"/>
      <c r="YD159" s="267"/>
      <c r="YE159" s="267"/>
      <c r="YF159" s="267"/>
      <c r="YG159" s="267"/>
      <c r="YH159" s="267"/>
      <c r="YI159" s="267"/>
      <c r="YJ159" s="267"/>
      <c r="YK159" s="267"/>
      <c r="YL159" s="267"/>
      <c r="YM159" s="267"/>
      <c r="YN159" s="267"/>
      <c r="YO159" s="267"/>
      <c r="YP159" s="267"/>
      <c r="YQ159" s="267"/>
      <c r="YR159" s="267"/>
      <c r="YS159" s="267"/>
      <c r="YT159" s="267"/>
      <c r="YU159" s="267"/>
      <c r="YV159" s="267"/>
      <c r="YW159" s="267"/>
      <c r="YX159" s="267"/>
      <c r="YY159" s="267"/>
      <c r="YZ159" s="267"/>
      <c r="ZA159" s="267"/>
      <c r="ZB159" s="267"/>
      <c r="ZC159" s="267"/>
      <c r="ZD159" s="267"/>
      <c r="ZE159" s="267"/>
      <c r="ZF159" s="267"/>
      <c r="ZG159" s="267"/>
      <c r="ZH159" s="267"/>
      <c r="ZI159" s="267"/>
      <c r="ZJ159" s="267"/>
      <c r="ZK159" s="267"/>
      <c r="ZL159" s="267"/>
      <c r="ZM159" s="267"/>
      <c r="ZN159" s="267"/>
      <c r="ZO159" s="267"/>
      <c r="ZP159" s="267"/>
      <c r="ZQ159" s="267"/>
      <c r="ZR159" s="267"/>
      <c r="ZS159" s="267"/>
      <c r="ZT159" s="267"/>
      <c r="ZU159" s="267"/>
      <c r="ZV159" s="267"/>
      <c r="ZW159" s="267"/>
      <c r="ZX159" s="267"/>
      <c r="ZY159" s="267"/>
      <c r="ZZ159" s="267"/>
      <c r="AAA159" s="267"/>
      <c r="AAB159" s="267"/>
      <c r="AAC159" s="267"/>
      <c r="AAD159" s="267"/>
      <c r="AAE159" s="267"/>
      <c r="AAF159" s="267"/>
      <c r="AAG159" s="267"/>
      <c r="AAH159" s="267"/>
      <c r="AAI159" s="267"/>
      <c r="AAJ159" s="267"/>
      <c r="AAK159" s="267"/>
      <c r="AAL159" s="267"/>
      <c r="AAM159" s="267"/>
      <c r="AAN159" s="267"/>
      <c r="AAO159" s="267"/>
      <c r="AAP159" s="267"/>
      <c r="AAQ159" s="267"/>
      <c r="AAR159" s="267"/>
      <c r="AAS159" s="267"/>
      <c r="AAT159" s="267"/>
      <c r="AAU159" s="267"/>
      <c r="AAV159" s="267"/>
      <c r="AAW159" s="267"/>
      <c r="AAX159" s="267"/>
      <c r="AAY159" s="267"/>
      <c r="AAZ159" s="267"/>
      <c r="ABA159" s="267"/>
      <c r="ABB159" s="267"/>
      <c r="ABC159" s="267"/>
      <c r="ABD159" s="267"/>
      <c r="ABE159" s="267"/>
      <c r="ABF159" s="267"/>
      <c r="ABG159" s="267"/>
      <c r="ABH159" s="267"/>
      <c r="ABI159" s="267"/>
      <c r="ABJ159" s="267"/>
      <c r="ABK159" s="267"/>
      <c r="ABL159" s="267"/>
      <c r="ABM159" s="267"/>
      <c r="ABN159" s="267"/>
      <c r="ABO159" s="267"/>
      <c r="ABP159" s="267"/>
      <c r="ABQ159" s="267"/>
      <c r="ABR159" s="267"/>
      <c r="ABS159" s="267"/>
      <c r="ABT159" s="267"/>
      <c r="ABU159" s="267"/>
      <c r="ABV159" s="267"/>
      <c r="ABW159" s="267"/>
      <c r="ABX159" s="267"/>
      <c r="ABY159" s="267"/>
      <c r="ABZ159" s="267"/>
      <c r="ACA159" s="267"/>
      <c r="ACB159" s="267"/>
      <c r="ACC159" s="267"/>
      <c r="ACD159" s="267"/>
      <c r="ACE159" s="267"/>
      <c r="ACF159" s="267"/>
      <c r="ACG159" s="267"/>
      <c r="ACH159" s="267"/>
      <c r="ACI159" s="267"/>
      <c r="ACJ159" s="267"/>
      <c r="ACK159" s="267"/>
      <c r="ACL159" s="267"/>
      <c r="ACM159" s="267"/>
      <c r="ACN159" s="267"/>
      <c r="ACO159" s="267"/>
      <c r="ACP159" s="267"/>
      <c r="ACQ159" s="267"/>
      <c r="ACR159" s="267"/>
      <c r="ACS159" s="267"/>
      <c r="ACT159" s="267"/>
      <c r="ACU159" s="267"/>
      <c r="ACV159" s="267"/>
      <c r="ACW159" s="267"/>
      <c r="ACX159" s="267"/>
      <c r="ACY159" s="267"/>
      <c r="ACZ159" s="267"/>
      <c r="ADA159" s="267"/>
      <c r="ADB159" s="267"/>
      <c r="ADC159" s="267"/>
      <c r="ADD159" s="267"/>
      <c r="ADE159" s="267"/>
      <c r="ADF159" s="267"/>
      <c r="ADG159" s="267"/>
      <c r="ADH159" s="267"/>
      <c r="ADI159" s="267"/>
      <c r="ADJ159" s="267"/>
      <c r="ADK159" s="267"/>
      <c r="ADL159" s="267"/>
      <c r="ADM159" s="267"/>
      <c r="ADN159" s="267"/>
      <c r="ADO159" s="267"/>
      <c r="ADP159" s="267"/>
      <c r="ADQ159" s="267"/>
      <c r="ADR159" s="267"/>
      <c r="ADS159" s="267"/>
      <c r="ADT159" s="267"/>
      <c r="ADU159" s="267"/>
      <c r="ADV159" s="267"/>
      <c r="ADW159" s="267"/>
      <c r="ADX159" s="267"/>
      <c r="ADY159" s="267"/>
      <c r="ADZ159" s="267"/>
      <c r="AEA159" s="267"/>
      <c r="AEB159" s="267"/>
      <c r="AEC159" s="267"/>
      <c r="AED159" s="267"/>
      <c r="AEE159" s="267"/>
      <c r="AEF159" s="267"/>
      <c r="AEG159" s="267"/>
      <c r="AEH159" s="267"/>
      <c r="AEI159" s="267"/>
      <c r="AEJ159" s="267"/>
      <c r="AEK159" s="267"/>
      <c r="AEL159" s="267"/>
      <c r="AEM159" s="267"/>
      <c r="AEN159" s="267"/>
      <c r="AEO159" s="267"/>
      <c r="AEP159" s="267"/>
      <c r="AEQ159" s="267"/>
      <c r="AER159" s="267"/>
      <c r="AES159" s="267"/>
      <c r="AET159" s="267"/>
      <c r="AEU159" s="267"/>
      <c r="AEV159" s="267"/>
      <c r="AEW159" s="267"/>
      <c r="AEX159" s="267"/>
      <c r="AEY159" s="267"/>
      <c r="AEZ159" s="267"/>
      <c r="AFA159" s="267"/>
      <c r="AFB159" s="267"/>
      <c r="AFC159" s="267"/>
      <c r="AFD159" s="267"/>
      <c r="AFE159" s="267"/>
      <c r="AFF159" s="267"/>
      <c r="AFG159" s="267"/>
      <c r="AFH159" s="267"/>
      <c r="AFI159" s="267"/>
      <c r="AFJ159" s="267"/>
      <c r="AFK159" s="267"/>
      <c r="AFL159" s="267"/>
      <c r="AFM159" s="267"/>
      <c r="AFN159" s="267"/>
      <c r="AFO159" s="267"/>
      <c r="AFP159" s="267"/>
      <c r="AFQ159" s="267"/>
      <c r="AFR159" s="267"/>
      <c r="AFS159" s="267"/>
      <c r="AFT159" s="267"/>
      <c r="AFU159" s="267"/>
      <c r="AFV159" s="267"/>
      <c r="AFW159" s="267"/>
      <c r="AFX159" s="267"/>
      <c r="AFY159" s="267"/>
      <c r="AFZ159" s="267"/>
      <c r="AGA159" s="267"/>
      <c r="AGB159" s="267"/>
      <c r="AGC159" s="267"/>
      <c r="AGD159" s="267"/>
      <c r="AGE159" s="267"/>
      <c r="AGF159" s="267"/>
      <c r="AGG159" s="267"/>
      <c r="AGH159" s="267"/>
      <c r="AGI159" s="267"/>
      <c r="AGJ159" s="267"/>
      <c r="AGK159" s="267"/>
      <c r="AGL159" s="267"/>
      <c r="AGM159" s="267"/>
      <c r="AGN159" s="267"/>
      <c r="AGO159" s="267"/>
      <c r="AGP159" s="267"/>
      <c r="AGQ159" s="267"/>
      <c r="AGR159" s="267"/>
      <c r="AGS159" s="267"/>
      <c r="AGT159" s="267"/>
      <c r="AGU159" s="267"/>
      <c r="AGV159" s="267"/>
      <c r="AGW159" s="267"/>
      <c r="AGX159" s="267"/>
      <c r="AGY159" s="267"/>
      <c r="AGZ159" s="267"/>
      <c r="AHA159" s="267"/>
      <c r="AHB159" s="267"/>
      <c r="AHC159" s="267"/>
      <c r="AHD159" s="267"/>
      <c r="AHE159" s="267"/>
      <c r="AHF159" s="267"/>
      <c r="AHG159" s="267"/>
      <c r="AHH159" s="267"/>
      <c r="AHI159" s="267"/>
      <c r="AHJ159" s="267"/>
      <c r="AHK159" s="267"/>
      <c r="AHL159" s="267"/>
      <c r="AHM159" s="267"/>
      <c r="AHN159" s="267"/>
      <c r="AHO159" s="267"/>
      <c r="AHP159" s="267"/>
      <c r="AHQ159" s="267"/>
      <c r="AHR159" s="267"/>
      <c r="AHS159" s="267"/>
      <c r="AHT159" s="267"/>
      <c r="AHU159" s="267"/>
      <c r="AHV159" s="267"/>
      <c r="AHW159" s="267"/>
      <c r="AHX159" s="267"/>
      <c r="AHY159" s="267"/>
      <c r="AHZ159" s="267"/>
      <c r="AIA159" s="267"/>
      <c r="AIB159" s="267"/>
      <c r="AIC159" s="267"/>
      <c r="AID159" s="267"/>
      <c r="AIE159" s="267"/>
      <c r="AIF159" s="267"/>
      <c r="AIG159" s="267"/>
      <c r="AIH159" s="267"/>
      <c r="AII159" s="267"/>
      <c r="AIJ159" s="267"/>
      <c r="AIK159" s="267"/>
      <c r="AIL159" s="267"/>
      <c r="AIM159" s="267"/>
      <c r="AIN159" s="267"/>
      <c r="AIO159" s="267"/>
      <c r="AIP159" s="267"/>
      <c r="AIQ159" s="267"/>
      <c r="AIR159" s="267"/>
      <c r="AIS159" s="267"/>
      <c r="AIT159" s="267"/>
      <c r="AIU159" s="267"/>
      <c r="AIV159" s="267"/>
      <c r="AIW159" s="267"/>
      <c r="AIX159" s="267"/>
      <c r="AIY159" s="267"/>
      <c r="AIZ159" s="267"/>
      <c r="AJA159" s="267"/>
      <c r="AJB159" s="267"/>
      <c r="AJC159" s="267"/>
      <c r="AJD159" s="267"/>
      <c r="AJE159" s="267"/>
      <c r="AJF159" s="267"/>
      <c r="AJG159" s="267"/>
      <c r="AJH159" s="267"/>
      <c r="AJI159" s="267"/>
      <c r="AJJ159" s="267"/>
      <c r="AJK159" s="267"/>
      <c r="AJL159" s="267"/>
      <c r="AJM159" s="267"/>
      <c r="AJN159" s="267"/>
      <c r="AJO159" s="267"/>
      <c r="AJP159" s="267"/>
      <c r="AJQ159" s="267"/>
      <c r="AJR159" s="267"/>
      <c r="AJS159" s="267"/>
      <c r="AJT159" s="267"/>
      <c r="AJU159" s="267"/>
      <c r="AJV159" s="267"/>
      <c r="AJW159" s="267"/>
      <c r="AJX159" s="267"/>
      <c r="AJY159" s="267"/>
      <c r="AJZ159" s="267"/>
      <c r="AKA159" s="267"/>
      <c r="AKB159" s="267"/>
      <c r="AKC159" s="267"/>
      <c r="AKD159" s="267"/>
      <c r="AKE159" s="267"/>
      <c r="AKF159" s="267"/>
      <c r="AKG159" s="267"/>
      <c r="AKH159" s="267"/>
      <c r="AKI159" s="267"/>
      <c r="AKJ159" s="267"/>
      <c r="AKK159" s="267"/>
      <c r="AKL159" s="267"/>
      <c r="AKM159" s="267"/>
      <c r="AKN159" s="267"/>
      <c r="AKO159" s="267"/>
      <c r="AKP159" s="267"/>
      <c r="AKQ159" s="267"/>
      <c r="AKR159" s="267"/>
      <c r="AKS159" s="267"/>
      <c r="AKT159" s="267"/>
      <c r="AKU159" s="267"/>
      <c r="AKV159" s="267"/>
      <c r="AKW159" s="267"/>
      <c r="AKX159" s="267"/>
      <c r="AKY159" s="267"/>
      <c r="AKZ159" s="267"/>
      <c r="ALA159" s="267"/>
      <c r="ALB159" s="267"/>
      <c r="ALC159" s="267"/>
      <c r="ALD159" s="267"/>
      <c r="ALE159" s="267"/>
      <c r="ALF159" s="267"/>
      <c r="ALG159" s="267"/>
      <c r="ALH159" s="267"/>
      <c r="ALI159" s="267"/>
      <c r="ALJ159" s="267"/>
      <c r="ALK159" s="267"/>
      <c r="ALL159" s="267"/>
      <c r="ALM159" s="267"/>
      <c r="ALN159" s="267"/>
      <c r="ALO159" s="267"/>
      <c r="ALP159" s="267"/>
      <c r="ALQ159" s="267"/>
      <c r="ALR159" s="267"/>
      <c r="ALS159" s="267"/>
      <c r="ALT159" s="267"/>
      <c r="ALU159" s="267"/>
      <c r="ALV159" s="267"/>
      <c r="ALW159" s="267"/>
      <c r="ALX159" s="267"/>
      <c r="ALY159" s="267"/>
      <c r="ALZ159" s="267"/>
      <c r="AMA159" s="267"/>
      <c r="AMB159" s="267"/>
      <c r="AMC159" s="267"/>
      <c r="AMD159" s="267"/>
      <c r="AME159" s="267"/>
      <c r="AMF159" s="267"/>
      <c r="AMG159" s="267"/>
      <c r="AMH159" s="267"/>
    </row>
    <row r="160" spans="1:1025" s="239" customFormat="1" ht="12.75">
      <c r="A160" s="1012" t="s">
        <v>2385</v>
      </c>
      <c r="B160" s="1007" t="s">
        <v>2386</v>
      </c>
      <c r="C160" s="1047">
        <v>2948392843.0999999</v>
      </c>
      <c r="D160" s="1047">
        <v>-445147680.89999998</v>
      </c>
      <c r="E160" s="1047">
        <v>2503245162.1999998</v>
      </c>
      <c r="F160" s="1047">
        <v>2003752911.25</v>
      </c>
      <c r="G160" s="1047">
        <v>499492250.94999999</v>
      </c>
      <c r="H160" s="1054">
        <f t="shared" si="2"/>
        <v>0.80046211274367685</v>
      </c>
      <c r="I160" s="100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267"/>
      <c r="BP160" s="267"/>
      <c r="BQ160" s="267"/>
      <c r="BR160" s="267"/>
      <c r="BS160" s="267"/>
      <c r="BT160" s="267"/>
      <c r="BU160" s="267"/>
      <c r="BV160" s="267"/>
      <c r="BW160" s="267"/>
      <c r="BX160" s="267"/>
      <c r="BY160" s="267"/>
      <c r="BZ160" s="267"/>
      <c r="CA160" s="267"/>
      <c r="CB160" s="267"/>
      <c r="CC160" s="267"/>
      <c r="CD160" s="267"/>
      <c r="CE160" s="267"/>
      <c r="CF160" s="267"/>
      <c r="CG160" s="267"/>
      <c r="CH160" s="267"/>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267"/>
      <c r="ET160" s="267"/>
      <c r="EU160" s="267"/>
      <c r="EV160" s="267"/>
      <c r="EW160" s="267"/>
      <c r="EX160" s="267"/>
      <c r="EY160" s="267"/>
      <c r="EZ160" s="267"/>
      <c r="FA160" s="267"/>
      <c r="FB160" s="267"/>
      <c r="FC160" s="267"/>
      <c r="FD160" s="267"/>
      <c r="FE160" s="267"/>
      <c r="FF160" s="267"/>
      <c r="FG160" s="267"/>
      <c r="FH160" s="267"/>
      <c r="FI160" s="267"/>
      <c r="FJ160" s="267"/>
      <c r="FK160" s="267"/>
      <c r="FL160" s="267"/>
      <c r="FM160" s="267"/>
      <c r="FN160" s="267"/>
      <c r="FO160" s="267"/>
      <c r="FP160" s="267"/>
      <c r="FQ160" s="267"/>
      <c r="FR160" s="267"/>
      <c r="FS160" s="267"/>
      <c r="FT160" s="267"/>
      <c r="FU160" s="267"/>
      <c r="FV160" s="267"/>
      <c r="FW160" s="267"/>
      <c r="FX160" s="267"/>
      <c r="FY160" s="267"/>
      <c r="FZ160" s="267"/>
      <c r="GA160" s="267"/>
      <c r="GB160" s="267"/>
      <c r="GC160" s="267"/>
      <c r="GD160" s="267"/>
      <c r="GE160" s="267"/>
      <c r="GF160" s="267"/>
      <c r="GG160" s="267"/>
      <c r="GH160" s="267"/>
      <c r="GI160" s="267"/>
      <c r="GJ160" s="267"/>
      <c r="GK160" s="267"/>
      <c r="GL160" s="267"/>
      <c r="GM160" s="267"/>
      <c r="GN160" s="267"/>
      <c r="GO160" s="267"/>
      <c r="GP160" s="267"/>
      <c r="GQ160" s="267"/>
      <c r="GR160" s="267"/>
      <c r="GS160" s="267"/>
      <c r="GT160" s="267"/>
      <c r="GU160" s="267"/>
      <c r="GV160" s="267"/>
      <c r="GW160" s="267"/>
      <c r="GX160" s="267"/>
      <c r="GY160" s="267"/>
      <c r="GZ160" s="267"/>
      <c r="HA160" s="267"/>
      <c r="HB160" s="267"/>
      <c r="HC160" s="267"/>
      <c r="HD160" s="267"/>
      <c r="HE160" s="267"/>
      <c r="HF160" s="267"/>
      <c r="HG160" s="267"/>
      <c r="HH160" s="267"/>
      <c r="HI160" s="267"/>
      <c r="HJ160" s="267"/>
      <c r="HK160" s="267"/>
      <c r="HL160" s="267"/>
      <c r="HM160" s="267"/>
      <c r="HN160" s="267"/>
      <c r="HO160" s="267"/>
      <c r="HP160" s="267"/>
      <c r="HQ160" s="267"/>
      <c r="HR160" s="267"/>
      <c r="HS160" s="267"/>
      <c r="HT160" s="267"/>
      <c r="HU160" s="267"/>
      <c r="HV160" s="267"/>
      <c r="HW160" s="267"/>
      <c r="HX160" s="267"/>
      <c r="HY160" s="267"/>
      <c r="HZ160" s="267"/>
      <c r="IA160" s="267"/>
      <c r="IB160" s="267"/>
      <c r="IC160" s="267"/>
      <c r="ID160" s="267"/>
      <c r="IE160" s="267"/>
      <c r="IF160" s="267"/>
      <c r="IG160" s="267"/>
      <c r="IH160" s="267"/>
      <c r="II160" s="267"/>
      <c r="IJ160" s="267"/>
      <c r="IK160" s="267"/>
      <c r="IL160" s="267"/>
      <c r="IM160" s="267"/>
      <c r="IN160" s="267"/>
      <c r="IO160" s="267"/>
      <c r="IP160" s="267"/>
      <c r="IQ160" s="267"/>
      <c r="IR160" s="267"/>
      <c r="IS160" s="267"/>
      <c r="IT160" s="267"/>
      <c r="IU160" s="267"/>
      <c r="IV160" s="267"/>
      <c r="IW160" s="267"/>
      <c r="IX160" s="267"/>
      <c r="IY160" s="267"/>
      <c r="IZ160" s="267"/>
      <c r="JA160" s="267"/>
      <c r="JB160" s="267"/>
      <c r="JC160" s="267"/>
      <c r="JD160" s="267"/>
      <c r="JE160" s="267"/>
      <c r="JF160" s="267"/>
      <c r="JG160" s="267"/>
      <c r="JH160" s="267"/>
      <c r="JI160" s="267"/>
      <c r="JJ160" s="267"/>
      <c r="JK160" s="267"/>
      <c r="JL160" s="267"/>
      <c r="JM160" s="267"/>
      <c r="JN160" s="267"/>
      <c r="JO160" s="267"/>
      <c r="JP160" s="267"/>
      <c r="JQ160" s="267"/>
      <c r="JR160" s="267"/>
      <c r="JS160" s="267"/>
      <c r="JT160" s="267"/>
      <c r="JU160" s="267"/>
      <c r="JV160" s="267"/>
      <c r="JW160" s="267"/>
      <c r="JX160" s="267"/>
      <c r="JY160" s="267"/>
      <c r="JZ160" s="267"/>
      <c r="KA160" s="267"/>
      <c r="KB160" s="267"/>
      <c r="KC160" s="267"/>
      <c r="KD160" s="267"/>
      <c r="KE160" s="267"/>
      <c r="KF160" s="267"/>
      <c r="KG160" s="267"/>
      <c r="KH160" s="267"/>
      <c r="KI160" s="267"/>
      <c r="KJ160" s="267"/>
      <c r="KK160" s="267"/>
      <c r="KL160" s="267"/>
      <c r="KM160" s="267"/>
      <c r="KN160" s="267"/>
      <c r="KO160" s="267"/>
      <c r="KP160" s="267"/>
      <c r="KQ160" s="267"/>
      <c r="KR160" s="267"/>
      <c r="KS160" s="267"/>
      <c r="KT160" s="267"/>
      <c r="KU160" s="267"/>
      <c r="KV160" s="267"/>
      <c r="KW160" s="267"/>
      <c r="KX160" s="267"/>
      <c r="KY160" s="267"/>
      <c r="KZ160" s="267"/>
      <c r="LA160" s="267"/>
      <c r="LB160" s="267"/>
      <c r="LC160" s="267"/>
      <c r="LD160" s="267"/>
      <c r="LE160" s="267"/>
      <c r="LF160" s="267"/>
      <c r="LG160" s="267"/>
      <c r="LH160" s="267"/>
      <c r="LI160" s="267"/>
      <c r="LJ160" s="267"/>
      <c r="LK160" s="267"/>
      <c r="LL160" s="267"/>
      <c r="LM160" s="267"/>
      <c r="LN160" s="267"/>
      <c r="LO160" s="267"/>
      <c r="LP160" s="267"/>
      <c r="LQ160" s="267"/>
      <c r="LR160" s="267"/>
      <c r="LS160" s="267"/>
      <c r="LT160" s="267"/>
      <c r="LU160" s="267"/>
      <c r="LV160" s="267"/>
      <c r="LW160" s="267"/>
      <c r="LX160" s="267"/>
      <c r="LY160" s="267"/>
      <c r="LZ160" s="267"/>
      <c r="MA160" s="267"/>
      <c r="MB160" s="267"/>
      <c r="MC160" s="267"/>
      <c r="MD160" s="267"/>
      <c r="ME160" s="267"/>
      <c r="MF160" s="267"/>
      <c r="MG160" s="267"/>
      <c r="MH160" s="267"/>
      <c r="MI160" s="267"/>
      <c r="MJ160" s="267"/>
      <c r="MK160" s="267"/>
      <c r="ML160" s="267"/>
      <c r="MM160" s="267"/>
      <c r="MN160" s="267"/>
      <c r="MO160" s="267"/>
      <c r="MP160" s="267"/>
      <c r="MQ160" s="267"/>
      <c r="MR160" s="267"/>
      <c r="MS160" s="267"/>
      <c r="MT160" s="267"/>
      <c r="MU160" s="267"/>
      <c r="MV160" s="267"/>
      <c r="MW160" s="267"/>
      <c r="MX160" s="267"/>
      <c r="MY160" s="267"/>
      <c r="MZ160" s="267"/>
      <c r="NA160" s="267"/>
      <c r="NB160" s="267"/>
      <c r="NC160" s="267"/>
      <c r="ND160" s="267"/>
      <c r="NE160" s="267"/>
      <c r="NF160" s="267"/>
      <c r="NG160" s="267"/>
      <c r="NH160" s="267"/>
      <c r="NI160" s="267"/>
      <c r="NJ160" s="267"/>
      <c r="NK160" s="267"/>
      <c r="NL160" s="267"/>
      <c r="NM160" s="267"/>
      <c r="NN160" s="267"/>
      <c r="NO160" s="267"/>
      <c r="NP160" s="267"/>
      <c r="NQ160" s="267"/>
      <c r="NR160" s="267"/>
      <c r="NS160" s="267"/>
      <c r="NT160" s="267"/>
      <c r="NU160" s="267"/>
      <c r="NV160" s="267"/>
      <c r="NW160" s="267"/>
      <c r="NX160" s="267"/>
      <c r="NY160" s="267"/>
      <c r="NZ160" s="267"/>
      <c r="OA160" s="267"/>
      <c r="OB160" s="267"/>
      <c r="OC160" s="267"/>
      <c r="OD160" s="267"/>
      <c r="OE160" s="267"/>
      <c r="OF160" s="267"/>
      <c r="OG160" s="267"/>
      <c r="OH160" s="267"/>
      <c r="OI160" s="267"/>
      <c r="OJ160" s="267"/>
      <c r="OK160" s="267"/>
      <c r="OL160" s="267"/>
      <c r="OM160" s="267"/>
      <c r="ON160" s="267"/>
      <c r="OO160" s="267"/>
      <c r="OP160" s="267"/>
      <c r="OQ160" s="267"/>
      <c r="OR160" s="267"/>
      <c r="OS160" s="267"/>
      <c r="OT160" s="267"/>
      <c r="OU160" s="267"/>
      <c r="OV160" s="267"/>
      <c r="OW160" s="267"/>
      <c r="OX160" s="267"/>
      <c r="OY160" s="267"/>
      <c r="OZ160" s="267"/>
      <c r="PA160" s="267"/>
      <c r="PB160" s="267"/>
      <c r="PC160" s="267"/>
      <c r="PD160" s="267"/>
      <c r="PE160" s="267"/>
      <c r="PF160" s="267"/>
      <c r="PG160" s="267"/>
      <c r="PH160" s="267"/>
      <c r="PI160" s="267"/>
      <c r="PJ160" s="267"/>
      <c r="PK160" s="267"/>
      <c r="PL160" s="267"/>
      <c r="PM160" s="267"/>
      <c r="PN160" s="267"/>
      <c r="PO160" s="267"/>
      <c r="PP160" s="267"/>
      <c r="PQ160" s="267"/>
      <c r="PR160" s="267"/>
      <c r="PS160" s="267"/>
      <c r="PT160" s="267"/>
      <c r="PU160" s="267"/>
      <c r="PV160" s="267"/>
      <c r="PW160" s="267"/>
      <c r="PX160" s="267"/>
      <c r="PY160" s="267"/>
      <c r="PZ160" s="267"/>
      <c r="QA160" s="267"/>
      <c r="QB160" s="267"/>
      <c r="QC160" s="267"/>
      <c r="QD160" s="267"/>
      <c r="QE160" s="267"/>
      <c r="QF160" s="267"/>
      <c r="QG160" s="267"/>
      <c r="QH160" s="267"/>
      <c r="QI160" s="267"/>
      <c r="QJ160" s="267"/>
      <c r="QK160" s="267"/>
      <c r="QL160" s="267"/>
      <c r="QM160" s="267"/>
      <c r="QN160" s="267"/>
      <c r="QO160" s="267"/>
      <c r="QP160" s="267"/>
      <c r="QQ160" s="267"/>
      <c r="QR160" s="267"/>
      <c r="QS160" s="267"/>
      <c r="QT160" s="267"/>
      <c r="QU160" s="267"/>
      <c r="QV160" s="267"/>
      <c r="QW160" s="267"/>
      <c r="QX160" s="267"/>
      <c r="QY160" s="267"/>
      <c r="QZ160" s="267"/>
      <c r="RA160" s="267"/>
      <c r="RB160" s="267"/>
      <c r="RC160" s="267"/>
      <c r="RD160" s="267"/>
      <c r="RE160" s="267"/>
      <c r="RF160" s="267"/>
      <c r="RG160" s="267"/>
      <c r="RH160" s="267"/>
      <c r="RI160" s="267"/>
      <c r="RJ160" s="267"/>
      <c r="RK160" s="267"/>
      <c r="RL160" s="267"/>
      <c r="RM160" s="267"/>
      <c r="RN160" s="267"/>
      <c r="RO160" s="267"/>
      <c r="RP160" s="267"/>
      <c r="RQ160" s="267"/>
      <c r="RR160" s="267"/>
      <c r="RS160" s="267"/>
      <c r="RT160" s="267"/>
      <c r="RU160" s="267"/>
      <c r="RV160" s="267"/>
      <c r="RW160" s="267"/>
      <c r="RX160" s="267"/>
      <c r="RY160" s="267"/>
      <c r="RZ160" s="267"/>
      <c r="SA160" s="267"/>
      <c r="SB160" s="267"/>
      <c r="SC160" s="267"/>
      <c r="SD160" s="267"/>
      <c r="SE160" s="267"/>
      <c r="SF160" s="267"/>
      <c r="SG160" s="267"/>
      <c r="SH160" s="267"/>
      <c r="SI160" s="267"/>
      <c r="SJ160" s="267"/>
      <c r="SK160" s="267"/>
      <c r="SL160" s="267"/>
      <c r="SM160" s="267"/>
      <c r="SN160" s="267"/>
      <c r="SO160" s="267"/>
      <c r="SP160" s="267"/>
      <c r="SQ160" s="267"/>
      <c r="SR160" s="267"/>
      <c r="SS160" s="267"/>
      <c r="ST160" s="267"/>
      <c r="SU160" s="267"/>
      <c r="SV160" s="267"/>
      <c r="SW160" s="267"/>
      <c r="SX160" s="267"/>
      <c r="SY160" s="267"/>
      <c r="SZ160" s="267"/>
      <c r="TA160" s="267"/>
      <c r="TB160" s="267"/>
      <c r="TC160" s="267"/>
      <c r="TD160" s="267"/>
      <c r="TE160" s="267"/>
      <c r="TF160" s="267"/>
      <c r="TG160" s="267"/>
      <c r="TH160" s="267"/>
      <c r="TI160" s="267"/>
      <c r="TJ160" s="267"/>
      <c r="TK160" s="267"/>
      <c r="TL160" s="267"/>
      <c r="TM160" s="267"/>
      <c r="TN160" s="267"/>
      <c r="TO160" s="267"/>
      <c r="TP160" s="267"/>
      <c r="TQ160" s="267"/>
      <c r="TR160" s="267"/>
      <c r="TS160" s="267"/>
      <c r="TT160" s="267"/>
      <c r="TU160" s="267"/>
      <c r="TV160" s="267"/>
      <c r="TW160" s="267"/>
      <c r="TX160" s="267"/>
      <c r="TY160" s="267"/>
      <c r="TZ160" s="267"/>
      <c r="UA160" s="267"/>
      <c r="UB160" s="267"/>
      <c r="UC160" s="267"/>
      <c r="UD160" s="267"/>
      <c r="UE160" s="267"/>
      <c r="UF160" s="267"/>
      <c r="UG160" s="267"/>
      <c r="UH160" s="267"/>
      <c r="UI160" s="267"/>
      <c r="UJ160" s="267"/>
      <c r="UK160" s="267"/>
      <c r="UL160" s="267"/>
      <c r="UM160" s="267"/>
      <c r="UN160" s="267"/>
      <c r="UO160" s="267"/>
      <c r="UP160" s="267"/>
      <c r="UQ160" s="267"/>
      <c r="UR160" s="267"/>
      <c r="US160" s="267"/>
      <c r="UT160" s="267"/>
      <c r="UU160" s="267"/>
      <c r="UV160" s="267"/>
      <c r="UW160" s="267"/>
      <c r="UX160" s="267"/>
      <c r="UY160" s="267"/>
      <c r="UZ160" s="267"/>
      <c r="VA160" s="267"/>
      <c r="VB160" s="267"/>
      <c r="VC160" s="267"/>
      <c r="VD160" s="267"/>
      <c r="VE160" s="267"/>
      <c r="VF160" s="267"/>
      <c r="VG160" s="267"/>
      <c r="VH160" s="267"/>
      <c r="VI160" s="267"/>
      <c r="VJ160" s="267"/>
      <c r="VK160" s="267"/>
      <c r="VL160" s="267"/>
      <c r="VM160" s="267"/>
      <c r="VN160" s="267"/>
      <c r="VO160" s="267"/>
      <c r="VP160" s="267"/>
      <c r="VQ160" s="267"/>
      <c r="VR160" s="267"/>
      <c r="VS160" s="267"/>
      <c r="VT160" s="267"/>
      <c r="VU160" s="267"/>
      <c r="VV160" s="267"/>
      <c r="VW160" s="267"/>
      <c r="VX160" s="267"/>
      <c r="VY160" s="267"/>
      <c r="VZ160" s="267"/>
      <c r="WA160" s="267"/>
      <c r="WB160" s="267"/>
      <c r="WC160" s="267"/>
      <c r="WD160" s="267"/>
      <c r="WE160" s="267"/>
      <c r="WF160" s="267"/>
      <c r="WG160" s="267"/>
      <c r="WH160" s="267"/>
      <c r="WI160" s="267"/>
      <c r="WJ160" s="267"/>
      <c r="WK160" s="267"/>
      <c r="WL160" s="267"/>
      <c r="WM160" s="267"/>
      <c r="WN160" s="267"/>
      <c r="WO160" s="267"/>
      <c r="WP160" s="267"/>
      <c r="WQ160" s="267"/>
      <c r="WR160" s="267"/>
      <c r="WS160" s="267"/>
      <c r="WT160" s="267"/>
      <c r="WU160" s="267"/>
      <c r="WV160" s="267"/>
      <c r="WW160" s="267"/>
      <c r="WX160" s="267"/>
      <c r="WY160" s="267"/>
      <c r="WZ160" s="267"/>
      <c r="XA160" s="267"/>
      <c r="XB160" s="267"/>
      <c r="XC160" s="267"/>
      <c r="XD160" s="267"/>
      <c r="XE160" s="267"/>
      <c r="XF160" s="267"/>
      <c r="XG160" s="267"/>
      <c r="XH160" s="267"/>
      <c r="XI160" s="267"/>
      <c r="XJ160" s="267"/>
      <c r="XK160" s="267"/>
      <c r="XL160" s="267"/>
      <c r="XM160" s="267"/>
      <c r="XN160" s="267"/>
      <c r="XO160" s="267"/>
      <c r="XP160" s="267"/>
      <c r="XQ160" s="267"/>
      <c r="XR160" s="267"/>
      <c r="XS160" s="267"/>
      <c r="XT160" s="267"/>
      <c r="XU160" s="267"/>
      <c r="XV160" s="267"/>
      <c r="XW160" s="267"/>
      <c r="XX160" s="267"/>
      <c r="XY160" s="267"/>
      <c r="XZ160" s="267"/>
      <c r="YA160" s="267"/>
      <c r="YB160" s="267"/>
      <c r="YC160" s="267"/>
      <c r="YD160" s="267"/>
      <c r="YE160" s="267"/>
      <c r="YF160" s="267"/>
      <c r="YG160" s="267"/>
      <c r="YH160" s="267"/>
      <c r="YI160" s="267"/>
      <c r="YJ160" s="267"/>
      <c r="YK160" s="267"/>
      <c r="YL160" s="267"/>
      <c r="YM160" s="267"/>
      <c r="YN160" s="267"/>
      <c r="YO160" s="267"/>
      <c r="YP160" s="267"/>
      <c r="YQ160" s="267"/>
      <c r="YR160" s="267"/>
      <c r="YS160" s="267"/>
      <c r="YT160" s="267"/>
      <c r="YU160" s="267"/>
      <c r="YV160" s="267"/>
      <c r="YW160" s="267"/>
      <c r="YX160" s="267"/>
      <c r="YY160" s="267"/>
      <c r="YZ160" s="267"/>
      <c r="ZA160" s="267"/>
      <c r="ZB160" s="267"/>
      <c r="ZC160" s="267"/>
      <c r="ZD160" s="267"/>
      <c r="ZE160" s="267"/>
      <c r="ZF160" s="267"/>
      <c r="ZG160" s="267"/>
      <c r="ZH160" s="267"/>
      <c r="ZI160" s="267"/>
      <c r="ZJ160" s="267"/>
      <c r="ZK160" s="267"/>
      <c r="ZL160" s="267"/>
      <c r="ZM160" s="267"/>
      <c r="ZN160" s="267"/>
      <c r="ZO160" s="267"/>
      <c r="ZP160" s="267"/>
      <c r="ZQ160" s="267"/>
      <c r="ZR160" s="267"/>
      <c r="ZS160" s="267"/>
      <c r="ZT160" s="267"/>
      <c r="ZU160" s="267"/>
      <c r="ZV160" s="267"/>
      <c r="ZW160" s="267"/>
      <c r="ZX160" s="267"/>
      <c r="ZY160" s="267"/>
      <c r="ZZ160" s="267"/>
      <c r="AAA160" s="267"/>
      <c r="AAB160" s="267"/>
      <c r="AAC160" s="267"/>
      <c r="AAD160" s="267"/>
      <c r="AAE160" s="267"/>
      <c r="AAF160" s="267"/>
      <c r="AAG160" s="267"/>
      <c r="AAH160" s="267"/>
      <c r="AAI160" s="267"/>
      <c r="AAJ160" s="267"/>
      <c r="AAK160" s="267"/>
      <c r="AAL160" s="267"/>
      <c r="AAM160" s="267"/>
      <c r="AAN160" s="267"/>
      <c r="AAO160" s="267"/>
      <c r="AAP160" s="267"/>
      <c r="AAQ160" s="267"/>
      <c r="AAR160" s="267"/>
      <c r="AAS160" s="267"/>
      <c r="AAT160" s="267"/>
      <c r="AAU160" s="267"/>
      <c r="AAV160" s="267"/>
      <c r="AAW160" s="267"/>
      <c r="AAX160" s="267"/>
      <c r="AAY160" s="267"/>
      <c r="AAZ160" s="267"/>
      <c r="ABA160" s="267"/>
      <c r="ABB160" s="267"/>
      <c r="ABC160" s="267"/>
      <c r="ABD160" s="267"/>
      <c r="ABE160" s="267"/>
      <c r="ABF160" s="267"/>
      <c r="ABG160" s="267"/>
      <c r="ABH160" s="267"/>
      <c r="ABI160" s="267"/>
      <c r="ABJ160" s="267"/>
      <c r="ABK160" s="267"/>
      <c r="ABL160" s="267"/>
      <c r="ABM160" s="267"/>
      <c r="ABN160" s="267"/>
      <c r="ABO160" s="267"/>
      <c r="ABP160" s="267"/>
      <c r="ABQ160" s="267"/>
      <c r="ABR160" s="267"/>
      <c r="ABS160" s="267"/>
      <c r="ABT160" s="267"/>
      <c r="ABU160" s="267"/>
      <c r="ABV160" s="267"/>
      <c r="ABW160" s="267"/>
      <c r="ABX160" s="267"/>
      <c r="ABY160" s="267"/>
      <c r="ABZ160" s="267"/>
      <c r="ACA160" s="267"/>
      <c r="ACB160" s="267"/>
      <c r="ACC160" s="267"/>
      <c r="ACD160" s="267"/>
      <c r="ACE160" s="267"/>
      <c r="ACF160" s="267"/>
      <c r="ACG160" s="267"/>
      <c r="ACH160" s="267"/>
      <c r="ACI160" s="267"/>
      <c r="ACJ160" s="267"/>
      <c r="ACK160" s="267"/>
      <c r="ACL160" s="267"/>
      <c r="ACM160" s="267"/>
      <c r="ACN160" s="267"/>
      <c r="ACO160" s="267"/>
      <c r="ACP160" s="267"/>
      <c r="ACQ160" s="267"/>
      <c r="ACR160" s="267"/>
      <c r="ACS160" s="267"/>
      <c r="ACT160" s="267"/>
      <c r="ACU160" s="267"/>
      <c r="ACV160" s="267"/>
      <c r="ACW160" s="267"/>
      <c r="ACX160" s="267"/>
      <c r="ACY160" s="267"/>
      <c r="ACZ160" s="267"/>
      <c r="ADA160" s="267"/>
      <c r="ADB160" s="267"/>
      <c r="ADC160" s="267"/>
      <c r="ADD160" s="267"/>
      <c r="ADE160" s="267"/>
      <c r="ADF160" s="267"/>
      <c r="ADG160" s="267"/>
      <c r="ADH160" s="267"/>
      <c r="ADI160" s="267"/>
      <c r="ADJ160" s="267"/>
      <c r="ADK160" s="267"/>
      <c r="ADL160" s="267"/>
      <c r="ADM160" s="267"/>
      <c r="ADN160" s="267"/>
      <c r="ADO160" s="267"/>
      <c r="ADP160" s="267"/>
      <c r="ADQ160" s="267"/>
      <c r="ADR160" s="267"/>
      <c r="ADS160" s="267"/>
      <c r="ADT160" s="267"/>
      <c r="ADU160" s="267"/>
      <c r="ADV160" s="267"/>
      <c r="ADW160" s="267"/>
      <c r="ADX160" s="267"/>
      <c r="ADY160" s="267"/>
      <c r="ADZ160" s="267"/>
      <c r="AEA160" s="267"/>
      <c r="AEB160" s="267"/>
      <c r="AEC160" s="267"/>
      <c r="AED160" s="267"/>
      <c r="AEE160" s="267"/>
      <c r="AEF160" s="267"/>
      <c r="AEG160" s="267"/>
      <c r="AEH160" s="267"/>
      <c r="AEI160" s="267"/>
      <c r="AEJ160" s="267"/>
      <c r="AEK160" s="267"/>
      <c r="AEL160" s="267"/>
      <c r="AEM160" s="267"/>
      <c r="AEN160" s="267"/>
      <c r="AEO160" s="267"/>
      <c r="AEP160" s="267"/>
      <c r="AEQ160" s="267"/>
      <c r="AER160" s="267"/>
      <c r="AES160" s="267"/>
      <c r="AET160" s="267"/>
      <c r="AEU160" s="267"/>
      <c r="AEV160" s="267"/>
      <c r="AEW160" s="267"/>
      <c r="AEX160" s="267"/>
      <c r="AEY160" s="267"/>
      <c r="AEZ160" s="267"/>
      <c r="AFA160" s="267"/>
      <c r="AFB160" s="267"/>
      <c r="AFC160" s="267"/>
      <c r="AFD160" s="267"/>
      <c r="AFE160" s="267"/>
      <c r="AFF160" s="267"/>
      <c r="AFG160" s="267"/>
      <c r="AFH160" s="267"/>
      <c r="AFI160" s="267"/>
      <c r="AFJ160" s="267"/>
      <c r="AFK160" s="267"/>
      <c r="AFL160" s="267"/>
      <c r="AFM160" s="267"/>
      <c r="AFN160" s="267"/>
      <c r="AFO160" s="267"/>
      <c r="AFP160" s="267"/>
      <c r="AFQ160" s="267"/>
      <c r="AFR160" s="267"/>
      <c r="AFS160" s="267"/>
      <c r="AFT160" s="267"/>
      <c r="AFU160" s="267"/>
      <c r="AFV160" s="267"/>
      <c r="AFW160" s="267"/>
      <c r="AFX160" s="267"/>
      <c r="AFY160" s="267"/>
      <c r="AFZ160" s="267"/>
      <c r="AGA160" s="267"/>
      <c r="AGB160" s="267"/>
      <c r="AGC160" s="267"/>
      <c r="AGD160" s="267"/>
      <c r="AGE160" s="267"/>
      <c r="AGF160" s="267"/>
      <c r="AGG160" s="267"/>
      <c r="AGH160" s="267"/>
      <c r="AGI160" s="267"/>
      <c r="AGJ160" s="267"/>
      <c r="AGK160" s="267"/>
      <c r="AGL160" s="267"/>
      <c r="AGM160" s="267"/>
      <c r="AGN160" s="267"/>
      <c r="AGO160" s="267"/>
      <c r="AGP160" s="267"/>
      <c r="AGQ160" s="267"/>
      <c r="AGR160" s="267"/>
      <c r="AGS160" s="267"/>
      <c r="AGT160" s="267"/>
      <c r="AGU160" s="267"/>
      <c r="AGV160" s="267"/>
      <c r="AGW160" s="267"/>
      <c r="AGX160" s="267"/>
      <c r="AGY160" s="267"/>
      <c r="AGZ160" s="267"/>
      <c r="AHA160" s="267"/>
      <c r="AHB160" s="267"/>
      <c r="AHC160" s="267"/>
      <c r="AHD160" s="267"/>
      <c r="AHE160" s="267"/>
      <c r="AHF160" s="267"/>
      <c r="AHG160" s="267"/>
      <c r="AHH160" s="267"/>
      <c r="AHI160" s="267"/>
      <c r="AHJ160" s="267"/>
      <c r="AHK160" s="267"/>
      <c r="AHL160" s="267"/>
      <c r="AHM160" s="267"/>
      <c r="AHN160" s="267"/>
      <c r="AHO160" s="267"/>
      <c r="AHP160" s="267"/>
      <c r="AHQ160" s="267"/>
      <c r="AHR160" s="267"/>
      <c r="AHS160" s="267"/>
      <c r="AHT160" s="267"/>
      <c r="AHU160" s="267"/>
      <c r="AHV160" s="267"/>
      <c r="AHW160" s="267"/>
      <c r="AHX160" s="267"/>
      <c r="AHY160" s="267"/>
      <c r="AHZ160" s="267"/>
      <c r="AIA160" s="267"/>
      <c r="AIB160" s="267"/>
      <c r="AIC160" s="267"/>
      <c r="AID160" s="267"/>
      <c r="AIE160" s="267"/>
      <c r="AIF160" s="267"/>
      <c r="AIG160" s="267"/>
      <c r="AIH160" s="267"/>
      <c r="AII160" s="267"/>
      <c r="AIJ160" s="267"/>
      <c r="AIK160" s="267"/>
      <c r="AIL160" s="267"/>
      <c r="AIM160" s="267"/>
      <c r="AIN160" s="267"/>
      <c r="AIO160" s="267"/>
      <c r="AIP160" s="267"/>
      <c r="AIQ160" s="267"/>
      <c r="AIR160" s="267"/>
      <c r="AIS160" s="267"/>
      <c r="AIT160" s="267"/>
      <c r="AIU160" s="267"/>
      <c r="AIV160" s="267"/>
      <c r="AIW160" s="267"/>
      <c r="AIX160" s="267"/>
      <c r="AIY160" s="267"/>
      <c r="AIZ160" s="267"/>
      <c r="AJA160" s="267"/>
      <c r="AJB160" s="267"/>
      <c r="AJC160" s="267"/>
      <c r="AJD160" s="267"/>
      <c r="AJE160" s="267"/>
      <c r="AJF160" s="267"/>
      <c r="AJG160" s="267"/>
      <c r="AJH160" s="267"/>
      <c r="AJI160" s="267"/>
      <c r="AJJ160" s="267"/>
      <c r="AJK160" s="267"/>
      <c r="AJL160" s="267"/>
      <c r="AJM160" s="267"/>
      <c r="AJN160" s="267"/>
      <c r="AJO160" s="267"/>
      <c r="AJP160" s="267"/>
      <c r="AJQ160" s="267"/>
      <c r="AJR160" s="267"/>
      <c r="AJS160" s="267"/>
      <c r="AJT160" s="267"/>
      <c r="AJU160" s="267"/>
      <c r="AJV160" s="267"/>
      <c r="AJW160" s="267"/>
      <c r="AJX160" s="267"/>
      <c r="AJY160" s="267"/>
      <c r="AJZ160" s="267"/>
      <c r="AKA160" s="267"/>
      <c r="AKB160" s="267"/>
      <c r="AKC160" s="267"/>
      <c r="AKD160" s="267"/>
      <c r="AKE160" s="267"/>
      <c r="AKF160" s="267"/>
      <c r="AKG160" s="267"/>
      <c r="AKH160" s="267"/>
      <c r="AKI160" s="267"/>
      <c r="AKJ160" s="267"/>
      <c r="AKK160" s="267"/>
      <c r="AKL160" s="267"/>
      <c r="AKM160" s="267"/>
      <c r="AKN160" s="267"/>
      <c r="AKO160" s="267"/>
      <c r="AKP160" s="267"/>
      <c r="AKQ160" s="267"/>
      <c r="AKR160" s="267"/>
      <c r="AKS160" s="267"/>
      <c r="AKT160" s="267"/>
      <c r="AKU160" s="267"/>
      <c r="AKV160" s="267"/>
      <c r="AKW160" s="267"/>
      <c r="AKX160" s="267"/>
      <c r="AKY160" s="267"/>
      <c r="AKZ160" s="267"/>
      <c r="ALA160" s="267"/>
      <c r="ALB160" s="267"/>
      <c r="ALC160" s="267"/>
      <c r="ALD160" s="267"/>
      <c r="ALE160" s="267"/>
      <c r="ALF160" s="267"/>
      <c r="ALG160" s="267"/>
      <c r="ALH160" s="267"/>
      <c r="ALI160" s="267"/>
      <c r="ALJ160" s="267"/>
      <c r="ALK160" s="267"/>
      <c r="ALL160" s="267"/>
      <c r="ALM160" s="267"/>
      <c r="ALN160" s="267"/>
      <c r="ALO160" s="267"/>
      <c r="ALP160" s="267"/>
      <c r="ALQ160" s="267"/>
      <c r="ALR160" s="267"/>
      <c r="ALS160" s="267"/>
      <c r="ALT160" s="267"/>
      <c r="ALU160" s="267"/>
      <c r="ALV160" s="267"/>
      <c r="ALW160" s="267"/>
      <c r="ALX160" s="267"/>
      <c r="ALY160" s="267"/>
      <c r="ALZ160" s="267"/>
      <c r="AMA160" s="267"/>
      <c r="AMB160" s="267"/>
      <c r="AMC160" s="267"/>
      <c r="AMD160" s="267"/>
      <c r="AME160" s="267"/>
      <c r="AMF160" s="267"/>
      <c r="AMG160" s="267"/>
      <c r="AMH160" s="267"/>
    </row>
    <row r="161" spans="1:1025" s="239" customFormat="1" ht="12.75">
      <c r="A161" s="1012" t="s">
        <v>2387</v>
      </c>
      <c r="B161" s="1007" t="s">
        <v>906</v>
      </c>
      <c r="C161" s="1047">
        <v>1829092843.0999999</v>
      </c>
      <c r="D161" s="1047">
        <v>-670109339.52999997</v>
      </c>
      <c r="E161" s="1047">
        <v>1158983503.5699999</v>
      </c>
      <c r="F161" s="1047">
        <v>741297783.59000003</v>
      </c>
      <c r="G161" s="1047">
        <v>417685719.98000002</v>
      </c>
      <c r="H161" s="1054">
        <f t="shared" si="2"/>
        <v>0.63961029756384913</v>
      </c>
      <c r="I161" s="100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67"/>
      <c r="AO161" s="267"/>
      <c r="AP161" s="267"/>
      <c r="AQ161" s="267"/>
      <c r="AR161" s="267"/>
      <c r="AS161" s="267"/>
      <c r="AT161" s="267"/>
      <c r="AU161" s="267"/>
      <c r="AV161" s="267"/>
      <c r="AW161" s="267"/>
      <c r="AX161" s="267"/>
      <c r="AY161" s="267"/>
      <c r="AZ161" s="267"/>
      <c r="BA161" s="267"/>
      <c r="BB161" s="267"/>
      <c r="BC161" s="267"/>
      <c r="BD161" s="267"/>
      <c r="BE161" s="267"/>
      <c r="BF161" s="267"/>
      <c r="BG161" s="267"/>
      <c r="BH161" s="267"/>
      <c r="BI161" s="267"/>
      <c r="BJ161" s="267"/>
      <c r="BK161" s="267"/>
      <c r="BL161" s="267"/>
      <c r="BM161" s="267"/>
      <c r="BN161" s="267"/>
      <c r="BO161" s="267"/>
      <c r="BP161" s="267"/>
      <c r="BQ161" s="267"/>
      <c r="BR161" s="267"/>
      <c r="BS161" s="267"/>
      <c r="BT161" s="267"/>
      <c r="BU161" s="267"/>
      <c r="BV161" s="267"/>
      <c r="BW161" s="267"/>
      <c r="BX161" s="267"/>
      <c r="BY161" s="267"/>
      <c r="BZ161" s="267"/>
      <c r="CA161" s="267"/>
      <c r="CB161" s="267"/>
      <c r="CC161" s="267"/>
      <c r="CD161" s="267"/>
      <c r="CE161" s="267"/>
      <c r="CF161" s="267"/>
      <c r="CG161" s="267"/>
      <c r="CH161" s="267"/>
      <c r="CI161" s="267"/>
      <c r="CJ161" s="267"/>
      <c r="CK161" s="267"/>
      <c r="CL161" s="267"/>
      <c r="CM161" s="267"/>
      <c r="CN161" s="267"/>
      <c r="CO161" s="267"/>
      <c r="CP161" s="267"/>
      <c r="CQ161" s="267"/>
      <c r="CR161" s="267"/>
      <c r="CS161" s="267"/>
      <c r="CT161" s="267"/>
      <c r="CU161" s="267"/>
      <c r="CV161" s="267"/>
      <c r="CW161" s="267"/>
      <c r="CX161" s="267"/>
      <c r="CY161" s="267"/>
      <c r="CZ161" s="267"/>
      <c r="DA161" s="267"/>
      <c r="DB161" s="267"/>
      <c r="DC161" s="267"/>
      <c r="DD161" s="267"/>
      <c r="DE161" s="267"/>
      <c r="DF161" s="267"/>
      <c r="DG161" s="267"/>
      <c r="DH161" s="267"/>
      <c r="DI161" s="267"/>
      <c r="DJ161" s="267"/>
      <c r="DK161" s="267"/>
      <c r="DL161" s="267"/>
      <c r="DM161" s="267"/>
      <c r="DN161" s="267"/>
      <c r="DO161" s="267"/>
      <c r="DP161" s="267"/>
      <c r="DQ161" s="267"/>
      <c r="DR161" s="267"/>
      <c r="DS161" s="267"/>
      <c r="DT161" s="267"/>
      <c r="DU161" s="267"/>
      <c r="DV161" s="267"/>
      <c r="DW161" s="267"/>
      <c r="DX161" s="267"/>
      <c r="DY161" s="267"/>
      <c r="DZ161" s="267"/>
      <c r="EA161" s="267"/>
      <c r="EB161" s="267"/>
      <c r="EC161" s="267"/>
      <c r="ED161" s="267"/>
      <c r="EE161" s="267"/>
      <c r="EF161" s="267"/>
      <c r="EG161" s="267"/>
      <c r="EH161" s="267"/>
      <c r="EI161" s="267"/>
      <c r="EJ161" s="267"/>
      <c r="EK161" s="267"/>
      <c r="EL161" s="267"/>
      <c r="EM161" s="267"/>
      <c r="EN161" s="267"/>
      <c r="EO161" s="267"/>
      <c r="EP161" s="267"/>
      <c r="EQ161" s="267"/>
      <c r="ER161" s="267"/>
      <c r="ES161" s="267"/>
      <c r="ET161" s="267"/>
      <c r="EU161" s="267"/>
      <c r="EV161" s="267"/>
      <c r="EW161" s="267"/>
      <c r="EX161" s="267"/>
      <c r="EY161" s="267"/>
      <c r="EZ161" s="267"/>
      <c r="FA161" s="267"/>
      <c r="FB161" s="267"/>
      <c r="FC161" s="267"/>
      <c r="FD161" s="267"/>
      <c r="FE161" s="267"/>
      <c r="FF161" s="267"/>
      <c r="FG161" s="267"/>
      <c r="FH161" s="267"/>
      <c r="FI161" s="267"/>
      <c r="FJ161" s="267"/>
      <c r="FK161" s="267"/>
      <c r="FL161" s="267"/>
      <c r="FM161" s="267"/>
      <c r="FN161" s="267"/>
      <c r="FO161" s="267"/>
      <c r="FP161" s="267"/>
      <c r="FQ161" s="267"/>
      <c r="FR161" s="267"/>
      <c r="FS161" s="267"/>
      <c r="FT161" s="267"/>
      <c r="FU161" s="267"/>
      <c r="FV161" s="267"/>
      <c r="FW161" s="267"/>
      <c r="FX161" s="267"/>
      <c r="FY161" s="267"/>
      <c r="FZ161" s="267"/>
      <c r="GA161" s="267"/>
      <c r="GB161" s="267"/>
      <c r="GC161" s="267"/>
      <c r="GD161" s="267"/>
      <c r="GE161" s="267"/>
      <c r="GF161" s="267"/>
      <c r="GG161" s="267"/>
      <c r="GH161" s="267"/>
      <c r="GI161" s="267"/>
      <c r="GJ161" s="267"/>
      <c r="GK161" s="267"/>
      <c r="GL161" s="267"/>
      <c r="GM161" s="267"/>
      <c r="GN161" s="267"/>
      <c r="GO161" s="267"/>
      <c r="GP161" s="267"/>
      <c r="GQ161" s="267"/>
      <c r="GR161" s="267"/>
      <c r="GS161" s="267"/>
      <c r="GT161" s="267"/>
      <c r="GU161" s="267"/>
      <c r="GV161" s="267"/>
      <c r="GW161" s="267"/>
      <c r="GX161" s="267"/>
      <c r="GY161" s="267"/>
      <c r="GZ161" s="267"/>
      <c r="HA161" s="267"/>
      <c r="HB161" s="267"/>
      <c r="HC161" s="267"/>
      <c r="HD161" s="267"/>
      <c r="HE161" s="267"/>
      <c r="HF161" s="267"/>
      <c r="HG161" s="267"/>
      <c r="HH161" s="267"/>
      <c r="HI161" s="267"/>
      <c r="HJ161" s="267"/>
      <c r="HK161" s="267"/>
      <c r="HL161" s="267"/>
      <c r="HM161" s="267"/>
      <c r="HN161" s="267"/>
      <c r="HO161" s="267"/>
      <c r="HP161" s="267"/>
      <c r="HQ161" s="267"/>
      <c r="HR161" s="267"/>
      <c r="HS161" s="267"/>
      <c r="HT161" s="267"/>
      <c r="HU161" s="267"/>
      <c r="HV161" s="267"/>
      <c r="HW161" s="267"/>
      <c r="HX161" s="267"/>
      <c r="HY161" s="267"/>
      <c r="HZ161" s="267"/>
      <c r="IA161" s="267"/>
      <c r="IB161" s="267"/>
      <c r="IC161" s="267"/>
      <c r="ID161" s="267"/>
      <c r="IE161" s="267"/>
      <c r="IF161" s="267"/>
      <c r="IG161" s="267"/>
      <c r="IH161" s="267"/>
      <c r="II161" s="267"/>
      <c r="IJ161" s="267"/>
      <c r="IK161" s="267"/>
      <c r="IL161" s="267"/>
      <c r="IM161" s="267"/>
      <c r="IN161" s="267"/>
      <c r="IO161" s="267"/>
      <c r="IP161" s="267"/>
      <c r="IQ161" s="267"/>
      <c r="IR161" s="267"/>
      <c r="IS161" s="267"/>
      <c r="IT161" s="267"/>
      <c r="IU161" s="267"/>
      <c r="IV161" s="267"/>
      <c r="IW161" s="267"/>
      <c r="IX161" s="267"/>
      <c r="IY161" s="267"/>
      <c r="IZ161" s="267"/>
      <c r="JA161" s="267"/>
      <c r="JB161" s="267"/>
      <c r="JC161" s="267"/>
      <c r="JD161" s="267"/>
      <c r="JE161" s="267"/>
      <c r="JF161" s="267"/>
      <c r="JG161" s="267"/>
      <c r="JH161" s="267"/>
      <c r="JI161" s="267"/>
      <c r="JJ161" s="267"/>
      <c r="JK161" s="267"/>
      <c r="JL161" s="267"/>
      <c r="JM161" s="267"/>
      <c r="JN161" s="267"/>
      <c r="JO161" s="267"/>
      <c r="JP161" s="267"/>
      <c r="JQ161" s="267"/>
      <c r="JR161" s="267"/>
      <c r="JS161" s="267"/>
      <c r="JT161" s="267"/>
      <c r="JU161" s="267"/>
      <c r="JV161" s="267"/>
      <c r="JW161" s="267"/>
      <c r="JX161" s="267"/>
      <c r="JY161" s="267"/>
      <c r="JZ161" s="267"/>
      <c r="KA161" s="267"/>
      <c r="KB161" s="267"/>
      <c r="KC161" s="267"/>
      <c r="KD161" s="267"/>
      <c r="KE161" s="267"/>
      <c r="KF161" s="267"/>
      <c r="KG161" s="267"/>
      <c r="KH161" s="267"/>
      <c r="KI161" s="267"/>
      <c r="KJ161" s="267"/>
      <c r="KK161" s="267"/>
      <c r="KL161" s="267"/>
      <c r="KM161" s="267"/>
      <c r="KN161" s="267"/>
      <c r="KO161" s="267"/>
      <c r="KP161" s="267"/>
      <c r="KQ161" s="267"/>
      <c r="KR161" s="267"/>
      <c r="KS161" s="267"/>
      <c r="KT161" s="267"/>
      <c r="KU161" s="267"/>
      <c r="KV161" s="267"/>
      <c r="KW161" s="267"/>
      <c r="KX161" s="267"/>
      <c r="KY161" s="267"/>
      <c r="KZ161" s="267"/>
      <c r="LA161" s="267"/>
      <c r="LB161" s="267"/>
      <c r="LC161" s="267"/>
      <c r="LD161" s="267"/>
      <c r="LE161" s="267"/>
      <c r="LF161" s="267"/>
      <c r="LG161" s="267"/>
      <c r="LH161" s="267"/>
      <c r="LI161" s="267"/>
      <c r="LJ161" s="267"/>
      <c r="LK161" s="267"/>
      <c r="LL161" s="267"/>
      <c r="LM161" s="267"/>
      <c r="LN161" s="267"/>
      <c r="LO161" s="267"/>
      <c r="LP161" s="267"/>
      <c r="LQ161" s="267"/>
      <c r="LR161" s="267"/>
      <c r="LS161" s="267"/>
      <c r="LT161" s="267"/>
      <c r="LU161" s="267"/>
      <c r="LV161" s="267"/>
      <c r="LW161" s="267"/>
      <c r="LX161" s="267"/>
      <c r="LY161" s="267"/>
      <c r="LZ161" s="267"/>
      <c r="MA161" s="267"/>
      <c r="MB161" s="267"/>
      <c r="MC161" s="267"/>
      <c r="MD161" s="267"/>
      <c r="ME161" s="267"/>
      <c r="MF161" s="267"/>
      <c r="MG161" s="267"/>
      <c r="MH161" s="267"/>
      <c r="MI161" s="267"/>
      <c r="MJ161" s="267"/>
      <c r="MK161" s="267"/>
      <c r="ML161" s="267"/>
      <c r="MM161" s="267"/>
      <c r="MN161" s="267"/>
      <c r="MO161" s="267"/>
      <c r="MP161" s="267"/>
      <c r="MQ161" s="267"/>
      <c r="MR161" s="267"/>
      <c r="MS161" s="267"/>
      <c r="MT161" s="267"/>
      <c r="MU161" s="267"/>
      <c r="MV161" s="267"/>
      <c r="MW161" s="267"/>
      <c r="MX161" s="267"/>
      <c r="MY161" s="267"/>
      <c r="MZ161" s="267"/>
      <c r="NA161" s="267"/>
      <c r="NB161" s="267"/>
      <c r="NC161" s="267"/>
      <c r="ND161" s="267"/>
      <c r="NE161" s="267"/>
      <c r="NF161" s="267"/>
      <c r="NG161" s="267"/>
      <c r="NH161" s="267"/>
      <c r="NI161" s="267"/>
      <c r="NJ161" s="267"/>
      <c r="NK161" s="267"/>
      <c r="NL161" s="267"/>
      <c r="NM161" s="267"/>
      <c r="NN161" s="267"/>
      <c r="NO161" s="267"/>
      <c r="NP161" s="267"/>
      <c r="NQ161" s="267"/>
      <c r="NR161" s="267"/>
      <c r="NS161" s="267"/>
      <c r="NT161" s="267"/>
      <c r="NU161" s="267"/>
      <c r="NV161" s="267"/>
      <c r="NW161" s="267"/>
      <c r="NX161" s="267"/>
      <c r="NY161" s="267"/>
      <c r="NZ161" s="267"/>
      <c r="OA161" s="267"/>
      <c r="OB161" s="267"/>
      <c r="OC161" s="267"/>
      <c r="OD161" s="267"/>
      <c r="OE161" s="267"/>
      <c r="OF161" s="267"/>
      <c r="OG161" s="267"/>
      <c r="OH161" s="267"/>
      <c r="OI161" s="267"/>
      <c r="OJ161" s="267"/>
      <c r="OK161" s="267"/>
      <c r="OL161" s="267"/>
      <c r="OM161" s="267"/>
      <c r="ON161" s="267"/>
      <c r="OO161" s="267"/>
      <c r="OP161" s="267"/>
      <c r="OQ161" s="267"/>
      <c r="OR161" s="267"/>
      <c r="OS161" s="267"/>
      <c r="OT161" s="267"/>
      <c r="OU161" s="267"/>
      <c r="OV161" s="267"/>
      <c r="OW161" s="267"/>
      <c r="OX161" s="267"/>
      <c r="OY161" s="267"/>
      <c r="OZ161" s="267"/>
      <c r="PA161" s="267"/>
      <c r="PB161" s="267"/>
      <c r="PC161" s="267"/>
      <c r="PD161" s="267"/>
      <c r="PE161" s="267"/>
      <c r="PF161" s="267"/>
      <c r="PG161" s="267"/>
      <c r="PH161" s="267"/>
      <c r="PI161" s="267"/>
      <c r="PJ161" s="267"/>
      <c r="PK161" s="267"/>
      <c r="PL161" s="267"/>
      <c r="PM161" s="267"/>
      <c r="PN161" s="267"/>
      <c r="PO161" s="267"/>
      <c r="PP161" s="267"/>
      <c r="PQ161" s="267"/>
      <c r="PR161" s="267"/>
      <c r="PS161" s="267"/>
      <c r="PT161" s="267"/>
      <c r="PU161" s="267"/>
      <c r="PV161" s="267"/>
      <c r="PW161" s="267"/>
      <c r="PX161" s="267"/>
      <c r="PY161" s="267"/>
      <c r="PZ161" s="267"/>
      <c r="QA161" s="267"/>
      <c r="QB161" s="267"/>
      <c r="QC161" s="267"/>
      <c r="QD161" s="267"/>
      <c r="QE161" s="267"/>
      <c r="QF161" s="267"/>
      <c r="QG161" s="267"/>
      <c r="QH161" s="267"/>
      <c r="QI161" s="267"/>
      <c r="QJ161" s="267"/>
      <c r="QK161" s="267"/>
      <c r="QL161" s="267"/>
      <c r="QM161" s="267"/>
      <c r="QN161" s="267"/>
      <c r="QO161" s="267"/>
      <c r="QP161" s="267"/>
      <c r="QQ161" s="267"/>
      <c r="QR161" s="267"/>
      <c r="QS161" s="267"/>
      <c r="QT161" s="267"/>
      <c r="QU161" s="267"/>
      <c r="QV161" s="267"/>
      <c r="QW161" s="267"/>
      <c r="QX161" s="267"/>
      <c r="QY161" s="267"/>
      <c r="QZ161" s="267"/>
      <c r="RA161" s="267"/>
      <c r="RB161" s="267"/>
      <c r="RC161" s="267"/>
      <c r="RD161" s="267"/>
      <c r="RE161" s="267"/>
      <c r="RF161" s="267"/>
      <c r="RG161" s="267"/>
      <c r="RH161" s="267"/>
      <c r="RI161" s="267"/>
      <c r="RJ161" s="267"/>
      <c r="RK161" s="267"/>
      <c r="RL161" s="267"/>
      <c r="RM161" s="267"/>
      <c r="RN161" s="267"/>
      <c r="RO161" s="267"/>
      <c r="RP161" s="267"/>
      <c r="RQ161" s="267"/>
      <c r="RR161" s="267"/>
      <c r="RS161" s="267"/>
      <c r="RT161" s="267"/>
      <c r="RU161" s="267"/>
      <c r="RV161" s="267"/>
      <c r="RW161" s="267"/>
      <c r="RX161" s="267"/>
      <c r="RY161" s="267"/>
      <c r="RZ161" s="267"/>
      <c r="SA161" s="267"/>
      <c r="SB161" s="267"/>
      <c r="SC161" s="267"/>
      <c r="SD161" s="267"/>
      <c r="SE161" s="267"/>
      <c r="SF161" s="267"/>
      <c r="SG161" s="267"/>
      <c r="SH161" s="267"/>
      <c r="SI161" s="267"/>
      <c r="SJ161" s="267"/>
      <c r="SK161" s="267"/>
      <c r="SL161" s="267"/>
      <c r="SM161" s="267"/>
      <c r="SN161" s="267"/>
      <c r="SO161" s="267"/>
      <c r="SP161" s="267"/>
      <c r="SQ161" s="267"/>
      <c r="SR161" s="267"/>
      <c r="SS161" s="267"/>
      <c r="ST161" s="267"/>
      <c r="SU161" s="267"/>
      <c r="SV161" s="267"/>
      <c r="SW161" s="267"/>
      <c r="SX161" s="267"/>
      <c r="SY161" s="267"/>
      <c r="SZ161" s="267"/>
      <c r="TA161" s="267"/>
      <c r="TB161" s="267"/>
      <c r="TC161" s="267"/>
      <c r="TD161" s="267"/>
      <c r="TE161" s="267"/>
      <c r="TF161" s="267"/>
      <c r="TG161" s="267"/>
      <c r="TH161" s="267"/>
      <c r="TI161" s="267"/>
      <c r="TJ161" s="267"/>
      <c r="TK161" s="267"/>
      <c r="TL161" s="267"/>
      <c r="TM161" s="267"/>
      <c r="TN161" s="267"/>
      <c r="TO161" s="267"/>
      <c r="TP161" s="267"/>
      <c r="TQ161" s="267"/>
      <c r="TR161" s="267"/>
      <c r="TS161" s="267"/>
      <c r="TT161" s="267"/>
      <c r="TU161" s="267"/>
      <c r="TV161" s="267"/>
      <c r="TW161" s="267"/>
      <c r="TX161" s="267"/>
      <c r="TY161" s="267"/>
      <c r="TZ161" s="267"/>
      <c r="UA161" s="267"/>
      <c r="UB161" s="267"/>
      <c r="UC161" s="267"/>
      <c r="UD161" s="267"/>
      <c r="UE161" s="267"/>
      <c r="UF161" s="267"/>
      <c r="UG161" s="267"/>
      <c r="UH161" s="267"/>
      <c r="UI161" s="267"/>
      <c r="UJ161" s="267"/>
      <c r="UK161" s="267"/>
      <c r="UL161" s="267"/>
      <c r="UM161" s="267"/>
      <c r="UN161" s="267"/>
      <c r="UO161" s="267"/>
      <c r="UP161" s="267"/>
      <c r="UQ161" s="267"/>
      <c r="UR161" s="267"/>
      <c r="US161" s="267"/>
      <c r="UT161" s="267"/>
      <c r="UU161" s="267"/>
      <c r="UV161" s="267"/>
      <c r="UW161" s="267"/>
      <c r="UX161" s="267"/>
      <c r="UY161" s="267"/>
      <c r="UZ161" s="267"/>
      <c r="VA161" s="267"/>
      <c r="VB161" s="267"/>
      <c r="VC161" s="267"/>
      <c r="VD161" s="267"/>
      <c r="VE161" s="267"/>
      <c r="VF161" s="267"/>
      <c r="VG161" s="267"/>
      <c r="VH161" s="267"/>
      <c r="VI161" s="267"/>
      <c r="VJ161" s="267"/>
      <c r="VK161" s="267"/>
      <c r="VL161" s="267"/>
      <c r="VM161" s="267"/>
      <c r="VN161" s="267"/>
      <c r="VO161" s="267"/>
      <c r="VP161" s="267"/>
      <c r="VQ161" s="267"/>
      <c r="VR161" s="267"/>
      <c r="VS161" s="267"/>
      <c r="VT161" s="267"/>
      <c r="VU161" s="267"/>
      <c r="VV161" s="267"/>
      <c r="VW161" s="267"/>
      <c r="VX161" s="267"/>
      <c r="VY161" s="267"/>
      <c r="VZ161" s="267"/>
      <c r="WA161" s="267"/>
      <c r="WB161" s="267"/>
      <c r="WC161" s="267"/>
      <c r="WD161" s="267"/>
      <c r="WE161" s="267"/>
      <c r="WF161" s="267"/>
      <c r="WG161" s="267"/>
      <c r="WH161" s="267"/>
      <c r="WI161" s="267"/>
      <c r="WJ161" s="267"/>
      <c r="WK161" s="267"/>
      <c r="WL161" s="267"/>
      <c r="WM161" s="267"/>
      <c r="WN161" s="267"/>
      <c r="WO161" s="267"/>
      <c r="WP161" s="267"/>
      <c r="WQ161" s="267"/>
      <c r="WR161" s="267"/>
      <c r="WS161" s="267"/>
      <c r="WT161" s="267"/>
      <c r="WU161" s="267"/>
      <c r="WV161" s="267"/>
      <c r="WW161" s="267"/>
      <c r="WX161" s="267"/>
      <c r="WY161" s="267"/>
      <c r="WZ161" s="267"/>
      <c r="XA161" s="267"/>
      <c r="XB161" s="267"/>
      <c r="XC161" s="267"/>
      <c r="XD161" s="267"/>
      <c r="XE161" s="267"/>
      <c r="XF161" s="267"/>
      <c r="XG161" s="267"/>
      <c r="XH161" s="267"/>
      <c r="XI161" s="267"/>
      <c r="XJ161" s="267"/>
      <c r="XK161" s="267"/>
      <c r="XL161" s="267"/>
      <c r="XM161" s="267"/>
      <c r="XN161" s="267"/>
      <c r="XO161" s="267"/>
      <c r="XP161" s="267"/>
      <c r="XQ161" s="267"/>
      <c r="XR161" s="267"/>
      <c r="XS161" s="267"/>
      <c r="XT161" s="267"/>
      <c r="XU161" s="267"/>
      <c r="XV161" s="267"/>
      <c r="XW161" s="267"/>
      <c r="XX161" s="267"/>
      <c r="XY161" s="267"/>
      <c r="XZ161" s="267"/>
      <c r="YA161" s="267"/>
      <c r="YB161" s="267"/>
      <c r="YC161" s="267"/>
      <c r="YD161" s="267"/>
      <c r="YE161" s="267"/>
      <c r="YF161" s="267"/>
      <c r="YG161" s="267"/>
      <c r="YH161" s="267"/>
      <c r="YI161" s="267"/>
      <c r="YJ161" s="267"/>
      <c r="YK161" s="267"/>
      <c r="YL161" s="267"/>
      <c r="YM161" s="267"/>
      <c r="YN161" s="267"/>
      <c r="YO161" s="267"/>
      <c r="YP161" s="267"/>
      <c r="YQ161" s="267"/>
      <c r="YR161" s="267"/>
      <c r="YS161" s="267"/>
      <c r="YT161" s="267"/>
      <c r="YU161" s="267"/>
      <c r="YV161" s="267"/>
      <c r="YW161" s="267"/>
      <c r="YX161" s="267"/>
      <c r="YY161" s="267"/>
      <c r="YZ161" s="267"/>
      <c r="ZA161" s="267"/>
      <c r="ZB161" s="267"/>
      <c r="ZC161" s="267"/>
      <c r="ZD161" s="267"/>
      <c r="ZE161" s="267"/>
      <c r="ZF161" s="267"/>
      <c r="ZG161" s="267"/>
      <c r="ZH161" s="267"/>
      <c r="ZI161" s="267"/>
      <c r="ZJ161" s="267"/>
      <c r="ZK161" s="267"/>
      <c r="ZL161" s="267"/>
      <c r="ZM161" s="267"/>
      <c r="ZN161" s="267"/>
      <c r="ZO161" s="267"/>
      <c r="ZP161" s="267"/>
      <c r="ZQ161" s="267"/>
      <c r="ZR161" s="267"/>
      <c r="ZS161" s="267"/>
      <c r="ZT161" s="267"/>
      <c r="ZU161" s="267"/>
      <c r="ZV161" s="267"/>
      <c r="ZW161" s="267"/>
      <c r="ZX161" s="267"/>
      <c r="ZY161" s="267"/>
      <c r="ZZ161" s="267"/>
      <c r="AAA161" s="267"/>
      <c r="AAB161" s="267"/>
      <c r="AAC161" s="267"/>
      <c r="AAD161" s="267"/>
      <c r="AAE161" s="267"/>
      <c r="AAF161" s="267"/>
      <c r="AAG161" s="267"/>
      <c r="AAH161" s="267"/>
      <c r="AAI161" s="267"/>
      <c r="AAJ161" s="267"/>
      <c r="AAK161" s="267"/>
      <c r="AAL161" s="267"/>
      <c r="AAM161" s="267"/>
      <c r="AAN161" s="267"/>
      <c r="AAO161" s="267"/>
      <c r="AAP161" s="267"/>
      <c r="AAQ161" s="267"/>
      <c r="AAR161" s="267"/>
      <c r="AAS161" s="267"/>
      <c r="AAT161" s="267"/>
      <c r="AAU161" s="267"/>
      <c r="AAV161" s="267"/>
      <c r="AAW161" s="267"/>
      <c r="AAX161" s="267"/>
      <c r="AAY161" s="267"/>
      <c r="AAZ161" s="267"/>
      <c r="ABA161" s="267"/>
      <c r="ABB161" s="267"/>
      <c r="ABC161" s="267"/>
      <c r="ABD161" s="267"/>
      <c r="ABE161" s="267"/>
      <c r="ABF161" s="267"/>
      <c r="ABG161" s="267"/>
      <c r="ABH161" s="267"/>
      <c r="ABI161" s="267"/>
      <c r="ABJ161" s="267"/>
      <c r="ABK161" s="267"/>
      <c r="ABL161" s="267"/>
      <c r="ABM161" s="267"/>
      <c r="ABN161" s="267"/>
      <c r="ABO161" s="267"/>
      <c r="ABP161" s="267"/>
      <c r="ABQ161" s="267"/>
      <c r="ABR161" s="267"/>
      <c r="ABS161" s="267"/>
      <c r="ABT161" s="267"/>
      <c r="ABU161" s="267"/>
      <c r="ABV161" s="267"/>
      <c r="ABW161" s="267"/>
      <c r="ABX161" s="267"/>
      <c r="ABY161" s="267"/>
      <c r="ABZ161" s="267"/>
      <c r="ACA161" s="267"/>
      <c r="ACB161" s="267"/>
      <c r="ACC161" s="267"/>
      <c r="ACD161" s="267"/>
      <c r="ACE161" s="267"/>
      <c r="ACF161" s="267"/>
      <c r="ACG161" s="267"/>
      <c r="ACH161" s="267"/>
      <c r="ACI161" s="267"/>
      <c r="ACJ161" s="267"/>
      <c r="ACK161" s="267"/>
      <c r="ACL161" s="267"/>
      <c r="ACM161" s="267"/>
      <c r="ACN161" s="267"/>
      <c r="ACO161" s="267"/>
      <c r="ACP161" s="267"/>
      <c r="ACQ161" s="267"/>
      <c r="ACR161" s="267"/>
      <c r="ACS161" s="267"/>
      <c r="ACT161" s="267"/>
      <c r="ACU161" s="267"/>
      <c r="ACV161" s="267"/>
      <c r="ACW161" s="267"/>
      <c r="ACX161" s="267"/>
      <c r="ACY161" s="267"/>
      <c r="ACZ161" s="267"/>
      <c r="ADA161" s="267"/>
      <c r="ADB161" s="267"/>
      <c r="ADC161" s="267"/>
      <c r="ADD161" s="267"/>
      <c r="ADE161" s="267"/>
      <c r="ADF161" s="267"/>
      <c r="ADG161" s="267"/>
      <c r="ADH161" s="267"/>
      <c r="ADI161" s="267"/>
      <c r="ADJ161" s="267"/>
      <c r="ADK161" s="267"/>
      <c r="ADL161" s="267"/>
      <c r="ADM161" s="267"/>
      <c r="ADN161" s="267"/>
      <c r="ADO161" s="267"/>
      <c r="ADP161" s="267"/>
      <c r="ADQ161" s="267"/>
      <c r="ADR161" s="267"/>
      <c r="ADS161" s="267"/>
      <c r="ADT161" s="267"/>
      <c r="ADU161" s="267"/>
      <c r="ADV161" s="267"/>
      <c r="ADW161" s="267"/>
      <c r="ADX161" s="267"/>
      <c r="ADY161" s="267"/>
      <c r="ADZ161" s="267"/>
      <c r="AEA161" s="267"/>
      <c r="AEB161" s="267"/>
      <c r="AEC161" s="267"/>
      <c r="AED161" s="267"/>
      <c r="AEE161" s="267"/>
      <c r="AEF161" s="267"/>
      <c r="AEG161" s="267"/>
      <c r="AEH161" s="267"/>
      <c r="AEI161" s="267"/>
      <c r="AEJ161" s="267"/>
      <c r="AEK161" s="267"/>
      <c r="AEL161" s="267"/>
      <c r="AEM161" s="267"/>
      <c r="AEN161" s="267"/>
      <c r="AEO161" s="267"/>
      <c r="AEP161" s="267"/>
      <c r="AEQ161" s="267"/>
      <c r="AER161" s="267"/>
      <c r="AES161" s="267"/>
      <c r="AET161" s="267"/>
      <c r="AEU161" s="267"/>
      <c r="AEV161" s="267"/>
      <c r="AEW161" s="267"/>
      <c r="AEX161" s="267"/>
      <c r="AEY161" s="267"/>
      <c r="AEZ161" s="267"/>
      <c r="AFA161" s="267"/>
      <c r="AFB161" s="267"/>
      <c r="AFC161" s="267"/>
      <c r="AFD161" s="267"/>
      <c r="AFE161" s="267"/>
      <c r="AFF161" s="267"/>
      <c r="AFG161" s="267"/>
      <c r="AFH161" s="267"/>
      <c r="AFI161" s="267"/>
      <c r="AFJ161" s="267"/>
      <c r="AFK161" s="267"/>
      <c r="AFL161" s="267"/>
      <c r="AFM161" s="267"/>
      <c r="AFN161" s="267"/>
      <c r="AFO161" s="267"/>
      <c r="AFP161" s="267"/>
      <c r="AFQ161" s="267"/>
      <c r="AFR161" s="267"/>
      <c r="AFS161" s="267"/>
      <c r="AFT161" s="267"/>
      <c r="AFU161" s="267"/>
      <c r="AFV161" s="267"/>
      <c r="AFW161" s="267"/>
      <c r="AFX161" s="267"/>
      <c r="AFY161" s="267"/>
      <c r="AFZ161" s="267"/>
      <c r="AGA161" s="267"/>
      <c r="AGB161" s="267"/>
      <c r="AGC161" s="267"/>
      <c r="AGD161" s="267"/>
      <c r="AGE161" s="267"/>
      <c r="AGF161" s="267"/>
      <c r="AGG161" s="267"/>
      <c r="AGH161" s="267"/>
      <c r="AGI161" s="267"/>
      <c r="AGJ161" s="267"/>
      <c r="AGK161" s="267"/>
      <c r="AGL161" s="267"/>
      <c r="AGM161" s="267"/>
      <c r="AGN161" s="267"/>
      <c r="AGO161" s="267"/>
      <c r="AGP161" s="267"/>
      <c r="AGQ161" s="267"/>
      <c r="AGR161" s="267"/>
      <c r="AGS161" s="267"/>
      <c r="AGT161" s="267"/>
      <c r="AGU161" s="267"/>
      <c r="AGV161" s="267"/>
      <c r="AGW161" s="267"/>
      <c r="AGX161" s="267"/>
      <c r="AGY161" s="267"/>
      <c r="AGZ161" s="267"/>
      <c r="AHA161" s="267"/>
      <c r="AHB161" s="267"/>
      <c r="AHC161" s="267"/>
      <c r="AHD161" s="267"/>
      <c r="AHE161" s="267"/>
      <c r="AHF161" s="267"/>
      <c r="AHG161" s="267"/>
      <c r="AHH161" s="267"/>
      <c r="AHI161" s="267"/>
      <c r="AHJ161" s="267"/>
      <c r="AHK161" s="267"/>
      <c r="AHL161" s="267"/>
      <c r="AHM161" s="267"/>
      <c r="AHN161" s="267"/>
      <c r="AHO161" s="267"/>
      <c r="AHP161" s="267"/>
      <c r="AHQ161" s="267"/>
      <c r="AHR161" s="267"/>
      <c r="AHS161" s="267"/>
      <c r="AHT161" s="267"/>
      <c r="AHU161" s="267"/>
      <c r="AHV161" s="267"/>
      <c r="AHW161" s="267"/>
      <c r="AHX161" s="267"/>
      <c r="AHY161" s="267"/>
      <c r="AHZ161" s="267"/>
      <c r="AIA161" s="267"/>
      <c r="AIB161" s="267"/>
      <c r="AIC161" s="267"/>
      <c r="AID161" s="267"/>
      <c r="AIE161" s="267"/>
      <c r="AIF161" s="267"/>
      <c r="AIG161" s="267"/>
      <c r="AIH161" s="267"/>
      <c r="AII161" s="267"/>
      <c r="AIJ161" s="267"/>
      <c r="AIK161" s="267"/>
      <c r="AIL161" s="267"/>
      <c r="AIM161" s="267"/>
      <c r="AIN161" s="267"/>
      <c r="AIO161" s="267"/>
      <c r="AIP161" s="267"/>
      <c r="AIQ161" s="267"/>
      <c r="AIR161" s="267"/>
      <c r="AIS161" s="267"/>
      <c r="AIT161" s="267"/>
      <c r="AIU161" s="267"/>
      <c r="AIV161" s="267"/>
      <c r="AIW161" s="267"/>
      <c r="AIX161" s="267"/>
      <c r="AIY161" s="267"/>
      <c r="AIZ161" s="267"/>
      <c r="AJA161" s="267"/>
      <c r="AJB161" s="267"/>
      <c r="AJC161" s="267"/>
      <c r="AJD161" s="267"/>
      <c r="AJE161" s="267"/>
      <c r="AJF161" s="267"/>
      <c r="AJG161" s="267"/>
      <c r="AJH161" s="267"/>
      <c r="AJI161" s="267"/>
      <c r="AJJ161" s="267"/>
      <c r="AJK161" s="267"/>
      <c r="AJL161" s="267"/>
      <c r="AJM161" s="267"/>
      <c r="AJN161" s="267"/>
      <c r="AJO161" s="267"/>
      <c r="AJP161" s="267"/>
      <c r="AJQ161" s="267"/>
      <c r="AJR161" s="267"/>
      <c r="AJS161" s="267"/>
      <c r="AJT161" s="267"/>
      <c r="AJU161" s="267"/>
      <c r="AJV161" s="267"/>
      <c r="AJW161" s="267"/>
      <c r="AJX161" s="267"/>
      <c r="AJY161" s="267"/>
      <c r="AJZ161" s="267"/>
      <c r="AKA161" s="267"/>
      <c r="AKB161" s="267"/>
      <c r="AKC161" s="267"/>
      <c r="AKD161" s="267"/>
      <c r="AKE161" s="267"/>
      <c r="AKF161" s="267"/>
      <c r="AKG161" s="267"/>
      <c r="AKH161" s="267"/>
      <c r="AKI161" s="267"/>
      <c r="AKJ161" s="267"/>
      <c r="AKK161" s="267"/>
      <c r="AKL161" s="267"/>
      <c r="AKM161" s="267"/>
      <c r="AKN161" s="267"/>
      <c r="AKO161" s="267"/>
      <c r="AKP161" s="267"/>
      <c r="AKQ161" s="267"/>
      <c r="AKR161" s="267"/>
      <c r="AKS161" s="267"/>
      <c r="AKT161" s="267"/>
      <c r="AKU161" s="267"/>
      <c r="AKV161" s="267"/>
      <c r="AKW161" s="267"/>
      <c r="AKX161" s="267"/>
      <c r="AKY161" s="267"/>
      <c r="AKZ161" s="267"/>
      <c r="ALA161" s="267"/>
      <c r="ALB161" s="267"/>
      <c r="ALC161" s="267"/>
      <c r="ALD161" s="267"/>
      <c r="ALE161" s="267"/>
      <c r="ALF161" s="267"/>
      <c r="ALG161" s="267"/>
      <c r="ALH161" s="267"/>
      <c r="ALI161" s="267"/>
      <c r="ALJ161" s="267"/>
      <c r="ALK161" s="267"/>
      <c r="ALL161" s="267"/>
      <c r="ALM161" s="267"/>
      <c r="ALN161" s="267"/>
      <c r="ALO161" s="267"/>
      <c r="ALP161" s="267"/>
      <c r="ALQ161" s="267"/>
      <c r="ALR161" s="267"/>
      <c r="ALS161" s="267"/>
      <c r="ALT161" s="267"/>
      <c r="ALU161" s="267"/>
      <c r="ALV161" s="267"/>
      <c r="ALW161" s="267"/>
      <c r="ALX161" s="267"/>
      <c r="ALY161" s="267"/>
      <c r="ALZ161" s="267"/>
      <c r="AMA161" s="267"/>
      <c r="AMB161" s="267"/>
      <c r="AMC161" s="267"/>
      <c r="AMD161" s="267"/>
      <c r="AME161" s="267"/>
      <c r="AMF161" s="267"/>
      <c r="AMG161" s="267"/>
      <c r="AMH161" s="267"/>
    </row>
    <row r="162" spans="1:1025" s="239" customFormat="1" ht="12.75">
      <c r="A162" s="1012" t="s">
        <v>2388</v>
      </c>
      <c r="B162" s="1007" t="s">
        <v>912</v>
      </c>
      <c r="C162" s="1047">
        <v>949800000</v>
      </c>
      <c r="D162" s="1047">
        <v>153251250</v>
      </c>
      <c r="E162" s="1047">
        <v>1103051250</v>
      </c>
      <c r="F162" s="1047">
        <v>1062972996.95</v>
      </c>
      <c r="G162" s="1047">
        <v>40078253.049999997</v>
      </c>
      <c r="H162" s="1054">
        <f t="shared" si="2"/>
        <v>0.96366601003353203</v>
      </c>
      <c r="I162" s="100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c r="AF162" s="267"/>
      <c r="AG162" s="267"/>
      <c r="AH162" s="267"/>
      <c r="AI162" s="267"/>
      <c r="AJ162" s="267"/>
      <c r="AK162" s="267"/>
      <c r="AL162" s="267"/>
      <c r="AM162" s="267"/>
      <c r="AN162" s="267"/>
      <c r="AO162" s="267"/>
      <c r="AP162" s="267"/>
      <c r="AQ162" s="267"/>
      <c r="AR162" s="267"/>
      <c r="AS162" s="267"/>
      <c r="AT162" s="267"/>
      <c r="AU162" s="267"/>
      <c r="AV162" s="267"/>
      <c r="AW162" s="267"/>
      <c r="AX162" s="267"/>
      <c r="AY162" s="267"/>
      <c r="AZ162" s="267"/>
      <c r="BA162" s="267"/>
      <c r="BB162" s="267"/>
      <c r="BC162" s="267"/>
      <c r="BD162" s="267"/>
      <c r="BE162" s="267"/>
      <c r="BF162" s="267"/>
      <c r="BG162" s="267"/>
      <c r="BH162" s="267"/>
      <c r="BI162" s="267"/>
      <c r="BJ162" s="267"/>
      <c r="BK162" s="267"/>
      <c r="BL162" s="267"/>
      <c r="BM162" s="267"/>
      <c r="BN162" s="267"/>
      <c r="BO162" s="267"/>
      <c r="BP162" s="267"/>
      <c r="BQ162" s="267"/>
      <c r="BR162" s="267"/>
      <c r="BS162" s="267"/>
      <c r="BT162" s="267"/>
      <c r="BU162" s="267"/>
      <c r="BV162" s="267"/>
      <c r="BW162" s="267"/>
      <c r="BX162" s="267"/>
      <c r="BY162" s="267"/>
      <c r="BZ162" s="267"/>
      <c r="CA162" s="267"/>
      <c r="CB162" s="267"/>
      <c r="CC162" s="267"/>
      <c r="CD162" s="267"/>
      <c r="CE162" s="267"/>
      <c r="CF162" s="267"/>
      <c r="CG162" s="267"/>
      <c r="CH162" s="267"/>
      <c r="CI162" s="267"/>
      <c r="CJ162" s="267"/>
      <c r="CK162" s="267"/>
      <c r="CL162" s="267"/>
      <c r="CM162" s="267"/>
      <c r="CN162" s="267"/>
      <c r="CO162" s="267"/>
      <c r="CP162" s="267"/>
      <c r="CQ162" s="267"/>
      <c r="CR162" s="267"/>
      <c r="CS162" s="267"/>
      <c r="CT162" s="267"/>
      <c r="CU162" s="267"/>
      <c r="CV162" s="267"/>
      <c r="CW162" s="267"/>
      <c r="CX162" s="267"/>
      <c r="CY162" s="267"/>
      <c r="CZ162" s="267"/>
      <c r="DA162" s="267"/>
      <c r="DB162" s="267"/>
      <c r="DC162" s="267"/>
      <c r="DD162" s="267"/>
      <c r="DE162" s="267"/>
      <c r="DF162" s="267"/>
      <c r="DG162" s="267"/>
      <c r="DH162" s="267"/>
      <c r="DI162" s="267"/>
      <c r="DJ162" s="267"/>
      <c r="DK162" s="267"/>
      <c r="DL162" s="267"/>
      <c r="DM162" s="267"/>
      <c r="DN162" s="267"/>
      <c r="DO162" s="267"/>
      <c r="DP162" s="267"/>
      <c r="DQ162" s="267"/>
      <c r="DR162" s="267"/>
      <c r="DS162" s="267"/>
      <c r="DT162" s="267"/>
      <c r="DU162" s="267"/>
      <c r="DV162" s="267"/>
      <c r="DW162" s="267"/>
      <c r="DX162" s="267"/>
      <c r="DY162" s="267"/>
      <c r="DZ162" s="267"/>
      <c r="EA162" s="267"/>
      <c r="EB162" s="267"/>
      <c r="EC162" s="267"/>
      <c r="ED162" s="267"/>
      <c r="EE162" s="267"/>
      <c r="EF162" s="267"/>
      <c r="EG162" s="267"/>
      <c r="EH162" s="267"/>
      <c r="EI162" s="267"/>
      <c r="EJ162" s="267"/>
      <c r="EK162" s="267"/>
      <c r="EL162" s="267"/>
      <c r="EM162" s="267"/>
      <c r="EN162" s="267"/>
      <c r="EO162" s="267"/>
      <c r="EP162" s="267"/>
      <c r="EQ162" s="267"/>
      <c r="ER162" s="267"/>
      <c r="ES162" s="267"/>
      <c r="ET162" s="267"/>
      <c r="EU162" s="267"/>
      <c r="EV162" s="267"/>
      <c r="EW162" s="267"/>
      <c r="EX162" s="267"/>
      <c r="EY162" s="267"/>
      <c r="EZ162" s="267"/>
      <c r="FA162" s="267"/>
      <c r="FB162" s="267"/>
      <c r="FC162" s="267"/>
      <c r="FD162" s="267"/>
      <c r="FE162" s="267"/>
      <c r="FF162" s="267"/>
      <c r="FG162" s="267"/>
      <c r="FH162" s="267"/>
      <c r="FI162" s="267"/>
      <c r="FJ162" s="267"/>
      <c r="FK162" s="267"/>
      <c r="FL162" s="267"/>
      <c r="FM162" s="267"/>
      <c r="FN162" s="267"/>
      <c r="FO162" s="267"/>
      <c r="FP162" s="267"/>
      <c r="FQ162" s="267"/>
      <c r="FR162" s="267"/>
      <c r="FS162" s="267"/>
      <c r="FT162" s="267"/>
      <c r="FU162" s="267"/>
      <c r="FV162" s="267"/>
      <c r="FW162" s="267"/>
      <c r="FX162" s="267"/>
      <c r="FY162" s="267"/>
      <c r="FZ162" s="267"/>
      <c r="GA162" s="267"/>
      <c r="GB162" s="267"/>
      <c r="GC162" s="267"/>
      <c r="GD162" s="267"/>
      <c r="GE162" s="267"/>
      <c r="GF162" s="267"/>
      <c r="GG162" s="267"/>
      <c r="GH162" s="267"/>
      <c r="GI162" s="267"/>
      <c r="GJ162" s="267"/>
      <c r="GK162" s="267"/>
      <c r="GL162" s="267"/>
      <c r="GM162" s="267"/>
      <c r="GN162" s="267"/>
      <c r="GO162" s="267"/>
      <c r="GP162" s="267"/>
      <c r="GQ162" s="267"/>
      <c r="GR162" s="267"/>
      <c r="GS162" s="267"/>
      <c r="GT162" s="267"/>
      <c r="GU162" s="267"/>
      <c r="GV162" s="267"/>
      <c r="GW162" s="267"/>
      <c r="GX162" s="267"/>
      <c r="GY162" s="267"/>
      <c r="GZ162" s="267"/>
      <c r="HA162" s="267"/>
      <c r="HB162" s="267"/>
      <c r="HC162" s="267"/>
      <c r="HD162" s="267"/>
      <c r="HE162" s="267"/>
      <c r="HF162" s="267"/>
      <c r="HG162" s="267"/>
      <c r="HH162" s="267"/>
      <c r="HI162" s="267"/>
      <c r="HJ162" s="267"/>
      <c r="HK162" s="267"/>
      <c r="HL162" s="267"/>
      <c r="HM162" s="267"/>
      <c r="HN162" s="267"/>
      <c r="HO162" s="267"/>
      <c r="HP162" s="267"/>
      <c r="HQ162" s="267"/>
      <c r="HR162" s="267"/>
      <c r="HS162" s="267"/>
      <c r="HT162" s="267"/>
      <c r="HU162" s="267"/>
      <c r="HV162" s="267"/>
      <c r="HW162" s="267"/>
      <c r="HX162" s="267"/>
      <c r="HY162" s="267"/>
      <c r="HZ162" s="267"/>
      <c r="IA162" s="267"/>
      <c r="IB162" s="267"/>
      <c r="IC162" s="267"/>
      <c r="ID162" s="267"/>
      <c r="IE162" s="267"/>
      <c r="IF162" s="267"/>
      <c r="IG162" s="267"/>
      <c r="IH162" s="267"/>
      <c r="II162" s="267"/>
      <c r="IJ162" s="267"/>
      <c r="IK162" s="267"/>
      <c r="IL162" s="267"/>
      <c r="IM162" s="267"/>
      <c r="IN162" s="267"/>
      <c r="IO162" s="267"/>
      <c r="IP162" s="267"/>
      <c r="IQ162" s="267"/>
      <c r="IR162" s="267"/>
      <c r="IS162" s="267"/>
      <c r="IT162" s="267"/>
      <c r="IU162" s="267"/>
      <c r="IV162" s="267"/>
      <c r="IW162" s="267"/>
      <c r="IX162" s="267"/>
      <c r="IY162" s="267"/>
      <c r="IZ162" s="267"/>
      <c r="JA162" s="267"/>
      <c r="JB162" s="267"/>
      <c r="JC162" s="267"/>
      <c r="JD162" s="267"/>
      <c r="JE162" s="267"/>
      <c r="JF162" s="267"/>
      <c r="JG162" s="267"/>
      <c r="JH162" s="267"/>
      <c r="JI162" s="267"/>
      <c r="JJ162" s="267"/>
      <c r="JK162" s="267"/>
      <c r="JL162" s="267"/>
      <c r="JM162" s="267"/>
      <c r="JN162" s="267"/>
      <c r="JO162" s="267"/>
      <c r="JP162" s="267"/>
      <c r="JQ162" s="267"/>
      <c r="JR162" s="267"/>
      <c r="JS162" s="267"/>
      <c r="JT162" s="267"/>
      <c r="JU162" s="267"/>
      <c r="JV162" s="267"/>
      <c r="JW162" s="267"/>
      <c r="JX162" s="267"/>
      <c r="JY162" s="267"/>
      <c r="JZ162" s="267"/>
      <c r="KA162" s="267"/>
      <c r="KB162" s="267"/>
      <c r="KC162" s="267"/>
      <c r="KD162" s="267"/>
      <c r="KE162" s="267"/>
      <c r="KF162" s="267"/>
      <c r="KG162" s="267"/>
      <c r="KH162" s="267"/>
      <c r="KI162" s="267"/>
      <c r="KJ162" s="267"/>
      <c r="KK162" s="267"/>
      <c r="KL162" s="267"/>
      <c r="KM162" s="267"/>
      <c r="KN162" s="267"/>
      <c r="KO162" s="267"/>
      <c r="KP162" s="267"/>
      <c r="KQ162" s="267"/>
      <c r="KR162" s="267"/>
      <c r="KS162" s="267"/>
      <c r="KT162" s="267"/>
      <c r="KU162" s="267"/>
      <c r="KV162" s="267"/>
      <c r="KW162" s="267"/>
      <c r="KX162" s="267"/>
      <c r="KY162" s="267"/>
      <c r="KZ162" s="267"/>
      <c r="LA162" s="267"/>
      <c r="LB162" s="267"/>
      <c r="LC162" s="267"/>
      <c r="LD162" s="267"/>
      <c r="LE162" s="267"/>
      <c r="LF162" s="267"/>
      <c r="LG162" s="267"/>
      <c r="LH162" s="267"/>
      <c r="LI162" s="267"/>
      <c r="LJ162" s="267"/>
      <c r="LK162" s="267"/>
      <c r="LL162" s="267"/>
      <c r="LM162" s="267"/>
      <c r="LN162" s="267"/>
      <c r="LO162" s="267"/>
      <c r="LP162" s="267"/>
      <c r="LQ162" s="267"/>
      <c r="LR162" s="267"/>
      <c r="LS162" s="267"/>
      <c r="LT162" s="267"/>
      <c r="LU162" s="267"/>
      <c r="LV162" s="267"/>
      <c r="LW162" s="267"/>
      <c r="LX162" s="267"/>
      <c r="LY162" s="267"/>
      <c r="LZ162" s="267"/>
      <c r="MA162" s="267"/>
      <c r="MB162" s="267"/>
      <c r="MC162" s="267"/>
      <c r="MD162" s="267"/>
      <c r="ME162" s="267"/>
      <c r="MF162" s="267"/>
      <c r="MG162" s="267"/>
      <c r="MH162" s="267"/>
      <c r="MI162" s="267"/>
      <c r="MJ162" s="267"/>
      <c r="MK162" s="267"/>
      <c r="ML162" s="267"/>
      <c r="MM162" s="267"/>
      <c r="MN162" s="267"/>
      <c r="MO162" s="267"/>
      <c r="MP162" s="267"/>
      <c r="MQ162" s="267"/>
      <c r="MR162" s="267"/>
      <c r="MS162" s="267"/>
      <c r="MT162" s="267"/>
      <c r="MU162" s="267"/>
      <c r="MV162" s="267"/>
      <c r="MW162" s="267"/>
      <c r="MX162" s="267"/>
      <c r="MY162" s="267"/>
      <c r="MZ162" s="267"/>
      <c r="NA162" s="267"/>
      <c r="NB162" s="267"/>
      <c r="NC162" s="267"/>
      <c r="ND162" s="267"/>
      <c r="NE162" s="267"/>
      <c r="NF162" s="267"/>
      <c r="NG162" s="267"/>
      <c r="NH162" s="267"/>
      <c r="NI162" s="267"/>
      <c r="NJ162" s="267"/>
      <c r="NK162" s="267"/>
      <c r="NL162" s="267"/>
      <c r="NM162" s="267"/>
      <c r="NN162" s="267"/>
      <c r="NO162" s="267"/>
      <c r="NP162" s="267"/>
      <c r="NQ162" s="267"/>
      <c r="NR162" s="267"/>
      <c r="NS162" s="267"/>
      <c r="NT162" s="267"/>
      <c r="NU162" s="267"/>
      <c r="NV162" s="267"/>
      <c r="NW162" s="267"/>
      <c r="NX162" s="267"/>
      <c r="NY162" s="267"/>
      <c r="NZ162" s="267"/>
      <c r="OA162" s="267"/>
      <c r="OB162" s="267"/>
      <c r="OC162" s="267"/>
      <c r="OD162" s="267"/>
      <c r="OE162" s="267"/>
      <c r="OF162" s="267"/>
      <c r="OG162" s="267"/>
      <c r="OH162" s="267"/>
      <c r="OI162" s="267"/>
      <c r="OJ162" s="267"/>
      <c r="OK162" s="267"/>
      <c r="OL162" s="267"/>
      <c r="OM162" s="267"/>
      <c r="ON162" s="267"/>
      <c r="OO162" s="267"/>
      <c r="OP162" s="267"/>
      <c r="OQ162" s="267"/>
      <c r="OR162" s="267"/>
      <c r="OS162" s="267"/>
      <c r="OT162" s="267"/>
      <c r="OU162" s="267"/>
      <c r="OV162" s="267"/>
      <c r="OW162" s="267"/>
      <c r="OX162" s="267"/>
      <c r="OY162" s="267"/>
      <c r="OZ162" s="267"/>
      <c r="PA162" s="267"/>
      <c r="PB162" s="267"/>
      <c r="PC162" s="267"/>
      <c r="PD162" s="267"/>
      <c r="PE162" s="267"/>
      <c r="PF162" s="267"/>
      <c r="PG162" s="267"/>
      <c r="PH162" s="267"/>
      <c r="PI162" s="267"/>
      <c r="PJ162" s="267"/>
      <c r="PK162" s="267"/>
      <c r="PL162" s="267"/>
      <c r="PM162" s="267"/>
      <c r="PN162" s="267"/>
      <c r="PO162" s="267"/>
      <c r="PP162" s="267"/>
      <c r="PQ162" s="267"/>
      <c r="PR162" s="267"/>
      <c r="PS162" s="267"/>
      <c r="PT162" s="267"/>
      <c r="PU162" s="267"/>
      <c r="PV162" s="267"/>
      <c r="PW162" s="267"/>
      <c r="PX162" s="267"/>
      <c r="PY162" s="267"/>
      <c r="PZ162" s="267"/>
      <c r="QA162" s="267"/>
      <c r="QB162" s="267"/>
      <c r="QC162" s="267"/>
      <c r="QD162" s="267"/>
      <c r="QE162" s="267"/>
      <c r="QF162" s="267"/>
      <c r="QG162" s="267"/>
      <c r="QH162" s="267"/>
      <c r="QI162" s="267"/>
      <c r="QJ162" s="267"/>
      <c r="QK162" s="267"/>
      <c r="QL162" s="267"/>
      <c r="QM162" s="267"/>
      <c r="QN162" s="267"/>
      <c r="QO162" s="267"/>
      <c r="QP162" s="267"/>
      <c r="QQ162" s="267"/>
      <c r="QR162" s="267"/>
      <c r="QS162" s="267"/>
      <c r="QT162" s="267"/>
      <c r="QU162" s="267"/>
      <c r="QV162" s="267"/>
      <c r="QW162" s="267"/>
      <c r="QX162" s="267"/>
      <c r="QY162" s="267"/>
      <c r="QZ162" s="267"/>
      <c r="RA162" s="267"/>
      <c r="RB162" s="267"/>
      <c r="RC162" s="267"/>
      <c r="RD162" s="267"/>
      <c r="RE162" s="267"/>
      <c r="RF162" s="267"/>
      <c r="RG162" s="267"/>
      <c r="RH162" s="267"/>
      <c r="RI162" s="267"/>
      <c r="RJ162" s="267"/>
      <c r="RK162" s="267"/>
      <c r="RL162" s="267"/>
      <c r="RM162" s="267"/>
      <c r="RN162" s="267"/>
      <c r="RO162" s="267"/>
      <c r="RP162" s="267"/>
      <c r="RQ162" s="267"/>
      <c r="RR162" s="267"/>
      <c r="RS162" s="267"/>
      <c r="RT162" s="267"/>
      <c r="RU162" s="267"/>
      <c r="RV162" s="267"/>
      <c r="RW162" s="267"/>
      <c r="RX162" s="267"/>
      <c r="RY162" s="267"/>
      <c r="RZ162" s="267"/>
      <c r="SA162" s="267"/>
      <c r="SB162" s="267"/>
      <c r="SC162" s="267"/>
      <c r="SD162" s="267"/>
      <c r="SE162" s="267"/>
      <c r="SF162" s="267"/>
      <c r="SG162" s="267"/>
      <c r="SH162" s="267"/>
      <c r="SI162" s="267"/>
      <c r="SJ162" s="267"/>
      <c r="SK162" s="267"/>
      <c r="SL162" s="267"/>
      <c r="SM162" s="267"/>
      <c r="SN162" s="267"/>
      <c r="SO162" s="267"/>
      <c r="SP162" s="267"/>
      <c r="SQ162" s="267"/>
      <c r="SR162" s="267"/>
      <c r="SS162" s="267"/>
      <c r="ST162" s="267"/>
      <c r="SU162" s="267"/>
      <c r="SV162" s="267"/>
      <c r="SW162" s="267"/>
      <c r="SX162" s="267"/>
      <c r="SY162" s="267"/>
      <c r="SZ162" s="267"/>
      <c r="TA162" s="267"/>
      <c r="TB162" s="267"/>
      <c r="TC162" s="267"/>
      <c r="TD162" s="267"/>
      <c r="TE162" s="267"/>
      <c r="TF162" s="267"/>
      <c r="TG162" s="267"/>
      <c r="TH162" s="267"/>
      <c r="TI162" s="267"/>
      <c r="TJ162" s="267"/>
      <c r="TK162" s="267"/>
      <c r="TL162" s="267"/>
      <c r="TM162" s="267"/>
      <c r="TN162" s="267"/>
      <c r="TO162" s="267"/>
      <c r="TP162" s="267"/>
      <c r="TQ162" s="267"/>
      <c r="TR162" s="267"/>
      <c r="TS162" s="267"/>
      <c r="TT162" s="267"/>
      <c r="TU162" s="267"/>
      <c r="TV162" s="267"/>
      <c r="TW162" s="267"/>
      <c r="TX162" s="267"/>
      <c r="TY162" s="267"/>
      <c r="TZ162" s="267"/>
      <c r="UA162" s="267"/>
      <c r="UB162" s="267"/>
      <c r="UC162" s="267"/>
      <c r="UD162" s="267"/>
      <c r="UE162" s="267"/>
      <c r="UF162" s="267"/>
      <c r="UG162" s="267"/>
      <c r="UH162" s="267"/>
      <c r="UI162" s="267"/>
      <c r="UJ162" s="267"/>
      <c r="UK162" s="267"/>
      <c r="UL162" s="267"/>
      <c r="UM162" s="267"/>
      <c r="UN162" s="267"/>
      <c r="UO162" s="267"/>
      <c r="UP162" s="267"/>
      <c r="UQ162" s="267"/>
      <c r="UR162" s="267"/>
      <c r="US162" s="267"/>
      <c r="UT162" s="267"/>
      <c r="UU162" s="267"/>
      <c r="UV162" s="267"/>
      <c r="UW162" s="267"/>
      <c r="UX162" s="267"/>
      <c r="UY162" s="267"/>
      <c r="UZ162" s="267"/>
      <c r="VA162" s="267"/>
      <c r="VB162" s="267"/>
      <c r="VC162" s="267"/>
      <c r="VD162" s="267"/>
      <c r="VE162" s="267"/>
      <c r="VF162" s="267"/>
      <c r="VG162" s="267"/>
      <c r="VH162" s="267"/>
      <c r="VI162" s="267"/>
      <c r="VJ162" s="267"/>
      <c r="VK162" s="267"/>
      <c r="VL162" s="267"/>
      <c r="VM162" s="267"/>
      <c r="VN162" s="267"/>
      <c r="VO162" s="267"/>
      <c r="VP162" s="267"/>
      <c r="VQ162" s="267"/>
      <c r="VR162" s="267"/>
      <c r="VS162" s="267"/>
      <c r="VT162" s="267"/>
      <c r="VU162" s="267"/>
      <c r="VV162" s="267"/>
      <c r="VW162" s="267"/>
      <c r="VX162" s="267"/>
      <c r="VY162" s="267"/>
      <c r="VZ162" s="267"/>
      <c r="WA162" s="267"/>
      <c r="WB162" s="267"/>
      <c r="WC162" s="267"/>
      <c r="WD162" s="267"/>
      <c r="WE162" s="267"/>
      <c r="WF162" s="267"/>
      <c r="WG162" s="267"/>
      <c r="WH162" s="267"/>
      <c r="WI162" s="267"/>
      <c r="WJ162" s="267"/>
      <c r="WK162" s="267"/>
      <c r="WL162" s="267"/>
      <c r="WM162" s="267"/>
      <c r="WN162" s="267"/>
      <c r="WO162" s="267"/>
      <c r="WP162" s="267"/>
      <c r="WQ162" s="267"/>
      <c r="WR162" s="267"/>
      <c r="WS162" s="267"/>
      <c r="WT162" s="267"/>
      <c r="WU162" s="267"/>
      <c r="WV162" s="267"/>
      <c r="WW162" s="267"/>
      <c r="WX162" s="267"/>
      <c r="WY162" s="267"/>
      <c r="WZ162" s="267"/>
      <c r="XA162" s="267"/>
      <c r="XB162" s="267"/>
      <c r="XC162" s="267"/>
      <c r="XD162" s="267"/>
      <c r="XE162" s="267"/>
      <c r="XF162" s="267"/>
      <c r="XG162" s="267"/>
      <c r="XH162" s="267"/>
      <c r="XI162" s="267"/>
      <c r="XJ162" s="267"/>
      <c r="XK162" s="267"/>
      <c r="XL162" s="267"/>
      <c r="XM162" s="267"/>
      <c r="XN162" s="267"/>
      <c r="XO162" s="267"/>
      <c r="XP162" s="267"/>
      <c r="XQ162" s="267"/>
      <c r="XR162" s="267"/>
      <c r="XS162" s="267"/>
      <c r="XT162" s="267"/>
      <c r="XU162" s="267"/>
      <c r="XV162" s="267"/>
      <c r="XW162" s="267"/>
      <c r="XX162" s="267"/>
      <c r="XY162" s="267"/>
      <c r="XZ162" s="267"/>
      <c r="YA162" s="267"/>
      <c r="YB162" s="267"/>
      <c r="YC162" s="267"/>
      <c r="YD162" s="267"/>
      <c r="YE162" s="267"/>
      <c r="YF162" s="267"/>
      <c r="YG162" s="267"/>
      <c r="YH162" s="267"/>
      <c r="YI162" s="267"/>
      <c r="YJ162" s="267"/>
      <c r="YK162" s="267"/>
      <c r="YL162" s="267"/>
      <c r="YM162" s="267"/>
      <c r="YN162" s="267"/>
      <c r="YO162" s="267"/>
      <c r="YP162" s="267"/>
      <c r="YQ162" s="267"/>
      <c r="YR162" s="267"/>
      <c r="YS162" s="267"/>
      <c r="YT162" s="267"/>
      <c r="YU162" s="267"/>
      <c r="YV162" s="267"/>
      <c r="YW162" s="267"/>
      <c r="YX162" s="267"/>
      <c r="YY162" s="267"/>
      <c r="YZ162" s="267"/>
      <c r="ZA162" s="267"/>
      <c r="ZB162" s="267"/>
      <c r="ZC162" s="267"/>
      <c r="ZD162" s="267"/>
      <c r="ZE162" s="267"/>
      <c r="ZF162" s="267"/>
      <c r="ZG162" s="267"/>
      <c r="ZH162" s="267"/>
      <c r="ZI162" s="267"/>
      <c r="ZJ162" s="267"/>
      <c r="ZK162" s="267"/>
      <c r="ZL162" s="267"/>
      <c r="ZM162" s="267"/>
      <c r="ZN162" s="267"/>
      <c r="ZO162" s="267"/>
      <c r="ZP162" s="267"/>
      <c r="ZQ162" s="267"/>
      <c r="ZR162" s="267"/>
      <c r="ZS162" s="267"/>
      <c r="ZT162" s="267"/>
      <c r="ZU162" s="267"/>
      <c r="ZV162" s="267"/>
      <c r="ZW162" s="267"/>
      <c r="ZX162" s="267"/>
      <c r="ZY162" s="267"/>
      <c r="ZZ162" s="267"/>
      <c r="AAA162" s="267"/>
      <c r="AAB162" s="267"/>
      <c r="AAC162" s="267"/>
      <c r="AAD162" s="267"/>
      <c r="AAE162" s="267"/>
      <c r="AAF162" s="267"/>
      <c r="AAG162" s="267"/>
      <c r="AAH162" s="267"/>
      <c r="AAI162" s="267"/>
      <c r="AAJ162" s="267"/>
      <c r="AAK162" s="267"/>
      <c r="AAL162" s="267"/>
      <c r="AAM162" s="267"/>
      <c r="AAN162" s="267"/>
      <c r="AAO162" s="267"/>
      <c r="AAP162" s="267"/>
      <c r="AAQ162" s="267"/>
      <c r="AAR162" s="267"/>
      <c r="AAS162" s="267"/>
      <c r="AAT162" s="267"/>
      <c r="AAU162" s="267"/>
      <c r="AAV162" s="267"/>
      <c r="AAW162" s="267"/>
      <c r="AAX162" s="267"/>
      <c r="AAY162" s="267"/>
      <c r="AAZ162" s="267"/>
      <c r="ABA162" s="267"/>
      <c r="ABB162" s="267"/>
      <c r="ABC162" s="267"/>
      <c r="ABD162" s="267"/>
      <c r="ABE162" s="267"/>
      <c r="ABF162" s="267"/>
      <c r="ABG162" s="267"/>
      <c r="ABH162" s="267"/>
      <c r="ABI162" s="267"/>
      <c r="ABJ162" s="267"/>
      <c r="ABK162" s="267"/>
      <c r="ABL162" s="267"/>
      <c r="ABM162" s="267"/>
      <c r="ABN162" s="267"/>
      <c r="ABO162" s="267"/>
      <c r="ABP162" s="267"/>
      <c r="ABQ162" s="267"/>
      <c r="ABR162" s="267"/>
      <c r="ABS162" s="267"/>
      <c r="ABT162" s="267"/>
      <c r="ABU162" s="267"/>
      <c r="ABV162" s="267"/>
      <c r="ABW162" s="267"/>
      <c r="ABX162" s="267"/>
      <c r="ABY162" s="267"/>
      <c r="ABZ162" s="267"/>
      <c r="ACA162" s="267"/>
      <c r="ACB162" s="267"/>
      <c r="ACC162" s="267"/>
      <c r="ACD162" s="267"/>
      <c r="ACE162" s="267"/>
      <c r="ACF162" s="267"/>
      <c r="ACG162" s="267"/>
      <c r="ACH162" s="267"/>
      <c r="ACI162" s="267"/>
      <c r="ACJ162" s="267"/>
      <c r="ACK162" s="267"/>
      <c r="ACL162" s="267"/>
      <c r="ACM162" s="267"/>
      <c r="ACN162" s="267"/>
      <c r="ACO162" s="267"/>
      <c r="ACP162" s="267"/>
      <c r="ACQ162" s="267"/>
      <c r="ACR162" s="267"/>
      <c r="ACS162" s="267"/>
      <c r="ACT162" s="267"/>
      <c r="ACU162" s="267"/>
      <c r="ACV162" s="267"/>
      <c r="ACW162" s="267"/>
      <c r="ACX162" s="267"/>
      <c r="ACY162" s="267"/>
      <c r="ACZ162" s="267"/>
      <c r="ADA162" s="267"/>
      <c r="ADB162" s="267"/>
      <c r="ADC162" s="267"/>
      <c r="ADD162" s="267"/>
      <c r="ADE162" s="267"/>
      <c r="ADF162" s="267"/>
      <c r="ADG162" s="267"/>
      <c r="ADH162" s="267"/>
      <c r="ADI162" s="267"/>
      <c r="ADJ162" s="267"/>
      <c r="ADK162" s="267"/>
      <c r="ADL162" s="267"/>
      <c r="ADM162" s="267"/>
      <c r="ADN162" s="267"/>
      <c r="ADO162" s="267"/>
      <c r="ADP162" s="267"/>
      <c r="ADQ162" s="267"/>
      <c r="ADR162" s="267"/>
      <c r="ADS162" s="267"/>
      <c r="ADT162" s="267"/>
      <c r="ADU162" s="267"/>
      <c r="ADV162" s="267"/>
      <c r="ADW162" s="267"/>
      <c r="ADX162" s="267"/>
      <c r="ADY162" s="267"/>
      <c r="ADZ162" s="267"/>
      <c r="AEA162" s="267"/>
      <c r="AEB162" s="267"/>
      <c r="AEC162" s="267"/>
      <c r="AED162" s="267"/>
      <c r="AEE162" s="267"/>
      <c r="AEF162" s="267"/>
      <c r="AEG162" s="267"/>
      <c r="AEH162" s="267"/>
      <c r="AEI162" s="267"/>
      <c r="AEJ162" s="267"/>
      <c r="AEK162" s="267"/>
      <c r="AEL162" s="267"/>
      <c r="AEM162" s="267"/>
      <c r="AEN162" s="267"/>
      <c r="AEO162" s="267"/>
      <c r="AEP162" s="267"/>
      <c r="AEQ162" s="267"/>
      <c r="AER162" s="267"/>
      <c r="AES162" s="267"/>
      <c r="AET162" s="267"/>
      <c r="AEU162" s="267"/>
      <c r="AEV162" s="267"/>
      <c r="AEW162" s="267"/>
      <c r="AEX162" s="267"/>
      <c r="AEY162" s="267"/>
      <c r="AEZ162" s="267"/>
      <c r="AFA162" s="267"/>
      <c r="AFB162" s="267"/>
      <c r="AFC162" s="267"/>
      <c r="AFD162" s="267"/>
      <c r="AFE162" s="267"/>
      <c r="AFF162" s="267"/>
      <c r="AFG162" s="267"/>
      <c r="AFH162" s="267"/>
      <c r="AFI162" s="267"/>
      <c r="AFJ162" s="267"/>
      <c r="AFK162" s="267"/>
      <c r="AFL162" s="267"/>
      <c r="AFM162" s="267"/>
      <c r="AFN162" s="267"/>
      <c r="AFO162" s="267"/>
      <c r="AFP162" s="267"/>
      <c r="AFQ162" s="267"/>
      <c r="AFR162" s="267"/>
      <c r="AFS162" s="267"/>
      <c r="AFT162" s="267"/>
      <c r="AFU162" s="267"/>
      <c r="AFV162" s="267"/>
      <c r="AFW162" s="267"/>
      <c r="AFX162" s="267"/>
      <c r="AFY162" s="267"/>
      <c r="AFZ162" s="267"/>
      <c r="AGA162" s="267"/>
      <c r="AGB162" s="267"/>
      <c r="AGC162" s="267"/>
      <c r="AGD162" s="267"/>
      <c r="AGE162" s="267"/>
      <c r="AGF162" s="267"/>
      <c r="AGG162" s="267"/>
      <c r="AGH162" s="267"/>
      <c r="AGI162" s="267"/>
      <c r="AGJ162" s="267"/>
      <c r="AGK162" s="267"/>
      <c r="AGL162" s="267"/>
      <c r="AGM162" s="267"/>
      <c r="AGN162" s="267"/>
      <c r="AGO162" s="267"/>
      <c r="AGP162" s="267"/>
      <c r="AGQ162" s="267"/>
      <c r="AGR162" s="267"/>
      <c r="AGS162" s="267"/>
      <c r="AGT162" s="267"/>
      <c r="AGU162" s="267"/>
      <c r="AGV162" s="267"/>
      <c r="AGW162" s="267"/>
      <c r="AGX162" s="267"/>
      <c r="AGY162" s="267"/>
      <c r="AGZ162" s="267"/>
      <c r="AHA162" s="267"/>
      <c r="AHB162" s="267"/>
      <c r="AHC162" s="267"/>
      <c r="AHD162" s="267"/>
      <c r="AHE162" s="267"/>
      <c r="AHF162" s="267"/>
      <c r="AHG162" s="267"/>
      <c r="AHH162" s="267"/>
      <c r="AHI162" s="267"/>
      <c r="AHJ162" s="267"/>
      <c r="AHK162" s="267"/>
      <c r="AHL162" s="267"/>
      <c r="AHM162" s="267"/>
      <c r="AHN162" s="267"/>
      <c r="AHO162" s="267"/>
      <c r="AHP162" s="267"/>
      <c r="AHQ162" s="267"/>
      <c r="AHR162" s="267"/>
      <c r="AHS162" s="267"/>
      <c r="AHT162" s="267"/>
      <c r="AHU162" s="267"/>
      <c r="AHV162" s="267"/>
      <c r="AHW162" s="267"/>
      <c r="AHX162" s="267"/>
      <c r="AHY162" s="267"/>
      <c r="AHZ162" s="267"/>
      <c r="AIA162" s="267"/>
      <c r="AIB162" s="267"/>
      <c r="AIC162" s="267"/>
      <c r="AID162" s="267"/>
      <c r="AIE162" s="267"/>
      <c r="AIF162" s="267"/>
      <c r="AIG162" s="267"/>
      <c r="AIH162" s="267"/>
      <c r="AII162" s="267"/>
      <c r="AIJ162" s="267"/>
      <c r="AIK162" s="267"/>
      <c r="AIL162" s="267"/>
      <c r="AIM162" s="267"/>
      <c r="AIN162" s="267"/>
      <c r="AIO162" s="267"/>
      <c r="AIP162" s="267"/>
      <c r="AIQ162" s="267"/>
      <c r="AIR162" s="267"/>
      <c r="AIS162" s="267"/>
      <c r="AIT162" s="267"/>
      <c r="AIU162" s="267"/>
      <c r="AIV162" s="267"/>
      <c r="AIW162" s="267"/>
      <c r="AIX162" s="267"/>
      <c r="AIY162" s="267"/>
      <c r="AIZ162" s="267"/>
      <c r="AJA162" s="267"/>
      <c r="AJB162" s="267"/>
      <c r="AJC162" s="267"/>
      <c r="AJD162" s="267"/>
      <c r="AJE162" s="267"/>
      <c r="AJF162" s="267"/>
      <c r="AJG162" s="267"/>
      <c r="AJH162" s="267"/>
      <c r="AJI162" s="267"/>
      <c r="AJJ162" s="267"/>
      <c r="AJK162" s="267"/>
      <c r="AJL162" s="267"/>
      <c r="AJM162" s="267"/>
      <c r="AJN162" s="267"/>
      <c r="AJO162" s="267"/>
      <c r="AJP162" s="267"/>
      <c r="AJQ162" s="267"/>
      <c r="AJR162" s="267"/>
      <c r="AJS162" s="267"/>
      <c r="AJT162" s="267"/>
      <c r="AJU162" s="267"/>
      <c r="AJV162" s="267"/>
      <c r="AJW162" s="267"/>
      <c r="AJX162" s="267"/>
      <c r="AJY162" s="267"/>
      <c r="AJZ162" s="267"/>
      <c r="AKA162" s="267"/>
      <c r="AKB162" s="267"/>
      <c r="AKC162" s="267"/>
      <c r="AKD162" s="267"/>
      <c r="AKE162" s="267"/>
      <c r="AKF162" s="267"/>
      <c r="AKG162" s="267"/>
      <c r="AKH162" s="267"/>
      <c r="AKI162" s="267"/>
      <c r="AKJ162" s="267"/>
      <c r="AKK162" s="267"/>
      <c r="AKL162" s="267"/>
      <c r="AKM162" s="267"/>
      <c r="AKN162" s="267"/>
      <c r="AKO162" s="267"/>
      <c r="AKP162" s="267"/>
      <c r="AKQ162" s="267"/>
      <c r="AKR162" s="267"/>
      <c r="AKS162" s="267"/>
      <c r="AKT162" s="267"/>
      <c r="AKU162" s="267"/>
      <c r="AKV162" s="267"/>
      <c r="AKW162" s="267"/>
      <c r="AKX162" s="267"/>
      <c r="AKY162" s="267"/>
      <c r="AKZ162" s="267"/>
      <c r="ALA162" s="267"/>
      <c r="ALB162" s="267"/>
      <c r="ALC162" s="267"/>
      <c r="ALD162" s="267"/>
      <c r="ALE162" s="267"/>
      <c r="ALF162" s="267"/>
      <c r="ALG162" s="267"/>
      <c r="ALH162" s="267"/>
      <c r="ALI162" s="267"/>
      <c r="ALJ162" s="267"/>
      <c r="ALK162" s="267"/>
      <c r="ALL162" s="267"/>
      <c r="ALM162" s="267"/>
      <c r="ALN162" s="267"/>
      <c r="ALO162" s="267"/>
      <c r="ALP162" s="267"/>
      <c r="ALQ162" s="267"/>
      <c r="ALR162" s="267"/>
      <c r="ALS162" s="267"/>
      <c r="ALT162" s="267"/>
      <c r="ALU162" s="267"/>
      <c r="ALV162" s="267"/>
      <c r="ALW162" s="267"/>
      <c r="ALX162" s="267"/>
      <c r="ALY162" s="267"/>
      <c r="ALZ162" s="267"/>
      <c r="AMA162" s="267"/>
      <c r="AMB162" s="267"/>
      <c r="AMC162" s="267"/>
      <c r="AMD162" s="267"/>
      <c r="AME162" s="267"/>
      <c r="AMF162" s="267"/>
      <c r="AMG162" s="267"/>
      <c r="AMH162" s="267"/>
    </row>
    <row r="163" spans="1:1025" s="239" customFormat="1" ht="12.75">
      <c r="A163" s="1012" t="s">
        <v>2389</v>
      </c>
      <c r="B163" s="1007" t="s">
        <v>2390</v>
      </c>
      <c r="C163" s="1047">
        <v>109500000</v>
      </c>
      <c r="D163" s="1047">
        <v>114632345.83</v>
      </c>
      <c r="E163" s="1047">
        <v>224132345.83000001</v>
      </c>
      <c r="F163" s="1047">
        <v>184779277.36000001</v>
      </c>
      <c r="G163" s="1047">
        <v>39353068.469999999</v>
      </c>
      <c r="H163" s="1054">
        <f t="shared" si="2"/>
        <v>0.82442039624281394</v>
      </c>
      <c r="I163" s="1007"/>
      <c r="J163" s="267"/>
      <c r="K163" s="267"/>
      <c r="L163" s="267"/>
      <c r="M163" s="267"/>
      <c r="N163" s="267"/>
      <c r="O163" s="267"/>
      <c r="P163" s="267"/>
      <c r="Q163" s="267"/>
      <c r="R163" s="267"/>
      <c r="S163" s="267"/>
      <c r="T163" s="267"/>
      <c r="U163" s="267"/>
      <c r="V163" s="267"/>
      <c r="W163" s="267"/>
      <c r="X163" s="267"/>
      <c r="Y163" s="267"/>
      <c r="Z163" s="267"/>
      <c r="AA163" s="267"/>
      <c r="AB163" s="267"/>
      <c r="AC163" s="267"/>
      <c r="AD163" s="267"/>
      <c r="AE163" s="267"/>
      <c r="AF163" s="267"/>
      <c r="AG163" s="267"/>
      <c r="AH163" s="267"/>
      <c r="AI163" s="267"/>
      <c r="AJ163" s="267"/>
      <c r="AK163" s="267"/>
      <c r="AL163" s="267"/>
      <c r="AM163" s="267"/>
      <c r="AN163" s="267"/>
      <c r="AO163" s="267"/>
      <c r="AP163" s="267"/>
      <c r="AQ163" s="267"/>
      <c r="AR163" s="267"/>
      <c r="AS163" s="267"/>
      <c r="AT163" s="267"/>
      <c r="AU163" s="267"/>
      <c r="AV163" s="267"/>
      <c r="AW163" s="267"/>
      <c r="AX163" s="267"/>
      <c r="AY163" s="267"/>
      <c r="AZ163" s="267"/>
      <c r="BA163" s="267"/>
      <c r="BB163" s="267"/>
      <c r="BC163" s="267"/>
      <c r="BD163" s="267"/>
      <c r="BE163" s="267"/>
      <c r="BF163" s="267"/>
      <c r="BG163" s="267"/>
      <c r="BH163" s="267"/>
      <c r="BI163" s="267"/>
      <c r="BJ163" s="267"/>
      <c r="BK163" s="267"/>
      <c r="BL163" s="267"/>
      <c r="BM163" s="267"/>
      <c r="BN163" s="267"/>
      <c r="BO163" s="267"/>
      <c r="BP163" s="267"/>
      <c r="BQ163" s="267"/>
      <c r="BR163" s="267"/>
      <c r="BS163" s="267"/>
      <c r="BT163" s="267"/>
      <c r="BU163" s="267"/>
      <c r="BV163" s="267"/>
      <c r="BW163" s="267"/>
      <c r="BX163" s="267"/>
      <c r="BY163" s="267"/>
      <c r="BZ163" s="267"/>
      <c r="CA163" s="267"/>
      <c r="CB163" s="267"/>
      <c r="CC163" s="267"/>
      <c r="CD163" s="267"/>
      <c r="CE163" s="267"/>
      <c r="CF163" s="267"/>
      <c r="CG163" s="267"/>
      <c r="CH163" s="267"/>
      <c r="CI163" s="267"/>
      <c r="CJ163" s="267"/>
      <c r="CK163" s="267"/>
      <c r="CL163" s="267"/>
      <c r="CM163" s="267"/>
      <c r="CN163" s="267"/>
      <c r="CO163" s="267"/>
      <c r="CP163" s="267"/>
      <c r="CQ163" s="267"/>
      <c r="CR163" s="267"/>
      <c r="CS163" s="267"/>
      <c r="CT163" s="267"/>
      <c r="CU163" s="267"/>
      <c r="CV163" s="267"/>
      <c r="CW163" s="267"/>
      <c r="CX163" s="267"/>
      <c r="CY163" s="267"/>
      <c r="CZ163" s="267"/>
      <c r="DA163" s="267"/>
      <c r="DB163" s="267"/>
      <c r="DC163" s="267"/>
      <c r="DD163" s="267"/>
      <c r="DE163" s="267"/>
      <c r="DF163" s="267"/>
      <c r="DG163" s="267"/>
      <c r="DH163" s="267"/>
      <c r="DI163" s="267"/>
      <c r="DJ163" s="267"/>
      <c r="DK163" s="267"/>
      <c r="DL163" s="267"/>
      <c r="DM163" s="267"/>
      <c r="DN163" s="267"/>
      <c r="DO163" s="267"/>
      <c r="DP163" s="267"/>
      <c r="DQ163" s="267"/>
      <c r="DR163" s="267"/>
      <c r="DS163" s="267"/>
      <c r="DT163" s="267"/>
      <c r="DU163" s="267"/>
      <c r="DV163" s="267"/>
      <c r="DW163" s="267"/>
      <c r="DX163" s="267"/>
      <c r="DY163" s="267"/>
      <c r="DZ163" s="267"/>
      <c r="EA163" s="267"/>
      <c r="EB163" s="267"/>
      <c r="EC163" s="267"/>
      <c r="ED163" s="267"/>
      <c r="EE163" s="267"/>
      <c r="EF163" s="267"/>
      <c r="EG163" s="267"/>
      <c r="EH163" s="267"/>
      <c r="EI163" s="267"/>
      <c r="EJ163" s="267"/>
      <c r="EK163" s="267"/>
      <c r="EL163" s="267"/>
      <c r="EM163" s="267"/>
      <c r="EN163" s="267"/>
      <c r="EO163" s="267"/>
      <c r="EP163" s="267"/>
      <c r="EQ163" s="267"/>
      <c r="ER163" s="267"/>
      <c r="ES163" s="267"/>
      <c r="ET163" s="267"/>
      <c r="EU163" s="267"/>
      <c r="EV163" s="267"/>
      <c r="EW163" s="267"/>
      <c r="EX163" s="267"/>
      <c r="EY163" s="267"/>
      <c r="EZ163" s="267"/>
      <c r="FA163" s="267"/>
      <c r="FB163" s="267"/>
      <c r="FC163" s="267"/>
      <c r="FD163" s="267"/>
      <c r="FE163" s="267"/>
      <c r="FF163" s="267"/>
      <c r="FG163" s="267"/>
      <c r="FH163" s="267"/>
      <c r="FI163" s="267"/>
      <c r="FJ163" s="267"/>
      <c r="FK163" s="267"/>
      <c r="FL163" s="267"/>
      <c r="FM163" s="267"/>
      <c r="FN163" s="267"/>
      <c r="FO163" s="267"/>
      <c r="FP163" s="267"/>
      <c r="FQ163" s="267"/>
      <c r="FR163" s="267"/>
      <c r="FS163" s="267"/>
      <c r="FT163" s="267"/>
      <c r="FU163" s="267"/>
      <c r="FV163" s="267"/>
      <c r="FW163" s="267"/>
      <c r="FX163" s="267"/>
      <c r="FY163" s="267"/>
      <c r="FZ163" s="267"/>
      <c r="GA163" s="267"/>
      <c r="GB163" s="267"/>
      <c r="GC163" s="267"/>
      <c r="GD163" s="267"/>
      <c r="GE163" s="267"/>
      <c r="GF163" s="267"/>
      <c r="GG163" s="267"/>
      <c r="GH163" s="267"/>
      <c r="GI163" s="267"/>
      <c r="GJ163" s="267"/>
      <c r="GK163" s="267"/>
      <c r="GL163" s="267"/>
      <c r="GM163" s="267"/>
      <c r="GN163" s="267"/>
      <c r="GO163" s="267"/>
      <c r="GP163" s="267"/>
      <c r="GQ163" s="267"/>
      <c r="GR163" s="267"/>
      <c r="GS163" s="267"/>
      <c r="GT163" s="267"/>
      <c r="GU163" s="267"/>
      <c r="GV163" s="267"/>
      <c r="GW163" s="267"/>
      <c r="GX163" s="267"/>
      <c r="GY163" s="267"/>
      <c r="GZ163" s="267"/>
      <c r="HA163" s="267"/>
      <c r="HB163" s="267"/>
      <c r="HC163" s="267"/>
      <c r="HD163" s="267"/>
      <c r="HE163" s="267"/>
      <c r="HF163" s="267"/>
      <c r="HG163" s="267"/>
      <c r="HH163" s="267"/>
      <c r="HI163" s="267"/>
      <c r="HJ163" s="267"/>
      <c r="HK163" s="267"/>
      <c r="HL163" s="267"/>
      <c r="HM163" s="267"/>
      <c r="HN163" s="267"/>
      <c r="HO163" s="267"/>
      <c r="HP163" s="267"/>
      <c r="HQ163" s="267"/>
      <c r="HR163" s="267"/>
      <c r="HS163" s="267"/>
      <c r="HT163" s="267"/>
      <c r="HU163" s="267"/>
      <c r="HV163" s="267"/>
      <c r="HW163" s="267"/>
      <c r="HX163" s="267"/>
      <c r="HY163" s="267"/>
      <c r="HZ163" s="267"/>
      <c r="IA163" s="267"/>
      <c r="IB163" s="267"/>
      <c r="IC163" s="267"/>
      <c r="ID163" s="267"/>
      <c r="IE163" s="267"/>
      <c r="IF163" s="267"/>
      <c r="IG163" s="267"/>
      <c r="IH163" s="267"/>
      <c r="II163" s="267"/>
      <c r="IJ163" s="267"/>
      <c r="IK163" s="267"/>
      <c r="IL163" s="267"/>
      <c r="IM163" s="267"/>
      <c r="IN163" s="267"/>
      <c r="IO163" s="267"/>
      <c r="IP163" s="267"/>
      <c r="IQ163" s="267"/>
      <c r="IR163" s="267"/>
      <c r="IS163" s="267"/>
      <c r="IT163" s="267"/>
      <c r="IU163" s="267"/>
      <c r="IV163" s="267"/>
      <c r="IW163" s="267"/>
      <c r="IX163" s="267"/>
      <c r="IY163" s="267"/>
      <c r="IZ163" s="267"/>
      <c r="JA163" s="267"/>
      <c r="JB163" s="267"/>
      <c r="JC163" s="267"/>
      <c r="JD163" s="267"/>
      <c r="JE163" s="267"/>
      <c r="JF163" s="267"/>
      <c r="JG163" s="267"/>
      <c r="JH163" s="267"/>
      <c r="JI163" s="267"/>
      <c r="JJ163" s="267"/>
      <c r="JK163" s="267"/>
      <c r="JL163" s="267"/>
      <c r="JM163" s="267"/>
      <c r="JN163" s="267"/>
      <c r="JO163" s="267"/>
      <c r="JP163" s="267"/>
      <c r="JQ163" s="267"/>
      <c r="JR163" s="267"/>
      <c r="JS163" s="267"/>
      <c r="JT163" s="267"/>
      <c r="JU163" s="267"/>
      <c r="JV163" s="267"/>
      <c r="JW163" s="267"/>
      <c r="JX163" s="267"/>
      <c r="JY163" s="267"/>
      <c r="JZ163" s="267"/>
      <c r="KA163" s="267"/>
      <c r="KB163" s="267"/>
      <c r="KC163" s="267"/>
      <c r="KD163" s="267"/>
      <c r="KE163" s="267"/>
      <c r="KF163" s="267"/>
      <c r="KG163" s="267"/>
      <c r="KH163" s="267"/>
      <c r="KI163" s="267"/>
      <c r="KJ163" s="267"/>
      <c r="KK163" s="267"/>
      <c r="KL163" s="267"/>
      <c r="KM163" s="267"/>
      <c r="KN163" s="267"/>
      <c r="KO163" s="267"/>
      <c r="KP163" s="267"/>
      <c r="KQ163" s="267"/>
      <c r="KR163" s="267"/>
      <c r="KS163" s="267"/>
      <c r="KT163" s="267"/>
      <c r="KU163" s="267"/>
      <c r="KV163" s="267"/>
      <c r="KW163" s="267"/>
      <c r="KX163" s="267"/>
      <c r="KY163" s="267"/>
      <c r="KZ163" s="267"/>
      <c r="LA163" s="267"/>
      <c r="LB163" s="267"/>
      <c r="LC163" s="267"/>
      <c r="LD163" s="267"/>
      <c r="LE163" s="267"/>
      <c r="LF163" s="267"/>
      <c r="LG163" s="267"/>
      <c r="LH163" s="267"/>
      <c r="LI163" s="267"/>
      <c r="LJ163" s="267"/>
      <c r="LK163" s="267"/>
      <c r="LL163" s="267"/>
      <c r="LM163" s="267"/>
      <c r="LN163" s="267"/>
      <c r="LO163" s="267"/>
      <c r="LP163" s="267"/>
      <c r="LQ163" s="267"/>
      <c r="LR163" s="267"/>
      <c r="LS163" s="267"/>
      <c r="LT163" s="267"/>
      <c r="LU163" s="267"/>
      <c r="LV163" s="267"/>
      <c r="LW163" s="267"/>
      <c r="LX163" s="267"/>
      <c r="LY163" s="267"/>
      <c r="LZ163" s="267"/>
      <c r="MA163" s="267"/>
      <c r="MB163" s="267"/>
      <c r="MC163" s="267"/>
      <c r="MD163" s="267"/>
      <c r="ME163" s="267"/>
      <c r="MF163" s="267"/>
      <c r="MG163" s="267"/>
      <c r="MH163" s="267"/>
      <c r="MI163" s="267"/>
      <c r="MJ163" s="267"/>
      <c r="MK163" s="267"/>
      <c r="ML163" s="267"/>
      <c r="MM163" s="267"/>
      <c r="MN163" s="267"/>
      <c r="MO163" s="267"/>
      <c r="MP163" s="267"/>
      <c r="MQ163" s="267"/>
      <c r="MR163" s="267"/>
      <c r="MS163" s="267"/>
      <c r="MT163" s="267"/>
      <c r="MU163" s="267"/>
      <c r="MV163" s="267"/>
      <c r="MW163" s="267"/>
      <c r="MX163" s="267"/>
      <c r="MY163" s="267"/>
      <c r="MZ163" s="267"/>
      <c r="NA163" s="267"/>
      <c r="NB163" s="267"/>
      <c r="NC163" s="267"/>
      <c r="ND163" s="267"/>
      <c r="NE163" s="267"/>
      <c r="NF163" s="267"/>
      <c r="NG163" s="267"/>
      <c r="NH163" s="267"/>
      <c r="NI163" s="267"/>
      <c r="NJ163" s="267"/>
      <c r="NK163" s="267"/>
      <c r="NL163" s="267"/>
      <c r="NM163" s="267"/>
      <c r="NN163" s="267"/>
      <c r="NO163" s="267"/>
      <c r="NP163" s="267"/>
      <c r="NQ163" s="267"/>
      <c r="NR163" s="267"/>
      <c r="NS163" s="267"/>
      <c r="NT163" s="267"/>
      <c r="NU163" s="267"/>
      <c r="NV163" s="267"/>
      <c r="NW163" s="267"/>
      <c r="NX163" s="267"/>
      <c r="NY163" s="267"/>
      <c r="NZ163" s="267"/>
      <c r="OA163" s="267"/>
      <c r="OB163" s="267"/>
      <c r="OC163" s="267"/>
      <c r="OD163" s="267"/>
      <c r="OE163" s="267"/>
      <c r="OF163" s="267"/>
      <c r="OG163" s="267"/>
      <c r="OH163" s="267"/>
      <c r="OI163" s="267"/>
      <c r="OJ163" s="267"/>
      <c r="OK163" s="267"/>
      <c r="OL163" s="267"/>
      <c r="OM163" s="267"/>
      <c r="ON163" s="267"/>
      <c r="OO163" s="267"/>
      <c r="OP163" s="267"/>
      <c r="OQ163" s="267"/>
      <c r="OR163" s="267"/>
      <c r="OS163" s="267"/>
      <c r="OT163" s="267"/>
      <c r="OU163" s="267"/>
      <c r="OV163" s="267"/>
      <c r="OW163" s="267"/>
      <c r="OX163" s="267"/>
      <c r="OY163" s="267"/>
      <c r="OZ163" s="267"/>
      <c r="PA163" s="267"/>
      <c r="PB163" s="267"/>
      <c r="PC163" s="267"/>
      <c r="PD163" s="267"/>
      <c r="PE163" s="267"/>
      <c r="PF163" s="267"/>
      <c r="PG163" s="267"/>
      <c r="PH163" s="267"/>
      <c r="PI163" s="267"/>
      <c r="PJ163" s="267"/>
      <c r="PK163" s="267"/>
      <c r="PL163" s="267"/>
      <c r="PM163" s="267"/>
      <c r="PN163" s="267"/>
      <c r="PO163" s="267"/>
      <c r="PP163" s="267"/>
      <c r="PQ163" s="267"/>
      <c r="PR163" s="267"/>
      <c r="PS163" s="267"/>
      <c r="PT163" s="267"/>
      <c r="PU163" s="267"/>
      <c r="PV163" s="267"/>
      <c r="PW163" s="267"/>
      <c r="PX163" s="267"/>
      <c r="PY163" s="267"/>
      <c r="PZ163" s="267"/>
      <c r="QA163" s="267"/>
      <c r="QB163" s="267"/>
      <c r="QC163" s="267"/>
      <c r="QD163" s="267"/>
      <c r="QE163" s="267"/>
      <c r="QF163" s="267"/>
      <c r="QG163" s="267"/>
      <c r="QH163" s="267"/>
      <c r="QI163" s="267"/>
      <c r="QJ163" s="267"/>
      <c r="QK163" s="267"/>
      <c r="QL163" s="267"/>
      <c r="QM163" s="267"/>
      <c r="QN163" s="267"/>
      <c r="QO163" s="267"/>
      <c r="QP163" s="267"/>
      <c r="QQ163" s="267"/>
      <c r="QR163" s="267"/>
      <c r="QS163" s="267"/>
      <c r="QT163" s="267"/>
      <c r="QU163" s="267"/>
      <c r="QV163" s="267"/>
      <c r="QW163" s="267"/>
      <c r="QX163" s="267"/>
      <c r="QY163" s="267"/>
      <c r="QZ163" s="267"/>
      <c r="RA163" s="267"/>
      <c r="RB163" s="267"/>
      <c r="RC163" s="267"/>
      <c r="RD163" s="267"/>
      <c r="RE163" s="267"/>
      <c r="RF163" s="267"/>
      <c r="RG163" s="267"/>
      <c r="RH163" s="267"/>
      <c r="RI163" s="267"/>
      <c r="RJ163" s="267"/>
      <c r="RK163" s="267"/>
      <c r="RL163" s="267"/>
      <c r="RM163" s="267"/>
      <c r="RN163" s="267"/>
      <c r="RO163" s="267"/>
      <c r="RP163" s="267"/>
      <c r="RQ163" s="267"/>
      <c r="RR163" s="267"/>
      <c r="RS163" s="267"/>
      <c r="RT163" s="267"/>
      <c r="RU163" s="267"/>
      <c r="RV163" s="267"/>
      <c r="RW163" s="267"/>
      <c r="RX163" s="267"/>
      <c r="RY163" s="267"/>
      <c r="RZ163" s="267"/>
      <c r="SA163" s="267"/>
      <c r="SB163" s="267"/>
      <c r="SC163" s="267"/>
      <c r="SD163" s="267"/>
      <c r="SE163" s="267"/>
      <c r="SF163" s="267"/>
      <c r="SG163" s="267"/>
      <c r="SH163" s="267"/>
      <c r="SI163" s="267"/>
      <c r="SJ163" s="267"/>
      <c r="SK163" s="267"/>
      <c r="SL163" s="267"/>
      <c r="SM163" s="267"/>
      <c r="SN163" s="267"/>
      <c r="SO163" s="267"/>
      <c r="SP163" s="267"/>
      <c r="SQ163" s="267"/>
      <c r="SR163" s="267"/>
      <c r="SS163" s="267"/>
      <c r="ST163" s="267"/>
      <c r="SU163" s="267"/>
      <c r="SV163" s="267"/>
      <c r="SW163" s="267"/>
      <c r="SX163" s="267"/>
      <c r="SY163" s="267"/>
      <c r="SZ163" s="267"/>
      <c r="TA163" s="267"/>
      <c r="TB163" s="267"/>
      <c r="TC163" s="267"/>
      <c r="TD163" s="267"/>
      <c r="TE163" s="267"/>
      <c r="TF163" s="267"/>
      <c r="TG163" s="267"/>
      <c r="TH163" s="267"/>
      <c r="TI163" s="267"/>
      <c r="TJ163" s="267"/>
      <c r="TK163" s="267"/>
      <c r="TL163" s="267"/>
      <c r="TM163" s="267"/>
      <c r="TN163" s="267"/>
      <c r="TO163" s="267"/>
      <c r="TP163" s="267"/>
      <c r="TQ163" s="267"/>
      <c r="TR163" s="267"/>
      <c r="TS163" s="267"/>
      <c r="TT163" s="267"/>
      <c r="TU163" s="267"/>
      <c r="TV163" s="267"/>
      <c r="TW163" s="267"/>
      <c r="TX163" s="267"/>
      <c r="TY163" s="267"/>
      <c r="TZ163" s="267"/>
      <c r="UA163" s="267"/>
      <c r="UB163" s="267"/>
      <c r="UC163" s="267"/>
      <c r="UD163" s="267"/>
      <c r="UE163" s="267"/>
      <c r="UF163" s="267"/>
      <c r="UG163" s="267"/>
      <c r="UH163" s="267"/>
      <c r="UI163" s="267"/>
      <c r="UJ163" s="267"/>
      <c r="UK163" s="267"/>
      <c r="UL163" s="267"/>
      <c r="UM163" s="267"/>
      <c r="UN163" s="267"/>
      <c r="UO163" s="267"/>
      <c r="UP163" s="267"/>
      <c r="UQ163" s="267"/>
      <c r="UR163" s="267"/>
      <c r="US163" s="267"/>
      <c r="UT163" s="267"/>
      <c r="UU163" s="267"/>
      <c r="UV163" s="267"/>
      <c r="UW163" s="267"/>
      <c r="UX163" s="267"/>
      <c r="UY163" s="267"/>
      <c r="UZ163" s="267"/>
      <c r="VA163" s="267"/>
      <c r="VB163" s="267"/>
      <c r="VC163" s="267"/>
      <c r="VD163" s="267"/>
      <c r="VE163" s="267"/>
      <c r="VF163" s="267"/>
      <c r="VG163" s="267"/>
      <c r="VH163" s="267"/>
      <c r="VI163" s="267"/>
      <c r="VJ163" s="267"/>
      <c r="VK163" s="267"/>
      <c r="VL163" s="267"/>
      <c r="VM163" s="267"/>
      <c r="VN163" s="267"/>
      <c r="VO163" s="267"/>
      <c r="VP163" s="267"/>
      <c r="VQ163" s="267"/>
      <c r="VR163" s="267"/>
      <c r="VS163" s="267"/>
      <c r="VT163" s="267"/>
      <c r="VU163" s="267"/>
      <c r="VV163" s="267"/>
      <c r="VW163" s="267"/>
      <c r="VX163" s="267"/>
      <c r="VY163" s="267"/>
      <c r="VZ163" s="267"/>
      <c r="WA163" s="267"/>
      <c r="WB163" s="267"/>
      <c r="WC163" s="267"/>
      <c r="WD163" s="267"/>
      <c r="WE163" s="267"/>
      <c r="WF163" s="267"/>
      <c r="WG163" s="267"/>
      <c r="WH163" s="267"/>
      <c r="WI163" s="267"/>
      <c r="WJ163" s="267"/>
      <c r="WK163" s="267"/>
      <c r="WL163" s="267"/>
      <c r="WM163" s="267"/>
      <c r="WN163" s="267"/>
      <c r="WO163" s="267"/>
      <c r="WP163" s="267"/>
      <c r="WQ163" s="267"/>
      <c r="WR163" s="267"/>
      <c r="WS163" s="267"/>
      <c r="WT163" s="267"/>
      <c r="WU163" s="267"/>
      <c r="WV163" s="267"/>
      <c r="WW163" s="267"/>
      <c r="WX163" s="267"/>
      <c r="WY163" s="267"/>
      <c r="WZ163" s="267"/>
      <c r="XA163" s="267"/>
      <c r="XB163" s="267"/>
      <c r="XC163" s="267"/>
      <c r="XD163" s="267"/>
      <c r="XE163" s="267"/>
      <c r="XF163" s="267"/>
      <c r="XG163" s="267"/>
      <c r="XH163" s="267"/>
      <c r="XI163" s="267"/>
      <c r="XJ163" s="267"/>
      <c r="XK163" s="267"/>
      <c r="XL163" s="267"/>
      <c r="XM163" s="267"/>
      <c r="XN163" s="267"/>
      <c r="XO163" s="267"/>
      <c r="XP163" s="267"/>
      <c r="XQ163" s="267"/>
      <c r="XR163" s="267"/>
      <c r="XS163" s="267"/>
      <c r="XT163" s="267"/>
      <c r="XU163" s="267"/>
      <c r="XV163" s="267"/>
      <c r="XW163" s="267"/>
      <c r="XX163" s="267"/>
      <c r="XY163" s="267"/>
      <c r="XZ163" s="267"/>
      <c r="YA163" s="267"/>
      <c r="YB163" s="267"/>
      <c r="YC163" s="267"/>
      <c r="YD163" s="267"/>
      <c r="YE163" s="267"/>
      <c r="YF163" s="267"/>
      <c r="YG163" s="267"/>
      <c r="YH163" s="267"/>
      <c r="YI163" s="267"/>
      <c r="YJ163" s="267"/>
      <c r="YK163" s="267"/>
      <c r="YL163" s="267"/>
      <c r="YM163" s="267"/>
      <c r="YN163" s="267"/>
      <c r="YO163" s="267"/>
      <c r="YP163" s="267"/>
      <c r="YQ163" s="267"/>
      <c r="YR163" s="267"/>
      <c r="YS163" s="267"/>
      <c r="YT163" s="267"/>
      <c r="YU163" s="267"/>
      <c r="YV163" s="267"/>
      <c r="YW163" s="267"/>
      <c r="YX163" s="267"/>
      <c r="YY163" s="267"/>
      <c r="YZ163" s="267"/>
      <c r="ZA163" s="267"/>
      <c r="ZB163" s="267"/>
      <c r="ZC163" s="267"/>
      <c r="ZD163" s="267"/>
      <c r="ZE163" s="267"/>
      <c r="ZF163" s="267"/>
      <c r="ZG163" s="267"/>
      <c r="ZH163" s="267"/>
      <c r="ZI163" s="267"/>
      <c r="ZJ163" s="267"/>
      <c r="ZK163" s="267"/>
      <c r="ZL163" s="267"/>
      <c r="ZM163" s="267"/>
      <c r="ZN163" s="267"/>
      <c r="ZO163" s="267"/>
      <c r="ZP163" s="267"/>
      <c r="ZQ163" s="267"/>
      <c r="ZR163" s="267"/>
      <c r="ZS163" s="267"/>
      <c r="ZT163" s="267"/>
      <c r="ZU163" s="267"/>
      <c r="ZV163" s="267"/>
      <c r="ZW163" s="267"/>
      <c r="ZX163" s="267"/>
      <c r="ZY163" s="267"/>
      <c r="ZZ163" s="267"/>
      <c r="AAA163" s="267"/>
      <c r="AAB163" s="267"/>
      <c r="AAC163" s="267"/>
      <c r="AAD163" s="267"/>
      <c r="AAE163" s="267"/>
      <c r="AAF163" s="267"/>
      <c r="AAG163" s="267"/>
      <c r="AAH163" s="267"/>
      <c r="AAI163" s="267"/>
      <c r="AAJ163" s="267"/>
      <c r="AAK163" s="267"/>
      <c r="AAL163" s="267"/>
      <c r="AAM163" s="267"/>
      <c r="AAN163" s="267"/>
      <c r="AAO163" s="267"/>
      <c r="AAP163" s="267"/>
      <c r="AAQ163" s="267"/>
      <c r="AAR163" s="267"/>
      <c r="AAS163" s="267"/>
      <c r="AAT163" s="267"/>
      <c r="AAU163" s="267"/>
      <c r="AAV163" s="267"/>
      <c r="AAW163" s="267"/>
      <c r="AAX163" s="267"/>
      <c r="AAY163" s="267"/>
      <c r="AAZ163" s="267"/>
      <c r="ABA163" s="267"/>
      <c r="ABB163" s="267"/>
      <c r="ABC163" s="267"/>
      <c r="ABD163" s="267"/>
      <c r="ABE163" s="267"/>
      <c r="ABF163" s="267"/>
      <c r="ABG163" s="267"/>
      <c r="ABH163" s="267"/>
      <c r="ABI163" s="267"/>
      <c r="ABJ163" s="267"/>
      <c r="ABK163" s="267"/>
      <c r="ABL163" s="267"/>
      <c r="ABM163" s="267"/>
      <c r="ABN163" s="267"/>
      <c r="ABO163" s="267"/>
      <c r="ABP163" s="267"/>
      <c r="ABQ163" s="267"/>
      <c r="ABR163" s="267"/>
      <c r="ABS163" s="267"/>
      <c r="ABT163" s="267"/>
      <c r="ABU163" s="267"/>
      <c r="ABV163" s="267"/>
      <c r="ABW163" s="267"/>
      <c r="ABX163" s="267"/>
      <c r="ABY163" s="267"/>
      <c r="ABZ163" s="267"/>
      <c r="ACA163" s="267"/>
      <c r="ACB163" s="267"/>
      <c r="ACC163" s="267"/>
      <c r="ACD163" s="267"/>
      <c r="ACE163" s="267"/>
      <c r="ACF163" s="267"/>
      <c r="ACG163" s="267"/>
      <c r="ACH163" s="267"/>
      <c r="ACI163" s="267"/>
      <c r="ACJ163" s="267"/>
      <c r="ACK163" s="267"/>
      <c r="ACL163" s="267"/>
      <c r="ACM163" s="267"/>
      <c r="ACN163" s="267"/>
      <c r="ACO163" s="267"/>
      <c r="ACP163" s="267"/>
      <c r="ACQ163" s="267"/>
      <c r="ACR163" s="267"/>
      <c r="ACS163" s="267"/>
      <c r="ACT163" s="267"/>
      <c r="ACU163" s="267"/>
      <c r="ACV163" s="267"/>
      <c r="ACW163" s="267"/>
      <c r="ACX163" s="267"/>
      <c r="ACY163" s="267"/>
      <c r="ACZ163" s="267"/>
      <c r="ADA163" s="267"/>
      <c r="ADB163" s="267"/>
      <c r="ADC163" s="267"/>
      <c r="ADD163" s="267"/>
      <c r="ADE163" s="267"/>
      <c r="ADF163" s="267"/>
      <c r="ADG163" s="267"/>
      <c r="ADH163" s="267"/>
      <c r="ADI163" s="267"/>
      <c r="ADJ163" s="267"/>
      <c r="ADK163" s="267"/>
      <c r="ADL163" s="267"/>
      <c r="ADM163" s="267"/>
      <c r="ADN163" s="267"/>
      <c r="ADO163" s="267"/>
      <c r="ADP163" s="267"/>
      <c r="ADQ163" s="267"/>
      <c r="ADR163" s="267"/>
      <c r="ADS163" s="267"/>
      <c r="ADT163" s="267"/>
      <c r="ADU163" s="267"/>
      <c r="ADV163" s="267"/>
      <c r="ADW163" s="267"/>
      <c r="ADX163" s="267"/>
      <c r="ADY163" s="267"/>
      <c r="ADZ163" s="267"/>
      <c r="AEA163" s="267"/>
      <c r="AEB163" s="267"/>
      <c r="AEC163" s="267"/>
      <c r="AED163" s="267"/>
      <c r="AEE163" s="267"/>
      <c r="AEF163" s="267"/>
      <c r="AEG163" s="267"/>
      <c r="AEH163" s="267"/>
      <c r="AEI163" s="267"/>
      <c r="AEJ163" s="267"/>
      <c r="AEK163" s="267"/>
      <c r="AEL163" s="267"/>
      <c r="AEM163" s="267"/>
      <c r="AEN163" s="267"/>
      <c r="AEO163" s="267"/>
      <c r="AEP163" s="267"/>
      <c r="AEQ163" s="267"/>
      <c r="AER163" s="267"/>
      <c r="AES163" s="267"/>
      <c r="AET163" s="267"/>
      <c r="AEU163" s="267"/>
      <c r="AEV163" s="267"/>
      <c r="AEW163" s="267"/>
      <c r="AEX163" s="267"/>
      <c r="AEY163" s="267"/>
      <c r="AEZ163" s="267"/>
      <c r="AFA163" s="267"/>
      <c r="AFB163" s="267"/>
      <c r="AFC163" s="267"/>
      <c r="AFD163" s="267"/>
      <c r="AFE163" s="267"/>
      <c r="AFF163" s="267"/>
      <c r="AFG163" s="267"/>
      <c r="AFH163" s="267"/>
      <c r="AFI163" s="267"/>
      <c r="AFJ163" s="267"/>
      <c r="AFK163" s="267"/>
      <c r="AFL163" s="267"/>
      <c r="AFM163" s="267"/>
      <c r="AFN163" s="267"/>
      <c r="AFO163" s="267"/>
      <c r="AFP163" s="267"/>
      <c r="AFQ163" s="267"/>
      <c r="AFR163" s="267"/>
      <c r="AFS163" s="267"/>
      <c r="AFT163" s="267"/>
      <c r="AFU163" s="267"/>
      <c r="AFV163" s="267"/>
      <c r="AFW163" s="267"/>
      <c r="AFX163" s="267"/>
      <c r="AFY163" s="267"/>
      <c r="AFZ163" s="267"/>
      <c r="AGA163" s="267"/>
      <c r="AGB163" s="267"/>
      <c r="AGC163" s="267"/>
      <c r="AGD163" s="267"/>
      <c r="AGE163" s="267"/>
      <c r="AGF163" s="267"/>
      <c r="AGG163" s="267"/>
      <c r="AGH163" s="267"/>
      <c r="AGI163" s="267"/>
      <c r="AGJ163" s="267"/>
      <c r="AGK163" s="267"/>
      <c r="AGL163" s="267"/>
      <c r="AGM163" s="267"/>
      <c r="AGN163" s="267"/>
      <c r="AGO163" s="267"/>
      <c r="AGP163" s="267"/>
      <c r="AGQ163" s="267"/>
      <c r="AGR163" s="267"/>
      <c r="AGS163" s="267"/>
      <c r="AGT163" s="267"/>
      <c r="AGU163" s="267"/>
      <c r="AGV163" s="267"/>
      <c r="AGW163" s="267"/>
      <c r="AGX163" s="267"/>
      <c r="AGY163" s="267"/>
      <c r="AGZ163" s="267"/>
      <c r="AHA163" s="267"/>
      <c r="AHB163" s="267"/>
      <c r="AHC163" s="267"/>
      <c r="AHD163" s="267"/>
      <c r="AHE163" s="267"/>
      <c r="AHF163" s="267"/>
      <c r="AHG163" s="267"/>
      <c r="AHH163" s="267"/>
      <c r="AHI163" s="267"/>
      <c r="AHJ163" s="267"/>
      <c r="AHK163" s="267"/>
      <c r="AHL163" s="267"/>
      <c r="AHM163" s="267"/>
      <c r="AHN163" s="267"/>
      <c r="AHO163" s="267"/>
      <c r="AHP163" s="267"/>
      <c r="AHQ163" s="267"/>
      <c r="AHR163" s="267"/>
      <c r="AHS163" s="267"/>
      <c r="AHT163" s="267"/>
      <c r="AHU163" s="267"/>
      <c r="AHV163" s="267"/>
      <c r="AHW163" s="267"/>
      <c r="AHX163" s="267"/>
      <c r="AHY163" s="267"/>
      <c r="AHZ163" s="267"/>
      <c r="AIA163" s="267"/>
      <c r="AIB163" s="267"/>
      <c r="AIC163" s="267"/>
      <c r="AID163" s="267"/>
      <c r="AIE163" s="267"/>
      <c r="AIF163" s="267"/>
      <c r="AIG163" s="267"/>
      <c r="AIH163" s="267"/>
      <c r="AII163" s="267"/>
      <c r="AIJ163" s="267"/>
      <c r="AIK163" s="267"/>
      <c r="AIL163" s="267"/>
      <c r="AIM163" s="267"/>
      <c r="AIN163" s="267"/>
      <c r="AIO163" s="267"/>
      <c r="AIP163" s="267"/>
      <c r="AIQ163" s="267"/>
      <c r="AIR163" s="267"/>
      <c r="AIS163" s="267"/>
      <c r="AIT163" s="267"/>
      <c r="AIU163" s="267"/>
      <c r="AIV163" s="267"/>
      <c r="AIW163" s="267"/>
      <c r="AIX163" s="267"/>
      <c r="AIY163" s="267"/>
      <c r="AIZ163" s="267"/>
      <c r="AJA163" s="267"/>
      <c r="AJB163" s="267"/>
      <c r="AJC163" s="267"/>
      <c r="AJD163" s="267"/>
      <c r="AJE163" s="267"/>
      <c r="AJF163" s="267"/>
      <c r="AJG163" s="267"/>
      <c r="AJH163" s="267"/>
      <c r="AJI163" s="267"/>
      <c r="AJJ163" s="267"/>
      <c r="AJK163" s="267"/>
      <c r="AJL163" s="267"/>
      <c r="AJM163" s="267"/>
      <c r="AJN163" s="267"/>
      <c r="AJO163" s="267"/>
      <c r="AJP163" s="267"/>
      <c r="AJQ163" s="267"/>
      <c r="AJR163" s="267"/>
      <c r="AJS163" s="267"/>
      <c r="AJT163" s="267"/>
      <c r="AJU163" s="267"/>
      <c r="AJV163" s="267"/>
      <c r="AJW163" s="267"/>
      <c r="AJX163" s="267"/>
      <c r="AJY163" s="267"/>
      <c r="AJZ163" s="267"/>
      <c r="AKA163" s="267"/>
      <c r="AKB163" s="267"/>
      <c r="AKC163" s="267"/>
      <c r="AKD163" s="267"/>
      <c r="AKE163" s="267"/>
      <c r="AKF163" s="267"/>
      <c r="AKG163" s="267"/>
      <c r="AKH163" s="267"/>
      <c r="AKI163" s="267"/>
      <c r="AKJ163" s="267"/>
      <c r="AKK163" s="267"/>
      <c r="AKL163" s="267"/>
      <c r="AKM163" s="267"/>
      <c r="AKN163" s="267"/>
      <c r="AKO163" s="267"/>
      <c r="AKP163" s="267"/>
      <c r="AKQ163" s="267"/>
      <c r="AKR163" s="267"/>
      <c r="AKS163" s="267"/>
      <c r="AKT163" s="267"/>
      <c r="AKU163" s="267"/>
      <c r="AKV163" s="267"/>
      <c r="AKW163" s="267"/>
      <c r="AKX163" s="267"/>
      <c r="AKY163" s="267"/>
      <c r="AKZ163" s="267"/>
      <c r="ALA163" s="267"/>
      <c r="ALB163" s="267"/>
      <c r="ALC163" s="267"/>
      <c r="ALD163" s="267"/>
      <c r="ALE163" s="267"/>
      <c r="ALF163" s="267"/>
      <c r="ALG163" s="267"/>
      <c r="ALH163" s="267"/>
      <c r="ALI163" s="267"/>
      <c r="ALJ163" s="267"/>
      <c r="ALK163" s="267"/>
      <c r="ALL163" s="267"/>
      <c r="ALM163" s="267"/>
      <c r="ALN163" s="267"/>
      <c r="ALO163" s="267"/>
      <c r="ALP163" s="267"/>
      <c r="ALQ163" s="267"/>
      <c r="ALR163" s="267"/>
      <c r="ALS163" s="267"/>
      <c r="ALT163" s="267"/>
      <c r="ALU163" s="267"/>
      <c r="ALV163" s="267"/>
      <c r="ALW163" s="267"/>
      <c r="ALX163" s="267"/>
      <c r="ALY163" s="267"/>
      <c r="ALZ163" s="267"/>
      <c r="AMA163" s="267"/>
      <c r="AMB163" s="267"/>
      <c r="AMC163" s="267"/>
      <c r="AMD163" s="267"/>
      <c r="AME163" s="267"/>
      <c r="AMF163" s="267"/>
      <c r="AMG163" s="267"/>
      <c r="AMH163" s="267"/>
    </row>
    <row r="164" spans="1:1025" s="239" customFormat="1" ht="12.75">
      <c r="A164" s="1012" t="s">
        <v>2391</v>
      </c>
      <c r="B164" s="1007" t="s">
        <v>2392</v>
      </c>
      <c r="C164" s="1047">
        <v>60000000</v>
      </c>
      <c r="D164" s="1047">
        <v>-42921937.200000003</v>
      </c>
      <c r="E164" s="1047">
        <v>17078062.800000001</v>
      </c>
      <c r="F164" s="1047">
        <v>14702853.35</v>
      </c>
      <c r="G164" s="1047">
        <v>2375209.4500000002</v>
      </c>
      <c r="H164" s="1054">
        <f t="shared" si="2"/>
        <v>0.86092044057830719</v>
      </c>
      <c r="I164" s="1007"/>
      <c r="J164" s="267"/>
      <c r="K164" s="267"/>
      <c r="L164" s="267"/>
      <c r="M164" s="267"/>
      <c r="N164" s="267"/>
      <c r="O164" s="267"/>
      <c r="P164" s="267"/>
      <c r="Q164" s="267"/>
      <c r="R164" s="267"/>
      <c r="S164" s="267"/>
      <c r="T164" s="267"/>
      <c r="U164" s="267"/>
      <c r="V164" s="267"/>
      <c r="W164" s="267"/>
      <c r="X164" s="267"/>
      <c r="Y164" s="267"/>
      <c r="Z164" s="267"/>
      <c r="AA164" s="267"/>
      <c r="AB164" s="267"/>
      <c r="AC164" s="267"/>
      <c r="AD164" s="267"/>
      <c r="AE164" s="267"/>
      <c r="AF164" s="267"/>
      <c r="AG164" s="267"/>
      <c r="AH164" s="267"/>
      <c r="AI164" s="267"/>
      <c r="AJ164" s="267"/>
      <c r="AK164" s="267"/>
      <c r="AL164" s="267"/>
      <c r="AM164" s="267"/>
      <c r="AN164" s="267"/>
      <c r="AO164" s="267"/>
      <c r="AP164" s="267"/>
      <c r="AQ164" s="267"/>
      <c r="AR164" s="267"/>
      <c r="AS164" s="267"/>
      <c r="AT164" s="267"/>
      <c r="AU164" s="267"/>
      <c r="AV164" s="267"/>
      <c r="AW164" s="267"/>
      <c r="AX164" s="267"/>
      <c r="AY164" s="267"/>
      <c r="AZ164" s="267"/>
      <c r="BA164" s="267"/>
      <c r="BB164" s="267"/>
      <c r="BC164" s="267"/>
      <c r="BD164" s="267"/>
      <c r="BE164" s="267"/>
      <c r="BF164" s="267"/>
      <c r="BG164" s="267"/>
      <c r="BH164" s="267"/>
      <c r="BI164" s="267"/>
      <c r="BJ164" s="267"/>
      <c r="BK164" s="267"/>
      <c r="BL164" s="267"/>
      <c r="BM164" s="267"/>
      <c r="BN164" s="267"/>
      <c r="BO164" s="267"/>
      <c r="BP164" s="267"/>
      <c r="BQ164" s="267"/>
      <c r="BR164" s="267"/>
      <c r="BS164" s="267"/>
      <c r="BT164" s="267"/>
      <c r="BU164" s="267"/>
      <c r="BV164" s="267"/>
      <c r="BW164" s="267"/>
      <c r="BX164" s="267"/>
      <c r="BY164" s="267"/>
      <c r="BZ164" s="267"/>
      <c r="CA164" s="267"/>
      <c r="CB164" s="267"/>
      <c r="CC164" s="267"/>
      <c r="CD164" s="267"/>
      <c r="CE164" s="267"/>
      <c r="CF164" s="267"/>
      <c r="CG164" s="267"/>
      <c r="CH164" s="267"/>
      <c r="CI164" s="267"/>
      <c r="CJ164" s="267"/>
      <c r="CK164" s="267"/>
      <c r="CL164" s="267"/>
      <c r="CM164" s="267"/>
      <c r="CN164" s="267"/>
      <c r="CO164" s="267"/>
      <c r="CP164" s="267"/>
      <c r="CQ164" s="267"/>
      <c r="CR164" s="267"/>
      <c r="CS164" s="267"/>
      <c r="CT164" s="267"/>
      <c r="CU164" s="267"/>
      <c r="CV164" s="267"/>
      <c r="CW164" s="267"/>
      <c r="CX164" s="267"/>
      <c r="CY164" s="267"/>
      <c r="CZ164" s="267"/>
      <c r="DA164" s="267"/>
      <c r="DB164" s="267"/>
      <c r="DC164" s="267"/>
      <c r="DD164" s="267"/>
      <c r="DE164" s="267"/>
      <c r="DF164" s="267"/>
      <c r="DG164" s="267"/>
      <c r="DH164" s="267"/>
      <c r="DI164" s="267"/>
      <c r="DJ164" s="267"/>
      <c r="DK164" s="267"/>
      <c r="DL164" s="267"/>
      <c r="DM164" s="267"/>
      <c r="DN164" s="267"/>
      <c r="DO164" s="267"/>
      <c r="DP164" s="267"/>
      <c r="DQ164" s="267"/>
      <c r="DR164" s="267"/>
      <c r="DS164" s="267"/>
      <c r="DT164" s="267"/>
      <c r="DU164" s="267"/>
      <c r="DV164" s="267"/>
      <c r="DW164" s="267"/>
      <c r="DX164" s="267"/>
      <c r="DY164" s="267"/>
      <c r="DZ164" s="267"/>
      <c r="EA164" s="267"/>
      <c r="EB164" s="267"/>
      <c r="EC164" s="267"/>
      <c r="ED164" s="267"/>
      <c r="EE164" s="267"/>
      <c r="EF164" s="267"/>
      <c r="EG164" s="267"/>
      <c r="EH164" s="267"/>
      <c r="EI164" s="267"/>
      <c r="EJ164" s="267"/>
      <c r="EK164" s="267"/>
      <c r="EL164" s="267"/>
      <c r="EM164" s="267"/>
      <c r="EN164" s="267"/>
      <c r="EO164" s="267"/>
      <c r="EP164" s="267"/>
      <c r="EQ164" s="267"/>
      <c r="ER164" s="267"/>
      <c r="ES164" s="267"/>
      <c r="ET164" s="267"/>
      <c r="EU164" s="267"/>
      <c r="EV164" s="267"/>
      <c r="EW164" s="267"/>
      <c r="EX164" s="267"/>
      <c r="EY164" s="267"/>
      <c r="EZ164" s="267"/>
      <c r="FA164" s="267"/>
      <c r="FB164" s="267"/>
      <c r="FC164" s="267"/>
      <c r="FD164" s="267"/>
      <c r="FE164" s="267"/>
      <c r="FF164" s="267"/>
      <c r="FG164" s="267"/>
      <c r="FH164" s="267"/>
      <c r="FI164" s="267"/>
      <c r="FJ164" s="267"/>
      <c r="FK164" s="267"/>
      <c r="FL164" s="267"/>
      <c r="FM164" s="267"/>
      <c r="FN164" s="267"/>
      <c r="FO164" s="267"/>
      <c r="FP164" s="267"/>
      <c r="FQ164" s="267"/>
      <c r="FR164" s="267"/>
      <c r="FS164" s="267"/>
      <c r="FT164" s="267"/>
      <c r="FU164" s="267"/>
      <c r="FV164" s="267"/>
      <c r="FW164" s="267"/>
      <c r="FX164" s="267"/>
      <c r="FY164" s="267"/>
      <c r="FZ164" s="267"/>
      <c r="GA164" s="267"/>
      <c r="GB164" s="267"/>
      <c r="GC164" s="267"/>
      <c r="GD164" s="267"/>
      <c r="GE164" s="267"/>
      <c r="GF164" s="267"/>
      <c r="GG164" s="267"/>
      <c r="GH164" s="267"/>
      <c r="GI164" s="267"/>
      <c r="GJ164" s="267"/>
      <c r="GK164" s="267"/>
      <c r="GL164" s="267"/>
      <c r="GM164" s="267"/>
      <c r="GN164" s="267"/>
      <c r="GO164" s="267"/>
      <c r="GP164" s="267"/>
      <c r="GQ164" s="267"/>
      <c r="GR164" s="267"/>
      <c r="GS164" s="267"/>
      <c r="GT164" s="267"/>
      <c r="GU164" s="267"/>
      <c r="GV164" s="267"/>
      <c r="GW164" s="267"/>
      <c r="GX164" s="267"/>
      <c r="GY164" s="267"/>
      <c r="GZ164" s="267"/>
      <c r="HA164" s="267"/>
      <c r="HB164" s="267"/>
      <c r="HC164" s="267"/>
      <c r="HD164" s="267"/>
      <c r="HE164" s="267"/>
      <c r="HF164" s="267"/>
      <c r="HG164" s="267"/>
      <c r="HH164" s="267"/>
      <c r="HI164" s="267"/>
      <c r="HJ164" s="267"/>
      <c r="HK164" s="267"/>
      <c r="HL164" s="267"/>
      <c r="HM164" s="267"/>
      <c r="HN164" s="267"/>
      <c r="HO164" s="267"/>
      <c r="HP164" s="267"/>
      <c r="HQ164" s="267"/>
      <c r="HR164" s="267"/>
      <c r="HS164" s="267"/>
      <c r="HT164" s="267"/>
      <c r="HU164" s="267"/>
      <c r="HV164" s="267"/>
      <c r="HW164" s="267"/>
      <c r="HX164" s="267"/>
      <c r="HY164" s="267"/>
      <c r="HZ164" s="267"/>
      <c r="IA164" s="267"/>
      <c r="IB164" s="267"/>
      <c r="IC164" s="267"/>
      <c r="ID164" s="267"/>
      <c r="IE164" s="267"/>
      <c r="IF164" s="267"/>
      <c r="IG164" s="267"/>
      <c r="IH164" s="267"/>
      <c r="II164" s="267"/>
      <c r="IJ164" s="267"/>
      <c r="IK164" s="267"/>
      <c r="IL164" s="267"/>
      <c r="IM164" s="267"/>
      <c r="IN164" s="267"/>
      <c r="IO164" s="267"/>
      <c r="IP164" s="267"/>
      <c r="IQ164" s="267"/>
      <c r="IR164" s="267"/>
      <c r="IS164" s="267"/>
      <c r="IT164" s="267"/>
      <c r="IU164" s="267"/>
      <c r="IV164" s="267"/>
      <c r="IW164" s="267"/>
      <c r="IX164" s="267"/>
      <c r="IY164" s="267"/>
      <c r="IZ164" s="267"/>
      <c r="JA164" s="267"/>
      <c r="JB164" s="267"/>
      <c r="JC164" s="267"/>
      <c r="JD164" s="267"/>
      <c r="JE164" s="267"/>
      <c r="JF164" s="267"/>
      <c r="JG164" s="267"/>
      <c r="JH164" s="267"/>
      <c r="JI164" s="267"/>
      <c r="JJ164" s="267"/>
      <c r="JK164" s="267"/>
      <c r="JL164" s="267"/>
      <c r="JM164" s="267"/>
      <c r="JN164" s="267"/>
      <c r="JO164" s="267"/>
      <c r="JP164" s="267"/>
      <c r="JQ164" s="267"/>
      <c r="JR164" s="267"/>
      <c r="JS164" s="267"/>
      <c r="JT164" s="267"/>
      <c r="JU164" s="267"/>
      <c r="JV164" s="267"/>
      <c r="JW164" s="267"/>
      <c r="JX164" s="267"/>
      <c r="JY164" s="267"/>
      <c r="JZ164" s="267"/>
      <c r="KA164" s="267"/>
      <c r="KB164" s="267"/>
      <c r="KC164" s="267"/>
      <c r="KD164" s="267"/>
      <c r="KE164" s="267"/>
      <c r="KF164" s="267"/>
      <c r="KG164" s="267"/>
      <c r="KH164" s="267"/>
      <c r="KI164" s="267"/>
      <c r="KJ164" s="267"/>
      <c r="KK164" s="267"/>
      <c r="KL164" s="267"/>
      <c r="KM164" s="267"/>
      <c r="KN164" s="267"/>
      <c r="KO164" s="267"/>
      <c r="KP164" s="267"/>
      <c r="KQ164" s="267"/>
      <c r="KR164" s="267"/>
      <c r="KS164" s="267"/>
      <c r="KT164" s="267"/>
      <c r="KU164" s="267"/>
      <c r="KV164" s="267"/>
      <c r="KW164" s="267"/>
      <c r="KX164" s="267"/>
      <c r="KY164" s="267"/>
      <c r="KZ164" s="267"/>
      <c r="LA164" s="267"/>
      <c r="LB164" s="267"/>
      <c r="LC164" s="267"/>
      <c r="LD164" s="267"/>
      <c r="LE164" s="267"/>
      <c r="LF164" s="267"/>
      <c r="LG164" s="267"/>
      <c r="LH164" s="267"/>
      <c r="LI164" s="267"/>
      <c r="LJ164" s="267"/>
      <c r="LK164" s="267"/>
      <c r="LL164" s="267"/>
      <c r="LM164" s="267"/>
      <c r="LN164" s="267"/>
      <c r="LO164" s="267"/>
      <c r="LP164" s="267"/>
      <c r="LQ164" s="267"/>
      <c r="LR164" s="267"/>
      <c r="LS164" s="267"/>
      <c r="LT164" s="267"/>
      <c r="LU164" s="267"/>
      <c r="LV164" s="267"/>
      <c r="LW164" s="267"/>
      <c r="LX164" s="267"/>
      <c r="LY164" s="267"/>
      <c r="LZ164" s="267"/>
      <c r="MA164" s="267"/>
      <c r="MB164" s="267"/>
      <c r="MC164" s="267"/>
      <c r="MD164" s="267"/>
      <c r="ME164" s="267"/>
      <c r="MF164" s="267"/>
      <c r="MG164" s="267"/>
      <c r="MH164" s="267"/>
      <c r="MI164" s="267"/>
      <c r="MJ164" s="267"/>
      <c r="MK164" s="267"/>
      <c r="ML164" s="267"/>
      <c r="MM164" s="267"/>
      <c r="MN164" s="267"/>
      <c r="MO164" s="267"/>
      <c r="MP164" s="267"/>
      <c r="MQ164" s="267"/>
      <c r="MR164" s="267"/>
      <c r="MS164" s="267"/>
      <c r="MT164" s="267"/>
      <c r="MU164" s="267"/>
      <c r="MV164" s="267"/>
      <c r="MW164" s="267"/>
      <c r="MX164" s="267"/>
      <c r="MY164" s="267"/>
      <c r="MZ164" s="267"/>
      <c r="NA164" s="267"/>
      <c r="NB164" s="267"/>
      <c r="NC164" s="267"/>
      <c r="ND164" s="267"/>
      <c r="NE164" s="267"/>
      <c r="NF164" s="267"/>
      <c r="NG164" s="267"/>
      <c r="NH164" s="267"/>
      <c r="NI164" s="267"/>
      <c r="NJ164" s="267"/>
      <c r="NK164" s="267"/>
      <c r="NL164" s="267"/>
      <c r="NM164" s="267"/>
      <c r="NN164" s="267"/>
      <c r="NO164" s="267"/>
      <c r="NP164" s="267"/>
      <c r="NQ164" s="267"/>
      <c r="NR164" s="267"/>
      <c r="NS164" s="267"/>
      <c r="NT164" s="267"/>
      <c r="NU164" s="267"/>
      <c r="NV164" s="267"/>
      <c r="NW164" s="267"/>
      <c r="NX164" s="267"/>
      <c r="NY164" s="267"/>
      <c r="NZ164" s="267"/>
      <c r="OA164" s="267"/>
      <c r="OB164" s="267"/>
      <c r="OC164" s="267"/>
      <c r="OD164" s="267"/>
      <c r="OE164" s="267"/>
      <c r="OF164" s="267"/>
      <c r="OG164" s="267"/>
      <c r="OH164" s="267"/>
      <c r="OI164" s="267"/>
      <c r="OJ164" s="267"/>
      <c r="OK164" s="267"/>
      <c r="OL164" s="267"/>
      <c r="OM164" s="267"/>
      <c r="ON164" s="267"/>
      <c r="OO164" s="267"/>
      <c r="OP164" s="267"/>
      <c r="OQ164" s="267"/>
      <c r="OR164" s="267"/>
      <c r="OS164" s="267"/>
      <c r="OT164" s="267"/>
      <c r="OU164" s="267"/>
      <c r="OV164" s="267"/>
      <c r="OW164" s="267"/>
      <c r="OX164" s="267"/>
      <c r="OY164" s="267"/>
      <c r="OZ164" s="267"/>
      <c r="PA164" s="267"/>
      <c r="PB164" s="267"/>
      <c r="PC164" s="267"/>
      <c r="PD164" s="267"/>
      <c r="PE164" s="267"/>
      <c r="PF164" s="267"/>
      <c r="PG164" s="267"/>
      <c r="PH164" s="267"/>
      <c r="PI164" s="267"/>
      <c r="PJ164" s="267"/>
      <c r="PK164" s="267"/>
      <c r="PL164" s="267"/>
      <c r="PM164" s="267"/>
      <c r="PN164" s="267"/>
      <c r="PO164" s="267"/>
      <c r="PP164" s="267"/>
      <c r="PQ164" s="267"/>
      <c r="PR164" s="267"/>
      <c r="PS164" s="267"/>
      <c r="PT164" s="267"/>
      <c r="PU164" s="267"/>
      <c r="PV164" s="267"/>
      <c r="PW164" s="267"/>
      <c r="PX164" s="267"/>
      <c r="PY164" s="267"/>
      <c r="PZ164" s="267"/>
      <c r="QA164" s="267"/>
      <c r="QB164" s="267"/>
      <c r="QC164" s="267"/>
      <c r="QD164" s="267"/>
      <c r="QE164" s="267"/>
      <c r="QF164" s="267"/>
      <c r="QG164" s="267"/>
      <c r="QH164" s="267"/>
      <c r="QI164" s="267"/>
      <c r="QJ164" s="267"/>
      <c r="QK164" s="267"/>
      <c r="QL164" s="267"/>
      <c r="QM164" s="267"/>
      <c r="QN164" s="267"/>
      <c r="QO164" s="267"/>
      <c r="QP164" s="267"/>
      <c r="QQ164" s="267"/>
      <c r="QR164" s="267"/>
      <c r="QS164" s="267"/>
      <c r="QT164" s="267"/>
      <c r="QU164" s="267"/>
      <c r="QV164" s="267"/>
      <c r="QW164" s="267"/>
      <c r="QX164" s="267"/>
      <c r="QY164" s="267"/>
      <c r="QZ164" s="267"/>
      <c r="RA164" s="267"/>
      <c r="RB164" s="267"/>
      <c r="RC164" s="267"/>
      <c r="RD164" s="267"/>
      <c r="RE164" s="267"/>
      <c r="RF164" s="267"/>
      <c r="RG164" s="267"/>
      <c r="RH164" s="267"/>
      <c r="RI164" s="267"/>
      <c r="RJ164" s="267"/>
      <c r="RK164" s="267"/>
      <c r="RL164" s="267"/>
      <c r="RM164" s="267"/>
      <c r="RN164" s="267"/>
      <c r="RO164" s="267"/>
      <c r="RP164" s="267"/>
      <c r="RQ164" s="267"/>
      <c r="RR164" s="267"/>
      <c r="RS164" s="267"/>
      <c r="RT164" s="267"/>
      <c r="RU164" s="267"/>
      <c r="RV164" s="267"/>
      <c r="RW164" s="267"/>
      <c r="RX164" s="267"/>
      <c r="RY164" s="267"/>
      <c r="RZ164" s="267"/>
      <c r="SA164" s="267"/>
      <c r="SB164" s="267"/>
      <c r="SC164" s="267"/>
      <c r="SD164" s="267"/>
      <c r="SE164" s="267"/>
      <c r="SF164" s="267"/>
      <c r="SG164" s="267"/>
      <c r="SH164" s="267"/>
      <c r="SI164" s="267"/>
      <c r="SJ164" s="267"/>
      <c r="SK164" s="267"/>
      <c r="SL164" s="267"/>
      <c r="SM164" s="267"/>
      <c r="SN164" s="267"/>
      <c r="SO164" s="267"/>
      <c r="SP164" s="267"/>
      <c r="SQ164" s="267"/>
      <c r="SR164" s="267"/>
      <c r="SS164" s="267"/>
      <c r="ST164" s="267"/>
      <c r="SU164" s="267"/>
      <c r="SV164" s="267"/>
      <c r="SW164" s="267"/>
      <c r="SX164" s="267"/>
      <c r="SY164" s="267"/>
      <c r="SZ164" s="267"/>
      <c r="TA164" s="267"/>
      <c r="TB164" s="267"/>
      <c r="TC164" s="267"/>
      <c r="TD164" s="267"/>
      <c r="TE164" s="267"/>
      <c r="TF164" s="267"/>
      <c r="TG164" s="267"/>
      <c r="TH164" s="267"/>
      <c r="TI164" s="267"/>
      <c r="TJ164" s="267"/>
      <c r="TK164" s="267"/>
      <c r="TL164" s="267"/>
      <c r="TM164" s="267"/>
      <c r="TN164" s="267"/>
      <c r="TO164" s="267"/>
      <c r="TP164" s="267"/>
      <c r="TQ164" s="267"/>
      <c r="TR164" s="267"/>
      <c r="TS164" s="267"/>
      <c r="TT164" s="267"/>
      <c r="TU164" s="267"/>
      <c r="TV164" s="267"/>
      <c r="TW164" s="267"/>
      <c r="TX164" s="267"/>
      <c r="TY164" s="267"/>
      <c r="TZ164" s="267"/>
      <c r="UA164" s="267"/>
      <c r="UB164" s="267"/>
      <c r="UC164" s="267"/>
      <c r="UD164" s="267"/>
      <c r="UE164" s="267"/>
      <c r="UF164" s="267"/>
      <c r="UG164" s="267"/>
      <c r="UH164" s="267"/>
      <c r="UI164" s="267"/>
      <c r="UJ164" s="267"/>
      <c r="UK164" s="267"/>
      <c r="UL164" s="267"/>
      <c r="UM164" s="267"/>
      <c r="UN164" s="267"/>
      <c r="UO164" s="267"/>
      <c r="UP164" s="267"/>
      <c r="UQ164" s="267"/>
      <c r="UR164" s="267"/>
      <c r="US164" s="267"/>
      <c r="UT164" s="267"/>
      <c r="UU164" s="267"/>
      <c r="UV164" s="267"/>
      <c r="UW164" s="267"/>
      <c r="UX164" s="267"/>
      <c r="UY164" s="267"/>
      <c r="UZ164" s="267"/>
      <c r="VA164" s="267"/>
      <c r="VB164" s="267"/>
      <c r="VC164" s="267"/>
      <c r="VD164" s="267"/>
      <c r="VE164" s="267"/>
      <c r="VF164" s="267"/>
      <c r="VG164" s="267"/>
      <c r="VH164" s="267"/>
      <c r="VI164" s="267"/>
      <c r="VJ164" s="267"/>
      <c r="VK164" s="267"/>
      <c r="VL164" s="267"/>
      <c r="VM164" s="267"/>
      <c r="VN164" s="267"/>
      <c r="VO164" s="267"/>
      <c r="VP164" s="267"/>
      <c r="VQ164" s="267"/>
      <c r="VR164" s="267"/>
      <c r="VS164" s="267"/>
      <c r="VT164" s="267"/>
      <c r="VU164" s="267"/>
      <c r="VV164" s="267"/>
      <c r="VW164" s="267"/>
      <c r="VX164" s="267"/>
      <c r="VY164" s="267"/>
      <c r="VZ164" s="267"/>
      <c r="WA164" s="267"/>
      <c r="WB164" s="267"/>
      <c r="WC164" s="267"/>
      <c r="WD164" s="267"/>
      <c r="WE164" s="267"/>
      <c r="WF164" s="267"/>
      <c r="WG164" s="267"/>
      <c r="WH164" s="267"/>
      <c r="WI164" s="267"/>
      <c r="WJ164" s="267"/>
      <c r="WK164" s="267"/>
      <c r="WL164" s="267"/>
      <c r="WM164" s="267"/>
      <c r="WN164" s="267"/>
      <c r="WO164" s="267"/>
      <c r="WP164" s="267"/>
      <c r="WQ164" s="267"/>
      <c r="WR164" s="267"/>
      <c r="WS164" s="267"/>
      <c r="WT164" s="267"/>
      <c r="WU164" s="267"/>
      <c r="WV164" s="267"/>
      <c r="WW164" s="267"/>
      <c r="WX164" s="267"/>
      <c r="WY164" s="267"/>
      <c r="WZ164" s="267"/>
      <c r="XA164" s="267"/>
      <c r="XB164" s="267"/>
      <c r="XC164" s="267"/>
      <c r="XD164" s="267"/>
      <c r="XE164" s="267"/>
      <c r="XF164" s="267"/>
      <c r="XG164" s="267"/>
      <c r="XH164" s="267"/>
      <c r="XI164" s="267"/>
      <c r="XJ164" s="267"/>
      <c r="XK164" s="267"/>
      <c r="XL164" s="267"/>
      <c r="XM164" s="267"/>
      <c r="XN164" s="267"/>
      <c r="XO164" s="267"/>
      <c r="XP164" s="267"/>
      <c r="XQ164" s="267"/>
      <c r="XR164" s="267"/>
      <c r="XS164" s="267"/>
      <c r="XT164" s="267"/>
      <c r="XU164" s="267"/>
      <c r="XV164" s="267"/>
      <c r="XW164" s="267"/>
      <c r="XX164" s="267"/>
      <c r="XY164" s="267"/>
      <c r="XZ164" s="267"/>
      <c r="YA164" s="267"/>
      <c r="YB164" s="267"/>
      <c r="YC164" s="267"/>
      <c r="YD164" s="267"/>
      <c r="YE164" s="267"/>
      <c r="YF164" s="267"/>
      <c r="YG164" s="267"/>
      <c r="YH164" s="267"/>
      <c r="YI164" s="267"/>
      <c r="YJ164" s="267"/>
      <c r="YK164" s="267"/>
      <c r="YL164" s="267"/>
      <c r="YM164" s="267"/>
      <c r="YN164" s="267"/>
      <c r="YO164" s="267"/>
      <c r="YP164" s="267"/>
      <c r="YQ164" s="267"/>
      <c r="YR164" s="267"/>
      <c r="YS164" s="267"/>
      <c r="YT164" s="267"/>
      <c r="YU164" s="267"/>
      <c r="YV164" s="267"/>
      <c r="YW164" s="267"/>
      <c r="YX164" s="267"/>
      <c r="YY164" s="267"/>
      <c r="YZ164" s="267"/>
      <c r="ZA164" s="267"/>
      <c r="ZB164" s="267"/>
      <c r="ZC164" s="267"/>
      <c r="ZD164" s="267"/>
      <c r="ZE164" s="267"/>
      <c r="ZF164" s="267"/>
      <c r="ZG164" s="267"/>
      <c r="ZH164" s="267"/>
      <c r="ZI164" s="267"/>
      <c r="ZJ164" s="267"/>
      <c r="ZK164" s="267"/>
      <c r="ZL164" s="267"/>
      <c r="ZM164" s="267"/>
      <c r="ZN164" s="267"/>
      <c r="ZO164" s="267"/>
      <c r="ZP164" s="267"/>
      <c r="ZQ164" s="267"/>
      <c r="ZR164" s="267"/>
      <c r="ZS164" s="267"/>
      <c r="ZT164" s="267"/>
      <c r="ZU164" s="267"/>
      <c r="ZV164" s="267"/>
      <c r="ZW164" s="267"/>
      <c r="ZX164" s="267"/>
      <c r="ZY164" s="267"/>
      <c r="ZZ164" s="267"/>
      <c r="AAA164" s="267"/>
      <c r="AAB164" s="267"/>
      <c r="AAC164" s="267"/>
      <c r="AAD164" s="267"/>
      <c r="AAE164" s="267"/>
      <c r="AAF164" s="267"/>
      <c r="AAG164" s="267"/>
      <c r="AAH164" s="267"/>
      <c r="AAI164" s="267"/>
      <c r="AAJ164" s="267"/>
      <c r="AAK164" s="267"/>
      <c r="AAL164" s="267"/>
      <c r="AAM164" s="267"/>
      <c r="AAN164" s="267"/>
      <c r="AAO164" s="267"/>
      <c r="AAP164" s="267"/>
      <c r="AAQ164" s="267"/>
      <c r="AAR164" s="267"/>
      <c r="AAS164" s="267"/>
      <c r="AAT164" s="267"/>
      <c r="AAU164" s="267"/>
      <c r="AAV164" s="267"/>
      <c r="AAW164" s="267"/>
      <c r="AAX164" s="267"/>
      <c r="AAY164" s="267"/>
      <c r="AAZ164" s="267"/>
      <c r="ABA164" s="267"/>
      <c r="ABB164" s="267"/>
      <c r="ABC164" s="267"/>
      <c r="ABD164" s="267"/>
      <c r="ABE164" s="267"/>
      <c r="ABF164" s="267"/>
      <c r="ABG164" s="267"/>
      <c r="ABH164" s="267"/>
      <c r="ABI164" s="267"/>
      <c r="ABJ164" s="267"/>
      <c r="ABK164" s="267"/>
      <c r="ABL164" s="267"/>
      <c r="ABM164" s="267"/>
      <c r="ABN164" s="267"/>
      <c r="ABO164" s="267"/>
      <c r="ABP164" s="267"/>
      <c r="ABQ164" s="267"/>
      <c r="ABR164" s="267"/>
      <c r="ABS164" s="267"/>
      <c r="ABT164" s="267"/>
      <c r="ABU164" s="267"/>
      <c r="ABV164" s="267"/>
      <c r="ABW164" s="267"/>
      <c r="ABX164" s="267"/>
      <c r="ABY164" s="267"/>
      <c r="ABZ164" s="267"/>
      <c r="ACA164" s="267"/>
      <c r="ACB164" s="267"/>
      <c r="ACC164" s="267"/>
      <c r="ACD164" s="267"/>
      <c r="ACE164" s="267"/>
      <c r="ACF164" s="267"/>
      <c r="ACG164" s="267"/>
      <c r="ACH164" s="267"/>
      <c r="ACI164" s="267"/>
      <c r="ACJ164" s="267"/>
      <c r="ACK164" s="267"/>
      <c r="ACL164" s="267"/>
      <c r="ACM164" s="267"/>
      <c r="ACN164" s="267"/>
      <c r="ACO164" s="267"/>
      <c r="ACP164" s="267"/>
      <c r="ACQ164" s="267"/>
      <c r="ACR164" s="267"/>
      <c r="ACS164" s="267"/>
      <c r="ACT164" s="267"/>
      <c r="ACU164" s="267"/>
      <c r="ACV164" s="267"/>
      <c r="ACW164" s="267"/>
      <c r="ACX164" s="267"/>
      <c r="ACY164" s="267"/>
      <c r="ACZ164" s="267"/>
      <c r="ADA164" s="267"/>
      <c r="ADB164" s="267"/>
      <c r="ADC164" s="267"/>
      <c r="ADD164" s="267"/>
      <c r="ADE164" s="267"/>
      <c r="ADF164" s="267"/>
      <c r="ADG164" s="267"/>
      <c r="ADH164" s="267"/>
      <c r="ADI164" s="267"/>
      <c r="ADJ164" s="267"/>
      <c r="ADK164" s="267"/>
      <c r="ADL164" s="267"/>
      <c r="ADM164" s="267"/>
      <c r="ADN164" s="267"/>
      <c r="ADO164" s="267"/>
      <c r="ADP164" s="267"/>
      <c r="ADQ164" s="267"/>
      <c r="ADR164" s="267"/>
      <c r="ADS164" s="267"/>
      <c r="ADT164" s="267"/>
      <c r="ADU164" s="267"/>
      <c r="ADV164" s="267"/>
      <c r="ADW164" s="267"/>
      <c r="ADX164" s="267"/>
      <c r="ADY164" s="267"/>
      <c r="ADZ164" s="267"/>
      <c r="AEA164" s="267"/>
      <c r="AEB164" s="267"/>
      <c r="AEC164" s="267"/>
      <c r="AED164" s="267"/>
      <c r="AEE164" s="267"/>
      <c r="AEF164" s="267"/>
      <c r="AEG164" s="267"/>
      <c r="AEH164" s="267"/>
      <c r="AEI164" s="267"/>
      <c r="AEJ164" s="267"/>
      <c r="AEK164" s="267"/>
      <c r="AEL164" s="267"/>
      <c r="AEM164" s="267"/>
      <c r="AEN164" s="267"/>
      <c r="AEO164" s="267"/>
      <c r="AEP164" s="267"/>
      <c r="AEQ164" s="267"/>
      <c r="AER164" s="267"/>
      <c r="AES164" s="267"/>
      <c r="AET164" s="267"/>
      <c r="AEU164" s="267"/>
      <c r="AEV164" s="267"/>
      <c r="AEW164" s="267"/>
      <c r="AEX164" s="267"/>
      <c r="AEY164" s="267"/>
      <c r="AEZ164" s="267"/>
      <c r="AFA164" s="267"/>
      <c r="AFB164" s="267"/>
      <c r="AFC164" s="267"/>
      <c r="AFD164" s="267"/>
      <c r="AFE164" s="267"/>
      <c r="AFF164" s="267"/>
      <c r="AFG164" s="267"/>
      <c r="AFH164" s="267"/>
      <c r="AFI164" s="267"/>
      <c r="AFJ164" s="267"/>
      <c r="AFK164" s="267"/>
      <c r="AFL164" s="267"/>
      <c r="AFM164" s="267"/>
      <c r="AFN164" s="267"/>
      <c r="AFO164" s="267"/>
      <c r="AFP164" s="267"/>
      <c r="AFQ164" s="267"/>
      <c r="AFR164" s="267"/>
      <c r="AFS164" s="267"/>
      <c r="AFT164" s="267"/>
      <c r="AFU164" s="267"/>
      <c r="AFV164" s="267"/>
      <c r="AFW164" s="267"/>
      <c r="AFX164" s="267"/>
      <c r="AFY164" s="267"/>
      <c r="AFZ164" s="267"/>
      <c r="AGA164" s="267"/>
      <c r="AGB164" s="267"/>
      <c r="AGC164" s="267"/>
      <c r="AGD164" s="267"/>
      <c r="AGE164" s="267"/>
      <c r="AGF164" s="267"/>
      <c r="AGG164" s="267"/>
      <c r="AGH164" s="267"/>
      <c r="AGI164" s="267"/>
      <c r="AGJ164" s="267"/>
      <c r="AGK164" s="267"/>
      <c r="AGL164" s="267"/>
      <c r="AGM164" s="267"/>
      <c r="AGN164" s="267"/>
      <c r="AGO164" s="267"/>
      <c r="AGP164" s="267"/>
      <c r="AGQ164" s="267"/>
      <c r="AGR164" s="267"/>
      <c r="AGS164" s="267"/>
      <c r="AGT164" s="267"/>
      <c r="AGU164" s="267"/>
      <c r="AGV164" s="267"/>
      <c r="AGW164" s="267"/>
      <c r="AGX164" s="267"/>
      <c r="AGY164" s="267"/>
      <c r="AGZ164" s="267"/>
      <c r="AHA164" s="267"/>
      <c r="AHB164" s="267"/>
      <c r="AHC164" s="267"/>
      <c r="AHD164" s="267"/>
      <c r="AHE164" s="267"/>
      <c r="AHF164" s="267"/>
      <c r="AHG164" s="267"/>
      <c r="AHH164" s="267"/>
      <c r="AHI164" s="267"/>
      <c r="AHJ164" s="267"/>
      <c r="AHK164" s="267"/>
      <c r="AHL164" s="267"/>
      <c r="AHM164" s="267"/>
      <c r="AHN164" s="267"/>
      <c r="AHO164" s="267"/>
      <c r="AHP164" s="267"/>
      <c r="AHQ164" s="267"/>
      <c r="AHR164" s="267"/>
      <c r="AHS164" s="267"/>
      <c r="AHT164" s="267"/>
      <c r="AHU164" s="267"/>
      <c r="AHV164" s="267"/>
      <c r="AHW164" s="267"/>
      <c r="AHX164" s="267"/>
      <c r="AHY164" s="267"/>
      <c r="AHZ164" s="267"/>
      <c r="AIA164" s="267"/>
      <c r="AIB164" s="267"/>
      <c r="AIC164" s="267"/>
      <c r="AID164" s="267"/>
      <c r="AIE164" s="267"/>
      <c r="AIF164" s="267"/>
      <c r="AIG164" s="267"/>
      <c r="AIH164" s="267"/>
      <c r="AII164" s="267"/>
      <c r="AIJ164" s="267"/>
      <c r="AIK164" s="267"/>
      <c r="AIL164" s="267"/>
      <c r="AIM164" s="267"/>
      <c r="AIN164" s="267"/>
      <c r="AIO164" s="267"/>
      <c r="AIP164" s="267"/>
      <c r="AIQ164" s="267"/>
      <c r="AIR164" s="267"/>
      <c r="AIS164" s="267"/>
      <c r="AIT164" s="267"/>
      <c r="AIU164" s="267"/>
      <c r="AIV164" s="267"/>
      <c r="AIW164" s="267"/>
      <c r="AIX164" s="267"/>
      <c r="AIY164" s="267"/>
      <c r="AIZ164" s="267"/>
      <c r="AJA164" s="267"/>
      <c r="AJB164" s="267"/>
      <c r="AJC164" s="267"/>
      <c r="AJD164" s="267"/>
      <c r="AJE164" s="267"/>
      <c r="AJF164" s="267"/>
      <c r="AJG164" s="267"/>
      <c r="AJH164" s="267"/>
      <c r="AJI164" s="267"/>
      <c r="AJJ164" s="267"/>
      <c r="AJK164" s="267"/>
      <c r="AJL164" s="267"/>
      <c r="AJM164" s="267"/>
      <c r="AJN164" s="267"/>
      <c r="AJO164" s="267"/>
      <c r="AJP164" s="267"/>
      <c r="AJQ164" s="267"/>
      <c r="AJR164" s="267"/>
      <c r="AJS164" s="267"/>
      <c r="AJT164" s="267"/>
      <c r="AJU164" s="267"/>
      <c r="AJV164" s="267"/>
      <c r="AJW164" s="267"/>
      <c r="AJX164" s="267"/>
      <c r="AJY164" s="267"/>
      <c r="AJZ164" s="267"/>
      <c r="AKA164" s="267"/>
      <c r="AKB164" s="267"/>
      <c r="AKC164" s="267"/>
      <c r="AKD164" s="267"/>
      <c r="AKE164" s="267"/>
      <c r="AKF164" s="267"/>
      <c r="AKG164" s="267"/>
      <c r="AKH164" s="267"/>
      <c r="AKI164" s="267"/>
      <c r="AKJ164" s="267"/>
      <c r="AKK164" s="267"/>
      <c r="AKL164" s="267"/>
      <c r="AKM164" s="267"/>
      <c r="AKN164" s="267"/>
      <c r="AKO164" s="267"/>
      <c r="AKP164" s="267"/>
      <c r="AKQ164" s="267"/>
      <c r="AKR164" s="267"/>
      <c r="AKS164" s="267"/>
      <c r="AKT164" s="267"/>
      <c r="AKU164" s="267"/>
      <c r="AKV164" s="267"/>
      <c r="AKW164" s="267"/>
      <c r="AKX164" s="267"/>
      <c r="AKY164" s="267"/>
      <c r="AKZ164" s="267"/>
      <c r="ALA164" s="267"/>
      <c r="ALB164" s="267"/>
      <c r="ALC164" s="267"/>
      <c r="ALD164" s="267"/>
      <c r="ALE164" s="267"/>
      <c r="ALF164" s="267"/>
      <c r="ALG164" s="267"/>
      <c r="ALH164" s="267"/>
      <c r="ALI164" s="267"/>
      <c r="ALJ164" s="267"/>
      <c r="ALK164" s="267"/>
      <c r="ALL164" s="267"/>
      <c r="ALM164" s="267"/>
      <c r="ALN164" s="267"/>
      <c r="ALO164" s="267"/>
      <c r="ALP164" s="267"/>
      <c r="ALQ164" s="267"/>
      <c r="ALR164" s="267"/>
      <c r="ALS164" s="267"/>
      <c r="ALT164" s="267"/>
      <c r="ALU164" s="267"/>
      <c r="ALV164" s="267"/>
      <c r="ALW164" s="267"/>
      <c r="ALX164" s="267"/>
      <c r="ALY164" s="267"/>
      <c r="ALZ164" s="267"/>
      <c r="AMA164" s="267"/>
      <c r="AMB164" s="267"/>
      <c r="AMC164" s="267"/>
      <c r="AMD164" s="267"/>
      <c r="AME164" s="267"/>
      <c r="AMF164" s="267"/>
      <c r="AMG164" s="267"/>
      <c r="AMH164" s="267"/>
    </row>
    <row r="165" spans="1:1025" s="239" customFormat="1" ht="12.75">
      <c r="A165" s="491">
        <v>2</v>
      </c>
      <c r="B165" s="141" t="s">
        <v>2393</v>
      </c>
      <c r="C165" s="1046">
        <v>8062769353.2600002</v>
      </c>
      <c r="D165" s="1046">
        <v>166319678.06999999</v>
      </c>
      <c r="E165" s="1046">
        <v>8229089031.3299999</v>
      </c>
      <c r="F165" s="1046">
        <v>6166112747.4200001</v>
      </c>
      <c r="G165" s="1046">
        <v>2062976283.9100001</v>
      </c>
      <c r="H165" s="1050">
        <f t="shared" si="2"/>
        <v>0.74930684598796016</v>
      </c>
      <c r="I165" s="141"/>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7"/>
      <c r="CB165" s="267"/>
      <c r="CC165" s="267"/>
      <c r="CD165" s="267"/>
      <c r="CE165" s="267"/>
      <c r="CF165" s="267"/>
      <c r="CG165" s="267"/>
      <c r="CH165" s="267"/>
      <c r="CI165" s="267"/>
      <c r="CJ165" s="267"/>
      <c r="CK165" s="267"/>
      <c r="CL165" s="267"/>
      <c r="CM165" s="267"/>
      <c r="CN165" s="267"/>
      <c r="CO165" s="267"/>
      <c r="CP165" s="267"/>
      <c r="CQ165" s="267"/>
      <c r="CR165" s="267"/>
      <c r="CS165" s="267"/>
      <c r="CT165" s="267"/>
      <c r="CU165" s="267"/>
      <c r="CV165" s="267"/>
      <c r="CW165" s="267"/>
      <c r="CX165" s="267"/>
      <c r="CY165" s="267"/>
      <c r="CZ165" s="267"/>
      <c r="DA165" s="267"/>
      <c r="DB165" s="267"/>
      <c r="DC165" s="267"/>
      <c r="DD165" s="267"/>
      <c r="DE165" s="267"/>
      <c r="DF165" s="267"/>
      <c r="DG165" s="267"/>
      <c r="DH165" s="267"/>
      <c r="DI165" s="267"/>
      <c r="DJ165" s="267"/>
      <c r="DK165" s="267"/>
      <c r="DL165" s="267"/>
      <c r="DM165" s="267"/>
      <c r="DN165" s="267"/>
      <c r="DO165" s="267"/>
      <c r="DP165" s="267"/>
      <c r="DQ165" s="267"/>
      <c r="DR165" s="267"/>
      <c r="DS165" s="267"/>
      <c r="DT165" s="267"/>
      <c r="DU165" s="267"/>
      <c r="DV165" s="267"/>
      <c r="DW165" s="267"/>
      <c r="DX165" s="267"/>
      <c r="DY165" s="267"/>
      <c r="DZ165" s="267"/>
      <c r="EA165" s="267"/>
      <c r="EB165" s="267"/>
      <c r="EC165" s="267"/>
      <c r="ED165" s="267"/>
      <c r="EE165" s="267"/>
      <c r="EF165" s="267"/>
      <c r="EG165" s="267"/>
      <c r="EH165" s="267"/>
      <c r="EI165" s="267"/>
      <c r="EJ165" s="267"/>
      <c r="EK165" s="267"/>
      <c r="EL165" s="267"/>
      <c r="EM165" s="267"/>
      <c r="EN165" s="267"/>
      <c r="EO165" s="267"/>
      <c r="EP165" s="267"/>
      <c r="EQ165" s="267"/>
      <c r="ER165" s="267"/>
      <c r="ES165" s="267"/>
      <c r="ET165" s="267"/>
      <c r="EU165" s="267"/>
      <c r="EV165" s="267"/>
      <c r="EW165" s="267"/>
      <c r="EX165" s="267"/>
      <c r="EY165" s="267"/>
      <c r="EZ165" s="267"/>
      <c r="FA165" s="267"/>
      <c r="FB165" s="267"/>
      <c r="FC165" s="267"/>
      <c r="FD165" s="267"/>
      <c r="FE165" s="267"/>
      <c r="FF165" s="267"/>
      <c r="FG165" s="267"/>
      <c r="FH165" s="267"/>
      <c r="FI165" s="267"/>
      <c r="FJ165" s="267"/>
      <c r="FK165" s="267"/>
      <c r="FL165" s="267"/>
      <c r="FM165" s="267"/>
      <c r="FN165" s="267"/>
      <c r="FO165" s="267"/>
      <c r="FP165" s="267"/>
      <c r="FQ165" s="267"/>
      <c r="FR165" s="267"/>
      <c r="FS165" s="267"/>
      <c r="FT165" s="267"/>
      <c r="FU165" s="267"/>
      <c r="FV165" s="267"/>
      <c r="FW165" s="267"/>
      <c r="FX165" s="267"/>
      <c r="FY165" s="267"/>
      <c r="FZ165" s="267"/>
      <c r="GA165" s="267"/>
      <c r="GB165" s="267"/>
      <c r="GC165" s="267"/>
      <c r="GD165" s="267"/>
      <c r="GE165" s="267"/>
      <c r="GF165" s="267"/>
      <c r="GG165" s="267"/>
      <c r="GH165" s="267"/>
      <c r="GI165" s="267"/>
      <c r="GJ165" s="267"/>
      <c r="GK165" s="267"/>
      <c r="GL165" s="267"/>
      <c r="GM165" s="267"/>
      <c r="GN165" s="267"/>
      <c r="GO165" s="267"/>
      <c r="GP165" s="267"/>
      <c r="GQ165" s="267"/>
      <c r="GR165" s="267"/>
      <c r="GS165" s="267"/>
      <c r="GT165" s="267"/>
      <c r="GU165" s="267"/>
      <c r="GV165" s="267"/>
      <c r="GW165" s="267"/>
      <c r="GX165" s="267"/>
      <c r="GY165" s="267"/>
      <c r="GZ165" s="267"/>
      <c r="HA165" s="267"/>
      <c r="HB165" s="267"/>
      <c r="HC165" s="267"/>
      <c r="HD165" s="267"/>
      <c r="HE165" s="267"/>
      <c r="HF165" s="267"/>
      <c r="HG165" s="267"/>
      <c r="HH165" s="267"/>
      <c r="HI165" s="267"/>
      <c r="HJ165" s="267"/>
      <c r="HK165" s="267"/>
      <c r="HL165" s="267"/>
      <c r="HM165" s="267"/>
      <c r="HN165" s="267"/>
      <c r="HO165" s="267"/>
      <c r="HP165" s="267"/>
      <c r="HQ165" s="267"/>
      <c r="HR165" s="267"/>
      <c r="HS165" s="267"/>
      <c r="HT165" s="267"/>
      <c r="HU165" s="267"/>
      <c r="HV165" s="267"/>
      <c r="HW165" s="267"/>
      <c r="HX165" s="267"/>
      <c r="HY165" s="267"/>
      <c r="HZ165" s="267"/>
      <c r="IA165" s="267"/>
      <c r="IB165" s="267"/>
      <c r="IC165" s="267"/>
      <c r="ID165" s="267"/>
      <c r="IE165" s="267"/>
      <c r="IF165" s="267"/>
      <c r="IG165" s="267"/>
      <c r="IH165" s="267"/>
      <c r="II165" s="267"/>
      <c r="IJ165" s="267"/>
      <c r="IK165" s="267"/>
      <c r="IL165" s="267"/>
      <c r="IM165" s="267"/>
      <c r="IN165" s="267"/>
      <c r="IO165" s="267"/>
      <c r="IP165" s="267"/>
      <c r="IQ165" s="267"/>
      <c r="IR165" s="267"/>
      <c r="IS165" s="267"/>
      <c r="IT165" s="267"/>
      <c r="IU165" s="267"/>
      <c r="IV165" s="267"/>
      <c r="IW165" s="267"/>
      <c r="IX165" s="267"/>
      <c r="IY165" s="267"/>
      <c r="IZ165" s="267"/>
      <c r="JA165" s="267"/>
      <c r="JB165" s="267"/>
      <c r="JC165" s="267"/>
      <c r="JD165" s="267"/>
      <c r="JE165" s="267"/>
      <c r="JF165" s="267"/>
      <c r="JG165" s="267"/>
      <c r="JH165" s="267"/>
      <c r="JI165" s="267"/>
      <c r="JJ165" s="267"/>
      <c r="JK165" s="267"/>
      <c r="JL165" s="267"/>
      <c r="JM165" s="267"/>
      <c r="JN165" s="267"/>
      <c r="JO165" s="267"/>
      <c r="JP165" s="267"/>
      <c r="JQ165" s="267"/>
      <c r="JR165" s="267"/>
      <c r="JS165" s="267"/>
      <c r="JT165" s="267"/>
      <c r="JU165" s="267"/>
      <c r="JV165" s="267"/>
      <c r="JW165" s="267"/>
      <c r="JX165" s="267"/>
      <c r="JY165" s="267"/>
      <c r="JZ165" s="267"/>
      <c r="KA165" s="267"/>
      <c r="KB165" s="267"/>
      <c r="KC165" s="267"/>
      <c r="KD165" s="267"/>
      <c r="KE165" s="267"/>
      <c r="KF165" s="267"/>
      <c r="KG165" s="267"/>
      <c r="KH165" s="267"/>
      <c r="KI165" s="267"/>
      <c r="KJ165" s="267"/>
      <c r="KK165" s="267"/>
      <c r="KL165" s="267"/>
      <c r="KM165" s="267"/>
      <c r="KN165" s="267"/>
      <c r="KO165" s="267"/>
      <c r="KP165" s="267"/>
      <c r="KQ165" s="267"/>
      <c r="KR165" s="267"/>
      <c r="KS165" s="267"/>
      <c r="KT165" s="267"/>
      <c r="KU165" s="267"/>
      <c r="KV165" s="267"/>
      <c r="KW165" s="267"/>
      <c r="KX165" s="267"/>
      <c r="KY165" s="267"/>
      <c r="KZ165" s="267"/>
      <c r="LA165" s="267"/>
      <c r="LB165" s="267"/>
      <c r="LC165" s="267"/>
      <c r="LD165" s="267"/>
      <c r="LE165" s="267"/>
      <c r="LF165" s="267"/>
      <c r="LG165" s="267"/>
      <c r="LH165" s="267"/>
      <c r="LI165" s="267"/>
      <c r="LJ165" s="267"/>
      <c r="LK165" s="267"/>
      <c r="LL165" s="267"/>
      <c r="LM165" s="267"/>
      <c r="LN165" s="267"/>
      <c r="LO165" s="267"/>
      <c r="LP165" s="267"/>
      <c r="LQ165" s="267"/>
      <c r="LR165" s="267"/>
      <c r="LS165" s="267"/>
      <c r="LT165" s="267"/>
      <c r="LU165" s="267"/>
      <c r="LV165" s="267"/>
      <c r="LW165" s="267"/>
      <c r="LX165" s="267"/>
      <c r="LY165" s="267"/>
      <c r="LZ165" s="267"/>
      <c r="MA165" s="267"/>
      <c r="MB165" s="267"/>
      <c r="MC165" s="267"/>
      <c r="MD165" s="267"/>
      <c r="ME165" s="267"/>
      <c r="MF165" s="267"/>
      <c r="MG165" s="267"/>
      <c r="MH165" s="267"/>
      <c r="MI165" s="267"/>
      <c r="MJ165" s="267"/>
      <c r="MK165" s="267"/>
      <c r="ML165" s="267"/>
      <c r="MM165" s="267"/>
      <c r="MN165" s="267"/>
      <c r="MO165" s="267"/>
      <c r="MP165" s="267"/>
      <c r="MQ165" s="267"/>
      <c r="MR165" s="267"/>
      <c r="MS165" s="267"/>
      <c r="MT165" s="267"/>
      <c r="MU165" s="267"/>
      <c r="MV165" s="267"/>
      <c r="MW165" s="267"/>
      <c r="MX165" s="267"/>
      <c r="MY165" s="267"/>
      <c r="MZ165" s="267"/>
      <c r="NA165" s="267"/>
      <c r="NB165" s="267"/>
      <c r="NC165" s="267"/>
      <c r="ND165" s="267"/>
      <c r="NE165" s="267"/>
      <c r="NF165" s="267"/>
      <c r="NG165" s="267"/>
      <c r="NH165" s="267"/>
      <c r="NI165" s="267"/>
      <c r="NJ165" s="267"/>
      <c r="NK165" s="267"/>
      <c r="NL165" s="267"/>
      <c r="NM165" s="267"/>
      <c r="NN165" s="267"/>
      <c r="NO165" s="267"/>
      <c r="NP165" s="267"/>
      <c r="NQ165" s="267"/>
      <c r="NR165" s="267"/>
      <c r="NS165" s="267"/>
      <c r="NT165" s="267"/>
      <c r="NU165" s="267"/>
      <c r="NV165" s="267"/>
      <c r="NW165" s="267"/>
      <c r="NX165" s="267"/>
      <c r="NY165" s="267"/>
      <c r="NZ165" s="267"/>
      <c r="OA165" s="267"/>
      <c r="OB165" s="267"/>
      <c r="OC165" s="267"/>
      <c r="OD165" s="267"/>
      <c r="OE165" s="267"/>
      <c r="OF165" s="267"/>
      <c r="OG165" s="267"/>
      <c r="OH165" s="267"/>
      <c r="OI165" s="267"/>
      <c r="OJ165" s="267"/>
      <c r="OK165" s="267"/>
      <c r="OL165" s="267"/>
      <c r="OM165" s="267"/>
      <c r="ON165" s="267"/>
      <c r="OO165" s="267"/>
      <c r="OP165" s="267"/>
      <c r="OQ165" s="267"/>
      <c r="OR165" s="267"/>
      <c r="OS165" s="267"/>
      <c r="OT165" s="267"/>
      <c r="OU165" s="267"/>
      <c r="OV165" s="267"/>
      <c r="OW165" s="267"/>
      <c r="OX165" s="267"/>
      <c r="OY165" s="267"/>
      <c r="OZ165" s="267"/>
      <c r="PA165" s="267"/>
      <c r="PB165" s="267"/>
      <c r="PC165" s="267"/>
      <c r="PD165" s="267"/>
      <c r="PE165" s="267"/>
      <c r="PF165" s="267"/>
      <c r="PG165" s="267"/>
      <c r="PH165" s="267"/>
      <c r="PI165" s="267"/>
      <c r="PJ165" s="267"/>
      <c r="PK165" s="267"/>
      <c r="PL165" s="267"/>
      <c r="PM165" s="267"/>
      <c r="PN165" s="267"/>
      <c r="PO165" s="267"/>
      <c r="PP165" s="267"/>
      <c r="PQ165" s="267"/>
      <c r="PR165" s="267"/>
      <c r="PS165" s="267"/>
      <c r="PT165" s="267"/>
      <c r="PU165" s="267"/>
      <c r="PV165" s="267"/>
      <c r="PW165" s="267"/>
      <c r="PX165" s="267"/>
      <c r="PY165" s="267"/>
      <c r="PZ165" s="267"/>
      <c r="QA165" s="267"/>
      <c r="QB165" s="267"/>
      <c r="QC165" s="267"/>
      <c r="QD165" s="267"/>
      <c r="QE165" s="267"/>
      <c r="QF165" s="267"/>
      <c r="QG165" s="267"/>
      <c r="QH165" s="267"/>
      <c r="QI165" s="267"/>
      <c r="QJ165" s="267"/>
      <c r="QK165" s="267"/>
      <c r="QL165" s="267"/>
      <c r="QM165" s="267"/>
      <c r="QN165" s="267"/>
      <c r="QO165" s="267"/>
      <c r="QP165" s="267"/>
      <c r="QQ165" s="267"/>
      <c r="QR165" s="267"/>
      <c r="QS165" s="267"/>
      <c r="QT165" s="267"/>
      <c r="QU165" s="267"/>
      <c r="QV165" s="267"/>
      <c r="QW165" s="267"/>
      <c r="QX165" s="267"/>
      <c r="QY165" s="267"/>
      <c r="QZ165" s="267"/>
      <c r="RA165" s="267"/>
      <c r="RB165" s="267"/>
      <c r="RC165" s="267"/>
      <c r="RD165" s="267"/>
      <c r="RE165" s="267"/>
      <c r="RF165" s="267"/>
      <c r="RG165" s="267"/>
      <c r="RH165" s="267"/>
      <c r="RI165" s="267"/>
      <c r="RJ165" s="267"/>
      <c r="RK165" s="267"/>
      <c r="RL165" s="267"/>
      <c r="RM165" s="267"/>
      <c r="RN165" s="267"/>
      <c r="RO165" s="267"/>
      <c r="RP165" s="267"/>
      <c r="RQ165" s="267"/>
      <c r="RR165" s="267"/>
      <c r="RS165" s="267"/>
      <c r="RT165" s="267"/>
      <c r="RU165" s="267"/>
      <c r="RV165" s="267"/>
      <c r="RW165" s="267"/>
      <c r="RX165" s="267"/>
      <c r="RY165" s="267"/>
      <c r="RZ165" s="267"/>
      <c r="SA165" s="267"/>
      <c r="SB165" s="267"/>
      <c r="SC165" s="267"/>
      <c r="SD165" s="267"/>
      <c r="SE165" s="267"/>
      <c r="SF165" s="267"/>
      <c r="SG165" s="267"/>
      <c r="SH165" s="267"/>
      <c r="SI165" s="267"/>
      <c r="SJ165" s="267"/>
      <c r="SK165" s="267"/>
      <c r="SL165" s="267"/>
      <c r="SM165" s="267"/>
      <c r="SN165" s="267"/>
      <c r="SO165" s="267"/>
      <c r="SP165" s="267"/>
      <c r="SQ165" s="267"/>
      <c r="SR165" s="267"/>
      <c r="SS165" s="267"/>
      <c r="ST165" s="267"/>
      <c r="SU165" s="267"/>
      <c r="SV165" s="267"/>
      <c r="SW165" s="267"/>
      <c r="SX165" s="267"/>
      <c r="SY165" s="267"/>
      <c r="SZ165" s="267"/>
      <c r="TA165" s="267"/>
      <c r="TB165" s="267"/>
      <c r="TC165" s="267"/>
      <c r="TD165" s="267"/>
      <c r="TE165" s="267"/>
      <c r="TF165" s="267"/>
      <c r="TG165" s="267"/>
      <c r="TH165" s="267"/>
      <c r="TI165" s="267"/>
      <c r="TJ165" s="267"/>
      <c r="TK165" s="267"/>
      <c r="TL165" s="267"/>
      <c r="TM165" s="267"/>
      <c r="TN165" s="267"/>
      <c r="TO165" s="267"/>
      <c r="TP165" s="267"/>
      <c r="TQ165" s="267"/>
      <c r="TR165" s="267"/>
      <c r="TS165" s="267"/>
      <c r="TT165" s="267"/>
      <c r="TU165" s="267"/>
      <c r="TV165" s="267"/>
      <c r="TW165" s="267"/>
      <c r="TX165" s="267"/>
      <c r="TY165" s="267"/>
      <c r="TZ165" s="267"/>
      <c r="UA165" s="267"/>
      <c r="UB165" s="267"/>
      <c r="UC165" s="267"/>
      <c r="UD165" s="267"/>
      <c r="UE165" s="267"/>
      <c r="UF165" s="267"/>
      <c r="UG165" s="267"/>
      <c r="UH165" s="267"/>
      <c r="UI165" s="267"/>
      <c r="UJ165" s="267"/>
      <c r="UK165" s="267"/>
      <c r="UL165" s="267"/>
      <c r="UM165" s="267"/>
      <c r="UN165" s="267"/>
      <c r="UO165" s="267"/>
      <c r="UP165" s="267"/>
      <c r="UQ165" s="267"/>
      <c r="UR165" s="267"/>
      <c r="US165" s="267"/>
      <c r="UT165" s="267"/>
      <c r="UU165" s="267"/>
      <c r="UV165" s="267"/>
      <c r="UW165" s="267"/>
      <c r="UX165" s="267"/>
      <c r="UY165" s="267"/>
      <c r="UZ165" s="267"/>
      <c r="VA165" s="267"/>
      <c r="VB165" s="267"/>
      <c r="VC165" s="267"/>
      <c r="VD165" s="267"/>
      <c r="VE165" s="267"/>
      <c r="VF165" s="267"/>
      <c r="VG165" s="267"/>
      <c r="VH165" s="267"/>
      <c r="VI165" s="267"/>
      <c r="VJ165" s="267"/>
      <c r="VK165" s="267"/>
      <c r="VL165" s="267"/>
      <c r="VM165" s="267"/>
      <c r="VN165" s="267"/>
      <c r="VO165" s="267"/>
      <c r="VP165" s="267"/>
      <c r="VQ165" s="267"/>
      <c r="VR165" s="267"/>
      <c r="VS165" s="267"/>
      <c r="VT165" s="267"/>
      <c r="VU165" s="267"/>
      <c r="VV165" s="267"/>
      <c r="VW165" s="267"/>
      <c r="VX165" s="267"/>
      <c r="VY165" s="267"/>
      <c r="VZ165" s="267"/>
      <c r="WA165" s="267"/>
      <c r="WB165" s="267"/>
      <c r="WC165" s="267"/>
      <c r="WD165" s="267"/>
      <c r="WE165" s="267"/>
      <c r="WF165" s="267"/>
      <c r="WG165" s="267"/>
      <c r="WH165" s="267"/>
      <c r="WI165" s="267"/>
      <c r="WJ165" s="267"/>
      <c r="WK165" s="267"/>
      <c r="WL165" s="267"/>
      <c r="WM165" s="267"/>
      <c r="WN165" s="267"/>
      <c r="WO165" s="267"/>
      <c r="WP165" s="267"/>
      <c r="WQ165" s="267"/>
      <c r="WR165" s="267"/>
      <c r="WS165" s="267"/>
      <c r="WT165" s="267"/>
      <c r="WU165" s="267"/>
      <c r="WV165" s="267"/>
      <c r="WW165" s="267"/>
      <c r="WX165" s="267"/>
      <c r="WY165" s="267"/>
      <c r="WZ165" s="267"/>
      <c r="XA165" s="267"/>
      <c r="XB165" s="267"/>
      <c r="XC165" s="267"/>
      <c r="XD165" s="267"/>
      <c r="XE165" s="267"/>
      <c r="XF165" s="267"/>
      <c r="XG165" s="267"/>
      <c r="XH165" s="267"/>
      <c r="XI165" s="267"/>
      <c r="XJ165" s="267"/>
      <c r="XK165" s="267"/>
      <c r="XL165" s="267"/>
      <c r="XM165" s="267"/>
      <c r="XN165" s="267"/>
      <c r="XO165" s="267"/>
      <c r="XP165" s="267"/>
      <c r="XQ165" s="267"/>
      <c r="XR165" s="267"/>
      <c r="XS165" s="267"/>
      <c r="XT165" s="267"/>
      <c r="XU165" s="267"/>
      <c r="XV165" s="267"/>
      <c r="XW165" s="267"/>
      <c r="XX165" s="267"/>
      <c r="XY165" s="267"/>
      <c r="XZ165" s="267"/>
      <c r="YA165" s="267"/>
      <c r="YB165" s="267"/>
      <c r="YC165" s="267"/>
      <c r="YD165" s="267"/>
      <c r="YE165" s="267"/>
      <c r="YF165" s="267"/>
      <c r="YG165" s="267"/>
      <c r="YH165" s="267"/>
      <c r="YI165" s="267"/>
      <c r="YJ165" s="267"/>
      <c r="YK165" s="267"/>
      <c r="YL165" s="267"/>
      <c r="YM165" s="267"/>
      <c r="YN165" s="267"/>
      <c r="YO165" s="267"/>
      <c r="YP165" s="267"/>
      <c r="YQ165" s="267"/>
      <c r="YR165" s="267"/>
      <c r="YS165" s="267"/>
      <c r="YT165" s="267"/>
      <c r="YU165" s="267"/>
      <c r="YV165" s="267"/>
      <c r="YW165" s="267"/>
      <c r="YX165" s="267"/>
      <c r="YY165" s="267"/>
      <c r="YZ165" s="267"/>
      <c r="ZA165" s="267"/>
      <c r="ZB165" s="267"/>
      <c r="ZC165" s="267"/>
      <c r="ZD165" s="267"/>
      <c r="ZE165" s="267"/>
      <c r="ZF165" s="267"/>
      <c r="ZG165" s="267"/>
      <c r="ZH165" s="267"/>
      <c r="ZI165" s="267"/>
      <c r="ZJ165" s="267"/>
      <c r="ZK165" s="267"/>
      <c r="ZL165" s="267"/>
      <c r="ZM165" s="267"/>
      <c r="ZN165" s="267"/>
      <c r="ZO165" s="267"/>
      <c r="ZP165" s="267"/>
      <c r="ZQ165" s="267"/>
      <c r="ZR165" s="267"/>
      <c r="ZS165" s="267"/>
      <c r="ZT165" s="267"/>
      <c r="ZU165" s="267"/>
      <c r="ZV165" s="267"/>
      <c r="ZW165" s="267"/>
      <c r="ZX165" s="267"/>
      <c r="ZY165" s="267"/>
      <c r="ZZ165" s="267"/>
      <c r="AAA165" s="267"/>
      <c r="AAB165" s="267"/>
      <c r="AAC165" s="267"/>
      <c r="AAD165" s="267"/>
      <c r="AAE165" s="267"/>
      <c r="AAF165" s="267"/>
      <c r="AAG165" s="267"/>
      <c r="AAH165" s="267"/>
      <c r="AAI165" s="267"/>
      <c r="AAJ165" s="267"/>
      <c r="AAK165" s="267"/>
      <c r="AAL165" s="267"/>
      <c r="AAM165" s="267"/>
      <c r="AAN165" s="267"/>
      <c r="AAO165" s="267"/>
      <c r="AAP165" s="267"/>
      <c r="AAQ165" s="267"/>
      <c r="AAR165" s="267"/>
      <c r="AAS165" s="267"/>
      <c r="AAT165" s="267"/>
      <c r="AAU165" s="267"/>
      <c r="AAV165" s="267"/>
      <c r="AAW165" s="267"/>
      <c r="AAX165" s="267"/>
      <c r="AAY165" s="267"/>
      <c r="AAZ165" s="267"/>
      <c r="ABA165" s="267"/>
      <c r="ABB165" s="267"/>
      <c r="ABC165" s="267"/>
      <c r="ABD165" s="267"/>
      <c r="ABE165" s="267"/>
      <c r="ABF165" s="267"/>
      <c r="ABG165" s="267"/>
      <c r="ABH165" s="267"/>
      <c r="ABI165" s="267"/>
      <c r="ABJ165" s="267"/>
      <c r="ABK165" s="267"/>
      <c r="ABL165" s="267"/>
      <c r="ABM165" s="267"/>
      <c r="ABN165" s="267"/>
      <c r="ABO165" s="267"/>
      <c r="ABP165" s="267"/>
      <c r="ABQ165" s="267"/>
      <c r="ABR165" s="267"/>
      <c r="ABS165" s="267"/>
      <c r="ABT165" s="267"/>
      <c r="ABU165" s="267"/>
      <c r="ABV165" s="267"/>
      <c r="ABW165" s="267"/>
      <c r="ABX165" s="267"/>
      <c r="ABY165" s="267"/>
      <c r="ABZ165" s="267"/>
      <c r="ACA165" s="267"/>
      <c r="ACB165" s="267"/>
      <c r="ACC165" s="267"/>
      <c r="ACD165" s="267"/>
      <c r="ACE165" s="267"/>
      <c r="ACF165" s="267"/>
      <c r="ACG165" s="267"/>
      <c r="ACH165" s="267"/>
      <c r="ACI165" s="267"/>
      <c r="ACJ165" s="267"/>
      <c r="ACK165" s="267"/>
      <c r="ACL165" s="267"/>
      <c r="ACM165" s="267"/>
      <c r="ACN165" s="267"/>
      <c r="ACO165" s="267"/>
      <c r="ACP165" s="267"/>
      <c r="ACQ165" s="267"/>
      <c r="ACR165" s="267"/>
      <c r="ACS165" s="267"/>
      <c r="ACT165" s="267"/>
      <c r="ACU165" s="267"/>
      <c r="ACV165" s="267"/>
      <c r="ACW165" s="267"/>
      <c r="ACX165" s="267"/>
      <c r="ACY165" s="267"/>
      <c r="ACZ165" s="267"/>
      <c r="ADA165" s="267"/>
      <c r="ADB165" s="267"/>
      <c r="ADC165" s="267"/>
      <c r="ADD165" s="267"/>
      <c r="ADE165" s="267"/>
      <c r="ADF165" s="267"/>
      <c r="ADG165" s="267"/>
      <c r="ADH165" s="267"/>
      <c r="ADI165" s="267"/>
      <c r="ADJ165" s="267"/>
      <c r="ADK165" s="267"/>
      <c r="ADL165" s="267"/>
      <c r="ADM165" s="267"/>
      <c r="ADN165" s="267"/>
      <c r="ADO165" s="267"/>
      <c r="ADP165" s="267"/>
      <c r="ADQ165" s="267"/>
      <c r="ADR165" s="267"/>
      <c r="ADS165" s="267"/>
      <c r="ADT165" s="267"/>
      <c r="ADU165" s="267"/>
      <c r="ADV165" s="267"/>
      <c r="ADW165" s="267"/>
      <c r="ADX165" s="267"/>
      <c r="ADY165" s="267"/>
      <c r="ADZ165" s="267"/>
      <c r="AEA165" s="267"/>
      <c r="AEB165" s="267"/>
      <c r="AEC165" s="267"/>
      <c r="AED165" s="267"/>
      <c r="AEE165" s="267"/>
      <c r="AEF165" s="267"/>
      <c r="AEG165" s="267"/>
      <c r="AEH165" s="267"/>
      <c r="AEI165" s="267"/>
      <c r="AEJ165" s="267"/>
      <c r="AEK165" s="267"/>
      <c r="AEL165" s="267"/>
      <c r="AEM165" s="267"/>
      <c r="AEN165" s="267"/>
      <c r="AEO165" s="267"/>
      <c r="AEP165" s="267"/>
      <c r="AEQ165" s="267"/>
      <c r="AER165" s="267"/>
      <c r="AES165" s="267"/>
      <c r="AET165" s="267"/>
      <c r="AEU165" s="267"/>
      <c r="AEV165" s="267"/>
      <c r="AEW165" s="267"/>
      <c r="AEX165" s="267"/>
      <c r="AEY165" s="267"/>
      <c r="AEZ165" s="267"/>
      <c r="AFA165" s="267"/>
      <c r="AFB165" s="267"/>
      <c r="AFC165" s="267"/>
      <c r="AFD165" s="267"/>
      <c r="AFE165" s="267"/>
      <c r="AFF165" s="267"/>
      <c r="AFG165" s="267"/>
      <c r="AFH165" s="267"/>
      <c r="AFI165" s="267"/>
      <c r="AFJ165" s="267"/>
      <c r="AFK165" s="267"/>
      <c r="AFL165" s="267"/>
      <c r="AFM165" s="267"/>
      <c r="AFN165" s="267"/>
      <c r="AFO165" s="267"/>
      <c r="AFP165" s="267"/>
      <c r="AFQ165" s="267"/>
      <c r="AFR165" s="267"/>
      <c r="AFS165" s="267"/>
      <c r="AFT165" s="267"/>
      <c r="AFU165" s="267"/>
      <c r="AFV165" s="267"/>
      <c r="AFW165" s="267"/>
      <c r="AFX165" s="267"/>
      <c r="AFY165" s="267"/>
      <c r="AFZ165" s="267"/>
      <c r="AGA165" s="267"/>
      <c r="AGB165" s="267"/>
      <c r="AGC165" s="267"/>
      <c r="AGD165" s="267"/>
      <c r="AGE165" s="267"/>
      <c r="AGF165" s="267"/>
      <c r="AGG165" s="267"/>
      <c r="AGH165" s="267"/>
      <c r="AGI165" s="267"/>
      <c r="AGJ165" s="267"/>
      <c r="AGK165" s="267"/>
      <c r="AGL165" s="267"/>
      <c r="AGM165" s="267"/>
      <c r="AGN165" s="267"/>
      <c r="AGO165" s="267"/>
      <c r="AGP165" s="267"/>
      <c r="AGQ165" s="267"/>
      <c r="AGR165" s="267"/>
      <c r="AGS165" s="267"/>
      <c r="AGT165" s="267"/>
      <c r="AGU165" s="267"/>
      <c r="AGV165" s="267"/>
      <c r="AGW165" s="267"/>
      <c r="AGX165" s="267"/>
      <c r="AGY165" s="267"/>
      <c r="AGZ165" s="267"/>
      <c r="AHA165" s="267"/>
      <c r="AHB165" s="267"/>
      <c r="AHC165" s="267"/>
      <c r="AHD165" s="267"/>
      <c r="AHE165" s="267"/>
      <c r="AHF165" s="267"/>
      <c r="AHG165" s="267"/>
      <c r="AHH165" s="267"/>
      <c r="AHI165" s="267"/>
      <c r="AHJ165" s="267"/>
      <c r="AHK165" s="267"/>
      <c r="AHL165" s="267"/>
      <c r="AHM165" s="267"/>
      <c r="AHN165" s="267"/>
      <c r="AHO165" s="267"/>
      <c r="AHP165" s="267"/>
      <c r="AHQ165" s="267"/>
      <c r="AHR165" s="267"/>
      <c r="AHS165" s="267"/>
      <c r="AHT165" s="267"/>
      <c r="AHU165" s="267"/>
      <c r="AHV165" s="267"/>
      <c r="AHW165" s="267"/>
      <c r="AHX165" s="267"/>
      <c r="AHY165" s="267"/>
      <c r="AHZ165" s="267"/>
      <c r="AIA165" s="267"/>
      <c r="AIB165" s="267"/>
      <c r="AIC165" s="267"/>
      <c r="AID165" s="267"/>
      <c r="AIE165" s="267"/>
      <c r="AIF165" s="267"/>
      <c r="AIG165" s="267"/>
      <c r="AIH165" s="267"/>
      <c r="AII165" s="267"/>
      <c r="AIJ165" s="267"/>
      <c r="AIK165" s="267"/>
      <c r="AIL165" s="267"/>
      <c r="AIM165" s="267"/>
      <c r="AIN165" s="267"/>
      <c r="AIO165" s="267"/>
      <c r="AIP165" s="267"/>
      <c r="AIQ165" s="267"/>
      <c r="AIR165" s="267"/>
      <c r="AIS165" s="267"/>
      <c r="AIT165" s="267"/>
      <c r="AIU165" s="267"/>
      <c r="AIV165" s="267"/>
      <c r="AIW165" s="267"/>
      <c r="AIX165" s="267"/>
      <c r="AIY165" s="267"/>
      <c r="AIZ165" s="267"/>
      <c r="AJA165" s="267"/>
      <c r="AJB165" s="267"/>
      <c r="AJC165" s="267"/>
      <c r="AJD165" s="267"/>
      <c r="AJE165" s="267"/>
      <c r="AJF165" s="267"/>
      <c r="AJG165" s="267"/>
      <c r="AJH165" s="267"/>
      <c r="AJI165" s="267"/>
      <c r="AJJ165" s="267"/>
      <c r="AJK165" s="267"/>
      <c r="AJL165" s="267"/>
      <c r="AJM165" s="267"/>
      <c r="AJN165" s="267"/>
      <c r="AJO165" s="267"/>
      <c r="AJP165" s="267"/>
      <c r="AJQ165" s="267"/>
      <c r="AJR165" s="267"/>
      <c r="AJS165" s="267"/>
      <c r="AJT165" s="267"/>
      <c r="AJU165" s="267"/>
      <c r="AJV165" s="267"/>
      <c r="AJW165" s="267"/>
      <c r="AJX165" s="267"/>
      <c r="AJY165" s="267"/>
      <c r="AJZ165" s="267"/>
      <c r="AKA165" s="267"/>
      <c r="AKB165" s="267"/>
      <c r="AKC165" s="267"/>
      <c r="AKD165" s="267"/>
      <c r="AKE165" s="267"/>
      <c r="AKF165" s="267"/>
      <c r="AKG165" s="267"/>
      <c r="AKH165" s="267"/>
      <c r="AKI165" s="267"/>
      <c r="AKJ165" s="267"/>
      <c r="AKK165" s="267"/>
      <c r="AKL165" s="267"/>
      <c r="AKM165" s="267"/>
      <c r="AKN165" s="267"/>
      <c r="AKO165" s="267"/>
      <c r="AKP165" s="267"/>
      <c r="AKQ165" s="267"/>
      <c r="AKR165" s="267"/>
      <c r="AKS165" s="267"/>
      <c r="AKT165" s="267"/>
      <c r="AKU165" s="267"/>
      <c r="AKV165" s="267"/>
      <c r="AKW165" s="267"/>
      <c r="AKX165" s="267"/>
      <c r="AKY165" s="267"/>
      <c r="AKZ165" s="267"/>
      <c r="ALA165" s="267"/>
      <c r="ALB165" s="267"/>
      <c r="ALC165" s="267"/>
      <c r="ALD165" s="267"/>
      <c r="ALE165" s="267"/>
      <c r="ALF165" s="267"/>
      <c r="ALG165" s="267"/>
      <c r="ALH165" s="267"/>
      <c r="ALI165" s="267"/>
      <c r="ALJ165" s="267"/>
      <c r="ALK165" s="267"/>
      <c r="ALL165" s="267"/>
      <c r="ALM165" s="267"/>
      <c r="ALN165" s="267"/>
      <c r="ALO165" s="267"/>
      <c r="ALP165" s="267"/>
      <c r="ALQ165" s="267"/>
      <c r="ALR165" s="267"/>
      <c r="ALS165" s="267"/>
      <c r="ALT165" s="267"/>
      <c r="ALU165" s="267"/>
      <c r="ALV165" s="267"/>
      <c r="ALW165" s="267"/>
      <c r="ALX165" s="267"/>
      <c r="ALY165" s="267"/>
      <c r="ALZ165" s="267"/>
      <c r="AMA165" s="267"/>
      <c r="AMB165" s="267"/>
      <c r="AMC165" s="267"/>
      <c r="AMD165" s="267"/>
      <c r="AME165" s="267"/>
      <c r="AMF165" s="267"/>
      <c r="AMG165" s="267"/>
      <c r="AMH165" s="267"/>
    </row>
    <row r="166" spans="1:1025" s="239" customFormat="1" ht="12.75">
      <c r="A166" s="1012" t="s">
        <v>2394</v>
      </c>
      <c r="B166" s="1007" t="s">
        <v>2395</v>
      </c>
      <c r="C166" s="1047">
        <v>1881849511.77</v>
      </c>
      <c r="D166" s="1047">
        <v>240340791.56999999</v>
      </c>
      <c r="E166" s="1047">
        <v>2122190303.3399999</v>
      </c>
      <c r="F166" s="1047">
        <v>1517577375.53</v>
      </c>
      <c r="G166" s="1047">
        <v>604612927.80999994</v>
      </c>
      <c r="H166" s="1054">
        <f t="shared" si="2"/>
        <v>0.71509957101470467</v>
      </c>
      <c r="I166" s="1007"/>
      <c r="J166" s="267"/>
      <c r="K166" s="267"/>
      <c r="L166" s="267"/>
      <c r="M166" s="267"/>
      <c r="N166" s="267"/>
      <c r="O166" s="267"/>
      <c r="P166" s="267"/>
      <c r="Q166" s="267"/>
      <c r="R166" s="267"/>
      <c r="S166" s="267"/>
      <c r="T166" s="267"/>
      <c r="U166" s="267"/>
      <c r="V166" s="267"/>
      <c r="W166" s="267"/>
      <c r="X166" s="267"/>
      <c r="Y166" s="267"/>
      <c r="Z166" s="267"/>
      <c r="AA166" s="267"/>
      <c r="AB166" s="267"/>
      <c r="AC166" s="267"/>
      <c r="AD166" s="267"/>
      <c r="AE166" s="267"/>
      <c r="AF166" s="267"/>
      <c r="AG166" s="267"/>
      <c r="AH166" s="267"/>
      <c r="AI166" s="267"/>
      <c r="AJ166" s="267"/>
      <c r="AK166" s="267"/>
      <c r="AL166" s="267"/>
      <c r="AM166" s="267"/>
      <c r="AN166" s="267"/>
      <c r="AO166" s="267"/>
      <c r="AP166" s="267"/>
      <c r="AQ166" s="267"/>
      <c r="AR166" s="267"/>
      <c r="AS166" s="267"/>
      <c r="AT166" s="267"/>
      <c r="AU166" s="267"/>
      <c r="AV166" s="267"/>
      <c r="AW166" s="267"/>
      <c r="AX166" s="267"/>
      <c r="AY166" s="267"/>
      <c r="AZ166" s="267"/>
      <c r="BA166" s="267"/>
      <c r="BB166" s="267"/>
      <c r="BC166" s="267"/>
      <c r="BD166" s="267"/>
      <c r="BE166" s="267"/>
      <c r="BF166" s="267"/>
      <c r="BG166" s="267"/>
      <c r="BH166" s="267"/>
      <c r="BI166" s="267"/>
      <c r="BJ166" s="267"/>
      <c r="BK166" s="267"/>
      <c r="BL166" s="267"/>
      <c r="BM166" s="267"/>
      <c r="BN166" s="267"/>
      <c r="BO166" s="267"/>
      <c r="BP166" s="267"/>
      <c r="BQ166" s="267"/>
      <c r="BR166" s="267"/>
      <c r="BS166" s="267"/>
      <c r="BT166" s="267"/>
      <c r="BU166" s="267"/>
      <c r="BV166" s="267"/>
      <c r="BW166" s="267"/>
      <c r="BX166" s="267"/>
      <c r="BY166" s="267"/>
      <c r="BZ166" s="267"/>
      <c r="CA166" s="267"/>
      <c r="CB166" s="267"/>
      <c r="CC166" s="267"/>
      <c r="CD166" s="267"/>
      <c r="CE166" s="267"/>
      <c r="CF166" s="267"/>
      <c r="CG166" s="267"/>
      <c r="CH166" s="267"/>
      <c r="CI166" s="267"/>
      <c r="CJ166" s="267"/>
      <c r="CK166" s="267"/>
      <c r="CL166" s="267"/>
      <c r="CM166" s="267"/>
      <c r="CN166" s="267"/>
      <c r="CO166" s="267"/>
      <c r="CP166" s="267"/>
      <c r="CQ166" s="267"/>
      <c r="CR166" s="267"/>
      <c r="CS166" s="267"/>
      <c r="CT166" s="267"/>
      <c r="CU166" s="267"/>
      <c r="CV166" s="267"/>
      <c r="CW166" s="267"/>
      <c r="CX166" s="267"/>
      <c r="CY166" s="267"/>
      <c r="CZ166" s="267"/>
      <c r="DA166" s="267"/>
      <c r="DB166" s="267"/>
      <c r="DC166" s="267"/>
      <c r="DD166" s="267"/>
      <c r="DE166" s="267"/>
      <c r="DF166" s="267"/>
      <c r="DG166" s="267"/>
      <c r="DH166" s="267"/>
      <c r="DI166" s="267"/>
      <c r="DJ166" s="267"/>
      <c r="DK166" s="267"/>
      <c r="DL166" s="267"/>
      <c r="DM166" s="267"/>
      <c r="DN166" s="267"/>
      <c r="DO166" s="267"/>
      <c r="DP166" s="267"/>
      <c r="DQ166" s="267"/>
      <c r="DR166" s="267"/>
      <c r="DS166" s="267"/>
      <c r="DT166" s="267"/>
      <c r="DU166" s="267"/>
      <c r="DV166" s="267"/>
      <c r="DW166" s="267"/>
      <c r="DX166" s="267"/>
      <c r="DY166" s="267"/>
      <c r="DZ166" s="267"/>
      <c r="EA166" s="267"/>
      <c r="EB166" s="267"/>
      <c r="EC166" s="267"/>
      <c r="ED166" s="267"/>
      <c r="EE166" s="267"/>
      <c r="EF166" s="267"/>
      <c r="EG166" s="267"/>
      <c r="EH166" s="267"/>
      <c r="EI166" s="267"/>
      <c r="EJ166" s="267"/>
      <c r="EK166" s="267"/>
      <c r="EL166" s="267"/>
      <c r="EM166" s="267"/>
      <c r="EN166" s="267"/>
      <c r="EO166" s="267"/>
      <c r="EP166" s="267"/>
      <c r="EQ166" s="267"/>
      <c r="ER166" s="267"/>
      <c r="ES166" s="267"/>
      <c r="ET166" s="267"/>
      <c r="EU166" s="267"/>
      <c r="EV166" s="267"/>
      <c r="EW166" s="267"/>
      <c r="EX166" s="267"/>
      <c r="EY166" s="267"/>
      <c r="EZ166" s="267"/>
      <c r="FA166" s="267"/>
      <c r="FB166" s="267"/>
      <c r="FC166" s="267"/>
      <c r="FD166" s="267"/>
      <c r="FE166" s="267"/>
      <c r="FF166" s="267"/>
      <c r="FG166" s="267"/>
      <c r="FH166" s="267"/>
      <c r="FI166" s="267"/>
      <c r="FJ166" s="267"/>
      <c r="FK166" s="267"/>
      <c r="FL166" s="267"/>
      <c r="FM166" s="267"/>
      <c r="FN166" s="267"/>
      <c r="FO166" s="267"/>
      <c r="FP166" s="267"/>
      <c r="FQ166" s="267"/>
      <c r="FR166" s="267"/>
      <c r="FS166" s="267"/>
      <c r="FT166" s="267"/>
      <c r="FU166" s="267"/>
      <c r="FV166" s="267"/>
      <c r="FW166" s="267"/>
      <c r="FX166" s="267"/>
      <c r="FY166" s="267"/>
      <c r="FZ166" s="267"/>
      <c r="GA166" s="267"/>
      <c r="GB166" s="267"/>
      <c r="GC166" s="267"/>
      <c r="GD166" s="267"/>
      <c r="GE166" s="267"/>
      <c r="GF166" s="267"/>
      <c r="GG166" s="267"/>
      <c r="GH166" s="267"/>
      <c r="GI166" s="267"/>
      <c r="GJ166" s="267"/>
      <c r="GK166" s="267"/>
      <c r="GL166" s="267"/>
      <c r="GM166" s="267"/>
      <c r="GN166" s="267"/>
      <c r="GO166" s="267"/>
      <c r="GP166" s="267"/>
      <c r="GQ166" s="267"/>
      <c r="GR166" s="267"/>
      <c r="GS166" s="267"/>
      <c r="GT166" s="267"/>
      <c r="GU166" s="267"/>
      <c r="GV166" s="267"/>
      <c r="GW166" s="267"/>
      <c r="GX166" s="267"/>
      <c r="GY166" s="267"/>
      <c r="GZ166" s="267"/>
      <c r="HA166" s="267"/>
      <c r="HB166" s="267"/>
      <c r="HC166" s="267"/>
      <c r="HD166" s="267"/>
      <c r="HE166" s="267"/>
      <c r="HF166" s="267"/>
      <c r="HG166" s="267"/>
      <c r="HH166" s="267"/>
      <c r="HI166" s="267"/>
      <c r="HJ166" s="267"/>
      <c r="HK166" s="267"/>
      <c r="HL166" s="267"/>
      <c r="HM166" s="267"/>
      <c r="HN166" s="267"/>
      <c r="HO166" s="267"/>
      <c r="HP166" s="267"/>
      <c r="HQ166" s="267"/>
      <c r="HR166" s="267"/>
      <c r="HS166" s="267"/>
      <c r="HT166" s="267"/>
      <c r="HU166" s="267"/>
      <c r="HV166" s="267"/>
      <c r="HW166" s="267"/>
      <c r="HX166" s="267"/>
      <c r="HY166" s="267"/>
      <c r="HZ166" s="267"/>
      <c r="IA166" s="267"/>
      <c r="IB166" s="267"/>
      <c r="IC166" s="267"/>
      <c r="ID166" s="267"/>
      <c r="IE166" s="267"/>
      <c r="IF166" s="267"/>
      <c r="IG166" s="267"/>
      <c r="IH166" s="267"/>
      <c r="II166" s="267"/>
      <c r="IJ166" s="267"/>
      <c r="IK166" s="267"/>
      <c r="IL166" s="267"/>
      <c r="IM166" s="267"/>
      <c r="IN166" s="267"/>
      <c r="IO166" s="267"/>
      <c r="IP166" s="267"/>
      <c r="IQ166" s="267"/>
      <c r="IR166" s="267"/>
      <c r="IS166" s="267"/>
      <c r="IT166" s="267"/>
      <c r="IU166" s="267"/>
      <c r="IV166" s="267"/>
      <c r="IW166" s="267"/>
      <c r="IX166" s="267"/>
      <c r="IY166" s="267"/>
      <c r="IZ166" s="267"/>
      <c r="JA166" s="267"/>
      <c r="JB166" s="267"/>
      <c r="JC166" s="267"/>
      <c r="JD166" s="267"/>
      <c r="JE166" s="267"/>
      <c r="JF166" s="267"/>
      <c r="JG166" s="267"/>
      <c r="JH166" s="267"/>
      <c r="JI166" s="267"/>
      <c r="JJ166" s="267"/>
      <c r="JK166" s="267"/>
      <c r="JL166" s="267"/>
      <c r="JM166" s="267"/>
      <c r="JN166" s="267"/>
      <c r="JO166" s="267"/>
      <c r="JP166" s="267"/>
      <c r="JQ166" s="267"/>
      <c r="JR166" s="267"/>
      <c r="JS166" s="267"/>
      <c r="JT166" s="267"/>
      <c r="JU166" s="267"/>
      <c r="JV166" s="267"/>
      <c r="JW166" s="267"/>
      <c r="JX166" s="267"/>
      <c r="JY166" s="267"/>
      <c r="JZ166" s="267"/>
      <c r="KA166" s="267"/>
      <c r="KB166" s="267"/>
      <c r="KC166" s="267"/>
      <c r="KD166" s="267"/>
      <c r="KE166" s="267"/>
      <c r="KF166" s="267"/>
      <c r="KG166" s="267"/>
      <c r="KH166" s="267"/>
      <c r="KI166" s="267"/>
      <c r="KJ166" s="267"/>
      <c r="KK166" s="267"/>
      <c r="KL166" s="267"/>
      <c r="KM166" s="267"/>
      <c r="KN166" s="267"/>
      <c r="KO166" s="267"/>
      <c r="KP166" s="267"/>
      <c r="KQ166" s="267"/>
      <c r="KR166" s="267"/>
      <c r="KS166" s="267"/>
      <c r="KT166" s="267"/>
      <c r="KU166" s="267"/>
      <c r="KV166" s="267"/>
      <c r="KW166" s="267"/>
      <c r="KX166" s="267"/>
      <c r="KY166" s="267"/>
      <c r="KZ166" s="267"/>
      <c r="LA166" s="267"/>
      <c r="LB166" s="267"/>
      <c r="LC166" s="267"/>
      <c r="LD166" s="267"/>
      <c r="LE166" s="267"/>
      <c r="LF166" s="267"/>
      <c r="LG166" s="267"/>
      <c r="LH166" s="267"/>
      <c r="LI166" s="267"/>
      <c r="LJ166" s="267"/>
      <c r="LK166" s="267"/>
      <c r="LL166" s="267"/>
      <c r="LM166" s="267"/>
      <c r="LN166" s="267"/>
      <c r="LO166" s="267"/>
      <c r="LP166" s="267"/>
      <c r="LQ166" s="267"/>
      <c r="LR166" s="267"/>
      <c r="LS166" s="267"/>
      <c r="LT166" s="267"/>
      <c r="LU166" s="267"/>
      <c r="LV166" s="267"/>
      <c r="LW166" s="267"/>
      <c r="LX166" s="267"/>
      <c r="LY166" s="267"/>
      <c r="LZ166" s="267"/>
      <c r="MA166" s="267"/>
      <c r="MB166" s="267"/>
      <c r="MC166" s="267"/>
      <c r="MD166" s="267"/>
      <c r="ME166" s="267"/>
      <c r="MF166" s="267"/>
      <c r="MG166" s="267"/>
      <c r="MH166" s="267"/>
      <c r="MI166" s="267"/>
      <c r="MJ166" s="267"/>
      <c r="MK166" s="267"/>
      <c r="ML166" s="267"/>
      <c r="MM166" s="267"/>
      <c r="MN166" s="267"/>
      <c r="MO166" s="267"/>
      <c r="MP166" s="267"/>
      <c r="MQ166" s="267"/>
      <c r="MR166" s="267"/>
      <c r="MS166" s="267"/>
      <c r="MT166" s="267"/>
      <c r="MU166" s="267"/>
      <c r="MV166" s="267"/>
      <c r="MW166" s="267"/>
      <c r="MX166" s="267"/>
      <c r="MY166" s="267"/>
      <c r="MZ166" s="267"/>
      <c r="NA166" s="267"/>
      <c r="NB166" s="267"/>
      <c r="NC166" s="267"/>
      <c r="ND166" s="267"/>
      <c r="NE166" s="267"/>
      <c r="NF166" s="267"/>
      <c r="NG166" s="267"/>
      <c r="NH166" s="267"/>
      <c r="NI166" s="267"/>
      <c r="NJ166" s="267"/>
      <c r="NK166" s="267"/>
      <c r="NL166" s="267"/>
      <c r="NM166" s="267"/>
      <c r="NN166" s="267"/>
      <c r="NO166" s="267"/>
      <c r="NP166" s="267"/>
      <c r="NQ166" s="267"/>
      <c r="NR166" s="267"/>
      <c r="NS166" s="267"/>
      <c r="NT166" s="267"/>
      <c r="NU166" s="267"/>
      <c r="NV166" s="267"/>
      <c r="NW166" s="267"/>
      <c r="NX166" s="267"/>
      <c r="NY166" s="267"/>
      <c r="NZ166" s="267"/>
      <c r="OA166" s="267"/>
      <c r="OB166" s="267"/>
      <c r="OC166" s="267"/>
      <c r="OD166" s="267"/>
      <c r="OE166" s="267"/>
      <c r="OF166" s="267"/>
      <c r="OG166" s="267"/>
      <c r="OH166" s="267"/>
      <c r="OI166" s="267"/>
      <c r="OJ166" s="267"/>
      <c r="OK166" s="267"/>
      <c r="OL166" s="267"/>
      <c r="OM166" s="267"/>
      <c r="ON166" s="267"/>
      <c r="OO166" s="267"/>
      <c r="OP166" s="267"/>
      <c r="OQ166" s="267"/>
      <c r="OR166" s="267"/>
      <c r="OS166" s="267"/>
      <c r="OT166" s="267"/>
      <c r="OU166" s="267"/>
      <c r="OV166" s="267"/>
      <c r="OW166" s="267"/>
      <c r="OX166" s="267"/>
      <c r="OY166" s="267"/>
      <c r="OZ166" s="267"/>
      <c r="PA166" s="267"/>
      <c r="PB166" s="267"/>
      <c r="PC166" s="267"/>
      <c r="PD166" s="267"/>
      <c r="PE166" s="267"/>
      <c r="PF166" s="267"/>
      <c r="PG166" s="267"/>
      <c r="PH166" s="267"/>
      <c r="PI166" s="267"/>
      <c r="PJ166" s="267"/>
      <c r="PK166" s="267"/>
      <c r="PL166" s="267"/>
      <c r="PM166" s="267"/>
      <c r="PN166" s="267"/>
      <c r="PO166" s="267"/>
      <c r="PP166" s="267"/>
      <c r="PQ166" s="267"/>
      <c r="PR166" s="267"/>
      <c r="PS166" s="267"/>
      <c r="PT166" s="267"/>
      <c r="PU166" s="267"/>
      <c r="PV166" s="267"/>
      <c r="PW166" s="267"/>
      <c r="PX166" s="267"/>
      <c r="PY166" s="267"/>
      <c r="PZ166" s="267"/>
      <c r="QA166" s="267"/>
      <c r="QB166" s="267"/>
      <c r="QC166" s="267"/>
      <c r="QD166" s="267"/>
      <c r="QE166" s="267"/>
      <c r="QF166" s="267"/>
      <c r="QG166" s="267"/>
      <c r="QH166" s="267"/>
      <c r="QI166" s="267"/>
      <c r="QJ166" s="267"/>
      <c r="QK166" s="267"/>
      <c r="QL166" s="267"/>
      <c r="QM166" s="267"/>
      <c r="QN166" s="267"/>
      <c r="QO166" s="267"/>
      <c r="QP166" s="267"/>
      <c r="QQ166" s="267"/>
      <c r="QR166" s="267"/>
      <c r="QS166" s="267"/>
      <c r="QT166" s="267"/>
      <c r="QU166" s="267"/>
      <c r="QV166" s="267"/>
      <c r="QW166" s="267"/>
      <c r="QX166" s="267"/>
      <c r="QY166" s="267"/>
      <c r="QZ166" s="267"/>
      <c r="RA166" s="267"/>
      <c r="RB166" s="267"/>
      <c r="RC166" s="267"/>
      <c r="RD166" s="267"/>
      <c r="RE166" s="267"/>
      <c r="RF166" s="267"/>
      <c r="RG166" s="267"/>
      <c r="RH166" s="267"/>
      <c r="RI166" s="267"/>
      <c r="RJ166" s="267"/>
      <c r="RK166" s="267"/>
      <c r="RL166" s="267"/>
      <c r="RM166" s="267"/>
      <c r="RN166" s="267"/>
      <c r="RO166" s="267"/>
      <c r="RP166" s="267"/>
      <c r="RQ166" s="267"/>
      <c r="RR166" s="267"/>
      <c r="RS166" s="267"/>
      <c r="RT166" s="267"/>
      <c r="RU166" s="267"/>
      <c r="RV166" s="267"/>
      <c r="RW166" s="267"/>
      <c r="RX166" s="267"/>
      <c r="RY166" s="267"/>
      <c r="RZ166" s="267"/>
      <c r="SA166" s="267"/>
      <c r="SB166" s="267"/>
      <c r="SC166" s="267"/>
      <c r="SD166" s="267"/>
      <c r="SE166" s="267"/>
      <c r="SF166" s="267"/>
      <c r="SG166" s="267"/>
      <c r="SH166" s="267"/>
      <c r="SI166" s="267"/>
      <c r="SJ166" s="267"/>
      <c r="SK166" s="267"/>
      <c r="SL166" s="267"/>
      <c r="SM166" s="267"/>
      <c r="SN166" s="267"/>
      <c r="SO166" s="267"/>
      <c r="SP166" s="267"/>
      <c r="SQ166" s="267"/>
      <c r="SR166" s="267"/>
      <c r="SS166" s="267"/>
      <c r="ST166" s="267"/>
      <c r="SU166" s="267"/>
      <c r="SV166" s="267"/>
      <c r="SW166" s="267"/>
      <c r="SX166" s="267"/>
      <c r="SY166" s="267"/>
      <c r="SZ166" s="267"/>
      <c r="TA166" s="267"/>
      <c r="TB166" s="267"/>
      <c r="TC166" s="267"/>
      <c r="TD166" s="267"/>
      <c r="TE166" s="267"/>
      <c r="TF166" s="267"/>
      <c r="TG166" s="267"/>
      <c r="TH166" s="267"/>
      <c r="TI166" s="267"/>
      <c r="TJ166" s="267"/>
      <c r="TK166" s="267"/>
      <c r="TL166" s="267"/>
      <c r="TM166" s="267"/>
      <c r="TN166" s="267"/>
      <c r="TO166" s="267"/>
      <c r="TP166" s="267"/>
      <c r="TQ166" s="267"/>
      <c r="TR166" s="267"/>
      <c r="TS166" s="267"/>
      <c r="TT166" s="267"/>
      <c r="TU166" s="267"/>
      <c r="TV166" s="267"/>
      <c r="TW166" s="267"/>
      <c r="TX166" s="267"/>
      <c r="TY166" s="267"/>
      <c r="TZ166" s="267"/>
      <c r="UA166" s="267"/>
      <c r="UB166" s="267"/>
      <c r="UC166" s="267"/>
      <c r="UD166" s="267"/>
      <c r="UE166" s="267"/>
      <c r="UF166" s="267"/>
      <c r="UG166" s="267"/>
      <c r="UH166" s="267"/>
      <c r="UI166" s="267"/>
      <c r="UJ166" s="267"/>
      <c r="UK166" s="267"/>
      <c r="UL166" s="267"/>
      <c r="UM166" s="267"/>
      <c r="UN166" s="267"/>
      <c r="UO166" s="267"/>
      <c r="UP166" s="267"/>
      <c r="UQ166" s="267"/>
      <c r="UR166" s="267"/>
      <c r="US166" s="267"/>
      <c r="UT166" s="267"/>
      <c r="UU166" s="267"/>
      <c r="UV166" s="267"/>
      <c r="UW166" s="267"/>
      <c r="UX166" s="267"/>
      <c r="UY166" s="267"/>
      <c r="UZ166" s="267"/>
      <c r="VA166" s="267"/>
      <c r="VB166" s="267"/>
      <c r="VC166" s="267"/>
      <c r="VD166" s="267"/>
      <c r="VE166" s="267"/>
      <c r="VF166" s="267"/>
      <c r="VG166" s="267"/>
      <c r="VH166" s="267"/>
      <c r="VI166" s="267"/>
      <c r="VJ166" s="267"/>
      <c r="VK166" s="267"/>
      <c r="VL166" s="267"/>
      <c r="VM166" s="267"/>
      <c r="VN166" s="267"/>
      <c r="VO166" s="267"/>
      <c r="VP166" s="267"/>
      <c r="VQ166" s="267"/>
      <c r="VR166" s="267"/>
      <c r="VS166" s="267"/>
      <c r="VT166" s="267"/>
      <c r="VU166" s="267"/>
      <c r="VV166" s="267"/>
      <c r="VW166" s="267"/>
      <c r="VX166" s="267"/>
      <c r="VY166" s="267"/>
      <c r="VZ166" s="267"/>
      <c r="WA166" s="267"/>
      <c r="WB166" s="267"/>
      <c r="WC166" s="267"/>
      <c r="WD166" s="267"/>
      <c r="WE166" s="267"/>
      <c r="WF166" s="267"/>
      <c r="WG166" s="267"/>
      <c r="WH166" s="267"/>
      <c r="WI166" s="267"/>
      <c r="WJ166" s="267"/>
      <c r="WK166" s="267"/>
      <c r="WL166" s="267"/>
      <c r="WM166" s="267"/>
      <c r="WN166" s="267"/>
      <c r="WO166" s="267"/>
      <c r="WP166" s="267"/>
      <c r="WQ166" s="267"/>
      <c r="WR166" s="267"/>
      <c r="WS166" s="267"/>
      <c r="WT166" s="267"/>
      <c r="WU166" s="267"/>
      <c r="WV166" s="267"/>
      <c r="WW166" s="267"/>
      <c r="WX166" s="267"/>
      <c r="WY166" s="267"/>
      <c r="WZ166" s="267"/>
      <c r="XA166" s="267"/>
      <c r="XB166" s="267"/>
      <c r="XC166" s="267"/>
      <c r="XD166" s="267"/>
      <c r="XE166" s="267"/>
      <c r="XF166" s="267"/>
      <c r="XG166" s="267"/>
      <c r="XH166" s="267"/>
      <c r="XI166" s="267"/>
      <c r="XJ166" s="267"/>
      <c r="XK166" s="267"/>
      <c r="XL166" s="267"/>
      <c r="XM166" s="267"/>
      <c r="XN166" s="267"/>
      <c r="XO166" s="267"/>
      <c r="XP166" s="267"/>
      <c r="XQ166" s="267"/>
      <c r="XR166" s="267"/>
      <c r="XS166" s="267"/>
      <c r="XT166" s="267"/>
      <c r="XU166" s="267"/>
      <c r="XV166" s="267"/>
      <c r="XW166" s="267"/>
      <c r="XX166" s="267"/>
      <c r="XY166" s="267"/>
      <c r="XZ166" s="267"/>
      <c r="YA166" s="267"/>
      <c r="YB166" s="267"/>
      <c r="YC166" s="267"/>
      <c r="YD166" s="267"/>
      <c r="YE166" s="267"/>
      <c r="YF166" s="267"/>
      <c r="YG166" s="267"/>
      <c r="YH166" s="267"/>
      <c r="YI166" s="267"/>
      <c r="YJ166" s="267"/>
      <c r="YK166" s="267"/>
      <c r="YL166" s="267"/>
      <c r="YM166" s="267"/>
      <c r="YN166" s="267"/>
      <c r="YO166" s="267"/>
      <c r="YP166" s="267"/>
      <c r="YQ166" s="267"/>
      <c r="YR166" s="267"/>
      <c r="YS166" s="267"/>
      <c r="YT166" s="267"/>
      <c r="YU166" s="267"/>
      <c r="YV166" s="267"/>
      <c r="YW166" s="267"/>
      <c r="YX166" s="267"/>
      <c r="YY166" s="267"/>
      <c r="YZ166" s="267"/>
      <c r="ZA166" s="267"/>
      <c r="ZB166" s="267"/>
      <c r="ZC166" s="267"/>
      <c r="ZD166" s="267"/>
      <c r="ZE166" s="267"/>
      <c r="ZF166" s="267"/>
      <c r="ZG166" s="267"/>
      <c r="ZH166" s="267"/>
      <c r="ZI166" s="267"/>
      <c r="ZJ166" s="267"/>
      <c r="ZK166" s="267"/>
      <c r="ZL166" s="267"/>
      <c r="ZM166" s="267"/>
      <c r="ZN166" s="267"/>
      <c r="ZO166" s="267"/>
      <c r="ZP166" s="267"/>
      <c r="ZQ166" s="267"/>
      <c r="ZR166" s="267"/>
      <c r="ZS166" s="267"/>
      <c r="ZT166" s="267"/>
      <c r="ZU166" s="267"/>
      <c r="ZV166" s="267"/>
      <c r="ZW166" s="267"/>
      <c r="ZX166" s="267"/>
      <c r="ZY166" s="267"/>
      <c r="ZZ166" s="267"/>
      <c r="AAA166" s="267"/>
      <c r="AAB166" s="267"/>
      <c r="AAC166" s="267"/>
      <c r="AAD166" s="267"/>
      <c r="AAE166" s="267"/>
      <c r="AAF166" s="267"/>
      <c r="AAG166" s="267"/>
      <c r="AAH166" s="267"/>
      <c r="AAI166" s="267"/>
      <c r="AAJ166" s="267"/>
      <c r="AAK166" s="267"/>
      <c r="AAL166" s="267"/>
      <c r="AAM166" s="267"/>
      <c r="AAN166" s="267"/>
      <c r="AAO166" s="267"/>
      <c r="AAP166" s="267"/>
      <c r="AAQ166" s="267"/>
      <c r="AAR166" s="267"/>
      <c r="AAS166" s="267"/>
      <c r="AAT166" s="267"/>
      <c r="AAU166" s="267"/>
      <c r="AAV166" s="267"/>
      <c r="AAW166" s="267"/>
      <c r="AAX166" s="267"/>
      <c r="AAY166" s="267"/>
      <c r="AAZ166" s="267"/>
      <c r="ABA166" s="267"/>
      <c r="ABB166" s="267"/>
      <c r="ABC166" s="267"/>
      <c r="ABD166" s="267"/>
      <c r="ABE166" s="267"/>
      <c r="ABF166" s="267"/>
      <c r="ABG166" s="267"/>
      <c r="ABH166" s="267"/>
      <c r="ABI166" s="267"/>
      <c r="ABJ166" s="267"/>
      <c r="ABK166" s="267"/>
      <c r="ABL166" s="267"/>
      <c r="ABM166" s="267"/>
      <c r="ABN166" s="267"/>
      <c r="ABO166" s="267"/>
      <c r="ABP166" s="267"/>
      <c r="ABQ166" s="267"/>
      <c r="ABR166" s="267"/>
      <c r="ABS166" s="267"/>
      <c r="ABT166" s="267"/>
      <c r="ABU166" s="267"/>
      <c r="ABV166" s="267"/>
      <c r="ABW166" s="267"/>
      <c r="ABX166" s="267"/>
      <c r="ABY166" s="267"/>
      <c r="ABZ166" s="267"/>
      <c r="ACA166" s="267"/>
      <c r="ACB166" s="267"/>
      <c r="ACC166" s="267"/>
      <c r="ACD166" s="267"/>
      <c r="ACE166" s="267"/>
      <c r="ACF166" s="267"/>
      <c r="ACG166" s="267"/>
      <c r="ACH166" s="267"/>
      <c r="ACI166" s="267"/>
      <c r="ACJ166" s="267"/>
      <c r="ACK166" s="267"/>
      <c r="ACL166" s="267"/>
      <c r="ACM166" s="267"/>
      <c r="ACN166" s="267"/>
      <c r="ACO166" s="267"/>
      <c r="ACP166" s="267"/>
      <c r="ACQ166" s="267"/>
      <c r="ACR166" s="267"/>
      <c r="ACS166" s="267"/>
      <c r="ACT166" s="267"/>
      <c r="ACU166" s="267"/>
      <c r="ACV166" s="267"/>
      <c r="ACW166" s="267"/>
      <c r="ACX166" s="267"/>
      <c r="ACY166" s="267"/>
      <c r="ACZ166" s="267"/>
      <c r="ADA166" s="267"/>
      <c r="ADB166" s="267"/>
      <c r="ADC166" s="267"/>
      <c r="ADD166" s="267"/>
      <c r="ADE166" s="267"/>
      <c r="ADF166" s="267"/>
      <c r="ADG166" s="267"/>
      <c r="ADH166" s="267"/>
      <c r="ADI166" s="267"/>
      <c r="ADJ166" s="267"/>
      <c r="ADK166" s="267"/>
      <c r="ADL166" s="267"/>
      <c r="ADM166" s="267"/>
      <c r="ADN166" s="267"/>
      <c r="ADO166" s="267"/>
      <c r="ADP166" s="267"/>
      <c r="ADQ166" s="267"/>
      <c r="ADR166" s="267"/>
      <c r="ADS166" s="267"/>
      <c r="ADT166" s="267"/>
      <c r="ADU166" s="267"/>
      <c r="ADV166" s="267"/>
      <c r="ADW166" s="267"/>
      <c r="ADX166" s="267"/>
      <c r="ADY166" s="267"/>
      <c r="ADZ166" s="267"/>
      <c r="AEA166" s="267"/>
      <c r="AEB166" s="267"/>
      <c r="AEC166" s="267"/>
      <c r="AED166" s="267"/>
      <c r="AEE166" s="267"/>
      <c r="AEF166" s="267"/>
      <c r="AEG166" s="267"/>
      <c r="AEH166" s="267"/>
      <c r="AEI166" s="267"/>
      <c r="AEJ166" s="267"/>
      <c r="AEK166" s="267"/>
      <c r="AEL166" s="267"/>
      <c r="AEM166" s="267"/>
      <c r="AEN166" s="267"/>
      <c r="AEO166" s="267"/>
      <c r="AEP166" s="267"/>
      <c r="AEQ166" s="267"/>
      <c r="AER166" s="267"/>
      <c r="AES166" s="267"/>
      <c r="AET166" s="267"/>
      <c r="AEU166" s="267"/>
      <c r="AEV166" s="267"/>
      <c r="AEW166" s="267"/>
      <c r="AEX166" s="267"/>
      <c r="AEY166" s="267"/>
      <c r="AEZ166" s="267"/>
      <c r="AFA166" s="267"/>
      <c r="AFB166" s="267"/>
      <c r="AFC166" s="267"/>
      <c r="AFD166" s="267"/>
      <c r="AFE166" s="267"/>
      <c r="AFF166" s="267"/>
      <c r="AFG166" s="267"/>
      <c r="AFH166" s="267"/>
      <c r="AFI166" s="267"/>
      <c r="AFJ166" s="267"/>
      <c r="AFK166" s="267"/>
      <c r="AFL166" s="267"/>
      <c r="AFM166" s="267"/>
      <c r="AFN166" s="267"/>
      <c r="AFO166" s="267"/>
      <c r="AFP166" s="267"/>
      <c r="AFQ166" s="267"/>
      <c r="AFR166" s="267"/>
      <c r="AFS166" s="267"/>
      <c r="AFT166" s="267"/>
      <c r="AFU166" s="267"/>
      <c r="AFV166" s="267"/>
      <c r="AFW166" s="267"/>
      <c r="AFX166" s="267"/>
      <c r="AFY166" s="267"/>
      <c r="AFZ166" s="267"/>
      <c r="AGA166" s="267"/>
      <c r="AGB166" s="267"/>
      <c r="AGC166" s="267"/>
      <c r="AGD166" s="267"/>
      <c r="AGE166" s="267"/>
      <c r="AGF166" s="267"/>
      <c r="AGG166" s="267"/>
      <c r="AGH166" s="267"/>
      <c r="AGI166" s="267"/>
      <c r="AGJ166" s="267"/>
      <c r="AGK166" s="267"/>
      <c r="AGL166" s="267"/>
      <c r="AGM166" s="267"/>
      <c r="AGN166" s="267"/>
      <c r="AGO166" s="267"/>
      <c r="AGP166" s="267"/>
      <c r="AGQ166" s="267"/>
      <c r="AGR166" s="267"/>
      <c r="AGS166" s="267"/>
      <c r="AGT166" s="267"/>
      <c r="AGU166" s="267"/>
      <c r="AGV166" s="267"/>
      <c r="AGW166" s="267"/>
      <c r="AGX166" s="267"/>
      <c r="AGY166" s="267"/>
      <c r="AGZ166" s="267"/>
      <c r="AHA166" s="267"/>
      <c r="AHB166" s="267"/>
      <c r="AHC166" s="267"/>
      <c r="AHD166" s="267"/>
      <c r="AHE166" s="267"/>
      <c r="AHF166" s="267"/>
      <c r="AHG166" s="267"/>
      <c r="AHH166" s="267"/>
      <c r="AHI166" s="267"/>
      <c r="AHJ166" s="267"/>
      <c r="AHK166" s="267"/>
      <c r="AHL166" s="267"/>
      <c r="AHM166" s="267"/>
      <c r="AHN166" s="267"/>
      <c r="AHO166" s="267"/>
      <c r="AHP166" s="267"/>
      <c r="AHQ166" s="267"/>
      <c r="AHR166" s="267"/>
      <c r="AHS166" s="267"/>
      <c r="AHT166" s="267"/>
      <c r="AHU166" s="267"/>
      <c r="AHV166" s="267"/>
      <c r="AHW166" s="267"/>
      <c r="AHX166" s="267"/>
      <c r="AHY166" s="267"/>
      <c r="AHZ166" s="267"/>
      <c r="AIA166" s="267"/>
      <c r="AIB166" s="267"/>
      <c r="AIC166" s="267"/>
      <c r="AID166" s="267"/>
      <c r="AIE166" s="267"/>
      <c r="AIF166" s="267"/>
      <c r="AIG166" s="267"/>
      <c r="AIH166" s="267"/>
      <c r="AII166" s="267"/>
      <c r="AIJ166" s="267"/>
      <c r="AIK166" s="267"/>
      <c r="AIL166" s="267"/>
      <c r="AIM166" s="267"/>
      <c r="AIN166" s="267"/>
      <c r="AIO166" s="267"/>
      <c r="AIP166" s="267"/>
      <c r="AIQ166" s="267"/>
      <c r="AIR166" s="267"/>
      <c r="AIS166" s="267"/>
      <c r="AIT166" s="267"/>
      <c r="AIU166" s="267"/>
      <c r="AIV166" s="267"/>
      <c r="AIW166" s="267"/>
      <c r="AIX166" s="267"/>
      <c r="AIY166" s="267"/>
      <c r="AIZ166" s="267"/>
      <c r="AJA166" s="267"/>
      <c r="AJB166" s="267"/>
      <c r="AJC166" s="267"/>
      <c r="AJD166" s="267"/>
      <c r="AJE166" s="267"/>
      <c r="AJF166" s="267"/>
      <c r="AJG166" s="267"/>
      <c r="AJH166" s="267"/>
      <c r="AJI166" s="267"/>
      <c r="AJJ166" s="267"/>
      <c r="AJK166" s="267"/>
      <c r="AJL166" s="267"/>
      <c r="AJM166" s="267"/>
      <c r="AJN166" s="267"/>
      <c r="AJO166" s="267"/>
      <c r="AJP166" s="267"/>
      <c r="AJQ166" s="267"/>
      <c r="AJR166" s="267"/>
      <c r="AJS166" s="267"/>
      <c r="AJT166" s="267"/>
      <c r="AJU166" s="267"/>
      <c r="AJV166" s="267"/>
      <c r="AJW166" s="267"/>
      <c r="AJX166" s="267"/>
      <c r="AJY166" s="267"/>
      <c r="AJZ166" s="267"/>
      <c r="AKA166" s="267"/>
      <c r="AKB166" s="267"/>
      <c r="AKC166" s="267"/>
      <c r="AKD166" s="267"/>
      <c r="AKE166" s="267"/>
      <c r="AKF166" s="267"/>
      <c r="AKG166" s="267"/>
      <c r="AKH166" s="267"/>
      <c r="AKI166" s="267"/>
      <c r="AKJ166" s="267"/>
      <c r="AKK166" s="267"/>
      <c r="AKL166" s="267"/>
      <c r="AKM166" s="267"/>
      <c r="AKN166" s="267"/>
      <c r="AKO166" s="267"/>
      <c r="AKP166" s="267"/>
      <c r="AKQ166" s="267"/>
      <c r="AKR166" s="267"/>
      <c r="AKS166" s="267"/>
      <c r="AKT166" s="267"/>
      <c r="AKU166" s="267"/>
      <c r="AKV166" s="267"/>
      <c r="AKW166" s="267"/>
      <c r="AKX166" s="267"/>
      <c r="AKY166" s="267"/>
      <c r="AKZ166" s="267"/>
      <c r="ALA166" s="267"/>
      <c r="ALB166" s="267"/>
      <c r="ALC166" s="267"/>
      <c r="ALD166" s="267"/>
      <c r="ALE166" s="267"/>
      <c r="ALF166" s="267"/>
      <c r="ALG166" s="267"/>
      <c r="ALH166" s="267"/>
      <c r="ALI166" s="267"/>
      <c r="ALJ166" s="267"/>
      <c r="ALK166" s="267"/>
      <c r="ALL166" s="267"/>
      <c r="ALM166" s="267"/>
      <c r="ALN166" s="267"/>
      <c r="ALO166" s="267"/>
      <c r="ALP166" s="267"/>
      <c r="ALQ166" s="267"/>
      <c r="ALR166" s="267"/>
      <c r="ALS166" s="267"/>
      <c r="ALT166" s="267"/>
      <c r="ALU166" s="267"/>
      <c r="ALV166" s="267"/>
      <c r="ALW166" s="267"/>
      <c r="ALX166" s="267"/>
      <c r="ALY166" s="267"/>
      <c r="ALZ166" s="267"/>
      <c r="AMA166" s="267"/>
      <c r="AMB166" s="267"/>
      <c r="AMC166" s="267"/>
      <c r="AMD166" s="267"/>
      <c r="AME166" s="267"/>
      <c r="AMF166" s="267"/>
      <c r="AMG166" s="267"/>
      <c r="AMH166" s="267"/>
    </row>
    <row r="167" spans="1:1025" s="239" customFormat="1" ht="12.75">
      <c r="A167" s="1055" t="s">
        <v>2396</v>
      </c>
      <c r="B167" s="1007" t="s">
        <v>2397</v>
      </c>
      <c r="C167" s="1047">
        <v>550142254.66999996</v>
      </c>
      <c r="D167" s="1047">
        <v>-38253168.93</v>
      </c>
      <c r="E167" s="1047">
        <v>511889085.74000001</v>
      </c>
      <c r="F167" s="1047">
        <v>442464392.30000001</v>
      </c>
      <c r="G167" s="1047">
        <v>69424693.439999998</v>
      </c>
      <c r="H167" s="1054">
        <f t="shared" si="2"/>
        <v>0.86437551537236257</v>
      </c>
      <c r="I167" s="1007"/>
      <c r="J167" s="267"/>
      <c r="K167" s="267"/>
      <c r="L167" s="267"/>
      <c r="M167" s="267"/>
      <c r="N167" s="267"/>
      <c r="O167" s="267"/>
      <c r="P167" s="267"/>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7"/>
      <c r="AM167" s="267"/>
      <c r="AN167" s="267"/>
      <c r="AO167" s="267"/>
      <c r="AP167" s="267"/>
      <c r="AQ167" s="267"/>
      <c r="AR167" s="267"/>
      <c r="AS167" s="267"/>
      <c r="AT167" s="267"/>
      <c r="AU167" s="267"/>
      <c r="AV167" s="267"/>
      <c r="AW167" s="267"/>
      <c r="AX167" s="267"/>
      <c r="AY167" s="267"/>
      <c r="AZ167" s="267"/>
      <c r="BA167" s="267"/>
      <c r="BB167" s="267"/>
      <c r="BC167" s="267"/>
      <c r="BD167" s="267"/>
      <c r="BE167" s="267"/>
      <c r="BF167" s="267"/>
      <c r="BG167" s="267"/>
      <c r="BH167" s="267"/>
      <c r="BI167" s="267"/>
      <c r="BJ167" s="267"/>
      <c r="BK167" s="267"/>
      <c r="BL167" s="267"/>
      <c r="BM167" s="267"/>
      <c r="BN167" s="267"/>
      <c r="BO167" s="267"/>
      <c r="BP167" s="267"/>
      <c r="BQ167" s="267"/>
      <c r="BR167" s="267"/>
      <c r="BS167" s="267"/>
      <c r="BT167" s="267"/>
      <c r="BU167" s="267"/>
      <c r="BV167" s="267"/>
      <c r="BW167" s="267"/>
      <c r="BX167" s="267"/>
      <c r="BY167" s="267"/>
      <c r="BZ167" s="267"/>
      <c r="CA167" s="267"/>
      <c r="CB167" s="267"/>
      <c r="CC167" s="267"/>
      <c r="CD167" s="267"/>
      <c r="CE167" s="267"/>
      <c r="CF167" s="267"/>
      <c r="CG167" s="267"/>
      <c r="CH167" s="267"/>
      <c r="CI167" s="267"/>
      <c r="CJ167" s="267"/>
      <c r="CK167" s="267"/>
      <c r="CL167" s="267"/>
      <c r="CM167" s="267"/>
      <c r="CN167" s="267"/>
      <c r="CO167" s="267"/>
      <c r="CP167" s="267"/>
      <c r="CQ167" s="267"/>
      <c r="CR167" s="267"/>
      <c r="CS167" s="267"/>
      <c r="CT167" s="267"/>
      <c r="CU167" s="267"/>
      <c r="CV167" s="267"/>
      <c r="CW167" s="267"/>
      <c r="CX167" s="267"/>
      <c r="CY167" s="267"/>
      <c r="CZ167" s="267"/>
      <c r="DA167" s="267"/>
      <c r="DB167" s="267"/>
      <c r="DC167" s="267"/>
      <c r="DD167" s="267"/>
      <c r="DE167" s="267"/>
      <c r="DF167" s="267"/>
      <c r="DG167" s="267"/>
      <c r="DH167" s="267"/>
      <c r="DI167" s="267"/>
      <c r="DJ167" s="267"/>
      <c r="DK167" s="267"/>
      <c r="DL167" s="267"/>
      <c r="DM167" s="267"/>
      <c r="DN167" s="267"/>
      <c r="DO167" s="267"/>
      <c r="DP167" s="267"/>
      <c r="DQ167" s="267"/>
      <c r="DR167" s="267"/>
      <c r="DS167" s="267"/>
      <c r="DT167" s="267"/>
      <c r="DU167" s="267"/>
      <c r="DV167" s="267"/>
      <c r="DW167" s="267"/>
      <c r="DX167" s="267"/>
      <c r="DY167" s="267"/>
      <c r="DZ167" s="267"/>
      <c r="EA167" s="267"/>
      <c r="EB167" s="267"/>
      <c r="EC167" s="267"/>
      <c r="ED167" s="267"/>
      <c r="EE167" s="267"/>
      <c r="EF167" s="267"/>
      <c r="EG167" s="267"/>
      <c r="EH167" s="267"/>
      <c r="EI167" s="267"/>
      <c r="EJ167" s="267"/>
      <c r="EK167" s="267"/>
      <c r="EL167" s="267"/>
      <c r="EM167" s="267"/>
      <c r="EN167" s="267"/>
      <c r="EO167" s="267"/>
      <c r="EP167" s="267"/>
      <c r="EQ167" s="267"/>
      <c r="ER167" s="267"/>
      <c r="ES167" s="267"/>
      <c r="ET167" s="267"/>
      <c r="EU167" s="267"/>
      <c r="EV167" s="267"/>
      <c r="EW167" s="267"/>
      <c r="EX167" s="267"/>
      <c r="EY167" s="267"/>
      <c r="EZ167" s="267"/>
      <c r="FA167" s="267"/>
      <c r="FB167" s="267"/>
      <c r="FC167" s="267"/>
      <c r="FD167" s="267"/>
      <c r="FE167" s="267"/>
      <c r="FF167" s="267"/>
      <c r="FG167" s="267"/>
      <c r="FH167" s="267"/>
      <c r="FI167" s="267"/>
      <c r="FJ167" s="267"/>
      <c r="FK167" s="267"/>
      <c r="FL167" s="267"/>
      <c r="FM167" s="267"/>
      <c r="FN167" s="267"/>
      <c r="FO167" s="267"/>
      <c r="FP167" s="267"/>
      <c r="FQ167" s="267"/>
      <c r="FR167" s="267"/>
      <c r="FS167" s="267"/>
      <c r="FT167" s="267"/>
      <c r="FU167" s="267"/>
      <c r="FV167" s="267"/>
      <c r="FW167" s="267"/>
      <c r="FX167" s="267"/>
      <c r="FY167" s="267"/>
      <c r="FZ167" s="267"/>
      <c r="GA167" s="267"/>
      <c r="GB167" s="267"/>
      <c r="GC167" s="267"/>
      <c r="GD167" s="267"/>
      <c r="GE167" s="267"/>
      <c r="GF167" s="267"/>
      <c r="GG167" s="267"/>
      <c r="GH167" s="267"/>
      <c r="GI167" s="267"/>
      <c r="GJ167" s="267"/>
      <c r="GK167" s="267"/>
      <c r="GL167" s="267"/>
      <c r="GM167" s="267"/>
      <c r="GN167" s="267"/>
      <c r="GO167" s="267"/>
      <c r="GP167" s="267"/>
      <c r="GQ167" s="267"/>
      <c r="GR167" s="267"/>
      <c r="GS167" s="267"/>
      <c r="GT167" s="267"/>
      <c r="GU167" s="267"/>
      <c r="GV167" s="267"/>
      <c r="GW167" s="267"/>
      <c r="GX167" s="267"/>
      <c r="GY167" s="267"/>
      <c r="GZ167" s="267"/>
      <c r="HA167" s="267"/>
      <c r="HB167" s="267"/>
      <c r="HC167" s="267"/>
      <c r="HD167" s="267"/>
      <c r="HE167" s="267"/>
      <c r="HF167" s="267"/>
      <c r="HG167" s="267"/>
      <c r="HH167" s="267"/>
      <c r="HI167" s="267"/>
      <c r="HJ167" s="267"/>
      <c r="HK167" s="267"/>
      <c r="HL167" s="267"/>
      <c r="HM167" s="267"/>
      <c r="HN167" s="267"/>
      <c r="HO167" s="267"/>
      <c r="HP167" s="267"/>
      <c r="HQ167" s="267"/>
      <c r="HR167" s="267"/>
      <c r="HS167" s="267"/>
      <c r="HT167" s="267"/>
      <c r="HU167" s="267"/>
      <c r="HV167" s="267"/>
      <c r="HW167" s="267"/>
      <c r="HX167" s="267"/>
      <c r="HY167" s="267"/>
      <c r="HZ167" s="267"/>
      <c r="IA167" s="267"/>
      <c r="IB167" s="267"/>
      <c r="IC167" s="267"/>
      <c r="ID167" s="267"/>
      <c r="IE167" s="267"/>
      <c r="IF167" s="267"/>
      <c r="IG167" s="267"/>
      <c r="IH167" s="267"/>
      <c r="II167" s="267"/>
      <c r="IJ167" s="267"/>
      <c r="IK167" s="267"/>
      <c r="IL167" s="267"/>
      <c r="IM167" s="267"/>
      <c r="IN167" s="267"/>
      <c r="IO167" s="267"/>
      <c r="IP167" s="267"/>
      <c r="IQ167" s="267"/>
      <c r="IR167" s="267"/>
      <c r="IS167" s="267"/>
      <c r="IT167" s="267"/>
      <c r="IU167" s="267"/>
      <c r="IV167" s="267"/>
      <c r="IW167" s="267"/>
      <c r="IX167" s="267"/>
      <c r="IY167" s="267"/>
      <c r="IZ167" s="267"/>
      <c r="JA167" s="267"/>
      <c r="JB167" s="267"/>
      <c r="JC167" s="267"/>
      <c r="JD167" s="267"/>
      <c r="JE167" s="267"/>
      <c r="JF167" s="267"/>
      <c r="JG167" s="267"/>
      <c r="JH167" s="267"/>
      <c r="JI167" s="267"/>
      <c r="JJ167" s="267"/>
      <c r="JK167" s="267"/>
      <c r="JL167" s="267"/>
      <c r="JM167" s="267"/>
      <c r="JN167" s="267"/>
      <c r="JO167" s="267"/>
      <c r="JP167" s="267"/>
      <c r="JQ167" s="267"/>
      <c r="JR167" s="267"/>
      <c r="JS167" s="267"/>
      <c r="JT167" s="267"/>
      <c r="JU167" s="267"/>
      <c r="JV167" s="267"/>
      <c r="JW167" s="267"/>
      <c r="JX167" s="267"/>
      <c r="JY167" s="267"/>
      <c r="JZ167" s="267"/>
      <c r="KA167" s="267"/>
      <c r="KB167" s="267"/>
      <c r="KC167" s="267"/>
      <c r="KD167" s="267"/>
      <c r="KE167" s="267"/>
      <c r="KF167" s="267"/>
      <c r="KG167" s="267"/>
      <c r="KH167" s="267"/>
      <c r="KI167" s="267"/>
      <c r="KJ167" s="267"/>
      <c r="KK167" s="267"/>
      <c r="KL167" s="267"/>
      <c r="KM167" s="267"/>
      <c r="KN167" s="267"/>
      <c r="KO167" s="267"/>
      <c r="KP167" s="267"/>
      <c r="KQ167" s="267"/>
      <c r="KR167" s="267"/>
      <c r="KS167" s="267"/>
      <c r="KT167" s="267"/>
      <c r="KU167" s="267"/>
      <c r="KV167" s="267"/>
      <c r="KW167" s="267"/>
      <c r="KX167" s="267"/>
      <c r="KY167" s="267"/>
      <c r="KZ167" s="267"/>
      <c r="LA167" s="267"/>
      <c r="LB167" s="267"/>
      <c r="LC167" s="267"/>
      <c r="LD167" s="267"/>
      <c r="LE167" s="267"/>
      <c r="LF167" s="267"/>
      <c r="LG167" s="267"/>
      <c r="LH167" s="267"/>
      <c r="LI167" s="267"/>
      <c r="LJ167" s="267"/>
      <c r="LK167" s="267"/>
      <c r="LL167" s="267"/>
      <c r="LM167" s="267"/>
      <c r="LN167" s="267"/>
      <c r="LO167" s="267"/>
      <c r="LP167" s="267"/>
      <c r="LQ167" s="267"/>
      <c r="LR167" s="267"/>
      <c r="LS167" s="267"/>
      <c r="LT167" s="267"/>
      <c r="LU167" s="267"/>
      <c r="LV167" s="267"/>
      <c r="LW167" s="267"/>
      <c r="LX167" s="267"/>
      <c r="LY167" s="267"/>
      <c r="LZ167" s="267"/>
      <c r="MA167" s="267"/>
      <c r="MB167" s="267"/>
      <c r="MC167" s="267"/>
      <c r="MD167" s="267"/>
      <c r="ME167" s="267"/>
      <c r="MF167" s="267"/>
      <c r="MG167" s="267"/>
      <c r="MH167" s="267"/>
      <c r="MI167" s="267"/>
      <c r="MJ167" s="267"/>
      <c r="MK167" s="267"/>
      <c r="ML167" s="267"/>
      <c r="MM167" s="267"/>
      <c r="MN167" s="267"/>
      <c r="MO167" s="267"/>
      <c r="MP167" s="267"/>
      <c r="MQ167" s="267"/>
      <c r="MR167" s="267"/>
      <c r="MS167" s="267"/>
      <c r="MT167" s="267"/>
      <c r="MU167" s="267"/>
      <c r="MV167" s="267"/>
      <c r="MW167" s="267"/>
      <c r="MX167" s="267"/>
      <c r="MY167" s="267"/>
      <c r="MZ167" s="267"/>
      <c r="NA167" s="267"/>
      <c r="NB167" s="267"/>
      <c r="NC167" s="267"/>
      <c r="ND167" s="267"/>
      <c r="NE167" s="267"/>
      <c r="NF167" s="267"/>
      <c r="NG167" s="267"/>
      <c r="NH167" s="267"/>
      <c r="NI167" s="267"/>
      <c r="NJ167" s="267"/>
      <c r="NK167" s="267"/>
      <c r="NL167" s="267"/>
      <c r="NM167" s="267"/>
      <c r="NN167" s="267"/>
      <c r="NO167" s="267"/>
      <c r="NP167" s="267"/>
      <c r="NQ167" s="267"/>
      <c r="NR167" s="267"/>
      <c r="NS167" s="267"/>
      <c r="NT167" s="267"/>
      <c r="NU167" s="267"/>
      <c r="NV167" s="267"/>
      <c r="NW167" s="267"/>
      <c r="NX167" s="267"/>
      <c r="NY167" s="267"/>
      <c r="NZ167" s="267"/>
      <c r="OA167" s="267"/>
      <c r="OB167" s="267"/>
      <c r="OC167" s="267"/>
      <c r="OD167" s="267"/>
      <c r="OE167" s="267"/>
      <c r="OF167" s="267"/>
      <c r="OG167" s="267"/>
      <c r="OH167" s="267"/>
      <c r="OI167" s="267"/>
      <c r="OJ167" s="267"/>
      <c r="OK167" s="267"/>
      <c r="OL167" s="267"/>
      <c r="OM167" s="267"/>
      <c r="ON167" s="267"/>
      <c r="OO167" s="267"/>
      <c r="OP167" s="267"/>
      <c r="OQ167" s="267"/>
      <c r="OR167" s="267"/>
      <c r="OS167" s="267"/>
      <c r="OT167" s="267"/>
      <c r="OU167" s="267"/>
      <c r="OV167" s="267"/>
      <c r="OW167" s="267"/>
      <c r="OX167" s="267"/>
      <c r="OY167" s="267"/>
      <c r="OZ167" s="267"/>
      <c r="PA167" s="267"/>
      <c r="PB167" s="267"/>
      <c r="PC167" s="267"/>
      <c r="PD167" s="267"/>
      <c r="PE167" s="267"/>
      <c r="PF167" s="267"/>
      <c r="PG167" s="267"/>
      <c r="PH167" s="267"/>
      <c r="PI167" s="267"/>
      <c r="PJ167" s="267"/>
      <c r="PK167" s="267"/>
      <c r="PL167" s="267"/>
      <c r="PM167" s="267"/>
      <c r="PN167" s="267"/>
      <c r="PO167" s="267"/>
      <c r="PP167" s="267"/>
      <c r="PQ167" s="267"/>
      <c r="PR167" s="267"/>
      <c r="PS167" s="267"/>
      <c r="PT167" s="267"/>
      <c r="PU167" s="267"/>
      <c r="PV167" s="267"/>
      <c r="PW167" s="267"/>
      <c r="PX167" s="267"/>
      <c r="PY167" s="267"/>
      <c r="PZ167" s="267"/>
      <c r="QA167" s="267"/>
      <c r="QB167" s="267"/>
      <c r="QC167" s="267"/>
      <c r="QD167" s="267"/>
      <c r="QE167" s="267"/>
      <c r="QF167" s="267"/>
      <c r="QG167" s="267"/>
      <c r="QH167" s="267"/>
      <c r="QI167" s="267"/>
      <c r="QJ167" s="267"/>
      <c r="QK167" s="267"/>
      <c r="QL167" s="267"/>
      <c r="QM167" s="267"/>
      <c r="QN167" s="267"/>
      <c r="QO167" s="267"/>
      <c r="QP167" s="267"/>
      <c r="QQ167" s="267"/>
      <c r="QR167" s="267"/>
      <c r="QS167" s="267"/>
      <c r="QT167" s="267"/>
      <c r="QU167" s="267"/>
      <c r="QV167" s="267"/>
      <c r="QW167" s="267"/>
      <c r="QX167" s="267"/>
      <c r="QY167" s="267"/>
      <c r="QZ167" s="267"/>
      <c r="RA167" s="267"/>
      <c r="RB167" s="267"/>
      <c r="RC167" s="267"/>
      <c r="RD167" s="267"/>
      <c r="RE167" s="267"/>
      <c r="RF167" s="267"/>
      <c r="RG167" s="267"/>
      <c r="RH167" s="267"/>
      <c r="RI167" s="267"/>
      <c r="RJ167" s="267"/>
      <c r="RK167" s="267"/>
      <c r="RL167" s="267"/>
      <c r="RM167" s="267"/>
      <c r="RN167" s="267"/>
      <c r="RO167" s="267"/>
      <c r="RP167" s="267"/>
      <c r="RQ167" s="267"/>
      <c r="RR167" s="267"/>
      <c r="RS167" s="267"/>
      <c r="RT167" s="267"/>
      <c r="RU167" s="267"/>
      <c r="RV167" s="267"/>
      <c r="RW167" s="267"/>
      <c r="RX167" s="267"/>
      <c r="RY167" s="267"/>
      <c r="RZ167" s="267"/>
      <c r="SA167" s="267"/>
      <c r="SB167" s="267"/>
      <c r="SC167" s="267"/>
      <c r="SD167" s="267"/>
      <c r="SE167" s="267"/>
      <c r="SF167" s="267"/>
      <c r="SG167" s="267"/>
      <c r="SH167" s="267"/>
      <c r="SI167" s="267"/>
      <c r="SJ167" s="267"/>
      <c r="SK167" s="267"/>
      <c r="SL167" s="267"/>
      <c r="SM167" s="267"/>
      <c r="SN167" s="267"/>
      <c r="SO167" s="267"/>
      <c r="SP167" s="267"/>
      <c r="SQ167" s="267"/>
      <c r="SR167" s="267"/>
      <c r="SS167" s="267"/>
      <c r="ST167" s="267"/>
      <c r="SU167" s="267"/>
      <c r="SV167" s="267"/>
      <c r="SW167" s="267"/>
      <c r="SX167" s="267"/>
      <c r="SY167" s="267"/>
      <c r="SZ167" s="267"/>
      <c r="TA167" s="267"/>
      <c r="TB167" s="267"/>
      <c r="TC167" s="267"/>
      <c r="TD167" s="267"/>
      <c r="TE167" s="267"/>
      <c r="TF167" s="267"/>
      <c r="TG167" s="267"/>
      <c r="TH167" s="267"/>
      <c r="TI167" s="267"/>
      <c r="TJ167" s="267"/>
      <c r="TK167" s="267"/>
      <c r="TL167" s="267"/>
      <c r="TM167" s="267"/>
      <c r="TN167" s="267"/>
      <c r="TO167" s="267"/>
      <c r="TP167" s="267"/>
      <c r="TQ167" s="267"/>
      <c r="TR167" s="267"/>
      <c r="TS167" s="267"/>
      <c r="TT167" s="267"/>
      <c r="TU167" s="267"/>
      <c r="TV167" s="267"/>
      <c r="TW167" s="267"/>
      <c r="TX167" s="267"/>
      <c r="TY167" s="267"/>
      <c r="TZ167" s="267"/>
      <c r="UA167" s="267"/>
      <c r="UB167" s="267"/>
      <c r="UC167" s="267"/>
      <c r="UD167" s="267"/>
      <c r="UE167" s="267"/>
      <c r="UF167" s="267"/>
      <c r="UG167" s="267"/>
      <c r="UH167" s="267"/>
      <c r="UI167" s="267"/>
      <c r="UJ167" s="267"/>
      <c r="UK167" s="267"/>
      <c r="UL167" s="267"/>
      <c r="UM167" s="267"/>
      <c r="UN167" s="267"/>
      <c r="UO167" s="267"/>
      <c r="UP167" s="267"/>
      <c r="UQ167" s="267"/>
      <c r="UR167" s="267"/>
      <c r="US167" s="267"/>
      <c r="UT167" s="267"/>
      <c r="UU167" s="267"/>
      <c r="UV167" s="267"/>
      <c r="UW167" s="267"/>
      <c r="UX167" s="267"/>
      <c r="UY167" s="267"/>
      <c r="UZ167" s="267"/>
      <c r="VA167" s="267"/>
      <c r="VB167" s="267"/>
      <c r="VC167" s="267"/>
      <c r="VD167" s="267"/>
      <c r="VE167" s="267"/>
      <c r="VF167" s="267"/>
      <c r="VG167" s="267"/>
      <c r="VH167" s="267"/>
      <c r="VI167" s="267"/>
      <c r="VJ167" s="267"/>
      <c r="VK167" s="267"/>
      <c r="VL167" s="267"/>
      <c r="VM167" s="267"/>
      <c r="VN167" s="267"/>
      <c r="VO167" s="267"/>
      <c r="VP167" s="267"/>
      <c r="VQ167" s="267"/>
      <c r="VR167" s="267"/>
      <c r="VS167" s="267"/>
      <c r="VT167" s="267"/>
      <c r="VU167" s="267"/>
      <c r="VV167" s="267"/>
      <c r="VW167" s="267"/>
      <c r="VX167" s="267"/>
      <c r="VY167" s="267"/>
      <c r="VZ167" s="267"/>
      <c r="WA167" s="267"/>
      <c r="WB167" s="267"/>
      <c r="WC167" s="267"/>
      <c r="WD167" s="267"/>
      <c r="WE167" s="267"/>
      <c r="WF167" s="267"/>
      <c r="WG167" s="267"/>
      <c r="WH167" s="267"/>
      <c r="WI167" s="267"/>
      <c r="WJ167" s="267"/>
      <c r="WK167" s="267"/>
      <c r="WL167" s="267"/>
      <c r="WM167" s="267"/>
      <c r="WN167" s="267"/>
      <c r="WO167" s="267"/>
      <c r="WP167" s="267"/>
      <c r="WQ167" s="267"/>
      <c r="WR167" s="267"/>
      <c r="WS167" s="267"/>
      <c r="WT167" s="267"/>
      <c r="WU167" s="267"/>
      <c r="WV167" s="267"/>
      <c r="WW167" s="267"/>
      <c r="WX167" s="267"/>
      <c r="WY167" s="267"/>
      <c r="WZ167" s="267"/>
      <c r="XA167" s="267"/>
      <c r="XB167" s="267"/>
      <c r="XC167" s="267"/>
      <c r="XD167" s="267"/>
      <c r="XE167" s="267"/>
      <c r="XF167" s="267"/>
      <c r="XG167" s="267"/>
      <c r="XH167" s="267"/>
      <c r="XI167" s="267"/>
      <c r="XJ167" s="267"/>
      <c r="XK167" s="267"/>
      <c r="XL167" s="267"/>
      <c r="XM167" s="267"/>
      <c r="XN167" s="267"/>
      <c r="XO167" s="267"/>
      <c r="XP167" s="267"/>
      <c r="XQ167" s="267"/>
      <c r="XR167" s="267"/>
      <c r="XS167" s="267"/>
      <c r="XT167" s="267"/>
      <c r="XU167" s="267"/>
      <c r="XV167" s="267"/>
      <c r="XW167" s="267"/>
      <c r="XX167" s="267"/>
      <c r="XY167" s="267"/>
      <c r="XZ167" s="267"/>
      <c r="YA167" s="267"/>
      <c r="YB167" s="267"/>
      <c r="YC167" s="267"/>
      <c r="YD167" s="267"/>
      <c r="YE167" s="267"/>
      <c r="YF167" s="267"/>
      <c r="YG167" s="267"/>
      <c r="YH167" s="267"/>
      <c r="YI167" s="267"/>
      <c r="YJ167" s="267"/>
      <c r="YK167" s="267"/>
      <c r="YL167" s="267"/>
      <c r="YM167" s="267"/>
      <c r="YN167" s="267"/>
      <c r="YO167" s="267"/>
      <c r="YP167" s="267"/>
      <c r="YQ167" s="267"/>
      <c r="YR167" s="267"/>
      <c r="YS167" s="267"/>
      <c r="YT167" s="267"/>
      <c r="YU167" s="267"/>
      <c r="YV167" s="267"/>
      <c r="YW167" s="267"/>
      <c r="YX167" s="267"/>
      <c r="YY167" s="267"/>
      <c r="YZ167" s="267"/>
      <c r="ZA167" s="267"/>
      <c r="ZB167" s="267"/>
      <c r="ZC167" s="267"/>
      <c r="ZD167" s="267"/>
      <c r="ZE167" s="267"/>
      <c r="ZF167" s="267"/>
      <c r="ZG167" s="267"/>
      <c r="ZH167" s="267"/>
      <c r="ZI167" s="267"/>
      <c r="ZJ167" s="267"/>
      <c r="ZK167" s="267"/>
      <c r="ZL167" s="267"/>
      <c r="ZM167" s="267"/>
      <c r="ZN167" s="267"/>
      <c r="ZO167" s="267"/>
      <c r="ZP167" s="267"/>
      <c r="ZQ167" s="267"/>
      <c r="ZR167" s="267"/>
      <c r="ZS167" s="267"/>
      <c r="ZT167" s="267"/>
      <c r="ZU167" s="267"/>
      <c r="ZV167" s="267"/>
      <c r="ZW167" s="267"/>
      <c r="ZX167" s="267"/>
      <c r="ZY167" s="267"/>
      <c r="ZZ167" s="267"/>
      <c r="AAA167" s="267"/>
      <c r="AAB167" s="267"/>
      <c r="AAC167" s="267"/>
      <c r="AAD167" s="267"/>
      <c r="AAE167" s="267"/>
      <c r="AAF167" s="267"/>
      <c r="AAG167" s="267"/>
      <c r="AAH167" s="267"/>
      <c r="AAI167" s="267"/>
      <c r="AAJ167" s="267"/>
      <c r="AAK167" s="267"/>
      <c r="AAL167" s="267"/>
      <c r="AAM167" s="267"/>
      <c r="AAN167" s="267"/>
      <c r="AAO167" s="267"/>
      <c r="AAP167" s="267"/>
      <c r="AAQ167" s="267"/>
      <c r="AAR167" s="267"/>
      <c r="AAS167" s="267"/>
      <c r="AAT167" s="267"/>
      <c r="AAU167" s="267"/>
      <c r="AAV167" s="267"/>
      <c r="AAW167" s="267"/>
      <c r="AAX167" s="267"/>
      <c r="AAY167" s="267"/>
      <c r="AAZ167" s="267"/>
      <c r="ABA167" s="267"/>
      <c r="ABB167" s="267"/>
      <c r="ABC167" s="267"/>
      <c r="ABD167" s="267"/>
      <c r="ABE167" s="267"/>
      <c r="ABF167" s="267"/>
      <c r="ABG167" s="267"/>
      <c r="ABH167" s="267"/>
      <c r="ABI167" s="267"/>
      <c r="ABJ167" s="267"/>
      <c r="ABK167" s="267"/>
      <c r="ABL167" s="267"/>
      <c r="ABM167" s="267"/>
      <c r="ABN167" s="267"/>
      <c r="ABO167" s="267"/>
      <c r="ABP167" s="267"/>
      <c r="ABQ167" s="267"/>
      <c r="ABR167" s="267"/>
      <c r="ABS167" s="267"/>
      <c r="ABT167" s="267"/>
      <c r="ABU167" s="267"/>
      <c r="ABV167" s="267"/>
      <c r="ABW167" s="267"/>
      <c r="ABX167" s="267"/>
      <c r="ABY167" s="267"/>
      <c r="ABZ167" s="267"/>
      <c r="ACA167" s="267"/>
      <c r="ACB167" s="267"/>
      <c r="ACC167" s="267"/>
      <c r="ACD167" s="267"/>
      <c r="ACE167" s="267"/>
      <c r="ACF167" s="267"/>
      <c r="ACG167" s="267"/>
      <c r="ACH167" s="267"/>
      <c r="ACI167" s="267"/>
      <c r="ACJ167" s="267"/>
      <c r="ACK167" s="267"/>
      <c r="ACL167" s="267"/>
      <c r="ACM167" s="267"/>
      <c r="ACN167" s="267"/>
      <c r="ACO167" s="267"/>
      <c r="ACP167" s="267"/>
      <c r="ACQ167" s="267"/>
      <c r="ACR167" s="267"/>
      <c r="ACS167" s="267"/>
      <c r="ACT167" s="267"/>
      <c r="ACU167" s="267"/>
      <c r="ACV167" s="267"/>
      <c r="ACW167" s="267"/>
      <c r="ACX167" s="267"/>
      <c r="ACY167" s="267"/>
      <c r="ACZ167" s="267"/>
      <c r="ADA167" s="267"/>
      <c r="ADB167" s="267"/>
      <c r="ADC167" s="267"/>
      <c r="ADD167" s="267"/>
      <c r="ADE167" s="267"/>
      <c r="ADF167" s="267"/>
      <c r="ADG167" s="267"/>
      <c r="ADH167" s="267"/>
      <c r="ADI167" s="267"/>
      <c r="ADJ167" s="267"/>
      <c r="ADK167" s="267"/>
      <c r="ADL167" s="267"/>
      <c r="ADM167" s="267"/>
      <c r="ADN167" s="267"/>
      <c r="ADO167" s="267"/>
      <c r="ADP167" s="267"/>
      <c r="ADQ167" s="267"/>
      <c r="ADR167" s="267"/>
      <c r="ADS167" s="267"/>
      <c r="ADT167" s="267"/>
      <c r="ADU167" s="267"/>
      <c r="ADV167" s="267"/>
      <c r="ADW167" s="267"/>
      <c r="ADX167" s="267"/>
      <c r="ADY167" s="267"/>
      <c r="ADZ167" s="267"/>
      <c r="AEA167" s="267"/>
      <c r="AEB167" s="267"/>
      <c r="AEC167" s="267"/>
      <c r="AED167" s="267"/>
      <c r="AEE167" s="267"/>
      <c r="AEF167" s="267"/>
      <c r="AEG167" s="267"/>
      <c r="AEH167" s="267"/>
      <c r="AEI167" s="267"/>
      <c r="AEJ167" s="267"/>
      <c r="AEK167" s="267"/>
      <c r="AEL167" s="267"/>
      <c r="AEM167" s="267"/>
      <c r="AEN167" s="267"/>
      <c r="AEO167" s="267"/>
      <c r="AEP167" s="267"/>
      <c r="AEQ167" s="267"/>
      <c r="AER167" s="267"/>
      <c r="AES167" s="267"/>
      <c r="AET167" s="267"/>
      <c r="AEU167" s="267"/>
      <c r="AEV167" s="267"/>
      <c r="AEW167" s="267"/>
      <c r="AEX167" s="267"/>
      <c r="AEY167" s="267"/>
      <c r="AEZ167" s="267"/>
      <c r="AFA167" s="267"/>
      <c r="AFB167" s="267"/>
      <c r="AFC167" s="267"/>
      <c r="AFD167" s="267"/>
      <c r="AFE167" s="267"/>
      <c r="AFF167" s="267"/>
      <c r="AFG167" s="267"/>
      <c r="AFH167" s="267"/>
      <c r="AFI167" s="267"/>
      <c r="AFJ167" s="267"/>
      <c r="AFK167" s="267"/>
      <c r="AFL167" s="267"/>
      <c r="AFM167" s="267"/>
      <c r="AFN167" s="267"/>
      <c r="AFO167" s="267"/>
      <c r="AFP167" s="267"/>
      <c r="AFQ167" s="267"/>
      <c r="AFR167" s="267"/>
      <c r="AFS167" s="267"/>
      <c r="AFT167" s="267"/>
      <c r="AFU167" s="267"/>
      <c r="AFV167" s="267"/>
      <c r="AFW167" s="267"/>
      <c r="AFX167" s="267"/>
      <c r="AFY167" s="267"/>
      <c r="AFZ167" s="267"/>
      <c r="AGA167" s="267"/>
      <c r="AGB167" s="267"/>
      <c r="AGC167" s="267"/>
      <c r="AGD167" s="267"/>
      <c r="AGE167" s="267"/>
      <c r="AGF167" s="267"/>
      <c r="AGG167" s="267"/>
      <c r="AGH167" s="267"/>
      <c r="AGI167" s="267"/>
      <c r="AGJ167" s="267"/>
      <c r="AGK167" s="267"/>
      <c r="AGL167" s="267"/>
      <c r="AGM167" s="267"/>
      <c r="AGN167" s="267"/>
      <c r="AGO167" s="267"/>
      <c r="AGP167" s="267"/>
      <c r="AGQ167" s="267"/>
      <c r="AGR167" s="267"/>
      <c r="AGS167" s="267"/>
      <c r="AGT167" s="267"/>
      <c r="AGU167" s="267"/>
      <c r="AGV167" s="267"/>
      <c r="AGW167" s="267"/>
      <c r="AGX167" s="267"/>
      <c r="AGY167" s="267"/>
      <c r="AGZ167" s="267"/>
      <c r="AHA167" s="267"/>
      <c r="AHB167" s="267"/>
      <c r="AHC167" s="267"/>
      <c r="AHD167" s="267"/>
      <c r="AHE167" s="267"/>
      <c r="AHF167" s="267"/>
      <c r="AHG167" s="267"/>
      <c r="AHH167" s="267"/>
      <c r="AHI167" s="267"/>
      <c r="AHJ167" s="267"/>
      <c r="AHK167" s="267"/>
      <c r="AHL167" s="267"/>
      <c r="AHM167" s="267"/>
      <c r="AHN167" s="267"/>
      <c r="AHO167" s="267"/>
      <c r="AHP167" s="267"/>
      <c r="AHQ167" s="267"/>
      <c r="AHR167" s="267"/>
      <c r="AHS167" s="267"/>
      <c r="AHT167" s="267"/>
      <c r="AHU167" s="267"/>
      <c r="AHV167" s="267"/>
      <c r="AHW167" s="267"/>
      <c r="AHX167" s="267"/>
      <c r="AHY167" s="267"/>
      <c r="AHZ167" s="267"/>
      <c r="AIA167" s="267"/>
      <c r="AIB167" s="267"/>
      <c r="AIC167" s="267"/>
      <c r="AID167" s="267"/>
      <c r="AIE167" s="267"/>
      <c r="AIF167" s="267"/>
      <c r="AIG167" s="267"/>
      <c r="AIH167" s="267"/>
      <c r="AII167" s="267"/>
      <c r="AIJ167" s="267"/>
      <c r="AIK167" s="267"/>
      <c r="AIL167" s="267"/>
      <c r="AIM167" s="267"/>
      <c r="AIN167" s="267"/>
      <c r="AIO167" s="267"/>
      <c r="AIP167" s="267"/>
      <c r="AIQ167" s="267"/>
      <c r="AIR167" s="267"/>
      <c r="AIS167" s="267"/>
      <c r="AIT167" s="267"/>
      <c r="AIU167" s="267"/>
      <c r="AIV167" s="267"/>
      <c r="AIW167" s="267"/>
      <c r="AIX167" s="267"/>
      <c r="AIY167" s="267"/>
      <c r="AIZ167" s="267"/>
      <c r="AJA167" s="267"/>
      <c r="AJB167" s="267"/>
      <c r="AJC167" s="267"/>
      <c r="AJD167" s="267"/>
      <c r="AJE167" s="267"/>
      <c r="AJF167" s="267"/>
      <c r="AJG167" s="267"/>
      <c r="AJH167" s="267"/>
      <c r="AJI167" s="267"/>
      <c r="AJJ167" s="267"/>
      <c r="AJK167" s="267"/>
      <c r="AJL167" s="267"/>
      <c r="AJM167" s="267"/>
      <c r="AJN167" s="267"/>
      <c r="AJO167" s="267"/>
      <c r="AJP167" s="267"/>
      <c r="AJQ167" s="267"/>
      <c r="AJR167" s="267"/>
      <c r="AJS167" s="267"/>
      <c r="AJT167" s="267"/>
      <c r="AJU167" s="267"/>
      <c r="AJV167" s="267"/>
      <c r="AJW167" s="267"/>
      <c r="AJX167" s="267"/>
      <c r="AJY167" s="267"/>
      <c r="AJZ167" s="267"/>
      <c r="AKA167" s="267"/>
      <c r="AKB167" s="267"/>
      <c r="AKC167" s="267"/>
      <c r="AKD167" s="267"/>
      <c r="AKE167" s="267"/>
      <c r="AKF167" s="267"/>
      <c r="AKG167" s="267"/>
      <c r="AKH167" s="267"/>
      <c r="AKI167" s="267"/>
      <c r="AKJ167" s="267"/>
      <c r="AKK167" s="267"/>
      <c r="AKL167" s="267"/>
      <c r="AKM167" s="267"/>
      <c r="AKN167" s="267"/>
      <c r="AKO167" s="267"/>
      <c r="AKP167" s="267"/>
      <c r="AKQ167" s="267"/>
      <c r="AKR167" s="267"/>
      <c r="AKS167" s="267"/>
      <c r="AKT167" s="267"/>
      <c r="AKU167" s="267"/>
      <c r="AKV167" s="267"/>
      <c r="AKW167" s="267"/>
      <c r="AKX167" s="267"/>
      <c r="AKY167" s="267"/>
      <c r="AKZ167" s="267"/>
      <c r="ALA167" s="267"/>
      <c r="ALB167" s="267"/>
      <c r="ALC167" s="267"/>
      <c r="ALD167" s="267"/>
      <c r="ALE167" s="267"/>
      <c r="ALF167" s="267"/>
      <c r="ALG167" s="267"/>
      <c r="ALH167" s="267"/>
      <c r="ALI167" s="267"/>
      <c r="ALJ167" s="267"/>
      <c r="ALK167" s="267"/>
      <c r="ALL167" s="267"/>
      <c r="ALM167" s="267"/>
      <c r="ALN167" s="267"/>
      <c r="ALO167" s="267"/>
      <c r="ALP167" s="267"/>
      <c r="ALQ167" s="267"/>
      <c r="ALR167" s="267"/>
      <c r="ALS167" s="267"/>
      <c r="ALT167" s="267"/>
      <c r="ALU167" s="267"/>
      <c r="ALV167" s="267"/>
      <c r="ALW167" s="267"/>
      <c r="ALX167" s="267"/>
      <c r="ALY167" s="267"/>
      <c r="ALZ167" s="267"/>
      <c r="AMA167" s="267"/>
      <c r="AMB167" s="267"/>
      <c r="AMC167" s="267"/>
      <c r="AMD167" s="267"/>
      <c r="AME167" s="267"/>
      <c r="AMF167" s="267"/>
      <c r="AMG167" s="267"/>
      <c r="AMH167" s="267"/>
    </row>
    <row r="168" spans="1:1025" s="287" customFormat="1" ht="12.75">
      <c r="A168" s="1012" t="s">
        <v>2398</v>
      </c>
      <c r="B168" s="1007" t="s">
        <v>2397</v>
      </c>
      <c r="C168" s="1047">
        <v>550142254.66999996</v>
      </c>
      <c r="D168" s="1047">
        <v>-38253168.93</v>
      </c>
      <c r="E168" s="1047">
        <v>511889085.74000001</v>
      </c>
      <c r="F168" s="1047">
        <v>442464392.30000001</v>
      </c>
      <c r="G168" s="1047">
        <v>69424693.439999998</v>
      </c>
      <c r="H168" s="1054">
        <f t="shared" si="2"/>
        <v>0.86437551537236257</v>
      </c>
      <c r="I168" s="1007"/>
      <c r="AMI168" s="266"/>
      <c r="AMJ168" s="266"/>
    </row>
    <row r="169" spans="1:1025" s="239" customFormat="1" ht="12.75">
      <c r="A169" s="1055" t="s">
        <v>2399</v>
      </c>
      <c r="B169" s="1007" t="s">
        <v>2400</v>
      </c>
      <c r="C169" s="1047">
        <v>38077014.869999997</v>
      </c>
      <c r="D169" s="1047">
        <v>-2220742.02</v>
      </c>
      <c r="E169" s="1047">
        <v>35856272.850000001</v>
      </c>
      <c r="F169" s="1047">
        <v>32520398.75</v>
      </c>
      <c r="G169" s="1047">
        <v>3335874.1</v>
      </c>
      <c r="H169" s="1054">
        <f t="shared" si="2"/>
        <v>0.90696539726939296</v>
      </c>
      <c r="I169" s="1007"/>
      <c r="J169" s="267"/>
      <c r="K169" s="267"/>
      <c r="L169" s="267"/>
      <c r="M169" s="267"/>
      <c r="N169" s="267"/>
      <c r="O169" s="267"/>
      <c r="P169" s="267"/>
      <c r="Q169" s="267"/>
      <c r="R169" s="267"/>
      <c r="S169" s="267"/>
      <c r="T169" s="267"/>
      <c r="U169" s="267"/>
      <c r="V169" s="267"/>
      <c r="W169" s="267"/>
      <c r="X169" s="267"/>
      <c r="Y169" s="267"/>
      <c r="Z169" s="267"/>
      <c r="AA169" s="267"/>
      <c r="AB169" s="267"/>
      <c r="AC169" s="267"/>
      <c r="AD169" s="267"/>
      <c r="AE169" s="267"/>
      <c r="AF169" s="267"/>
      <c r="AG169" s="267"/>
      <c r="AH169" s="267"/>
      <c r="AI169" s="267"/>
      <c r="AJ169" s="267"/>
      <c r="AK169" s="267"/>
      <c r="AL169" s="267"/>
      <c r="AM169" s="267"/>
      <c r="AN169" s="267"/>
      <c r="AO169" s="267"/>
      <c r="AP169" s="267"/>
      <c r="AQ169" s="267"/>
      <c r="AR169" s="267"/>
      <c r="AS169" s="267"/>
      <c r="AT169" s="267"/>
      <c r="AU169" s="267"/>
      <c r="AV169" s="267"/>
      <c r="AW169" s="267"/>
      <c r="AX169" s="267"/>
      <c r="AY169" s="267"/>
      <c r="AZ169" s="267"/>
      <c r="BA169" s="267"/>
      <c r="BB169" s="267"/>
      <c r="BC169" s="267"/>
      <c r="BD169" s="267"/>
      <c r="BE169" s="267"/>
      <c r="BF169" s="267"/>
      <c r="BG169" s="267"/>
      <c r="BH169" s="267"/>
      <c r="BI169" s="267"/>
      <c r="BJ169" s="267"/>
      <c r="BK169" s="267"/>
      <c r="BL169" s="267"/>
      <c r="BM169" s="267"/>
      <c r="BN169" s="267"/>
      <c r="BO169" s="267"/>
      <c r="BP169" s="267"/>
      <c r="BQ169" s="267"/>
      <c r="BR169" s="267"/>
      <c r="BS169" s="267"/>
      <c r="BT169" s="267"/>
      <c r="BU169" s="267"/>
      <c r="BV169" s="267"/>
      <c r="BW169" s="267"/>
      <c r="BX169" s="267"/>
      <c r="BY169" s="267"/>
      <c r="BZ169" s="267"/>
      <c r="CA169" s="267"/>
      <c r="CB169" s="267"/>
      <c r="CC169" s="267"/>
      <c r="CD169" s="267"/>
      <c r="CE169" s="267"/>
      <c r="CF169" s="267"/>
      <c r="CG169" s="267"/>
      <c r="CH169" s="267"/>
      <c r="CI169" s="267"/>
      <c r="CJ169" s="267"/>
      <c r="CK169" s="267"/>
      <c r="CL169" s="267"/>
      <c r="CM169" s="267"/>
      <c r="CN169" s="267"/>
      <c r="CO169" s="267"/>
      <c r="CP169" s="267"/>
      <c r="CQ169" s="267"/>
      <c r="CR169" s="267"/>
      <c r="CS169" s="267"/>
      <c r="CT169" s="267"/>
      <c r="CU169" s="267"/>
      <c r="CV169" s="267"/>
      <c r="CW169" s="267"/>
      <c r="CX169" s="267"/>
      <c r="CY169" s="267"/>
      <c r="CZ169" s="267"/>
      <c r="DA169" s="267"/>
      <c r="DB169" s="267"/>
      <c r="DC169" s="267"/>
      <c r="DD169" s="267"/>
      <c r="DE169" s="267"/>
      <c r="DF169" s="267"/>
      <c r="DG169" s="267"/>
      <c r="DH169" s="267"/>
      <c r="DI169" s="267"/>
      <c r="DJ169" s="267"/>
      <c r="DK169" s="267"/>
      <c r="DL169" s="267"/>
      <c r="DM169" s="267"/>
      <c r="DN169" s="267"/>
      <c r="DO169" s="267"/>
      <c r="DP169" s="267"/>
      <c r="DQ169" s="267"/>
      <c r="DR169" s="267"/>
      <c r="DS169" s="267"/>
      <c r="DT169" s="267"/>
      <c r="DU169" s="267"/>
      <c r="DV169" s="267"/>
      <c r="DW169" s="267"/>
      <c r="DX169" s="267"/>
      <c r="DY169" s="267"/>
      <c r="DZ169" s="267"/>
      <c r="EA169" s="267"/>
      <c r="EB169" s="267"/>
      <c r="EC169" s="267"/>
      <c r="ED169" s="267"/>
      <c r="EE169" s="267"/>
      <c r="EF169" s="267"/>
      <c r="EG169" s="267"/>
      <c r="EH169" s="267"/>
      <c r="EI169" s="267"/>
      <c r="EJ169" s="267"/>
      <c r="EK169" s="267"/>
      <c r="EL169" s="267"/>
      <c r="EM169" s="267"/>
      <c r="EN169" s="267"/>
      <c r="EO169" s="267"/>
      <c r="EP169" s="267"/>
      <c r="EQ169" s="267"/>
      <c r="ER169" s="267"/>
      <c r="ES169" s="267"/>
      <c r="ET169" s="267"/>
      <c r="EU169" s="267"/>
      <c r="EV169" s="267"/>
      <c r="EW169" s="267"/>
      <c r="EX169" s="267"/>
      <c r="EY169" s="267"/>
      <c r="EZ169" s="267"/>
      <c r="FA169" s="267"/>
      <c r="FB169" s="267"/>
      <c r="FC169" s="267"/>
      <c r="FD169" s="267"/>
      <c r="FE169" s="267"/>
      <c r="FF169" s="267"/>
      <c r="FG169" s="267"/>
      <c r="FH169" s="267"/>
      <c r="FI169" s="267"/>
      <c r="FJ169" s="267"/>
      <c r="FK169" s="267"/>
      <c r="FL169" s="267"/>
      <c r="FM169" s="267"/>
      <c r="FN169" s="267"/>
      <c r="FO169" s="267"/>
      <c r="FP169" s="267"/>
      <c r="FQ169" s="267"/>
      <c r="FR169" s="267"/>
      <c r="FS169" s="267"/>
      <c r="FT169" s="267"/>
      <c r="FU169" s="267"/>
      <c r="FV169" s="267"/>
      <c r="FW169" s="267"/>
      <c r="FX169" s="267"/>
      <c r="FY169" s="267"/>
      <c r="FZ169" s="267"/>
      <c r="GA169" s="267"/>
      <c r="GB169" s="267"/>
      <c r="GC169" s="267"/>
      <c r="GD169" s="267"/>
      <c r="GE169" s="267"/>
      <c r="GF169" s="267"/>
      <c r="GG169" s="267"/>
      <c r="GH169" s="267"/>
      <c r="GI169" s="267"/>
      <c r="GJ169" s="267"/>
      <c r="GK169" s="267"/>
      <c r="GL169" s="267"/>
      <c r="GM169" s="267"/>
      <c r="GN169" s="267"/>
      <c r="GO169" s="267"/>
      <c r="GP169" s="267"/>
      <c r="GQ169" s="267"/>
      <c r="GR169" s="267"/>
      <c r="GS169" s="267"/>
      <c r="GT169" s="267"/>
      <c r="GU169" s="267"/>
      <c r="GV169" s="267"/>
      <c r="GW169" s="267"/>
      <c r="GX169" s="267"/>
      <c r="GY169" s="267"/>
      <c r="GZ169" s="267"/>
      <c r="HA169" s="267"/>
      <c r="HB169" s="267"/>
      <c r="HC169" s="267"/>
      <c r="HD169" s="267"/>
      <c r="HE169" s="267"/>
      <c r="HF169" s="267"/>
      <c r="HG169" s="267"/>
      <c r="HH169" s="267"/>
      <c r="HI169" s="267"/>
      <c r="HJ169" s="267"/>
      <c r="HK169" s="267"/>
      <c r="HL169" s="267"/>
      <c r="HM169" s="267"/>
      <c r="HN169" s="267"/>
      <c r="HO169" s="267"/>
      <c r="HP169" s="267"/>
      <c r="HQ169" s="267"/>
      <c r="HR169" s="267"/>
      <c r="HS169" s="267"/>
      <c r="HT169" s="267"/>
      <c r="HU169" s="267"/>
      <c r="HV169" s="267"/>
      <c r="HW169" s="267"/>
      <c r="HX169" s="267"/>
      <c r="HY169" s="267"/>
      <c r="HZ169" s="267"/>
      <c r="IA169" s="267"/>
      <c r="IB169" s="267"/>
      <c r="IC169" s="267"/>
      <c r="ID169" s="267"/>
      <c r="IE169" s="267"/>
      <c r="IF169" s="267"/>
      <c r="IG169" s="267"/>
      <c r="IH169" s="267"/>
      <c r="II169" s="267"/>
      <c r="IJ169" s="267"/>
      <c r="IK169" s="267"/>
      <c r="IL169" s="267"/>
      <c r="IM169" s="267"/>
      <c r="IN169" s="267"/>
      <c r="IO169" s="267"/>
      <c r="IP169" s="267"/>
      <c r="IQ169" s="267"/>
      <c r="IR169" s="267"/>
      <c r="IS169" s="267"/>
      <c r="IT169" s="267"/>
      <c r="IU169" s="267"/>
      <c r="IV169" s="267"/>
      <c r="IW169" s="267"/>
      <c r="IX169" s="267"/>
      <c r="IY169" s="267"/>
      <c r="IZ169" s="267"/>
      <c r="JA169" s="267"/>
      <c r="JB169" s="267"/>
      <c r="JC169" s="267"/>
      <c r="JD169" s="267"/>
      <c r="JE169" s="267"/>
      <c r="JF169" s="267"/>
      <c r="JG169" s="267"/>
      <c r="JH169" s="267"/>
      <c r="JI169" s="267"/>
      <c r="JJ169" s="267"/>
      <c r="JK169" s="267"/>
      <c r="JL169" s="267"/>
      <c r="JM169" s="267"/>
      <c r="JN169" s="267"/>
      <c r="JO169" s="267"/>
      <c r="JP169" s="267"/>
      <c r="JQ169" s="267"/>
      <c r="JR169" s="267"/>
      <c r="JS169" s="267"/>
      <c r="JT169" s="267"/>
      <c r="JU169" s="267"/>
      <c r="JV169" s="267"/>
      <c r="JW169" s="267"/>
      <c r="JX169" s="267"/>
      <c r="JY169" s="267"/>
      <c r="JZ169" s="267"/>
      <c r="KA169" s="267"/>
      <c r="KB169" s="267"/>
      <c r="KC169" s="267"/>
      <c r="KD169" s="267"/>
      <c r="KE169" s="267"/>
      <c r="KF169" s="267"/>
      <c r="KG169" s="267"/>
      <c r="KH169" s="267"/>
      <c r="KI169" s="267"/>
      <c r="KJ169" s="267"/>
      <c r="KK169" s="267"/>
      <c r="KL169" s="267"/>
      <c r="KM169" s="267"/>
      <c r="KN169" s="267"/>
      <c r="KO169" s="267"/>
      <c r="KP169" s="267"/>
      <c r="KQ169" s="267"/>
      <c r="KR169" s="267"/>
      <c r="KS169" s="267"/>
      <c r="KT169" s="267"/>
      <c r="KU169" s="267"/>
      <c r="KV169" s="267"/>
      <c r="KW169" s="267"/>
      <c r="KX169" s="267"/>
      <c r="KY169" s="267"/>
      <c r="KZ169" s="267"/>
      <c r="LA169" s="267"/>
      <c r="LB169" s="267"/>
      <c r="LC169" s="267"/>
      <c r="LD169" s="267"/>
      <c r="LE169" s="267"/>
      <c r="LF169" s="267"/>
      <c r="LG169" s="267"/>
      <c r="LH169" s="267"/>
      <c r="LI169" s="267"/>
      <c r="LJ169" s="267"/>
      <c r="LK169" s="267"/>
      <c r="LL169" s="267"/>
      <c r="LM169" s="267"/>
      <c r="LN169" s="267"/>
      <c r="LO169" s="267"/>
      <c r="LP169" s="267"/>
      <c r="LQ169" s="267"/>
      <c r="LR169" s="267"/>
      <c r="LS169" s="267"/>
      <c r="LT169" s="267"/>
      <c r="LU169" s="267"/>
      <c r="LV169" s="267"/>
      <c r="LW169" s="267"/>
      <c r="LX169" s="267"/>
      <c r="LY169" s="267"/>
      <c r="LZ169" s="267"/>
      <c r="MA169" s="267"/>
      <c r="MB169" s="267"/>
      <c r="MC169" s="267"/>
      <c r="MD169" s="267"/>
      <c r="ME169" s="267"/>
      <c r="MF169" s="267"/>
      <c r="MG169" s="267"/>
      <c r="MH169" s="267"/>
      <c r="MI169" s="267"/>
      <c r="MJ169" s="267"/>
      <c r="MK169" s="267"/>
      <c r="ML169" s="267"/>
      <c r="MM169" s="267"/>
      <c r="MN169" s="267"/>
      <c r="MO169" s="267"/>
      <c r="MP169" s="267"/>
      <c r="MQ169" s="267"/>
      <c r="MR169" s="267"/>
      <c r="MS169" s="267"/>
      <c r="MT169" s="267"/>
      <c r="MU169" s="267"/>
      <c r="MV169" s="267"/>
      <c r="MW169" s="267"/>
      <c r="MX169" s="267"/>
      <c r="MY169" s="267"/>
      <c r="MZ169" s="267"/>
      <c r="NA169" s="267"/>
      <c r="NB169" s="267"/>
      <c r="NC169" s="267"/>
      <c r="ND169" s="267"/>
      <c r="NE169" s="267"/>
      <c r="NF169" s="267"/>
      <c r="NG169" s="267"/>
      <c r="NH169" s="267"/>
      <c r="NI169" s="267"/>
      <c r="NJ169" s="267"/>
      <c r="NK169" s="267"/>
      <c r="NL169" s="267"/>
      <c r="NM169" s="267"/>
      <c r="NN169" s="267"/>
      <c r="NO169" s="267"/>
      <c r="NP169" s="267"/>
      <c r="NQ169" s="267"/>
      <c r="NR169" s="267"/>
      <c r="NS169" s="267"/>
      <c r="NT169" s="267"/>
      <c r="NU169" s="267"/>
      <c r="NV169" s="267"/>
      <c r="NW169" s="267"/>
      <c r="NX169" s="267"/>
      <c r="NY169" s="267"/>
      <c r="NZ169" s="267"/>
      <c r="OA169" s="267"/>
      <c r="OB169" s="267"/>
      <c r="OC169" s="267"/>
      <c r="OD169" s="267"/>
      <c r="OE169" s="267"/>
      <c r="OF169" s="267"/>
      <c r="OG169" s="267"/>
      <c r="OH169" s="267"/>
      <c r="OI169" s="267"/>
      <c r="OJ169" s="267"/>
      <c r="OK169" s="267"/>
      <c r="OL169" s="267"/>
      <c r="OM169" s="267"/>
      <c r="ON169" s="267"/>
      <c r="OO169" s="267"/>
      <c r="OP169" s="267"/>
      <c r="OQ169" s="267"/>
      <c r="OR169" s="267"/>
      <c r="OS169" s="267"/>
      <c r="OT169" s="267"/>
      <c r="OU169" s="267"/>
      <c r="OV169" s="267"/>
      <c r="OW169" s="267"/>
      <c r="OX169" s="267"/>
      <c r="OY169" s="267"/>
      <c r="OZ169" s="267"/>
      <c r="PA169" s="267"/>
      <c r="PB169" s="267"/>
      <c r="PC169" s="267"/>
      <c r="PD169" s="267"/>
      <c r="PE169" s="267"/>
      <c r="PF169" s="267"/>
      <c r="PG169" s="267"/>
      <c r="PH169" s="267"/>
      <c r="PI169" s="267"/>
      <c r="PJ169" s="267"/>
      <c r="PK169" s="267"/>
      <c r="PL169" s="267"/>
      <c r="PM169" s="267"/>
      <c r="PN169" s="267"/>
      <c r="PO169" s="267"/>
      <c r="PP169" s="267"/>
      <c r="PQ169" s="267"/>
      <c r="PR169" s="267"/>
      <c r="PS169" s="267"/>
      <c r="PT169" s="267"/>
      <c r="PU169" s="267"/>
      <c r="PV169" s="267"/>
      <c r="PW169" s="267"/>
      <c r="PX169" s="267"/>
      <c r="PY169" s="267"/>
      <c r="PZ169" s="267"/>
      <c r="QA169" s="267"/>
      <c r="QB169" s="267"/>
      <c r="QC169" s="267"/>
      <c r="QD169" s="267"/>
      <c r="QE169" s="267"/>
      <c r="QF169" s="267"/>
      <c r="QG169" s="267"/>
      <c r="QH169" s="267"/>
      <c r="QI169" s="267"/>
      <c r="QJ169" s="267"/>
      <c r="QK169" s="267"/>
      <c r="QL169" s="267"/>
      <c r="QM169" s="267"/>
      <c r="QN169" s="267"/>
      <c r="QO169" s="267"/>
      <c r="QP169" s="267"/>
      <c r="QQ169" s="267"/>
      <c r="QR169" s="267"/>
      <c r="QS169" s="267"/>
      <c r="QT169" s="267"/>
      <c r="QU169" s="267"/>
      <c r="QV169" s="267"/>
      <c r="QW169" s="267"/>
      <c r="QX169" s="267"/>
      <c r="QY169" s="267"/>
      <c r="QZ169" s="267"/>
      <c r="RA169" s="267"/>
      <c r="RB169" s="267"/>
      <c r="RC169" s="267"/>
      <c r="RD169" s="267"/>
      <c r="RE169" s="267"/>
      <c r="RF169" s="267"/>
      <c r="RG169" s="267"/>
      <c r="RH169" s="267"/>
      <c r="RI169" s="267"/>
      <c r="RJ169" s="267"/>
      <c r="RK169" s="267"/>
      <c r="RL169" s="267"/>
      <c r="RM169" s="267"/>
      <c r="RN169" s="267"/>
      <c r="RO169" s="267"/>
      <c r="RP169" s="267"/>
      <c r="RQ169" s="267"/>
      <c r="RR169" s="267"/>
      <c r="RS169" s="267"/>
      <c r="RT169" s="267"/>
      <c r="RU169" s="267"/>
      <c r="RV169" s="267"/>
      <c r="RW169" s="267"/>
      <c r="RX169" s="267"/>
      <c r="RY169" s="267"/>
      <c r="RZ169" s="267"/>
      <c r="SA169" s="267"/>
      <c r="SB169" s="267"/>
      <c r="SC169" s="267"/>
      <c r="SD169" s="267"/>
      <c r="SE169" s="267"/>
      <c r="SF169" s="267"/>
      <c r="SG169" s="267"/>
      <c r="SH169" s="267"/>
      <c r="SI169" s="267"/>
      <c r="SJ169" s="267"/>
      <c r="SK169" s="267"/>
      <c r="SL169" s="267"/>
      <c r="SM169" s="267"/>
      <c r="SN169" s="267"/>
      <c r="SO169" s="267"/>
      <c r="SP169" s="267"/>
      <c r="SQ169" s="267"/>
      <c r="SR169" s="267"/>
      <c r="SS169" s="267"/>
      <c r="ST169" s="267"/>
      <c r="SU169" s="267"/>
      <c r="SV169" s="267"/>
      <c r="SW169" s="267"/>
      <c r="SX169" s="267"/>
      <c r="SY169" s="267"/>
      <c r="SZ169" s="267"/>
      <c r="TA169" s="267"/>
      <c r="TB169" s="267"/>
      <c r="TC169" s="267"/>
      <c r="TD169" s="267"/>
      <c r="TE169" s="267"/>
      <c r="TF169" s="267"/>
      <c r="TG169" s="267"/>
      <c r="TH169" s="267"/>
      <c r="TI169" s="267"/>
      <c r="TJ169" s="267"/>
      <c r="TK169" s="267"/>
      <c r="TL169" s="267"/>
      <c r="TM169" s="267"/>
      <c r="TN169" s="267"/>
      <c r="TO169" s="267"/>
      <c r="TP169" s="267"/>
      <c r="TQ169" s="267"/>
      <c r="TR169" s="267"/>
      <c r="TS169" s="267"/>
      <c r="TT169" s="267"/>
      <c r="TU169" s="267"/>
      <c r="TV169" s="267"/>
      <c r="TW169" s="267"/>
      <c r="TX169" s="267"/>
      <c r="TY169" s="267"/>
      <c r="TZ169" s="267"/>
      <c r="UA169" s="267"/>
      <c r="UB169" s="267"/>
      <c r="UC169" s="267"/>
      <c r="UD169" s="267"/>
      <c r="UE169" s="267"/>
      <c r="UF169" s="267"/>
      <c r="UG169" s="267"/>
      <c r="UH169" s="267"/>
      <c r="UI169" s="267"/>
      <c r="UJ169" s="267"/>
      <c r="UK169" s="267"/>
      <c r="UL169" s="267"/>
      <c r="UM169" s="267"/>
      <c r="UN169" s="267"/>
      <c r="UO169" s="267"/>
      <c r="UP169" s="267"/>
      <c r="UQ169" s="267"/>
      <c r="UR169" s="267"/>
      <c r="US169" s="267"/>
      <c r="UT169" s="267"/>
      <c r="UU169" s="267"/>
      <c r="UV169" s="267"/>
      <c r="UW169" s="267"/>
      <c r="UX169" s="267"/>
      <c r="UY169" s="267"/>
      <c r="UZ169" s="267"/>
      <c r="VA169" s="267"/>
      <c r="VB169" s="267"/>
      <c r="VC169" s="267"/>
      <c r="VD169" s="267"/>
      <c r="VE169" s="267"/>
      <c r="VF169" s="267"/>
      <c r="VG169" s="267"/>
      <c r="VH169" s="267"/>
      <c r="VI169" s="267"/>
      <c r="VJ169" s="267"/>
      <c r="VK169" s="267"/>
      <c r="VL169" s="267"/>
      <c r="VM169" s="267"/>
      <c r="VN169" s="267"/>
      <c r="VO169" s="267"/>
      <c r="VP169" s="267"/>
      <c r="VQ169" s="267"/>
      <c r="VR169" s="267"/>
      <c r="VS169" s="267"/>
      <c r="VT169" s="267"/>
      <c r="VU169" s="267"/>
      <c r="VV169" s="267"/>
      <c r="VW169" s="267"/>
      <c r="VX169" s="267"/>
      <c r="VY169" s="267"/>
      <c r="VZ169" s="267"/>
      <c r="WA169" s="267"/>
      <c r="WB169" s="267"/>
      <c r="WC169" s="267"/>
      <c r="WD169" s="267"/>
      <c r="WE169" s="267"/>
      <c r="WF169" s="267"/>
      <c r="WG169" s="267"/>
      <c r="WH169" s="267"/>
      <c r="WI169" s="267"/>
      <c r="WJ169" s="267"/>
      <c r="WK169" s="267"/>
      <c r="WL169" s="267"/>
      <c r="WM169" s="267"/>
      <c r="WN169" s="267"/>
      <c r="WO169" s="267"/>
      <c r="WP169" s="267"/>
      <c r="WQ169" s="267"/>
      <c r="WR169" s="267"/>
      <c r="WS169" s="267"/>
      <c r="WT169" s="267"/>
      <c r="WU169" s="267"/>
      <c r="WV169" s="267"/>
      <c r="WW169" s="267"/>
      <c r="WX169" s="267"/>
      <c r="WY169" s="267"/>
      <c r="WZ169" s="267"/>
      <c r="XA169" s="267"/>
      <c r="XB169" s="267"/>
      <c r="XC169" s="267"/>
      <c r="XD169" s="267"/>
      <c r="XE169" s="267"/>
      <c r="XF169" s="267"/>
      <c r="XG169" s="267"/>
      <c r="XH169" s="267"/>
      <c r="XI169" s="267"/>
      <c r="XJ169" s="267"/>
      <c r="XK169" s="267"/>
      <c r="XL169" s="267"/>
      <c r="XM169" s="267"/>
      <c r="XN169" s="267"/>
      <c r="XO169" s="267"/>
      <c r="XP169" s="267"/>
      <c r="XQ169" s="267"/>
      <c r="XR169" s="267"/>
      <c r="XS169" s="267"/>
      <c r="XT169" s="267"/>
      <c r="XU169" s="267"/>
      <c r="XV169" s="267"/>
      <c r="XW169" s="267"/>
      <c r="XX169" s="267"/>
      <c r="XY169" s="267"/>
      <c r="XZ169" s="267"/>
      <c r="YA169" s="267"/>
      <c r="YB169" s="267"/>
      <c r="YC169" s="267"/>
      <c r="YD169" s="267"/>
      <c r="YE169" s="267"/>
      <c r="YF169" s="267"/>
      <c r="YG169" s="267"/>
      <c r="YH169" s="267"/>
      <c r="YI169" s="267"/>
      <c r="YJ169" s="267"/>
      <c r="YK169" s="267"/>
      <c r="YL169" s="267"/>
      <c r="YM169" s="267"/>
      <c r="YN169" s="267"/>
      <c r="YO169" s="267"/>
      <c r="YP169" s="267"/>
      <c r="YQ169" s="267"/>
      <c r="YR169" s="267"/>
      <c r="YS169" s="267"/>
      <c r="YT169" s="267"/>
      <c r="YU169" s="267"/>
      <c r="YV169" s="267"/>
      <c r="YW169" s="267"/>
      <c r="YX169" s="267"/>
      <c r="YY169" s="267"/>
      <c r="YZ169" s="267"/>
      <c r="ZA169" s="267"/>
      <c r="ZB169" s="267"/>
      <c r="ZC169" s="267"/>
      <c r="ZD169" s="267"/>
      <c r="ZE169" s="267"/>
      <c r="ZF169" s="267"/>
      <c r="ZG169" s="267"/>
      <c r="ZH169" s="267"/>
      <c r="ZI169" s="267"/>
      <c r="ZJ169" s="267"/>
      <c r="ZK169" s="267"/>
      <c r="ZL169" s="267"/>
      <c r="ZM169" s="267"/>
      <c r="ZN169" s="267"/>
      <c r="ZO169" s="267"/>
      <c r="ZP169" s="267"/>
      <c r="ZQ169" s="267"/>
      <c r="ZR169" s="267"/>
      <c r="ZS169" s="267"/>
      <c r="ZT169" s="267"/>
      <c r="ZU169" s="267"/>
      <c r="ZV169" s="267"/>
      <c r="ZW169" s="267"/>
      <c r="ZX169" s="267"/>
      <c r="ZY169" s="267"/>
      <c r="ZZ169" s="267"/>
      <c r="AAA169" s="267"/>
      <c r="AAB169" s="267"/>
      <c r="AAC169" s="267"/>
      <c r="AAD169" s="267"/>
      <c r="AAE169" s="267"/>
      <c r="AAF169" s="267"/>
      <c r="AAG169" s="267"/>
      <c r="AAH169" s="267"/>
      <c r="AAI169" s="267"/>
      <c r="AAJ169" s="267"/>
      <c r="AAK169" s="267"/>
      <c r="AAL169" s="267"/>
      <c r="AAM169" s="267"/>
      <c r="AAN169" s="267"/>
      <c r="AAO169" s="267"/>
      <c r="AAP169" s="267"/>
      <c r="AAQ169" s="267"/>
      <c r="AAR169" s="267"/>
      <c r="AAS169" s="267"/>
      <c r="AAT169" s="267"/>
      <c r="AAU169" s="267"/>
      <c r="AAV169" s="267"/>
      <c r="AAW169" s="267"/>
      <c r="AAX169" s="267"/>
      <c r="AAY169" s="267"/>
      <c r="AAZ169" s="267"/>
      <c r="ABA169" s="267"/>
      <c r="ABB169" s="267"/>
      <c r="ABC169" s="267"/>
      <c r="ABD169" s="267"/>
      <c r="ABE169" s="267"/>
      <c r="ABF169" s="267"/>
      <c r="ABG169" s="267"/>
      <c r="ABH169" s="267"/>
      <c r="ABI169" s="267"/>
      <c r="ABJ169" s="267"/>
      <c r="ABK169" s="267"/>
      <c r="ABL169" s="267"/>
      <c r="ABM169" s="267"/>
      <c r="ABN169" s="267"/>
      <c r="ABO169" s="267"/>
      <c r="ABP169" s="267"/>
      <c r="ABQ169" s="267"/>
      <c r="ABR169" s="267"/>
      <c r="ABS169" s="267"/>
      <c r="ABT169" s="267"/>
      <c r="ABU169" s="267"/>
      <c r="ABV169" s="267"/>
      <c r="ABW169" s="267"/>
      <c r="ABX169" s="267"/>
      <c r="ABY169" s="267"/>
      <c r="ABZ169" s="267"/>
      <c r="ACA169" s="267"/>
      <c r="ACB169" s="267"/>
      <c r="ACC169" s="267"/>
      <c r="ACD169" s="267"/>
      <c r="ACE169" s="267"/>
      <c r="ACF169" s="267"/>
      <c r="ACG169" s="267"/>
      <c r="ACH169" s="267"/>
      <c r="ACI169" s="267"/>
      <c r="ACJ169" s="267"/>
      <c r="ACK169" s="267"/>
      <c r="ACL169" s="267"/>
      <c r="ACM169" s="267"/>
      <c r="ACN169" s="267"/>
      <c r="ACO169" s="267"/>
      <c r="ACP169" s="267"/>
      <c r="ACQ169" s="267"/>
      <c r="ACR169" s="267"/>
      <c r="ACS169" s="267"/>
      <c r="ACT169" s="267"/>
      <c r="ACU169" s="267"/>
      <c r="ACV169" s="267"/>
      <c r="ACW169" s="267"/>
      <c r="ACX169" s="267"/>
      <c r="ACY169" s="267"/>
      <c r="ACZ169" s="267"/>
      <c r="ADA169" s="267"/>
      <c r="ADB169" s="267"/>
      <c r="ADC169" s="267"/>
      <c r="ADD169" s="267"/>
      <c r="ADE169" s="267"/>
      <c r="ADF169" s="267"/>
      <c r="ADG169" s="267"/>
      <c r="ADH169" s="267"/>
      <c r="ADI169" s="267"/>
      <c r="ADJ169" s="267"/>
      <c r="ADK169" s="267"/>
      <c r="ADL169" s="267"/>
      <c r="ADM169" s="267"/>
      <c r="ADN169" s="267"/>
      <c r="ADO169" s="267"/>
      <c r="ADP169" s="267"/>
      <c r="ADQ169" s="267"/>
      <c r="ADR169" s="267"/>
      <c r="ADS169" s="267"/>
      <c r="ADT169" s="267"/>
      <c r="ADU169" s="267"/>
      <c r="ADV169" s="267"/>
      <c r="ADW169" s="267"/>
      <c r="ADX169" s="267"/>
      <c r="ADY169" s="267"/>
      <c r="ADZ169" s="267"/>
      <c r="AEA169" s="267"/>
      <c r="AEB169" s="267"/>
      <c r="AEC169" s="267"/>
      <c r="AED169" s="267"/>
      <c r="AEE169" s="267"/>
      <c r="AEF169" s="267"/>
      <c r="AEG169" s="267"/>
      <c r="AEH169" s="267"/>
      <c r="AEI169" s="267"/>
      <c r="AEJ169" s="267"/>
      <c r="AEK169" s="267"/>
      <c r="AEL169" s="267"/>
      <c r="AEM169" s="267"/>
      <c r="AEN169" s="267"/>
      <c r="AEO169" s="267"/>
      <c r="AEP169" s="267"/>
      <c r="AEQ169" s="267"/>
      <c r="AER169" s="267"/>
      <c r="AES169" s="267"/>
      <c r="AET169" s="267"/>
      <c r="AEU169" s="267"/>
      <c r="AEV169" s="267"/>
      <c r="AEW169" s="267"/>
      <c r="AEX169" s="267"/>
      <c r="AEY169" s="267"/>
      <c r="AEZ169" s="267"/>
      <c r="AFA169" s="267"/>
      <c r="AFB169" s="267"/>
      <c r="AFC169" s="267"/>
      <c r="AFD169" s="267"/>
      <c r="AFE169" s="267"/>
      <c r="AFF169" s="267"/>
      <c r="AFG169" s="267"/>
      <c r="AFH169" s="267"/>
      <c r="AFI169" s="267"/>
      <c r="AFJ169" s="267"/>
      <c r="AFK169" s="267"/>
      <c r="AFL169" s="267"/>
      <c r="AFM169" s="267"/>
      <c r="AFN169" s="267"/>
      <c r="AFO169" s="267"/>
      <c r="AFP169" s="267"/>
      <c r="AFQ169" s="267"/>
      <c r="AFR169" s="267"/>
      <c r="AFS169" s="267"/>
      <c r="AFT169" s="267"/>
      <c r="AFU169" s="267"/>
      <c r="AFV169" s="267"/>
      <c r="AFW169" s="267"/>
      <c r="AFX169" s="267"/>
      <c r="AFY169" s="267"/>
      <c r="AFZ169" s="267"/>
      <c r="AGA169" s="267"/>
      <c r="AGB169" s="267"/>
      <c r="AGC169" s="267"/>
      <c r="AGD169" s="267"/>
      <c r="AGE169" s="267"/>
      <c r="AGF169" s="267"/>
      <c r="AGG169" s="267"/>
      <c r="AGH169" s="267"/>
      <c r="AGI169" s="267"/>
      <c r="AGJ169" s="267"/>
      <c r="AGK169" s="267"/>
      <c r="AGL169" s="267"/>
      <c r="AGM169" s="267"/>
      <c r="AGN169" s="267"/>
      <c r="AGO169" s="267"/>
      <c r="AGP169" s="267"/>
      <c r="AGQ169" s="267"/>
      <c r="AGR169" s="267"/>
      <c r="AGS169" s="267"/>
      <c r="AGT169" s="267"/>
      <c r="AGU169" s="267"/>
      <c r="AGV169" s="267"/>
      <c r="AGW169" s="267"/>
      <c r="AGX169" s="267"/>
      <c r="AGY169" s="267"/>
      <c r="AGZ169" s="267"/>
      <c r="AHA169" s="267"/>
      <c r="AHB169" s="267"/>
      <c r="AHC169" s="267"/>
      <c r="AHD169" s="267"/>
      <c r="AHE169" s="267"/>
      <c r="AHF169" s="267"/>
      <c r="AHG169" s="267"/>
      <c r="AHH169" s="267"/>
      <c r="AHI169" s="267"/>
      <c r="AHJ169" s="267"/>
      <c r="AHK169" s="267"/>
      <c r="AHL169" s="267"/>
      <c r="AHM169" s="267"/>
      <c r="AHN169" s="267"/>
      <c r="AHO169" s="267"/>
      <c r="AHP169" s="267"/>
      <c r="AHQ169" s="267"/>
      <c r="AHR169" s="267"/>
      <c r="AHS169" s="267"/>
      <c r="AHT169" s="267"/>
      <c r="AHU169" s="267"/>
      <c r="AHV169" s="267"/>
      <c r="AHW169" s="267"/>
      <c r="AHX169" s="267"/>
      <c r="AHY169" s="267"/>
      <c r="AHZ169" s="267"/>
      <c r="AIA169" s="267"/>
      <c r="AIB169" s="267"/>
      <c r="AIC169" s="267"/>
      <c r="AID169" s="267"/>
      <c r="AIE169" s="267"/>
      <c r="AIF169" s="267"/>
      <c r="AIG169" s="267"/>
      <c r="AIH169" s="267"/>
      <c r="AII169" s="267"/>
      <c r="AIJ169" s="267"/>
      <c r="AIK169" s="267"/>
      <c r="AIL169" s="267"/>
      <c r="AIM169" s="267"/>
      <c r="AIN169" s="267"/>
      <c r="AIO169" s="267"/>
      <c r="AIP169" s="267"/>
      <c r="AIQ169" s="267"/>
      <c r="AIR169" s="267"/>
      <c r="AIS169" s="267"/>
      <c r="AIT169" s="267"/>
      <c r="AIU169" s="267"/>
      <c r="AIV169" s="267"/>
      <c r="AIW169" s="267"/>
      <c r="AIX169" s="267"/>
      <c r="AIY169" s="267"/>
      <c r="AIZ169" s="267"/>
      <c r="AJA169" s="267"/>
      <c r="AJB169" s="267"/>
      <c r="AJC169" s="267"/>
      <c r="AJD169" s="267"/>
      <c r="AJE169" s="267"/>
      <c r="AJF169" s="267"/>
      <c r="AJG169" s="267"/>
      <c r="AJH169" s="267"/>
      <c r="AJI169" s="267"/>
      <c r="AJJ169" s="267"/>
      <c r="AJK169" s="267"/>
      <c r="AJL169" s="267"/>
      <c r="AJM169" s="267"/>
      <c r="AJN169" s="267"/>
      <c r="AJO169" s="267"/>
      <c r="AJP169" s="267"/>
      <c r="AJQ169" s="267"/>
      <c r="AJR169" s="267"/>
      <c r="AJS169" s="267"/>
      <c r="AJT169" s="267"/>
      <c r="AJU169" s="267"/>
      <c r="AJV169" s="267"/>
      <c r="AJW169" s="267"/>
      <c r="AJX169" s="267"/>
      <c r="AJY169" s="267"/>
      <c r="AJZ169" s="267"/>
      <c r="AKA169" s="267"/>
      <c r="AKB169" s="267"/>
      <c r="AKC169" s="267"/>
      <c r="AKD169" s="267"/>
      <c r="AKE169" s="267"/>
      <c r="AKF169" s="267"/>
      <c r="AKG169" s="267"/>
      <c r="AKH169" s="267"/>
      <c r="AKI169" s="267"/>
      <c r="AKJ169" s="267"/>
      <c r="AKK169" s="267"/>
      <c r="AKL169" s="267"/>
      <c r="AKM169" s="267"/>
      <c r="AKN169" s="267"/>
      <c r="AKO169" s="267"/>
      <c r="AKP169" s="267"/>
      <c r="AKQ169" s="267"/>
      <c r="AKR169" s="267"/>
      <c r="AKS169" s="267"/>
      <c r="AKT169" s="267"/>
      <c r="AKU169" s="267"/>
      <c r="AKV169" s="267"/>
      <c r="AKW169" s="267"/>
      <c r="AKX169" s="267"/>
      <c r="AKY169" s="267"/>
      <c r="AKZ169" s="267"/>
      <c r="ALA169" s="267"/>
      <c r="ALB169" s="267"/>
      <c r="ALC169" s="267"/>
      <c r="ALD169" s="267"/>
      <c r="ALE169" s="267"/>
      <c r="ALF169" s="267"/>
      <c r="ALG169" s="267"/>
      <c r="ALH169" s="267"/>
      <c r="ALI169" s="267"/>
      <c r="ALJ169" s="267"/>
      <c r="ALK169" s="267"/>
      <c r="ALL169" s="267"/>
      <c r="ALM169" s="267"/>
      <c r="ALN169" s="267"/>
      <c r="ALO169" s="267"/>
      <c r="ALP169" s="267"/>
      <c r="ALQ169" s="267"/>
      <c r="ALR169" s="267"/>
      <c r="ALS169" s="267"/>
      <c r="ALT169" s="267"/>
      <c r="ALU169" s="267"/>
      <c r="ALV169" s="267"/>
      <c r="ALW169" s="267"/>
      <c r="ALX169" s="267"/>
      <c r="ALY169" s="267"/>
      <c r="ALZ169" s="267"/>
      <c r="AMA169" s="267"/>
      <c r="AMB169" s="267"/>
      <c r="AMC169" s="267"/>
      <c r="AMD169" s="267"/>
      <c r="AME169" s="267"/>
      <c r="AMF169" s="267"/>
      <c r="AMG169" s="267"/>
      <c r="AMH169" s="267"/>
    </row>
    <row r="170" spans="1:1025" s="281" customFormat="1" ht="12.75">
      <c r="A170" s="1012" t="s">
        <v>2401</v>
      </c>
      <c r="B170" s="1007" t="s">
        <v>2400</v>
      </c>
      <c r="C170" s="1047">
        <v>38077014.869999997</v>
      </c>
      <c r="D170" s="1047">
        <v>-2220742.02</v>
      </c>
      <c r="E170" s="1047">
        <v>35856272.850000001</v>
      </c>
      <c r="F170" s="1047">
        <v>32520398.75</v>
      </c>
      <c r="G170" s="1047">
        <v>3335874.1</v>
      </c>
      <c r="H170" s="1054">
        <f t="shared" si="2"/>
        <v>0.90696539726939296</v>
      </c>
      <c r="I170" s="1007"/>
      <c r="AMI170" s="239"/>
      <c r="AMJ170" s="239"/>
    </row>
    <row r="171" spans="1:1025" s="281" customFormat="1" ht="12.75">
      <c r="A171" s="1055" t="s">
        <v>2402</v>
      </c>
      <c r="B171" s="1007" t="s">
        <v>2403</v>
      </c>
      <c r="C171" s="1047">
        <v>6448000</v>
      </c>
      <c r="D171" s="1047">
        <v>1387834.15</v>
      </c>
      <c r="E171" s="1047">
        <v>7835834.1500000004</v>
      </c>
      <c r="F171" s="1047">
        <v>5382678.2000000002</v>
      </c>
      <c r="G171" s="1047">
        <v>2453155.9500000002</v>
      </c>
      <c r="H171" s="1054">
        <f t="shared" si="2"/>
        <v>0.6869311035634923</v>
      </c>
      <c r="I171" s="1007"/>
      <c r="AMI171" s="239"/>
      <c r="AMJ171" s="239"/>
    </row>
    <row r="172" spans="1:1025" s="287" customFormat="1" ht="12.75">
      <c r="A172" s="1012" t="s">
        <v>2404</v>
      </c>
      <c r="B172" s="1007" t="s">
        <v>2403</v>
      </c>
      <c r="C172" s="1047">
        <v>6448000</v>
      </c>
      <c r="D172" s="1047">
        <v>1387834.15</v>
      </c>
      <c r="E172" s="1047">
        <v>7835834.1500000004</v>
      </c>
      <c r="F172" s="1047">
        <v>5382678.2000000002</v>
      </c>
      <c r="G172" s="1047">
        <v>2453155.9500000002</v>
      </c>
      <c r="H172" s="1054">
        <f t="shared" si="2"/>
        <v>0.6869311035634923</v>
      </c>
      <c r="I172" s="1007"/>
      <c r="AMI172" s="239"/>
      <c r="AMJ172" s="239"/>
    </row>
    <row r="173" spans="1:1025" s="239" customFormat="1" ht="12.75">
      <c r="A173" s="1055" t="s">
        <v>2405</v>
      </c>
      <c r="B173" s="1007" t="s">
        <v>8414</v>
      </c>
      <c r="C173" s="1047">
        <v>112680388.23</v>
      </c>
      <c r="D173" s="1047">
        <v>-20718040.109999999</v>
      </c>
      <c r="E173" s="1047">
        <v>91962348.120000005</v>
      </c>
      <c r="F173" s="1047">
        <v>72359362.840000004</v>
      </c>
      <c r="G173" s="1047">
        <v>19602985.280000001</v>
      </c>
      <c r="H173" s="1054">
        <f t="shared" si="2"/>
        <v>0.78683683397883208</v>
      </c>
      <c r="I173" s="1007"/>
      <c r="J173" s="267"/>
      <c r="K173" s="267"/>
      <c r="L173" s="267"/>
      <c r="M173" s="267"/>
      <c r="N173" s="267"/>
      <c r="O173" s="267"/>
      <c r="P173" s="267"/>
      <c r="Q173" s="267"/>
      <c r="R173" s="267"/>
      <c r="S173" s="267"/>
      <c r="T173" s="267"/>
      <c r="U173" s="267"/>
      <c r="V173" s="267"/>
      <c r="W173" s="267"/>
      <c r="X173" s="267"/>
      <c r="Y173" s="267"/>
      <c r="Z173" s="267"/>
      <c r="AA173" s="267"/>
      <c r="AB173" s="267"/>
      <c r="AC173" s="267"/>
      <c r="AD173" s="267"/>
      <c r="AE173" s="267"/>
      <c r="AF173" s="267"/>
      <c r="AG173" s="267"/>
      <c r="AH173" s="267"/>
      <c r="AI173" s="267"/>
      <c r="AJ173" s="267"/>
      <c r="AK173" s="267"/>
      <c r="AL173" s="267"/>
      <c r="AM173" s="267"/>
      <c r="AN173" s="267"/>
      <c r="AO173" s="267"/>
      <c r="AP173" s="267"/>
      <c r="AQ173" s="267"/>
      <c r="AR173" s="267"/>
      <c r="AS173" s="267"/>
      <c r="AT173" s="267"/>
      <c r="AU173" s="267"/>
      <c r="AV173" s="267"/>
      <c r="AW173" s="267"/>
      <c r="AX173" s="267"/>
      <c r="AY173" s="267"/>
      <c r="AZ173" s="267"/>
      <c r="BA173" s="267"/>
      <c r="BB173" s="267"/>
      <c r="BC173" s="267"/>
      <c r="BD173" s="267"/>
      <c r="BE173" s="267"/>
      <c r="BF173" s="267"/>
      <c r="BG173" s="267"/>
      <c r="BH173" s="267"/>
      <c r="BI173" s="267"/>
      <c r="BJ173" s="267"/>
      <c r="BK173" s="267"/>
      <c r="BL173" s="267"/>
      <c r="BM173" s="267"/>
      <c r="BN173" s="267"/>
      <c r="BO173" s="267"/>
      <c r="BP173" s="267"/>
      <c r="BQ173" s="267"/>
      <c r="BR173" s="267"/>
      <c r="BS173" s="267"/>
      <c r="BT173" s="267"/>
      <c r="BU173" s="267"/>
      <c r="BV173" s="267"/>
      <c r="BW173" s="267"/>
      <c r="BX173" s="267"/>
      <c r="BY173" s="267"/>
      <c r="BZ173" s="267"/>
      <c r="CA173" s="267"/>
      <c r="CB173" s="267"/>
      <c r="CC173" s="267"/>
      <c r="CD173" s="267"/>
      <c r="CE173" s="267"/>
      <c r="CF173" s="267"/>
      <c r="CG173" s="267"/>
      <c r="CH173" s="267"/>
      <c r="CI173" s="267"/>
      <c r="CJ173" s="267"/>
      <c r="CK173" s="267"/>
      <c r="CL173" s="267"/>
      <c r="CM173" s="267"/>
      <c r="CN173" s="267"/>
      <c r="CO173" s="267"/>
      <c r="CP173" s="267"/>
      <c r="CQ173" s="267"/>
      <c r="CR173" s="267"/>
      <c r="CS173" s="267"/>
      <c r="CT173" s="267"/>
      <c r="CU173" s="267"/>
      <c r="CV173" s="267"/>
      <c r="CW173" s="267"/>
      <c r="CX173" s="267"/>
      <c r="CY173" s="267"/>
      <c r="CZ173" s="267"/>
      <c r="DA173" s="267"/>
      <c r="DB173" s="267"/>
      <c r="DC173" s="267"/>
      <c r="DD173" s="267"/>
      <c r="DE173" s="267"/>
      <c r="DF173" s="267"/>
      <c r="DG173" s="267"/>
      <c r="DH173" s="267"/>
      <c r="DI173" s="267"/>
      <c r="DJ173" s="267"/>
      <c r="DK173" s="267"/>
      <c r="DL173" s="267"/>
      <c r="DM173" s="267"/>
      <c r="DN173" s="267"/>
      <c r="DO173" s="267"/>
      <c r="DP173" s="267"/>
      <c r="DQ173" s="267"/>
      <c r="DR173" s="267"/>
      <c r="DS173" s="267"/>
      <c r="DT173" s="267"/>
      <c r="DU173" s="267"/>
      <c r="DV173" s="267"/>
      <c r="DW173" s="267"/>
      <c r="DX173" s="267"/>
      <c r="DY173" s="267"/>
      <c r="DZ173" s="267"/>
      <c r="EA173" s="267"/>
      <c r="EB173" s="267"/>
      <c r="EC173" s="267"/>
      <c r="ED173" s="267"/>
      <c r="EE173" s="267"/>
      <c r="EF173" s="267"/>
      <c r="EG173" s="267"/>
      <c r="EH173" s="267"/>
      <c r="EI173" s="267"/>
      <c r="EJ173" s="267"/>
      <c r="EK173" s="267"/>
      <c r="EL173" s="267"/>
      <c r="EM173" s="267"/>
      <c r="EN173" s="267"/>
      <c r="EO173" s="267"/>
      <c r="EP173" s="267"/>
      <c r="EQ173" s="267"/>
      <c r="ER173" s="267"/>
      <c r="ES173" s="267"/>
      <c r="ET173" s="267"/>
      <c r="EU173" s="267"/>
      <c r="EV173" s="267"/>
      <c r="EW173" s="267"/>
      <c r="EX173" s="267"/>
      <c r="EY173" s="267"/>
      <c r="EZ173" s="267"/>
      <c r="FA173" s="267"/>
      <c r="FB173" s="267"/>
      <c r="FC173" s="267"/>
      <c r="FD173" s="267"/>
      <c r="FE173" s="267"/>
      <c r="FF173" s="267"/>
      <c r="FG173" s="267"/>
      <c r="FH173" s="267"/>
      <c r="FI173" s="267"/>
      <c r="FJ173" s="267"/>
      <c r="FK173" s="267"/>
      <c r="FL173" s="267"/>
      <c r="FM173" s="267"/>
      <c r="FN173" s="267"/>
      <c r="FO173" s="267"/>
      <c r="FP173" s="267"/>
      <c r="FQ173" s="267"/>
      <c r="FR173" s="267"/>
      <c r="FS173" s="267"/>
      <c r="FT173" s="267"/>
      <c r="FU173" s="267"/>
      <c r="FV173" s="267"/>
      <c r="FW173" s="267"/>
      <c r="FX173" s="267"/>
      <c r="FY173" s="267"/>
      <c r="FZ173" s="267"/>
      <c r="GA173" s="267"/>
      <c r="GB173" s="267"/>
      <c r="GC173" s="267"/>
      <c r="GD173" s="267"/>
      <c r="GE173" s="267"/>
      <c r="GF173" s="267"/>
      <c r="GG173" s="267"/>
      <c r="GH173" s="267"/>
      <c r="GI173" s="267"/>
      <c r="GJ173" s="267"/>
      <c r="GK173" s="267"/>
      <c r="GL173" s="267"/>
      <c r="GM173" s="267"/>
      <c r="GN173" s="267"/>
      <c r="GO173" s="267"/>
      <c r="GP173" s="267"/>
      <c r="GQ173" s="267"/>
      <c r="GR173" s="267"/>
      <c r="GS173" s="267"/>
      <c r="GT173" s="267"/>
      <c r="GU173" s="267"/>
      <c r="GV173" s="267"/>
      <c r="GW173" s="267"/>
      <c r="GX173" s="267"/>
      <c r="GY173" s="267"/>
      <c r="GZ173" s="267"/>
      <c r="HA173" s="267"/>
      <c r="HB173" s="267"/>
      <c r="HC173" s="267"/>
      <c r="HD173" s="267"/>
      <c r="HE173" s="267"/>
      <c r="HF173" s="267"/>
      <c r="HG173" s="267"/>
      <c r="HH173" s="267"/>
      <c r="HI173" s="267"/>
      <c r="HJ173" s="267"/>
      <c r="HK173" s="267"/>
      <c r="HL173" s="267"/>
      <c r="HM173" s="267"/>
      <c r="HN173" s="267"/>
      <c r="HO173" s="267"/>
      <c r="HP173" s="267"/>
      <c r="HQ173" s="267"/>
      <c r="HR173" s="267"/>
      <c r="HS173" s="267"/>
      <c r="HT173" s="267"/>
      <c r="HU173" s="267"/>
      <c r="HV173" s="267"/>
      <c r="HW173" s="267"/>
      <c r="HX173" s="267"/>
      <c r="HY173" s="267"/>
      <c r="HZ173" s="267"/>
      <c r="IA173" s="267"/>
      <c r="IB173" s="267"/>
      <c r="IC173" s="267"/>
      <c r="ID173" s="267"/>
      <c r="IE173" s="267"/>
      <c r="IF173" s="267"/>
      <c r="IG173" s="267"/>
      <c r="IH173" s="267"/>
      <c r="II173" s="267"/>
      <c r="IJ173" s="267"/>
      <c r="IK173" s="267"/>
      <c r="IL173" s="267"/>
      <c r="IM173" s="267"/>
      <c r="IN173" s="267"/>
      <c r="IO173" s="267"/>
      <c r="IP173" s="267"/>
      <c r="IQ173" s="267"/>
      <c r="IR173" s="267"/>
      <c r="IS173" s="267"/>
      <c r="IT173" s="267"/>
      <c r="IU173" s="267"/>
      <c r="IV173" s="267"/>
      <c r="IW173" s="267"/>
      <c r="IX173" s="267"/>
      <c r="IY173" s="267"/>
      <c r="IZ173" s="267"/>
      <c r="JA173" s="267"/>
      <c r="JB173" s="267"/>
      <c r="JC173" s="267"/>
      <c r="JD173" s="267"/>
      <c r="JE173" s="267"/>
      <c r="JF173" s="267"/>
      <c r="JG173" s="267"/>
      <c r="JH173" s="267"/>
      <c r="JI173" s="267"/>
      <c r="JJ173" s="267"/>
      <c r="JK173" s="267"/>
      <c r="JL173" s="267"/>
      <c r="JM173" s="267"/>
      <c r="JN173" s="267"/>
      <c r="JO173" s="267"/>
      <c r="JP173" s="267"/>
      <c r="JQ173" s="267"/>
      <c r="JR173" s="267"/>
      <c r="JS173" s="267"/>
      <c r="JT173" s="267"/>
      <c r="JU173" s="267"/>
      <c r="JV173" s="267"/>
      <c r="JW173" s="267"/>
      <c r="JX173" s="267"/>
      <c r="JY173" s="267"/>
      <c r="JZ173" s="267"/>
      <c r="KA173" s="267"/>
      <c r="KB173" s="267"/>
      <c r="KC173" s="267"/>
      <c r="KD173" s="267"/>
      <c r="KE173" s="267"/>
      <c r="KF173" s="267"/>
      <c r="KG173" s="267"/>
      <c r="KH173" s="267"/>
      <c r="KI173" s="267"/>
      <c r="KJ173" s="267"/>
      <c r="KK173" s="267"/>
      <c r="KL173" s="267"/>
      <c r="KM173" s="267"/>
      <c r="KN173" s="267"/>
      <c r="KO173" s="267"/>
      <c r="KP173" s="267"/>
      <c r="KQ173" s="267"/>
      <c r="KR173" s="267"/>
      <c r="KS173" s="267"/>
      <c r="KT173" s="267"/>
      <c r="KU173" s="267"/>
      <c r="KV173" s="267"/>
      <c r="KW173" s="267"/>
      <c r="KX173" s="267"/>
      <c r="KY173" s="267"/>
      <c r="KZ173" s="267"/>
      <c r="LA173" s="267"/>
      <c r="LB173" s="267"/>
      <c r="LC173" s="267"/>
      <c r="LD173" s="267"/>
      <c r="LE173" s="267"/>
      <c r="LF173" s="267"/>
      <c r="LG173" s="267"/>
      <c r="LH173" s="267"/>
      <c r="LI173" s="267"/>
      <c r="LJ173" s="267"/>
      <c r="LK173" s="267"/>
      <c r="LL173" s="267"/>
      <c r="LM173" s="267"/>
      <c r="LN173" s="267"/>
      <c r="LO173" s="267"/>
      <c r="LP173" s="267"/>
      <c r="LQ173" s="267"/>
      <c r="LR173" s="267"/>
      <c r="LS173" s="267"/>
      <c r="LT173" s="267"/>
      <c r="LU173" s="267"/>
      <c r="LV173" s="267"/>
      <c r="LW173" s="267"/>
      <c r="LX173" s="267"/>
      <c r="LY173" s="267"/>
      <c r="LZ173" s="267"/>
      <c r="MA173" s="267"/>
      <c r="MB173" s="267"/>
      <c r="MC173" s="267"/>
      <c r="MD173" s="267"/>
      <c r="ME173" s="267"/>
      <c r="MF173" s="267"/>
      <c r="MG173" s="267"/>
      <c r="MH173" s="267"/>
      <c r="MI173" s="267"/>
      <c r="MJ173" s="267"/>
      <c r="MK173" s="267"/>
      <c r="ML173" s="267"/>
      <c r="MM173" s="267"/>
      <c r="MN173" s="267"/>
      <c r="MO173" s="267"/>
      <c r="MP173" s="267"/>
      <c r="MQ173" s="267"/>
      <c r="MR173" s="267"/>
      <c r="MS173" s="267"/>
      <c r="MT173" s="267"/>
      <c r="MU173" s="267"/>
      <c r="MV173" s="267"/>
      <c r="MW173" s="267"/>
      <c r="MX173" s="267"/>
      <c r="MY173" s="267"/>
      <c r="MZ173" s="267"/>
      <c r="NA173" s="267"/>
      <c r="NB173" s="267"/>
      <c r="NC173" s="267"/>
      <c r="ND173" s="267"/>
      <c r="NE173" s="267"/>
      <c r="NF173" s="267"/>
      <c r="NG173" s="267"/>
      <c r="NH173" s="267"/>
      <c r="NI173" s="267"/>
      <c r="NJ173" s="267"/>
      <c r="NK173" s="267"/>
      <c r="NL173" s="267"/>
      <c r="NM173" s="267"/>
      <c r="NN173" s="267"/>
      <c r="NO173" s="267"/>
      <c r="NP173" s="267"/>
      <c r="NQ173" s="267"/>
      <c r="NR173" s="267"/>
      <c r="NS173" s="267"/>
      <c r="NT173" s="267"/>
      <c r="NU173" s="267"/>
      <c r="NV173" s="267"/>
      <c r="NW173" s="267"/>
      <c r="NX173" s="267"/>
      <c r="NY173" s="267"/>
      <c r="NZ173" s="267"/>
      <c r="OA173" s="267"/>
      <c r="OB173" s="267"/>
      <c r="OC173" s="267"/>
      <c r="OD173" s="267"/>
      <c r="OE173" s="267"/>
      <c r="OF173" s="267"/>
      <c r="OG173" s="267"/>
      <c r="OH173" s="267"/>
      <c r="OI173" s="267"/>
      <c r="OJ173" s="267"/>
      <c r="OK173" s="267"/>
      <c r="OL173" s="267"/>
      <c r="OM173" s="267"/>
      <c r="ON173" s="267"/>
      <c r="OO173" s="267"/>
      <c r="OP173" s="267"/>
      <c r="OQ173" s="267"/>
      <c r="OR173" s="267"/>
      <c r="OS173" s="267"/>
      <c r="OT173" s="267"/>
      <c r="OU173" s="267"/>
      <c r="OV173" s="267"/>
      <c r="OW173" s="267"/>
      <c r="OX173" s="267"/>
      <c r="OY173" s="267"/>
      <c r="OZ173" s="267"/>
      <c r="PA173" s="267"/>
      <c r="PB173" s="267"/>
      <c r="PC173" s="267"/>
      <c r="PD173" s="267"/>
      <c r="PE173" s="267"/>
      <c r="PF173" s="267"/>
      <c r="PG173" s="267"/>
      <c r="PH173" s="267"/>
      <c r="PI173" s="267"/>
      <c r="PJ173" s="267"/>
      <c r="PK173" s="267"/>
      <c r="PL173" s="267"/>
      <c r="PM173" s="267"/>
      <c r="PN173" s="267"/>
      <c r="PO173" s="267"/>
      <c r="PP173" s="267"/>
      <c r="PQ173" s="267"/>
      <c r="PR173" s="267"/>
      <c r="PS173" s="267"/>
      <c r="PT173" s="267"/>
      <c r="PU173" s="267"/>
      <c r="PV173" s="267"/>
      <c r="PW173" s="267"/>
      <c r="PX173" s="267"/>
      <c r="PY173" s="267"/>
      <c r="PZ173" s="267"/>
      <c r="QA173" s="267"/>
      <c r="QB173" s="267"/>
      <c r="QC173" s="267"/>
      <c r="QD173" s="267"/>
      <c r="QE173" s="267"/>
      <c r="QF173" s="267"/>
      <c r="QG173" s="267"/>
      <c r="QH173" s="267"/>
      <c r="QI173" s="267"/>
      <c r="QJ173" s="267"/>
      <c r="QK173" s="267"/>
      <c r="QL173" s="267"/>
      <c r="QM173" s="267"/>
      <c r="QN173" s="267"/>
      <c r="QO173" s="267"/>
      <c r="QP173" s="267"/>
      <c r="QQ173" s="267"/>
      <c r="QR173" s="267"/>
      <c r="QS173" s="267"/>
      <c r="QT173" s="267"/>
      <c r="QU173" s="267"/>
      <c r="QV173" s="267"/>
      <c r="QW173" s="267"/>
      <c r="QX173" s="267"/>
      <c r="QY173" s="267"/>
      <c r="QZ173" s="267"/>
      <c r="RA173" s="267"/>
      <c r="RB173" s="267"/>
      <c r="RC173" s="267"/>
      <c r="RD173" s="267"/>
      <c r="RE173" s="267"/>
      <c r="RF173" s="267"/>
      <c r="RG173" s="267"/>
      <c r="RH173" s="267"/>
      <c r="RI173" s="267"/>
      <c r="RJ173" s="267"/>
      <c r="RK173" s="267"/>
      <c r="RL173" s="267"/>
      <c r="RM173" s="267"/>
      <c r="RN173" s="267"/>
      <c r="RO173" s="267"/>
      <c r="RP173" s="267"/>
      <c r="RQ173" s="267"/>
      <c r="RR173" s="267"/>
      <c r="RS173" s="267"/>
      <c r="RT173" s="267"/>
      <c r="RU173" s="267"/>
      <c r="RV173" s="267"/>
      <c r="RW173" s="267"/>
      <c r="RX173" s="267"/>
      <c r="RY173" s="267"/>
      <c r="RZ173" s="267"/>
      <c r="SA173" s="267"/>
      <c r="SB173" s="267"/>
      <c r="SC173" s="267"/>
      <c r="SD173" s="267"/>
      <c r="SE173" s="267"/>
      <c r="SF173" s="267"/>
      <c r="SG173" s="267"/>
      <c r="SH173" s="267"/>
      <c r="SI173" s="267"/>
      <c r="SJ173" s="267"/>
      <c r="SK173" s="267"/>
      <c r="SL173" s="267"/>
      <c r="SM173" s="267"/>
      <c r="SN173" s="267"/>
      <c r="SO173" s="267"/>
      <c r="SP173" s="267"/>
      <c r="SQ173" s="267"/>
      <c r="SR173" s="267"/>
      <c r="SS173" s="267"/>
      <c r="ST173" s="267"/>
      <c r="SU173" s="267"/>
      <c r="SV173" s="267"/>
      <c r="SW173" s="267"/>
      <c r="SX173" s="267"/>
      <c r="SY173" s="267"/>
      <c r="SZ173" s="267"/>
      <c r="TA173" s="267"/>
      <c r="TB173" s="267"/>
      <c r="TC173" s="267"/>
      <c r="TD173" s="267"/>
      <c r="TE173" s="267"/>
      <c r="TF173" s="267"/>
      <c r="TG173" s="267"/>
      <c r="TH173" s="267"/>
      <c r="TI173" s="267"/>
      <c r="TJ173" s="267"/>
      <c r="TK173" s="267"/>
      <c r="TL173" s="267"/>
      <c r="TM173" s="267"/>
      <c r="TN173" s="267"/>
      <c r="TO173" s="267"/>
      <c r="TP173" s="267"/>
      <c r="TQ173" s="267"/>
      <c r="TR173" s="267"/>
      <c r="TS173" s="267"/>
      <c r="TT173" s="267"/>
      <c r="TU173" s="267"/>
      <c r="TV173" s="267"/>
      <c r="TW173" s="267"/>
      <c r="TX173" s="267"/>
      <c r="TY173" s="267"/>
      <c r="TZ173" s="267"/>
      <c r="UA173" s="267"/>
      <c r="UB173" s="267"/>
      <c r="UC173" s="267"/>
      <c r="UD173" s="267"/>
      <c r="UE173" s="267"/>
      <c r="UF173" s="267"/>
      <c r="UG173" s="267"/>
      <c r="UH173" s="267"/>
      <c r="UI173" s="267"/>
      <c r="UJ173" s="267"/>
      <c r="UK173" s="267"/>
      <c r="UL173" s="267"/>
      <c r="UM173" s="267"/>
      <c r="UN173" s="267"/>
      <c r="UO173" s="267"/>
      <c r="UP173" s="267"/>
      <c r="UQ173" s="267"/>
      <c r="UR173" s="267"/>
      <c r="US173" s="267"/>
      <c r="UT173" s="267"/>
      <c r="UU173" s="267"/>
      <c r="UV173" s="267"/>
      <c r="UW173" s="267"/>
      <c r="UX173" s="267"/>
      <c r="UY173" s="267"/>
      <c r="UZ173" s="267"/>
      <c r="VA173" s="267"/>
      <c r="VB173" s="267"/>
      <c r="VC173" s="267"/>
      <c r="VD173" s="267"/>
      <c r="VE173" s="267"/>
      <c r="VF173" s="267"/>
      <c r="VG173" s="267"/>
      <c r="VH173" s="267"/>
      <c r="VI173" s="267"/>
      <c r="VJ173" s="267"/>
      <c r="VK173" s="267"/>
      <c r="VL173" s="267"/>
      <c r="VM173" s="267"/>
      <c r="VN173" s="267"/>
      <c r="VO173" s="267"/>
      <c r="VP173" s="267"/>
      <c r="VQ173" s="267"/>
      <c r="VR173" s="267"/>
      <c r="VS173" s="267"/>
      <c r="VT173" s="267"/>
      <c r="VU173" s="267"/>
      <c r="VV173" s="267"/>
      <c r="VW173" s="267"/>
      <c r="VX173" s="267"/>
      <c r="VY173" s="267"/>
      <c r="VZ173" s="267"/>
      <c r="WA173" s="267"/>
      <c r="WB173" s="267"/>
      <c r="WC173" s="267"/>
      <c r="WD173" s="267"/>
      <c r="WE173" s="267"/>
      <c r="WF173" s="267"/>
      <c r="WG173" s="267"/>
      <c r="WH173" s="267"/>
      <c r="WI173" s="267"/>
      <c r="WJ173" s="267"/>
      <c r="WK173" s="267"/>
      <c r="WL173" s="267"/>
      <c r="WM173" s="267"/>
      <c r="WN173" s="267"/>
      <c r="WO173" s="267"/>
      <c r="WP173" s="267"/>
      <c r="WQ173" s="267"/>
      <c r="WR173" s="267"/>
      <c r="WS173" s="267"/>
      <c r="WT173" s="267"/>
      <c r="WU173" s="267"/>
      <c r="WV173" s="267"/>
      <c r="WW173" s="267"/>
      <c r="WX173" s="267"/>
      <c r="WY173" s="267"/>
      <c r="WZ173" s="267"/>
      <c r="XA173" s="267"/>
      <c r="XB173" s="267"/>
      <c r="XC173" s="267"/>
      <c r="XD173" s="267"/>
      <c r="XE173" s="267"/>
      <c r="XF173" s="267"/>
      <c r="XG173" s="267"/>
      <c r="XH173" s="267"/>
      <c r="XI173" s="267"/>
      <c r="XJ173" s="267"/>
      <c r="XK173" s="267"/>
      <c r="XL173" s="267"/>
      <c r="XM173" s="267"/>
      <c r="XN173" s="267"/>
      <c r="XO173" s="267"/>
      <c r="XP173" s="267"/>
      <c r="XQ173" s="267"/>
      <c r="XR173" s="267"/>
      <c r="XS173" s="267"/>
      <c r="XT173" s="267"/>
      <c r="XU173" s="267"/>
      <c r="XV173" s="267"/>
      <c r="XW173" s="267"/>
      <c r="XX173" s="267"/>
      <c r="XY173" s="267"/>
      <c r="XZ173" s="267"/>
      <c r="YA173" s="267"/>
      <c r="YB173" s="267"/>
      <c r="YC173" s="267"/>
      <c r="YD173" s="267"/>
      <c r="YE173" s="267"/>
      <c r="YF173" s="267"/>
      <c r="YG173" s="267"/>
      <c r="YH173" s="267"/>
      <c r="YI173" s="267"/>
      <c r="YJ173" s="267"/>
      <c r="YK173" s="267"/>
      <c r="YL173" s="267"/>
      <c r="YM173" s="267"/>
      <c r="YN173" s="267"/>
      <c r="YO173" s="267"/>
      <c r="YP173" s="267"/>
      <c r="YQ173" s="267"/>
      <c r="YR173" s="267"/>
      <c r="YS173" s="267"/>
      <c r="YT173" s="267"/>
      <c r="YU173" s="267"/>
      <c r="YV173" s="267"/>
      <c r="YW173" s="267"/>
      <c r="YX173" s="267"/>
      <c r="YY173" s="267"/>
      <c r="YZ173" s="267"/>
      <c r="ZA173" s="267"/>
      <c r="ZB173" s="267"/>
      <c r="ZC173" s="267"/>
      <c r="ZD173" s="267"/>
      <c r="ZE173" s="267"/>
      <c r="ZF173" s="267"/>
      <c r="ZG173" s="267"/>
      <c r="ZH173" s="267"/>
      <c r="ZI173" s="267"/>
      <c r="ZJ173" s="267"/>
      <c r="ZK173" s="267"/>
      <c r="ZL173" s="267"/>
      <c r="ZM173" s="267"/>
      <c r="ZN173" s="267"/>
      <c r="ZO173" s="267"/>
      <c r="ZP173" s="267"/>
      <c r="ZQ173" s="267"/>
      <c r="ZR173" s="267"/>
      <c r="ZS173" s="267"/>
      <c r="ZT173" s="267"/>
      <c r="ZU173" s="267"/>
      <c r="ZV173" s="267"/>
      <c r="ZW173" s="267"/>
      <c r="ZX173" s="267"/>
      <c r="ZY173" s="267"/>
      <c r="ZZ173" s="267"/>
      <c r="AAA173" s="267"/>
      <c r="AAB173" s="267"/>
      <c r="AAC173" s="267"/>
      <c r="AAD173" s="267"/>
      <c r="AAE173" s="267"/>
      <c r="AAF173" s="267"/>
      <c r="AAG173" s="267"/>
      <c r="AAH173" s="267"/>
      <c r="AAI173" s="267"/>
      <c r="AAJ173" s="267"/>
      <c r="AAK173" s="267"/>
      <c r="AAL173" s="267"/>
      <c r="AAM173" s="267"/>
      <c r="AAN173" s="267"/>
      <c r="AAO173" s="267"/>
      <c r="AAP173" s="267"/>
      <c r="AAQ173" s="267"/>
      <c r="AAR173" s="267"/>
      <c r="AAS173" s="267"/>
      <c r="AAT173" s="267"/>
      <c r="AAU173" s="267"/>
      <c r="AAV173" s="267"/>
      <c r="AAW173" s="267"/>
      <c r="AAX173" s="267"/>
      <c r="AAY173" s="267"/>
      <c r="AAZ173" s="267"/>
      <c r="ABA173" s="267"/>
      <c r="ABB173" s="267"/>
      <c r="ABC173" s="267"/>
      <c r="ABD173" s="267"/>
      <c r="ABE173" s="267"/>
      <c r="ABF173" s="267"/>
      <c r="ABG173" s="267"/>
      <c r="ABH173" s="267"/>
      <c r="ABI173" s="267"/>
      <c r="ABJ173" s="267"/>
      <c r="ABK173" s="267"/>
      <c r="ABL173" s="267"/>
      <c r="ABM173" s="267"/>
      <c r="ABN173" s="267"/>
      <c r="ABO173" s="267"/>
      <c r="ABP173" s="267"/>
      <c r="ABQ173" s="267"/>
      <c r="ABR173" s="267"/>
      <c r="ABS173" s="267"/>
      <c r="ABT173" s="267"/>
      <c r="ABU173" s="267"/>
      <c r="ABV173" s="267"/>
      <c r="ABW173" s="267"/>
      <c r="ABX173" s="267"/>
      <c r="ABY173" s="267"/>
      <c r="ABZ173" s="267"/>
      <c r="ACA173" s="267"/>
      <c r="ACB173" s="267"/>
      <c r="ACC173" s="267"/>
      <c r="ACD173" s="267"/>
      <c r="ACE173" s="267"/>
      <c r="ACF173" s="267"/>
      <c r="ACG173" s="267"/>
      <c r="ACH173" s="267"/>
      <c r="ACI173" s="267"/>
      <c r="ACJ173" s="267"/>
      <c r="ACK173" s="267"/>
      <c r="ACL173" s="267"/>
      <c r="ACM173" s="267"/>
      <c r="ACN173" s="267"/>
      <c r="ACO173" s="267"/>
      <c r="ACP173" s="267"/>
      <c r="ACQ173" s="267"/>
      <c r="ACR173" s="267"/>
      <c r="ACS173" s="267"/>
      <c r="ACT173" s="267"/>
      <c r="ACU173" s="267"/>
      <c r="ACV173" s="267"/>
      <c r="ACW173" s="267"/>
      <c r="ACX173" s="267"/>
      <c r="ACY173" s="267"/>
      <c r="ACZ173" s="267"/>
      <c r="ADA173" s="267"/>
      <c r="ADB173" s="267"/>
      <c r="ADC173" s="267"/>
      <c r="ADD173" s="267"/>
      <c r="ADE173" s="267"/>
      <c r="ADF173" s="267"/>
      <c r="ADG173" s="267"/>
      <c r="ADH173" s="267"/>
      <c r="ADI173" s="267"/>
      <c r="ADJ173" s="267"/>
      <c r="ADK173" s="267"/>
      <c r="ADL173" s="267"/>
      <c r="ADM173" s="267"/>
      <c r="ADN173" s="267"/>
      <c r="ADO173" s="267"/>
      <c r="ADP173" s="267"/>
      <c r="ADQ173" s="267"/>
      <c r="ADR173" s="267"/>
      <c r="ADS173" s="267"/>
      <c r="ADT173" s="267"/>
      <c r="ADU173" s="267"/>
      <c r="ADV173" s="267"/>
      <c r="ADW173" s="267"/>
      <c r="ADX173" s="267"/>
      <c r="ADY173" s="267"/>
      <c r="ADZ173" s="267"/>
      <c r="AEA173" s="267"/>
      <c r="AEB173" s="267"/>
      <c r="AEC173" s="267"/>
      <c r="AED173" s="267"/>
      <c r="AEE173" s="267"/>
      <c r="AEF173" s="267"/>
      <c r="AEG173" s="267"/>
      <c r="AEH173" s="267"/>
      <c r="AEI173" s="267"/>
      <c r="AEJ173" s="267"/>
      <c r="AEK173" s="267"/>
      <c r="AEL173" s="267"/>
      <c r="AEM173" s="267"/>
      <c r="AEN173" s="267"/>
      <c r="AEO173" s="267"/>
      <c r="AEP173" s="267"/>
      <c r="AEQ173" s="267"/>
      <c r="AER173" s="267"/>
      <c r="AES173" s="267"/>
      <c r="AET173" s="267"/>
      <c r="AEU173" s="267"/>
      <c r="AEV173" s="267"/>
      <c r="AEW173" s="267"/>
      <c r="AEX173" s="267"/>
      <c r="AEY173" s="267"/>
      <c r="AEZ173" s="267"/>
      <c r="AFA173" s="267"/>
      <c r="AFB173" s="267"/>
      <c r="AFC173" s="267"/>
      <c r="AFD173" s="267"/>
      <c r="AFE173" s="267"/>
      <c r="AFF173" s="267"/>
      <c r="AFG173" s="267"/>
      <c r="AFH173" s="267"/>
      <c r="AFI173" s="267"/>
      <c r="AFJ173" s="267"/>
      <c r="AFK173" s="267"/>
      <c r="AFL173" s="267"/>
      <c r="AFM173" s="267"/>
      <c r="AFN173" s="267"/>
      <c r="AFO173" s="267"/>
      <c r="AFP173" s="267"/>
      <c r="AFQ173" s="267"/>
      <c r="AFR173" s="267"/>
      <c r="AFS173" s="267"/>
      <c r="AFT173" s="267"/>
      <c r="AFU173" s="267"/>
      <c r="AFV173" s="267"/>
      <c r="AFW173" s="267"/>
      <c r="AFX173" s="267"/>
      <c r="AFY173" s="267"/>
      <c r="AFZ173" s="267"/>
      <c r="AGA173" s="267"/>
      <c r="AGB173" s="267"/>
      <c r="AGC173" s="267"/>
      <c r="AGD173" s="267"/>
      <c r="AGE173" s="267"/>
      <c r="AGF173" s="267"/>
      <c r="AGG173" s="267"/>
      <c r="AGH173" s="267"/>
      <c r="AGI173" s="267"/>
      <c r="AGJ173" s="267"/>
      <c r="AGK173" s="267"/>
      <c r="AGL173" s="267"/>
      <c r="AGM173" s="267"/>
      <c r="AGN173" s="267"/>
      <c r="AGO173" s="267"/>
      <c r="AGP173" s="267"/>
      <c r="AGQ173" s="267"/>
      <c r="AGR173" s="267"/>
      <c r="AGS173" s="267"/>
      <c r="AGT173" s="267"/>
      <c r="AGU173" s="267"/>
      <c r="AGV173" s="267"/>
      <c r="AGW173" s="267"/>
      <c r="AGX173" s="267"/>
      <c r="AGY173" s="267"/>
      <c r="AGZ173" s="267"/>
      <c r="AHA173" s="267"/>
      <c r="AHB173" s="267"/>
      <c r="AHC173" s="267"/>
      <c r="AHD173" s="267"/>
      <c r="AHE173" s="267"/>
      <c r="AHF173" s="267"/>
      <c r="AHG173" s="267"/>
      <c r="AHH173" s="267"/>
      <c r="AHI173" s="267"/>
      <c r="AHJ173" s="267"/>
      <c r="AHK173" s="267"/>
      <c r="AHL173" s="267"/>
      <c r="AHM173" s="267"/>
      <c r="AHN173" s="267"/>
      <c r="AHO173" s="267"/>
      <c r="AHP173" s="267"/>
      <c r="AHQ173" s="267"/>
      <c r="AHR173" s="267"/>
      <c r="AHS173" s="267"/>
      <c r="AHT173" s="267"/>
      <c r="AHU173" s="267"/>
      <c r="AHV173" s="267"/>
      <c r="AHW173" s="267"/>
      <c r="AHX173" s="267"/>
      <c r="AHY173" s="267"/>
      <c r="AHZ173" s="267"/>
      <c r="AIA173" s="267"/>
      <c r="AIB173" s="267"/>
      <c r="AIC173" s="267"/>
      <c r="AID173" s="267"/>
      <c r="AIE173" s="267"/>
      <c r="AIF173" s="267"/>
      <c r="AIG173" s="267"/>
      <c r="AIH173" s="267"/>
      <c r="AII173" s="267"/>
      <c r="AIJ173" s="267"/>
      <c r="AIK173" s="267"/>
      <c r="AIL173" s="267"/>
      <c r="AIM173" s="267"/>
      <c r="AIN173" s="267"/>
      <c r="AIO173" s="267"/>
      <c r="AIP173" s="267"/>
      <c r="AIQ173" s="267"/>
      <c r="AIR173" s="267"/>
      <c r="AIS173" s="267"/>
      <c r="AIT173" s="267"/>
      <c r="AIU173" s="267"/>
      <c r="AIV173" s="267"/>
      <c r="AIW173" s="267"/>
      <c r="AIX173" s="267"/>
      <c r="AIY173" s="267"/>
      <c r="AIZ173" s="267"/>
      <c r="AJA173" s="267"/>
      <c r="AJB173" s="267"/>
      <c r="AJC173" s="267"/>
      <c r="AJD173" s="267"/>
      <c r="AJE173" s="267"/>
      <c r="AJF173" s="267"/>
      <c r="AJG173" s="267"/>
      <c r="AJH173" s="267"/>
      <c r="AJI173" s="267"/>
      <c r="AJJ173" s="267"/>
      <c r="AJK173" s="267"/>
      <c r="AJL173" s="267"/>
      <c r="AJM173" s="267"/>
      <c r="AJN173" s="267"/>
      <c r="AJO173" s="267"/>
      <c r="AJP173" s="267"/>
      <c r="AJQ173" s="267"/>
      <c r="AJR173" s="267"/>
      <c r="AJS173" s="267"/>
      <c r="AJT173" s="267"/>
      <c r="AJU173" s="267"/>
      <c r="AJV173" s="267"/>
      <c r="AJW173" s="267"/>
      <c r="AJX173" s="267"/>
      <c r="AJY173" s="267"/>
      <c r="AJZ173" s="267"/>
      <c r="AKA173" s="267"/>
      <c r="AKB173" s="267"/>
      <c r="AKC173" s="267"/>
      <c r="AKD173" s="267"/>
      <c r="AKE173" s="267"/>
      <c r="AKF173" s="267"/>
      <c r="AKG173" s="267"/>
      <c r="AKH173" s="267"/>
      <c r="AKI173" s="267"/>
      <c r="AKJ173" s="267"/>
      <c r="AKK173" s="267"/>
      <c r="AKL173" s="267"/>
      <c r="AKM173" s="267"/>
      <c r="AKN173" s="267"/>
      <c r="AKO173" s="267"/>
      <c r="AKP173" s="267"/>
      <c r="AKQ173" s="267"/>
      <c r="AKR173" s="267"/>
      <c r="AKS173" s="267"/>
      <c r="AKT173" s="267"/>
      <c r="AKU173" s="267"/>
      <c r="AKV173" s="267"/>
      <c r="AKW173" s="267"/>
      <c r="AKX173" s="267"/>
      <c r="AKY173" s="267"/>
      <c r="AKZ173" s="267"/>
      <c r="ALA173" s="267"/>
      <c r="ALB173" s="267"/>
      <c r="ALC173" s="267"/>
      <c r="ALD173" s="267"/>
      <c r="ALE173" s="267"/>
      <c r="ALF173" s="267"/>
      <c r="ALG173" s="267"/>
      <c r="ALH173" s="267"/>
      <c r="ALI173" s="267"/>
      <c r="ALJ173" s="267"/>
      <c r="ALK173" s="267"/>
      <c r="ALL173" s="267"/>
      <c r="ALM173" s="267"/>
      <c r="ALN173" s="267"/>
      <c r="ALO173" s="267"/>
      <c r="ALP173" s="267"/>
      <c r="ALQ173" s="267"/>
      <c r="ALR173" s="267"/>
      <c r="ALS173" s="267"/>
      <c r="ALT173" s="267"/>
      <c r="ALU173" s="267"/>
      <c r="ALV173" s="267"/>
      <c r="ALW173" s="267"/>
      <c r="ALX173" s="267"/>
      <c r="ALY173" s="267"/>
      <c r="ALZ173" s="267"/>
      <c r="AMA173" s="267"/>
      <c r="AMB173" s="267"/>
      <c r="AMC173" s="267"/>
      <c r="AMD173" s="267"/>
      <c r="AME173" s="267"/>
      <c r="AMF173" s="267"/>
      <c r="AMG173" s="267"/>
      <c r="AMH173" s="267"/>
    </row>
    <row r="174" spans="1:1025" s="267" customFormat="1" ht="12.75">
      <c r="A174" s="1012" t="s">
        <v>2406</v>
      </c>
      <c r="B174" s="1007" t="s">
        <v>8414</v>
      </c>
      <c r="C174" s="1047">
        <v>112680388.23</v>
      </c>
      <c r="D174" s="1047">
        <v>-20718040.109999999</v>
      </c>
      <c r="E174" s="1047">
        <v>91962348.120000005</v>
      </c>
      <c r="F174" s="1047">
        <v>72359362.840000004</v>
      </c>
      <c r="G174" s="1047">
        <v>19602985.280000001</v>
      </c>
      <c r="H174" s="1054">
        <f t="shared" si="2"/>
        <v>0.78683683397883208</v>
      </c>
      <c r="I174" s="1007"/>
      <c r="AMI174" s="239"/>
      <c r="AMJ174" s="239"/>
      <c r="AMK174" s="239"/>
    </row>
    <row r="175" spans="1:1025" s="267" customFormat="1" ht="12.75">
      <c r="A175" s="1012" t="s">
        <v>2407</v>
      </c>
      <c r="B175" s="1007" t="s">
        <v>2408</v>
      </c>
      <c r="C175" s="1047">
        <v>1174501854</v>
      </c>
      <c r="D175" s="1047">
        <v>300144908.48000002</v>
      </c>
      <c r="E175" s="1047">
        <v>1474646762.48</v>
      </c>
      <c r="F175" s="1047">
        <v>964850543.44000006</v>
      </c>
      <c r="G175" s="1047">
        <v>509796219.04000002</v>
      </c>
      <c r="H175" s="1054">
        <f t="shared" si="2"/>
        <v>0.65429265366395561</v>
      </c>
      <c r="I175" s="1007"/>
      <c r="AMI175" s="239"/>
      <c r="AMJ175" s="239"/>
      <c r="AMK175" s="239"/>
    </row>
    <row r="176" spans="1:1025" s="267" customFormat="1" ht="12.75">
      <c r="A176" s="1012" t="s">
        <v>2409</v>
      </c>
      <c r="B176" s="1007" t="s">
        <v>2410</v>
      </c>
      <c r="C176" s="1047">
        <v>1140605622</v>
      </c>
      <c r="D176" s="1047">
        <v>308708393.19</v>
      </c>
      <c r="E176" s="1047">
        <v>1449314015.1900001</v>
      </c>
      <c r="F176" s="1047">
        <v>943833405.78999996</v>
      </c>
      <c r="G176" s="1047">
        <v>505480609.39999998</v>
      </c>
      <c r="H176" s="1054">
        <f t="shared" si="2"/>
        <v>0.65122768143953036</v>
      </c>
      <c r="I176" s="1007"/>
      <c r="AMI176" s="239"/>
      <c r="AMJ176" s="239"/>
      <c r="AMK176" s="239"/>
    </row>
    <row r="177" spans="1:1025" s="267" customFormat="1" ht="12.75">
      <c r="A177" s="1012" t="s">
        <v>2411</v>
      </c>
      <c r="B177" s="1007" t="s">
        <v>8415</v>
      </c>
      <c r="C177" s="1047">
        <v>33896232</v>
      </c>
      <c r="D177" s="1047">
        <v>-8563484.7100000009</v>
      </c>
      <c r="E177" s="1047">
        <v>25332747.289999999</v>
      </c>
      <c r="F177" s="1047">
        <v>21017137.649999999</v>
      </c>
      <c r="G177" s="1047">
        <v>4315609.6399999997</v>
      </c>
      <c r="H177" s="1054">
        <f t="shared" si="2"/>
        <v>0.82964304697802871</v>
      </c>
      <c r="I177" s="1007"/>
      <c r="AMI177" s="239"/>
      <c r="AMJ177" s="239"/>
      <c r="AMK177" s="239"/>
    </row>
    <row r="178" spans="1:1025" s="267" customFormat="1" ht="12.75">
      <c r="A178" s="1012" t="s">
        <v>2412</v>
      </c>
      <c r="B178" s="1007" t="s">
        <v>2413</v>
      </c>
      <c r="C178" s="1047">
        <v>560642248.62</v>
      </c>
      <c r="D178" s="1047">
        <v>33408569.48</v>
      </c>
      <c r="E178" s="1047">
        <v>594050818.10000002</v>
      </c>
      <c r="F178" s="1047">
        <v>451974680.83999997</v>
      </c>
      <c r="G178" s="1047">
        <v>142076137.25999999</v>
      </c>
      <c r="H178" s="1054">
        <f t="shared" si="2"/>
        <v>0.76083504486297404</v>
      </c>
      <c r="I178" s="1007"/>
      <c r="AMI178" s="239"/>
      <c r="AMJ178" s="239"/>
      <c r="AMK178" s="239"/>
    </row>
    <row r="179" spans="1:1025" s="267" customFormat="1" ht="12.75">
      <c r="A179" s="1055" t="s">
        <v>2414</v>
      </c>
      <c r="B179" s="1007" t="s">
        <v>2415</v>
      </c>
      <c r="C179" s="1047">
        <v>8280000</v>
      </c>
      <c r="D179" s="1047">
        <v>14472986.189999999</v>
      </c>
      <c r="E179" s="1047">
        <v>22752986.190000001</v>
      </c>
      <c r="F179" s="1047">
        <v>13759824.039999999</v>
      </c>
      <c r="G179" s="1047">
        <v>8993162.1500000004</v>
      </c>
      <c r="H179" s="1054">
        <f t="shared" si="2"/>
        <v>0.60474805043601176</v>
      </c>
      <c r="I179" s="1007"/>
      <c r="AMI179" s="239"/>
      <c r="AMJ179" s="239"/>
      <c r="AMK179" s="239"/>
    </row>
    <row r="180" spans="1:1025" s="267" customFormat="1" ht="12.75">
      <c r="A180" s="1012" t="s">
        <v>2416</v>
      </c>
      <c r="B180" s="1007" t="s">
        <v>2415</v>
      </c>
      <c r="C180" s="1047">
        <v>8280000</v>
      </c>
      <c r="D180" s="1047">
        <v>14472986.189999999</v>
      </c>
      <c r="E180" s="1047">
        <v>22752986.190000001</v>
      </c>
      <c r="F180" s="1047">
        <v>13759824.039999999</v>
      </c>
      <c r="G180" s="1047">
        <v>8993162.1500000004</v>
      </c>
      <c r="H180" s="1054">
        <f t="shared" si="2"/>
        <v>0.60474805043601176</v>
      </c>
      <c r="I180" s="1007"/>
      <c r="AMI180" s="239"/>
      <c r="AMJ180" s="239"/>
      <c r="AMK180" s="239"/>
    </row>
    <row r="181" spans="1:1025" s="267" customFormat="1" ht="12.75">
      <c r="A181" s="1055" t="s">
        <v>2417</v>
      </c>
      <c r="B181" s="1007" t="s">
        <v>2418</v>
      </c>
      <c r="C181" s="1047">
        <v>26974731</v>
      </c>
      <c r="D181" s="1047">
        <v>14887763.43</v>
      </c>
      <c r="E181" s="1047">
        <v>41862494.43</v>
      </c>
      <c r="F181" s="1047">
        <v>34244207.600000001</v>
      </c>
      <c r="G181" s="1047">
        <v>7618286.8300000001</v>
      </c>
      <c r="H181" s="1054">
        <f t="shared" si="2"/>
        <v>0.81801641460379648</v>
      </c>
      <c r="I181" s="1007"/>
      <c r="AMI181" s="239"/>
      <c r="AMJ181" s="239"/>
      <c r="AMK181" s="239"/>
    </row>
    <row r="182" spans="1:1025" s="267" customFormat="1" ht="12.75">
      <c r="A182" s="1012" t="s">
        <v>2419</v>
      </c>
      <c r="B182" s="1007" t="s">
        <v>2418</v>
      </c>
      <c r="C182" s="1047">
        <v>26974731</v>
      </c>
      <c r="D182" s="1047">
        <v>14887763.43</v>
      </c>
      <c r="E182" s="1047">
        <v>41862494.43</v>
      </c>
      <c r="F182" s="1047">
        <v>34244207.600000001</v>
      </c>
      <c r="G182" s="1047">
        <v>7618286.8300000001</v>
      </c>
      <c r="H182" s="1054">
        <f t="shared" si="2"/>
        <v>0.81801641460379648</v>
      </c>
      <c r="I182" s="1007"/>
      <c r="AMI182" s="239"/>
      <c r="AMJ182" s="239"/>
      <c r="AMK182" s="239"/>
    </row>
    <row r="183" spans="1:1025" s="267" customFormat="1" ht="12.75">
      <c r="A183" s="1055" t="s">
        <v>2420</v>
      </c>
      <c r="B183" s="1007" t="s">
        <v>2421</v>
      </c>
      <c r="C183" s="1047">
        <v>360299585.62</v>
      </c>
      <c r="D183" s="1047">
        <v>-9208097.2400000002</v>
      </c>
      <c r="E183" s="1047">
        <v>351091488.38</v>
      </c>
      <c r="F183" s="1047">
        <v>290432079.60000002</v>
      </c>
      <c r="G183" s="1047">
        <v>60659408.780000001</v>
      </c>
      <c r="H183" s="1054">
        <f t="shared" si="2"/>
        <v>0.82722620516978773</v>
      </c>
      <c r="I183" s="1007"/>
      <c r="AMI183" s="239"/>
      <c r="AMJ183" s="239"/>
      <c r="AMK183" s="239"/>
    </row>
    <row r="184" spans="1:1025" s="267" customFormat="1" ht="12.75">
      <c r="A184" s="1012" t="s">
        <v>2422</v>
      </c>
      <c r="B184" s="1007" t="s">
        <v>2421</v>
      </c>
      <c r="C184" s="1047">
        <v>360299585.62</v>
      </c>
      <c r="D184" s="1047">
        <v>-9208097.2400000002</v>
      </c>
      <c r="E184" s="1047">
        <v>351091488.38</v>
      </c>
      <c r="F184" s="1047">
        <v>290432079.60000002</v>
      </c>
      <c r="G184" s="1047">
        <v>60659408.780000001</v>
      </c>
      <c r="H184" s="1054">
        <f t="shared" si="2"/>
        <v>0.82722620516978773</v>
      </c>
      <c r="I184" s="1007"/>
      <c r="AMI184" s="239"/>
      <c r="AMJ184" s="239"/>
      <c r="AMK184" s="239"/>
    </row>
    <row r="185" spans="1:1025" s="267" customFormat="1" ht="12.75">
      <c r="A185" s="1055" t="s">
        <v>2423</v>
      </c>
      <c r="B185" s="1007" t="s">
        <v>2424</v>
      </c>
      <c r="C185" s="1047">
        <v>165087932</v>
      </c>
      <c r="D185" s="1047">
        <v>13255917.1</v>
      </c>
      <c r="E185" s="1047">
        <v>178343849.09999999</v>
      </c>
      <c r="F185" s="1047">
        <v>113538569.59999999</v>
      </c>
      <c r="G185" s="1047">
        <v>64805279.5</v>
      </c>
      <c r="H185" s="1054">
        <f t="shared" si="2"/>
        <v>0.63662733631109003</v>
      </c>
      <c r="I185" s="1007"/>
      <c r="AMI185" s="239"/>
      <c r="AMJ185" s="239"/>
      <c r="AMK185" s="239"/>
    </row>
    <row r="186" spans="1:1025" s="267" customFormat="1" ht="12.75">
      <c r="A186" s="1012" t="s">
        <v>2425</v>
      </c>
      <c r="B186" s="1007" t="s">
        <v>2426</v>
      </c>
      <c r="C186" s="1047">
        <v>165087932</v>
      </c>
      <c r="D186" s="1047">
        <v>13255917.1</v>
      </c>
      <c r="E186" s="1047">
        <v>178343849.09999999</v>
      </c>
      <c r="F186" s="1047">
        <v>113538569.59999999</v>
      </c>
      <c r="G186" s="1047">
        <v>64805279.5</v>
      </c>
      <c r="H186" s="1054">
        <f t="shared" si="2"/>
        <v>0.63662733631109003</v>
      </c>
      <c r="I186" s="1007"/>
      <c r="AMI186" s="239"/>
      <c r="AMJ186" s="239"/>
      <c r="AMK186" s="239"/>
    </row>
    <row r="187" spans="1:1025" s="267" customFormat="1" ht="12.75">
      <c r="A187" s="1012" t="s">
        <v>2427</v>
      </c>
      <c r="B187" s="1007" t="s">
        <v>8416</v>
      </c>
      <c r="C187" s="1047">
        <v>1210154826.0999999</v>
      </c>
      <c r="D187" s="1047">
        <v>122995214.48999999</v>
      </c>
      <c r="E187" s="1047">
        <v>1333150040.5899999</v>
      </c>
      <c r="F187" s="1047">
        <v>1130644377.24</v>
      </c>
      <c r="G187" s="1047">
        <v>202505663.34999999</v>
      </c>
      <c r="H187" s="1054">
        <f t="shared" si="2"/>
        <v>0.84809987084396077</v>
      </c>
      <c r="I187" s="1007"/>
      <c r="AMI187" s="239"/>
      <c r="AMJ187" s="239"/>
      <c r="AMK187" s="239"/>
    </row>
    <row r="188" spans="1:1025" s="267" customFormat="1" ht="12.75">
      <c r="A188" s="1055" t="s">
        <v>2428</v>
      </c>
      <c r="B188" s="1007" t="s">
        <v>2429</v>
      </c>
      <c r="C188" s="1047">
        <v>575042110.42999995</v>
      </c>
      <c r="D188" s="1047">
        <v>-244499232.25999999</v>
      </c>
      <c r="E188" s="1047">
        <v>330542878.17000002</v>
      </c>
      <c r="F188" s="1047">
        <v>247094827.56</v>
      </c>
      <c r="G188" s="1047">
        <v>83448050.609999999</v>
      </c>
      <c r="H188" s="1054">
        <f t="shared" si="2"/>
        <v>0.74754243361104211</v>
      </c>
      <c r="I188" s="1007"/>
      <c r="AMI188" s="239"/>
      <c r="AMJ188" s="239"/>
      <c r="AMK188" s="239"/>
    </row>
    <row r="189" spans="1:1025" s="267" customFormat="1" ht="12.75">
      <c r="A189" s="1012" t="s">
        <v>2430</v>
      </c>
      <c r="B189" s="1007" t="s">
        <v>2429</v>
      </c>
      <c r="C189" s="1047">
        <v>575042110.42999995</v>
      </c>
      <c r="D189" s="1047">
        <v>-244499232.25999999</v>
      </c>
      <c r="E189" s="1047">
        <v>330542878.17000002</v>
      </c>
      <c r="F189" s="1047">
        <v>247094827.56</v>
      </c>
      <c r="G189" s="1047">
        <v>83448050.609999999</v>
      </c>
      <c r="H189" s="1054">
        <f t="shared" si="2"/>
        <v>0.74754243361104211</v>
      </c>
      <c r="I189" s="1007"/>
      <c r="AMI189" s="239"/>
      <c r="AMJ189" s="239"/>
      <c r="AMK189" s="239"/>
    </row>
    <row r="190" spans="1:1025" s="267" customFormat="1" ht="12.75">
      <c r="A190" s="1055" t="s">
        <v>2431</v>
      </c>
      <c r="B190" s="1007" t="s">
        <v>8417</v>
      </c>
      <c r="C190" s="1047">
        <v>113037205</v>
      </c>
      <c r="D190" s="1047">
        <v>14358027.98</v>
      </c>
      <c r="E190" s="1047">
        <v>127395232.98</v>
      </c>
      <c r="F190" s="1047">
        <v>108234556.19</v>
      </c>
      <c r="G190" s="1047">
        <v>19160676.789999999</v>
      </c>
      <c r="H190" s="1054">
        <f t="shared" si="2"/>
        <v>0.84959659524302555</v>
      </c>
      <c r="I190" s="1007"/>
      <c r="AMI190" s="239"/>
      <c r="AMJ190" s="239"/>
      <c r="AMK190" s="239"/>
    </row>
    <row r="191" spans="1:1025" s="267" customFormat="1" ht="12.75">
      <c r="A191" s="1012" t="s">
        <v>2432</v>
      </c>
      <c r="B191" s="1007" t="s">
        <v>8417</v>
      </c>
      <c r="C191" s="1047">
        <v>113037205</v>
      </c>
      <c r="D191" s="1047">
        <v>14358027.98</v>
      </c>
      <c r="E191" s="1047">
        <v>127395232.98</v>
      </c>
      <c r="F191" s="1047">
        <v>108234556.19</v>
      </c>
      <c r="G191" s="1047">
        <v>19160676.789999999</v>
      </c>
      <c r="H191" s="1054">
        <f t="shared" si="2"/>
        <v>0.84959659524302555</v>
      </c>
      <c r="I191" s="1007"/>
      <c r="AMI191" s="239"/>
      <c r="AMJ191" s="239"/>
      <c r="AMK191" s="239"/>
    </row>
    <row r="192" spans="1:1025" s="267" customFormat="1" ht="12.75">
      <c r="A192" s="1055" t="s">
        <v>2433</v>
      </c>
      <c r="B192" s="1007" t="s">
        <v>2434</v>
      </c>
      <c r="C192" s="1047">
        <v>70442890</v>
      </c>
      <c r="D192" s="1047">
        <v>20644148.100000001</v>
      </c>
      <c r="E192" s="1047">
        <v>91087038.099999994</v>
      </c>
      <c r="F192" s="1047">
        <v>74203039.920000002</v>
      </c>
      <c r="G192" s="1047">
        <v>16883998.18</v>
      </c>
      <c r="H192" s="1054">
        <f t="shared" si="2"/>
        <v>0.81463884947643284</v>
      </c>
      <c r="I192" s="1007"/>
      <c r="AMI192" s="239"/>
      <c r="AMJ192" s="239"/>
      <c r="AMK192" s="239"/>
    </row>
    <row r="193" spans="1:1025" s="267" customFormat="1" ht="12.75">
      <c r="A193" s="1012" t="s">
        <v>2435</v>
      </c>
      <c r="B193" s="1007" t="s">
        <v>2434</v>
      </c>
      <c r="C193" s="1047">
        <v>70442890</v>
      </c>
      <c r="D193" s="1047">
        <v>20644148.100000001</v>
      </c>
      <c r="E193" s="1047">
        <v>91087038.099999994</v>
      </c>
      <c r="F193" s="1047">
        <v>74203039.920000002</v>
      </c>
      <c r="G193" s="1047">
        <v>16883998.18</v>
      </c>
      <c r="H193" s="1054">
        <f t="shared" si="2"/>
        <v>0.81463884947643284</v>
      </c>
      <c r="I193" s="1007"/>
      <c r="AMI193" s="239"/>
      <c r="AMJ193" s="239"/>
      <c r="AMK193" s="239"/>
    </row>
    <row r="194" spans="1:1025" s="267" customFormat="1" ht="12.75">
      <c r="A194" s="1055" t="s">
        <v>2436</v>
      </c>
      <c r="B194" s="1007" t="s">
        <v>8418</v>
      </c>
      <c r="C194" s="1047">
        <v>261895592.16</v>
      </c>
      <c r="D194" s="1047">
        <v>292322920.51999998</v>
      </c>
      <c r="E194" s="1047">
        <v>554218512.67999995</v>
      </c>
      <c r="F194" s="1047">
        <v>507497796.06999999</v>
      </c>
      <c r="G194" s="1047">
        <v>46720716.609999999</v>
      </c>
      <c r="H194" s="1054">
        <f t="shared" si="2"/>
        <v>0.9156998267992249</v>
      </c>
      <c r="I194" s="1007"/>
      <c r="AMI194" s="239"/>
      <c r="AMJ194" s="239"/>
      <c r="AMK194" s="239"/>
    </row>
    <row r="195" spans="1:1025" s="267" customFormat="1" ht="12.75">
      <c r="A195" s="1012" t="s">
        <v>2437</v>
      </c>
      <c r="B195" s="1007" t="s">
        <v>8419</v>
      </c>
      <c r="C195" s="1047">
        <v>261895592.16</v>
      </c>
      <c r="D195" s="1047">
        <v>292322920.51999998</v>
      </c>
      <c r="E195" s="1047">
        <v>554218512.67999995</v>
      </c>
      <c r="F195" s="1047">
        <v>507497796.06999999</v>
      </c>
      <c r="G195" s="1047">
        <v>46720716.609999999</v>
      </c>
      <c r="H195" s="1054">
        <f t="shared" si="2"/>
        <v>0.9156998267992249</v>
      </c>
      <c r="I195" s="1007"/>
      <c r="AMI195" s="239"/>
      <c r="AMJ195" s="239"/>
      <c r="AMK195" s="239"/>
    </row>
    <row r="196" spans="1:1025" s="267" customFormat="1" ht="12.75">
      <c r="A196" s="1055" t="s">
        <v>2438</v>
      </c>
      <c r="B196" s="1007" t="s">
        <v>2439</v>
      </c>
      <c r="C196" s="1047">
        <v>37777392.219999999</v>
      </c>
      <c r="D196" s="1047">
        <v>-11448528.35</v>
      </c>
      <c r="E196" s="1047">
        <v>26328863.870000001</v>
      </c>
      <c r="F196" s="1047">
        <v>21545482.899999999</v>
      </c>
      <c r="G196" s="1047">
        <v>4783380.97</v>
      </c>
      <c r="H196" s="1054">
        <f t="shared" si="2"/>
        <v>0.81832178579303039</v>
      </c>
      <c r="I196" s="1007"/>
      <c r="AMI196" s="239"/>
      <c r="AMJ196" s="239"/>
      <c r="AMK196" s="239"/>
    </row>
    <row r="197" spans="1:1025" s="267" customFormat="1" ht="12.75">
      <c r="A197" s="1012" t="s">
        <v>2440</v>
      </c>
      <c r="B197" s="1007" t="s">
        <v>2439</v>
      </c>
      <c r="C197" s="1047">
        <v>37777392.219999999</v>
      </c>
      <c r="D197" s="1047">
        <v>-11448528.35</v>
      </c>
      <c r="E197" s="1047">
        <v>26328863.870000001</v>
      </c>
      <c r="F197" s="1047">
        <v>21545482.899999999</v>
      </c>
      <c r="G197" s="1047">
        <v>4783380.97</v>
      </c>
      <c r="H197" s="1054">
        <f t="shared" ref="H197:H260" si="3">F197/E197</f>
        <v>0.81832178579303039</v>
      </c>
      <c r="I197" s="1007"/>
      <c r="AMI197" s="239"/>
      <c r="AMJ197" s="239"/>
      <c r="AMK197" s="239"/>
    </row>
    <row r="198" spans="1:1025" s="267" customFormat="1" ht="12.75">
      <c r="A198" s="1055" t="s">
        <v>2441</v>
      </c>
      <c r="B198" s="1007" t="s">
        <v>2442</v>
      </c>
      <c r="C198" s="1047">
        <v>49803604.520000003</v>
      </c>
      <c r="D198" s="1047">
        <v>41344165.140000001</v>
      </c>
      <c r="E198" s="1047">
        <v>91147769.659999996</v>
      </c>
      <c r="F198" s="1047">
        <v>78661243.560000002</v>
      </c>
      <c r="G198" s="1047">
        <v>12486526.1</v>
      </c>
      <c r="H198" s="1054">
        <f t="shared" si="3"/>
        <v>0.86300788108609439</v>
      </c>
      <c r="I198" s="1007"/>
      <c r="AMI198" s="239"/>
      <c r="AMJ198" s="239"/>
      <c r="AMK198" s="239"/>
    </row>
    <row r="199" spans="1:1025" s="267" customFormat="1" ht="12.75">
      <c r="A199" s="1012" t="s">
        <v>2443</v>
      </c>
      <c r="B199" s="1007" t="s">
        <v>2442</v>
      </c>
      <c r="C199" s="1047">
        <v>49803604.520000003</v>
      </c>
      <c r="D199" s="1047">
        <v>41344165.140000001</v>
      </c>
      <c r="E199" s="1047">
        <v>91147769.659999996</v>
      </c>
      <c r="F199" s="1047">
        <v>78661243.560000002</v>
      </c>
      <c r="G199" s="1047">
        <v>12486526.1</v>
      </c>
      <c r="H199" s="1054">
        <f t="shared" si="3"/>
        <v>0.86300788108609439</v>
      </c>
      <c r="I199" s="1007"/>
      <c r="AMI199" s="239"/>
      <c r="AMJ199" s="239"/>
      <c r="AMK199" s="239"/>
    </row>
    <row r="200" spans="1:1025" s="267" customFormat="1" ht="12.75">
      <c r="A200" s="1012" t="s">
        <v>2444</v>
      </c>
      <c r="B200" s="1007" t="s">
        <v>2445</v>
      </c>
      <c r="C200" s="1047">
        <v>102156031.77</v>
      </c>
      <c r="D200" s="1047">
        <v>10273713.359999999</v>
      </c>
      <c r="E200" s="1047">
        <v>112429745.13</v>
      </c>
      <c r="F200" s="1047">
        <v>93407431.040000007</v>
      </c>
      <c r="G200" s="1047">
        <v>19022314.09</v>
      </c>
      <c r="H200" s="1054">
        <f t="shared" si="3"/>
        <v>0.83080710475679798</v>
      </c>
      <c r="I200" s="1007"/>
      <c r="AMI200" s="239"/>
      <c r="AMJ200" s="239"/>
      <c r="AMK200" s="239"/>
    </row>
    <row r="201" spans="1:1025" s="267" customFormat="1" ht="12.75">
      <c r="A201" s="1012" t="s">
        <v>2446</v>
      </c>
      <c r="B201" s="1007" t="s">
        <v>2445</v>
      </c>
      <c r="C201" s="1047">
        <v>102156031.77</v>
      </c>
      <c r="D201" s="1047">
        <v>10273713.359999999</v>
      </c>
      <c r="E201" s="1047">
        <v>112429745.13</v>
      </c>
      <c r="F201" s="1047">
        <v>93407431.040000007</v>
      </c>
      <c r="G201" s="1047">
        <v>19022314.09</v>
      </c>
      <c r="H201" s="1054">
        <f t="shared" si="3"/>
        <v>0.83080710475679798</v>
      </c>
      <c r="I201" s="1007"/>
      <c r="AMI201" s="239"/>
      <c r="AMJ201" s="239"/>
      <c r="AMK201" s="239"/>
    </row>
    <row r="202" spans="1:1025" s="267" customFormat="1" ht="12.75">
      <c r="A202" s="1012" t="s">
        <v>2447</v>
      </c>
      <c r="B202" s="1007" t="s">
        <v>2448</v>
      </c>
      <c r="C202" s="1047">
        <v>984223114.13</v>
      </c>
      <c r="D202" s="1047">
        <v>362380618.69999999</v>
      </c>
      <c r="E202" s="1047">
        <v>1346603732.8299999</v>
      </c>
      <c r="F202" s="1047">
        <v>878347628.26999998</v>
      </c>
      <c r="G202" s="1047">
        <v>468256104.56</v>
      </c>
      <c r="H202" s="1054">
        <f t="shared" si="3"/>
        <v>0.65226882033371414</v>
      </c>
      <c r="I202" s="1007"/>
      <c r="AMI202" s="239"/>
      <c r="AMJ202" s="239"/>
      <c r="AMK202" s="239"/>
    </row>
    <row r="203" spans="1:1025" s="267" customFormat="1" ht="12.75">
      <c r="A203" s="1055" t="s">
        <v>2449</v>
      </c>
      <c r="B203" s="1007" t="s">
        <v>2450</v>
      </c>
      <c r="C203" s="1047">
        <v>113843179.67</v>
      </c>
      <c r="D203" s="1047">
        <v>6879880.9699999997</v>
      </c>
      <c r="E203" s="1047">
        <v>120723060.64</v>
      </c>
      <c r="F203" s="1047">
        <v>75934102.379999995</v>
      </c>
      <c r="G203" s="1047">
        <v>44788958.259999998</v>
      </c>
      <c r="H203" s="1054">
        <f t="shared" si="3"/>
        <v>0.62899417872147811</v>
      </c>
      <c r="I203" s="1007"/>
      <c r="AMI203" s="239"/>
      <c r="AMJ203" s="239"/>
      <c r="AMK203" s="239"/>
    </row>
    <row r="204" spans="1:1025" s="267" customFormat="1" ht="12.75">
      <c r="A204" s="1012" t="s">
        <v>2451</v>
      </c>
      <c r="B204" s="1007" t="s">
        <v>2450</v>
      </c>
      <c r="C204" s="1047">
        <v>113843179.67</v>
      </c>
      <c r="D204" s="1047">
        <v>6879880.9699999997</v>
      </c>
      <c r="E204" s="1047">
        <v>120723060.64</v>
      </c>
      <c r="F204" s="1047">
        <v>75934102.379999995</v>
      </c>
      <c r="G204" s="1047">
        <v>44788958.259999998</v>
      </c>
      <c r="H204" s="1054">
        <f t="shared" si="3"/>
        <v>0.62899417872147811</v>
      </c>
      <c r="I204" s="1007"/>
      <c r="AMI204" s="239"/>
      <c r="AMJ204" s="239"/>
      <c r="AMK204" s="239"/>
    </row>
    <row r="205" spans="1:1025" s="267" customFormat="1" ht="12.75">
      <c r="A205" s="1055" t="s">
        <v>2452</v>
      </c>
      <c r="B205" s="1007" t="s">
        <v>2453</v>
      </c>
      <c r="C205" s="1047">
        <v>870379934.46000004</v>
      </c>
      <c r="D205" s="1047">
        <v>355500737.73000002</v>
      </c>
      <c r="E205" s="1047">
        <v>1225880672.1900001</v>
      </c>
      <c r="F205" s="1047">
        <v>802413525.88999999</v>
      </c>
      <c r="G205" s="1047">
        <v>423467146.30000001</v>
      </c>
      <c r="H205" s="1054">
        <f t="shared" si="3"/>
        <v>0.65456087537175345</v>
      </c>
      <c r="I205" s="1007"/>
      <c r="AMI205" s="239"/>
      <c r="AMJ205" s="239"/>
      <c r="AMK205" s="239"/>
    </row>
    <row r="206" spans="1:1025" s="239" customFormat="1" ht="12.75">
      <c r="A206" s="1012" t="s">
        <v>2454</v>
      </c>
      <c r="B206" s="1007" t="s">
        <v>2453</v>
      </c>
      <c r="C206" s="1047">
        <v>870379934.46000004</v>
      </c>
      <c r="D206" s="1047">
        <v>355500737.73000002</v>
      </c>
      <c r="E206" s="1047">
        <v>1225880672.1900001</v>
      </c>
      <c r="F206" s="1047">
        <v>802413525.88999999</v>
      </c>
      <c r="G206" s="1047">
        <v>423467146.30000001</v>
      </c>
      <c r="H206" s="1054">
        <f t="shared" si="3"/>
        <v>0.65456087537175345</v>
      </c>
      <c r="I206" s="100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267"/>
      <c r="AF206" s="267"/>
      <c r="AG206" s="267"/>
      <c r="AH206" s="267"/>
      <c r="AI206" s="267"/>
      <c r="AJ206" s="267"/>
      <c r="AK206" s="267"/>
      <c r="AL206" s="267"/>
      <c r="AM206" s="267"/>
      <c r="AN206" s="267"/>
      <c r="AO206" s="267"/>
      <c r="AP206" s="267"/>
      <c r="AQ206" s="267"/>
      <c r="AR206" s="267"/>
      <c r="AS206" s="267"/>
      <c r="AT206" s="267"/>
      <c r="AU206" s="267"/>
      <c r="AV206" s="267"/>
      <c r="AW206" s="267"/>
      <c r="AX206" s="267"/>
      <c r="AY206" s="267"/>
      <c r="AZ206" s="267"/>
      <c r="BA206" s="267"/>
      <c r="BB206" s="267"/>
      <c r="BC206" s="267"/>
      <c r="BD206" s="267"/>
      <c r="BE206" s="267"/>
      <c r="BF206" s="267"/>
      <c r="BG206" s="267"/>
      <c r="BH206" s="267"/>
      <c r="BI206" s="267"/>
      <c r="BJ206" s="267"/>
      <c r="BK206" s="267"/>
      <c r="BL206" s="267"/>
      <c r="BM206" s="267"/>
      <c r="BN206" s="267"/>
      <c r="BO206" s="267"/>
      <c r="BP206" s="267"/>
      <c r="BQ206" s="267"/>
      <c r="BR206" s="267"/>
      <c r="BS206" s="267"/>
      <c r="BT206" s="267"/>
      <c r="BU206" s="267"/>
      <c r="BV206" s="267"/>
      <c r="BW206" s="267"/>
      <c r="BX206" s="267"/>
      <c r="BY206" s="267"/>
      <c r="BZ206" s="267"/>
      <c r="CA206" s="267"/>
      <c r="CB206" s="267"/>
      <c r="CC206" s="267"/>
      <c r="CD206" s="267"/>
      <c r="CE206" s="267"/>
      <c r="CF206" s="267"/>
      <c r="CG206" s="267"/>
      <c r="CH206" s="267"/>
      <c r="CI206" s="267"/>
      <c r="CJ206" s="267"/>
      <c r="CK206" s="267"/>
      <c r="CL206" s="267"/>
      <c r="CM206" s="267"/>
      <c r="CN206" s="267"/>
      <c r="CO206" s="267"/>
      <c r="CP206" s="267"/>
      <c r="CQ206" s="267"/>
      <c r="CR206" s="267"/>
      <c r="CS206" s="267"/>
      <c r="CT206" s="267"/>
      <c r="CU206" s="267"/>
      <c r="CV206" s="267"/>
      <c r="CW206" s="267"/>
      <c r="CX206" s="267"/>
      <c r="CY206" s="267"/>
      <c r="CZ206" s="267"/>
      <c r="DA206" s="267"/>
      <c r="DB206" s="267"/>
      <c r="DC206" s="267"/>
      <c r="DD206" s="267"/>
      <c r="DE206" s="267"/>
      <c r="DF206" s="267"/>
      <c r="DG206" s="267"/>
      <c r="DH206" s="267"/>
      <c r="DI206" s="267"/>
      <c r="DJ206" s="267"/>
      <c r="DK206" s="267"/>
      <c r="DL206" s="267"/>
      <c r="DM206" s="267"/>
      <c r="DN206" s="267"/>
      <c r="DO206" s="267"/>
      <c r="DP206" s="267"/>
      <c r="DQ206" s="267"/>
      <c r="DR206" s="267"/>
      <c r="DS206" s="267"/>
      <c r="DT206" s="267"/>
      <c r="DU206" s="267"/>
      <c r="DV206" s="267"/>
      <c r="DW206" s="267"/>
      <c r="DX206" s="267"/>
      <c r="DY206" s="267"/>
      <c r="DZ206" s="267"/>
      <c r="EA206" s="267"/>
      <c r="EB206" s="267"/>
      <c r="EC206" s="267"/>
      <c r="ED206" s="267"/>
      <c r="EE206" s="267"/>
      <c r="EF206" s="267"/>
      <c r="EG206" s="267"/>
      <c r="EH206" s="267"/>
      <c r="EI206" s="267"/>
      <c r="EJ206" s="267"/>
      <c r="EK206" s="267"/>
      <c r="EL206" s="267"/>
      <c r="EM206" s="267"/>
      <c r="EN206" s="267"/>
      <c r="EO206" s="267"/>
      <c r="EP206" s="267"/>
      <c r="EQ206" s="267"/>
      <c r="ER206" s="267"/>
      <c r="ES206" s="267"/>
      <c r="ET206" s="267"/>
      <c r="EU206" s="267"/>
      <c r="EV206" s="267"/>
      <c r="EW206" s="267"/>
      <c r="EX206" s="267"/>
      <c r="EY206" s="267"/>
      <c r="EZ206" s="267"/>
      <c r="FA206" s="267"/>
      <c r="FB206" s="267"/>
      <c r="FC206" s="267"/>
      <c r="FD206" s="267"/>
      <c r="FE206" s="267"/>
      <c r="FF206" s="267"/>
      <c r="FG206" s="267"/>
      <c r="FH206" s="267"/>
      <c r="FI206" s="267"/>
      <c r="FJ206" s="267"/>
      <c r="FK206" s="267"/>
      <c r="FL206" s="267"/>
      <c r="FM206" s="267"/>
      <c r="FN206" s="267"/>
      <c r="FO206" s="267"/>
      <c r="FP206" s="267"/>
      <c r="FQ206" s="267"/>
      <c r="FR206" s="267"/>
      <c r="FS206" s="267"/>
      <c r="FT206" s="267"/>
      <c r="FU206" s="267"/>
      <c r="FV206" s="267"/>
      <c r="FW206" s="267"/>
      <c r="FX206" s="267"/>
      <c r="FY206" s="267"/>
      <c r="FZ206" s="267"/>
      <c r="GA206" s="267"/>
      <c r="GB206" s="267"/>
      <c r="GC206" s="267"/>
      <c r="GD206" s="267"/>
      <c r="GE206" s="267"/>
      <c r="GF206" s="267"/>
      <c r="GG206" s="267"/>
      <c r="GH206" s="267"/>
      <c r="GI206" s="267"/>
      <c r="GJ206" s="267"/>
      <c r="GK206" s="267"/>
      <c r="GL206" s="267"/>
      <c r="GM206" s="267"/>
      <c r="GN206" s="267"/>
      <c r="GO206" s="267"/>
      <c r="GP206" s="267"/>
      <c r="GQ206" s="267"/>
      <c r="GR206" s="267"/>
      <c r="GS206" s="267"/>
      <c r="GT206" s="267"/>
      <c r="GU206" s="267"/>
      <c r="GV206" s="267"/>
      <c r="GW206" s="267"/>
      <c r="GX206" s="267"/>
      <c r="GY206" s="267"/>
      <c r="GZ206" s="267"/>
      <c r="HA206" s="267"/>
      <c r="HB206" s="267"/>
      <c r="HC206" s="267"/>
      <c r="HD206" s="267"/>
      <c r="HE206" s="267"/>
      <c r="HF206" s="267"/>
      <c r="HG206" s="267"/>
      <c r="HH206" s="267"/>
      <c r="HI206" s="267"/>
      <c r="HJ206" s="267"/>
      <c r="HK206" s="267"/>
      <c r="HL206" s="267"/>
      <c r="HM206" s="267"/>
      <c r="HN206" s="267"/>
      <c r="HO206" s="267"/>
      <c r="HP206" s="267"/>
      <c r="HQ206" s="267"/>
      <c r="HR206" s="267"/>
      <c r="HS206" s="267"/>
      <c r="HT206" s="267"/>
      <c r="HU206" s="267"/>
      <c r="HV206" s="267"/>
      <c r="HW206" s="267"/>
      <c r="HX206" s="267"/>
      <c r="HY206" s="267"/>
      <c r="HZ206" s="267"/>
      <c r="IA206" s="267"/>
      <c r="IB206" s="267"/>
      <c r="IC206" s="267"/>
      <c r="ID206" s="267"/>
      <c r="IE206" s="267"/>
      <c r="IF206" s="267"/>
      <c r="IG206" s="267"/>
      <c r="IH206" s="267"/>
      <c r="II206" s="267"/>
      <c r="IJ206" s="267"/>
      <c r="IK206" s="267"/>
      <c r="IL206" s="267"/>
      <c r="IM206" s="267"/>
      <c r="IN206" s="267"/>
      <c r="IO206" s="267"/>
      <c r="IP206" s="267"/>
      <c r="IQ206" s="267"/>
      <c r="IR206" s="267"/>
      <c r="IS206" s="267"/>
      <c r="IT206" s="267"/>
      <c r="IU206" s="267"/>
      <c r="IV206" s="267"/>
      <c r="IW206" s="267"/>
      <c r="IX206" s="267"/>
      <c r="IY206" s="267"/>
      <c r="IZ206" s="267"/>
      <c r="JA206" s="267"/>
      <c r="JB206" s="267"/>
      <c r="JC206" s="267"/>
      <c r="JD206" s="267"/>
      <c r="JE206" s="267"/>
      <c r="JF206" s="267"/>
      <c r="JG206" s="267"/>
      <c r="JH206" s="267"/>
      <c r="JI206" s="267"/>
      <c r="JJ206" s="267"/>
      <c r="JK206" s="267"/>
      <c r="JL206" s="267"/>
      <c r="JM206" s="267"/>
      <c r="JN206" s="267"/>
      <c r="JO206" s="267"/>
      <c r="JP206" s="267"/>
      <c r="JQ206" s="267"/>
      <c r="JR206" s="267"/>
      <c r="JS206" s="267"/>
      <c r="JT206" s="267"/>
      <c r="JU206" s="267"/>
      <c r="JV206" s="267"/>
      <c r="JW206" s="267"/>
      <c r="JX206" s="267"/>
      <c r="JY206" s="267"/>
      <c r="JZ206" s="267"/>
      <c r="KA206" s="267"/>
      <c r="KB206" s="267"/>
      <c r="KC206" s="267"/>
      <c r="KD206" s="267"/>
      <c r="KE206" s="267"/>
      <c r="KF206" s="267"/>
      <c r="KG206" s="267"/>
      <c r="KH206" s="267"/>
      <c r="KI206" s="267"/>
      <c r="KJ206" s="267"/>
      <c r="KK206" s="267"/>
      <c r="KL206" s="267"/>
      <c r="KM206" s="267"/>
      <c r="KN206" s="267"/>
      <c r="KO206" s="267"/>
      <c r="KP206" s="267"/>
      <c r="KQ206" s="267"/>
      <c r="KR206" s="267"/>
      <c r="KS206" s="267"/>
      <c r="KT206" s="267"/>
      <c r="KU206" s="267"/>
      <c r="KV206" s="267"/>
      <c r="KW206" s="267"/>
      <c r="KX206" s="267"/>
      <c r="KY206" s="267"/>
      <c r="KZ206" s="267"/>
      <c r="LA206" s="267"/>
      <c r="LB206" s="267"/>
      <c r="LC206" s="267"/>
      <c r="LD206" s="267"/>
      <c r="LE206" s="267"/>
      <c r="LF206" s="267"/>
      <c r="LG206" s="267"/>
      <c r="LH206" s="267"/>
      <c r="LI206" s="267"/>
      <c r="LJ206" s="267"/>
      <c r="LK206" s="267"/>
      <c r="LL206" s="267"/>
      <c r="LM206" s="267"/>
      <c r="LN206" s="267"/>
      <c r="LO206" s="267"/>
      <c r="LP206" s="267"/>
      <c r="LQ206" s="267"/>
      <c r="LR206" s="267"/>
      <c r="LS206" s="267"/>
      <c r="LT206" s="267"/>
      <c r="LU206" s="267"/>
      <c r="LV206" s="267"/>
      <c r="LW206" s="267"/>
      <c r="LX206" s="267"/>
      <c r="LY206" s="267"/>
      <c r="LZ206" s="267"/>
      <c r="MA206" s="267"/>
      <c r="MB206" s="267"/>
      <c r="MC206" s="267"/>
      <c r="MD206" s="267"/>
      <c r="ME206" s="267"/>
      <c r="MF206" s="267"/>
      <c r="MG206" s="267"/>
      <c r="MH206" s="267"/>
      <c r="MI206" s="267"/>
      <c r="MJ206" s="267"/>
      <c r="MK206" s="267"/>
      <c r="ML206" s="267"/>
      <c r="MM206" s="267"/>
      <c r="MN206" s="267"/>
      <c r="MO206" s="267"/>
      <c r="MP206" s="267"/>
      <c r="MQ206" s="267"/>
      <c r="MR206" s="267"/>
      <c r="MS206" s="267"/>
      <c r="MT206" s="267"/>
      <c r="MU206" s="267"/>
      <c r="MV206" s="267"/>
      <c r="MW206" s="267"/>
      <c r="MX206" s="267"/>
      <c r="MY206" s="267"/>
      <c r="MZ206" s="267"/>
      <c r="NA206" s="267"/>
      <c r="NB206" s="267"/>
      <c r="NC206" s="267"/>
      <c r="ND206" s="267"/>
      <c r="NE206" s="267"/>
      <c r="NF206" s="267"/>
      <c r="NG206" s="267"/>
      <c r="NH206" s="267"/>
      <c r="NI206" s="267"/>
      <c r="NJ206" s="267"/>
      <c r="NK206" s="267"/>
      <c r="NL206" s="267"/>
      <c r="NM206" s="267"/>
      <c r="NN206" s="267"/>
      <c r="NO206" s="267"/>
      <c r="NP206" s="267"/>
      <c r="NQ206" s="267"/>
      <c r="NR206" s="267"/>
      <c r="NS206" s="267"/>
      <c r="NT206" s="267"/>
      <c r="NU206" s="267"/>
      <c r="NV206" s="267"/>
      <c r="NW206" s="267"/>
      <c r="NX206" s="267"/>
      <c r="NY206" s="267"/>
      <c r="NZ206" s="267"/>
      <c r="OA206" s="267"/>
      <c r="OB206" s="267"/>
      <c r="OC206" s="267"/>
      <c r="OD206" s="267"/>
      <c r="OE206" s="267"/>
      <c r="OF206" s="267"/>
      <c r="OG206" s="267"/>
      <c r="OH206" s="267"/>
      <c r="OI206" s="267"/>
      <c r="OJ206" s="267"/>
      <c r="OK206" s="267"/>
      <c r="OL206" s="267"/>
      <c r="OM206" s="267"/>
      <c r="ON206" s="267"/>
      <c r="OO206" s="267"/>
      <c r="OP206" s="267"/>
      <c r="OQ206" s="267"/>
      <c r="OR206" s="267"/>
      <c r="OS206" s="267"/>
      <c r="OT206" s="267"/>
      <c r="OU206" s="267"/>
      <c r="OV206" s="267"/>
      <c r="OW206" s="267"/>
      <c r="OX206" s="267"/>
      <c r="OY206" s="267"/>
      <c r="OZ206" s="267"/>
      <c r="PA206" s="267"/>
      <c r="PB206" s="267"/>
      <c r="PC206" s="267"/>
      <c r="PD206" s="267"/>
      <c r="PE206" s="267"/>
      <c r="PF206" s="267"/>
      <c r="PG206" s="267"/>
      <c r="PH206" s="267"/>
      <c r="PI206" s="267"/>
      <c r="PJ206" s="267"/>
      <c r="PK206" s="267"/>
      <c r="PL206" s="267"/>
      <c r="PM206" s="267"/>
      <c r="PN206" s="267"/>
      <c r="PO206" s="267"/>
      <c r="PP206" s="267"/>
      <c r="PQ206" s="267"/>
      <c r="PR206" s="267"/>
      <c r="PS206" s="267"/>
      <c r="PT206" s="267"/>
      <c r="PU206" s="267"/>
      <c r="PV206" s="267"/>
      <c r="PW206" s="267"/>
      <c r="PX206" s="267"/>
      <c r="PY206" s="267"/>
      <c r="PZ206" s="267"/>
      <c r="QA206" s="267"/>
      <c r="QB206" s="267"/>
      <c r="QC206" s="267"/>
      <c r="QD206" s="267"/>
      <c r="QE206" s="267"/>
      <c r="QF206" s="267"/>
      <c r="QG206" s="267"/>
      <c r="QH206" s="267"/>
      <c r="QI206" s="267"/>
      <c r="QJ206" s="267"/>
      <c r="QK206" s="267"/>
      <c r="QL206" s="267"/>
      <c r="QM206" s="267"/>
      <c r="QN206" s="267"/>
      <c r="QO206" s="267"/>
      <c r="QP206" s="267"/>
      <c r="QQ206" s="267"/>
      <c r="QR206" s="267"/>
      <c r="QS206" s="267"/>
      <c r="QT206" s="267"/>
      <c r="QU206" s="267"/>
      <c r="QV206" s="267"/>
      <c r="QW206" s="267"/>
      <c r="QX206" s="267"/>
      <c r="QY206" s="267"/>
      <c r="QZ206" s="267"/>
      <c r="RA206" s="267"/>
      <c r="RB206" s="267"/>
      <c r="RC206" s="267"/>
      <c r="RD206" s="267"/>
      <c r="RE206" s="267"/>
      <c r="RF206" s="267"/>
      <c r="RG206" s="267"/>
      <c r="RH206" s="267"/>
      <c r="RI206" s="267"/>
      <c r="RJ206" s="267"/>
      <c r="RK206" s="267"/>
      <c r="RL206" s="267"/>
      <c r="RM206" s="267"/>
      <c r="RN206" s="267"/>
      <c r="RO206" s="267"/>
      <c r="RP206" s="267"/>
      <c r="RQ206" s="267"/>
      <c r="RR206" s="267"/>
      <c r="RS206" s="267"/>
      <c r="RT206" s="267"/>
      <c r="RU206" s="267"/>
      <c r="RV206" s="267"/>
      <c r="RW206" s="267"/>
      <c r="RX206" s="267"/>
      <c r="RY206" s="267"/>
      <c r="RZ206" s="267"/>
      <c r="SA206" s="267"/>
      <c r="SB206" s="267"/>
      <c r="SC206" s="267"/>
      <c r="SD206" s="267"/>
      <c r="SE206" s="267"/>
      <c r="SF206" s="267"/>
      <c r="SG206" s="267"/>
      <c r="SH206" s="267"/>
      <c r="SI206" s="267"/>
      <c r="SJ206" s="267"/>
      <c r="SK206" s="267"/>
      <c r="SL206" s="267"/>
      <c r="SM206" s="267"/>
      <c r="SN206" s="267"/>
      <c r="SO206" s="267"/>
      <c r="SP206" s="267"/>
      <c r="SQ206" s="267"/>
      <c r="SR206" s="267"/>
      <c r="SS206" s="267"/>
      <c r="ST206" s="267"/>
      <c r="SU206" s="267"/>
      <c r="SV206" s="267"/>
      <c r="SW206" s="267"/>
      <c r="SX206" s="267"/>
      <c r="SY206" s="267"/>
      <c r="SZ206" s="267"/>
      <c r="TA206" s="267"/>
      <c r="TB206" s="267"/>
      <c r="TC206" s="267"/>
      <c r="TD206" s="267"/>
      <c r="TE206" s="267"/>
      <c r="TF206" s="267"/>
      <c r="TG206" s="267"/>
      <c r="TH206" s="267"/>
      <c r="TI206" s="267"/>
      <c r="TJ206" s="267"/>
      <c r="TK206" s="267"/>
      <c r="TL206" s="267"/>
      <c r="TM206" s="267"/>
      <c r="TN206" s="267"/>
      <c r="TO206" s="267"/>
      <c r="TP206" s="267"/>
      <c r="TQ206" s="267"/>
      <c r="TR206" s="267"/>
      <c r="TS206" s="267"/>
      <c r="TT206" s="267"/>
      <c r="TU206" s="267"/>
      <c r="TV206" s="267"/>
      <c r="TW206" s="267"/>
      <c r="TX206" s="267"/>
      <c r="TY206" s="267"/>
      <c r="TZ206" s="267"/>
      <c r="UA206" s="267"/>
      <c r="UB206" s="267"/>
      <c r="UC206" s="267"/>
      <c r="UD206" s="267"/>
      <c r="UE206" s="267"/>
      <c r="UF206" s="267"/>
      <c r="UG206" s="267"/>
      <c r="UH206" s="267"/>
      <c r="UI206" s="267"/>
      <c r="UJ206" s="267"/>
      <c r="UK206" s="267"/>
      <c r="UL206" s="267"/>
      <c r="UM206" s="267"/>
      <c r="UN206" s="267"/>
      <c r="UO206" s="267"/>
      <c r="UP206" s="267"/>
      <c r="UQ206" s="267"/>
      <c r="UR206" s="267"/>
      <c r="US206" s="267"/>
      <c r="UT206" s="267"/>
      <c r="UU206" s="267"/>
      <c r="UV206" s="267"/>
      <c r="UW206" s="267"/>
      <c r="UX206" s="267"/>
      <c r="UY206" s="267"/>
      <c r="UZ206" s="267"/>
      <c r="VA206" s="267"/>
      <c r="VB206" s="267"/>
      <c r="VC206" s="267"/>
      <c r="VD206" s="267"/>
      <c r="VE206" s="267"/>
      <c r="VF206" s="267"/>
      <c r="VG206" s="267"/>
      <c r="VH206" s="267"/>
      <c r="VI206" s="267"/>
      <c r="VJ206" s="267"/>
      <c r="VK206" s="267"/>
      <c r="VL206" s="267"/>
      <c r="VM206" s="267"/>
      <c r="VN206" s="267"/>
      <c r="VO206" s="267"/>
      <c r="VP206" s="267"/>
      <c r="VQ206" s="267"/>
      <c r="VR206" s="267"/>
      <c r="VS206" s="267"/>
      <c r="VT206" s="267"/>
      <c r="VU206" s="267"/>
      <c r="VV206" s="267"/>
      <c r="VW206" s="267"/>
      <c r="VX206" s="267"/>
      <c r="VY206" s="267"/>
      <c r="VZ206" s="267"/>
      <c r="WA206" s="267"/>
      <c r="WB206" s="267"/>
      <c r="WC206" s="267"/>
      <c r="WD206" s="267"/>
      <c r="WE206" s="267"/>
      <c r="WF206" s="267"/>
      <c r="WG206" s="267"/>
      <c r="WH206" s="267"/>
      <c r="WI206" s="267"/>
      <c r="WJ206" s="267"/>
      <c r="WK206" s="267"/>
      <c r="WL206" s="267"/>
      <c r="WM206" s="267"/>
      <c r="WN206" s="267"/>
      <c r="WO206" s="267"/>
      <c r="WP206" s="267"/>
      <c r="WQ206" s="267"/>
      <c r="WR206" s="267"/>
      <c r="WS206" s="267"/>
      <c r="WT206" s="267"/>
      <c r="WU206" s="267"/>
      <c r="WV206" s="267"/>
      <c r="WW206" s="267"/>
      <c r="WX206" s="267"/>
      <c r="WY206" s="267"/>
      <c r="WZ206" s="267"/>
      <c r="XA206" s="267"/>
      <c r="XB206" s="267"/>
      <c r="XC206" s="267"/>
      <c r="XD206" s="267"/>
      <c r="XE206" s="267"/>
      <c r="XF206" s="267"/>
      <c r="XG206" s="267"/>
      <c r="XH206" s="267"/>
      <c r="XI206" s="267"/>
      <c r="XJ206" s="267"/>
      <c r="XK206" s="267"/>
      <c r="XL206" s="267"/>
      <c r="XM206" s="267"/>
      <c r="XN206" s="267"/>
      <c r="XO206" s="267"/>
      <c r="XP206" s="267"/>
      <c r="XQ206" s="267"/>
      <c r="XR206" s="267"/>
      <c r="XS206" s="267"/>
      <c r="XT206" s="267"/>
      <c r="XU206" s="267"/>
      <c r="XV206" s="267"/>
      <c r="XW206" s="267"/>
      <c r="XX206" s="267"/>
      <c r="XY206" s="267"/>
      <c r="XZ206" s="267"/>
      <c r="YA206" s="267"/>
      <c r="YB206" s="267"/>
      <c r="YC206" s="267"/>
      <c r="YD206" s="267"/>
      <c r="YE206" s="267"/>
      <c r="YF206" s="267"/>
      <c r="YG206" s="267"/>
      <c r="YH206" s="267"/>
      <c r="YI206" s="267"/>
      <c r="YJ206" s="267"/>
      <c r="YK206" s="267"/>
      <c r="YL206" s="267"/>
      <c r="YM206" s="267"/>
      <c r="YN206" s="267"/>
      <c r="YO206" s="267"/>
      <c r="YP206" s="267"/>
      <c r="YQ206" s="267"/>
      <c r="YR206" s="267"/>
      <c r="YS206" s="267"/>
      <c r="YT206" s="267"/>
      <c r="YU206" s="267"/>
      <c r="YV206" s="267"/>
      <c r="YW206" s="267"/>
      <c r="YX206" s="267"/>
      <c r="YY206" s="267"/>
      <c r="YZ206" s="267"/>
      <c r="ZA206" s="267"/>
      <c r="ZB206" s="267"/>
      <c r="ZC206" s="267"/>
      <c r="ZD206" s="267"/>
      <c r="ZE206" s="267"/>
      <c r="ZF206" s="267"/>
      <c r="ZG206" s="267"/>
      <c r="ZH206" s="267"/>
      <c r="ZI206" s="267"/>
      <c r="ZJ206" s="267"/>
      <c r="ZK206" s="267"/>
      <c r="ZL206" s="267"/>
      <c r="ZM206" s="267"/>
      <c r="ZN206" s="267"/>
      <c r="ZO206" s="267"/>
      <c r="ZP206" s="267"/>
      <c r="ZQ206" s="267"/>
      <c r="ZR206" s="267"/>
      <c r="ZS206" s="267"/>
      <c r="ZT206" s="267"/>
      <c r="ZU206" s="267"/>
      <c r="ZV206" s="267"/>
      <c r="ZW206" s="267"/>
      <c r="ZX206" s="267"/>
      <c r="ZY206" s="267"/>
      <c r="ZZ206" s="267"/>
      <c r="AAA206" s="267"/>
      <c r="AAB206" s="267"/>
      <c r="AAC206" s="267"/>
      <c r="AAD206" s="267"/>
      <c r="AAE206" s="267"/>
      <c r="AAF206" s="267"/>
      <c r="AAG206" s="267"/>
      <c r="AAH206" s="267"/>
      <c r="AAI206" s="267"/>
      <c r="AAJ206" s="267"/>
      <c r="AAK206" s="267"/>
      <c r="AAL206" s="267"/>
      <c r="AAM206" s="267"/>
      <c r="AAN206" s="267"/>
      <c r="AAO206" s="267"/>
      <c r="AAP206" s="267"/>
      <c r="AAQ206" s="267"/>
      <c r="AAR206" s="267"/>
      <c r="AAS206" s="267"/>
      <c r="AAT206" s="267"/>
      <c r="AAU206" s="267"/>
      <c r="AAV206" s="267"/>
      <c r="AAW206" s="267"/>
      <c r="AAX206" s="267"/>
      <c r="AAY206" s="267"/>
      <c r="AAZ206" s="267"/>
      <c r="ABA206" s="267"/>
      <c r="ABB206" s="267"/>
      <c r="ABC206" s="267"/>
      <c r="ABD206" s="267"/>
      <c r="ABE206" s="267"/>
      <c r="ABF206" s="267"/>
      <c r="ABG206" s="267"/>
      <c r="ABH206" s="267"/>
      <c r="ABI206" s="267"/>
      <c r="ABJ206" s="267"/>
      <c r="ABK206" s="267"/>
      <c r="ABL206" s="267"/>
      <c r="ABM206" s="267"/>
      <c r="ABN206" s="267"/>
      <c r="ABO206" s="267"/>
      <c r="ABP206" s="267"/>
      <c r="ABQ206" s="267"/>
      <c r="ABR206" s="267"/>
      <c r="ABS206" s="267"/>
      <c r="ABT206" s="267"/>
      <c r="ABU206" s="267"/>
      <c r="ABV206" s="267"/>
      <c r="ABW206" s="267"/>
      <c r="ABX206" s="267"/>
      <c r="ABY206" s="267"/>
      <c r="ABZ206" s="267"/>
      <c r="ACA206" s="267"/>
      <c r="ACB206" s="267"/>
      <c r="ACC206" s="267"/>
      <c r="ACD206" s="267"/>
      <c r="ACE206" s="267"/>
      <c r="ACF206" s="267"/>
      <c r="ACG206" s="267"/>
      <c r="ACH206" s="267"/>
      <c r="ACI206" s="267"/>
      <c r="ACJ206" s="267"/>
      <c r="ACK206" s="267"/>
      <c r="ACL206" s="267"/>
      <c r="ACM206" s="267"/>
      <c r="ACN206" s="267"/>
      <c r="ACO206" s="267"/>
      <c r="ACP206" s="267"/>
      <c r="ACQ206" s="267"/>
      <c r="ACR206" s="267"/>
      <c r="ACS206" s="267"/>
      <c r="ACT206" s="267"/>
      <c r="ACU206" s="267"/>
      <c r="ACV206" s="267"/>
      <c r="ACW206" s="267"/>
      <c r="ACX206" s="267"/>
      <c r="ACY206" s="267"/>
      <c r="ACZ206" s="267"/>
      <c r="ADA206" s="267"/>
      <c r="ADB206" s="267"/>
      <c r="ADC206" s="267"/>
      <c r="ADD206" s="267"/>
      <c r="ADE206" s="267"/>
      <c r="ADF206" s="267"/>
      <c r="ADG206" s="267"/>
      <c r="ADH206" s="267"/>
      <c r="ADI206" s="267"/>
      <c r="ADJ206" s="267"/>
      <c r="ADK206" s="267"/>
      <c r="ADL206" s="267"/>
      <c r="ADM206" s="267"/>
      <c r="ADN206" s="267"/>
      <c r="ADO206" s="267"/>
      <c r="ADP206" s="267"/>
      <c r="ADQ206" s="267"/>
      <c r="ADR206" s="267"/>
      <c r="ADS206" s="267"/>
      <c r="ADT206" s="267"/>
      <c r="ADU206" s="267"/>
      <c r="ADV206" s="267"/>
      <c r="ADW206" s="267"/>
      <c r="ADX206" s="267"/>
      <c r="ADY206" s="267"/>
      <c r="ADZ206" s="267"/>
      <c r="AEA206" s="267"/>
      <c r="AEB206" s="267"/>
      <c r="AEC206" s="267"/>
      <c r="AED206" s="267"/>
      <c r="AEE206" s="267"/>
      <c r="AEF206" s="267"/>
      <c r="AEG206" s="267"/>
      <c r="AEH206" s="267"/>
      <c r="AEI206" s="267"/>
      <c r="AEJ206" s="267"/>
      <c r="AEK206" s="267"/>
      <c r="AEL206" s="267"/>
      <c r="AEM206" s="267"/>
      <c r="AEN206" s="267"/>
      <c r="AEO206" s="267"/>
      <c r="AEP206" s="267"/>
      <c r="AEQ206" s="267"/>
      <c r="AER206" s="267"/>
      <c r="AES206" s="267"/>
      <c r="AET206" s="267"/>
      <c r="AEU206" s="267"/>
      <c r="AEV206" s="267"/>
      <c r="AEW206" s="267"/>
      <c r="AEX206" s="267"/>
      <c r="AEY206" s="267"/>
      <c r="AEZ206" s="267"/>
      <c r="AFA206" s="267"/>
      <c r="AFB206" s="267"/>
      <c r="AFC206" s="267"/>
      <c r="AFD206" s="267"/>
      <c r="AFE206" s="267"/>
      <c r="AFF206" s="267"/>
      <c r="AFG206" s="267"/>
      <c r="AFH206" s="267"/>
      <c r="AFI206" s="267"/>
      <c r="AFJ206" s="267"/>
      <c r="AFK206" s="267"/>
      <c r="AFL206" s="267"/>
      <c r="AFM206" s="267"/>
      <c r="AFN206" s="267"/>
      <c r="AFO206" s="267"/>
      <c r="AFP206" s="267"/>
      <c r="AFQ206" s="267"/>
      <c r="AFR206" s="267"/>
      <c r="AFS206" s="267"/>
      <c r="AFT206" s="267"/>
      <c r="AFU206" s="267"/>
      <c r="AFV206" s="267"/>
      <c r="AFW206" s="267"/>
      <c r="AFX206" s="267"/>
      <c r="AFY206" s="267"/>
      <c r="AFZ206" s="267"/>
      <c r="AGA206" s="267"/>
      <c r="AGB206" s="267"/>
      <c r="AGC206" s="267"/>
      <c r="AGD206" s="267"/>
      <c r="AGE206" s="267"/>
      <c r="AGF206" s="267"/>
      <c r="AGG206" s="267"/>
      <c r="AGH206" s="267"/>
      <c r="AGI206" s="267"/>
      <c r="AGJ206" s="267"/>
      <c r="AGK206" s="267"/>
      <c r="AGL206" s="267"/>
      <c r="AGM206" s="267"/>
      <c r="AGN206" s="267"/>
      <c r="AGO206" s="267"/>
      <c r="AGP206" s="267"/>
      <c r="AGQ206" s="267"/>
      <c r="AGR206" s="267"/>
      <c r="AGS206" s="267"/>
      <c r="AGT206" s="267"/>
      <c r="AGU206" s="267"/>
      <c r="AGV206" s="267"/>
      <c r="AGW206" s="267"/>
      <c r="AGX206" s="267"/>
      <c r="AGY206" s="267"/>
      <c r="AGZ206" s="267"/>
      <c r="AHA206" s="267"/>
      <c r="AHB206" s="267"/>
      <c r="AHC206" s="267"/>
      <c r="AHD206" s="267"/>
      <c r="AHE206" s="267"/>
      <c r="AHF206" s="267"/>
      <c r="AHG206" s="267"/>
      <c r="AHH206" s="267"/>
      <c r="AHI206" s="267"/>
      <c r="AHJ206" s="267"/>
      <c r="AHK206" s="267"/>
      <c r="AHL206" s="267"/>
      <c r="AHM206" s="267"/>
      <c r="AHN206" s="267"/>
      <c r="AHO206" s="267"/>
      <c r="AHP206" s="267"/>
      <c r="AHQ206" s="267"/>
      <c r="AHR206" s="267"/>
      <c r="AHS206" s="267"/>
      <c r="AHT206" s="267"/>
      <c r="AHU206" s="267"/>
      <c r="AHV206" s="267"/>
      <c r="AHW206" s="267"/>
      <c r="AHX206" s="267"/>
      <c r="AHY206" s="267"/>
      <c r="AHZ206" s="267"/>
      <c r="AIA206" s="267"/>
      <c r="AIB206" s="267"/>
      <c r="AIC206" s="267"/>
      <c r="AID206" s="267"/>
      <c r="AIE206" s="267"/>
      <c r="AIF206" s="267"/>
      <c r="AIG206" s="267"/>
      <c r="AIH206" s="267"/>
      <c r="AII206" s="267"/>
      <c r="AIJ206" s="267"/>
      <c r="AIK206" s="267"/>
      <c r="AIL206" s="267"/>
      <c r="AIM206" s="267"/>
      <c r="AIN206" s="267"/>
      <c r="AIO206" s="267"/>
      <c r="AIP206" s="267"/>
      <c r="AIQ206" s="267"/>
      <c r="AIR206" s="267"/>
      <c r="AIS206" s="267"/>
      <c r="AIT206" s="267"/>
      <c r="AIU206" s="267"/>
      <c r="AIV206" s="267"/>
      <c r="AIW206" s="267"/>
      <c r="AIX206" s="267"/>
      <c r="AIY206" s="267"/>
      <c r="AIZ206" s="267"/>
      <c r="AJA206" s="267"/>
      <c r="AJB206" s="267"/>
      <c r="AJC206" s="267"/>
      <c r="AJD206" s="267"/>
      <c r="AJE206" s="267"/>
      <c r="AJF206" s="267"/>
      <c r="AJG206" s="267"/>
      <c r="AJH206" s="267"/>
      <c r="AJI206" s="267"/>
      <c r="AJJ206" s="267"/>
      <c r="AJK206" s="267"/>
      <c r="AJL206" s="267"/>
      <c r="AJM206" s="267"/>
      <c r="AJN206" s="267"/>
      <c r="AJO206" s="267"/>
      <c r="AJP206" s="267"/>
      <c r="AJQ206" s="267"/>
      <c r="AJR206" s="267"/>
      <c r="AJS206" s="267"/>
      <c r="AJT206" s="267"/>
      <c r="AJU206" s="267"/>
      <c r="AJV206" s="267"/>
      <c r="AJW206" s="267"/>
      <c r="AJX206" s="267"/>
      <c r="AJY206" s="267"/>
      <c r="AJZ206" s="267"/>
      <c r="AKA206" s="267"/>
      <c r="AKB206" s="267"/>
      <c r="AKC206" s="267"/>
      <c r="AKD206" s="267"/>
      <c r="AKE206" s="267"/>
      <c r="AKF206" s="267"/>
      <c r="AKG206" s="267"/>
      <c r="AKH206" s="267"/>
      <c r="AKI206" s="267"/>
      <c r="AKJ206" s="267"/>
      <c r="AKK206" s="267"/>
      <c r="AKL206" s="267"/>
      <c r="AKM206" s="267"/>
      <c r="AKN206" s="267"/>
      <c r="AKO206" s="267"/>
      <c r="AKP206" s="267"/>
      <c r="AKQ206" s="267"/>
      <c r="AKR206" s="267"/>
      <c r="AKS206" s="267"/>
      <c r="AKT206" s="267"/>
      <c r="AKU206" s="267"/>
      <c r="AKV206" s="267"/>
      <c r="AKW206" s="267"/>
      <c r="AKX206" s="267"/>
      <c r="AKY206" s="267"/>
      <c r="AKZ206" s="267"/>
      <c r="ALA206" s="267"/>
      <c r="ALB206" s="267"/>
      <c r="ALC206" s="267"/>
      <c r="ALD206" s="267"/>
      <c r="ALE206" s="267"/>
      <c r="ALF206" s="267"/>
      <c r="ALG206" s="267"/>
      <c r="ALH206" s="267"/>
      <c r="ALI206" s="267"/>
      <c r="ALJ206" s="267"/>
      <c r="ALK206" s="267"/>
      <c r="ALL206" s="267"/>
      <c r="ALM206" s="267"/>
      <c r="ALN206" s="267"/>
      <c r="ALO206" s="267"/>
      <c r="ALP206" s="267"/>
      <c r="ALQ206" s="267"/>
      <c r="ALR206" s="267"/>
      <c r="ALS206" s="267"/>
      <c r="ALT206" s="267"/>
      <c r="ALU206" s="267"/>
      <c r="ALV206" s="267"/>
      <c r="ALW206" s="267"/>
      <c r="ALX206" s="267"/>
      <c r="ALY206" s="267"/>
      <c r="ALZ206" s="267"/>
      <c r="AMA206" s="267"/>
      <c r="AMB206" s="267"/>
      <c r="AMC206" s="267"/>
      <c r="AMD206" s="267"/>
      <c r="AME206" s="267"/>
      <c r="AMF206" s="267"/>
      <c r="AMG206" s="267"/>
      <c r="AMH206" s="267"/>
    </row>
    <row r="207" spans="1:1025" s="239" customFormat="1" ht="12.75">
      <c r="A207" s="1012" t="s">
        <v>2455</v>
      </c>
      <c r="B207" s="1007" t="s">
        <v>8420</v>
      </c>
      <c r="C207" s="1047">
        <v>3425899652.6399999</v>
      </c>
      <c r="D207" s="1047">
        <v>-592805516.16999996</v>
      </c>
      <c r="E207" s="1047">
        <v>2833094136.4699998</v>
      </c>
      <c r="F207" s="1047">
        <v>2187568685.54</v>
      </c>
      <c r="G207" s="1047">
        <v>645525450.92999995</v>
      </c>
      <c r="H207" s="1054">
        <f t="shared" si="3"/>
        <v>0.7721482521105647</v>
      </c>
      <c r="I207" s="1007"/>
      <c r="J207" s="267"/>
      <c r="K207" s="267"/>
      <c r="L207" s="267"/>
      <c r="M207" s="267"/>
      <c r="N207" s="267"/>
      <c r="O207" s="267"/>
      <c r="P207" s="267"/>
      <c r="Q207" s="267"/>
      <c r="R207" s="267"/>
      <c r="S207" s="267"/>
      <c r="T207" s="267"/>
      <c r="U207" s="267"/>
      <c r="V207" s="267"/>
      <c r="W207" s="267"/>
      <c r="X207" s="267"/>
      <c r="Y207" s="267"/>
      <c r="Z207" s="267"/>
      <c r="AA207" s="267"/>
      <c r="AB207" s="267"/>
      <c r="AC207" s="267"/>
      <c r="AD207" s="267"/>
      <c r="AE207" s="267"/>
      <c r="AF207" s="267"/>
      <c r="AG207" s="267"/>
      <c r="AH207" s="267"/>
      <c r="AI207" s="267"/>
      <c r="AJ207" s="267"/>
      <c r="AK207" s="267"/>
      <c r="AL207" s="267"/>
      <c r="AM207" s="267"/>
      <c r="AN207" s="267"/>
      <c r="AO207" s="267"/>
      <c r="AP207" s="267"/>
      <c r="AQ207" s="267"/>
      <c r="AR207" s="267"/>
      <c r="AS207" s="267"/>
      <c r="AT207" s="267"/>
      <c r="AU207" s="267"/>
      <c r="AV207" s="267"/>
      <c r="AW207" s="267"/>
      <c r="AX207" s="267"/>
      <c r="AY207" s="267"/>
      <c r="AZ207" s="267"/>
      <c r="BA207" s="267"/>
      <c r="BB207" s="267"/>
      <c r="BC207" s="267"/>
      <c r="BD207" s="267"/>
      <c r="BE207" s="267"/>
      <c r="BF207" s="267"/>
      <c r="BG207" s="267"/>
      <c r="BH207" s="267"/>
      <c r="BI207" s="267"/>
      <c r="BJ207" s="267"/>
      <c r="BK207" s="267"/>
      <c r="BL207" s="267"/>
      <c r="BM207" s="267"/>
      <c r="BN207" s="267"/>
      <c r="BO207" s="267"/>
      <c r="BP207" s="267"/>
      <c r="BQ207" s="267"/>
      <c r="BR207" s="267"/>
      <c r="BS207" s="267"/>
      <c r="BT207" s="267"/>
      <c r="BU207" s="267"/>
      <c r="BV207" s="267"/>
      <c r="BW207" s="267"/>
      <c r="BX207" s="267"/>
      <c r="BY207" s="267"/>
      <c r="BZ207" s="267"/>
      <c r="CA207" s="267"/>
      <c r="CB207" s="267"/>
      <c r="CC207" s="267"/>
      <c r="CD207" s="267"/>
      <c r="CE207" s="267"/>
      <c r="CF207" s="267"/>
      <c r="CG207" s="267"/>
      <c r="CH207" s="267"/>
      <c r="CI207" s="267"/>
      <c r="CJ207" s="267"/>
      <c r="CK207" s="267"/>
      <c r="CL207" s="267"/>
      <c r="CM207" s="267"/>
      <c r="CN207" s="267"/>
      <c r="CO207" s="267"/>
      <c r="CP207" s="267"/>
      <c r="CQ207" s="267"/>
      <c r="CR207" s="267"/>
      <c r="CS207" s="267"/>
      <c r="CT207" s="267"/>
      <c r="CU207" s="267"/>
      <c r="CV207" s="267"/>
      <c r="CW207" s="267"/>
      <c r="CX207" s="267"/>
      <c r="CY207" s="267"/>
      <c r="CZ207" s="267"/>
      <c r="DA207" s="267"/>
      <c r="DB207" s="267"/>
      <c r="DC207" s="267"/>
      <c r="DD207" s="267"/>
      <c r="DE207" s="267"/>
      <c r="DF207" s="267"/>
      <c r="DG207" s="267"/>
      <c r="DH207" s="267"/>
      <c r="DI207" s="267"/>
      <c r="DJ207" s="267"/>
      <c r="DK207" s="267"/>
      <c r="DL207" s="267"/>
      <c r="DM207" s="267"/>
      <c r="DN207" s="267"/>
      <c r="DO207" s="267"/>
      <c r="DP207" s="267"/>
      <c r="DQ207" s="267"/>
      <c r="DR207" s="267"/>
      <c r="DS207" s="267"/>
      <c r="DT207" s="267"/>
      <c r="DU207" s="267"/>
      <c r="DV207" s="267"/>
      <c r="DW207" s="267"/>
      <c r="DX207" s="267"/>
      <c r="DY207" s="267"/>
      <c r="DZ207" s="267"/>
      <c r="EA207" s="267"/>
      <c r="EB207" s="267"/>
      <c r="EC207" s="267"/>
      <c r="ED207" s="267"/>
      <c r="EE207" s="267"/>
      <c r="EF207" s="267"/>
      <c r="EG207" s="267"/>
      <c r="EH207" s="267"/>
      <c r="EI207" s="267"/>
      <c r="EJ207" s="267"/>
      <c r="EK207" s="267"/>
      <c r="EL207" s="267"/>
      <c r="EM207" s="267"/>
      <c r="EN207" s="267"/>
      <c r="EO207" s="267"/>
      <c r="EP207" s="267"/>
      <c r="EQ207" s="267"/>
      <c r="ER207" s="267"/>
      <c r="ES207" s="267"/>
      <c r="ET207" s="267"/>
      <c r="EU207" s="267"/>
      <c r="EV207" s="267"/>
      <c r="EW207" s="267"/>
      <c r="EX207" s="267"/>
      <c r="EY207" s="267"/>
      <c r="EZ207" s="267"/>
      <c r="FA207" s="267"/>
      <c r="FB207" s="267"/>
      <c r="FC207" s="267"/>
      <c r="FD207" s="267"/>
      <c r="FE207" s="267"/>
      <c r="FF207" s="267"/>
      <c r="FG207" s="267"/>
      <c r="FH207" s="267"/>
      <c r="FI207" s="267"/>
      <c r="FJ207" s="267"/>
      <c r="FK207" s="267"/>
      <c r="FL207" s="267"/>
      <c r="FM207" s="267"/>
      <c r="FN207" s="267"/>
      <c r="FO207" s="267"/>
      <c r="FP207" s="267"/>
      <c r="FQ207" s="267"/>
      <c r="FR207" s="267"/>
      <c r="FS207" s="267"/>
      <c r="FT207" s="267"/>
      <c r="FU207" s="267"/>
      <c r="FV207" s="267"/>
      <c r="FW207" s="267"/>
      <c r="FX207" s="267"/>
      <c r="FY207" s="267"/>
      <c r="FZ207" s="267"/>
      <c r="GA207" s="267"/>
      <c r="GB207" s="267"/>
      <c r="GC207" s="267"/>
      <c r="GD207" s="267"/>
      <c r="GE207" s="267"/>
      <c r="GF207" s="267"/>
      <c r="GG207" s="267"/>
      <c r="GH207" s="267"/>
      <c r="GI207" s="267"/>
      <c r="GJ207" s="267"/>
      <c r="GK207" s="267"/>
      <c r="GL207" s="267"/>
      <c r="GM207" s="267"/>
      <c r="GN207" s="267"/>
      <c r="GO207" s="267"/>
      <c r="GP207" s="267"/>
      <c r="GQ207" s="267"/>
      <c r="GR207" s="267"/>
      <c r="GS207" s="267"/>
      <c r="GT207" s="267"/>
      <c r="GU207" s="267"/>
      <c r="GV207" s="267"/>
      <c r="GW207" s="267"/>
      <c r="GX207" s="267"/>
      <c r="GY207" s="267"/>
      <c r="GZ207" s="267"/>
      <c r="HA207" s="267"/>
      <c r="HB207" s="267"/>
      <c r="HC207" s="267"/>
      <c r="HD207" s="267"/>
      <c r="HE207" s="267"/>
      <c r="HF207" s="267"/>
      <c r="HG207" s="267"/>
      <c r="HH207" s="267"/>
      <c r="HI207" s="267"/>
      <c r="HJ207" s="267"/>
      <c r="HK207" s="267"/>
      <c r="HL207" s="267"/>
      <c r="HM207" s="267"/>
      <c r="HN207" s="267"/>
      <c r="HO207" s="267"/>
      <c r="HP207" s="267"/>
      <c r="HQ207" s="267"/>
      <c r="HR207" s="267"/>
      <c r="HS207" s="267"/>
      <c r="HT207" s="267"/>
      <c r="HU207" s="267"/>
      <c r="HV207" s="267"/>
      <c r="HW207" s="267"/>
      <c r="HX207" s="267"/>
      <c r="HY207" s="267"/>
      <c r="HZ207" s="267"/>
      <c r="IA207" s="267"/>
      <c r="IB207" s="267"/>
      <c r="IC207" s="267"/>
      <c r="ID207" s="267"/>
      <c r="IE207" s="267"/>
      <c r="IF207" s="267"/>
      <c r="IG207" s="267"/>
      <c r="IH207" s="267"/>
      <c r="II207" s="267"/>
      <c r="IJ207" s="267"/>
      <c r="IK207" s="267"/>
      <c r="IL207" s="267"/>
      <c r="IM207" s="267"/>
      <c r="IN207" s="267"/>
      <c r="IO207" s="267"/>
      <c r="IP207" s="267"/>
      <c r="IQ207" s="267"/>
      <c r="IR207" s="267"/>
      <c r="IS207" s="267"/>
      <c r="IT207" s="267"/>
      <c r="IU207" s="267"/>
      <c r="IV207" s="267"/>
      <c r="IW207" s="267"/>
      <c r="IX207" s="267"/>
      <c r="IY207" s="267"/>
      <c r="IZ207" s="267"/>
      <c r="JA207" s="267"/>
      <c r="JB207" s="267"/>
      <c r="JC207" s="267"/>
      <c r="JD207" s="267"/>
      <c r="JE207" s="267"/>
      <c r="JF207" s="267"/>
      <c r="JG207" s="267"/>
      <c r="JH207" s="267"/>
      <c r="JI207" s="267"/>
      <c r="JJ207" s="267"/>
      <c r="JK207" s="267"/>
      <c r="JL207" s="267"/>
      <c r="JM207" s="267"/>
      <c r="JN207" s="267"/>
      <c r="JO207" s="267"/>
      <c r="JP207" s="267"/>
      <c r="JQ207" s="267"/>
      <c r="JR207" s="267"/>
      <c r="JS207" s="267"/>
      <c r="JT207" s="267"/>
      <c r="JU207" s="267"/>
      <c r="JV207" s="267"/>
      <c r="JW207" s="267"/>
      <c r="JX207" s="267"/>
      <c r="JY207" s="267"/>
      <c r="JZ207" s="267"/>
      <c r="KA207" s="267"/>
      <c r="KB207" s="267"/>
      <c r="KC207" s="267"/>
      <c r="KD207" s="267"/>
      <c r="KE207" s="267"/>
      <c r="KF207" s="267"/>
      <c r="KG207" s="267"/>
      <c r="KH207" s="267"/>
      <c r="KI207" s="267"/>
      <c r="KJ207" s="267"/>
      <c r="KK207" s="267"/>
      <c r="KL207" s="267"/>
      <c r="KM207" s="267"/>
      <c r="KN207" s="267"/>
      <c r="KO207" s="267"/>
      <c r="KP207" s="267"/>
      <c r="KQ207" s="267"/>
      <c r="KR207" s="267"/>
      <c r="KS207" s="267"/>
      <c r="KT207" s="267"/>
      <c r="KU207" s="267"/>
      <c r="KV207" s="267"/>
      <c r="KW207" s="267"/>
      <c r="KX207" s="267"/>
      <c r="KY207" s="267"/>
      <c r="KZ207" s="267"/>
      <c r="LA207" s="267"/>
      <c r="LB207" s="267"/>
      <c r="LC207" s="267"/>
      <c r="LD207" s="267"/>
      <c r="LE207" s="267"/>
      <c r="LF207" s="267"/>
      <c r="LG207" s="267"/>
      <c r="LH207" s="267"/>
      <c r="LI207" s="267"/>
      <c r="LJ207" s="267"/>
      <c r="LK207" s="267"/>
      <c r="LL207" s="267"/>
      <c r="LM207" s="267"/>
      <c r="LN207" s="267"/>
      <c r="LO207" s="267"/>
      <c r="LP207" s="267"/>
      <c r="LQ207" s="267"/>
      <c r="LR207" s="267"/>
      <c r="LS207" s="267"/>
      <c r="LT207" s="267"/>
      <c r="LU207" s="267"/>
      <c r="LV207" s="267"/>
      <c r="LW207" s="267"/>
      <c r="LX207" s="267"/>
      <c r="LY207" s="267"/>
      <c r="LZ207" s="267"/>
      <c r="MA207" s="267"/>
      <c r="MB207" s="267"/>
      <c r="MC207" s="267"/>
      <c r="MD207" s="267"/>
      <c r="ME207" s="267"/>
      <c r="MF207" s="267"/>
      <c r="MG207" s="267"/>
      <c r="MH207" s="267"/>
      <c r="MI207" s="267"/>
      <c r="MJ207" s="267"/>
      <c r="MK207" s="267"/>
      <c r="ML207" s="267"/>
      <c r="MM207" s="267"/>
      <c r="MN207" s="267"/>
      <c r="MO207" s="267"/>
      <c r="MP207" s="267"/>
      <c r="MQ207" s="267"/>
      <c r="MR207" s="267"/>
      <c r="MS207" s="267"/>
      <c r="MT207" s="267"/>
      <c r="MU207" s="267"/>
      <c r="MV207" s="267"/>
      <c r="MW207" s="267"/>
      <c r="MX207" s="267"/>
      <c r="MY207" s="267"/>
      <c r="MZ207" s="267"/>
      <c r="NA207" s="267"/>
      <c r="NB207" s="267"/>
      <c r="NC207" s="267"/>
      <c r="ND207" s="267"/>
      <c r="NE207" s="267"/>
      <c r="NF207" s="267"/>
      <c r="NG207" s="267"/>
      <c r="NH207" s="267"/>
      <c r="NI207" s="267"/>
      <c r="NJ207" s="267"/>
      <c r="NK207" s="267"/>
      <c r="NL207" s="267"/>
      <c r="NM207" s="267"/>
      <c r="NN207" s="267"/>
      <c r="NO207" s="267"/>
      <c r="NP207" s="267"/>
      <c r="NQ207" s="267"/>
      <c r="NR207" s="267"/>
      <c r="NS207" s="267"/>
      <c r="NT207" s="267"/>
      <c r="NU207" s="267"/>
      <c r="NV207" s="267"/>
      <c r="NW207" s="267"/>
      <c r="NX207" s="267"/>
      <c r="NY207" s="267"/>
      <c r="NZ207" s="267"/>
      <c r="OA207" s="267"/>
      <c r="OB207" s="267"/>
      <c r="OC207" s="267"/>
      <c r="OD207" s="267"/>
      <c r="OE207" s="267"/>
      <c r="OF207" s="267"/>
      <c r="OG207" s="267"/>
      <c r="OH207" s="267"/>
      <c r="OI207" s="267"/>
      <c r="OJ207" s="267"/>
      <c r="OK207" s="267"/>
      <c r="OL207" s="267"/>
      <c r="OM207" s="267"/>
      <c r="ON207" s="267"/>
      <c r="OO207" s="267"/>
      <c r="OP207" s="267"/>
      <c r="OQ207" s="267"/>
      <c r="OR207" s="267"/>
      <c r="OS207" s="267"/>
      <c r="OT207" s="267"/>
      <c r="OU207" s="267"/>
      <c r="OV207" s="267"/>
      <c r="OW207" s="267"/>
      <c r="OX207" s="267"/>
      <c r="OY207" s="267"/>
      <c r="OZ207" s="267"/>
      <c r="PA207" s="267"/>
      <c r="PB207" s="267"/>
      <c r="PC207" s="267"/>
      <c r="PD207" s="267"/>
      <c r="PE207" s="267"/>
      <c r="PF207" s="267"/>
      <c r="PG207" s="267"/>
      <c r="PH207" s="267"/>
      <c r="PI207" s="267"/>
      <c r="PJ207" s="267"/>
      <c r="PK207" s="267"/>
      <c r="PL207" s="267"/>
      <c r="PM207" s="267"/>
      <c r="PN207" s="267"/>
      <c r="PO207" s="267"/>
      <c r="PP207" s="267"/>
      <c r="PQ207" s="267"/>
      <c r="PR207" s="267"/>
      <c r="PS207" s="267"/>
      <c r="PT207" s="267"/>
      <c r="PU207" s="267"/>
      <c r="PV207" s="267"/>
      <c r="PW207" s="267"/>
      <c r="PX207" s="267"/>
      <c r="PY207" s="267"/>
      <c r="PZ207" s="267"/>
      <c r="QA207" s="267"/>
      <c r="QB207" s="267"/>
      <c r="QC207" s="267"/>
      <c r="QD207" s="267"/>
      <c r="QE207" s="267"/>
      <c r="QF207" s="267"/>
      <c r="QG207" s="267"/>
      <c r="QH207" s="267"/>
      <c r="QI207" s="267"/>
      <c r="QJ207" s="267"/>
      <c r="QK207" s="267"/>
      <c r="QL207" s="267"/>
      <c r="QM207" s="267"/>
      <c r="QN207" s="267"/>
      <c r="QO207" s="267"/>
      <c r="QP207" s="267"/>
      <c r="QQ207" s="267"/>
      <c r="QR207" s="267"/>
      <c r="QS207" s="267"/>
      <c r="QT207" s="267"/>
      <c r="QU207" s="267"/>
      <c r="QV207" s="267"/>
      <c r="QW207" s="267"/>
      <c r="QX207" s="267"/>
      <c r="QY207" s="267"/>
      <c r="QZ207" s="267"/>
      <c r="RA207" s="267"/>
      <c r="RB207" s="267"/>
      <c r="RC207" s="267"/>
      <c r="RD207" s="267"/>
      <c r="RE207" s="267"/>
      <c r="RF207" s="267"/>
      <c r="RG207" s="267"/>
      <c r="RH207" s="267"/>
      <c r="RI207" s="267"/>
      <c r="RJ207" s="267"/>
      <c r="RK207" s="267"/>
      <c r="RL207" s="267"/>
      <c r="RM207" s="267"/>
      <c r="RN207" s="267"/>
      <c r="RO207" s="267"/>
      <c r="RP207" s="267"/>
      <c r="RQ207" s="267"/>
      <c r="RR207" s="267"/>
      <c r="RS207" s="267"/>
      <c r="RT207" s="267"/>
      <c r="RU207" s="267"/>
      <c r="RV207" s="267"/>
      <c r="RW207" s="267"/>
      <c r="RX207" s="267"/>
      <c r="RY207" s="267"/>
      <c r="RZ207" s="267"/>
      <c r="SA207" s="267"/>
      <c r="SB207" s="267"/>
      <c r="SC207" s="267"/>
      <c r="SD207" s="267"/>
      <c r="SE207" s="267"/>
      <c r="SF207" s="267"/>
      <c r="SG207" s="267"/>
      <c r="SH207" s="267"/>
      <c r="SI207" s="267"/>
      <c r="SJ207" s="267"/>
      <c r="SK207" s="267"/>
      <c r="SL207" s="267"/>
      <c r="SM207" s="267"/>
      <c r="SN207" s="267"/>
      <c r="SO207" s="267"/>
      <c r="SP207" s="267"/>
      <c r="SQ207" s="267"/>
      <c r="SR207" s="267"/>
      <c r="SS207" s="267"/>
      <c r="ST207" s="267"/>
      <c r="SU207" s="267"/>
      <c r="SV207" s="267"/>
      <c r="SW207" s="267"/>
      <c r="SX207" s="267"/>
      <c r="SY207" s="267"/>
      <c r="SZ207" s="267"/>
      <c r="TA207" s="267"/>
      <c r="TB207" s="267"/>
      <c r="TC207" s="267"/>
      <c r="TD207" s="267"/>
      <c r="TE207" s="267"/>
      <c r="TF207" s="267"/>
      <c r="TG207" s="267"/>
      <c r="TH207" s="267"/>
      <c r="TI207" s="267"/>
      <c r="TJ207" s="267"/>
      <c r="TK207" s="267"/>
      <c r="TL207" s="267"/>
      <c r="TM207" s="267"/>
      <c r="TN207" s="267"/>
      <c r="TO207" s="267"/>
      <c r="TP207" s="267"/>
      <c r="TQ207" s="267"/>
      <c r="TR207" s="267"/>
      <c r="TS207" s="267"/>
      <c r="TT207" s="267"/>
      <c r="TU207" s="267"/>
      <c r="TV207" s="267"/>
      <c r="TW207" s="267"/>
      <c r="TX207" s="267"/>
      <c r="TY207" s="267"/>
      <c r="TZ207" s="267"/>
      <c r="UA207" s="267"/>
      <c r="UB207" s="267"/>
      <c r="UC207" s="267"/>
      <c r="UD207" s="267"/>
      <c r="UE207" s="267"/>
      <c r="UF207" s="267"/>
      <c r="UG207" s="267"/>
      <c r="UH207" s="267"/>
      <c r="UI207" s="267"/>
      <c r="UJ207" s="267"/>
      <c r="UK207" s="267"/>
      <c r="UL207" s="267"/>
      <c r="UM207" s="267"/>
      <c r="UN207" s="267"/>
      <c r="UO207" s="267"/>
      <c r="UP207" s="267"/>
      <c r="UQ207" s="267"/>
      <c r="UR207" s="267"/>
      <c r="US207" s="267"/>
      <c r="UT207" s="267"/>
      <c r="UU207" s="267"/>
      <c r="UV207" s="267"/>
      <c r="UW207" s="267"/>
      <c r="UX207" s="267"/>
      <c r="UY207" s="267"/>
      <c r="UZ207" s="267"/>
      <c r="VA207" s="267"/>
      <c r="VB207" s="267"/>
      <c r="VC207" s="267"/>
      <c r="VD207" s="267"/>
      <c r="VE207" s="267"/>
      <c r="VF207" s="267"/>
      <c r="VG207" s="267"/>
      <c r="VH207" s="267"/>
      <c r="VI207" s="267"/>
      <c r="VJ207" s="267"/>
      <c r="VK207" s="267"/>
      <c r="VL207" s="267"/>
      <c r="VM207" s="267"/>
      <c r="VN207" s="267"/>
      <c r="VO207" s="267"/>
      <c r="VP207" s="267"/>
      <c r="VQ207" s="267"/>
      <c r="VR207" s="267"/>
      <c r="VS207" s="267"/>
      <c r="VT207" s="267"/>
      <c r="VU207" s="267"/>
      <c r="VV207" s="267"/>
      <c r="VW207" s="267"/>
      <c r="VX207" s="267"/>
      <c r="VY207" s="267"/>
      <c r="VZ207" s="267"/>
      <c r="WA207" s="267"/>
      <c r="WB207" s="267"/>
      <c r="WC207" s="267"/>
      <c r="WD207" s="267"/>
      <c r="WE207" s="267"/>
      <c r="WF207" s="267"/>
      <c r="WG207" s="267"/>
      <c r="WH207" s="267"/>
      <c r="WI207" s="267"/>
      <c r="WJ207" s="267"/>
      <c r="WK207" s="267"/>
      <c r="WL207" s="267"/>
      <c r="WM207" s="267"/>
      <c r="WN207" s="267"/>
      <c r="WO207" s="267"/>
      <c r="WP207" s="267"/>
      <c r="WQ207" s="267"/>
      <c r="WR207" s="267"/>
      <c r="WS207" s="267"/>
      <c r="WT207" s="267"/>
      <c r="WU207" s="267"/>
      <c r="WV207" s="267"/>
      <c r="WW207" s="267"/>
      <c r="WX207" s="267"/>
      <c r="WY207" s="267"/>
      <c r="WZ207" s="267"/>
      <c r="XA207" s="267"/>
      <c r="XB207" s="267"/>
      <c r="XC207" s="267"/>
      <c r="XD207" s="267"/>
      <c r="XE207" s="267"/>
      <c r="XF207" s="267"/>
      <c r="XG207" s="267"/>
      <c r="XH207" s="267"/>
      <c r="XI207" s="267"/>
      <c r="XJ207" s="267"/>
      <c r="XK207" s="267"/>
      <c r="XL207" s="267"/>
      <c r="XM207" s="267"/>
      <c r="XN207" s="267"/>
      <c r="XO207" s="267"/>
      <c r="XP207" s="267"/>
      <c r="XQ207" s="267"/>
      <c r="XR207" s="267"/>
      <c r="XS207" s="267"/>
      <c r="XT207" s="267"/>
      <c r="XU207" s="267"/>
      <c r="XV207" s="267"/>
      <c r="XW207" s="267"/>
      <c r="XX207" s="267"/>
      <c r="XY207" s="267"/>
      <c r="XZ207" s="267"/>
      <c r="YA207" s="267"/>
      <c r="YB207" s="267"/>
      <c r="YC207" s="267"/>
      <c r="YD207" s="267"/>
      <c r="YE207" s="267"/>
      <c r="YF207" s="267"/>
      <c r="YG207" s="267"/>
      <c r="YH207" s="267"/>
      <c r="YI207" s="267"/>
      <c r="YJ207" s="267"/>
      <c r="YK207" s="267"/>
      <c r="YL207" s="267"/>
      <c r="YM207" s="267"/>
      <c r="YN207" s="267"/>
      <c r="YO207" s="267"/>
      <c r="YP207" s="267"/>
      <c r="YQ207" s="267"/>
      <c r="YR207" s="267"/>
      <c r="YS207" s="267"/>
      <c r="YT207" s="267"/>
      <c r="YU207" s="267"/>
      <c r="YV207" s="267"/>
      <c r="YW207" s="267"/>
      <c r="YX207" s="267"/>
      <c r="YY207" s="267"/>
      <c r="YZ207" s="267"/>
      <c r="ZA207" s="267"/>
      <c r="ZB207" s="267"/>
      <c r="ZC207" s="267"/>
      <c r="ZD207" s="267"/>
      <c r="ZE207" s="267"/>
      <c r="ZF207" s="267"/>
      <c r="ZG207" s="267"/>
      <c r="ZH207" s="267"/>
      <c r="ZI207" s="267"/>
      <c r="ZJ207" s="267"/>
      <c r="ZK207" s="267"/>
      <c r="ZL207" s="267"/>
      <c r="ZM207" s="267"/>
      <c r="ZN207" s="267"/>
      <c r="ZO207" s="267"/>
      <c r="ZP207" s="267"/>
      <c r="ZQ207" s="267"/>
      <c r="ZR207" s="267"/>
      <c r="ZS207" s="267"/>
      <c r="ZT207" s="267"/>
      <c r="ZU207" s="267"/>
      <c r="ZV207" s="267"/>
      <c r="ZW207" s="267"/>
      <c r="ZX207" s="267"/>
      <c r="ZY207" s="267"/>
      <c r="ZZ207" s="267"/>
      <c r="AAA207" s="267"/>
      <c r="AAB207" s="267"/>
      <c r="AAC207" s="267"/>
      <c r="AAD207" s="267"/>
      <c r="AAE207" s="267"/>
      <c r="AAF207" s="267"/>
      <c r="AAG207" s="267"/>
      <c r="AAH207" s="267"/>
      <c r="AAI207" s="267"/>
      <c r="AAJ207" s="267"/>
      <c r="AAK207" s="267"/>
      <c r="AAL207" s="267"/>
      <c r="AAM207" s="267"/>
      <c r="AAN207" s="267"/>
      <c r="AAO207" s="267"/>
      <c r="AAP207" s="267"/>
      <c r="AAQ207" s="267"/>
      <c r="AAR207" s="267"/>
      <c r="AAS207" s="267"/>
      <c r="AAT207" s="267"/>
      <c r="AAU207" s="267"/>
      <c r="AAV207" s="267"/>
      <c r="AAW207" s="267"/>
      <c r="AAX207" s="267"/>
      <c r="AAY207" s="267"/>
      <c r="AAZ207" s="267"/>
      <c r="ABA207" s="267"/>
      <c r="ABB207" s="267"/>
      <c r="ABC207" s="267"/>
      <c r="ABD207" s="267"/>
      <c r="ABE207" s="267"/>
      <c r="ABF207" s="267"/>
      <c r="ABG207" s="267"/>
      <c r="ABH207" s="267"/>
      <c r="ABI207" s="267"/>
      <c r="ABJ207" s="267"/>
      <c r="ABK207" s="267"/>
      <c r="ABL207" s="267"/>
      <c r="ABM207" s="267"/>
      <c r="ABN207" s="267"/>
      <c r="ABO207" s="267"/>
      <c r="ABP207" s="267"/>
      <c r="ABQ207" s="267"/>
      <c r="ABR207" s="267"/>
      <c r="ABS207" s="267"/>
      <c r="ABT207" s="267"/>
      <c r="ABU207" s="267"/>
      <c r="ABV207" s="267"/>
      <c r="ABW207" s="267"/>
      <c r="ABX207" s="267"/>
      <c r="ABY207" s="267"/>
      <c r="ABZ207" s="267"/>
      <c r="ACA207" s="267"/>
      <c r="ACB207" s="267"/>
      <c r="ACC207" s="267"/>
      <c r="ACD207" s="267"/>
      <c r="ACE207" s="267"/>
      <c r="ACF207" s="267"/>
      <c r="ACG207" s="267"/>
      <c r="ACH207" s="267"/>
      <c r="ACI207" s="267"/>
      <c r="ACJ207" s="267"/>
      <c r="ACK207" s="267"/>
      <c r="ACL207" s="267"/>
      <c r="ACM207" s="267"/>
      <c r="ACN207" s="267"/>
      <c r="ACO207" s="267"/>
      <c r="ACP207" s="267"/>
      <c r="ACQ207" s="267"/>
      <c r="ACR207" s="267"/>
      <c r="ACS207" s="267"/>
      <c r="ACT207" s="267"/>
      <c r="ACU207" s="267"/>
      <c r="ACV207" s="267"/>
      <c r="ACW207" s="267"/>
      <c r="ACX207" s="267"/>
      <c r="ACY207" s="267"/>
      <c r="ACZ207" s="267"/>
      <c r="ADA207" s="267"/>
      <c r="ADB207" s="267"/>
      <c r="ADC207" s="267"/>
      <c r="ADD207" s="267"/>
      <c r="ADE207" s="267"/>
      <c r="ADF207" s="267"/>
      <c r="ADG207" s="267"/>
      <c r="ADH207" s="267"/>
      <c r="ADI207" s="267"/>
      <c r="ADJ207" s="267"/>
      <c r="ADK207" s="267"/>
      <c r="ADL207" s="267"/>
      <c r="ADM207" s="267"/>
      <c r="ADN207" s="267"/>
      <c r="ADO207" s="267"/>
      <c r="ADP207" s="267"/>
      <c r="ADQ207" s="267"/>
      <c r="ADR207" s="267"/>
      <c r="ADS207" s="267"/>
      <c r="ADT207" s="267"/>
      <c r="ADU207" s="267"/>
      <c r="ADV207" s="267"/>
      <c r="ADW207" s="267"/>
      <c r="ADX207" s="267"/>
      <c r="ADY207" s="267"/>
      <c r="ADZ207" s="267"/>
      <c r="AEA207" s="267"/>
      <c r="AEB207" s="267"/>
      <c r="AEC207" s="267"/>
      <c r="AED207" s="267"/>
      <c r="AEE207" s="267"/>
      <c r="AEF207" s="267"/>
      <c r="AEG207" s="267"/>
      <c r="AEH207" s="267"/>
      <c r="AEI207" s="267"/>
      <c r="AEJ207" s="267"/>
      <c r="AEK207" s="267"/>
      <c r="AEL207" s="267"/>
      <c r="AEM207" s="267"/>
      <c r="AEN207" s="267"/>
      <c r="AEO207" s="267"/>
      <c r="AEP207" s="267"/>
      <c r="AEQ207" s="267"/>
      <c r="AER207" s="267"/>
      <c r="AES207" s="267"/>
      <c r="AET207" s="267"/>
      <c r="AEU207" s="267"/>
      <c r="AEV207" s="267"/>
      <c r="AEW207" s="267"/>
      <c r="AEX207" s="267"/>
      <c r="AEY207" s="267"/>
      <c r="AEZ207" s="267"/>
      <c r="AFA207" s="267"/>
      <c r="AFB207" s="267"/>
      <c r="AFC207" s="267"/>
      <c r="AFD207" s="267"/>
      <c r="AFE207" s="267"/>
      <c r="AFF207" s="267"/>
      <c r="AFG207" s="267"/>
      <c r="AFH207" s="267"/>
      <c r="AFI207" s="267"/>
      <c r="AFJ207" s="267"/>
      <c r="AFK207" s="267"/>
      <c r="AFL207" s="267"/>
      <c r="AFM207" s="267"/>
      <c r="AFN207" s="267"/>
      <c r="AFO207" s="267"/>
      <c r="AFP207" s="267"/>
      <c r="AFQ207" s="267"/>
      <c r="AFR207" s="267"/>
      <c r="AFS207" s="267"/>
      <c r="AFT207" s="267"/>
      <c r="AFU207" s="267"/>
      <c r="AFV207" s="267"/>
      <c r="AFW207" s="267"/>
      <c r="AFX207" s="267"/>
      <c r="AFY207" s="267"/>
      <c r="AFZ207" s="267"/>
      <c r="AGA207" s="267"/>
      <c r="AGB207" s="267"/>
      <c r="AGC207" s="267"/>
      <c r="AGD207" s="267"/>
      <c r="AGE207" s="267"/>
      <c r="AGF207" s="267"/>
      <c r="AGG207" s="267"/>
      <c r="AGH207" s="267"/>
      <c r="AGI207" s="267"/>
      <c r="AGJ207" s="267"/>
      <c r="AGK207" s="267"/>
      <c r="AGL207" s="267"/>
      <c r="AGM207" s="267"/>
      <c r="AGN207" s="267"/>
      <c r="AGO207" s="267"/>
      <c r="AGP207" s="267"/>
      <c r="AGQ207" s="267"/>
      <c r="AGR207" s="267"/>
      <c r="AGS207" s="267"/>
      <c r="AGT207" s="267"/>
      <c r="AGU207" s="267"/>
      <c r="AGV207" s="267"/>
      <c r="AGW207" s="267"/>
      <c r="AGX207" s="267"/>
      <c r="AGY207" s="267"/>
      <c r="AGZ207" s="267"/>
      <c r="AHA207" s="267"/>
      <c r="AHB207" s="267"/>
      <c r="AHC207" s="267"/>
      <c r="AHD207" s="267"/>
      <c r="AHE207" s="267"/>
      <c r="AHF207" s="267"/>
      <c r="AHG207" s="267"/>
      <c r="AHH207" s="267"/>
      <c r="AHI207" s="267"/>
      <c r="AHJ207" s="267"/>
      <c r="AHK207" s="267"/>
      <c r="AHL207" s="267"/>
      <c r="AHM207" s="267"/>
      <c r="AHN207" s="267"/>
      <c r="AHO207" s="267"/>
      <c r="AHP207" s="267"/>
      <c r="AHQ207" s="267"/>
      <c r="AHR207" s="267"/>
      <c r="AHS207" s="267"/>
      <c r="AHT207" s="267"/>
      <c r="AHU207" s="267"/>
      <c r="AHV207" s="267"/>
      <c r="AHW207" s="267"/>
      <c r="AHX207" s="267"/>
      <c r="AHY207" s="267"/>
      <c r="AHZ207" s="267"/>
      <c r="AIA207" s="267"/>
      <c r="AIB207" s="267"/>
      <c r="AIC207" s="267"/>
      <c r="AID207" s="267"/>
      <c r="AIE207" s="267"/>
      <c r="AIF207" s="267"/>
      <c r="AIG207" s="267"/>
      <c r="AIH207" s="267"/>
      <c r="AII207" s="267"/>
      <c r="AIJ207" s="267"/>
      <c r="AIK207" s="267"/>
      <c r="AIL207" s="267"/>
      <c r="AIM207" s="267"/>
      <c r="AIN207" s="267"/>
      <c r="AIO207" s="267"/>
      <c r="AIP207" s="267"/>
      <c r="AIQ207" s="267"/>
      <c r="AIR207" s="267"/>
      <c r="AIS207" s="267"/>
      <c r="AIT207" s="267"/>
      <c r="AIU207" s="267"/>
      <c r="AIV207" s="267"/>
      <c r="AIW207" s="267"/>
      <c r="AIX207" s="267"/>
      <c r="AIY207" s="267"/>
      <c r="AIZ207" s="267"/>
      <c r="AJA207" s="267"/>
      <c r="AJB207" s="267"/>
      <c r="AJC207" s="267"/>
      <c r="AJD207" s="267"/>
      <c r="AJE207" s="267"/>
      <c r="AJF207" s="267"/>
      <c r="AJG207" s="267"/>
      <c r="AJH207" s="267"/>
      <c r="AJI207" s="267"/>
      <c r="AJJ207" s="267"/>
      <c r="AJK207" s="267"/>
      <c r="AJL207" s="267"/>
      <c r="AJM207" s="267"/>
      <c r="AJN207" s="267"/>
      <c r="AJO207" s="267"/>
      <c r="AJP207" s="267"/>
      <c r="AJQ207" s="267"/>
      <c r="AJR207" s="267"/>
      <c r="AJS207" s="267"/>
      <c r="AJT207" s="267"/>
      <c r="AJU207" s="267"/>
      <c r="AJV207" s="267"/>
      <c r="AJW207" s="267"/>
      <c r="AJX207" s="267"/>
      <c r="AJY207" s="267"/>
      <c r="AJZ207" s="267"/>
      <c r="AKA207" s="267"/>
      <c r="AKB207" s="267"/>
      <c r="AKC207" s="267"/>
      <c r="AKD207" s="267"/>
      <c r="AKE207" s="267"/>
      <c r="AKF207" s="267"/>
      <c r="AKG207" s="267"/>
      <c r="AKH207" s="267"/>
      <c r="AKI207" s="267"/>
      <c r="AKJ207" s="267"/>
      <c r="AKK207" s="267"/>
      <c r="AKL207" s="267"/>
      <c r="AKM207" s="267"/>
      <c r="AKN207" s="267"/>
      <c r="AKO207" s="267"/>
      <c r="AKP207" s="267"/>
      <c r="AKQ207" s="267"/>
      <c r="AKR207" s="267"/>
      <c r="AKS207" s="267"/>
      <c r="AKT207" s="267"/>
      <c r="AKU207" s="267"/>
      <c r="AKV207" s="267"/>
      <c r="AKW207" s="267"/>
      <c r="AKX207" s="267"/>
      <c r="AKY207" s="267"/>
      <c r="AKZ207" s="267"/>
      <c r="ALA207" s="267"/>
      <c r="ALB207" s="267"/>
      <c r="ALC207" s="267"/>
      <c r="ALD207" s="267"/>
      <c r="ALE207" s="267"/>
      <c r="ALF207" s="267"/>
      <c r="ALG207" s="267"/>
      <c r="ALH207" s="267"/>
      <c r="ALI207" s="267"/>
      <c r="ALJ207" s="267"/>
      <c r="ALK207" s="267"/>
      <c r="ALL207" s="267"/>
      <c r="ALM207" s="267"/>
      <c r="ALN207" s="267"/>
      <c r="ALO207" s="267"/>
      <c r="ALP207" s="267"/>
      <c r="ALQ207" s="267"/>
      <c r="ALR207" s="267"/>
      <c r="ALS207" s="267"/>
      <c r="ALT207" s="267"/>
      <c r="ALU207" s="267"/>
      <c r="ALV207" s="267"/>
      <c r="ALW207" s="267"/>
      <c r="ALX207" s="267"/>
      <c r="ALY207" s="267"/>
      <c r="ALZ207" s="267"/>
      <c r="AMA207" s="267"/>
      <c r="AMB207" s="267"/>
      <c r="AMC207" s="267"/>
      <c r="AMD207" s="267"/>
      <c r="AME207" s="267"/>
      <c r="AMF207" s="267"/>
      <c r="AMG207" s="267"/>
      <c r="AMH207" s="267"/>
    </row>
    <row r="208" spans="1:1025" s="239" customFormat="1" ht="12.75">
      <c r="A208" s="1012" t="s">
        <v>2456</v>
      </c>
      <c r="B208" s="1007" t="s">
        <v>2457</v>
      </c>
      <c r="C208" s="1047">
        <v>993949090.71000004</v>
      </c>
      <c r="D208" s="1047">
        <v>-186612818.91</v>
      </c>
      <c r="E208" s="1047">
        <v>807336271.79999995</v>
      </c>
      <c r="F208" s="1047">
        <v>640190844.46000004</v>
      </c>
      <c r="G208" s="1047">
        <v>167145427.34</v>
      </c>
      <c r="H208" s="1054">
        <f t="shared" si="3"/>
        <v>0.79296678078474025</v>
      </c>
      <c r="I208" s="100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267"/>
      <c r="AF208" s="267"/>
      <c r="AG208" s="267"/>
      <c r="AH208" s="267"/>
      <c r="AI208" s="267"/>
      <c r="AJ208" s="267"/>
      <c r="AK208" s="267"/>
      <c r="AL208" s="267"/>
      <c r="AM208" s="267"/>
      <c r="AN208" s="267"/>
      <c r="AO208" s="267"/>
      <c r="AP208" s="267"/>
      <c r="AQ208" s="267"/>
      <c r="AR208" s="267"/>
      <c r="AS208" s="267"/>
      <c r="AT208" s="267"/>
      <c r="AU208" s="267"/>
      <c r="AV208" s="267"/>
      <c r="AW208" s="267"/>
      <c r="AX208" s="267"/>
      <c r="AY208" s="267"/>
      <c r="AZ208" s="267"/>
      <c r="BA208" s="267"/>
      <c r="BB208" s="267"/>
      <c r="BC208" s="267"/>
      <c r="BD208" s="267"/>
      <c r="BE208" s="267"/>
      <c r="BF208" s="267"/>
      <c r="BG208" s="267"/>
      <c r="BH208" s="267"/>
      <c r="BI208" s="267"/>
      <c r="BJ208" s="267"/>
      <c r="BK208" s="267"/>
      <c r="BL208" s="267"/>
      <c r="BM208" s="267"/>
      <c r="BN208" s="267"/>
      <c r="BO208" s="267"/>
      <c r="BP208" s="267"/>
      <c r="BQ208" s="267"/>
      <c r="BR208" s="267"/>
      <c r="BS208" s="267"/>
      <c r="BT208" s="267"/>
      <c r="BU208" s="267"/>
      <c r="BV208" s="267"/>
      <c r="BW208" s="267"/>
      <c r="BX208" s="267"/>
      <c r="BY208" s="267"/>
      <c r="BZ208" s="267"/>
      <c r="CA208" s="267"/>
      <c r="CB208" s="267"/>
      <c r="CC208" s="267"/>
      <c r="CD208" s="267"/>
      <c r="CE208" s="267"/>
      <c r="CF208" s="267"/>
      <c r="CG208" s="267"/>
      <c r="CH208" s="267"/>
      <c r="CI208" s="267"/>
      <c r="CJ208" s="267"/>
      <c r="CK208" s="267"/>
      <c r="CL208" s="267"/>
      <c r="CM208" s="267"/>
      <c r="CN208" s="267"/>
      <c r="CO208" s="267"/>
      <c r="CP208" s="267"/>
      <c r="CQ208" s="267"/>
      <c r="CR208" s="267"/>
      <c r="CS208" s="267"/>
      <c r="CT208" s="267"/>
      <c r="CU208" s="267"/>
      <c r="CV208" s="267"/>
      <c r="CW208" s="267"/>
      <c r="CX208" s="267"/>
      <c r="CY208" s="267"/>
      <c r="CZ208" s="267"/>
      <c r="DA208" s="267"/>
      <c r="DB208" s="267"/>
      <c r="DC208" s="267"/>
      <c r="DD208" s="267"/>
      <c r="DE208" s="267"/>
      <c r="DF208" s="267"/>
      <c r="DG208" s="267"/>
      <c r="DH208" s="267"/>
      <c r="DI208" s="267"/>
      <c r="DJ208" s="267"/>
      <c r="DK208" s="267"/>
      <c r="DL208" s="267"/>
      <c r="DM208" s="267"/>
      <c r="DN208" s="267"/>
      <c r="DO208" s="267"/>
      <c r="DP208" s="267"/>
      <c r="DQ208" s="267"/>
      <c r="DR208" s="267"/>
      <c r="DS208" s="267"/>
      <c r="DT208" s="267"/>
      <c r="DU208" s="267"/>
      <c r="DV208" s="267"/>
      <c r="DW208" s="267"/>
      <c r="DX208" s="267"/>
      <c r="DY208" s="267"/>
      <c r="DZ208" s="267"/>
      <c r="EA208" s="267"/>
      <c r="EB208" s="267"/>
      <c r="EC208" s="267"/>
      <c r="ED208" s="267"/>
      <c r="EE208" s="267"/>
      <c r="EF208" s="267"/>
      <c r="EG208" s="267"/>
      <c r="EH208" s="267"/>
      <c r="EI208" s="267"/>
      <c r="EJ208" s="267"/>
      <c r="EK208" s="267"/>
      <c r="EL208" s="267"/>
      <c r="EM208" s="267"/>
      <c r="EN208" s="267"/>
      <c r="EO208" s="267"/>
      <c r="EP208" s="267"/>
      <c r="EQ208" s="267"/>
      <c r="ER208" s="267"/>
      <c r="ES208" s="267"/>
      <c r="ET208" s="267"/>
      <c r="EU208" s="267"/>
      <c r="EV208" s="267"/>
      <c r="EW208" s="267"/>
      <c r="EX208" s="267"/>
      <c r="EY208" s="267"/>
      <c r="EZ208" s="267"/>
      <c r="FA208" s="267"/>
      <c r="FB208" s="267"/>
      <c r="FC208" s="267"/>
      <c r="FD208" s="267"/>
      <c r="FE208" s="267"/>
      <c r="FF208" s="267"/>
      <c r="FG208" s="267"/>
      <c r="FH208" s="267"/>
      <c r="FI208" s="267"/>
      <c r="FJ208" s="267"/>
      <c r="FK208" s="267"/>
      <c r="FL208" s="267"/>
      <c r="FM208" s="267"/>
      <c r="FN208" s="267"/>
      <c r="FO208" s="267"/>
      <c r="FP208" s="267"/>
      <c r="FQ208" s="267"/>
      <c r="FR208" s="267"/>
      <c r="FS208" s="267"/>
      <c r="FT208" s="267"/>
      <c r="FU208" s="267"/>
      <c r="FV208" s="267"/>
      <c r="FW208" s="267"/>
      <c r="FX208" s="267"/>
      <c r="FY208" s="267"/>
      <c r="FZ208" s="267"/>
      <c r="GA208" s="267"/>
      <c r="GB208" s="267"/>
      <c r="GC208" s="267"/>
      <c r="GD208" s="267"/>
      <c r="GE208" s="267"/>
      <c r="GF208" s="267"/>
      <c r="GG208" s="267"/>
      <c r="GH208" s="267"/>
      <c r="GI208" s="267"/>
      <c r="GJ208" s="267"/>
      <c r="GK208" s="267"/>
      <c r="GL208" s="267"/>
      <c r="GM208" s="267"/>
      <c r="GN208" s="267"/>
      <c r="GO208" s="267"/>
      <c r="GP208" s="267"/>
      <c r="GQ208" s="267"/>
      <c r="GR208" s="267"/>
      <c r="GS208" s="267"/>
      <c r="GT208" s="267"/>
      <c r="GU208" s="267"/>
      <c r="GV208" s="267"/>
      <c r="GW208" s="267"/>
      <c r="GX208" s="267"/>
      <c r="GY208" s="267"/>
      <c r="GZ208" s="267"/>
      <c r="HA208" s="267"/>
      <c r="HB208" s="267"/>
      <c r="HC208" s="267"/>
      <c r="HD208" s="267"/>
      <c r="HE208" s="267"/>
      <c r="HF208" s="267"/>
      <c r="HG208" s="267"/>
      <c r="HH208" s="267"/>
      <c r="HI208" s="267"/>
      <c r="HJ208" s="267"/>
      <c r="HK208" s="267"/>
      <c r="HL208" s="267"/>
      <c r="HM208" s="267"/>
      <c r="HN208" s="267"/>
      <c r="HO208" s="267"/>
      <c r="HP208" s="267"/>
      <c r="HQ208" s="267"/>
      <c r="HR208" s="267"/>
      <c r="HS208" s="267"/>
      <c r="HT208" s="267"/>
      <c r="HU208" s="267"/>
      <c r="HV208" s="267"/>
      <c r="HW208" s="267"/>
      <c r="HX208" s="267"/>
      <c r="HY208" s="267"/>
      <c r="HZ208" s="267"/>
      <c r="IA208" s="267"/>
      <c r="IB208" s="267"/>
      <c r="IC208" s="267"/>
      <c r="ID208" s="267"/>
      <c r="IE208" s="267"/>
      <c r="IF208" s="267"/>
      <c r="IG208" s="267"/>
      <c r="IH208" s="267"/>
      <c r="II208" s="267"/>
      <c r="IJ208" s="267"/>
      <c r="IK208" s="267"/>
      <c r="IL208" s="267"/>
      <c r="IM208" s="267"/>
      <c r="IN208" s="267"/>
      <c r="IO208" s="267"/>
      <c r="IP208" s="267"/>
      <c r="IQ208" s="267"/>
      <c r="IR208" s="267"/>
      <c r="IS208" s="267"/>
      <c r="IT208" s="267"/>
      <c r="IU208" s="267"/>
      <c r="IV208" s="267"/>
      <c r="IW208" s="267"/>
      <c r="IX208" s="267"/>
      <c r="IY208" s="267"/>
      <c r="IZ208" s="267"/>
      <c r="JA208" s="267"/>
      <c r="JB208" s="267"/>
      <c r="JC208" s="267"/>
      <c r="JD208" s="267"/>
      <c r="JE208" s="267"/>
      <c r="JF208" s="267"/>
      <c r="JG208" s="267"/>
      <c r="JH208" s="267"/>
      <c r="JI208" s="267"/>
      <c r="JJ208" s="267"/>
      <c r="JK208" s="267"/>
      <c r="JL208" s="267"/>
      <c r="JM208" s="267"/>
      <c r="JN208" s="267"/>
      <c r="JO208" s="267"/>
      <c r="JP208" s="267"/>
      <c r="JQ208" s="267"/>
      <c r="JR208" s="267"/>
      <c r="JS208" s="267"/>
      <c r="JT208" s="267"/>
      <c r="JU208" s="267"/>
      <c r="JV208" s="267"/>
      <c r="JW208" s="267"/>
      <c r="JX208" s="267"/>
      <c r="JY208" s="267"/>
      <c r="JZ208" s="267"/>
      <c r="KA208" s="267"/>
      <c r="KB208" s="267"/>
      <c r="KC208" s="267"/>
      <c r="KD208" s="267"/>
      <c r="KE208" s="267"/>
      <c r="KF208" s="267"/>
      <c r="KG208" s="267"/>
      <c r="KH208" s="267"/>
      <c r="KI208" s="267"/>
      <c r="KJ208" s="267"/>
      <c r="KK208" s="267"/>
      <c r="KL208" s="267"/>
      <c r="KM208" s="267"/>
      <c r="KN208" s="267"/>
      <c r="KO208" s="267"/>
      <c r="KP208" s="267"/>
      <c r="KQ208" s="267"/>
      <c r="KR208" s="267"/>
      <c r="KS208" s="267"/>
      <c r="KT208" s="267"/>
      <c r="KU208" s="267"/>
      <c r="KV208" s="267"/>
      <c r="KW208" s="267"/>
      <c r="KX208" s="267"/>
      <c r="KY208" s="267"/>
      <c r="KZ208" s="267"/>
      <c r="LA208" s="267"/>
      <c r="LB208" s="267"/>
      <c r="LC208" s="267"/>
      <c r="LD208" s="267"/>
      <c r="LE208" s="267"/>
      <c r="LF208" s="267"/>
      <c r="LG208" s="267"/>
      <c r="LH208" s="267"/>
      <c r="LI208" s="267"/>
      <c r="LJ208" s="267"/>
      <c r="LK208" s="267"/>
      <c r="LL208" s="267"/>
      <c r="LM208" s="267"/>
      <c r="LN208" s="267"/>
      <c r="LO208" s="267"/>
      <c r="LP208" s="267"/>
      <c r="LQ208" s="267"/>
      <c r="LR208" s="267"/>
      <c r="LS208" s="267"/>
      <c r="LT208" s="267"/>
      <c r="LU208" s="267"/>
      <c r="LV208" s="267"/>
      <c r="LW208" s="267"/>
      <c r="LX208" s="267"/>
      <c r="LY208" s="267"/>
      <c r="LZ208" s="267"/>
      <c r="MA208" s="267"/>
      <c r="MB208" s="267"/>
      <c r="MC208" s="267"/>
      <c r="MD208" s="267"/>
      <c r="ME208" s="267"/>
      <c r="MF208" s="267"/>
      <c r="MG208" s="267"/>
      <c r="MH208" s="267"/>
      <c r="MI208" s="267"/>
      <c r="MJ208" s="267"/>
      <c r="MK208" s="267"/>
      <c r="ML208" s="267"/>
      <c r="MM208" s="267"/>
      <c r="MN208" s="267"/>
      <c r="MO208" s="267"/>
      <c r="MP208" s="267"/>
      <c r="MQ208" s="267"/>
      <c r="MR208" s="267"/>
      <c r="MS208" s="267"/>
      <c r="MT208" s="267"/>
      <c r="MU208" s="267"/>
      <c r="MV208" s="267"/>
      <c r="MW208" s="267"/>
      <c r="MX208" s="267"/>
      <c r="MY208" s="267"/>
      <c r="MZ208" s="267"/>
      <c r="NA208" s="267"/>
      <c r="NB208" s="267"/>
      <c r="NC208" s="267"/>
      <c r="ND208" s="267"/>
      <c r="NE208" s="267"/>
      <c r="NF208" s="267"/>
      <c r="NG208" s="267"/>
      <c r="NH208" s="267"/>
      <c r="NI208" s="267"/>
      <c r="NJ208" s="267"/>
      <c r="NK208" s="267"/>
      <c r="NL208" s="267"/>
      <c r="NM208" s="267"/>
      <c r="NN208" s="267"/>
      <c r="NO208" s="267"/>
      <c r="NP208" s="267"/>
      <c r="NQ208" s="267"/>
      <c r="NR208" s="267"/>
      <c r="NS208" s="267"/>
      <c r="NT208" s="267"/>
      <c r="NU208" s="267"/>
      <c r="NV208" s="267"/>
      <c r="NW208" s="267"/>
      <c r="NX208" s="267"/>
      <c r="NY208" s="267"/>
      <c r="NZ208" s="267"/>
      <c r="OA208" s="267"/>
      <c r="OB208" s="267"/>
      <c r="OC208" s="267"/>
      <c r="OD208" s="267"/>
      <c r="OE208" s="267"/>
      <c r="OF208" s="267"/>
      <c r="OG208" s="267"/>
      <c r="OH208" s="267"/>
      <c r="OI208" s="267"/>
      <c r="OJ208" s="267"/>
      <c r="OK208" s="267"/>
      <c r="OL208" s="267"/>
      <c r="OM208" s="267"/>
      <c r="ON208" s="267"/>
      <c r="OO208" s="267"/>
      <c r="OP208" s="267"/>
      <c r="OQ208" s="267"/>
      <c r="OR208" s="267"/>
      <c r="OS208" s="267"/>
      <c r="OT208" s="267"/>
      <c r="OU208" s="267"/>
      <c r="OV208" s="267"/>
      <c r="OW208" s="267"/>
      <c r="OX208" s="267"/>
      <c r="OY208" s="267"/>
      <c r="OZ208" s="267"/>
      <c r="PA208" s="267"/>
      <c r="PB208" s="267"/>
      <c r="PC208" s="267"/>
      <c r="PD208" s="267"/>
      <c r="PE208" s="267"/>
      <c r="PF208" s="267"/>
      <c r="PG208" s="267"/>
      <c r="PH208" s="267"/>
      <c r="PI208" s="267"/>
      <c r="PJ208" s="267"/>
      <c r="PK208" s="267"/>
      <c r="PL208" s="267"/>
      <c r="PM208" s="267"/>
      <c r="PN208" s="267"/>
      <c r="PO208" s="267"/>
      <c r="PP208" s="267"/>
      <c r="PQ208" s="267"/>
      <c r="PR208" s="267"/>
      <c r="PS208" s="267"/>
      <c r="PT208" s="267"/>
      <c r="PU208" s="267"/>
      <c r="PV208" s="267"/>
      <c r="PW208" s="267"/>
      <c r="PX208" s="267"/>
      <c r="PY208" s="267"/>
      <c r="PZ208" s="267"/>
      <c r="QA208" s="267"/>
      <c r="QB208" s="267"/>
      <c r="QC208" s="267"/>
      <c r="QD208" s="267"/>
      <c r="QE208" s="267"/>
      <c r="QF208" s="267"/>
      <c r="QG208" s="267"/>
      <c r="QH208" s="267"/>
      <c r="QI208" s="267"/>
      <c r="QJ208" s="267"/>
      <c r="QK208" s="267"/>
      <c r="QL208" s="267"/>
      <c r="QM208" s="267"/>
      <c r="QN208" s="267"/>
      <c r="QO208" s="267"/>
      <c r="QP208" s="267"/>
      <c r="QQ208" s="267"/>
      <c r="QR208" s="267"/>
      <c r="QS208" s="267"/>
      <c r="QT208" s="267"/>
      <c r="QU208" s="267"/>
      <c r="QV208" s="267"/>
      <c r="QW208" s="267"/>
      <c r="QX208" s="267"/>
      <c r="QY208" s="267"/>
      <c r="QZ208" s="267"/>
      <c r="RA208" s="267"/>
      <c r="RB208" s="267"/>
      <c r="RC208" s="267"/>
      <c r="RD208" s="267"/>
      <c r="RE208" s="267"/>
      <c r="RF208" s="267"/>
      <c r="RG208" s="267"/>
      <c r="RH208" s="267"/>
      <c r="RI208" s="267"/>
      <c r="RJ208" s="267"/>
      <c r="RK208" s="267"/>
      <c r="RL208" s="267"/>
      <c r="RM208" s="267"/>
      <c r="RN208" s="267"/>
      <c r="RO208" s="267"/>
      <c r="RP208" s="267"/>
      <c r="RQ208" s="267"/>
      <c r="RR208" s="267"/>
      <c r="RS208" s="267"/>
      <c r="RT208" s="267"/>
      <c r="RU208" s="267"/>
      <c r="RV208" s="267"/>
      <c r="RW208" s="267"/>
      <c r="RX208" s="267"/>
      <c r="RY208" s="267"/>
      <c r="RZ208" s="267"/>
      <c r="SA208" s="267"/>
      <c r="SB208" s="267"/>
      <c r="SC208" s="267"/>
      <c r="SD208" s="267"/>
      <c r="SE208" s="267"/>
      <c r="SF208" s="267"/>
      <c r="SG208" s="267"/>
      <c r="SH208" s="267"/>
      <c r="SI208" s="267"/>
      <c r="SJ208" s="267"/>
      <c r="SK208" s="267"/>
      <c r="SL208" s="267"/>
      <c r="SM208" s="267"/>
      <c r="SN208" s="267"/>
      <c r="SO208" s="267"/>
      <c r="SP208" s="267"/>
      <c r="SQ208" s="267"/>
      <c r="SR208" s="267"/>
      <c r="SS208" s="267"/>
      <c r="ST208" s="267"/>
      <c r="SU208" s="267"/>
      <c r="SV208" s="267"/>
      <c r="SW208" s="267"/>
      <c r="SX208" s="267"/>
      <c r="SY208" s="267"/>
      <c r="SZ208" s="267"/>
      <c r="TA208" s="267"/>
      <c r="TB208" s="267"/>
      <c r="TC208" s="267"/>
      <c r="TD208" s="267"/>
      <c r="TE208" s="267"/>
      <c r="TF208" s="267"/>
      <c r="TG208" s="267"/>
      <c r="TH208" s="267"/>
      <c r="TI208" s="267"/>
      <c r="TJ208" s="267"/>
      <c r="TK208" s="267"/>
      <c r="TL208" s="267"/>
      <c r="TM208" s="267"/>
      <c r="TN208" s="267"/>
      <c r="TO208" s="267"/>
      <c r="TP208" s="267"/>
      <c r="TQ208" s="267"/>
      <c r="TR208" s="267"/>
      <c r="TS208" s="267"/>
      <c r="TT208" s="267"/>
      <c r="TU208" s="267"/>
      <c r="TV208" s="267"/>
      <c r="TW208" s="267"/>
      <c r="TX208" s="267"/>
      <c r="TY208" s="267"/>
      <c r="TZ208" s="267"/>
      <c r="UA208" s="267"/>
      <c r="UB208" s="267"/>
      <c r="UC208" s="267"/>
      <c r="UD208" s="267"/>
      <c r="UE208" s="267"/>
      <c r="UF208" s="267"/>
      <c r="UG208" s="267"/>
      <c r="UH208" s="267"/>
      <c r="UI208" s="267"/>
      <c r="UJ208" s="267"/>
      <c r="UK208" s="267"/>
      <c r="UL208" s="267"/>
      <c r="UM208" s="267"/>
      <c r="UN208" s="267"/>
      <c r="UO208" s="267"/>
      <c r="UP208" s="267"/>
      <c r="UQ208" s="267"/>
      <c r="UR208" s="267"/>
      <c r="US208" s="267"/>
      <c r="UT208" s="267"/>
      <c r="UU208" s="267"/>
      <c r="UV208" s="267"/>
      <c r="UW208" s="267"/>
      <c r="UX208" s="267"/>
      <c r="UY208" s="267"/>
      <c r="UZ208" s="267"/>
      <c r="VA208" s="267"/>
      <c r="VB208" s="267"/>
      <c r="VC208" s="267"/>
      <c r="VD208" s="267"/>
      <c r="VE208" s="267"/>
      <c r="VF208" s="267"/>
      <c r="VG208" s="267"/>
      <c r="VH208" s="267"/>
      <c r="VI208" s="267"/>
      <c r="VJ208" s="267"/>
      <c r="VK208" s="267"/>
      <c r="VL208" s="267"/>
      <c r="VM208" s="267"/>
      <c r="VN208" s="267"/>
      <c r="VO208" s="267"/>
      <c r="VP208" s="267"/>
      <c r="VQ208" s="267"/>
      <c r="VR208" s="267"/>
      <c r="VS208" s="267"/>
      <c r="VT208" s="267"/>
      <c r="VU208" s="267"/>
      <c r="VV208" s="267"/>
      <c r="VW208" s="267"/>
      <c r="VX208" s="267"/>
      <c r="VY208" s="267"/>
      <c r="VZ208" s="267"/>
      <c r="WA208" s="267"/>
      <c r="WB208" s="267"/>
      <c r="WC208" s="267"/>
      <c r="WD208" s="267"/>
      <c r="WE208" s="267"/>
      <c r="WF208" s="267"/>
      <c r="WG208" s="267"/>
      <c r="WH208" s="267"/>
      <c r="WI208" s="267"/>
      <c r="WJ208" s="267"/>
      <c r="WK208" s="267"/>
      <c r="WL208" s="267"/>
      <c r="WM208" s="267"/>
      <c r="WN208" s="267"/>
      <c r="WO208" s="267"/>
      <c r="WP208" s="267"/>
      <c r="WQ208" s="267"/>
      <c r="WR208" s="267"/>
      <c r="WS208" s="267"/>
      <c r="WT208" s="267"/>
      <c r="WU208" s="267"/>
      <c r="WV208" s="267"/>
      <c r="WW208" s="267"/>
      <c r="WX208" s="267"/>
      <c r="WY208" s="267"/>
      <c r="WZ208" s="267"/>
      <c r="XA208" s="267"/>
      <c r="XB208" s="267"/>
      <c r="XC208" s="267"/>
      <c r="XD208" s="267"/>
      <c r="XE208" s="267"/>
      <c r="XF208" s="267"/>
      <c r="XG208" s="267"/>
      <c r="XH208" s="267"/>
      <c r="XI208" s="267"/>
      <c r="XJ208" s="267"/>
      <c r="XK208" s="267"/>
      <c r="XL208" s="267"/>
      <c r="XM208" s="267"/>
      <c r="XN208" s="267"/>
      <c r="XO208" s="267"/>
      <c r="XP208" s="267"/>
      <c r="XQ208" s="267"/>
      <c r="XR208" s="267"/>
      <c r="XS208" s="267"/>
      <c r="XT208" s="267"/>
      <c r="XU208" s="267"/>
      <c r="XV208" s="267"/>
      <c r="XW208" s="267"/>
      <c r="XX208" s="267"/>
      <c r="XY208" s="267"/>
      <c r="XZ208" s="267"/>
      <c r="YA208" s="267"/>
      <c r="YB208" s="267"/>
      <c r="YC208" s="267"/>
      <c r="YD208" s="267"/>
      <c r="YE208" s="267"/>
      <c r="YF208" s="267"/>
      <c r="YG208" s="267"/>
      <c r="YH208" s="267"/>
      <c r="YI208" s="267"/>
      <c r="YJ208" s="267"/>
      <c r="YK208" s="267"/>
      <c r="YL208" s="267"/>
      <c r="YM208" s="267"/>
      <c r="YN208" s="267"/>
      <c r="YO208" s="267"/>
      <c r="YP208" s="267"/>
      <c r="YQ208" s="267"/>
      <c r="YR208" s="267"/>
      <c r="YS208" s="267"/>
      <c r="YT208" s="267"/>
      <c r="YU208" s="267"/>
      <c r="YV208" s="267"/>
      <c r="YW208" s="267"/>
      <c r="YX208" s="267"/>
      <c r="YY208" s="267"/>
      <c r="YZ208" s="267"/>
      <c r="ZA208" s="267"/>
      <c r="ZB208" s="267"/>
      <c r="ZC208" s="267"/>
      <c r="ZD208" s="267"/>
      <c r="ZE208" s="267"/>
      <c r="ZF208" s="267"/>
      <c r="ZG208" s="267"/>
      <c r="ZH208" s="267"/>
      <c r="ZI208" s="267"/>
      <c r="ZJ208" s="267"/>
      <c r="ZK208" s="267"/>
      <c r="ZL208" s="267"/>
      <c r="ZM208" s="267"/>
      <c r="ZN208" s="267"/>
      <c r="ZO208" s="267"/>
      <c r="ZP208" s="267"/>
      <c r="ZQ208" s="267"/>
      <c r="ZR208" s="267"/>
      <c r="ZS208" s="267"/>
      <c r="ZT208" s="267"/>
      <c r="ZU208" s="267"/>
      <c r="ZV208" s="267"/>
      <c r="ZW208" s="267"/>
      <c r="ZX208" s="267"/>
      <c r="ZY208" s="267"/>
      <c r="ZZ208" s="267"/>
      <c r="AAA208" s="267"/>
      <c r="AAB208" s="267"/>
      <c r="AAC208" s="267"/>
      <c r="AAD208" s="267"/>
      <c r="AAE208" s="267"/>
      <c r="AAF208" s="267"/>
      <c r="AAG208" s="267"/>
      <c r="AAH208" s="267"/>
      <c r="AAI208" s="267"/>
      <c r="AAJ208" s="267"/>
      <c r="AAK208" s="267"/>
      <c r="AAL208" s="267"/>
      <c r="AAM208" s="267"/>
      <c r="AAN208" s="267"/>
      <c r="AAO208" s="267"/>
      <c r="AAP208" s="267"/>
      <c r="AAQ208" s="267"/>
      <c r="AAR208" s="267"/>
      <c r="AAS208" s="267"/>
      <c r="AAT208" s="267"/>
      <c r="AAU208" s="267"/>
      <c r="AAV208" s="267"/>
      <c r="AAW208" s="267"/>
      <c r="AAX208" s="267"/>
      <c r="AAY208" s="267"/>
      <c r="AAZ208" s="267"/>
      <c r="ABA208" s="267"/>
      <c r="ABB208" s="267"/>
      <c r="ABC208" s="267"/>
      <c r="ABD208" s="267"/>
      <c r="ABE208" s="267"/>
      <c r="ABF208" s="267"/>
      <c r="ABG208" s="267"/>
      <c r="ABH208" s="267"/>
      <c r="ABI208" s="267"/>
      <c r="ABJ208" s="267"/>
      <c r="ABK208" s="267"/>
      <c r="ABL208" s="267"/>
      <c r="ABM208" s="267"/>
      <c r="ABN208" s="267"/>
      <c r="ABO208" s="267"/>
      <c r="ABP208" s="267"/>
      <c r="ABQ208" s="267"/>
      <c r="ABR208" s="267"/>
      <c r="ABS208" s="267"/>
      <c r="ABT208" s="267"/>
      <c r="ABU208" s="267"/>
      <c r="ABV208" s="267"/>
      <c r="ABW208" s="267"/>
      <c r="ABX208" s="267"/>
      <c r="ABY208" s="267"/>
      <c r="ABZ208" s="267"/>
      <c r="ACA208" s="267"/>
      <c r="ACB208" s="267"/>
      <c r="ACC208" s="267"/>
      <c r="ACD208" s="267"/>
      <c r="ACE208" s="267"/>
      <c r="ACF208" s="267"/>
      <c r="ACG208" s="267"/>
      <c r="ACH208" s="267"/>
      <c r="ACI208" s="267"/>
      <c r="ACJ208" s="267"/>
      <c r="ACK208" s="267"/>
      <c r="ACL208" s="267"/>
      <c r="ACM208" s="267"/>
      <c r="ACN208" s="267"/>
      <c r="ACO208" s="267"/>
      <c r="ACP208" s="267"/>
      <c r="ACQ208" s="267"/>
      <c r="ACR208" s="267"/>
      <c r="ACS208" s="267"/>
      <c r="ACT208" s="267"/>
      <c r="ACU208" s="267"/>
      <c r="ACV208" s="267"/>
      <c r="ACW208" s="267"/>
      <c r="ACX208" s="267"/>
      <c r="ACY208" s="267"/>
      <c r="ACZ208" s="267"/>
      <c r="ADA208" s="267"/>
      <c r="ADB208" s="267"/>
      <c r="ADC208" s="267"/>
      <c r="ADD208" s="267"/>
      <c r="ADE208" s="267"/>
      <c r="ADF208" s="267"/>
      <c r="ADG208" s="267"/>
      <c r="ADH208" s="267"/>
      <c r="ADI208" s="267"/>
      <c r="ADJ208" s="267"/>
      <c r="ADK208" s="267"/>
      <c r="ADL208" s="267"/>
      <c r="ADM208" s="267"/>
      <c r="ADN208" s="267"/>
      <c r="ADO208" s="267"/>
      <c r="ADP208" s="267"/>
      <c r="ADQ208" s="267"/>
      <c r="ADR208" s="267"/>
      <c r="ADS208" s="267"/>
      <c r="ADT208" s="267"/>
      <c r="ADU208" s="267"/>
      <c r="ADV208" s="267"/>
      <c r="ADW208" s="267"/>
      <c r="ADX208" s="267"/>
      <c r="ADY208" s="267"/>
      <c r="ADZ208" s="267"/>
      <c r="AEA208" s="267"/>
      <c r="AEB208" s="267"/>
      <c r="AEC208" s="267"/>
      <c r="AED208" s="267"/>
      <c r="AEE208" s="267"/>
      <c r="AEF208" s="267"/>
      <c r="AEG208" s="267"/>
      <c r="AEH208" s="267"/>
      <c r="AEI208" s="267"/>
      <c r="AEJ208" s="267"/>
      <c r="AEK208" s="267"/>
      <c r="AEL208" s="267"/>
      <c r="AEM208" s="267"/>
      <c r="AEN208" s="267"/>
      <c r="AEO208" s="267"/>
      <c r="AEP208" s="267"/>
      <c r="AEQ208" s="267"/>
      <c r="AER208" s="267"/>
      <c r="AES208" s="267"/>
      <c r="AET208" s="267"/>
      <c r="AEU208" s="267"/>
      <c r="AEV208" s="267"/>
      <c r="AEW208" s="267"/>
      <c r="AEX208" s="267"/>
      <c r="AEY208" s="267"/>
      <c r="AEZ208" s="267"/>
      <c r="AFA208" s="267"/>
      <c r="AFB208" s="267"/>
      <c r="AFC208" s="267"/>
      <c r="AFD208" s="267"/>
      <c r="AFE208" s="267"/>
      <c r="AFF208" s="267"/>
      <c r="AFG208" s="267"/>
      <c r="AFH208" s="267"/>
      <c r="AFI208" s="267"/>
      <c r="AFJ208" s="267"/>
      <c r="AFK208" s="267"/>
      <c r="AFL208" s="267"/>
      <c r="AFM208" s="267"/>
      <c r="AFN208" s="267"/>
      <c r="AFO208" s="267"/>
      <c r="AFP208" s="267"/>
      <c r="AFQ208" s="267"/>
      <c r="AFR208" s="267"/>
      <c r="AFS208" s="267"/>
      <c r="AFT208" s="267"/>
      <c r="AFU208" s="267"/>
      <c r="AFV208" s="267"/>
      <c r="AFW208" s="267"/>
      <c r="AFX208" s="267"/>
      <c r="AFY208" s="267"/>
      <c r="AFZ208" s="267"/>
      <c r="AGA208" s="267"/>
      <c r="AGB208" s="267"/>
      <c r="AGC208" s="267"/>
      <c r="AGD208" s="267"/>
      <c r="AGE208" s="267"/>
      <c r="AGF208" s="267"/>
      <c r="AGG208" s="267"/>
      <c r="AGH208" s="267"/>
      <c r="AGI208" s="267"/>
      <c r="AGJ208" s="267"/>
      <c r="AGK208" s="267"/>
      <c r="AGL208" s="267"/>
      <c r="AGM208" s="267"/>
      <c r="AGN208" s="267"/>
      <c r="AGO208" s="267"/>
      <c r="AGP208" s="267"/>
      <c r="AGQ208" s="267"/>
      <c r="AGR208" s="267"/>
      <c r="AGS208" s="267"/>
      <c r="AGT208" s="267"/>
      <c r="AGU208" s="267"/>
      <c r="AGV208" s="267"/>
      <c r="AGW208" s="267"/>
      <c r="AGX208" s="267"/>
      <c r="AGY208" s="267"/>
      <c r="AGZ208" s="267"/>
      <c r="AHA208" s="267"/>
      <c r="AHB208" s="267"/>
      <c r="AHC208" s="267"/>
      <c r="AHD208" s="267"/>
      <c r="AHE208" s="267"/>
      <c r="AHF208" s="267"/>
      <c r="AHG208" s="267"/>
      <c r="AHH208" s="267"/>
      <c r="AHI208" s="267"/>
      <c r="AHJ208" s="267"/>
      <c r="AHK208" s="267"/>
      <c r="AHL208" s="267"/>
      <c r="AHM208" s="267"/>
      <c r="AHN208" s="267"/>
      <c r="AHO208" s="267"/>
      <c r="AHP208" s="267"/>
      <c r="AHQ208" s="267"/>
      <c r="AHR208" s="267"/>
      <c r="AHS208" s="267"/>
      <c r="AHT208" s="267"/>
      <c r="AHU208" s="267"/>
      <c r="AHV208" s="267"/>
      <c r="AHW208" s="267"/>
      <c r="AHX208" s="267"/>
      <c r="AHY208" s="267"/>
      <c r="AHZ208" s="267"/>
      <c r="AIA208" s="267"/>
      <c r="AIB208" s="267"/>
      <c r="AIC208" s="267"/>
      <c r="AID208" s="267"/>
      <c r="AIE208" s="267"/>
      <c r="AIF208" s="267"/>
      <c r="AIG208" s="267"/>
      <c r="AIH208" s="267"/>
      <c r="AII208" s="267"/>
      <c r="AIJ208" s="267"/>
      <c r="AIK208" s="267"/>
      <c r="AIL208" s="267"/>
      <c r="AIM208" s="267"/>
      <c r="AIN208" s="267"/>
      <c r="AIO208" s="267"/>
      <c r="AIP208" s="267"/>
      <c r="AIQ208" s="267"/>
      <c r="AIR208" s="267"/>
      <c r="AIS208" s="267"/>
      <c r="AIT208" s="267"/>
      <c r="AIU208" s="267"/>
      <c r="AIV208" s="267"/>
      <c r="AIW208" s="267"/>
      <c r="AIX208" s="267"/>
      <c r="AIY208" s="267"/>
      <c r="AIZ208" s="267"/>
      <c r="AJA208" s="267"/>
      <c r="AJB208" s="267"/>
      <c r="AJC208" s="267"/>
      <c r="AJD208" s="267"/>
      <c r="AJE208" s="267"/>
      <c r="AJF208" s="267"/>
      <c r="AJG208" s="267"/>
      <c r="AJH208" s="267"/>
      <c r="AJI208" s="267"/>
      <c r="AJJ208" s="267"/>
      <c r="AJK208" s="267"/>
      <c r="AJL208" s="267"/>
      <c r="AJM208" s="267"/>
      <c r="AJN208" s="267"/>
      <c r="AJO208" s="267"/>
      <c r="AJP208" s="267"/>
      <c r="AJQ208" s="267"/>
      <c r="AJR208" s="267"/>
      <c r="AJS208" s="267"/>
      <c r="AJT208" s="267"/>
      <c r="AJU208" s="267"/>
      <c r="AJV208" s="267"/>
      <c r="AJW208" s="267"/>
      <c r="AJX208" s="267"/>
      <c r="AJY208" s="267"/>
      <c r="AJZ208" s="267"/>
      <c r="AKA208" s="267"/>
      <c r="AKB208" s="267"/>
      <c r="AKC208" s="267"/>
      <c r="AKD208" s="267"/>
      <c r="AKE208" s="267"/>
      <c r="AKF208" s="267"/>
      <c r="AKG208" s="267"/>
      <c r="AKH208" s="267"/>
      <c r="AKI208" s="267"/>
      <c r="AKJ208" s="267"/>
      <c r="AKK208" s="267"/>
      <c r="AKL208" s="267"/>
      <c r="AKM208" s="267"/>
      <c r="AKN208" s="267"/>
      <c r="AKO208" s="267"/>
      <c r="AKP208" s="267"/>
      <c r="AKQ208" s="267"/>
      <c r="AKR208" s="267"/>
      <c r="AKS208" s="267"/>
      <c r="AKT208" s="267"/>
      <c r="AKU208" s="267"/>
      <c r="AKV208" s="267"/>
      <c r="AKW208" s="267"/>
      <c r="AKX208" s="267"/>
      <c r="AKY208" s="267"/>
      <c r="AKZ208" s="267"/>
      <c r="ALA208" s="267"/>
      <c r="ALB208" s="267"/>
      <c r="ALC208" s="267"/>
      <c r="ALD208" s="267"/>
      <c r="ALE208" s="267"/>
      <c r="ALF208" s="267"/>
      <c r="ALG208" s="267"/>
      <c r="ALH208" s="267"/>
      <c r="ALI208" s="267"/>
      <c r="ALJ208" s="267"/>
      <c r="ALK208" s="267"/>
      <c r="ALL208" s="267"/>
      <c r="ALM208" s="267"/>
      <c r="ALN208" s="267"/>
      <c r="ALO208" s="267"/>
      <c r="ALP208" s="267"/>
      <c r="ALQ208" s="267"/>
      <c r="ALR208" s="267"/>
      <c r="ALS208" s="267"/>
      <c r="ALT208" s="267"/>
      <c r="ALU208" s="267"/>
      <c r="ALV208" s="267"/>
      <c r="ALW208" s="267"/>
      <c r="ALX208" s="267"/>
      <c r="ALY208" s="267"/>
      <c r="ALZ208" s="267"/>
      <c r="AMA208" s="267"/>
      <c r="AMB208" s="267"/>
      <c r="AMC208" s="267"/>
      <c r="AMD208" s="267"/>
      <c r="AME208" s="267"/>
      <c r="AMF208" s="267"/>
      <c r="AMG208" s="267"/>
      <c r="AMH208" s="267"/>
    </row>
    <row r="209" spans="1:1024" s="239" customFormat="1" ht="12.75">
      <c r="A209" s="1012" t="s">
        <v>2458</v>
      </c>
      <c r="B209" s="1007" t="s">
        <v>2459</v>
      </c>
      <c r="C209" s="1047">
        <v>202031572.19</v>
      </c>
      <c r="D209" s="1047">
        <v>-44345909.030000001</v>
      </c>
      <c r="E209" s="1047">
        <v>157685663.16</v>
      </c>
      <c r="F209" s="1047">
        <v>133600229.14</v>
      </c>
      <c r="G209" s="1047">
        <v>24085434.02</v>
      </c>
      <c r="H209" s="1054">
        <f t="shared" si="3"/>
        <v>0.84725666533449484</v>
      </c>
      <c r="I209" s="1007"/>
      <c r="J209" s="267"/>
      <c r="K209" s="267"/>
      <c r="L209" s="267"/>
      <c r="M209" s="267"/>
      <c r="N209" s="267"/>
      <c r="O209" s="267"/>
      <c r="P209" s="267"/>
      <c r="Q209" s="267"/>
      <c r="R209" s="267"/>
      <c r="S209" s="267"/>
      <c r="T209" s="267"/>
      <c r="U209" s="267"/>
      <c r="V209" s="267"/>
      <c r="W209" s="267"/>
      <c r="X209" s="267"/>
      <c r="Y209" s="267"/>
      <c r="Z209" s="267"/>
      <c r="AA209" s="267"/>
      <c r="AB209" s="267"/>
      <c r="AC209" s="267"/>
      <c r="AD209" s="267"/>
      <c r="AE209" s="267"/>
      <c r="AF209" s="267"/>
      <c r="AG209" s="267"/>
      <c r="AH209" s="267"/>
      <c r="AI209" s="267"/>
      <c r="AJ209" s="267"/>
      <c r="AK209" s="267"/>
      <c r="AL209" s="267"/>
      <c r="AM209" s="267"/>
      <c r="AN209" s="267"/>
      <c r="AO209" s="267"/>
      <c r="AP209" s="267"/>
      <c r="AQ209" s="267"/>
      <c r="AR209" s="267"/>
      <c r="AS209" s="267"/>
      <c r="AT209" s="267"/>
      <c r="AU209" s="267"/>
      <c r="AV209" s="267"/>
      <c r="AW209" s="267"/>
      <c r="AX209" s="267"/>
      <c r="AY209" s="267"/>
      <c r="AZ209" s="267"/>
      <c r="BA209" s="267"/>
      <c r="BB209" s="267"/>
      <c r="BC209" s="267"/>
      <c r="BD209" s="267"/>
      <c r="BE209" s="267"/>
      <c r="BF209" s="267"/>
      <c r="BG209" s="267"/>
      <c r="BH209" s="267"/>
      <c r="BI209" s="267"/>
      <c r="BJ209" s="267"/>
      <c r="BK209" s="267"/>
      <c r="BL209" s="267"/>
      <c r="BM209" s="267"/>
      <c r="BN209" s="267"/>
      <c r="BO209" s="267"/>
      <c r="BP209" s="267"/>
      <c r="BQ209" s="267"/>
      <c r="BR209" s="267"/>
      <c r="BS209" s="267"/>
      <c r="BT209" s="267"/>
      <c r="BU209" s="267"/>
      <c r="BV209" s="267"/>
      <c r="BW209" s="267"/>
      <c r="BX209" s="267"/>
      <c r="BY209" s="267"/>
      <c r="BZ209" s="267"/>
      <c r="CA209" s="267"/>
      <c r="CB209" s="267"/>
      <c r="CC209" s="267"/>
      <c r="CD209" s="267"/>
      <c r="CE209" s="267"/>
      <c r="CF209" s="267"/>
      <c r="CG209" s="267"/>
      <c r="CH209" s="267"/>
      <c r="CI209" s="267"/>
      <c r="CJ209" s="267"/>
      <c r="CK209" s="267"/>
      <c r="CL209" s="267"/>
      <c r="CM209" s="267"/>
      <c r="CN209" s="267"/>
      <c r="CO209" s="267"/>
      <c r="CP209" s="267"/>
      <c r="CQ209" s="267"/>
      <c r="CR209" s="267"/>
      <c r="CS209" s="267"/>
      <c r="CT209" s="267"/>
      <c r="CU209" s="267"/>
      <c r="CV209" s="267"/>
      <c r="CW209" s="267"/>
      <c r="CX209" s="267"/>
      <c r="CY209" s="267"/>
      <c r="CZ209" s="267"/>
      <c r="DA209" s="267"/>
      <c r="DB209" s="267"/>
      <c r="DC209" s="267"/>
      <c r="DD209" s="267"/>
      <c r="DE209" s="267"/>
      <c r="DF209" s="267"/>
      <c r="DG209" s="267"/>
      <c r="DH209" s="267"/>
      <c r="DI209" s="267"/>
      <c r="DJ209" s="267"/>
      <c r="DK209" s="267"/>
      <c r="DL209" s="267"/>
      <c r="DM209" s="267"/>
      <c r="DN209" s="267"/>
      <c r="DO209" s="267"/>
      <c r="DP209" s="267"/>
      <c r="DQ209" s="267"/>
      <c r="DR209" s="267"/>
      <c r="DS209" s="267"/>
      <c r="DT209" s="267"/>
      <c r="DU209" s="267"/>
      <c r="DV209" s="267"/>
      <c r="DW209" s="267"/>
      <c r="DX209" s="267"/>
      <c r="DY209" s="267"/>
      <c r="DZ209" s="267"/>
      <c r="EA209" s="267"/>
      <c r="EB209" s="267"/>
      <c r="EC209" s="267"/>
      <c r="ED209" s="267"/>
      <c r="EE209" s="267"/>
      <c r="EF209" s="267"/>
      <c r="EG209" s="267"/>
      <c r="EH209" s="267"/>
      <c r="EI209" s="267"/>
      <c r="EJ209" s="267"/>
      <c r="EK209" s="267"/>
      <c r="EL209" s="267"/>
      <c r="EM209" s="267"/>
      <c r="EN209" s="267"/>
      <c r="EO209" s="267"/>
      <c r="EP209" s="267"/>
      <c r="EQ209" s="267"/>
      <c r="ER209" s="267"/>
      <c r="ES209" s="267"/>
      <c r="ET209" s="267"/>
      <c r="EU209" s="267"/>
      <c r="EV209" s="267"/>
      <c r="EW209" s="267"/>
      <c r="EX209" s="267"/>
      <c r="EY209" s="267"/>
      <c r="EZ209" s="267"/>
      <c r="FA209" s="267"/>
      <c r="FB209" s="267"/>
      <c r="FC209" s="267"/>
      <c r="FD209" s="267"/>
      <c r="FE209" s="267"/>
      <c r="FF209" s="267"/>
      <c r="FG209" s="267"/>
      <c r="FH209" s="267"/>
      <c r="FI209" s="267"/>
      <c r="FJ209" s="267"/>
      <c r="FK209" s="267"/>
      <c r="FL209" s="267"/>
      <c r="FM209" s="267"/>
      <c r="FN209" s="267"/>
      <c r="FO209" s="267"/>
      <c r="FP209" s="267"/>
      <c r="FQ209" s="267"/>
      <c r="FR209" s="267"/>
      <c r="FS209" s="267"/>
      <c r="FT209" s="267"/>
      <c r="FU209" s="267"/>
      <c r="FV209" s="267"/>
      <c r="FW209" s="267"/>
      <c r="FX209" s="267"/>
      <c r="FY209" s="267"/>
      <c r="FZ209" s="267"/>
      <c r="GA209" s="267"/>
      <c r="GB209" s="267"/>
      <c r="GC209" s="267"/>
      <c r="GD209" s="267"/>
      <c r="GE209" s="267"/>
      <c r="GF209" s="267"/>
      <c r="GG209" s="267"/>
      <c r="GH209" s="267"/>
      <c r="GI209" s="267"/>
      <c r="GJ209" s="267"/>
      <c r="GK209" s="267"/>
      <c r="GL209" s="267"/>
      <c r="GM209" s="267"/>
      <c r="GN209" s="267"/>
      <c r="GO209" s="267"/>
      <c r="GP209" s="267"/>
      <c r="GQ209" s="267"/>
      <c r="GR209" s="267"/>
      <c r="GS209" s="267"/>
      <c r="GT209" s="267"/>
      <c r="GU209" s="267"/>
      <c r="GV209" s="267"/>
      <c r="GW209" s="267"/>
      <c r="GX209" s="267"/>
      <c r="GY209" s="267"/>
      <c r="GZ209" s="267"/>
      <c r="HA209" s="267"/>
      <c r="HB209" s="267"/>
      <c r="HC209" s="267"/>
      <c r="HD209" s="267"/>
      <c r="HE209" s="267"/>
      <c r="HF209" s="267"/>
      <c r="HG209" s="267"/>
      <c r="HH209" s="267"/>
      <c r="HI209" s="267"/>
      <c r="HJ209" s="267"/>
      <c r="HK209" s="267"/>
      <c r="HL209" s="267"/>
      <c r="HM209" s="267"/>
      <c r="HN209" s="267"/>
      <c r="HO209" s="267"/>
      <c r="HP209" s="267"/>
      <c r="HQ209" s="267"/>
      <c r="HR209" s="267"/>
      <c r="HS209" s="267"/>
      <c r="HT209" s="267"/>
      <c r="HU209" s="267"/>
      <c r="HV209" s="267"/>
      <c r="HW209" s="267"/>
      <c r="HX209" s="267"/>
      <c r="HY209" s="267"/>
      <c r="HZ209" s="267"/>
      <c r="IA209" s="267"/>
      <c r="IB209" s="267"/>
      <c r="IC209" s="267"/>
      <c r="ID209" s="267"/>
      <c r="IE209" s="267"/>
      <c r="IF209" s="267"/>
      <c r="IG209" s="267"/>
      <c r="IH209" s="267"/>
      <c r="II209" s="267"/>
      <c r="IJ209" s="267"/>
      <c r="IK209" s="267"/>
      <c r="IL209" s="267"/>
      <c r="IM209" s="267"/>
      <c r="IN209" s="267"/>
      <c r="IO209" s="267"/>
      <c r="IP209" s="267"/>
      <c r="IQ209" s="267"/>
      <c r="IR209" s="267"/>
      <c r="IS209" s="267"/>
      <c r="IT209" s="267"/>
      <c r="IU209" s="267"/>
      <c r="IV209" s="267"/>
      <c r="IW209" s="267"/>
      <c r="IX209" s="267"/>
      <c r="IY209" s="267"/>
      <c r="IZ209" s="267"/>
      <c r="JA209" s="267"/>
      <c r="JB209" s="267"/>
      <c r="JC209" s="267"/>
      <c r="JD209" s="267"/>
      <c r="JE209" s="267"/>
      <c r="JF209" s="267"/>
      <c r="JG209" s="267"/>
      <c r="JH209" s="267"/>
      <c r="JI209" s="267"/>
      <c r="JJ209" s="267"/>
      <c r="JK209" s="267"/>
      <c r="JL209" s="267"/>
      <c r="JM209" s="267"/>
      <c r="JN209" s="267"/>
      <c r="JO209" s="267"/>
      <c r="JP209" s="267"/>
      <c r="JQ209" s="267"/>
      <c r="JR209" s="267"/>
      <c r="JS209" s="267"/>
      <c r="JT209" s="267"/>
      <c r="JU209" s="267"/>
      <c r="JV209" s="267"/>
      <c r="JW209" s="267"/>
      <c r="JX209" s="267"/>
      <c r="JY209" s="267"/>
      <c r="JZ209" s="267"/>
      <c r="KA209" s="267"/>
      <c r="KB209" s="267"/>
      <c r="KC209" s="267"/>
      <c r="KD209" s="267"/>
      <c r="KE209" s="267"/>
      <c r="KF209" s="267"/>
      <c r="KG209" s="267"/>
      <c r="KH209" s="267"/>
      <c r="KI209" s="267"/>
      <c r="KJ209" s="267"/>
      <c r="KK209" s="267"/>
      <c r="KL209" s="267"/>
      <c r="KM209" s="267"/>
      <c r="KN209" s="267"/>
      <c r="KO209" s="267"/>
      <c r="KP209" s="267"/>
      <c r="KQ209" s="267"/>
      <c r="KR209" s="267"/>
      <c r="KS209" s="267"/>
      <c r="KT209" s="267"/>
      <c r="KU209" s="267"/>
      <c r="KV209" s="267"/>
      <c r="KW209" s="267"/>
      <c r="KX209" s="267"/>
      <c r="KY209" s="267"/>
      <c r="KZ209" s="267"/>
      <c r="LA209" s="267"/>
      <c r="LB209" s="267"/>
      <c r="LC209" s="267"/>
      <c r="LD209" s="267"/>
      <c r="LE209" s="267"/>
      <c r="LF209" s="267"/>
      <c r="LG209" s="267"/>
      <c r="LH209" s="267"/>
      <c r="LI209" s="267"/>
      <c r="LJ209" s="267"/>
      <c r="LK209" s="267"/>
      <c r="LL209" s="267"/>
      <c r="LM209" s="267"/>
      <c r="LN209" s="267"/>
      <c r="LO209" s="267"/>
      <c r="LP209" s="267"/>
      <c r="LQ209" s="267"/>
      <c r="LR209" s="267"/>
      <c r="LS209" s="267"/>
      <c r="LT209" s="267"/>
      <c r="LU209" s="267"/>
      <c r="LV209" s="267"/>
      <c r="LW209" s="267"/>
      <c r="LX209" s="267"/>
      <c r="LY209" s="267"/>
      <c r="LZ209" s="267"/>
      <c r="MA209" s="267"/>
      <c r="MB209" s="267"/>
      <c r="MC209" s="267"/>
      <c r="MD209" s="267"/>
      <c r="ME209" s="267"/>
      <c r="MF209" s="267"/>
      <c r="MG209" s="267"/>
      <c r="MH209" s="267"/>
      <c r="MI209" s="267"/>
      <c r="MJ209" s="267"/>
      <c r="MK209" s="267"/>
      <c r="ML209" s="267"/>
      <c r="MM209" s="267"/>
      <c r="MN209" s="267"/>
      <c r="MO209" s="267"/>
      <c r="MP209" s="267"/>
      <c r="MQ209" s="267"/>
      <c r="MR209" s="267"/>
      <c r="MS209" s="267"/>
      <c r="MT209" s="267"/>
      <c r="MU209" s="267"/>
      <c r="MV209" s="267"/>
      <c r="MW209" s="267"/>
      <c r="MX209" s="267"/>
      <c r="MY209" s="267"/>
      <c r="MZ209" s="267"/>
      <c r="NA209" s="267"/>
      <c r="NB209" s="267"/>
      <c r="NC209" s="267"/>
      <c r="ND209" s="267"/>
      <c r="NE209" s="267"/>
      <c r="NF209" s="267"/>
      <c r="NG209" s="267"/>
      <c r="NH209" s="267"/>
      <c r="NI209" s="267"/>
      <c r="NJ209" s="267"/>
      <c r="NK209" s="267"/>
      <c r="NL209" s="267"/>
      <c r="NM209" s="267"/>
      <c r="NN209" s="267"/>
      <c r="NO209" s="267"/>
      <c r="NP209" s="267"/>
      <c r="NQ209" s="267"/>
      <c r="NR209" s="267"/>
      <c r="NS209" s="267"/>
      <c r="NT209" s="267"/>
      <c r="NU209" s="267"/>
      <c r="NV209" s="267"/>
      <c r="NW209" s="267"/>
      <c r="NX209" s="267"/>
      <c r="NY209" s="267"/>
      <c r="NZ209" s="267"/>
      <c r="OA209" s="267"/>
      <c r="OB209" s="267"/>
      <c r="OC209" s="267"/>
      <c r="OD209" s="267"/>
      <c r="OE209" s="267"/>
      <c r="OF209" s="267"/>
      <c r="OG209" s="267"/>
      <c r="OH209" s="267"/>
      <c r="OI209" s="267"/>
      <c r="OJ209" s="267"/>
      <c r="OK209" s="267"/>
      <c r="OL209" s="267"/>
      <c r="OM209" s="267"/>
      <c r="ON209" s="267"/>
      <c r="OO209" s="267"/>
      <c r="OP209" s="267"/>
      <c r="OQ209" s="267"/>
      <c r="OR209" s="267"/>
      <c r="OS209" s="267"/>
      <c r="OT209" s="267"/>
      <c r="OU209" s="267"/>
      <c r="OV209" s="267"/>
      <c r="OW209" s="267"/>
      <c r="OX209" s="267"/>
      <c r="OY209" s="267"/>
      <c r="OZ209" s="267"/>
      <c r="PA209" s="267"/>
      <c r="PB209" s="267"/>
      <c r="PC209" s="267"/>
      <c r="PD209" s="267"/>
      <c r="PE209" s="267"/>
      <c r="PF209" s="267"/>
      <c r="PG209" s="267"/>
      <c r="PH209" s="267"/>
      <c r="PI209" s="267"/>
      <c r="PJ209" s="267"/>
      <c r="PK209" s="267"/>
      <c r="PL209" s="267"/>
      <c r="PM209" s="267"/>
      <c r="PN209" s="267"/>
      <c r="PO209" s="267"/>
      <c r="PP209" s="267"/>
      <c r="PQ209" s="267"/>
      <c r="PR209" s="267"/>
      <c r="PS209" s="267"/>
      <c r="PT209" s="267"/>
      <c r="PU209" s="267"/>
      <c r="PV209" s="267"/>
      <c r="PW209" s="267"/>
      <c r="PX209" s="267"/>
      <c r="PY209" s="267"/>
      <c r="PZ209" s="267"/>
      <c r="QA209" s="267"/>
      <c r="QB209" s="267"/>
      <c r="QC209" s="267"/>
      <c r="QD209" s="267"/>
      <c r="QE209" s="267"/>
      <c r="QF209" s="267"/>
      <c r="QG209" s="267"/>
      <c r="QH209" s="267"/>
      <c r="QI209" s="267"/>
      <c r="QJ209" s="267"/>
      <c r="QK209" s="267"/>
      <c r="QL209" s="267"/>
      <c r="QM209" s="267"/>
      <c r="QN209" s="267"/>
      <c r="QO209" s="267"/>
      <c r="QP209" s="267"/>
      <c r="QQ209" s="267"/>
      <c r="QR209" s="267"/>
      <c r="QS209" s="267"/>
      <c r="QT209" s="267"/>
      <c r="QU209" s="267"/>
      <c r="QV209" s="267"/>
      <c r="QW209" s="267"/>
      <c r="QX209" s="267"/>
      <c r="QY209" s="267"/>
      <c r="QZ209" s="267"/>
      <c r="RA209" s="267"/>
      <c r="RB209" s="267"/>
      <c r="RC209" s="267"/>
      <c r="RD209" s="267"/>
      <c r="RE209" s="267"/>
      <c r="RF209" s="267"/>
      <c r="RG209" s="267"/>
      <c r="RH209" s="267"/>
      <c r="RI209" s="267"/>
      <c r="RJ209" s="267"/>
      <c r="RK209" s="267"/>
      <c r="RL209" s="267"/>
      <c r="RM209" s="267"/>
      <c r="RN209" s="267"/>
      <c r="RO209" s="267"/>
      <c r="RP209" s="267"/>
      <c r="RQ209" s="267"/>
      <c r="RR209" s="267"/>
      <c r="RS209" s="267"/>
      <c r="RT209" s="267"/>
      <c r="RU209" s="267"/>
      <c r="RV209" s="267"/>
      <c r="RW209" s="267"/>
      <c r="RX209" s="267"/>
      <c r="RY209" s="267"/>
      <c r="RZ209" s="267"/>
      <c r="SA209" s="267"/>
      <c r="SB209" s="267"/>
      <c r="SC209" s="267"/>
      <c r="SD209" s="267"/>
      <c r="SE209" s="267"/>
      <c r="SF209" s="267"/>
      <c r="SG209" s="267"/>
      <c r="SH209" s="267"/>
      <c r="SI209" s="267"/>
      <c r="SJ209" s="267"/>
      <c r="SK209" s="267"/>
      <c r="SL209" s="267"/>
      <c r="SM209" s="267"/>
      <c r="SN209" s="267"/>
      <c r="SO209" s="267"/>
      <c r="SP209" s="267"/>
      <c r="SQ209" s="267"/>
      <c r="SR209" s="267"/>
      <c r="SS209" s="267"/>
      <c r="ST209" s="267"/>
      <c r="SU209" s="267"/>
      <c r="SV209" s="267"/>
      <c r="SW209" s="267"/>
      <c r="SX209" s="267"/>
      <c r="SY209" s="267"/>
      <c r="SZ209" s="267"/>
      <c r="TA209" s="267"/>
      <c r="TB209" s="267"/>
      <c r="TC209" s="267"/>
      <c r="TD209" s="267"/>
      <c r="TE209" s="267"/>
      <c r="TF209" s="267"/>
      <c r="TG209" s="267"/>
      <c r="TH209" s="267"/>
      <c r="TI209" s="267"/>
      <c r="TJ209" s="267"/>
      <c r="TK209" s="267"/>
      <c r="TL209" s="267"/>
      <c r="TM209" s="267"/>
      <c r="TN209" s="267"/>
      <c r="TO209" s="267"/>
      <c r="TP209" s="267"/>
      <c r="TQ209" s="267"/>
      <c r="TR209" s="267"/>
      <c r="TS209" s="267"/>
      <c r="TT209" s="267"/>
      <c r="TU209" s="267"/>
      <c r="TV209" s="267"/>
      <c r="TW209" s="267"/>
      <c r="TX209" s="267"/>
      <c r="TY209" s="267"/>
      <c r="TZ209" s="267"/>
      <c r="UA209" s="267"/>
      <c r="UB209" s="267"/>
      <c r="UC209" s="267"/>
      <c r="UD209" s="267"/>
      <c r="UE209" s="267"/>
      <c r="UF209" s="267"/>
      <c r="UG209" s="267"/>
      <c r="UH209" s="267"/>
      <c r="UI209" s="267"/>
      <c r="UJ209" s="267"/>
      <c r="UK209" s="267"/>
      <c r="UL209" s="267"/>
      <c r="UM209" s="267"/>
      <c r="UN209" s="267"/>
      <c r="UO209" s="267"/>
      <c r="UP209" s="267"/>
      <c r="UQ209" s="267"/>
      <c r="UR209" s="267"/>
      <c r="US209" s="267"/>
      <c r="UT209" s="267"/>
      <c r="UU209" s="267"/>
      <c r="UV209" s="267"/>
      <c r="UW209" s="267"/>
      <c r="UX209" s="267"/>
      <c r="UY209" s="267"/>
      <c r="UZ209" s="267"/>
      <c r="VA209" s="267"/>
      <c r="VB209" s="267"/>
      <c r="VC209" s="267"/>
      <c r="VD209" s="267"/>
      <c r="VE209" s="267"/>
      <c r="VF209" s="267"/>
      <c r="VG209" s="267"/>
      <c r="VH209" s="267"/>
      <c r="VI209" s="267"/>
      <c r="VJ209" s="267"/>
      <c r="VK209" s="267"/>
      <c r="VL209" s="267"/>
      <c r="VM209" s="267"/>
      <c r="VN209" s="267"/>
      <c r="VO209" s="267"/>
      <c r="VP209" s="267"/>
      <c r="VQ209" s="267"/>
      <c r="VR209" s="267"/>
      <c r="VS209" s="267"/>
      <c r="VT209" s="267"/>
      <c r="VU209" s="267"/>
      <c r="VV209" s="267"/>
      <c r="VW209" s="267"/>
      <c r="VX209" s="267"/>
      <c r="VY209" s="267"/>
      <c r="VZ209" s="267"/>
      <c r="WA209" s="267"/>
      <c r="WB209" s="267"/>
      <c r="WC209" s="267"/>
      <c r="WD209" s="267"/>
      <c r="WE209" s="267"/>
      <c r="WF209" s="267"/>
      <c r="WG209" s="267"/>
      <c r="WH209" s="267"/>
      <c r="WI209" s="267"/>
      <c r="WJ209" s="267"/>
      <c r="WK209" s="267"/>
      <c r="WL209" s="267"/>
      <c r="WM209" s="267"/>
      <c r="WN209" s="267"/>
      <c r="WO209" s="267"/>
      <c r="WP209" s="267"/>
      <c r="WQ209" s="267"/>
      <c r="WR209" s="267"/>
      <c r="WS209" s="267"/>
      <c r="WT209" s="267"/>
      <c r="WU209" s="267"/>
      <c r="WV209" s="267"/>
      <c r="WW209" s="267"/>
      <c r="WX209" s="267"/>
      <c r="WY209" s="267"/>
      <c r="WZ209" s="267"/>
      <c r="XA209" s="267"/>
      <c r="XB209" s="267"/>
      <c r="XC209" s="267"/>
      <c r="XD209" s="267"/>
      <c r="XE209" s="267"/>
      <c r="XF209" s="267"/>
      <c r="XG209" s="267"/>
      <c r="XH209" s="267"/>
      <c r="XI209" s="267"/>
      <c r="XJ209" s="267"/>
      <c r="XK209" s="267"/>
      <c r="XL209" s="267"/>
      <c r="XM209" s="267"/>
      <c r="XN209" s="267"/>
      <c r="XO209" s="267"/>
      <c r="XP209" s="267"/>
      <c r="XQ209" s="267"/>
      <c r="XR209" s="267"/>
      <c r="XS209" s="267"/>
      <c r="XT209" s="267"/>
      <c r="XU209" s="267"/>
      <c r="XV209" s="267"/>
      <c r="XW209" s="267"/>
      <c r="XX209" s="267"/>
      <c r="XY209" s="267"/>
      <c r="XZ209" s="267"/>
      <c r="YA209" s="267"/>
      <c r="YB209" s="267"/>
      <c r="YC209" s="267"/>
      <c r="YD209" s="267"/>
      <c r="YE209" s="267"/>
      <c r="YF209" s="267"/>
      <c r="YG209" s="267"/>
      <c r="YH209" s="267"/>
      <c r="YI209" s="267"/>
      <c r="YJ209" s="267"/>
      <c r="YK209" s="267"/>
      <c r="YL209" s="267"/>
      <c r="YM209" s="267"/>
      <c r="YN209" s="267"/>
      <c r="YO209" s="267"/>
      <c r="YP209" s="267"/>
      <c r="YQ209" s="267"/>
      <c r="YR209" s="267"/>
      <c r="YS209" s="267"/>
      <c r="YT209" s="267"/>
      <c r="YU209" s="267"/>
      <c r="YV209" s="267"/>
      <c r="YW209" s="267"/>
      <c r="YX209" s="267"/>
      <c r="YY209" s="267"/>
      <c r="YZ209" s="267"/>
      <c r="ZA209" s="267"/>
      <c r="ZB209" s="267"/>
      <c r="ZC209" s="267"/>
      <c r="ZD209" s="267"/>
      <c r="ZE209" s="267"/>
      <c r="ZF209" s="267"/>
      <c r="ZG209" s="267"/>
      <c r="ZH209" s="267"/>
      <c r="ZI209" s="267"/>
      <c r="ZJ209" s="267"/>
      <c r="ZK209" s="267"/>
      <c r="ZL209" s="267"/>
      <c r="ZM209" s="267"/>
      <c r="ZN209" s="267"/>
      <c r="ZO209" s="267"/>
      <c r="ZP209" s="267"/>
      <c r="ZQ209" s="267"/>
      <c r="ZR209" s="267"/>
      <c r="ZS209" s="267"/>
      <c r="ZT209" s="267"/>
      <c r="ZU209" s="267"/>
      <c r="ZV209" s="267"/>
      <c r="ZW209" s="267"/>
      <c r="ZX209" s="267"/>
      <c r="ZY209" s="267"/>
      <c r="ZZ209" s="267"/>
      <c r="AAA209" s="267"/>
      <c r="AAB209" s="267"/>
      <c r="AAC209" s="267"/>
      <c r="AAD209" s="267"/>
      <c r="AAE209" s="267"/>
      <c r="AAF209" s="267"/>
      <c r="AAG209" s="267"/>
      <c r="AAH209" s="267"/>
      <c r="AAI209" s="267"/>
      <c r="AAJ209" s="267"/>
      <c r="AAK209" s="267"/>
      <c r="AAL209" s="267"/>
      <c r="AAM209" s="267"/>
      <c r="AAN209" s="267"/>
      <c r="AAO209" s="267"/>
      <c r="AAP209" s="267"/>
      <c r="AAQ209" s="267"/>
      <c r="AAR209" s="267"/>
      <c r="AAS209" s="267"/>
      <c r="AAT209" s="267"/>
      <c r="AAU209" s="267"/>
      <c r="AAV209" s="267"/>
      <c r="AAW209" s="267"/>
      <c r="AAX209" s="267"/>
      <c r="AAY209" s="267"/>
      <c r="AAZ209" s="267"/>
      <c r="ABA209" s="267"/>
      <c r="ABB209" s="267"/>
      <c r="ABC209" s="267"/>
      <c r="ABD209" s="267"/>
      <c r="ABE209" s="267"/>
      <c r="ABF209" s="267"/>
      <c r="ABG209" s="267"/>
      <c r="ABH209" s="267"/>
      <c r="ABI209" s="267"/>
      <c r="ABJ209" s="267"/>
      <c r="ABK209" s="267"/>
      <c r="ABL209" s="267"/>
      <c r="ABM209" s="267"/>
      <c r="ABN209" s="267"/>
      <c r="ABO209" s="267"/>
      <c r="ABP209" s="267"/>
      <c r="ABQ209" s="267"/>
      <c r="ABR209" s="267"/>
      <c r="ABS209" s="267"/>
      <c r="ABT209" s="267"/>
      <c r="ABU209" s="267"/>
      <c r="ABV209" s="267"/>
      <c r="ABW209" s="267"/>
      <c r="ABX209" s="267"/>
      <c r="ABY209" s="267"/>
      <c r="ABZ209" s="267"/>
      <c r="ACA209" s="267"/>
      <c r="ACB209" s="267"/>
      <c r="ACC209" s="267"/>
      <c r="ACD209" s="267"/>
      <c r="ACE209" s="267"/>
      <c r="ACF209" s="267"/>
      <c r="ACG209" s="267"/>
      <c r="ACH209" s="267"/>
      <c r="ACI209" s="267"/>
      <c r="ACJ209" s="267"/>
      <c r="ACK209" s="267"/>
      <c r="ACL209" s="267"/>
      <c r="ACM209" s="267"/>
      <c r="ACN209" s="267"/>
      <c r="ACO209" s="267"/>
      <c r="ACP209" s="267"/>
      <c r="ACQ209" s="267"/>
      <c r="ACR209" s="267"/>
      <c r="ACS209" s="267"/>
      <c r="ACT209" s="267"/>
      <c r="ACU209" s="267"/>
      <c r="ACV209" s="267"/>
      <c r="ACW209" s="267"/>
      <c r="ACX209" s="267"/>
      <c r="ACY209" s="267"/>
      <c r="ACZ209" s="267"/>
      <c r="ADA209" s="267"/>
      <c r="ADB209" s="267"/>
      <c r="ADC209" s="267"/>
      <c r="ADD209" s="267"/>
      <c r="ADE209" s="267"/>
      <c r="ADF209" s="267"/>
      <c r="ADG209" s="267"/>
      <c r="ADH209" s="267"/>
      <c r="ADI209" s="267"/>
      <c r="ADJ209" s="267"/>
      <c r="ADK209" s="267"/>
      <c r="ADL209" s="267"/>
      <c r="ADM209" s="267"/>
      <c r="ADN209" s="267"/>
      <c r="ADO209" s="267"/>
      <c r="ADP209" s="267"/>
      <c r="ADQ209" s="267"/>
      <c r="ADR209" s="267"/>
      <c r="ADS209" s="267"/>
      <c r="ADT209" s="267"/>
      <c r="ADU209" s="267"/>
      <c r="ADV209" s="267"/>
      <c r="ADW209" s="267"/>
      <c r="ADX209" s="267"/>
      <c r="ADY209" s="267"/>
      <c r="ADZ209" s="267"/>
      <c r="AEA209" s="267"/>
      <c r="AEB209" s="267"/>
      <c r="AEC209" s="267"/>
      <c r="AED209" s="267"/>
      <c r="AEE209" s="267"/>
      <c r="AEF209" s="267"/>
      <c r="AEG209" s="267"/>
      <c r="AEH209" s="267"/>
      <c r="AEI209" s="267"/>
      <c r="AEJ209" s="267"/>
      <c r="AEK209" s="267"/>
      <c r="AEL209" s="267"/>
      <c r="AEM209" s="267"/>
      <c r="AEN209" s="267"/>
      <c r="AEO209" s="267"/>
      <c r="AEP209" s="267"/>
      <c r="AEQ209" s="267"/>
      <c r="AER209" s="267"/>
      <c r="AES209" s="267"/>
      <c r="AET209" s="267"/>
      <c r="AEU209" s="267"/>
      <c r="AEV209" s="267"/>
      <c r="AEW209" s="267"/>
      <c r="AEX209" s="267"/>
      <c r="AEY209" s="267"/>
      <c r="AEZ209" s="267"/>
      <c r="AFA209" s="267"/>
      <c r="AFB209" s="267"/>
      <c r="AFC209" s="267"/>
      <c r="AFD209" s="267"/>
      <c r="AFE209" s="267"/>
      <c r="AFF209" s="267"/>
      <c r="AFG209" s="267"/>
      <c r="AFH209" s="267"/>
      <c r="AFI209" s="267"/>
      <c r="AFJ209" s="267"/>
      <c r="AFK209" s="267"/>
      <c r="AFL209" s="267"/>
      <c r="AFM209" s="267"/>
      <c r="AFN209" s="267"/>
      <c r="AFO209" s="267"/>
      <c r="AFP209" s="267"/>
      <c r="AFQ209" s="267"/>
      <c r="AFR209" s="267"/>
      <c r="AFS209" s="267"/>
      <c r="AFT209" s="267"/>
      <c r="AFU209" s="267"/>
      <c r="AFV209" s="267"/>
      <c r="AFW209" s="267"/>
      <c r="AFX209" s="267"/>
      <c r="AFY209" s="267"/>
      <c r="AFZ209" s="267"/>
      <c r="AGA209" s="267"/>
      <c r="AGB209" s="267"/>
      <c r="AGC209" s="267"/>
      <c r="AGD209" s="267"/>
      <c r="AGE209" s="267"/>
      <c r="AGF209" s="267"/>
      <c r="AGG209" s="267"/>
      <c r="AGH209" s="267"/>
      <c r="AGI209" s="267"/>
      <c r="AGJ209" s="267"/>
      <c r="AGK209" s="267"/>
      <c r="AGL209" s="267"/>
      <c r="AGM209" s="267"/>
      <c r="AGN209" s="267"/>
      <c r="AGO209" s="267"/>
      <c r="AGP209" s="267"/>
      <c r="AGQ209" s="267"/>
      <c r="AGR209" s="267"/>
      <c r="AGS209" s="267"/>
      <c r="AGT209" s="267"/>
      <c r="AGU209" s="267"/>
      <c r="AGV209" s="267"/>
      <c r="AGW209" s="267"/>
      <c r="AGX209" s="267"/>
      <c r="AGY209" s="267"/>
      <c r="AGZ209" s="267"/>
      <c r="AHA209" s="267"/>
      <c r="AHB209" s="267"/>
      <c r="AHC209" s="267"/>
      <c r="AHD209" s="267"/>
      <c r="AHE209" s="267"/>
      <c r="AHF209" s="267"/>
      <c r="AHG209" s="267"/>
      <c r="AHH209" s="267"/>
      <c r="AHI209" s="267"/>
      <c r="AHJ209" s="267"/>
      <c r="AHK209" s="267"/>
      <c r="AHL209" s="267"/>
      <c r="AHM209" s="267"/>
      <c r="AHN209" s="267"/>
      <c r="AHO209" s="267"/>
      <c r="AHP209" s="267"/>
      <c r="AHQ209" s="267"/>
      <c r="AHR209" s="267"/>
      <c r="AHS209" s="267"/>
      <c r="AHT209" s="267"/>
      <c r="AHU209" s="267"/>
      <c r="AHV209" s="267"/>
      <c r="AHW209" s="267"/>
      <c r="AHX209" s="267"/>
      <c r="AHY209" s="267"/>
      <c r="AHZ209" s="267"/>
      <c r="AIA209" s="267"/>
      <c r="AIB209" s="267"/>
      <c r="AIC209" s="267"/>
      <c r="AID209" s="267"/>
      <c r="AIE209" s="267"/>
      <c r="AIF209" s="267"/>
      <c r="AIG209" s="267"/>
      <c r="AIH209" s="267"/>
      <c r="AII209" s="267"/>
      <c r="AIJ209" s="267"/>
      <c r="AIK209" s="267"/>
      <c r="AIL209" s="267"/>
      <c r="AIM209" s="267"/>
      <c r="AIN209" s="267"/>
      <c r="AIO209" s="267"/>
      <c r="AIP209" s="267"/>
      <c r="AIQ209" s="267"/>
      <c r="AIR209" s="267"/>
      <c r="AIS209" s="267"/>
      <c r="AIT209" s="267"/>
      <c r="AIU209" s="267"/>
      <c r="AIV209" s="267"/>
      <c r="AIW209" s="267"/>
      <c r="AIX209" s="267"/>
      <c r="AIY209" s="267"/>
      <c r="AIZ209" s="267"/>
      <c r="AJA209" s="267"/>
      <c r="AJB209" s="267"/>
      <c r="AJC209" s="267"/>
      <c r="AJD209" s="267"/>
      <c r="AJE209" s="267"/>
      <c r="AJF209" s="267"/>
      <c r="AJG209" s="267"/>
      <c r="AJH209" s="267"/>
      <c r="AJI209" s="267"/>
      <c r="AJJ209" s="267"/>
      <c r="AJK209" s="267"/>
      <c r="AJL209" s="267"/>
      <c r="AJM209" s="267"/>
      <c r="AJN209" s="267"/>
      <c r="AJO209" s="267"/>
      <c r="AJP209" s="267"/>
      <c r="AJQ209" s="267"/>
      <c r="AJR209" s="267"/>
      <c r="AJS209" s="267"/>
      <c r="AJT209" s="267"/>
      <c r="AJU209" s="267"/>
      <c r="AJV209" s="267"/>
      <c r="AJW209" s="267"/>
      <c r="AJX209" s="267"/>
      <c r="AJY209" s="267"/>
      <c r="AJZ209" s="267"/>
      <c r="AKA209" s="267"/>
      <c r="AKB209" s="267"/>
      <c r="AKC209" s="267"/>
      <c r="AKD209" s="267"/>
      <c r="AKE209" s="267"/>
      <c r="AKF209" s="267"/>
      <c r="AKG209" s="267"/>
      <c r="AKH209" s="267"/>
      <c r="AKI209" s="267"/>
      <c r="AKJ209" s="267"/>
      <c r="AKK209" s="267"/>
      <c r="AKL209" s="267"/>
      <c r="AKM209" s="267"/>
      <c r="AKN209" s="267"/>
      <c r="AKO209" s="267"/>
      <c r="AKP209" s="267"/>
      <c r="AKQ209" s="267"/>
      <c r="AKR209" s="267"/>
      <c r="AKS209" s="267"/>
      <c r="AKT209" s="267"/>
      <c r="AKU209" s="267"/>
      <c r="AKV209" s="267"/>
      <c r="AKW209" s="267"/>
      <c r="AKX209" s="267"/>
      <c r="AKY209" s="267"/>
      <c r="AKZ209" s="267"/>
      <c r="ALA209" s="267"/>
      <c r="ALB209" s="267"/>
      <c r="ALC209" s="267"/>
      <c r="ALD209" s="267"/>
      <c r="ALE209" s="267"/>
      <c r="ALF209" s="267"/>
      <c r="ALG209" s="267"/>
      <c r="ALH209" s="267"/>
      <c r="ALI209" s="267"/>
      <c r="ALJ209" s="267"/>
      <c r="ALK209" s="267"/>
      <c r="ALL209" s="267"/>
      <c r="ALM209" s="267"/>
      <c r="ALN209" s="267"/>
      <c r="ALO209" s="267"/>
      <c r="ALP209" s="267"/>
      <c r="ALQ209" s="267"/>
      <c r="ALR209" s="267"/>
      <c r="ALS209" s="267"/>
      <c r="ALT209" s="267"/>
      <c r="ALU209" s="267"/>
      <c r="ALV209" s="267"/>
      <c r="ALW209" s="267"/>
      <c r="ALX209" s="267"/>
      <c r="ALY209" s="267"/>
      <c r="ALZ209" s="267"/>
      <c r="AMA209" s="267"/>
      <c r="AMB209" s="267"/>
      <c r="AMC209" s="267"/>
      <c r="AMD209" s="267"/>
      <c r="AME209" s="267"/>
      <c r="AMF209" s="267"/>
      <c r="AMG209" s="267"/>
      <c r="AMH209" s="267"/>
    </row>
    <row r="210" spans="1:1024" s="239" customFormat="1" ht="12.75">
      <c r="A210" s="1012" t="s">
        <v>2460</v>
      </c>
      <c r="B210" s="1007" t="s">
        <v>8421</v>
      </c>
      <c r="C210" s="1047">
        <v>273699967.5</v>
      </c>
      <c r="D210" s="1047">
        <v>-24182653.02</v>
      </c>
      <c r="E210" s="1047">
        <v>249517314.47999999</v>
      </c>
      <c r="F210" s="1047">
        <v>176539516.00999999</v>
      </c>
      <c r="G210" s="1047">
        <v>72977798.469999999</v>
      </c>
      <c r="H210" s="1054">
        <f t="shared" si="3"/>
        <v>0.70752411061297504</v>
      </c>
      <c r="I210" s="1007"/>
      <c r="J210" s="267"/>
      <c r="K210" s="267"/>
      <c r="L210" s="267"/>
      <c r="M210" s="267"/>
      <c r="N210" s="267"/>
      <c r="O210" s="267"/>
      <c r="P210" s="267"/>
      <c r="Q210" s="267"/>
      <c r="R210" s="267"/>
      <c r="S210" s="267"/>
      <c r="T210" s="267"/>
      <c r="U210" s="267"/>
      <c r="V210" s="267"/>
      <c r="W210" s="267"/>
      <c r="X210" s="267"/>
      <c r="Y210" s="267"/>
      <c r="Z210" s="267"/>
      <c r="AA210" s="267"/>
      <c r="AB210" s="267"/>
      <c r="AC210" s="267"/>
      <c r="AD210" s="267"/>
      <c r="AE210" s="267"/>
      <c r="AF210" s="267"/>
      <c r="AG210" s="267"/>
      <c r="AH210" s="267"/>
      <c r="AI210" s="267"/>
      <c r="AJ210" s="267"/>
      <c r="AK210" s="267"/>
      <c r="AL210" s="267"/>
      <c r="AM210" s="267"/>
      <c r="AN210" s="267"/>
      <c r="AO210" s="267"/>
      <c r="AP210" s="267"/>
      <c r="AQ210" s="267"/>
      <c r="AR210" s="267"/>
      <c r="AS210" s="267"/>
      <c r="AT210" s="267"/>
      <c r="AU210" s="267"/>
      <c r="AV210" s="267"/>
      <c r="AW210" s="267"/>
      <c r="AX210" s="267"/>
      <c r="AY210" s="267"/>
      <c r="AZ210" s="267"/>
      <c r="BA210" s="267"/>
      <c r="BB210" s="267"/>
      <c r="BC210" s="267"/>
      <c r="BD210" s="267"/>
      <c r="BE210" s="267"/>
      <c r="BF210" s="267"/>
      <c r="BG210" s="267"/>
      <c r="BH210" s="267"/>
      <c r="BI210" s="267"/>
      <c r="BJ210" s="267"/>
      <c r="BK210" s="267"/>
      <c r="BL210" s="267"/>
      <c r="BM210" s="267"/>
      <c r="BN210" s="267"/>
      <c r="BO210" s="267"/>
      <c r="BP210" s="267"/>
      <c r="BQ210" s="267"/>
      <c r="BR210" s="267"/>
      <c r="BS210" s="267"/>
      <c r="BT210" s="267"/>
      <c r="BU210" s="267"/>
      <c r="BV210" s="267"/>
      <c r="BW210" s="267"/>
      <c r="BX210" s="267"/>
      <c r="BY210" s="267"/>
      <c r="BZ210" s="267"/>
      <c r="CA210" s="267"/>
      <c r="CB210" s="267"/>
      <c r="CC210" s="267"/>
      <c r="CD210" s="267"/>
      <c r="CE210" s="267"/>
      <c r="CF210" s="267"/>
      <c r="CG210" s="267"/>
      <c r="CH210" s="267"/>
      <c r="CI210" s="267"/>
      <c r="CJ210" s="267"/>
      <c r="CK210" s="267"/>
      <c r="CL210" s="267"/>
      <c r="CM210" s="267"/>
      <c r="CN210" s="267"/>
      <c r="CO210" s="267"/>
      <c r="CP210" s="267"/>
      <c r="CQ210" s="267"/>
      <c r="CR210" s="267"/>
      <c r="CS210" s="267"/>
      <c r="CT210" s="267"/>
      <c r="CU210" s="267"/>
      <c r="CV210" s="267"/>
      <c r="CW210" s="267"/>
      <c r="CX210" s="267"/>
      <c r="CY210" s="267"/>
      <c r="CZ210" s="267"/>
      <c r="DA210" s="267"/>
      <c r="DB210" s="267"/>
      <c r="DC210" s="267"/>
      <c r="DD210" s="267"/>
      <c r="DE210" s="267"/>
      <c r="DF210" s="267"/>
      <c r="DG210" s="267"/>
      <c r="DH210" s="267"/>
      <c r="DI210" s="267"/>
      <c r="DJ210" s="267"/>
      <c r="DK210" s="267"/>
      <c r="DL210" s="267"/>
      <c r="DM210" s="267"/>
      <c r="DN210" s="267"/>
      <c r="DO210" s="267"/>
      <c r="DP210" s="267"/>
      <c r="DQ210" s="267"/>
      <c r="DR210" s="267"/>
      <c r="DS210" s="267"/>
      <c r="DT210" s="267"/>
      <c r="DU210" s="267"/>
      <c r="DV210" s="267"/>
      <c r="DW210" s="267"/>
      <c r="DX210" s="267"/>
      <c r="DY210" s="267"/>
      <c r="DZ210" s="267"/>
      <c r="EA210" s="267"/>
      <c r="EB210" s="267"/>
      <c r="EC210" s="267"/>
      <c r="ED210" s="267"/>
      <c r="EE210" s="267"/>
      <c r="EF210" s="267"/>
      <c r="EG210" s="267"/>
      <c r="EH210" s="267"/>
      <c r="EI210" s="267"/>
      <c r="EJ210" s="267"/>
      <c r="EK210" s="267"/>
      <c r="EL210" s="267"/>
      <c r="EM210" s="267"/>
      <c r="EN210" s="267"/>
      <c r="EO210" s="267"/>
      <c r="EP210" s="267"/>
      <c r="EQ210" s="267"/>
      <c r="ER210" s="267"/>
      <c r="ES210" s="267"/>
      <c r="ET210" s="267"/>
      <c r="EU210" s="267"/>
      <c r="EV210" s="267"/>
      <c r="EW210" s="267"/>
      <c r="EX210" s="267"/>
      <c r="EY210" s="267"/>
      <c r="EZ210" s="267"/>
      <c r="FA210" s="267"/>
      <c r="FB210" s="267"/>
      <c r="FC210" s="267"/>
      <c r="FD210" s="267"/>
      <c r="FE210" s="267"/>
      <c r="FF210" s="267"/>
      <c r="FG210" s="267"/>
      <c r="FH210" s="267"/>
      <c r="FI210" s="267"/>
      <c r="FJ210" s="267"/>
      <c r="FK210" s="267"/>
      <c r="FL210" s="267"/>
      <c r="FM210" s="267"/>
      <c r="FN210" s="267"/>
      <c r="FO210" s="267"/>
      <c r="FP210" s="267"/>
      <c r="FQ210" s="267"/>
      <c r="FR210" s="267"/>
      <c r="FS210" s="267"/>
      <c r="FT210" s="267"/>
      <c r="FU210" s="267"/>
      <c r="FV210" s="267"/>
      <c r="FW210" s="267"/>
      <c r="FX210" s="267"/>
      <c r="FY210" s="267"/>
      <c r="FZ210" s="267"/>
      <c r="GA210" s="267"/>
      <c r="GB210" s="267"/>
      <c r="GC210" s="267"/>
      <c r="GD210" s="267"/>
      <c r="GE210" s="267"/>
      <c r="GF210" s="267"/>
      <c r="GG210" s="267"/>
      <c r="GH210" s="267"/>
      <c r="GI210" s="267"/>
      <c r="GJ210" s="267"/>
      <c r="GK210" s="267"/>
      <c r="GL210" s="267"/>
      <c r="GM210" s="267"/>
      <c r="GN210" s="267"/>
      <c r="GO210" s="267"/>
      <c r="GP210" s="267"/>
      <c r="GQ210" s="267"/>
      <c r="GR210" s="267"/>
      <c r="GS210" s="267"/>
      <c r="GT210" s="267"/>
      <c r="GU210" s="267"/>
      <c r="GV210" s="267"/>
      <c r="GW210" s="267"/>
      <c r="GX210" s="267"/>
      <c r="GY210" s="267"/>
      <c r="GZ210" s="267"/>
      <c r="HA210" s="267"/>
      <c r="HB210" s="267"/>
      <c r="HC210" s="267"/>
      <c r="HD210" s="267"/>
      <c r="HE210" s="267"/>
      <c r="HF210" s="267"/>
      <c r="HG210" s="267"/>
      <c r="HH210" s="267"/>
      <c r="HI210" s="267"/>
      <c r="HJ210" s="267"/>
      <c r="HK210" s="267"/>
      <c r="HL210" s="267"/>
      <c r="HM210" s="267"/>
      <c r="HN210" s="267"/>
      <c r="HO210" s="267"/>
      <c r="HP210" s="267"/>
      <c r="HQ210" s="267"/>
      <c r="HR210" s="267"/>
      <c r="HS210" s="267"/>
      <c r="HT210" s="267"/>
      <c r="HU210" s="267"/>
      <c r="HV210" s="267"/>
      <c r="HW210" s="267"/>
      <c r="HX210" s="267"/>
      <c r="HY210" s="267"/>
      <c r="HZ210" s="267"/>
      <c r="IA210" s="267"/>
      <c r="IB210" s="267"/>
      <c r="IC210" s="267"/>
      <c r="ID210" s="267"/>
      <c r="IE210" s="267"/>
      <c r="IF210" s="267"/>
      <c r="IG210" s="267"/>
      <c r="IH210" s="267"/>
      <c r="II210" s="267"/>
      <c r="IJ210" s="267"/>
      <c r="IK210" s="267"/>
      <c r="IL210" s="267"/>
      <c r="IM210" s="267"/>
      <c r="IN210" s="267"/>
      <c r="IO210" s="267"/>
      <c r="IP210" s="267"/>
      <c r="IQ210" s="267"/>
      <c r="IR210" s="267"/>
      <c r="IS210" s="267"/>
      <c r="IT210" s="267"/>
      <c r="IU210" s="267"/>
      <c r="IV210" s="267"/>
      <c r="IW210" s="267"/>
      <c r="IX210" s="267"/>
      <c r="IY210" s="267"/>
      <c r="IZ210" s="267"/>
      <c r="JA210" s="267"/>
      <c r="JB210" s="267"/>
      <c r="JC210" s="267"/>
      <c r="JD210" s="267"/>
      <c r="JE210" s="267"/>
      <c r="JF210" s="267"/>
      <c r="JG210" s="267"/>
      <c r="JH210" s="267"/>
      <c r="JI210" s="267"/>
      <c r="JJ210" s="267"/>
      <c r="JK210" s="267"/>
      <c r="JL210" s="267"/>
      <c r="JM210" s="267"/>
      <c r="JN210" s="267"/>
      <c r="JO210" s="267"/>
      <c r="JP210" s="267"/>
      <c r="JQ210" s="267"/>
      <c r="JR210" s="267"/>
      <c r="JS210" s="267"/>
      <c r="JT210" s="267"/>
      <c r="JU210" s="267"/>
      <c r="JV210" s="267"/>
      <c r="JW210" s="267"/>
      <c r="JX210" s="267"/>
      <c r="JY210" s="267"/>
      <c r="JZ210" s="267"/>
      <c r="KA210" s="267"/>
      <c r="KB210" s="267"/>
      <c r="KC210" s="267"/>
      <c r="KD210" s="267"/>
      <c r="KE210" s="267"/>
      <c r="KF210" s="267"/>
      <c r="KG210" s="267"/>
      <c r="KH210" s="267"/>
      <c r="KI210" s="267"/>
      <c r="KJ210" s="267"/>
      <c r="KK210" s="267"/>
      <c r="KL210" s="267"/>
      <c r="KM210" s="267"/>
      <c r="KN210" s="267"/>
      <c r="KO210" s="267"/>
      <c r="KP210" s="267"/>
      <c r="KQ210" s="267"/>
      <c r="KR210" s="267"/>
      <c r="KS210" s="267"/>
      <c r="KT210" s="267"/>
      <c r="KU210" s="267"/>
      <c r="KV210" s="267"/>
      <c r="KW210" s="267"/>
      <c r="KX210" s="267"/>
      <c r="KY210" s="267"/>
      <c r="KZ210" s="267"/>
      <c r="LA210" s="267"/>
      <c r="LB210" s="267"/>
      <c r="LC210" s="267"/>
      <c r="LD210" s="267"/>
      <c r="LE210" s="267"/>
      <c r="LF210" s="267"/>
      <c r="LG210" s="267"/>
      <c r="LH210" s="267"/>
      <c r="LI210" s="267"/>
      <c r="LJ210" s="267"/>
      <c r="LK210" s="267"/>
      <c r="LL210" s="267"/>
      <c r="LM210" s="267"/>
      <c r="LN210" s="267"/>
      <c r="LO210" s="267"/>
      <c r="LP210" s="267"/>
      <c r="LQ210" s="267"/>
      <c r="LR210" s="267"/>
      <c r="LS210" s="267"/>
      <c r="LT210" s="267"/>
      <c r="LU210" s="267"/>
      <c r="LV210" s="267"/>
      <c r="LW210" s="267"/>
      <c r="LX210" s="267"/>
      <c r="LY210" s="267"/>
      <c r="LZ210" s="267"/>
      <c r="MA210" s="267"/>
      <c r="MB210" s="267"/>
      <c r="MC210" s="267"/>
      <c r="MD210" s="267"/>
      <c r="ME210" s="267"/>
      <c r="MF210" s="267"/>
      <c r="MG210" s="267"/>
      <c r="MH210" s="267"/>
      <c r="MI210" s="267"/>
      <c r="MJ210" s="267"/>
      <c r="MK210" s="267"/>
      <c r="ML210" s="267"/>
      <c r="MM210" s="267"/>
      <c r="MN210" s="267"/>
      <c r="MO210" s="267"/>
      <c r="MP210" s="267"/>
      <c r="MQ210" s="267"/>
      <c r="MR210" s="267"/>
      <c r="MS210" s="267"/>
      <c r="MT210" s="267"/>
      <c r="MU210" s="267"/>
      <c r="MV210" s="267"/>
      <c r="MW210" s="267"/>
      <c r="MX210" s="267"/>
      <c r="MY210" s="267"/>
      <c r="MZ210" s="267"/>
      <c r="NA210" s="267"/>
      <c r="NB210" s="267"/>
      <c r="NC210" s="267"/>
      <c r="ND210" s="267"/>
      <c r="NE210" s="267"/>
      <c r="NF210" s="267"/>
      <c r="NG210" s="267"/>
      <c r="NH210" s="267"/>
      <c r="NI210" s="267"/>
      <c r="NJ210" s="267"/>
      <c r="NK210" s="267"/>
      <c r="NL210" s="267"/>
      <c r="NM210" s="267"/>
      <c r="NN210" s="267"/>
      <c r="NO210" s="267"/>
      <c r="NP210" s="267"/>
      <c r="NQ210" s="267"/>
      <c r="NR210" s="267"/>
      <c r="NS210" s="267"/>
      <c r="NT210" s="267"/>
      <c r="NU210" s="267"/>
      <c r="NV210" s="267"/>
      <c r="NW210" s="267"/>
      <c r="NX210" s="267"/>
      <c r="NY210" s="267"/>
      <c r="NZ210" s="267"/>
      <c r="OA210" s="267"/>
      <c r="OB210" s="267"/>
      <c r="OC210" s="267"/>
      <c r="OD210" s="267"/>
      <c r="OE210" s="267"/>
      <c r="OF210" s="267"/>
      <c r="OG210" s="267"/>
      <c r="OH210" s="267"/>
      <c r="OI210" s="267"/>
      <c r="OJ210" s="267"/>
      <c r="OK210" s="267"/>
      <c r="OL210" s="267"/>
      <c r="OM210" s="267"/>
      <c r="ON210" s="267"/>
      <c r="OO210" s="267"/>
      <c r="OP210" s="267"/>
      <c r="OQ210" s="267"/>
      <c r="OR210" s="267"/>
      <c r="OS210" s="267"/>
      <c r="OT210" s="267"/>
      <c r="OU210" s="267"/>
      <c r="OV210" s="267"/>
      <c r="OW210" s="267"/>
      <c r="OX210" s="267"/>
      <c r="OY210" s="267"/>
      <c r="OZ210" s="267"/>
      <c r="PA210" s="267"/>
      <c r="PB210" s="267"/>
      <c r="PC210" s="267"/>
      <c r="PD210" s="267"/>
      <c r="PE210" s="267"/>
      <c r="PF210" s="267"/>
      <c r="PG210" s="267"/>
      <c r="PH210" s="267"/>
      <c r="PI210" s="267"/>
      <c r="PJ210" s="267"/>
      <c r="PK210" s="267"/>
      <c r="PL210" s="267"/>
      <c r="PM210" s="267"/>
      <c r="PN210" s="267"/>
      <c r="PO210" s="267"/>
      <c r="PP210" s="267"/>
      <c r="PQ210" s="267"/>
      <c r="PR210" s="267"/>
      <c r="PS210" s="267"/>
      <c r="PT210" s="267"/>
      <c r="PU210" s="267"/>
      <c r="PV210" s="267"/>
      <c r="PW210" s="267"/>
      <c r="PX210" s="267"/>
      <c r="PY210" s="267"/>
      <c r="PZ210" s="267"/>
      <c r="QA210" s="267"/>
      <c r="QB210" s="267"/>
      <c r="QC210" s="267"/>
      <c r="QD210" s="267"/>
      <c r="QE210" s="267"/>
      <c r="QF210" s="267"/>
      <c r="QG210" s="267"/>
      <c r="QH210" s="267"/>
      <c r="QI210" s="267"/>
      <c r="QJ210" s="267"/>
      <c r="QK210" s="267"/>
      <c r="QL210" s="267"/>
      <c r="QM210" s="267"/>
      <c r="QN210" s="267"/>
      <c r="QO210" s="267"/>
      <c r="QP210" s="267"/>
      <c r="QQ210" s="267"/>
      <c r="QR210" s="267"/>
      <c r="QS210" s="267"/>
      <c r="QT210" s="267"/>
      <c r="QU210" s="267"/>
      <c r="QV210" s="267"/>
      <c r="QW210" s="267"/>
      <c r="QX210" s="267"/>
      <c r="QY210" s="267"/>
      <c r="QZ210" s="267"/>
      <c r="RA210" s="267"/>
      <c r="RB210" s="267"/>
      <c r="RC210" s="267"/>
      <c r="RD210" s="267"/>
      <c r="RE210" s="267"/>
      <c r="RF210" s="267"/>
      <c r="RG210" s="267"/>
      <c r="RH210" s="267"/>
      <c r="RI210" s="267"/>
      <c r="RJ210" s="267"/>
      <c r="RK210" s="267"/>
      <c r="RL210" s="267"/>
      <c r="RM210" s="267"/>
      <c r="RN210" s="267"/>
      <c r="RO210" s="267"/>
      <c r="RP210" s="267"/>
      <c r="RQ210" s="267"/>
      <c r="RR210" s="267"/>
      <c r="RS210" s="267"/>
      <c r="RT210" s="267"/>
      <c r="RU210" s="267"/>
      <c r="RV210" s="267"/>
      <c r="RW210" s="267"/>
      <c r="RX210" s="267"/>
      <c r="RY210" s="267"/>
      <c r="RZ210" s="267"/>
      <c r="SA210" s="267"/>
      <c r="SB210" s="267"/>
      <c r="SC210" s="267"/>
      <c r="SD210" s="267"/>
      <c r="SE210" s="267"/>
      <c r="SF210" s="267"/>
      <c r="SG210" s="267"/>
      <c r="SH210" s="267"/>
      <c r="SI210" s="267"/>
      <c r="SJ210" s="267"/>
      <c r="SK210" s="267"/>
      <c r="SL210" s="267"/>
      <c r="SM210" s="267"/>
      <c r="SN210" s="267"/>
      <c r="SO210" s="267"/>
      <c r="SP210" s="267"/>
      <c r="SQ210" s="267"/>
      <c r="SR210" s="267"/>
      <c r="SS210" s="267"/>
      <c r="ST210" s="267"/>
      <c r="SU210" s="267"/>
      <c r="SV210" s="267"/>
      <c r="SW210" s="267"/>
      <c r="SX210" s="267"/>
      <c r="SY210" s="267"/>
      <c r="SZ210" s="267"/>
      <c r="TA210" s="267"/>
      <c r="TB210" s="267"/>
      <c r="TC210" s="267"/>
      <c r="TD210" s="267"/>
      <c r="TE210" s="267"/>
      <c r="TF210" s="267"/>
      <c r="TG210" s="267"/>
      <c r="TH210" s="267"/>
      <c r="TI210" s="267"/>
      <c r="TJ210" s="267"/>
      <c r="TK210" s="267"/>
      <c r="TL210" s="267"/>
      <c r="TM210" s="267"/>
      <c r="TN210" s="267"/>
      <c r="TO210" s="267"/>
      <c r="TP210" s="267"/>
      <c r="TQ210" s="267"/>
      <c r="TR210" s="267"/>
      <c r="TS210" s="267"/>
      <c r="TT210" s="267"/>
      <c r="TU210" s="267"/>
      <c r="TV210" s="267"/>
      <c r="TW210" s="267"/>
      <c r="TX210" s="267"/>
      <c r="TY210" s="267"/>
      <c r="TZ210" s="267"/>
      <c r="UA210" s="267"/>
      <c r="UB210" s="267"/>
      <c r="UC210" s="267"/>
      <c r="UD210" s="267"/>
      <c r="UE210" s="267"/>
      <c r="UF210" s="267"/>
      <c r="UG210" s="267"/>
      <c r="UH210" s="267"/>
      <c r="UI210" s="267"/>
      <c r="UJ210" s="267"/>
      <c r="UK210" s="267"/>
      <c r="UL210" s="267"/>
      <c r="UM210" s="267"/>
      <c r="UN210" s="267"/>
      <c r="UO210" s="267"/>
      <c r="UP210" s="267"/>
      <c r="UQ210" s="267"/>
      <c r="UR210" s="267"/>
      <c r="US210" s="267"/>
      <c r="UT210" s="267"/>
      <c r="UU210" s="267"/>
      <c r="UV210" s="267"/>
      <c r="UW210" s="267"/>
      <c r="UX210" s="267"/>
      <c r="UY210" s="267"/>
      <c r="UZ210" s="267"/>
      <c r="VA210" s="267"/>
      <c r="VB210" s="267"/>
      <c r="VC210" s="267"/>
      <c r="VD210" s="267"/>
      <c r="VE210" s="267"/>
      <c r="VF210" s="267"/>
      <c r="VG210" s="267"/>
      <c r="VH210" s="267"/>
      <c r="VI210" s="267"/>
      <c r="VJ210" s="267"/>
      <c r="VK210" s="267"/>
      <c r="VL210" s="267"/>
      <c r="VM210" s="267"/>
      <c r="VN210" s="267"/>
      <c r="VO210" s="267"/>
      <c r="VP210" s="267"/>
      <c r="VQ210" s="267"/>
      <c r="VR210" s="267"/>
      <c r="VS210" s="267"/>
      <c r="VT210" s="267"/>
      <c r="VU210" s="267"/>
      <c r="VV210" s="267"/>
      <c r="VW210" s="267"/>
      <c r="VX210" s="267"/>
      <c r="VY210" s="267"/>
      <c r="VZ210" s="267"/>
      <c r="WA210" s="267"/>
      <c r="WB210" s="267"/>
      <c r="WC210" s="267"/>
      <c r="WD210" s="267"/>
      <c r="WE210" s="267"/>
      <c r="WF210" s="267"/>
      <c r="WG210" s="267"/>
      <c r="WH210" s="267"/>
      <c r="WI210" s="267"/>
      <c r="WJ210" s="267"/>
      <c r="WK210" s="267"/>
      <c r="WL210" s="267"/>
      <c r="WM210" s="267"/>
      <c r="WN210" s="267"/>
      <c r="WO210" s="267"/>
      <c r="WP210" s="267"/>
      <c r="WQ210" s="267"/>
      <c r="WR210" s="267"/>
      <c r="WS210" s="267"/>
      <c r="WT210" s="267"/>
      <c r="WU210" s="267"/>
      <c r="WV210" s="267"/>
      <c r="WW210" s="267"/>
      <c r="WX210" s="267"/>
      <c r="WY210" s="267"/>
      <c r="WZ210" s="267"/>
      <c r="XA210" s="267"/>
      <c r="XB210" s="267"/>
      <c r="XC210" s="267"/>
      <c r="XD210" s="267"/>
      <c r="XE210" s="267"/>
      <c r="XF210" s="267"/>
      <c r="XG210" s="267"/>
      <c r="XH210" s="267"/>
      <c r="XI210" s="267"/>
      <c r="XJ210" s="267"/>
      <c r="XK210" s="267"/>
      <c r="XL210" s="267"/>
      <c r="XM210" s="267"/>
      <c r="XN210" s="267"/>
      <c r="XO210" s="267"/>
      <c r="XP210" s="267"/>
      <c r="XQ210" s="267"/>
      <c r="XR210" s="267"/>
      <c r="XS210" s="267"/>
      <c r="XT210" s="267"/>
      <c r="XU210" s="267"/>
      <c r="XV210" s="267"/>
      <c r="XW210" s="267"/>
      <c r="XX210" s="267"/>
      <c r="XY210" s="267"/>
      <c r="XZ210" s="267"/>
      <c r="YA210" s="267"/>
      <c r="YB210" s="267"/>
      <c r="YC210" s="267"/>
      <c r="YD210" s="267"/>
      <c r="YE210" s="267"/>
      <c r="YF210" s="267"/>
      <c r="YG210" s="267"/>
      <c r="YH210" s="267"/>
      <c r="YI210" s="267"/>
      <c r="YJ210" s="267"/>
      <c r="YK210" s="267"/>
      <c r="YL210" s="267"/>
      <c r="YM210" s="267"/>
      <c r="YN210" s="267"/>
      <c r="YO210" s="267"/>
      <c r="YP210" s="267"/>
      <c r="YQ210" s="267"/>
      <c r="YR210" s="267"/>
      <c r="YS210" s="267"/>
      <c r="YT210" s="267"/>
      <c r="YU210" s="267"/>
      <c r="YV210" s="267"/>
      <c r="YW210" s="267"/>
      <c r="YX210" s="267"/>
      <c r="YY210" s="267"/>
      <c r="YZ210" s="267"/>
      <c r="ZA210" s="267"/>
      <c r="ZB210" s="267"/>
      <c r="ZC210" s="267"/>
      <c r="ZD210" s="267"/>
      <c r="ZE210" s="267"/>
      <c r="ZF210" s="267"/>
      <c r="ZG210" s="267"/>
      <c r="ZH210" s="267"/>
      <c r="ZI210" s="267"/>
      <c r="ZJ210" s="267"/>
      <c r="ZK210" s="267"/>
      <c r="ZL210" s="267"/>
      <c r="ZM210" s="267"/>
      <c r="ZN210" s="267"/>
      <c r="ZO210" s="267"/>
      <c r="ZP210" s="267"/>
      <c r="ZQ210" s="267"/>
      <c r="ZR210" s="267"/>
      <c r="ZS210" s="267"/>
      <c r="ZT210" s="267"/>
      <c r="ZU210" s="267"/>
      <c r="ZV210" s="267"/>
      <c r="ZW210" s="267"/>
      <c r="ZX210" s="267"/>
      <c r="ZY210" s="267"/>
      <c r="ZZ210" s="267"/>
      <c r="AAA210" s="267"/>
      <c r="AAB210" s="267"/>
      <c r="AAC210" s="267"/>
      <c r="AAD210" s="267"/>
      <c r="AAE210" s="267"/>
      <c r="AAF210" s="267"/>
      <c r="AAG210" s="267"/>
      <c r="AAH210" s="267"/>
      <c r="AAI210" s="267"/>
      <c r="AAJ210" s="267"/>
      <c r="AAK210" s="267"/>
      <c r="AAL210" s="267"/>
      <c r="AAM210" s="267"/>
      <c r="AAN210" s="267"/>
      <c r="AAO210" s="267"/>
      <c r="AAP210" s="267"/>
      <c r="AAQ210" s="267"/>
      <c r="AAR210" s="267"/>
      <c r="AAS210" s="267"/>
      <c r="AAT210" s="267"/>
      <c r="AAU210" s="267"/>
      <c r="AAV210" s="267"/>
      <c r="AAW210" s="267"/>
      <c r="AAX210" s="267"/>
      <c r="AAY210" s="267"/>
      <c r="AAZ210" s="267"/>
      <c r="ABA210" s="267"/>
      <c r="ABB210" s="267"/>
      <c r="ABC210" s="267"/>
      <c r="ABD210" s="267"/>
      <c r="ABE210" s="267"/>
      <c r="ABF210" s="267"/>
      <c r="ABG210" s="267"/>
      <c r="ABH210" s="267"/>
      <c r="ABI210" s="267"/>
      <c r="ABJ210" s="267"/>
      <c r="ABK210" s="267"/>
      <c r="ABL210" s="267"/>
      <c r="ABM210" s="267"/>
      <c r="ABN210" s="267"/>
      <c r="ABO210" s="267"/>
      <c r="ABP210" s="267"/>
      <c r="ABQ210" s="267"/>
      <c r="ABR210" s="267"/>
      <c r="ABS210" s="267"/>
      <c r="ABT210" s="267"/>
      <c r="ABU210" s="267"/>
      <c r="ABV210" s="267"/>
      <c r="ABW210" s="267"/>
      <c r="ABX210" s="267"/>
      <c r="ABY210" s="267"/>
      <c r="ABZ210" s="267"/>
      <c r="ACA210" s="267"/>
      <c r="ACB210" s="267"/>
      <c r="ACC210" s="267"/>
      <c r="ACD210" s="267"/>
      <c r="ACE210" s="267"/>
      <c r="ACF210" s="267"/>
      <c r="ACG210" s="267"/>
      <c r="ACH210" s="267"/>
      <c r="ACI210" s="267"/>
      <c r="ACJ210" s="267"/>
      <c r="ACK210" s="267"/>
      <c r="ACL210" s="267"/>
      <c r="ACM210" s="267"/>
      <c r="ACN210" s="267"/>
      <c r="ACO210" s="267"/>
      <c r="ACP210" s="267"/>
      <c r="ACQ210" s="267"/>
      <c r="ACR210" s="267"/>
      <c r="ACS210" s="267"/>
      <c r="ACT210" s="267"/>
      <c r="ACU210" s="267"/>
      <c r="ACV210" s="267"/>
      <c r="ACW210" s="267"/>
      <c r="ACX210" s="267"/>
      <c r="ACY210" s="267"/>
      <c r="ACZ210" s="267"/>
      <c r="ADA210" s="267"/>
      <c r="ADB210" s="267"/>
      <c r="ADC210" s="267"/>
      <c r="ADD210" s="267"/>
      <c r="ADE210" s="267"/>
      <c r="ADF210" s="267"/>
      <c r="ADG210" s="267"/>
      <c r="ADH210" s="267"/>
      <c r="ADI210" s="267"/>
      <c r="ADJ210" s="267"/>
      <c r="ADK210" s="267"/>
      <c r="ADL210" s="267"/>
      <c r="ADM210" s="267"/>
      <c r="ADN210" s="267"/>
      <c r="ADO210" s="267"/>
      <c r="ADP210" s="267"/>
      <c r="ADQ210" s="267"/>
      <c r="ADR210" s="267"/>
      <c r="ADS210" s="267"/>
      <c r="ADT210" s="267"/>
      <c r="ADU210" s="267"/>
      <c r="ADV210" s="267"/>
      <c r="ADW210" s="267"/>
      <c r="ADX210" s="267"/>
      <c r="ADY210" s="267"/>
      <c r="ADZ210" s="267"/>
      <c r="AEA210" s="267"/>
      <c r="AEB210" s="267"/>
      <c r="AEC210" s="267"/>
      <c r="AED210" s="267"/>
      <c r="AEE210" s="267"/>
      <c r="AEF210" s="267"/>
      <c r="AEG210" s="267"/>
      <c r="AEH210" s="267"/>
      <c r="AEI210" s="267"/>
      <c r="AEJ210" s="267"/>
      <c r="AEK210" s="267"/>
      <c r="AEL210" s="267"/>
      <c r="AEM210" s="267"/>
      <c r="AEN210" s="267"/>
      <c r="AEO210" s="267"/>
      <c r="AEP210" s="267"/>
      <c r="AEQ210" s="267"/>
      <c r="AER210" s="267"/>
      <c r="AES210" s="267"/>
      <c r="AET210" s="267"/>
      <c r="AEU210" s="267"/>
      <c r="AEV210" s="267"/>
      <c r="AEW210" s="267"/>
      <c r="AEX210" s="267"/>
      <c r="AEY210" s="267"/>
      <c r="AEZ210" s="267"/>
      <c r="AFA210" s="267"/>
      <c r="AFB210" s="267"/>
      <c r="AFC210" s="267"/>
      <c r="AFD210" s="267"/>
      <c r="AFE210" s="267"/>
      <c r="AFF210" s="267"/>
      <c r="AFG210" s="267"/>
      <c r="AFH210" s="267"/>
      <c r="AFI210" s="267"/>
      <c r="AFJ210" s="267"/>
      <c r="AFK210" s="267"/>
      <c r="AFL210" s="267"/>
      <c r="AFM210" s="267"/>
      <c r="AFN210" s="267"/>
      <c r="AFO210" s="267"/>
      <c r="AFP210" s="267"/>
      <c r="AFQ210" s="267"/>
      <c r="AFR210" s="267"/>
      <c r="AFS210" s="267"/>
      <c r="AFT210" s="267"/>
      <c r="AFU210" s="267"/>
      <c r="AFV210" s="267"/>
      <c r="AFW210" s="267"/>
      <c r="AFX210" s="267"/>
      <c r="AFY210" s="267"/>
      <c r="AFZ210" s="267"/>
      <c r="AGA210" s="267"/>
      <c r="AGB210" s="267"/>
      <c r="AGC210" s="267"/>
      <c r="AGD210" s="267"/>
      <c r="AGE210" s="267"/>
      <c r="AGF210" s="267"/>
      <c r="AGG210" s="267"/>
      <c r="AGH210" s="267"/>
      <c r="AGI210" s="267"/>
      <c r="AGJ210" s="267"/>
      <c r="AGK210" s="267"/>
      <c r="AGL210" s="267"/>
      <c r="AGM210" s="267"/>
      <c r="AGN210" s="267"/>
      <c r="AGO210" s="267"/>
      <c r="AGP210" s="267"/>
      <c r="AGQ210" s="267"/>
      <c r="AGR210" s="267"/>
      <c r="AGS210" s="267"/>
      <c r="AGT210" s="267"/>
      <c r="AGU210" s="267"/>
      <c r="AGV210" s="267"/>
      <c r="AGW210" s="267"/>
      <c r="AGX210" s="267"/>
      <c r="AGY210" s="267"/>
      <c r="AGZ210" s="267"/>
      <c r="AHA210" s="267"/>
      <c r="AHB210" s="267"/>
      <c r="AHC210" s="267"/>
      <c r="AHD210" s="267"/>
      <c r="AHE210" s="267"/>
      <c r="AHF210" s="267"/>
      <c r="AHG210" s="267"/>
      <c r="AHH210" s="267"/>
      <c r="AHI210" s="267"/>
      <c r="AHJ210" s="267"/>
      <c r="AHK210" s="267"/>
      <c r="AHL210" s="267"/>
      <c r="AHM210" s="267"/>
      <c r="AHN210" s="267"/>
      <c r="AHO210" s="267"/>
      <c r="AHP210" s="267"/>
      <c r="AHQ210" s="267"/>
      <c r="AHR210" s="267"/>
      <c r="AHS210" s="267"/>
      <c r="AHT210" s="267"/>
      <c r="AHU210" s="267"/>
      <c r="AHV210" s="267"/>
      <c r="AHW210" s="267"/>
      <c r="AHX210" s="267"/>
      <c r="AHY210" s="267"/>
      <c r="AHZ210" s="267"/>
      <c r="AIA210" s="267"/>
      <c r="AIB210" s="267"/>
      <c r="AIC210" s="267"/>
      <c r="AID210" s="267"/>
      <c r="AIE210" s="267"/>
      <c r="AIF210" s="267"/>
      <c r="AIG210" s="267"/>
      <c r="AIH210" s="267"/>
      <c r="AII210" s="267"/>
      <c r="AIJ210" s="267"/>
      <c r="AIK210" s="267"/>
      <c r="AIL210" s="267"/>
      <c r="AIM210" s="267"/>
      <c r="AIN210" s="267"/>
      <c r="AIO210" s="267"/>
      <c r="AIP210" s="267"/>
      <c r="AIQ210" s="267"/>
      <c r="AIR210" s="267"/>
      <c r="AIS210" s="267"/>
      <c r="AIT210" s="267"/>
      <c r="AIU210" s="267"/>
      <c r="AIV210" s="267"/>
      <c r="AIW210" s="267"/>
      <c r="AIX210" s="267"/>
      <c r="AIY210" s="267"/>
      <c r="AIZ210" s="267"/>
      <c r="AJA210" s="267"/>
      <c r="AJB210" s="267"/>
      <c r="AJC210" s="267"/>
      <c r="AJD210" s="267"/>
      <c r="AJE210" s="267"/>
      <c r="AJF210" s="267"/>
      <c r="AJG210" s="267"/>
      <c r="AJH210" s="267"/>
      <c r="AJI210" s="267"/>
      <c r="AJJ210" s="267"/>
      <c r="AJK210" s="267"/>
      <c r="AJL210" s="267"/>
      <c r="AJM210" s="267"/>
      <c r="AJN210" s="267"/>
      <c r="AJO210" s="267"/>
      <c r="AJP210" s="267"/>
      <c r="AJQ210" s="267"/>
      <c r="AJR210" s="267"/>
      <c r="AJS210" s="267"/>
      <c r="AJT210" s="267"/>
      <c r="AJU210" s="267"/>
      <c r="AJV210" s="267"/>
      <c r="AJW210" s="267"/>
      <c r="AJX210" s="267"/>
      <c r="AJY210" s="267"/>
      <c r="AJZ210" s="267"/>
      <c r="AKA210" s="267"/>
      <c r="AKB210" s="267"/>
      <c r="AKC210" s="267"/>
      <c r="AKD210" s="267"/>
      <c r="AKE210" s="267"/>
      <c r="AKF210" s="267"/>
      <c r="AKG210" s="267"/>
      <c r="AKH210" s="267"/>
      <c r="AKI210" s="267"/>
      <c r="AKJ210" s="267"/>
      <c r="AKK210" s="267"/>
      <c r="AKL210" s="267"/>
      <c r="AKM210" s="267"/>
      <c r="AKN210" s="267"/>
      <c r="AKO210" s="267"/>
      <c r="AKP210" s="267"/>
      <c r="AKQ210" s="267"/>
      <c r="AKR210" s="267"/>
      <c r="AKS210" s="267"/>
      <c r="AKT210" s="267"/>
      <c r="AKU210" s="267"/>
      <c r="AKV210" s="267"/>
      <c r="AKW210" s="267"/>
      <c r="AKX210" s="267"/>
      <c r="AKY210" s="267"/>
      <c r="AKZ210" s="267"/>
      <c r="ALA210" s="267"/>
      <c r="ALB210" s="267"/>
      <c r="ALC210" s="267"/>
      <c r="ALD210" s="267"/>
      <c r="ALE210" s="267"/>
      <c r="ALF210" s="267"/>
      <c r="ALG210" s="267"/>
      <c r="ALH210" s="267"/>
      <c r="ALI210" s="267"/>
      <c r="ALJ210" s="267"/>
      <c r="ALK210" s="267"/>
      <c r="ALL210" s="267"/>
      <c r="ALM210" s="267"/>
      <c r="ALN210" s="267"/>
      <c r="ALO210" s="267"/>
      <c r="ALP210" s="267"/>
      <c r="ALQ210" s="267"/>
      <c r="ALR210" s="267"/>
      <c r="ALS210" s="267"/>
      <c r="ALT210" s="267"/>
      <c r="ALU210" s="267"/>
      <c r="ALV210" s="267"/>
      <c r="ALW210" s="267"/>
      <c r="ALX210" s="267"/>
      <c r="ALY210" s="267"/>
      <c r="ALZ210" s="267"/>
      <c r="AMA210" s="267"/>
      <c r="AMB210" s="267"/>
      <c r="AMC210" s="267"/>
      <c r="AMD210" s="267"/>
      <c r="AME210" s="267"/>
      <c r="AMF210" s="267"/>
      <c r="AMG210" s="267"/>
      <c r="AMH210" s="267"/>
    </row>
    <row r="211" spans="1:1024" s="239" customFormat="1" ht="12.75">
      <c r="A211" s="1012" t="s">
        <v>2461</v>
      </c>
      <c r="B211" s="1007" t="s">
        <v>8422</v>
      </c>
      <c r="C211" s="1047">
        <v>33780000</v>
      </c>
      <c r="D211" s="1047">
        <v>-9140767.0999999996</v>
      </c>
      <c r="E211" s="1047">
        <v>24639232.899999999</v>
      </c>
      <c r="F211" s="1047">
        <v>5341810.3099999996</v>
      </c>
      <c r="G211" s="1047">
        <v>19297422.59</v>
      </c>
      <c r="H211" s="1054">
        <f t="shared" si="3"/>
        <v>0.21680099910902664</v>
      </c>
      <c r="I211" s="1007"/>
      <c r="J211" s="267"/>
      <c r="K211" s="267"/>
      <c r="L211" s="267"/>
      <c r="M211" s="267"/>
      <c r="N211" s="267"/>
      <c r="O211" s="267"/>
      <c r="P211" s="267"/>
      <c r="Q211" s="267"/>
      <c r="R211" s="267"/>
      <c r="S211" s="267"/>
      <c r="T211" s="267"/>
      <c r="U211" s="267"/>
      <c r="V211" s="267"/>
      <c r="W211" s="267"/>
      <c r="X211" s="267"/>
      <c r="Y211" s="267"/>
      <c r="Z211" s="267"/>
      <c r="AA211" s="267"/>
      <c r="AB211" s="267"/>
      <c r="AC211" s="267"/>
      <c r="AD211" s="267"/>
      <c r="AE211" s="267"/>
      <c r="AF211" s="267"/>
      <c r="AG211" s="267"/>
      <c r="AH211" s="267"/>
      <c r="AI211" s="267"/>
      <c r="AJ211" s="267"/>
      <c r="AK211" s="267"/>
      <c r="AL211" s="267"/>
      <c r="AM211" s="267"/>
      <c r="AN211" s="267"/>
      <c r="AO211" s="267"/>
      <c r="AP211" s="267"/>
      <c r="AQ211" s="267"/>
      <c r="AR211" s="267"/>
      <c r="AS211" s="267"/>
      <c r="AT211" s="267"/>
      <c r="AU211" s="267"/>
      <c r="AV211" s="267"/>
      <c r="AW211" s="267"/>
      <c r="AX211" s="267"/>
      <c r="AY211" s="267"/>
      <c r="AZ211" s="267"/>
      <c r="BA211" s="267"/>
      <c r="BB211" s="267"/>
      <c r="BC211" s="267"/>
      <c r="BD211" s="267"/>
      <c r="BE211" s="267"/>
      <c r="BF211" s="267"/>
      <c r="BG211" s="267"/>
      <c r="BH211" s="267"/>
      <c r="BI211" s="267"/>
      <c r="BJ211" s="267"/>
      <c r="BK211" s="267"/>
      <c r="BL211" s="267"/>
      <c r="BM211" s="267"/>
      <c r="BN211" s="267"/>
      <c r="BO211" s="267"/>
      <c r="BP211" s="267"/>
      <c r="BQ211" s="267"/>
      <c r="BR211" s="267"/>
      <c r="BS211" s="267"/>
      <c r="BT211" s="267"/>
      <c r="BU211" s="267"/>
      <c r="BV211" s="267"/>
      <c r="BW211" s="267"/>
      <c r="BX211" s="267"/>
      <c r="BY211" s="267"/>
      <c r="BZ211" s="267"/>
      <c r="CA211" s="267"/>
      <c r="CB211" s="267"/>
      <c r="CC211" s="267"/>
      <c r="CD211" s="267"/>
      <c r="CE211" s="267"/>
      <c r="CF211" s="267"/>
      <c r="CG211" s="267"/>
      <c r="CH211" s="267"/>
      <c r="CI211" s="267"/>
      <c r="CJ211" s="267"/>
      <c r="CK211" s="267"/>
      <c r="CL211" s="267"/>
      <c r="CM211" s="267"/>
      <c r="CN211" s="267"/>
      <c r="CO211" s="267"/>
      <c r="CP211" s="267"/>
      <c r="CQ211" s="267"/>
      <c r="CR211" s="267"/>
      <c r="CS211" s="267"/>
      <c r="CT211" s="267"/>
      <c r="CU211" s="267"/>
      <c r="CV211" s="267"/>
      <c r="CW211" s="267"/>
      <c r="CX211" s="267"/>
      <c r="CY211" s="267"/>
      <c r="CZ211" s="267"/>
      <c r="DA211" s="267"/>
      <c r="DB211" s="267"/>
      <c r="DC211" s="267"/>
      <c r="DD211" s="267"/>
      <c r="DE211" s="267"/>
      <c r="DF211" s="267"/>
      <c r="DG211" s="267"/>
      <c r="DH211" s="267"/>
      <c r="DI211" s="267"/>
      <c r="DJ211" s="267"/>
      <c r="DK211" s="267"/>
      <c r="DL211" s="267"/>
      <c r="DM211" s="267"/>
      <c r="DN211" s="267"/>
      <c r="DO211" s="267"/>
      <c r="DP211" s="267"/>
      <c r="DQ211" s="267"/>
      <c r="DR211" s="267"/>
      <c r="DS211" s="267"/>
      <c r="DT211" s="267"/>
      <c r="DU211" s="267"/>
      <c r="DV211" s="267"/>
      <c r="DW211" s="267"/>
      <c r="DX211" s="267"/>
      <c r="DY211" s="267"/>
      <c r="DZ211" s="267"/>
      <c r="EA211" s="267"/>
      <c r="EB211" s="267"/>
      <c r="EC211" s="267"/>
      <c r="ED211" s="267"/>
      <c r="EE211" s="267"/>
      <c r="EF211" s="267"/>
      <c r="EG211" s="267"/>
      <c r="EH211" s="267"/>
      <c r="EI211" s="267"/>
      <c r="EJ211" s="267"/>
      <c r="EK211" s="267"/>
      <c r="EL211" s="267"/>
      <c r="EM211" s="267"/>
      <c r="EN211" s="267"/>
      <c r="EO211" s="267"/>
      <c r="EP211" s="267"/>
      <c r="EQ211" s="267"/>
      <c r="ER211" s="267"/>
      <c r="ES211" s="267"/>
      <c r="ET211" s="267"/>
      <c r="EU211" s="267"/>
      <c r="EV211" s="267"/>
      <c r="EW211" s="267"/>
      <c r="EX211" s="267"/>
      <c r="EY211" s="267"/>
      <c r="EZ211" s="267"/>
      <c r="FA211" s="267"/>
      <c r="FB211" s="267"/>
      <c r="FC211" s="267"/>
      <c r="FD211" s="267"/>
      <c r="FE211" s="267"/>
      <c r="FF211" s="267"/>
      <c r="FG211" s="267"/>
      <c r="FH211" s="267"/>
      <c r="FI211" s="267"/>
      <c r="FJ211" s="267"/>
      <c r="FK211" s="267"/>
      <c r="FL211" s="267"/>
      <c r="FM211" s="267"/>
      <c r="FN211" s="267"/>
      <c r="FO211" s="267"/>
      <c r="FP211" s="267"/>
      <c r="FQ211" s="267"/>
      <c r="FR211" s="267"/>
      <c r="FS211" s="267"/>
      <c r="FT211" s="267"/>
      <c r="FU211" s="267"/>
      <c r="FV211" s="267"/>
      <c r="FW211" s="267"/>
      <c r="FX211" s="267"/>
      <c r="FY211" s="267"/>
      <c r="FZ211" s="267"/>
      <c r="GA211" s="267"/>
      <c r="GB211" s="267"/>
      <c r="GC211" s="267"/>
      <c r="GD211" s="267"/>
      <c r="GE211" s="267"/>
      <c r="GF211" s="267"/>
      <c r="GG211" s="267"/>
      <c r="GH211" s="267"/>
      <c r="GI211" s="267"/>
      <c r="GJ211" s="267"/>
      <c r="GK211" s="267"/>
      <c r="GL211" s="267"/>
      <c r="GM211" s="267"/>
      <c r="GN211" s="267"/>
      <c r="GO211" s="267"/>
      <c r="GP211" s="267"/>
      <c r="GQ211" s="267"/>
      <c r="GR211" s="267"/>
      <c r="GS211" s="267"/>
      <c r="GT211" s="267"/>
      <c r="GU211" s="267"/>
      <c r="GV211" s="267"/>
      <c r="GW211" s="267"/>
      <c r="GX211" s="267"/>
      <c r="GY211" s="267"/>
      <c r="GZ211" s="267"/>
      <c r="HA211" s="267"/>
      <c r="HB211" s="267"/>
      <c r="HC211" s="267"/>
      <c r="HD211" s="267"/>
      <c r="HE211" s="267"/>
      <c r="HF211" s="267"/>
      <c r="HG211" s="267"/>
      <c r="HH211" s="267"/>
      <c r="HI211" s="267"/>
      <c r="HJ211" s="267"/>
      <c r="HK211" s="267"/>
      <c r="HL211" s="267"/>
      <c r="HM211" s="267"/>
      <c r="HN211" s="267"/>
      <c r="HO211" s="267"/>
      <c r="HP211" s="267"/>
      <c r="HQ211" s="267"/>
      <c r="HR211" s="267"/>
      <c r="HS211" s="267"/>
      <c r="HT211" s="267"/>
      <c r="HU211" s="267"/>
      <c r="HV211" s="267"/>
      <c r="HW211" s="267"/>
      <c r="HX211" s="267"/>
      <c r="HY211" s="267"/>
      <c r="HZ211" s="267"/>
      <c r="IA211" s="267"/>
      <c r="IB211" s="267"/>
      <c r="IC211" s="267"/>
      <c r="ID211" s="267"/>
      <c r="IE211" s="267"/>
      <c r="IF211" s="267"/>
      <c r="IG211" s="267"/>
      <c r="IH211" s="267"/>
      <c r="II211" s="267"/>
      <c r="IJ211" s="267"/>
      <c r="IK211" s="267"/>
      <c r="IL211" s="267"/>
      <c r="IM211" s="267"/>
      <c r="IN211" s="267"/>
      <c r="IO211" s="267"/>
      <c r="IP211" s="267"/>
      <c r="IQ211" s="267"/>
      <c r="IR211" s="267"/>
      <c r="IS211" s="267"/>
      <c r="IT211" s="267"/>
      <c r="IU211" s="267"/>
      <c r="IV211" s="267"/>
      <c r="IW211" s="267"/>
      <c r="IX211" s="267"/>
      <c r="IY211" s="267"/>
      <c r="IZ211" s="267"/>
      <c r="JA211" s="267"/>
      <c r="JB211" s="267"/>
      <c r="JC211" s="267"/>
      <c r="JD211" s="267"/>
      <c r="JE211" s="267"/>
      <c r="JF211" s="267"/>
      <c r="JG211" s="267"/>
      <c r="JH211" s="267"/>
      <c r="JI211" s="267"/>
      <c r="JJ211" s="267"/>
      <c r="JK211" s="267"/>
      <c r="JL211" s="267"/>
      <c r="JM211" s="267"/>
      <c r="JN211" s="267"/>
      <c r="JO211" s="267"/>
      <c r="JP211" s="267"/>
      <c r="JQ211" s="267"/>
      <c r="JR211" s="267"/>
      <c r="JS211" s="267"/>
      <c r="JT211" s="267"/>
      <c r="JU211" s="267"/>
      <c r="JV211" s="267"/>
      <c r="JW211" s="267"/>
      <c r="JX211" s="267"/>
      <c r="JY211" s="267"/>
      <c r="JZ211" s="267"/>
      <c r="KA211" s="267"/>
      <c r="KB211" s="267"/>
      <c r="KC211" s="267"/>
      <c r="KD211" s="267"/>
      <c r="KE211" s="267"/>
      <c r="KF211" s="267"/>
      <c r="KG211" s="267"/>
      <c r="KH211" s="267"/>
      <c r="KI211" s="267"/>
      <c r="KJ211" s="267"/>
      <c r="KK211" s="267"/>
      <c r="KL211" s="267"/>
      <c r="KM211" s="267"/>
      <c r="KN211" s="267"/>
      <c r="KO211" s="267"/>
      <c r="KP211" s="267"/>
      <c r="KQ211" s="267"/>
      <c r="KR211" s="267"/>
      <c r="KS211" s="267"/>
      <c r="KT211" s="267"/>
      <c r="KU211" s="267"/>
      <c r="KV211" s="267"/>
      <c r="KW211" s="267"/>
      <c r="KX211" s="267"/>
      <c r="KY211" s="267"/>
      <c r="KZ211" s="267"/>
      <c r="LA211" s="267"/>
      <c r="LB211" s="267"/>
      <c r="LC211" s="267"/>
      <c r="LD211" s="267"/>
      <c r="LE211" s="267"/>
      <c r="LF211" s="267"/>
      <c r="LG211" s="267"/>
      <c r="LH211" s="267"/>
      <c r="LI211" s="267"/>
      <c r="LJ211" s="267"/>
      <c r="LK211" s="267"/>
      <c r="LL211" s="267"/>
      <c r="LM211" s="267"/>
      <c r="LN211" s="267"/>
      <c r="LO211" s="267"/>
      <c r="LP211" s="267"/>
      <c r="LQ211" s="267"/>
      <c r="LR211" s="267"/>
      <c r="LS211" s="267"/>
      <c r="LT211" s="267"/>
      <c r="LU211" s="267"/>
      <c r="LV211" s="267"/>
      <c r="LW211" s="267"/>
      <c r="LX211" s="267"/>
      <c r="LY211" s="267"/>
      <c r="LZ211" s="267"/>
      <c r="MA211" s="267"/>
      <c r="MB211" s="267"/>
      <c r="MC211" s="267"/>
      <c r="MD211" s="267"/>
      <c r="ME211" s="267"/>
      <c r="MF211" s="267"/>
      <c r="MG211" s="267"/>
      <c r="MH211" s="267"/>
      <c r="MI211" s="267"/>
      <c r="MJ211" s="267"/>
      <c r="MK211" s="267"/>
      <c r="ML211" s="267"/>
      <c r="MM211" s="267"/>
      <c r="MN211" s="267"/>
      <c r="MO211" s="267"/>
      <c r="MP211" s="267"/>
      <c r="MQ211" s="267"/>
      <c r="MR211" s="267"/>
      <c r="MS211" s="267"/>
      <c r="MT211" s="267"/>
      <c r="MU211" s="267"/>
      <c r="MV211" s="267"/>
      <c r="MW211" s="267"/>
      <c r="MX211" s="267"/>
      <c r="MY211" s="267"/>
      <c r="MZ211" s="267"/>
      <c r="NA211" s="267"/>
      <c r="NB211" s="267"/>
      <c r="NC211" s="267"/>
      <c r="ND211" s="267"/>
      <c r="NE211" s="267"/>
      <c r="NF211" s="267"/>
      <c r="NG211" s="267"/>
      <c r="NH211" s="267"/>
      <c r="NI211" s="267"/>
      <c r="NJ211" s="267"/>
      <c r="NK211" s="267"/>
      <c r="NL211" s="267"/>
      <c r="NM211" s="267"/>
      <c r="NN211" s="267"/>
      <c r="NO211" s="267"/>
      <c r="NP211" s="267"/>
      <c r="NQ211" s="267"/>
      <c r="NR211" s="267"/>
      <c r="NS211" s="267"/>
      <c r="NT211" s="267"/>
      <c r="NU211" s="267"/>
      <c r="NV211" s="267"/>
      <c r="NW211" s="267"/>
      <c r="NX211" s="267"/>
      <c r="NY211" s="267"/>
      <c r="NZ211" s="267"/>
      <c r="OA211" s="267"/>
      <c r="OB211" s="267"/>
      <c r="OC211" s="267"/>
      <c r="OD211" s="267"/>
      <c r="OE211" s="267"/>
      <c r="OF211" s="267"/>
      <c r="OG211" s="267"/>
      <c r="OH211" s="267"/>
      <c r="OI211" s="267"/>
      <c r="OJ211" s="267"/>
      <c r="OK211" s="267"/>
      <c r="OL211" s="267"/>
      <c r="OM211" s="267"/>
      <c r="ON211" s="267"/>
      <c r="OO211" s="267"/>
      <c r="OP211" s="267"/>
      <c r="OQ211" s="267"/>
      <c r="OR211" s="267"/>
      <c r="OS211" s="267"/>
      <c r="OT211" s="267"/>
      <c r="OU211" s="267"/>
      <c r="OV211" s="267"/>
      <c r="OW211" s="267"/>
      <c r="OX211" s="267"/>
      <c r="OY211" s="267"/>
      <c r="OZ211" s="267"/>
      <c r="PA211" s="267"/>
      <c r="PB211" s="267"/>
      <c r="PC211" s="267"/>
      <c r="PD211" s="267"/>
      <c r="PE211" s="267"/>
      <c r="PF211" s="267"/>
      <c r="PG211" s="267"/>
      <c r="PH211" s="267"/>
      <c r="PI211" s="267"/>
      <c r="PJ211" s="267"/>
      <c r="PK211" s="267"/>
      <c r="PL211" s="267"/>
      <c r="PM211" s="267"/>
      <c r="PN211" s="267"/>
      <c r="PO211" s="267"/>
      <c r="PP211" s="267"/>
      <c r="PQ211" s="267"/>
      <c r="PR211" s="267"/>
      <c r="PS211" s="267"/>
      <c r="PT211" s="267"/>
      <c r="PU211" s="267"/>
      <c r="PV211" s="267"/>
      <c r="PW211" s="267"/>
      <c r="PX211" s="267"/>
      <c r="PY211" s="267"/>
      <c r="PZ211" s="267"/>
      <c r="QA211" s="267"/>
      <c r="QB211" s="267"/>
      <c r="QC211" s="267"/>
      <c r="QD211" s="267"/>
      <c r="QE211" s="267"/>
      <c r="QF211" s="267"/>
      <c r="QG211" s="267"/>
      <c r="QH211" s="267"/>
      <c r="QI211" s="267"/>
      <c r="QJ211" s="267"/>
      <c r="QK211" s="267"/>
      <c r="QL211" s="267"/>
      <c r="QM211" s="267"/>
      <c r="QN211" s="267"/>
      <c r="QO211" s="267"/>
      <c r="QP211" s="267"/>
      <c r="QQ211" s="267"/>
      <c r="QR211" s="267"/>
      <c r="QS211" s="267"/>
      <c r="QT211" s="267"/>
      <c r="QU211" s="267"/>
      <c r="QV211" s="267"/>
      <c r="QW211" s="267"/>
      <c r="QX211" s="267"/>
      <c r="QY211" s="267"/>
      <c r="QZ211" s="267"/>
      <c r="RA211" s="267"/>
      <c r="RB211" s="267"/>
      <c r="RC211" s="267"/>
      <c r="RD211" s="267"/>
      <c r="RE211" s="267"/>
      <c r="RF211" s="267"/>
      <c r="RG211" s="267"/>
      <c r="RH211" s="267"/>
      <c r="RI211" s="267"/>
      <c r="RJ211" s="267"/>
      <c r="RK211" s="267"/>
      <c r="RL211" s="267"/>
      <c r="RM211" s="267"/>
      <c r="RN211" s="267"/>
      <c r="RO211" s="267"/>
      <c r="RP211" s="267"/>
      <c r="RQ211" s="267"/>
      <c r="RR211" s="267"/>
      <c r="RS211" s="267"/>
      <c r="RT211" s="267"/>
      <c r="RU211" s="267"/>
      <c r="RV211" s="267"/>
      <c r="RW211" s="267"/>
      <c r="RX211" s="267"/>
      <c r="RY211" s="267"/>
      <c r="RZ211" s="267"/>
      <c r="SA211" s="267"/>
      <c r="SB211" s="267"/>
      <c r="SC211" s="267"/>
      <c r="SD211" s="267"/>
      <c r="SE211" s="267"/>
      <c r="SF211" s="267"/>
      <c r="SG211" s="267"/>
      <c r="SH211" s="267"/>
      <c r="SI211" s="267"/>
      <c r="SJ211" s="267"/>
      <c r="SK211" s="267"/>
      <c r="SL211" s="267"/>
      <c r="SM211" s="267"/>
      <c r="SN211" s="267"/>
      <c r="SO211" s="267"/>
      <c r="SP211" s="267"/>
      <c r="SQ211" s="267"/>
      <c r="SR211" s="267"/>
      <c r="SS211" s="267"/>
      <c r="ST211" s="267"/>
      <c r="SU211" s="267"/>
      <c r="SV211" s="267"/>
      <c r="SW211" s="267"/>
      <c r="SX211" s="267"/>
      <c r="SY211" s="267"/>
      <c r="SZ211" s="267"/>
      <c r="TA211" s="267"/>
      <c r="TB211" s="267"/>
      <c r="TC211" s="267"/>
      <c r="TD211" s="267"/>
      <c r="TE211" s="267"/>
      <c r="TF211" s="267"/>
      <c r="TG211" s="267"/>
      <c r="TH211" s="267"/>
      <c r="TI211" s="267"/>
      <c r="TJ211" s="267"/>
      <c r="TK211" s="267"/>
      <c r="TL211" s="267"/>
      <c r="TM211" s="267"/>
      <c r="TN211" s="267"/>
      <c r="TO211" s="267"/>
      <c r="TP211" s="267"/>
      <c r="TQ211" s="267"/>
      <c r="TR211" s="267"/>
      <c r="TS211" s="267"/>
      <c r="TT211" s="267"/>
      <c r="TU211" s="267"/>
      <c r="TV211" s="267"/>
      <c r="TW211" s="267"/>
      <c r="TX211" s="267"/>
      <c r="TY211" s="267"/>
      <c r="TZ211" s="267"/>
      <c r="UA211" s="267"/>
      <c r="UB211" s="267"/>
      <c r="UC211" s="267"/>
      <c r="UD211" s="267"/>
      <c r="UE211" s="267"/>
      <c r="UF211" s="267"/>
      <c r="UG211" s="267"/>
      <c r="UH211" s="267"/>
      <c r="UI211" s="267"/>
      <c r="UJ211" s="267"/>
      <c r="UK211" s="267"/>
      <c r="UL211" s="267"/>
      <c r="UM211" s="267"/>
      <c r="UN211" s="267"/>
      <c r="UO211" s="267"/>
      <c r="UP211" s="267"/>
      <c r="UQ211" s="267"/>
      <c r="UR211" s="267"/>
      <c r="US211" s="267"/>
      <c r="UT211" s="267"/>
      <c r="UU211" s="267"/>
      <c r="UV211" s="267"/>
      <c r="UW211" s="267"/>
      <c r="UX211" s="267"/>
      <c r="UY211" s="267"/>
      <c r="UZ211" s="267"/>
      <c r="VA211" s="267"/>
      <c r="VB211" s="267"/>
      <c r="VC211" s="267"/>
      <c r="VD211" s="267"/>
      <c r="VE211" s="267"/>
      <c r="VF211" s="267"/>
      <c r="VG211" s="267"/>
      <c r="VH211" s="267"/>
      <c r="VI211" s="267"/>
      <c r="VJ211" s="267"/>
      <c r="VK211" s="267"/>
      <c r="VL211" s="267"/>
      <c r="VM211" s="267"/>
      <c r="VN211" s="267"/>
      <c r="VO211" s="267"/>
      <c r="VP211" s="267"/>
      <c r="VQ211" s="267"/>
      <c r="VR211" s="267"/>
      <c r="VS211" s="267"/>
      <c r="VT211" s="267"/>
      <c r="VU211" s="267"/>
      <c r="VV211" s="267"/>
      <c r="VW211" s="267"/>
      <c r="VX211" s="267"/>
      <c r="VY211" s="267"/>
      <c r="VZ211" s="267"/>
      <c r="WA211" s="267"/>
      <c r="WB211" s="267"/>
      <c r="WC211" s="267"/>
      <c r="WD211" s="267"/>
      <c r="WE211" s="267"/>
      <c r="WF211" s="267"/>
      <c r="WG211" s="267"/>
      <c r="WH211" s="267"/>
      <c r="WI211" s="267"/>
      <c r="WJ211" s="267"/>
      <c r="WK211" s="267"/>
      <c r="WL211" s="267"/>
      <c r="WM211" s="267"/>
      <c r="WN211" s="267"/>
      <c r="WO211" s="267"/>
      <c r="WP211" s="267"/>
      <c r="WQ211" s="267"/>
      <c r="WR211" s="267"/>
      <c r="WS211" s="267"/>
      <c r="WT211" s="267"/>
      <c r="WU211" s="267"/>
      <c r="WV211" s="267"/>
      <c r="WW211" s="267"/>
      <c r="WX211" s="267"/>
      <c r="WY211" s="267"/>
      <c r="WZ211" s="267"/>
      <c r="XA211" s="267"/>
      <c r="XB211" s="267"/>
      <c r="XC211" s="267"/>
      <c r="XD211" s="267"/>
      <c r="XE211" s="267"/>
      <c r="XF211" s="267"/>
      <c r="XG211" s="267"/>
      <c r="XH211" s="267"/>
      <c r="XI211" s="267"/>
      <c r="XJ211" s="267"/>
      <c r="XK211" s="267"/>
      <c r="XL211" s="267"/>
      <c r="XM211" s="267"/>
      <c r="XN211" s="267"/>
      <c r="XO211" s="267"/>
      <c r="XP211" s="267"/>
      <c r="XQ211" s="267"/>
      <c r="XR211" s="267"/>
      <c r="XS211" s="267"/>
      <c r="XT211" s="267"/>
      <c r="XU211" s="267"/>
      <c r="XV211" s="267"/>
      <c r="XW211" s="267"/>
      <c r="XX211" s="267"/>
      <c r="XY211" s="267"/>
      <c r="XZ211" s="267"/>
      <c r="YA211" s="267"/>
      <c r="YB211" s="267"/>
      <c r="YC211" s="267"/>
      <c r="YD211" s="267"/>
      <c r="YE211" s="267"/>
      <c r="YF211" s="267"/>
      <c r="YG211" s="267"/>
      <c r="YH211" s="267"/>
      <c r="YI211" s="267"/>
      <c r="YJ211" s="267"/>
      <c r="YK211" s="267"/>
      <c r="YL211" s="267"/>
      <c r="YM211" s="267"/>
      <c r="YN211" s="267"/>
      <c r="YO211" s="267"/>
      <c r="YP211" s="267"/>
      <c r="YQ211" s="267"/>
      <c r="YR211" s="267"/>
      <c r="YS211" s="267"/>
      <c r="YT211" s="267"/>
      <c r="YU211" s="267"/>
      <c r="YV211" s="267"/>
      <c r="YW211" s="267"/>
      <c r="YX211" s="267"/>
      <c r="YY211" s="267"/>
      <c r="YZ211" s="267"/>
      <c r="ZA211" s="267"/>
      <c r="ZB211" s="267"/>
      <c r="ZC211" s="267"/>
      <c r="ZD211" s="267"/>
      <c r="ZE211" s="267"/>
      <c r="ZF211" s="267"/>
      <c r="ZG211" s="267"/>
      <c r="ZH211" s="267"/>
      <c r="ZI211" s="267"/>
      <c r="ZJ211" s="267"/>
      <c r="ZK211" s="267"/>
      <c r="ZL211" s="267"/>
      <c r="ZM211" s="267"/>
      <c r="ZN211" s="267"/>
      <c r="ZO211" s="267"/>
      <c r="ZP211" s="267"/>
      <c r="ZQ211" s="267"/>
      <c r="ZR211" s="267"/>
      <c r="ZS211" s="267"/>
      <c r="ZT211" s="267"/>
      <c r="ZU211" s="267"/>
      <c r="ZV211" s="267"/>
      <c r="ZW211" s="267"/>
      <c r="ZX211" s="267"/>
      <c r="ZY211" s="267"/>
      <c r="ZZ211" s="267"/>
      <c r="AAA211" s="267"/>
      <c r="AAB211" s="267"/>
      <c r="AAC211" s="267"/>
      <c r="AAD211" s="267"/>
      <c r="AAE211" s="267"/>
      <c r="AAF211" s="267"/>
      <c r="AAG211" s="267"/>
      <c r="AAH211" s="267"/>
      <c r="AAI211" s="267"/>
      <c r="AAJ211" s="267"/>
      <c r="AAK211" s="267"/>
      <c r="AAL211" s="267"/>
      <c r="AAM211" s="267"/>
      <c r="AAN211" s="267"/>
      <c r="AAO211" s="267"/>
      <c r="AAP211" s="267"/>
      <c r="AAQ211" s="267"/>
      <c r="AAR211" s="267"/>
      <c r="AAS211" s="267"/>
      <c r="AAT211" s="267"/>
      <c r="AAU211" s="267"/>
      <c r="AAV211" s="267"/>
      <c r="AAW211" s="267"/>
      <c r="AAX211" s="267"/>
      <c r="AAY211" s="267"/>
      <c r="AAZ211" s="267"/>
      <c r="ABA211" s="267"/>
      <c r="ABB211" s="267"/>
      <c r="ABC211" s="267"/>
      <c r="ABD211" s="267"/>
      <c r="ABE211" s="267"/>
      <c r="ABF211" s="267"/>
      <c r="ABG211" s="267"/>
      <c r="ABH211" s="267"/>
      <c r="ABI211" s="267"/>
      <c r="ABJ211" s="267"/>
      <c r="ABK211" s="267"/>
      <c r="ABL211" s="267"/>
      <c r="ABM211" s="267"/>
      <c r="ABN211" s="267"/>
      <c r="ABO211" s="267"/>
      <c r="ABP211" s="267"/>
      <c r="ABQ211" s="267"/>
      <c r="ABR211" s="267"/>
      <c r="ABS211" s="267"/>
      <c r="ABT211" s="267"/>
      <c r="ABU211" s="267"/>
      <c r="ABV211" s="267"/>
      <c r="ABW211" s="267"/>
      <c r="ABX211" s="267"/>
      <c r="ABY211" s="267"/>
      <c r="ABZ211" s="267"/>
      <c r="ACA211" s="267"/>
      <c r="ACB211" s="267"/>
      <c r="ACC211" s="267"/>
      <c r="ACD211" s="267"/>
      <c r="ACE211" s="267"/>
      <c r="ACF211" s="267"/>
      <c r="ACG211" s="267"/>
      <c r="ACH211" s="267"/>
      <c r="ACI211" s="267"/>
      <c r="ACJ211" s="267"/>
      <c r="ACK211" s="267"/>
      <c r="ACL211" s="267"/>
      <c r="ACM211" s="267"/>
      <c r="ACN211" s="267"/>
      <c r="ACO211" s="267"/>
      <c r="ACP211" s="267"/>
      <c r="ACQ211" s="267"/>
      <c r="ACR211" s="267"/>
      <c r="ACS211" s="267"/>
      <c r="ACT211" s="267"/>
      <c r="ACU211" s="267"/>
      <c r="ACV211" s="267"/>
      <c r="ACW211" s="267"/>
      <c r="ACX211" s="267"/>
      <c r="ACY211" s="267"/>
      <c r="ACZ211" s="267"/>
      <c r="ADA211" s="267"/>
      <c r="ADB211" s="267"/>
      <c r="ADC211" s="267"/>
      <c r="ADD211" s="267"/>
      <c r="ADE211" s="267"/>
      <c r="ADF211" s="267"/>
      <c r="ADG211" s="267"/>
      <c r="ADH211" s="267"/>
      <c r="ADI211" s="267"/>
      <c r="ADJ211" s="267"/>
      <c r="ADK211" s="267"/>
      <c r="ADL211" s="267"/>
      <c r="ADM211" s="267"/>
      <c r="ADN211" s="267"/>
      <c r="ADO211" s="267"/>
      <c r="ADP211" s="267"/>
      <c r="ADQ211" s="267"/>
      <c r="ADR211" s="267"/>
      <c r="ADS211" s="267"/>
      <c r="ADT211" s="267"/>
      <c r="ADU211" s="267"/>
      <c r="ADV211" s="267"/>
      <c r="ADW211" s="267"/>
      <c r="ADX211" s="267"/>
      <c r="ADY211" s="267"/>
      <c r="ADZ211" s="267"/>
      <c r="AEA211" s="267"/>
      <c r="AEB211" s="267"/>
      <c r="AEC211" s="267"/>
      <c r="AED211" s="267"/>
      <c r="AEE211" s="267"/>
      <c r="AEF211" s="267"/>
      <c r="AEG211" s="267"/>
      <c r="AEH211" s="267"/>
      <c r="AEI211" s="267"/>
      <c r="AEJ211" s="267"/>
      <c r="AEK211" s="267"/>
      <c r="AEL211" s="267"/>
      <c r="AEM211" s="267"/>
      <c r="AEN211" s="267"/>
      <c r="AEO211" s="267"/>
      <c r="AEP211" s="267"/>
      <c r="AEQ211" s="267"/>
      <c r="AER211" s="267"/>
      <c r="AES211" s="267"/>
      <c r="AET211" s="267"/>
      <c r="AEU211" s="267"/>
      <c r="AEV211" s="267"/>
      <c r="AEW211" s="267"/>
      <c r="AEX211" s="267"/>
      <c r="AEY211" s="267"/>
      <c r="AEZ211" s="267"/>
      <c r="AFA211" s="267"/>
      <c r="AFB211" s="267"/>
      <c r="AFC211" s="267"/>
      <c r="AFD211" s="267"/>
      <c r="AFE211" s="267"/>
      <c r="AFF211" s="267"/>
      <c r="AFG211" s="267"/>
      <c r="AFH211" s="267"/>
      <c r="AFI211" s="267"/>
      <c r="AFJ211" s="267"/>
      <c r="AFK211" s="267"/>
      <c r="AFL211" s="267"/>
      <c r="AFM211" s="267"/>
      <c r="AFN211" s="267"/>
      <c r="AFO211" s="267"/>
      <c r="AFP211" s="267"/>
      <c r="AFQ211" s="267"/>
      <c r="AFR211" s="267"/>
      <c r="AFS211" s="267"/>
      <c r="AFT211" s="267"/>
      <c r="AFU211" s="267"/>
      <c r="AFV211" s="267"/>
      <c r="AFW211" s="267"/>
      <c r="AFX211" s="267"/>
      <c r="AFY211" s="267"/>
      <c r="AFZ211" s="267"/>
      <c r="AGA211" s="267"/>
      <c r="AGB211" s="267"/>
      <c r="AGC211" s="267"/>
      <c r="AGD211" s="267"/>
      <c r="AGE211" s="267"/>
      <c r="AGF211" s="267"/>
      <c r="AGG211" s="267"/>
      <c r="AGH211" s="267"/>
      <c r="AGI211" s="267"/>
      <c r="AGJ211" s="267"/>
      <c r="AGK211" s="267"/>
      <c r="AGL211" s="267"/>
      <c r="AGM211" s="267"/>
      <c r="AGN211" s="267"/>
      <c r="AGO211" s="267"/>
      <c r="AGP211" s="267"/>
      <c r="AGQ211" s="267"/>
      <c r="AGR211" s="267"/>
      <c r="AGS211" s="267"/>
      <c r="AGT211" s="267"/>
      <c r="AGU211" s="267"/>
      <c r="AGV211" s="267"/>
      <c r="AGW211" s="267"/>
      <c r="AGX211" s="267"/>
      <c r="AGY211" s="267"/>
      <c r="AGZ211" s="267"/>
      <c r="AHA211" s="267"/>
      <c r="AHB211" s="267"/>
      <c r="AHC211" s="267"/>
      <c r="AHD211" s="267"/>
      <c r="AHE211" s="267"/>
      <c r="AHF211" s="267"/>
      <c r="AHG211" s="267"/>
      <c r="AHH211" s="267"/>
      <c r="AHI211" s="267"/>
      <c r="AHJ211" s="267"/>
      <c r="AHK211" s="267"/>
      <c r="AHL211" s="267"/>
      <c r="AHM211" s="267"/>
      <c r="AHN211" s="267"/>
      <c r="AHO211" s="267"/>
      <c r="AHP211" s="267"/>
      <c r="AHQ211" s="267"/>
      <c r="AHR211" s="267"/>
      <c r="AHS211" s="267"/>
      <c r="AHT211" s="267"/>
      <c r="AHU211" s="267"/>
      <c r="AHV211" s="267"/>
      <c r="AHW211" s="267"/>
      <c r="AHX211" s="267"/>
      <c r="AHY211" s="267"/>
      <c r="AHZ211" s="267"/>
      <c r="AIA211" s="267"/>
      <c r="AIB211" s="267"/>
      <c r="AIC211" s="267"/>
      <c r="AID211" s="267"/>
      <c r="AIE211" s="267"/>
      <c r="AIF211" s="267"/>
      <c r="AIG211" s="267"/>
      <c r="AIH211" s="267"/>
      <c r="AII211" s="267"/>
      <c r="AIJ211" s="267"/>
      <c r="AIK211" s="267"/>
      <c r="AIL211" s="267"/>
      <c r="AIM211" s="267"/>
      <c r="AIN211" s="267"/>
      <c r="AIO211" s="267"/>
      <c r="AIP211" s="267"/>
      <c r="AIQ211" s="267"/>
      <c r="AIR211" s="267"/>
      <c r="AIS211" s="267"/>
      <c r="AIT211" s="267"/>
      <c r="AIU211" s="267"/>
      <c r="AIV211" s="267"/>
      <c r="AIW211" s="267"/>
      <c r="AIX211" s="267"/>
      <c r="AIY211" s="267"/>
      <c r="AIZ211" s="267"/>
      <c r="AJA211" s="267"/>
      <c r="AJB211" s="267"/>
      <c r="AJC211" s="267"/>
      <c r="AJD211" s="267"/>
      <c r="AJE211" s="267"/>
      <c r="AJF211" s="267"/>
      <c r="AJG211" s="267"/>
      <c r="AJH211" s="267"/>
      <c r="AJI211" s="267"/>
      <c r="AJJ211" s="267"/>
      <c r="AJK211" s="267"/>
      <c r="AJL211" s="267"/>
      <c r="AJM211" s="267"/>
      <c r="AJN211" s="267"/>
      <c r="AJO211" s="267"/>
      <c r="AJP211" s="267"/>
      <c r="AJQ211" s="267"/>
      <c r="AJR211" s="267"/>
      <c r="AJS211" s="267"/>
      <c r="AJT211" s="267"/>
      <c r="AJU211" s="267"/>
      <c r="AJV211" s="267"/>
      <c r="AJW211" s="267"/>
      <c r="AJX211" s="267"/>
      <c r="AJY211" s="267"/>
      <c r="AJZ211" s="267"/>
      <c r="AKA211" s="267"/>
      <c r="AKB211" s="267"/>
      <c r="AKC211" s="267"/>
      <c r="AKD211" s="267"/>
      <c r="AKE211" s="267"/>
      <c r="AKF211" s="267"/>
      <c r="AKG211" s="267"/>
      <c r="AKH211" s="267"/>
      <c r="AKI211" s="267"/>
      <c r="AKJ211" s="267"/>
      <c r="AKK211" s="267"/>
      <c r="AKL211" s="267"/>
      <c r="AKM211" s="267"/>
      <c r="AKN211" s="267"/>
      <c r="AKO211" s="267"/>
      <c r="AKP211" s="267"/>
      <c r="AKQ211" s="267"/>
      <c r="AKR211" s="267"/>
      <c r="AKS211" s="267"/>
      <c r="AKT211" s="267"/>
      <c r="AKU211" s="267"/>
      <c r="AKV211" s="267"/>
      <c r="AKW211" s="267"/>
      <c r="AKX211" s="267"/>
      <c r="AKY211" s="267"/>
      <c r="AKZ211" s="267"/>
      <c r="ALA211" s="267"/>
      <c r="ALB211" s="267"/>
      <c r="ALC211" s="267"/>
      <c r="ALD211" s="267"/>
      <c r="ALE211" s="267"/>
      <c r="ALF211" s="267"/>
      <c r="ALG211" s="267"/>
      <c r="ALH211" s="267"/>
      <c r="ALI211" s="267"/>
      <c r="ALJ211" s="267"/>
      <c r="ALK211" s="267"/>
      <c r="ALL211" s="267"/>
      <c r="ALM211" s="267"/>
      <c r="ALN211" s="267"/>
      <c r="ALO211" s="267"/>
      <c r="ALP211" s="267"/>
      <c r="ALQ211" s="267"/>
      <c r="ALR211" s="267"/>
      <c r="ALS211" s="267"/>
      <c r="ALT211" s="267"/>
      <c r="ALU211" s="267"/>
      <c r="ALV211" s="267"/>
      <c r="ALW211" s="267"/>
      <c r="ALX211" s="267"/>
      <c r="ALY211" s="267"/>
      <c r="ALZ211" s="267"/>
      <c r="AMA211" s="267"/>
      <c r="AMB211" s="267"/>
      <c r="AMC211" s="267"/>
      <c r="AMD211" s="267"/>
      <c r="AME211" s="267"/>
      <c r="AMF211" s="267"/>
      <c r="AMG211" s="267"/>
      <c r="AMH211" s="267"/>
    </row>
    <row r="212" spans="1:1024" s="281" customFormat="1" ht="12.75">
      <c r="A212" s="1012" t="s">
        <v>2462</v>
      </c>
      <c r="B212" s="1007" t="s">
        <v>2463</v>
      </c>
      <c r="C212" s="1047">
        <v>482737551.01999998</v>
      </c>
      <c r="D212" s="1047">
        <v>-108109489.76000001</v>
      </c>
      <c r="E212" s="1047">
        <v>374628061.25999999</v>
      </c>
      <c r="F212" s="1047">
        <v>323888707.35000002</v>
      </c>
      <c r="G212" s="1047">
        <v>50739353.909999996</v>
      </c>
      <c r="H212" s="1054">
        <f t="shared" si="3"/>
        <v>0.86456072260218175</v>
      </c>
      <c r="I212" s="1007"/>
      <c r="AMI212" s="239"/>
      <c r="AMJ212" s="239"/>
    </row>
    <row r="213" spans="1:1024" s="239" customFormat="1" ht="12.75">
      <c r="A213" s="1012" t="s">
        <v>2464</v>
      </c>
      <c r="B213" s="1007" t="s">
        <v>8423</v>
      </c>
      <c r="C213" s="1047">
        <v>1700000</v>
      </c>
      <c r="D213" s="1047">
        <v>-834000</v>
      </c>
      <c r="E213" s="1047">
        <v>866000</v>
      </c>
      <c r="F213" s="1047">
        <v>820581.65</v>
      </c>
      <c r="G213" s="1047">
        <v>45418.35</v>
      </c>
      <c r="H213" s="1054">
        <f t="shared" si="3"/>
        <v>0.94755386836027722</v>
      </c>
      <c r="I213" s="1007"/>
      <c r="J213" s="267"/>
      <c r="K213" s="267"/>
      <c r="L213" s="267"/>
      <c r="M213" s="267"/>
      <c r="N213" s="267"/>
      <c r="O213" s="267"/>
      <c r="P213" s="267"/>
      <c r="Q213" s="267"/>
      <c r="R213" s="267"/>
      <c r="S213" s="267"/>
      <c r="T213" s="267"/>
      <c r="U213" s="267"/>
      <c r="V213" s="267"/>
      <c r="W213" s="267"/>
      <c r="X213" s="267"/>
      <c r="Y213" s="267"/>
      <c r="Z213" s="267"/>
      <c r="AA213" s="267"/>
      <c r="AB213" s="267"/>
      <c r="AC213" s="267"/>
      <c r="AD213" s="267"/>
      <c r="AE213" s="267"/>
      <c r="AF213" s="267"/>
      <c r="AG213" s="267"/>
      <c r="AH213" s="267"/>
      <c r="AI213" s="267"/>
      <c r="AJ213" s="267"/>
      <c r="AK213" s="267"/>
      <c r="AL213" s="267"/>
      <c r="AM213" s="267"/>
      <c r="AN213" s="267"/>
      <c r="AO213" s="267"/>
      <c r="AP213" s="267"/>
      <c r="AQ213" s="267"/>
      <c r="AR213" s="267"/>
      <c r="AS213" s="267"/>
      <c r="AT213" s="267"/>
      <c r="AU213" s="267"/>
      <c r="AV213" s="267"/>
      <c r="AW213" s="267"/>
      <c r="AX213" s="267"/>
      <c r="AY213" s="267"/>
      <c r="AZ213" s="267"/>
      <c r="BA213" s="267"/>
      <c r="BB213" s="267"/>
      <c r="BC213" s="267"/>
      <c r="BD213" s="267"/>
      <c r="BE213" s="267"/>
      <c r="BF213" s="267"/>
      <c r="BG213" s="267"/>
      <c r="BH213" s="267"/>
      <c r="BI213" s="267"/>
      <c r="BJ213" s="267"/>
      <c r="BK213" s="267"/>
      <c r="BL213" s="267"/>
      <c r="BM213" s="267"/>
      <c r="BN213" s="267"/>
      <c r="BO213" s="267"/>
      <c r="BP213" s="267"/>
      <c r="BQ213" s="267"/>
      <c r="BR213" s="267"/>
      <c r="BS213" s="267"/>
      <c r="BT213" s="267"/>
      <c r="BU213" s="267"/>
      <c r="BV213" s="267"/>
      <c r="BW213" s="267"/>
      <c r="BX213" s="267"/>
      <c r="BY213" s="267"/>
      <c r="BZ213" s="267"/>
      <c r="CA213" s="267"/>
      <c r="CB213" s="267"/>
      <c r="CC213" s="267"/>
      <c r="CD213" s="267"/>
      <c r="CE213" s="267"/>
      <c r="CF213" s="267"/>
      <c r="CG213" s="267"/>
      <c r="CH213" s="267"/>
      <c r="CI213" s="267"/>
      <c r="CJ213" s="267"/>
      <c r="CK213" s="267"/>
      <c r="CL213" s="267"/>
      <c r="CM213" s="267"/>
      <c r="CN213" s="267"/>
      <c r="CO213" s="267"/>
      <c r="CP213" s="267"/>
      <c r="CQ213" s="267"/>
      <c r="CR213" s="267"/>
      <c r="CS213" s="267"/>
      <c r="CT213" s="267"/>
      <c r="CU213" s="267"/>
      <c r="CV213" s="267"/>
      <c r="CW213" s="267"/>
      <c r="CX213" s="267"/>
      <c r="CY213" s="267"/>
      <c r="CZ213" s="267"/>
      <c r="DA213" s="267"/>
      <c r="DB213" s="267"/>
      <c r="DC213" s="267"/>
      <c r="DD213" s="267"/>
      <c r="DE213" s="267"/>
      <c r="DF213" s="267"/>
      <c r="DG213" s="267"/>
      <c r="DH213" s="267"/>
      <c r="DI213" s="267"/>
      <c r="DJ213" s="267"/>
      <c r="DK213" s="267"/>
      <c r="DL213" s="267"/>
      <c r="DM213" s="267"/>
      <c r="DN213" s="267"/>
      <c r="DO213" s="267"/>
      <c r="DP213" s="267"/>
      <c r="DQ213" s="267"/>
      <c r="DR213" s="267"/>
      <c r="DS213" s="267"/>
      <c r="DT213" s="267"/>
      <c r="DU213" s="267"/>
      <c r="DV213" s="267"/>
      <c r="DW213" s="267"/>
      <c r="DX213" s="267"/>
      <c r="DY213" s="267"/>
      <c r="DZ213" s="267"/>
      <c r="EA213" s="267"/>
      <c r="EB213" s="267"/>
      <c r="EC213" s="267"/>
      <c r="ED213" s="267"/>
      <c r="EE213" s="267"/>
      <c r="EF213" s="267"/>
      <c r="EG213" s="267"/>
      <c r="EH213" s="267"/>
      <c r="EI213" s="267"/>
      <c r="EJ213" s="267"/>
      <c r="EK213" s="267"/>
      <c r="EL213" s="267"/>
      <c r="EM213" s="267"/>
      <c r="EN213" s="267"/>
      <c r="EO213" s="267"/>
      <c r="EP213" s="267"/>
      <c r="EQ213" s="267"/>
      <c r="ER213" s="267"/>
      <c r="ES213" s="267"/>
      <c r="ET213" s="267"/>
      <c r="EU213" s="267"/>
      <c r="EV213" s="267"/>
      <c r="EW213" s="267"/>
      <c r="EX213" s="267"/>
      <c r="EY213" s="267"/>
      <c r="EZ213" s="267"/>
      <c r="FA213" s="267"/>
      <c r="FB213" s="267"/>
      <c r="FC213" s="267"/>
      <c r="FD213" s="267"/>
      <c r="FE213" s="267"/>
      <c r="FF213" s="267"/>
      <c r="FG213" s="267"/>
      <c r="FH213" s="267"/>
      <c r="FI213" s="267"/>
      <c r="FJ213" s="267"/>
      <c r="FK213" s="267"/>
      <c r="FL213" s="267"/>
      <c r="FM213" s="267"/>
      <c r="FN213" s="267"/>
      <c r="FO213" s="267"/>
      <c r="FP213" s="267"/>
      <c r="FQ213" s="267"/>
      <c r="FR213" s="267"/>
      <c r="FS213" s="267"/>
      <c r="FT213" s="267"/>
      <c r="FU213" s="267"/>
      <c r="FV213" s="267"/>
      <c r="FW213" s="267"/>
      <c r="FX213" s="267"/>
      <c r="FY213" s="267"/>
      <c r="FZ213" s="267"/>
      <c r="GA213" s="267"/>
      <c r="GB213" s="267"/>
      <c r="GC213" s="267"/>
      <c r="GD213" s="267"/>
      <c r="GE213" s="267"/>
      <c r="GF213" s="267"/>
      <c r="GG213" s="267"/>
      <c r="GH213" s="267"/>
      <c r="GI213" s="267"/>
      <c r="GJ213" s="267"/>
      <c r="GK213" s="267"/>
      <c r="GL213" s="267"/>
      <c r="GM213" s="267"/>
      <c r="GN213" s="267"/>
      <c r="GO213" s="267"/>
      <c r="GP213" s="267"/>
      <c r="GQ213" s="267"/>
      <c r="GR213" s="267"/>
      <c r="GS213" s="267"/>
      <c r="GT213" s="267"/>
      <c r="GU213" s="267"/>
      <c r="GV213" s="267"/>
      <c r="GW213" s="267"/>
      <c r="GX213" s="267"/>
      <c r="GY213" s="267"/>
      <c r="GZ213" s="267"/>
      <c r="HA213" s="267"/>
      <c r="HB213" s="267"/>
      <c r="HC213" s="267"/>
      <c r="HD213" s="267"/>
      <c r="HE213" s="267"/>
      <c r="HF213" s="267"/>
      <c r="HG213" s="267"/>
      <c r="HH213" s="267"/>
      <c r="HI213" s="267"/>
      <c r="HJ213" s="267"/>
      <c r="HK213" s="267"/>
      <c r="HL213" s="267"/>
      <c r="HM213" s="267"/>
      <c r="HN213" s="267"/>
      <c r="HO213" s="267"/>
      <c r="HP213" s="267"/>
      <c r="HQ213" s="267"/>
      <c r="HR213" s="267"/>
      <c r="HS213" s="267"/>
      <c r="HT213" s="267"/>
      <c r="HU213" s="267"/>
      <c r="HV213" s="267"/>
      <c r="HW213" s="267"/>
      <c r="HX213" s="267"/>
      <c r="HY213" s="267"/>
      <c r="HZ213" s="267"/>
      <c r="IA213" s="267"/>
      <c r="IB213" s="267"/>
      <c r="IC213" s="267"/>
      <c r="ID213" s="267"/>
      <c r="IE213" s="267"/>
      <c r="IF213" s="267"/>
      <c r="IG213" s="267"/>
      <c r="IH213" s="267"/>
      <c r="II213" s="267"/>
      <c r="IJ213" s="267"/>
      <c r="IK213" s="267"/>
      <c r="IL213" s="267"/>
      <c r="IM213" s="267"/>
      <c r="IN213" s="267"/>
      <c r="IO213" s="267"/>
      <c r="IP213" s="267"/>
      <c r="IQ213" s="267"/>
      <c r="IR213" s="267"/>
      <c r="IS213" s="267"/>
      <c r="IT213" s="267"/>
      <c r="IU213" s="267"/>
      <c r="IV213" s="267"/>
      <c r="IW213" s="267"/>
      <c r="IX213" s="267"/>
      <c r="IY213" s="267"/>
      <c r="IZ213" s="267"/>
      <c r="JA213" s="267"/>
      <c r="JB213" s="267"/>
      <c r="JC213" s="267"/>
      <c r="JD213" s="267"/>
      <c r="JE213" s="267"/>
      <c r="JF213" s="267"/>
      <c r="JG213" s="267"/>
      <c r="JH213" s="267"/>
      <c r="JI213" s="267"/>
      <c r="JJ213" s="267"/>
      <c r="JK213" s="267"/>
      <c r="JL213" s="267"/>
      <c r="JM213" s="267"/>
      <c r="JN213" s="267"/>
      <c r="JO213" s="267"/>
      <c r="JP213" s="267"/>
      <c r="JQ213" s="267"/>
      <c r="JR213" s="267"/>
      <c r="JS213" s="267"/>
      <c r="JT213" s="267"/>
      <c r="JU213" s="267"/>
      <c r="JV213" s="267"/>
      <c r="JW213" s="267"/>
      <c r="JX213" s="267"/>
      <c r="JY213" s="267"/>
      <c r="JZ213" s="267"/>
      <c r="KA213" s="267"/>
      <c r="KB213" s="267"/>
      <c r="KC213" s="267"/>
      <c r="KD213" s="267"/>
      <c r="KE213" s="267"/>
      <c r="KF213" s="267"/>
      <c r="KG213" s="267"/>
      <c r="KH213" s="267"/>
      <c r="KI213" s="267"/>
      <c r="KJ213" s="267"/>
      <c r="KK213" s="267"/>
      <c r="KL213" s="267"/>
      <c r="KM213" s="267"/>
      <c r="KN213" s="267"/>
      <c r="KO213" s="267"/>
      <c r="KP213" s="267"/>
      <c r="KQ213" s="267"/>
      <c r="KR213" s="267"/>
      <c r="KS213" s="267"/>
      <c r="KT213" s="267"/>
      <c r="KU213" s="267"/>
      <c r="KV213" s="267"/>
      <c r="KW213" s="267"/>
      <c r="KX213" s="267"/>
      <c r="KY213" s="267"/>
      <c r="KZ213" s="267"/>
      <c r="LA213" s="267"/>
      <c r="LB213" s="267"/>
      <c r="LC213" s="267"/>
      <c r="LD213" s="267"/>
      <c r="LE213" s="267"/>
      <c r="LF213" s="267"/>
      <c r="LG213" s="267"/>
      <c r="LH213" s="267"/>
      <c r="LI213" s="267"/>
      <c r="LJ213" s="267"/>
      <c r="LK213" s="267"/>
      <c r="LL213" s="267"/>
      <c r="LM213" s="267"/>
      <c r="LN213" s="267"/>
      <c r="LO213" s="267"/>
      <c r="LP213" s="267"/>
      <c r="LQ213" s="267"/>
      <c r="LR213" s="267"/>
      <c r="LS213" s="267"/>
      <c r="LT213" s="267"/>
      <c r="LU213" s="267"/>
      <c r="LV213" s="267"/>
      <c r="LW213" s="267"/>
      <c r="LX213" s="267"/>
      <c r="LY213" s="267"/>
      <c r="LZ213" s="267"/>
      <c r="MA213" s="267"/>
      <c r="MB213" s="267"/>
      <c r="MC213" s="267"/>
      <c r="MD213" s="267"/>
      <c r="ME213" s="267"/>
      <c r="MF213" s="267"/>
      <c r="MG213" s="267"/>
      <c r="MH213" s="267"/>
      <c r="MI213" s="267"/>
      <c r="MJ213" s="267"/>
      <c r="MK213" s="267"/>
      <c r="ML213" s="267"/>
      <c r="MM213" s="267"/>
      <c r="MN213" s="267"/>
      <c r="MO213" s="267"/>
      <c r="MP213" s="267"/>
      <c r="MQ213" s="267"/>
      <c r="MR213" s="267"/>
      <c r="MS213" s="267"/>
      <c r="MT213" s="267"/>
      <c r="MU213" s="267"/>
      <c r="MV213" s="267"/>
      <c r="MW213" s="267"/>
      <c r="MX213" s="267"/>
      <c r="MY213" s="267"/>
      <c r="MZ213" s="267"/>
      <c r="NA213" s="267"/>
      <c r="NB213" s="267"/>
      <c r="NC213" s="267"/>
      <c r="ND213" s="267"/>
      <c r="NE213" s="267"/>
      <c r="NF213" s="267"/>
      <c r="NG213" s="267"/>
      <c r="NH213" s="267"/>
      <c r="NI213" s="267"/>
      <c r="NJ213" s="267"/>
      <c r="NK213" s="267"/>
      <c r="NL213" s="267"/>
      <c r="NM213" s="267"/>
      <c r="NN213" s="267"/>
      <c r="NO213" s="267"/>
      <c r="NP213" s="267"/>
      <c r="NQ213" s="267"/>
      <c r="NR213" s="267"/>
      <c r="NS213" s="267"/>
      <c r="NT213" s="267"/>
      <c r="NU213" s="267"/>
      <c r="NV213" s="267"/>
      <c r="NW213" s="267"/>
      <c r="NX213" s="267"/>
      <c r="NY213" s="267"/>
      <c r="NZ213" s="267"/>
      <c r="OA213" s="267"/>
      <c r="OB213" s="267"/>
      <c r="OC213" s="267"/>
      <c r="OD213" s="267"/>
      <c r="OE213" s="267"/>
      <c r="OF213" s="267"/>
      <c r="OG213" s="267"/>
      <c r="OH213" s="267"/>
      <c r="OI213" s="267"/>
      <c r="OJ213" s="267"/>
      <c r="OK213" s="267"/>
      <c r="OL213" s="267"/>
      <c r="OM213" s="267"/>
      <c r="ON213" s="267"/>
      <c r="OO213" s="267"/>
      <c r="OP213" s="267"/>
      <c r="OQ213" s="267"/>
      <c r="OR213" s="267"/>
      <c r="OS213" s="267"/>
      <c r="OT213" s="267"/>
      <c r="OU213" s="267"/>
      <c r="OV213" s="267"/>
      <c r="OW213" s="267"/>
      <c r="OX213" s="267"/>
      <c r="OY213" s="267"/>
      <c r="OZ213" s="267"/>
      <c r="PA213" s="267"/>
      <c r="PB213" s="267"/>
      <c r="PC213" s="267"/>
      <c r="PD213" s="267"/>
      <c r="PE213" s="267"/>
      <c r="PF213" s="267"/>
      <c r="PG213" s="267"/>
      <c r="PH213" s="267"/>
      <c r="PI213" s="267"/>
      <c r="PJ213" s="267"/>
      <c r="PK213" s="267"/>
      <c r="PL213" s="267"/>
      <c r="PM213" s="267"/>
      <c r="PN213" s="267"/>
      <c r="PO213" s="267"/>
      <c r="PP213" s="267"/>
      <c r="PQ213" s="267"/>
      <c r="PR213" s="267"/>
      <c r="PS213" s="267"/>
      <c r="PT213" s="267"/>
      <c r="PU213" s="267"/>
      <c r="PV213" s="267"/>
      <c r="PW213" s="267"/>
      <c r="PX213" s="267"/>
      <c r="PY213" s="267"/>
      <c r="PZ213" s="267"/>
      <c r="QA213" s="267"/>
      <c r="QB213" s="267"/>
      <c r="QC213" s="267"/>
      <c r="QD213" s="267"/>
      <c r="QE213" s="267"/>
      <c r="QF213" s="267"/>
      <c r="QG213" s="267"/>
      <c r="QH213" s="267"/>
      <c r="QI213" s="267"/>
      <c r="QJ213" s="267"/>
      <c r="QK213" s="267"/>
      <c r="QL213" s="267"/>
      <c r="QM213" s="267"/>
      <c r="QN213" s="267"/>
      <c r="QO213" s="267"/>
      <c r="QP213" s="267"/>
      <c r="QQ213" s="267"/>
      <c r="QR213" s="267"/>
      <c r="QS213" s="267"/>
      <c r="QT213" s="267"/>
      <c r="QU213" s="267"/>
      <c r="QV213" s="267"/>
      <c r="QW213" s="267"/>
      <c r="QX213" s="267"/>
      <c r="QY213" s="267"/>
      <c r="QZ213" s="267"/>
      <c r="RA213" s="267"/>
      <c r="RB213" s="267"/>
      <c r="RC213" s="267"/>
      <c r="RD213" s="267"/>
      <c r="RE213" s="267"/>
      <c r="RF213" s="267"/>
      <c r="RG213" s="267"/>
      <c r="RH213" s="267"/>
      <c r="RI213" s="267"/>
      <c r="RJ213" s="267"/>
      <c r="RK213" s="267"/>
      <c r="RL213" s="267"/>
      <c r="RM213" s="267"/>
      <c r="RN213" s="267"/>
      <c r="RO213" s="267"/>
      <c r="RP213" s="267"/>
      <c r="RQ213" s="267"/>
      <c r="RR213" s="267"/>
      <c r="RS213" s="267"/>
      <c r="RT213" s="267"/>
      <c r="RU213" s="267"/>
      <c r="RV213" s="267"/>
      <c r="RW213" s="267"/>
      <c r="RX213" s="267"/>
      <c r="RY213" s="267"/>
      <c r="RZ213" s="267"/>
      <c r="SA213" s="267"/>
      <c r="SB213" s="267"/>
      <c r="SC213" s="267"/>
      <c r="SD213" s="267"/>
      <c r="SE213" s="267"/>
      <c r="SF213" s="267"/>
      <c r="SG213" s="267"/>
      <c r="SH213" s="267"/>
      <c r="SI213" s="267"/>
      <c r="SJ213" s="267"/>
      <c r="SK213" s="267"/>
      <c r="SL213" s="267"/>
      <c r="SM213" s="267"/>
      <c r="SN213" s="267"/>
      <c r="SO213" s="267"/>
      <c r="SP213" s="267"/>
      <c r="SQ213" s="267"/>
      <c r="SR213" s="267"/>
      <c r="SS213" s="267"/>
      <c r="ST213" s="267"/>
      <c r="SU213" s="267"/>
      <c r="SV213" s="267"/>
      <c r="SW213" s="267"/>
      <c r="SX213" s="267"/>
      <c r="SY213" s="267"/>
      <c r="SZ213" s="267"/>
      <c r="TA213" s="267"/>
      <c r="TB213" s="267"/>
      <c r="TC213" s="267"/>
      <c r="TD213" s="267"/>
      <c r="TE213" s="267"/>
      <c r="TF213" s="267"/>
      <c r="TG213" s="267"/>
      <c r="TH213" s="267"/>
      <c r="TI213" s="267"/>
      <c r="TJ213" s="267"/>
      <c r="TK213" s="267"/>
      <c r="TL213" s="267"/>
      <c r="TM213" s="267"/>
      <c r="TN213" s="267"/>
      <c r="TO213" s="267"/>
      <c r="TP213" s="267"/>
      <c r="TQ213" s="267"/>
      <c r="TR213" s="267"/>
      <c r="TS213" s="267"/>
      <c r="TT213" s="267"/>
      <c r="TU213" s="267"/>
      <c r="TV213" s="267"/>
      <c r="TW213" s="267"/>
      <c r="TX213" s="267"/>
      <c r="TY213" s="267"/>
      <c r="TZ213" s="267"/>
      <c r="UA213" s="267"/>
      <c r="UB213" s="267"/>
      <c r="UC213" s="267"/>
      <c r="UD213" s="267"/>
      <c r="UE213" s="267"/>
      <c r="UF213" s="267"/>
      <c r="UG213" s="267"/>
      <c r="UH213" s="267"/>
      <c r="UI213" s="267"/>
      <c r="UJ213" s="267"/>
      <c r="UK213" s="267"/>
      <c r="UL213" s="267"/>
      <c r="UM213" s="267"/>
      <c r="UN213" s="267"/>
      <c r="UO213" s="267"/>
      <c r="UP213" s="267"/>
      <c r="UQ213" s="267"/>
      <c r="UR213" s="267"/>
      <c r="US213" s="267"/>
      <c r="UT213" s="267"/>
      <c r="UU213" s="267"/>
      <c r="UV213" s="267"/>
      <c r="UW213" s="267"/>
      <c r="UX213" s="267"/>
      <c r="UY213" s="267"/>
      <c r="UZ213" s="267"/>
      <c r="VA213" s="267"/>
      <c r="VB213" s="267"/>
      <c r="VC213" s="267"/>
      <c r="VD213" s="267"/>
      <c r="VE213" s="267"/>
      <c r="VF213" s="267"/>
      <c r="VG213" s="267"/>
      <c r="VH213" s="267"/>
      <c r="VI213" s="267"/>
      <c r="VJ213" s="267"/>
      <c r="VK213" s="267"/>
      <c r="VL213" s="267"/>
      <c r="VM213" s="267"/>
      <c r="VN213" s="267"/>
      <c r="VO213" s="267"/>
      <c r="VP213" s="267"/>
      <c r="VQ213" s="267"/>
      <c r="VR213" s="267"/>
      <c r="VS213" s="267"/>
      <c r="VT213" s="267"/>
      <c r="VU213" s="267"/>
      <c r="VV213" s="267"/>
      <c r="VW213" s="267"/>
      <c r="VX213" s="267"/>
      <c r="VY213" s="267"/>
      <c r="VZ213" s="267"/>
      <c r="WA213" s="267"/>
      <c r="WB213" s="267"/>
      <c r="WC213" s="267"/>
      <c r="WD213" s="267"/>
      <c r="WE213" s="267"/>
      <c r="WF213" s="267"/>
      <c r="WG213" s="267"/>
      <c r="WH213" s="267"/>
      <c r="WI213" s="267"/>
      <c r="WJ213" s="267"/>
      <c r="WK213" s="267"/>
      <c r="WL213" s="267"/>
      <c r="WM213" s="267"/>
      <c r="WN213" s="267"/>
      <c r="WO213" s="267"/>
      <c r="WP213" s="267"/>
      <c r="WQ213" s="267"/>
      <c r="WR213" s="267"/>
      <c r="WS213" s="267"/>
      <c r="WT213" s="267"/>
      <c r="WU213" s="267"/>
      <c r="WV213" s="267"/>
      <c r="WW213" s="267"/>
      <c r="WX213" s="267"/>
      <c r="WY213" s="267"/>
      <c r="WZ213" s="267"/>
      <c r="XA213" s="267"/>
      <c r="XB213" s="267"/>
      <c r="XC213" s="267"/>
      <c r="XD213" s="267"/>
      <c r="XE213" s="267"/>
      <c r="XF213" s="267"/>
      <c r="XG213" s="267"/>
      <c r="XH213" s="267"/>
      <c r="XI213" s="267"/>
      <c r="XJ213" s="267"/>
      <c r="XK213" s="267"/>
      <c r="XL213" s="267"/>
      <c r="XM213" s="267"/>
      <c r="XN213" s="267"/>
      <c r="XO213" s="267"/>
      <c r="XP213" s="267"/>
      <c r="XQ213" s="267"/>
      <c r="XR213" s="267"/>
      <c r="XS213" s="267"/>
      <c r="XT213" s="267"/>
      <c r="XU213" s="267"/>
      <c r="XV213" s="267"/>
      <c r="XW213" s="267"/>
      <c r="XX213" s="267"/>
      <c r="XY213" s="267"/>
      <c r="XZ213" s="267"/>
      <c r="YA213" s="267"/>
      <c r="YB213" s="267"/>
      <c r="YC213" s="267"/>
      <c r="YD213" s="267"/>
      <c r="YE213" s="267"/>
      <c r="YF213" s="267"/>
      <c r="YG213" s="267"/>
      <c r="YH213" s="267"/>
      <c r="YI213" s="267"/>
      <c r="YJ213" s="267"/>
      <c r="YK213" s="267"/>
      <c r="YL213" s="267"/>
      <c r="YM213" s="267"/>
      <c r="YN213" s="267"/>
      <c r="YO213" s="267"/>
      <c r="YP213" s="267"/>
      <c r="YQ213" s="267"/>
      <c r="YR213" s="267"/>
      <c r="YS213" s="267"/>
      <c r="YT213" s="267"/>
      <c r="YU213" s="267"/>
      <c r="YV213" s="267"/>
      <c r="YW213" s="267"/>
      <c r="YX213" s="267"/>
      <c r="YY213" s="267"/>
      <c r="YZ213" s="267"/>
      <c r="ZA213" s="267"/>
      <c r="ZB213" s="267"/>
      <c r="ZC213" s="267"/>
      <c r="ZD213" s="267"/>
      <c r="ZE213" s="267"/>
      <c r="ZF213" s="267"/>
      <c r="ZG213" s="267"/>
      <c r="ZH213" s="267"/>
      <c r="ZI213" s="267"/>
      <c r="ZJ213" s="267"/>
      <c r="ZK213" s="267"/>
      <c r="ZL213" s="267"/>
      <c r="ZM213" s="267"/>
      <c r="ZN213" s="267"/>
      <c r="ZO213" s="267"/>
      <c r="ZP213" s="267"/>
      <c r="ZQ213" s="267"/>
      <c r="ZR213" s="267"/>
      <c r="ZS213" s="267"/>
      <c r="ZT213" s="267"/>
      <c r="ZU213" s="267"/>
      <c r="ZV213" s="267"/>
      <c r="ZW213" s="267"/>
      <c r="ZX213" s="267"/>
      <c r="ZY213" s="267"/>
      <c r="ZZ213" s="267"/>
      <c r="AAA213" s="267"/>
      <c r="AAB213" s="267"/>
      <c r="AAC213" s="267"/>
      <c r="AAD213" s="267"/>
      <c r="AAE213" s="267"/>
      <c r="AAF213" s="267"/>
      <c r="AAG213" s="267"/>
      <c r="AAH213" s="267"/>
      <c r="AAI213" s="267"/>
      <c r="AAJ213" s="267"/>
      <c r="AAK213" s="267"/>
      <c r="AAL213" s="267"/>
      <c r="AAM213" s="267"/>
      <c r="AAN213" s="267"/>
      <c r="AAO213" s="267"/>
      <c r="AAP213" s="267"/>
      <c r="AAQ213" s="267"/>
      <c r="AAR213" s="267"/>
      <c r="AAS213" s="267"/>
      <c r="AAT213" s="267"/>
      <c r="AAU213" s="267"/>
      <c r="AAV213" s="267"/>
      <c r="AAW213" s="267"/>
      <c r="AAX213" s="267"/>
      <c r="AAY213" s="267"/>
      <c r="AAZ213" s="267"/>
      <c r="ABA213" s="267"/>
      <c r="ABB213" s="267"/>
      <c r="ABC213" s="267"/>
      <c r="ABD213" s="267"/>
      <c r="ABE213" s="267"/>
      <c r="ABF213" s="267"/>
      <c r="ABG213" s="267"/>
      <c r="ABH213" s="267"/>
      <c r="ABI213" s="267"/>
      <c r="ABJ213" s="267"/>
      <c r="ABK213" s="267"/>
      <c r="ABL213" s="267"/>
      <c r="ABM213" s="267"/>
      <c r="ABN213" s="267"/>
      <c r="ABO213" s="267"/>
      <c r="ABP213" s="267"/>
      <c r="ABQ213" s="267"/>
      <c r="ABR213" s="267"/>
      <c r="ABS213" s="267"/>
      <c r="ABT213" s="267"/>
      <c r="ABU213" s="267"/>
      <c r="ABV213" s="267"/>
      <c r="ABW213" s="267"/>
      <c r="ABX213" s="267"/>
      <c r="ABY213" s="267"/>
      <c r="ABZ213" s="267"/>
      <c r="ACA213" s="267"/>
      <c r="ACB213" s="267"/>
      <c r="ACC213" s="267"/>
      <c r="ACD213" s="267"/>
      <c r="ACE213" s="267"/>
      <c r="ACF213" s="267"/>
      <c r="ACG213" s="267"/>
      <c r="ACH213" s="267"/>
      <c r="ACI213" s="267"/>
      <c r="ACJ213" s="267"/>
      <c r="ACK213" s="267"/>
      <c r="ACL213" s="267"/>
      <c r="ACM213" s="267"/>
      <c r="ACN213" s="267"/>
      <c r="ACO213" s="267"/>
      <c r="ACP213" s="267"/>
      <c r="ACQ213" s="267"/>
      <c r="ACR213" s="267"/>
      <c r="ACS213" s="267"/>
      <c r="ACT213" s="267"/>
      <c r="ACU213" s="267"/>
      <c r="ACV213" s="267"/>
      <c r="ACW213" s="267"/>
      <c r="ACX213" s="267"/>
      <c r="ACY213" s="267"/>
      <c r="ACZ213" s="267"/>
      <c r="ADA213" s="267"/>
      <c r="ADB213" s="267"/>
      <c r="ADC213" s="267"/>
      <c r="ADD213" s="267"/>
      <c r="ADE213" s="267"/>
      <c r="ADF213" s="267"/>
      <c r="ADG213" s="267"/>
      <c r="ADH213" s="267"/>
      <c r="ADI213" s="267"/>
      <c r="ADJ213" s="267"/>
      <c r="ADK213" s="267"/>
      <c r="ADL213" s="267"/>
      <c r="ADM213" s="267"/>
      <c r="ADN213" s="267"/>
      <c r="ADO213" s="267"/>
      <c r="ADP213" s="267"/>
      <c r="ADQ213" s="267"/>
      <c r="ADR213" s="267"/>
      <c r="ADS213" s="267"/>
      <c r="ADT213" s="267"/>
      <c r="ADU213" s="267"/>
      <c r="ADV213" s="267"/>
      <c r="ADW213" s="267"/>
      <c r="ADX213" s="267"/>
      <c r="ADY213" s="267"/>
      <c r="ADZ213" s="267"/>
      <c r="AEA213" s="267"/>
      <c r="AEB213" s="267"/>
      <c r="AEC213" s="267"/>
      <c r="AED213" s="267"/>
      <c r="AEE213" s="267"/>
      <c r="AEF213" s="267"/>
      <c r="AEG213" s="267"/>
      <c r="AEH213" s="267"/>
      <c r="AEI213" s="267"/>
      <c r="AEJ213" s="267"/>
      <c r="AEK213" s="267"/>
      <c r="AEL213" s="267"/>
      <c r="AEM213" s="267"/>
      <c r="AEN213" s="267"/>
      <c r="AEO213" s="267"/>
      <c r="AEP213" s="267"/>
      <c r="AEQ213" s="267"/>
      <c r="AER213" s="267"/>
      <c r="AES213" s="267"/>
      <c r="AET213" s="267"/>
      <c r="AEU213" s="267"/>
      <c r="AEV213" s="267"/>
      <c r="AEW213" s="267"/>
      <c r="AEX213" s="267"/>
      <c r="AEY213" s="267"/>
      <c r="AEZ213" s="267"/>
      <c r="AFA213" s="267"/>
      <c r="AFB213" s="267"/>
      <c r="AFC213" s="267"/>
      <c r="AFD213" s="267"/>
      <c r="AFE213" s="267"/>
      <c r="AFF213" s="267"/>
      <c r="AFG213" s="267"/>
      <c r="AFH213" s="267"/>
      <c r="AFI213" s="267"/>
      <c r="AFJ213" s="267"/>
      <c r="AFK213" s="267"/>
      <c r="AFL213" s="267"/>
      <c r="AFM213" s="267"/>
      <c r="AFN213" s="267"/>
      <c r="AFO213" s="267"/>
      <c r="AFP213" s="267"/>
      <c r="AFQ213" s="267"/>
      <c r="AFR213" s="267"/>
      <c r="AFS213" s="267"/>
      <c r="AFT213" s="267"/>
      <c r="AFU213" s="267"/>
      <c r="AFV213" s="267"/>
      <c r="AFW213" s="267"/>
      <c r="AFX213" s="267"/>
      <c r="AFY213" s="267"/>
      <c r="AFZ213" s="267"/>
      <c r="AGA213" s="267"/>
      <c r="AGB213" s="267"/>
      <c r="AGC213" s="267"/>
      <c r="AGD213" s="267"/>
      <c r="AGE213" s="267"/>
      <c r="AGF213" s="267"/>
      <c r="AGG213" s="267"/>
      <c r="AGH213" s="267"/>
      <c r="AGI213" s="267"/>
      <c r="AGJ213" s="267"/>
      <c r="AGK213" s="267"/>
      <c r="AGL213" s="267"/>
      <c r="AGM213" s="267"/>
      <c r="AGN213" s="267"/>
      <c r="AGO213" s="267"/>
      <c r="AGP213" s="267"/>
      <c r="AGQ213" s="267"/>
      <c r="AGR213" s="267"/>
      <c r="AGS213" s="267"/>
      <c r="AGT213" s="267"/>
      <c r="AGU213" s="267"/>
      <c r="AGV213" s="267"/>
      <c r="AGW213" s="267"/>
      <c r="AGX213" s="267"/>
      <c r="AGY213" s="267"/>
      <c r="AGZ213" s="267"/>
      <c r="AHA213" s="267"/>
      <c r="AHB213" s="267"/>
      <c r="AHC213" s="267"/>
      <c r="AHD213" s="267"/>
      <c r="AHE213" s="267"/>
      <c r="AHF213" s="267"/>
      <c r="AHG213" s="267"/>
      <c r="AHH213" s="267"/>
      <c r="AHI213" s="267"/>
      <c r="AHJ213" s="267"/>
      <c r="AHK213" s="267"/>
      <c r="AHL213" s="267"/>
      <c r="AHM213" s="267"/>
      <c r="AHN213" s="267"/>
      <c r="AHO213" s="267"/>
      <c r="AHP213" s="267"/>
      <c r="AHQ213" s="267"/>
      <c r="AHR213" s="267"/>
      <c r="AHS213" s="267"/>
      <c r="AHT213" s="267"/>
      <c r="AHU213" s="267"/>
      <c r="AHV213" s="267"/>
      <c r="AHW213" s="267"/>
      <c r="AHX213" s="267"/>
      <c r="AHY213" s="267"/>
      <c r="AHZ213" s="267"/>
      <c r="AIA213" s="267"/>
      <c r="AIB213" s="267"/>
      <c r="AIC213" s="267"/>
      <c r="AID213" s="267"/>
      <c r="AIE213" s="267"/>
      <c r="AIF213" s="267"/>
      <c r="AIG213" s="267"/>
      <c r="AIH213" s="267"/>
      <c r="AII213" s="267"/>
      <c r="AIJ213" s="267"/>
      <c r="AIK213" s="267"/>
      <c r="AIL213" s="267"/>
      <c r="AIM213" s="267"/>
      <c r="AIN213" s="267"/>
      <c r="AIO213" s="267"/>
      <c r="AIP213" s="267"/>
      <c r="AIQ213" s="267"/>
      <c r="AIR213" s="267"/>
      <c r="AIS213" s="267"/>
      <c r="AIT213" s="267"/>
      <c r="AIU213" s="267"/>
      <c r="AIV213" s="267"/>
      <c r="AIW213" s="267"/>
      <c r="AIX213" s="267"/>
      <c r="AIY213" s="267"/>
      <c r="AIZ213" s="267"/>
      <c r="AJA213" s="267"/>
      <c r="AJB213" s="267"/>
      <c r="AJC213" s="267"/>
      <c r="AJD213" s="267"/>
      <c r="AJE213" s="267"/>
      <c r="AJF213" s="267"/>
      <c r="AJG213" s="267"/>
      <c r="AJH213" s="267"/>
      <c r="AJI213" s="267"/>
      <c r="AJJ213" s="267"/>
      <c r="AJK213" s="267"/>
      <c r="AJL213" s="267"/>
      <c r="AJM213" s="267"/>
      <c r="AJN213" s="267"/>
      <c r="AJO213" s="267"/>
      <c r="AJP213" s="267"/>
      <c r="AJQ213" s="267"/>
      <c r="AJR213" s="267"/>
      <c r="AJS213" s="267"/>
      <c r="AJT213" s="267"/>
      <c r="AJU213" s="267"/>
      <c r="AJV213" s="267"/>
      <c r="AJW213" s="267"/>
      <c r="AJX213" s="267"/>
      <c r="AJY213" s="267"/>
      <c r="AJZ213" s="267"/>
      <c r="AKA213" s="267"/>
      <c r="AKB213" s="267"/>
      <c r="AKC213" s="267"/>
      <c r="AKD213" s="267"/>
      <c r="AKE213" s="267"/>
      <c r="AKF213" s="267"/>
      <c r="AKG213" s="267"/>
      <c r="AKH213" s="267"/>
      <c r="AKI213" s="267"/>
      <c r="AKJ213" s="267"/>
      <c r="AKK213" s="267"/>
      <c r="AKL213" s="267"/>
      <c r="AKM213" s="267"/>
      <c r="AKN213" s="267"/>
      <c r="AKO213" s="267"/>
      <c r="AKP213" s="267"/>
      <c r="AKQ213" s="267"/>
      <c r="AKR213" s="267"/>
      <c r="AKS213" s="267"/>
      <c r="AKT213" s="267"/>
      <c r="AKU213" s="267"/>
      <c r="AKV213" s="267"/>
      <c r="AKW213" s="267"/>
      <c r="AKX213" s="267"/>
      <c r="AKY213" s="267"/>
      <c r="AKZ213" s="267"/>
      <c r="ALA213" s="267"/>
      <c r="ALB213" s="267"/>
      <c r="ALC213" s="267"/>
      <c r="ALD213" s="267"/>
      <c r="ALE213" s="267"/>
      <c r="ALF213" s="267"/>
      <c r="ALG213" s="267"/>
      <c r="ALH213" s="267"/>
      <c r="ALI213" s="267"/>
      <c r="ALJ213" s="267"/>
      <c r="ALK213" s="267"/>
      <c r="ALL213" s="267"/>
      <c r="ALM213" s="267"/>
      <c r="ALN213" s="267"/>
      <c r="ALO213" s="267"/>
      <c r="ALP213" s="267"/>
      <c r="ALQ213" s="267"/>
      <c r="ALR213" s="267"/>
      <c r="ALS213" s="267"/>
      <c r="ALT213" s="267"/>
      <c r="ALU213" s="267"/>
      <c r="ALV213" s="267"/>
      <c r="ALW213" s="267"/>
      <c r="ALX213" s="267"/>
      <c r="ALY213" s="267"/>
      <c r="ALZ213" s="267"/>
      <c r="AMA213" s="267"/>
      <c r="AMB213" s="267"/>
      <c r="AMC213" s="267"/>
      <c r="AMD213" s="267"/>
      <c r="AME213" s="267"/>
      <c r="AMF213" s="267"/>
      <c r="AMG213" s="267"/>
      <c r="AMH213" s="267"/>
    </row>
    <row r="214" spans="1:1024" s="239" customFormat="1" ht="12.75">
      <c r="A214" s="1012" t="s">
        <v>2465</v>
      </c>
      <c r="B214" s="1007" t="s">
        <v>8424</v>
      </c>
      <c r="C214" s="1047">
        <v>397320528.67000002</v>
      </c>
      <c r="D214" s="1047">
        <v>-126802262.62</v>
      </c>
      <c r="E214" s="1047">
        <v>270518266.05000001</v>
      </c>
      <c r="F214" s="1047">
        <v>252548303.13</v>
      </c>
      <c r="G214" s="1047">
        <v>17969962.920000002</v>
      </c>
      <c r="H214" s="1054">
        <f t="shared" si="3"/>
        <v>0.93357209040856926</v>
      </c>
      <c r="I214" s="100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267"/>
      <c r="AG214" s="267"/>
      <c r="AH214" s="267"/>
      <c r="AI214" s="267"/>
      <c r="AJ214" s="267"/>
      <c r="AK214" s="267"/>
      <c r="AL214" s="267"/>
      <c r="AM214" s="267"/>
      <c r="AN214" s="267"/>
      <c r="AO214" s="267"/>
      <c r="AP214" s="267"/>
      <c r="AQ214" s="267"/>
      <c r="AR214" s="267"/>
      <c r="AS214" s="267"/>
      <c r="AT214" s="267"/>
      <c r="AU214" s="267"/>
      <c r="AV214" s="267"/>
      <c r="AW214" s="267"/>
      <c r="AX214" s="267"/>
      <c r="AY214" s="267"/>
      <c r="AZ214" s="267"/>
      <c r="BA214" s="267"/>
      <c r="BB214" s="267"/>
      <c r="BC214" s="267"/>
      <c r="BD214" s="267"/>
      <c r="BE214" s="267"/>
      <c r="BF214" s="267"/>
      <c r="BG214" s="267"/>
      <c r="BH214" s="267"/>
      <c r="BI214" s="267"/>
      <c r="BJ214" s="267"/>
      <c r="BK214" s="267"/>
      <c r="BL214" s="267"/>
      <c r="BM214" s="267"/>
      <c r="BN214" s="267"/>
      <c r="BO214" s="267"/>
      <c r="BP214" s="267"/>
      <c r="BQ214" s="267"/>
      <c r="BR214" s="267"/>
      <c r="BS214" s="267"/>
      <c r="BT214" s="267"/>
      <c r="BU214" s="267"/>
      <c r="BV214" s="267"/>
      <c r="BW214" s="267"/>
      <c r="BX214" s="267"/>
      <c r="BY214" s="267"/>
      <c r="BZ214" s="267"/>
      <c r="CA214" s="267"/>
      <c r="CB214" s="267"/>
      <c r="CC214" s="267"/>
      <c r="CD214" s="267"/>
      <c r="CE214" s="267"/>
      <c r="CF214" s="267"/>
      <c r="CG214" s="267"/>
      <c r="CH214" s="267"/>
      <c r="CI214" s="267"/>
      <c r="CJ214" s="267"/>
      <c r="CK214" s="267"/>
      <c r="CL214" s="267"/>
      <c r="CM214" s="267"/>
      <c r="CN214" s="267"/>
      <c r="CO214" s="267"/>
      <c r="CP214" s="267"/>
      <c r="CQ214" s="267"/>
      <c r="CR214" s="267"/>
      <c r="CS214" s="267"/>
      <c r="CT214" s="267"/>
      <c r="CU214" s="267"/>
      <c r="CV214" s="267"/>
      <c r="CW214" s="267"/>
      <c r="CX214" s="267"/>
      <c r="CY214" s="267"/>
      <c r="CZ214" s="267"/>
      <c r="DA214" s="267"/>
      <c r="DB214" s="267"/>
      <c r="DC214" s="267"/>
      <c r="DD214" s="267"/>
      <c r="DE214" s="267"/>
      <c r="DF214" s="267"/>
      <c r="DG214" s="267"/>
      <c r="DH214" s="267"/>
      <c r="DI214" s="267"/>
      <c r="DJ214" s="267"/>
      <c r="DK214" s="267"/>
      <c r="DL214" s="267"/>
      <c r="DM214" s="267"/>
      <c r="DN214" s="267"/>
      <c r="DO214" s="267"/>
      <c r="DP214" s="267"/>
      <c r="DQ214" s="267"/>
      <c r="DR214" s="267"/>
      <c r="DS214" s="267"/>
      <c r="DT214" s="267"/>
      <c r="DU214" s="267"/>
      <c r="DV214" s="267"/>
      <c r="DW214" s="267"/>
      <c r="DX214" s="267"/>
      <c r="DY214" s="267"/>
      <c r="DZ214" s="267"/>
      <c r="EA214" s="267"/>
      <c r="EB214" s="267"/>
      <c r="EC214" s="267"/>
      <c r="ED214" s="267"/>
      <c r="EE214" s="267"/>
      <c r="EF214" s="267"/>
      <c r="EG214" s="267"/>
      <c r="EH214" s="267"/>
      <c r="EI214" s="267"/>
      <c r="EJ214" s="267"/>
      <c r="EK214" s="267"/>
      <c r="EL214" s="267"/>
      <c r="EM214" s="267"/>
      <c r="EN214" s="267"/>
      <c r="EO214" s="267"/>
      <c r="EP214" s="267"/>
      <c r="EQ214" s="267"/>
      <c r="ER214" s="267"/>
      <c r="ES214" s="267"/>
      <c r="ET214" s="267"/>
      <c r="EU214" s="267"/>
      <c r="EV214" s="267"/>
      <c r="EW214" s="267"/>
      <c r="EX214" s="267"/>
      <c r="EY214" s="267"/>
      <c r="EZ214" s="267"/>
      <c r="FA214" s="267"/>
      <c r="FB214" s="267"/>
      <c r="FC214" s="267"/>
      <c r="FD214" s="267"/>
      <c r="FE214" s="267"/>
      <c r="FF214" s="267"/>
      <c r="FG214" s="267"/>
      <c r="FH214" s="267"/>
      <c r="FI214" s="267"/>
      <c r="FJ214" s="267"/>
      <c r="FK214" s="267"/>
      <c r="FL214" s="267"/>
      <c r="FM214" s="267"/>
      <c r="FN214" s="267"/>
      <c r="FO214" s="267"/>
      <c r="FP214" s="267"/>
      <c r="FQ214" s="267"/>
      <c r="FR214" s="267"/>
      <c r="FS214" s="267"/>
      <c r="FT214" s="267"/>
      <c r="FU214" s="267"/>
      <c r="FV214" s="267"/>
      <c r="FW214" s="267"/>
      <c r="FX214" s="267"/>
      <c r="FY214" s="267"/>
      <c r="FZ214" s="267"/>
      <c r="GA214" s="267"/>
      <c r="GB214" s="267"/>
      <c r="GC214" s="267"/>
      <c r="GD214" s="267"/>
      <c r="GE214" s="267"/>
      <c r="GF214" s="267"/>
      <c r="GG214" s="267"/>
      <c r="GH214" s="267"/>
      <c r="GI214" s="267"/>
      <c r="GJ214" s="267"/>
      <c r="GK214" s="267"/>
      <c r="GL214" s="267"/>
      <c r="GM214" s="267"/>
      <c r="GN214" s="267"/>
      <c r="GO214" s="267"/>
      <c r="GP214" s="267"/>
      <c r="GQ214" s="267"/>
      <c r="GR214" s="267"/>
      <c r="GS214" s="267"/>
      <c r="GT214" s="267"/>
      <c r="GU214" s="267"/>
      <c r="GV214" s="267"/>
      <c r="GW214" s="267"/>
      <c r="GX214" s="267"/>
      <c r="GY214" s="267"/>
      <c r="GZ214" s="267"/>
      <c r="HA214" s="267"/>
      <c r="HB214" s="267"/>
      <c r="HC214" s="267"/>
      <c r="HD214" s="267"/>
      <c r="HE214" s="267"/>
      <c r="HF214" s="267"/>
      <c r="HG214" s="267"/>
      <c r="HH214" s="267"/>
      <c r="HI214" s="267"/>
      <c r="HJ214" s="267"/>
      <c r="HK214" s="267"/>
      <c r="HL214" s="267"/>
      <c r="HM214" s="267"/>
      <c r="HN214" s="267"/>
      <c r="HO214" s="267"/>
      <c r="HP214" s="267"/>
      <c r="HQ214" s="267"/>
      <c r="HR214" s="267"/>
      <c r="HS214" s="267"/>
      <c r="HT214" s="267"/>
      <c r="HU214" s="267"/>
      <c r="HV214" s="267"/>
      <c r="HW214" s="267"/>
      <c r="HX214" s="267"/>
      <c r="HY214" s="267"/>
      <c r="HZ214" s="267"/>
      <c r="IA214" s="267"/>
      <c r="IB214" s="267"/>
      <c r="IC214" s="267"/>
      <c r="ID214" s="267"/>
      <c r="IE214" s="267"/>
      <c r="IF214" s="267"/>
      <c r="IG214" s="267"/>
      <c r="IH214" s="267"/>
      <c r="II214" s="267"/>
      <c r="IJ214" s="267"/>
      <c r="IK214" s="267"/>
      <c r="IL214" s="267"/>
      <c r="IM214" s="267"/>
      <c r="IN214" s="267"/>
      <c r="IO214" s="267"/>
      <c r="IP214" s="267"/>
      <c r="IQ214" s="267"/>
      <c r="IR214" s="267"/>
      <c r="IS214" s="267"/>
      <c r="IT214" s="267"/>
      <c r="IU214" s="267"/>
      <c r="IV214" s="267"/>
      <c r="IW214" s="267"/>
      <c r="IX214" s="267"/>
      <c r="IY214" s="267"/>
      <c r="IZ214" s="267"/>
      <c r="JA214" s="267"/>
      <c r="JB214" s="267"/>
      <c r="JC214" s="267"/>
      <c r="JD214" s="267"/>
      <c r="JE214" s="267"/>
      <c r="JF214" s="267"/>
      <c r="JG214" s="267"/>
      <c r="JH214" s="267"/>
      <c r="JI214" s="267"/>
      <c r="JJ214" s="267"/>
      <c r="JK214" s="267"/>
      <c r="JL214" s="267"/>
      <c r="JM214" s="267"/>
      <c r="JN214" s="267"/>
      <c r="JO214" s="267"/>
      <c r="JP214" s="267"/>
      <c r="JQ214" s="267"/>
      <c r="JR214" s="267"/>
      <c r="JS214" s="267"/>
      <c r="JT214" s="267"/>
      <c r="JU214" s="267"/>
      <c r="JV214" s="267"/>
      <c r="JW214" s="267"/>
      <c r="JX214" s="267"/>
      <c r="JY214" s="267"/>
      <c r="JZ214" s="267"/>
      <c r="KA214" s="267"/>
      <c r="KB214" s="267"/>
      <c r="KC214" s="267"/>
      <c r="KD214" s="267"/>
      <c r="KE214" s="267"/>
      <c r="KF214" s="267"/>
      <c r="KG214" s="267"/>
      <c r="KH214" s="267"/>
      <c r="KI214" s="267"/>
      <c r="KJ214" s="267"/>
      <c r="KK214" s="267"/>
      <c r="KL214" s="267"/>
      <c r="KM214" s="267"/>
      <c r="KN214" s="267"/>
      <c r="KO214" s="267"/>
      <c r="KP214" s="267"/>
      <c r="KQ214" s="267"/>
      <c r="KR214" s="267"/>
      <c r="KS214" s="267"/>
      <c r="KT214" s="267"/>
      <c r="KU214" s="267"/>
      <c r="KV214" s="267"/>
      <c r="KW214" s="267"/>
      <c r="KX214" s="267"/>
      <c r="KY214" s="267"/>
      <c r="KZ214" s="267"/>
      <c r="LA214" s="267"/>
      <c r="LB214" s="267"/>
      <c r="LC214" s="267"/>
      <c r="LD214" s="267"/>
      <c r="LE214" s="267"/>
      <c r="LF214" s="267"/>
      <c r="LG214" s="267"/>
      <c r="LH214" s="267"/>
      <c r="LI214" s="267"/>
      <c r="LJ214" s="267"/>
      <c r="LK214" s="267"/>
      <c r="LL214" s="267"/>
      <c r="LM214" s="267"/>
      <c r="LN214" s="267"/>
      <c r="LO214" s="267"/>
      <c r="LP214" s="267"/>
      <c r="LQ214" s="267"/>
      <c r="LR214" s="267"/>
      <c r="LS214" s="267"/>
      <c r="LT214" s="267"/>
      <c r="LU214" s="267"/>
      <c r="LV214" s="267"/>
      <c r="LW214" s="267"/>
      <c r="LX214" s="267"/>
      <c r="LY214" s="267"/>
      <c r="LZ214" s="267"/>
      <c r="MA214" s="267"/>
      <c r="MB214" s="267"/>
      <c r="MC214" s="267"/>
      <c r="MD214" s="267"/>
      <c r="ME214" s="267"/>
      <c r="MF214" s="267"/>
      <c r="MG214" s="267"/>
      <c r="MH214" s="267"/>
      <c r="MI214" s="267"/>
      <c r="MJ214" s="267"/>
      <c r="MK214" s="267"/>
      <c r="ML214" s="267"/>
      <c r="MM214" s="267"/>
      <c r="MN214" s="267"/>
      <c r="MO214" s="267"/>
      <c r="MP214" s="267"/>
      <c r="MQ214" s="267"/>
      <c r="MR214" s="267"/>
      <c r="MS214" s="267"/>
      <c r="MT214" s="267"/>
      <c r="MU214" s="267"/>
      <c r="MV214" s="267"/>
      <c r="MW214" s="267"/>
      <c r="MX214" s="267"/>
      <c r="MY214" s="267"/>
      <c r="MZ214" s="267"/>
      <c r="NA214" s="267"/>
      <c r="NB214" s="267"/>
      <c r="NC214" s="267"/>
      <c r="ND214" s="267"/>
      <c r="NE214" s="267"/>
      <c r="NF214" s="267"/>
      <c r="NG214" s="267"/>
      <c r="NH214" s="267"/>
      <c r="NI214" s="267"/>
      <c r="NJ214" s="267"/>
      <c r="NK214" s="267"/>
      <c r="NL214" s="267"/>
      <c r="NM214" s="267"/>
      <c r="NN214" s="267"/>
      <c r="NO214" s="267"/>
      <c r="NP214" s="267"/>
      <c r="NQ214" s="267"/>
      <c r="NR214" s="267"/>
      <c r="NS214" s="267"/>
      <c r="NT214" s="267"/>
      <c r="NU214" s="267"/>
      <c r="NV214" s="267"/>
      <c r="NW214" s="267"/>
      <c r="NX214" s="267"/>
      <c r="NY214" s="267"/>
      <c r="NZ214" s="267"/>
      <c r="OA214" s="267"/>
      <c r="OB214" s="267"/>
      <c r="OC214" s="267"/>
      <c r="OD214" s="267"/>
      <c r="OE214" s="267"/>
      <c r="OF214" s="267"/>
      <c r="OG214" s="267"/>
      <c r="OH214" s="267"/>
      <c r="OI214" s="267"/>
      <c r="OJ214" s="267"/>
      <c r="OK214" s="267"/>
      <c r="OL214" s="267"/>
      <c r="OM214" s="267"/>
      <c r="ON214" s="267"/>
      <c r="OO214" s="267"/>
      <c r="OP214" s="267"/>
      <c r="OQ214" s="267"/>
      <c r="OR214" s="267"/>
      <c r="OS214" s="267"/>
      <c r="OT214" s="267"/>
      <c r="OU214" s="267"/>
      <c r="OV214" s="267"/>
      <c r="OW214" s="267"/>
      <c r="OX214" s="267"/>
      <c r="OY214" s="267"/>
      <c r="OZ214" s="267"/>
      <c r="PA214" s="267"/>
      <c r="PB214" s="267"/>
      <c r="PC214" s="267"/>
      <c r="PD214" s="267"/>
      <c r="PE214" s="267"/>
      <c r="PF214" s="267"/>
      <c r="PG214" s="267"/>
      <c r="PH214" s="267"/>
      <c r="PI214" s="267"/>
      <c r="PJ214" s="267"/>
      <c r="PK214" s="267"/>
      <c r="PL214" s="267"/>
      <c r="PM214" s="267"/>
      <c r="PN214" s="267"/>
      <c r="PO214" s="267"/>
      <c r="PP214" s="267"/>
      <c r="PQ214" s="267"/>
      <c r="PR214" s="267"/>
      <c r="PS214" s="267"/>
      <c r="PT214" s="267"/>
      <c r="PU214" s="267"/>
      <c r="PV214" s="267"/>
      <c r="PW214" s="267"/>
      <c r="PX214" s="267"/>
      <c r="PY214" s="267"/>
      <c r="PZ214" s="267"/>
      <c r="QA214" s="267"/>
      <c r="QB214" s="267"/>
      <c r="QC214" s="267"/>
      <c r="QD214" s="267"/>
      <c r="QE214" s="267"/>
      <c r="QF214" s="267"/>
      <c r="QG214" s="267"/>
      <c r="QH214" s="267"/>
      <c r="QI214" s="267"/>
      <c r="QJ214" s="267"/>
      <c r="QK214" s="267"/>
      <c r="QL214" s="267"/>
      <c r="QM214" s="267"/>
      <c r="QN214" s="267"/>
      <c r="QO214" s="267"/>
      <c r="QP214" s="267"/>
      <c r="QQ214" s="267"/>
      <c r="QR214" s="267"/>
      <c r="QS214" s="267"/>
      <c r="QT214" s="267"/>
      <c r="QU214" s="267"/>
      <c r="QV214" s="267"/>
      <c r="QW214" s="267"/>
      <c r="QX214" s="267"/>
      <c r="QY214" s="267"/>
      <c r="QZ214" s="267"/>
      <c r="RA214" s="267"/>
      <c r="RB214" s="267"/>
      <c r="RC214" s="267"/>
      <c r="RD214" s="267"/>
      <c r="RE214" s="267"/>
      <c r="RF214" s="267"/>
      <c r="RG214" s="267"/>
      <c r="RH214" s="267"/>
      <c r="RI214" s="267"/>
      <c r="RJ214" s="267"/>
      <c r="RK214" s="267"/>
      <c r="RL214" s="267"/>
      <c r="RM214" s="267"/>
      <c r="RN214" s="267"/>
      <c r="RO214" s="267"/>
      <c r="RP214" s="267"/>
      <c r="RQ214" s="267"/>
      <c r="RR214" s="267"/>
      <c r="RS214" s="267"/>
      <c r="RT214" s="267"/>
      <c r="RU214" s="267"/>
      <c r="RV214" s="267"/>
      <c r="RW214" s="267"/>
      <c r="RX214" s="267"/>
      <c r="RY214" s="267"/>
      <c r="RZ214" s="267"/>
      <c r="SA214" s="267"/>
      <c r="SB214" s="267"/>
      <c r="SC214" s="267"/>
      <c r="SD214" s="267"/>
      <c r="SE214" s="267"/>
      <c r="SF214" s="267"/>
      <c r="SG214" s="267"/>
      <c r="SH214" s="267"/>
      <c r="SI214" s="267"/>
      <c r="SJ214" s="267"/>
      <c r="SK214" s="267"/>
      <c r="SL214" s="267"/>
      <c r="SM214" s="267"/>
      <c r="SN214" s="267"/>
      <c r="SO214" s="267"/>
      <c r="SP214" s="267"/>
      <c r="SQ214" s="267"/>
      <c r="SR214" s="267"/>
      <c r="SS214" s="267"/>
      <c r="ST214" s="267"/>
      <c r="SU214" s="267"/>
      <c r="SV214" s="267"/>
      <c r="SW214" s="267"/>
      <c r="SX214" s="267"/>
      <c r="SY214" s="267"/>
      <c r="SZ214" s="267"/>
      <c r="TA214" s="267"/>
      <c r="TB214" s="267"/>
      <c r="TC214" s="267"/>
      <c r="TD214" s="267"/>
      <c r="TE214" s="267"/>
      <c r="TF214" s="267"/>
      <c r="TG214" s="267"/>
      <c r="TH214" s="267"/>
      <c r="TI214" s="267"/>
      <c r="TJ214" s="267"/>
      <c r="TK214" s="267"/>
      <c r="TL214" s="267"/>
      <c r="TM214" s="267"/>
      <c r="TN214" s="267"/>
      <c r="TO214" s="267"/>
      <c r="TP214" s="267"/>
      <c r="TQ214" s="267"/>
      <c r="TR214" s="267"/>
      <c r="TS214" s="267"/>
      <c r="TT214" s="267"/>
      <c r="TU214" s="267"/>
      <c r="TV214" s="267"/>
      <c r="TW214" s="267"/>
      <c r="TX214" s="267"/>
      <c r="TY214" s="267"/>
      <c r="TZ214" s="267"/>
      <c r="UA214" s="267"/>
      <c r="UB214" s="267"/>
      <c r="UC214" s="267"/>
      <c r="UD214" s="267"/>
      <c r="UE214" s="267"/>
      <c r="UF214" s="267"/>
      <c r="UG214" s="267"/>
      <c r="UH214" s="267"/>
      <c r="UI214" s="267"/>
      <c r="UJ214" s="267"/>
      <c r="UK214" s="267"/>
      <c r="UL214" s="267"/>
      <c r="UM214" s="267"/>
      <c r="UN214" s="267"/>
      <c r="UO214" s="267"/>
      <c r="UP214" s="267"/>
      <c r="UQ214" s="267"/>
      <c r="UR214" s="267"/>
      <c r="US214" s="267"/>
      <c r="UT214" s="267"/>
      <c r="UU214" s="267"/>
      <c r="UV214" s="267"/>
      <c r="UW214" s="267"/>
      <c r="UX214" s="267"/>
      <c r="UY214" s="267"/>
      <c r="UZ214" s="267"/>
      <c r="VA214" s="267"/>
      <c r="VB214" s="267"/>
      <c r="VC214" s="267"/>
      <c r="VD214" s="267"/>
      <c r="VE214" s="267"/>
      <c r="VF214" s="267"/>
      <c r="VG214" s="267"/>
      <c r="VH214" s="267"/>
      <c r="VI214" s="267"/>
      <c r="VJ214" s="267"/>
      <c r="VK214" s="267"/>
      <c r="VL214" s="267"/>
      <c r="VM214" s="267"/>
      <c r="VN214" s="267"/>
      <c r="VO214" s="267"/>
      <c r="VP214" s="267"/>
      <c r="VQ214" s="267"/>
      <c r="VR214" s="267"/>
      <c r="VS214" s="267"/>
      <c r="VT214" s="267"/>
      <c r="VU214" s="267"/>
      <c r="VV214" s="267"/>
      <c r="VW214" s="267"/>
      <c r="VX214" s="267"/>
      <c r="VY214" s="267"/>
      <c r="VZ214" s="267"/>
      <c r="WA214" s="267"/>
      <c r="WB214" s="267"/>
      <c r="WC214" s="267"/>
      <c r="WD214" s="267"/>
      <c r="WE214" s="267"/>
      <c r="WF214" s="267"/>
      <c r="WG214" s="267"/>
      <c r="WH214" s="267"/>
      <c r="WI214" s="267"/>
      <c r="WJ214" s="267"/>
      <c r="WK214" s="267"/>
      <c r="WL214" s="267"/>
      <c r="WM214" s="267"/>
      <c r="WN214" s="267"/>
      <c r="WO214" s="267"/>
      <c r="WP214" s="267"/>
      <c r="WQ214" s="267"/>
      <c r="WR214" s="267"/>
      <c r="WS214" s="267"/>
      <c r="WT214" s="267"/>
      <c r="WU214" s="267"/>
      <c r="WV214" s="267"/>
      <c r="WW214" s="267"/>
      <c r="WX214" s="267"/>
      <c r="WY214" s="267"/>
      <c r="WZ214" s="267"/>
      <c r="XA214" s="267"/>
      <c r="XB214" s="267"/>
      <c r="XC214" s="267"/>
      <c r="XD214" s="267"/>
      <c r="XE214" s="267"/>
      <c r="XF214" s="267"/>
      <c r="XG214" s="267"/>
      <c r="XH214" s="267"/>
      <c r="XI214" s="267"/>
      <c r="XJ214" s="267"/>
      <c r="XK214" s="267"/>
      <c r="XL214" s="267"/>
      <c r="XM214" s="267"/>
      <c r="XN214" s="267"/>
      <c r="XO214" s="267"/>
      <c r="XP214" s="267"/>
      <c r="XQ214" s="267"/>
      <c r="XR214" s="267"/>
      <c r="XS214" s="267"/>
      <c r="XT214" s="267"/>
      <c r="XU214" s="267"/>
      <c r="XV214" s="267"/>
      <c r="XW214" s="267"/>
      <c r="XX214" s="267"/>
      <c r="XY214" s="267"/>
      <c r="XZ214" s="267"/>
      <c r="YA214" s="267"/>
      <c r="YB214" s="267"/>
      <c r="YC214" s="267"/>
      <c r="YD214" s="267"/>
      <c r="YE214" s="267"/>
      <c r="YF214" s="267"/>
      <c r="YG214" s="267"/>
      <c r="YH214" s="267"/>
      <c r="YI214" s="267"/>
      <c r="YJ214" s="267"/>
      <c r="YK214" s="267"/>
      <c r="YL214" s="267"/>
      <c r="YM214" s="267"/>
      <c r="YN214" s="267"/>
      <c r="YO214" s="267"/>
      <c r="YP214" s="267"/>
      <c r="YQ214" s="267"/>
      <c r="YR214" s="267"/>
      <c r="YS214" s="267"/>
      <c r="YT214" s="267"/>
      <c r="YU214" s="267"/>
      <c r="YV214" s="267"/>
      <c r="YW214" s="267"/>
      <c r="YX214" s="267"/>
      <c r="YY214" s="267"/>
      <c r="YZ214" s="267"/>
      <c r="ZA214" s="267"/>
      <c r="ZB214" s="267"/>
      <c r="ZC214" s="267"/>
      <c r="ZD214" s="267"/>
      <c r="ZE214" s="267"/>
      <c r="ZF214" s="267"/>
      <c r="ZG214" s="267"/>
      <c r="ZH214" s="267"/>
      <c r="ZI214" s="267"/>
      <c r="ZJ214" s="267"/>
      <c r="ZK214" s="267"/>
      <c r="ZL214" s="267"/>
      <c r="ZM214" s="267"/>
      <c r="ZN214" s="267"/>
      <c r="ZO214" s="267"/>
      <c r="ZP214" s="267"/>
      <c r="ZQ214" s="267"/>
      <c r="ZR214" s="267"/>
      <c r="ZS214" s="267"/>
      <c r="ZT214" s="267"/>
      <c r="ZU214" s="267"/>
      <c r="ZV214" s="267"/>
      <c r="ZW214" s="267"/>
      <c r="ZX214" s="267"/>
      <c r="ZY214" s="267"/>
      <c r="ZZ214" s="267"/>
      <c r="AAA214" s="267"/>
      <c r="AAB214" s="267"/>
      <c r="AAC214" s="267"/>
      <c r="AAD214" s="267"/>
      <c r="AAE214" s="267"/>
      <c r="AAF214" s="267"/>
      <c r="AAG214" s="267"/>
      <c r="AAH214" s="267"/>
      <c r="AAI214" s="267"/>
      <c r="AAJ214" s="267"/>
      <c r="AAK214" s="267"/>
      <c r="AAL214" s="267"/>
      <c r="AAM214" s="267"/>
      <c r="AAN214" s="267"/>
      <c r="AAO214" s="267"/>
      <c r="AAP214" s="267"/>
      <c r="AAQ214" s="267"/>
      <c r="AAR214" s="267"/>
      <c r="AAS214" s="267"/>
      <c r="AAT214" s="267"/>
      <c r="AAU214" s="267"/>
      <c r="AAV214" s="267"/>
      <c r="AAW214" s="267"/>
      <c r="AAX214" s="267"/>
      <c r="AAY214" s="267"/>
      <c r="AAZ214" s="267"/>
      <c r="ABA214" s="267"/>
      <c r="ABB214" s="267"/>
      <c r="ABC214" s="267"/>
      <c r="ABD214" s="267"/>
      <c r="ABE214" s="267"/>
      <c r="ABF214" s="267"/>
      <c r="ABG214" s="267"/>
      <c r="ABH214" s="267"/>
      <c r="ABI214" s="267"/>
      <c r="ABJ214" s="267"/>
      <c r="ABK214" s="267"/>
      <c r="ABL214" s="267"/>
      <c r="ABM214" s="267"/>
      <c r="ABN214" s="267"/>
      <c r="ABO214" s="267"/>
      <c r="ABP214" s="267"/>
      <c r="ABQ214" s="267"/>
      <c r="ABR214" s="267"/>
      <c r="ABS214" s="267"/>
      <c r="ABT214" s="267"/>
      <c r="ABU214" s="267"/>
      <c r="ABV214" s="267"/>
      <c r="ABW214" s="267"/>
      <c r="ABX214" s="267"/>
      <c r="ABY214" s="267"/>
      <c r="ABZ214" s="267"/>
      <c r="ACA214" s="267"/>
      <c r="ACB214" s="267"/>
      <c r="ACC214" s="267"/>
      <c r="ACD214" s="267"/>
      <c r="ACE214" s="267"/>
      <c r="ACF214" s="267"/>
      <c r="ACG214" s="267"/>
      <c r="ACH214" s="267"/>
      <c r="ACI214" s="267"/>
      <c r="ACJ214" s="267"/>
      <c r="ACK214" s="267"/>
      <c r="ACL214" s="267"/>
      <c r="ACM214" s="267"/>
      <c r="ACN214" s="267"/>
      <c r="ACO214" s="267"/>
      <c r="ACP214" s="267"/>
      <c r="ACQ214" s="267"/>
      <c r="ACR214" s="267"/>
      <c r="ACS214" s="267"/>
      <c r="ACT214" s="267"/>
      <c r="ACU214" s="267"/>
      <c r="ACV214" s="267"/>
      <c r="ACW214" s="267"/>
      <c r="ACX214" s="267"/>
      <c r="ACY214" s="267"/>
      <c r="ACZ214" s="267"/>
      <c r="ADA214" s="267"/>
      <c r="ADB214" s="267"/>
      <c r="ADC214" s="267"/>
      <c r="ADD214" s="267"/>
      <c r="ADE214" s="267"/>
      <c r="ADF214" s="267"/>
      <c r="ADG214" s="267"/>
      <c r="ADH214" s="267"/>
      <c r="ADI214" s="267"/>
      <c r="ADJ214" s="267"/>
      <c r="ADK214" s="267"/>
      <c r="ADL214" s="267"/>
      <c r="ADM214" s="267"/>
      <c r="ADN214" s="267"/>
      <c r="ADO214" s="267"/>
      <c r="ADP214" s="267"/>
      <c r="ADQ214" s="267"/>
      <c r="ADR214" s="267"/>
      <c r="ADS214" s="267"/>
      <c r="ADT214" s="267"/>
      <c r="ADU214" s="267"/>
      <c r="ADV214" s="267"/>
      <c r="ADW214" s="267"/>
      <c r="ADX214" s="267"/>
      <c r="ADY214" s="267"/>
      <c r="ADZ214" s="267"/>
      <c r="AEA214" s="267"/>
      <c r="AEB214" s="267"/>
      <c r="AEC214" s="267"/>
      <c r="AED214" s="267"/>
      <c r="AEE214" s="267"/>
      <c r="AEF214" s="267"/>
      <c r="AEG214" s="267"/>
      <c r="AEH214" s="267"/>
      <c r="AEI214" s="267"/>
      <c r="AEJ214" s="267"/>
      <c r="AEK214" s="267"/>
      <c r="AEL214" s="267"/>
      <c r="AEM214" s="267"/>
      <c r="AEN214" s="267"/>
      <c r="AEO214" s="267"/>
      <c r="AEP214" s="267"/>
      <c r="AEQ214" s="267"/>
      <c r="AER214" s="267"/>
      <c r="AES214" s="267"/>
      <c r="AET214" s="267"/>
      <c r="AEU214" s="267"/>
      <c r="AEV214" s="267"/>
      <c r="AEW214" s="267"/>
      <c r="AEX214" s="267"/>
      <c r="AEY214" s="267"/>
      <c r="AEZ214" s="267"/>
      <c r="AFA214" s="267"/>
      <c r="AFB214" s="267"/>
      <c r="AFC214" s="267"/>
      <c r="AFD214" s="267"/>
      <c r="AFE214" s="267"/>
      <c r="AFF214" s="267"/>
      <c r="AFG214" s="267"/>
      <c r="AFH214" s="267"/>
      <c r="AFI214" s="267"/>
      <c r="AFJ214" s="267"/>
      <c r="AFK214" s="267"/>
      <c r="AFL214" s="267"/>
      <c r="AFM214" s="267"/>
      <c r="AFN214" s="267"/>
      <c r="AFO214" s="267"/>
      <c r="AFP214" s="267"/>
      <c r="AFQ214" s="267"/>
      <c r="AFR214" s="267"/>
      <c r="AFS214" s="267"/>
      <c r="AFT214" s="267"/>
      <c r="AFU214" s="267"/>
      <c r="AFV214" s="267"/>
      <c r="AFW214" s="267"/>
      <c r="AFX214" s="267"/>
      <c r="AFY214" s="267"/>
      <c r="AFZ214" s="267"/>
      <c r="AGA214" s="267"/>
      <c r="AGB214" s="267"/>
      <c r="AGC214" s="267"/>
      <c r="AGD214" s="267"/>
      <c r="AGE214" s="267"/>
      <c r="AGF214" s="267"/>
      <c r="AGG214" s="267"/>
      <c r="AGH214" s="267"/>
      <c r="AGI214" s="267"/>
      <c r="AGJ214" s="267"/>
      <c r="AGK214" s="267"/>
      <c r="AGL214" s="267"/>
      <c r="AGM214" s="267"/>
      <c r="AGN214" s="267"/>
      <c r="AGO214" s="267"/>
      <c r="AGP214" s="267"/>
      <c r="AGQ214" s="267"/>
      <c r="AGR214" s="267"/>
      <c r="AGS214" s="267"/>
      <c r="AGT214" s="267"/>
      <c r="AGU214" s="267"/>
      <c r="AGV214" s="267"/>
      <c r="AGW214" s="267"/>
      <c r="AGX214" s="267"/>
      <c r="AGY214" s="267"/>
      <c r="AGZ214" s="267"/>
      <c r="AHA214" s="267"/>
      <c r="AHB214" s="267"/>
      <c r="AHC214" s="267"/>
      <c r="AHD214" s="267"/>
      <c r="AHE214" s="267"/>
      <c r="AHF214" s="267"/>
      <c r="AHG214" s="267"/>
      <c r="AHH214" s="267"/>
      <c r="AHI214" s="267"/>
      <c r="AHJ214" s="267"/>
      <c r="AHK214" s="267"/>
      <c r="AHL214" s="267"/>
      <c r="AHM214" s="267"/>
      <c r="AHN214" s="267"/>
      <c r="AHO214" s="267"/>
      <c r="AHP214" s="267"/>
      <c r="AHQ214" s="267"/>
      <c r="AHR214" s="267"/>
      <c r="AHS214" s="267"/>
      <c r="AHT214" s="267"/>
      <c r="AHU214" s="267"/>
      <c r="AHV214" s="267"/>
      <c r="AHW214" s="267"/>
      <c r="AHX214" s="267"/>
      <c r="AHY214" s="267"/>
      <c r="AHZ214" s="267"/>
      <c r="AIA214" s="267"/>
      <c r="AIB214" s="267"/>
      <c r="AIC214" s="267"/>
      <c r="AID214" s="267"/>
      <c r="AIE214" s="267"/>
      <c r="AIF214" s="267"/>
      <c r="AIG214" s="267"/>
      <c r="AIH214" s="267"/>
      <c r="AII214" s="267"/>
      <c r="AIJ214" s="267"/>
      <c r="AIK214" s="267"/>
      <c r="AIL214" s="267"/>
      <c r="AIM214" s="267"/>
      <c r="AIN214" s="267"/>
      <c r="AIO214" s="267"/>
      <c r="AIP214" s="267"/>
      <c r="AIQ214" s="267"/>
      <c r="AIR214" s="267"/>
      <c r="AIS214" s="267"/>
      <c r="AIT214" s="267"/>
      <c r="AIU214" s="267"/>
      <c r="AIV214" s="267"/>
      <c r="AIW214" s="267"/>
      <c r="AIX214" s="267"/>
      <c r="AIY214" s="267"/>
      <c r="AIZ214" s="267"/>
      <c r="AJA214" s="267"/>
      <c r="AJB214" s="267"/>
      <c r="AJC214" s="267"/>
      <c r="AJD214" s="267"/>
      <c r="AJE214" s="267"/>
      <c r="AJF214" s="267"/>
      <c r="AJG214" s="267"/>
      <c r="AJH214" s="267"/>
      <c r="AJI214" s="267"/>
      <c r="AJJ214" s="267"/>
      <c r="AJK214" s="267"/>
      <c r="AJL214" s="267"/>
      <c r="AJM214" s="267"/>
      <c r="AJN214" s="267"/>
      <c r="AJO214" s="267"/>
      <c r="AJP214" s="267"/>
      <c r="AJQ214" s="267"/>
      <c r="AJR214" s="267"/>
      <c r="AJS214" s="267"/>
      <c r="AJT214" s="267"/>
      <c r="AJU214" s="267"/>
      <c r="AJV214" s="267"/>
      <c r="AJW214" s="267"/>
      <c r="AJX214" s="267"/>
      <c r="AJY214" s="267"/>
      <c r="AJZ214" s="267"/>
      <c r="AKA214" s="267"/>
      <c r="AKB214" s="267"/>
      <c r="AKC214" s="267"/>
      <c r="AKD214" s="267"/>
      <c r="AKE214" s="267"/>
      <c r="AKF214" s="267"/>
      <c r="AKG214" s="267"/>
      <c r="AKH214" s="267"/>
      <c r="AKI214" s="267"/>
      <c r="AKJ214" s="267"/>
      <c r="AKK214" s="267"/>
      <c r="AKL214" s="267"/>
      <c r="AKM214" s="267"/>
      <c r="AKN214" s="267"/>
      <c r="AKO214" s="267"/>
      <c r="AKP214" s="267"/>
      <c r="AKQ214" s="267"/>
      <c r="AKR214" s="267"/>
      <c r="AKS214" s="267"/>
      <c r="AKT214" s="267"/>
      <c r="AKU214" s="267"/>
      <c r="AKV214" s="267"/>
      <c r="AKW214" s="267"/>
      <c r="AKX214" s="267"/>
      <c r="AKY214" s="267"/>
      <c r="AKZ214" s="267"/>
      <c r="ALA214" s="267"/>
      <c r="ALB214" s="267"/>
      <c r="ALC214" s="267"/>
      <c r="ALD214" s="267"/>
      <c r="ALE214" s="267"/>
      <c r="ALF214" s="267"/>
      <c r="ALG214" s="267"/>
      <c r="ALH214" s="267"/>
      <c r="ALI214" s="267"/>
      <c r="ALJ214" s="267"/>
      <c r="ALK214" s="267"/>
      <c r="ALL214" s="267"/>
      <c r="ALM214" s="267"/>
      <c r="ALN214" s="267"/>
      <c r="ALO214" s="267"/>
      <c r="ALP214" s="267"/>
      <c r="ALQ214" s="267"/>
      <c r="ALR214" s="267"/>
      <c r="ALS214" s="267"/>
      <c r="ALT214" s="267"/>
      <c r="ALU214" s="267"/>
      <c r="ALV214" s="267"/>
      <c r="ALW214" s="267"/>
      <c r="ALX214" s="267"/>
      <c r="ALY214" s="267"/>
      <c r="ALZ214" s="267"/>
      <c r="AMA214" s="267"/>
      <c r="AMB214" s="267"/>
      <c r="AMC214" s="267"/>
      <c r="AMD214" s="267"/>
      <c r="AME214" s="267"/>
      <c r="AMF214" s="267"/>
      <c r="AMG214" s="267"/>
      <c r="AMH214" s="267"/>
    </row>
    <row r="215" spans="1:1024" s="239" customFormat="1" ht="12.75">
      <c r="A215" s="1012" t="s">
        <v>2466</v>
      </c>
      <c r="B215" s="1007" t="s">
        <v>8424</v>
      </c>
      <c r="C215" s="1047">
        <v>397320528.67000002</v>
      </c>
      <c r="D215" s="1047">
        <v>-126802262.62</v>
      </c>
      <c r="E215" s="1047">
        <v>270518266.05000001</v>
      </c>
      <c r="F215" s="1047">
        <v>252548303.13</v>
      </c>
      <c r="G215" s="1047">
        <v>17969962.920000002</v>
      </c>
      <c r="H215" s="1054">
        <f t="shared" si="3"/>
        <v>0.93357209040856926</v>
      </c>
      <c r="I215" s="100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267"/>
      <c r="AF215" s="267"/>
      <c r="AG215" s="267"/>
      <c r="AH215" s="267"/>
      <c r="AI215" s="267"/>
      <c r="AJ215" s="267"/>
      <c r="AK215" s="267"/>
      <c r="AL215" s="267"/>
      <c r="AM215" s="267"/>
      <c r="AN215" s="267"/>
      <c r="AO215" s="267"/>
      <c r="AP215" s="267"/>
      <c r="AQ215" s="267"/>
      <c r="AR215" s="267"/>
      <c r="AS215" s="267"/>
      <c r="AT215" s="267"/>
      <c r="AU215" s="267"/>
      <c r="AV215" s="267"/>
      <c r="AW215" s="267"/>
      <c r="AX215" s="267"/>
      <c r="AY215" s="267"/>
      <c r="AZ215" s="267"/>
      <c r="BA215" s="267"/>
      <c r="BB215" s="267"/>
      <c r="BC215" s="267"/>
      <c r="BD215" s="267"/>
      <c r="BE215" s="267"/>
      <c r="BF215" s="267"/>
      <c r="BG215" s="267"/>
      <c r="BH215" s="267"/>
      <c r="BI215" s="267"/>
      <c r="BJ215" s="267"/>
      <c r="BK215" s="267"/>
      <c r="BL215" s="267"/>
      <c r="BM215" s="267"/>
      <c r="BN215" s="267"/>
      <c r="BO215" s="267"/>
      <c r="BP215" s="267"/>
      <c r="BQ215" s="267"/>
      <c r="BR215" s="267"/>
      <c r="BS215" s="267"/>
      <c r="BT215" s="267"/>
      <c r="BU215" s="267"/>
      <c r="BV215" s="267"/>
      <c r="BW215" s="267"/>
      <c r="BX215" s="267"/>
      <c r="BY215" s="267"/>
      <c r="BZ215" s="267"/>
      <c r="CA215" s="267"/>
      <c r="CB215" s="267"/>
      <c r="CC215" s="267"/>
      <c r="CD215" s="267"/>
      <c r="CE215" s="267"/>
      <c r="CF215" s="267"/>
      <c r="CG215" s="267"/>
      <c r="CH215" s="267"/>
      <c r="CI215" s="267"/>
      <c r="CJ215" s="267"/>
      <c r="CK215" s="267"/>
      <c r="CL215" s="267"/>
      <c r="CM215" s="267"/>
      <c r="CN215" s="267"/>
      <c r="CO215" s="267"/>
      <c r="CP215" s="267"/>
      <c r="CQ215" s="267"/>
      <c r="CR215" s="267"/>
      <c r="CS215" s="267"/>
      <c r="CT215" s="267"/>
      <c r="CU215" s="267"/>
      <c r="CV215" s="267"/>
      <c r="CW215" s="267"/>
      <c r="CX215" s="267"/>
      <c r="CY215" s="267"/>
      <c r="CZ215" s="267"/>
      <c r="DA215" s="267"/>
      <c r="DB215" s="267"/>
      <c r="DC215" s="267"/>
      <c r="DD215" s="267"/>
      <c r="DE215" s="267"/>
      <c r="DF215" s="267"/>
      <c r="DG215" s="267"/>
      <c r="DH215" s="267"/>
      <c r="DI215" s="267"/>
      <c r="DJ215" s="267"/>
      <c r="DK215" s="267"/>
      <c r="DL215" s="267"/>
      <c r="DM215" s="267"/>
      <c r="DN215" s="267"/>
      <c r="DO215" s="267"/>
      <c r="DP215" s="267"/>
      <c r="DQ215" s="267"/>
      <c r="DR215" s="267"/>
      <c r="DS215" s="267"/>
      <c r="DT215" s="267"/>
      <c r="DU215" s="267"/>
      <c r="DV215" s="267"/>
      <c r="DW215" s="267"/>
      <c r="DX215" s="267"/>
      <c r="DY215" s="267"/>
      <c r="DZ215" s="267"/>
      <c r="EA215" s="267"/>
      <c r="EB215" s="267"/>
      <c r="EC215" s="267"/>
      <c r="ED215" s="267"/>
      <c r="EE215" s="267"/>
      <c r="EF215" s="267"/>
      <c r="EG215" s="267"/>
      <c r="EH215" s="267"/>
      <c r="EI215" s="267"/>
      <c r="EJ215" s="267"/>
      <c r="EK215" s="267"/>
      <c r="EL215" s="267"/>
      <c r="EM215" s="267"/>
      <c r="EN215" s="267"/>
      <c r="EO215" s="267"/>
      <c r="EP215" s="267"/>
      <c r="EQ215" s="267"/>
      <c r="ER215" s="267"/>
      <c r="ES215" s="267"/>
      <c r="ET215" s="267"/>
      <c r="EU215" s="267"/>
      <c r="EV215" s="267"/>
      <c r="EW215" s="267"/>
      <c r="EX215" s="267"/>
      <c r="EY215" s="267"/>
      <c r="EZ215" s="267"/>
      <c r="FA215" s="267"/>
      <c r="FB215" s="267"/>
      <c r="FC215" s="267"/>
      <c r="FD215" s="267"/>
      <c r="FE215" s="267"/>
      <c r="FF215" s="267"/>
      <c r="FG215" s="267"/>
      <c r="FH215" s="267"/>
      <c r="FI215" s="267"/>
      <c r="FJ215" s="267"/>
      <c r="FK215" s="267"/>
      <c r="FL215" s="267"/>
      <c r="FM215" s="267"/>
      <c r="FN215" s="267"/>
      <c r="FO215" s="267"/>
      <c r="FP215" s="267"/>
      <c r="FQ215" s="267"/>
      <c r="FR215" s="267"/>
      <c r="FS215" s="267"/>
      <c r="FT215" s="267"/>
      <c r="FU215" s="267"/>
      <c r="FV215" s="267"/>
      <c r="FW215" s="267"/>
      <c r="FX215" s="267"/>
      <c r="FY215" s="267"/>
      <c r="FZ215" s="267"/>
      <c r="GA215" s="267"/>
      <c r="GB215" s="267"/>
      <c r="GC215" s="267"/>
      <c r="GD215" s="267"/>
      <c r="GE215" s="267"/>
      <c r="GF215" s="267"/>
      <c r="GG215" s="267"/>
      <c r="GH215" s="267"/>
      <c r="GI215" s="267"/>
      <c r="GJ215" s="267"/>
      <c r="GK215" s="267"/>
      <c r="GL215" s="267"/>
      <c r="GM215" s="267"/>
      <c r="GN215" s="267"/>
      <c r="GO215" s="267"/>
      <c r="GP215" s="267"/>
      <c r="GQ215" s="267"/>
      <c r="GR215" s="267"/>
      <c r="GS215" s="267"/>
      <c r="GT215" s="267"/>
      <c r="GU215" s="267"/>
      <c r="GV215" s="267"/>
      <c r="GW215" s="267"/>
      <c r="GX215" s="267"/>
      <c r="GY215" s="267"/>
      <c r="GZ215" s="267"/>
      <c r="HA215" s="267"/>
      <c r="HB215" s="267"/>
      <c r="HC215" s="267"/>
      <c r="HD215" s="267"/>
      <c r="HE215" s="267"/>
      <c r="HF215" s="267"/>
      <c r="HG215" s="267"/>
      <c r="HH215" s="267"/>
      <c r="HI215" s="267"/>
      <c r="HJ215" s="267"/>
      <c r="HK215" s="267"/>
      <c r="HL215" s="267"/>
      <c r="HM215" s="267"/>
      <c r="HN215" s="267"/>
      <c r="HO215" s="267"/>
      <c r="HP215" s="267"/>
      <c r="HQ215" s="267"/>
      <c r="HR215" s="267"/>
      <c r="HS215" s="267"/>
      <c r="HT215" s="267"/>
      <c r="HU215" s="267"/>
      <c r="HV215" s="267"/>
      <c r="HW215" s="267"/>
      <c r="HX215" s="267"/>
      <c r="HY215" s="267"/>
      <c r="HZ215" s="267"/>
      <c r="IA215" s="267"/>
      <c r="IB215" s="267"/>
      <c r="IC215" s="267"/>
      <c r="ID215" s="267"/>
      <c r="IE215" s="267"/>
      <c r="IF215" s="267"/>
      <c r="IG215" s="267"/>
      <c r="IH215" s="267"/>
      <c r="II215" s="267"/>
      <c r="IJ215" s="267"/>
      <c r="IK215" s="267"/>
      <c r="IL215" s="267"/>
      <c r="IM215" s="267"/>
      <c r="IN215" s="267"/>
      <c r="IO215" s="267"/>
      <c r="IP215" s="267"/>
      <c r="IQ215" s="267"/>
      <c r="IR215" s="267"/>
      <c r="IS215" s="267"/>
      <c r="IT215" s="267"/>
      <c r="IU215" s="267"/>
      <c r="IV215" s="267"/>
      <c r="IW215" s="267"/>
      <c r="IX215" s="267"/>
      <c r="IY215" s="267"/>
      <c r="IZ215" s="267"/>
      <c r="JA215" s="267"/>
      <c r="JB215" s="267"/>
      <c r="JC215" s="267"/>
      <c r="JD215" s="267"/>
      <c r="JE215" s="267"/>
      <c r="JF215" s="267"/>
      <c r="JG215" s="267"/>
      <c r="JH215" s="267"/>
      <c r="JI215" s="267"/>
      <c r="JJ215" s="267"/>
      <c r="JK215" s="267"/>
      <c r="JL215" s="267"/>
      <c r="JM215" s="267"/>
      <c r="JN215" s="267"/>
      <c r="JO215" s="267"/>
      <c r="JP215" s="267"/>
      <c r="JQ215" s="267"/>
      <c r="JR215" s="267"/>
      <c r="JS215" s="267"/>
      <c r="JT215" s="267"/>
      <c r="JU215" s="267"/>
      <c r="JV215" s="267"/>
      <c r="JW215" s="267"/>
      <c r="JX215" s="267"/>
      <c r="JY215" s="267"/>
      <c r="JZ215" s="267"/>
      <c r="KA215" s="267"/>
      <c r="KB215" s="267"/>
      <c r="KC215" s="267"/>
      <c r="KD215" s="267"/>
      <c r="KE215" s="267"/>
      <c r="KF215" s="267"/>
      <c r="KG215" s="267"/>
      <c r="KH215" s="267"/>
      <c r="KI215" s="267"/>
      <c r="KJ215" s="267"/>
      <c r="KK215" s="267"/>
      <c r="KL215" s="267"/>
      <c r="KM215" s="267"/>
      <c r="KN215" s="267"/>
      <c r="KO215" s="267"/>
      <c r="KP215" s="267"/>
      <c r="KQ215" s="267"/>
      <c r="KR215" s="267"/>
      <c r="KS215" s="267"/>
      <c r="KT215" s="267"/>
      <c r="KU215" s="267"/>
      <c r="KV215" s="267"/>
      <c r="KW215" s="267"/>
      <c r="KX215" s="267"/>
      <c r="KY215" s="267"/>
      <c r="KZ215" s="267"/>
      <c r="LA215" s="267"/>
      <c r="LB215" s="267"/>
      <c r="LC215" s="267"/>
      <c r="LD215" s="267"/>
      <c r="LE215" s="267"/>
      <c r="LF215" s="267"/>
      <c r="LG215" s="267"/>
      <c r="LH215" s="267"/>
      <c r="LI215" s="267"/>
      <c r="LJ215" s="267"/>
      <c r="LK215" s="267"/>
      <c r="LL215" s="267"/>
      <c r="LM215" s="267"/>
      <c r="LN215" s="267"/>
      <c r="LO215" s="267"/>
      <c r="LP215" s="267"/>
      <c r="LQ215" s="267"/>
      <c r="LR215" s="267"/>
      <c r="LS215" s="267"/>
      <c r="LT215" s="267"/>
      <c r="LU215" s="267"/>
      <c r="LV215" s="267"/>
      <c r="LW215" s="267"/>
      <c r="LX215" s="267"/>
      <c r="LY215" s="267"/>
      <c r="LZ215" s="267"/>
      <c r="MA215" s="267"/>
      <c r="MB215" s="267"/>
      <c r="MC215" s="267"/>
      <c r="MD215" s="267"/>
      <c r="ME215" s="267"/>
      <c r="MF215" s="267"/>
      <c r="MG215" s="267"/>
      <c r="MH215" s="267"/>
      <c r="MI215" s="267"/>
      <c r="MJ215" s="267"/>
      <c r="MK215" s="267"/>
      <c r="ML215" s="267"/>
      <c r="MM215" s="267"/>
      <c r="MN215" s="267"/>
      <c r="MO215" s="267"/>
      <c r="MP215" s="267"/>
      <c r="MQ215" s="267"/>
      <c r="MR215" s="267"/>
      <c r="MS215" s="267"/>
      <c r="MT215" s="267"/>
      <c r="MU215" s="267"/>
      <c r="MV215" s="267"/>
      <c r="MW215" s="267"/>
      <c r="MX215" s="267"/>
      <c r="MY215" s="267"/>
      <c r="MZ215" s="267"/>
      <c r="NA215" s="267"/>
      <c r="NB215" s="267"/>
      <c r="NC215" s="267"/>
      <c r="ND215" s="267"/>
      <c r="NE215" s="267"/>
      <c r="NF215" s="267"/>
      <c r="NG215" s="267"/>
      <c r="NH215" s="267"/>
      <c r="NI215" s="267"/>
      <c r="NJ215" s="267"/>
      <c r="NK215" s="267"/>
      <c r="NL215" s="267"/>
      <c r="NM215" s="267"/>
      <c r="NN215" s="267"/>
      <c r="NO215" s="267"/>
      <c r="NP215" s="267"/>
      <c r="NQ215" s="267"/>
      <c r="NR215" s="267"/>
      <c r="NS215" s="267"/>
      <c r="NT215" s="267"/>
      <c r="NU215" s="267"/>
      <c r="NV215" s="267"/>
      <c r="NW215" s="267"/>
      <c r="NX215" s="267"/>
      <c r="NY215" s="267"/>
      <c r="NZ215" s="267"/>
      <c r="OA215" s="267"/>
      <c r="OB215" s="267"/>
      <c r="OC215" s="267"/>
      <c r="OD215" s="267"/>
      <c r="OE215" s="267"/>
      <c r="OF215" s="267"/>
      <c r="OG215" s="267"/>
      <c r="OH215" s="267"/>
      <c r="OI215" s="267"/>
      <c r="OJ215" s="267"/>
      <c r="OK215" s="267"/>
      <c r="OL215" s="267"/>
      <c r="OM215" s="267"/>
      <c r="ON215" s="267"/>
      <c r="OO215" s="267"/>
      <c r="OP215" s="267"/>
      <c r="OQ215" s="267"/>
      <c r="OR215" s="267"/>
      <c r="OS215" s="267"/>
      <c r="OT215" s="267"/>
      <c r="OU215" s="267"/>
      <c r="OV215" s="267"/>
      <c r="OW215" s="267"/>
      <c r="OX215" s="267"/>
      <c r="OY215" s="267"/>
      <c r="OZ215" s="267"/>
      <c r="PA215" s="267"/>
      <c r="PB215" s="267"/>
      <c r="PC215" s="267"/>
      <c r="PD215" s="267"/>
      <c r="PE215" s="267"/>
      <c r="PF215" s="267"/>
      <c r="PG215" s="267"/>
      <c r="PH215" s="267"/>
      <c r="PI215" s="267"/>
      <c r="PJ215" s="267"/>
      <c r="PK215" s="267"/>
      <c r="PL215" s="267"/>
      <c r="PM215" s="267"/>
      <c r="PN215" s="267"/>
      <c r="PO215" s="267"/>
      <c r="PP215" s="267"/>
      <c r="PQ215" s="267"/>
      <c r="PR215" s="267"/>
      <c r="PS215" s="267"/>
      <c r="PT215" s="267"/>
      <c r="PU215" s="267"/>
      <c r="PV215" s="267"/>
      <c r="PW215" s="267"/>
      <c r="PX215" s="267"/>
      <c r="PY215" s="267"/>
      <c r="PZ215" s="267"/>
      <c r="QA215" s="267"/>
      <c r="QB215" s="267"/>
      <c r="QC215" s="267"/>
      <c r="QD215" s="267"/>
      <c r="QE215" s="267"/>
      <c r="QF215" s="267"/>
      <c r="QG215" s="267"/>
      <c r="QH215" s="267"/>
      <c r="QI215" s="267"/>
      <c r="QJ215" s="267"/>
      <c r="QK215" s="267"/>
      <c r="QL215" s="267"/>
      <c r="QM215" s="267"/>
      <c r="QN215" s="267"/>
      <c r="QO215" s="267"/>
      <c r="QP215" s="267"/>
      <c r="QQ215" s="267"/>
      <c r="QR215" s="267"/>
      <c r="QS215" s="267"/>
      <c r="QT215" s="267"/>
      <c r="QU215" s="267"/>
      <c r="QV215" s="267"/>
      <c r="QW215" s="267"/>
      <c r="QX215" s="267"/>
      <c r="QY215" s="267"/>
      <c r="QZ215" s="267"/>
      <c r="RA215" s="267"/>
      <c r="RB215" s="267"/>
      <c r="RC215" s="267"/>
      <c r="RD215" s="267"/>
      <c r="RE215" s="267"/>
      <c r="RF215" s="267"/>
      <c r="RG215" s="267"/>
      <c r="RH215" s="267"/>
      <c r="RI215" s="267"/>
      <c r="RJ215" s="267"/>
      <c r="RK215" s="267"/>
      <c r="RL215" s="267"/>
      <c r="RM215" s="267"/>
      <c r="RN215" s="267"/>
      <c r="RO215" s="267"/>
      <c r="RP215" s="267"/>
      <c r="RQ215" s="267"/>
      <c r="RR215" s="267"/>
      <c r="RS215" s="267"/>
      <c r="RT215" s="267"/>
      <c r="RU215" s="267"/>
      <c r="RV215" s="267"/>
      <c r="RW215" s="267"/>
      <c r="RX215" s="267"/>
      <c r="RY215" s="267"/>
      <c r="RZ215" s="267"/>
      <c r="SA215" s="267"/>
      <c r="SB215" s="267"/>
      <c r="SC215" s="267"/>
      <c r="SD215" s="267"/>
      <c r="SE215" s="267"/>
      <c r="SF215" s="267"/>
      <c r="SG215" s="267"/>
      <c r="SH215" s="267"/>
      <c r="SI215" s="267"/>
      <c r="SJ215" s="267"/>
      <c r="SK215" s="267"/>
      <c r="SL215" s="267"/>
      <c r="SM215" s="267"/>
      <c r="SN215" s="267"/>
      <c r="SO215" s="267"/>
      <c r="SP215" s="267"/>
      <c r="SQ215" s="267"/>
      <c r="SR215" s="267"/>
      <c r="SS215" s="267"/>
      <c r="ST215" s="267"/>
      <c r="SU215" s="267"/>
      <c r="SV215" s="267"/>
      <c r="SW215" s="267"/>
      <c r="SX215" s="267"/>
      <c r="SY215" s="267"/>
      <c r="SZ215" s="267"/>
      <c r="TA215" s="267"/>
      <c r="TB215" s="267"/>
      <c r="TC215" s="267"/>
      <c r="TD215" s="267"/>
      <c r="TE215" s="267"/>
      <c r="TF215" s="267"/>
      <c r="TG215" s="267"/>
      <c r="TH215" s="267"/>
      <c r="TI215" s="267"/>
      <c r="TJ215" s="267"/>
      <c r="TK215" s="267"/>
      <c r="TL215" s="267"/>
      <c r="TM215" s="267"/>
      <c r="TN215" s="267"/>
      <c r="TO215" s="267"/>
      <c r="TP215" s="267"/>
      <c r="TQ215" s="267"/>
      <c r="TR215" s="267"/>
      <c r="TS215" s="267"/>
      <c r="TT215" s="267"/>
      <c r="TU215" s="267"/>
      <c r="TV215" s="267"/>
      <c r="TW215" s="267"/>
      <c r="TX215" s="267"/>
      <c r="TY215" s="267"/>
      <c r="TZ215" s="267"/>
      <c r="UA215" s="267"/>
      <c r="UB215" s="267"/>
      <c r="UC215" s="267"/>
      <c r="UD215" s="267"/>
      <c r="UE215" s="267"/>
      <c r="UF215" s="267"/>
      <c r="UG215" s="267"/>
      <c r="UH215" s="267"/>
      <c r="UI215" s="267"/>
      <c r="UJ215" s="267"/>
      <c r="UK215" s="267"/>
      <c r="UL215" s="267"/>
      <c r="UM215" s="267"/>
      <c r="UN215" s="267"/>
      <c r="UO215" s="267"/>
      <c r="UP215" s="267"/>
      <c r="UQ215" s="267"/>
      <c r="UR215" s="267"/>
      <c r="US215" s="267"/>
      <c r="UT215" s="267"/>
      <c r="UU215" s="267"/>
      <c r="UV215" s="267"/>
      <c r="UW215" s="267"/>
      <c r="UX215" s="267"/>
      <c r="UY215" s="267"/>
      <c r="UZ215" s="267"/>
      <c r="VA215" s="267"/>
      <c r="VB215" s="267"/>
      <c r="VC215" s="267"/>
      <c r="VD215" s="267"/>
      <c r="VE215" s="267"/>
      <c r="VF215" s="267"/>
      <c r="VG215" s="267"/>
      <c r="VH215" s="267"/>
      <c r="VI215" s="267"/>
      <c r="VJ215" s="267"/>
      <c r="VK215" s="267"/>
      <c r="VL215" s="267"/>
      <c r="VM215" s="267"/>
      <c r="VN215" s="267"/>
      <c r="VO215" s="267"/>
      <c r="VP215" s="267"/>
      <c r="VQ215" s="267"/>
      <c r="VR215" s="267"/>
      <c r="VS215" s="267"/>
      <c r="VT215" s="267"/>
      <c r="VU215" s="267"/>
      <c r="VV215" s="267"/>
      <c r="VW215" s="267"/>
      <c r="VX215" s="267"/>
      <c r="VY215" s="267"/>
      <c r="VZ215" s="267"/>
      <c r="WA215" s="267"/>
      <c r="WB215" s="267"/>
      <c r="WC215" s="267"/>
      <c r="WD215" s="267"/>
      <c r="WE215" s="267"/>
      <c r="WF215" s="267"/>
      <c r="WG215" s="267"/>
      <c r="WH215" s="267"/>
      <c r="WI215" s="267"/>
      <c r="WJ215" s="267"/>
      <c r="WK215" s="267"/>
      <c r="WL215" s="267"/>
      <c r="WM215" s="267"/>
      <c r="WN215" s="267"/>
      <c r="WO215" s="267"/>
      <c r="WP215" s="267"/>
      <c r="WQ215" s="267"/>
      <c r="WR215" s="267"/>
      <c r="WS215" s="267"/>
      <c r="WT215" s="267"/>
      <c r="WU215" s="267"/>
      <c r="WV215" s="267"/>
      <c r="WW215" s="267"/>
      <c r="WX215" s="267"/>
      <c r="WY215" s="267"/>
      <c r="WZ215" s="267"/>
      <c r="XA215" s="267"/>
      <c r="XB215" s="267"/>
      <c r="XC215" s="267"/>
      <c r="XD215" s="267"/>
      <c r="XE215" s="267"/>
      <c r="XF215" s="267"/>
      <c r="XG215" s="267"/>
      <c r="XH215" s="267"/>
      <c r="XI215" s="267"/>
      <c r="XJ215" s="267"/>
      <c r="XK215" s="267"/>
      <c r="XL215" s="267"/>
      <c r="XM215" s="267"/>
      <c r="XN215" s="267"/>
      <c r="XO215" s="267"/>
      <c r="XP215" s="267"/>
      <c r="XQ215" s="267"/>
      <c r="XR215" s="267"/>
      <c r="XS215" s="267"/>
      <c r="XT215" s="267"/>
      <c r="XU215" s="267"/>
      <c r="XV215" s="267"/>
      <c r="XW215" s="267"/>
      <c r="XX215" s="267"/>
      <c r="XY215" s="267"/>
      <c r="XZ215" s="267"/>
      <c r="YA215" s="267"/>
      <c r="YB215" s="267"/>
      <c r="YC215" s="267"/>
      <c r="YD215" s="267"/>
      <c r="YE215" s="267"/>
      <c r="YF215" s="267"/>
      <c r="YG215" s="267"/>
      <c r="YH215" s="267"/>
      <c r="YI215" s="267"/>
      <c r="YJ215" s="267"/>
      <c r="YK215" s="267"/>
      <c r="YL215" s="267"/>
      <c r="YM215" s="267"/>
      <c r="YN215" s="267"/>
      <c r="YO215" s="267"/>
      <c r="YP215" s="267"/>
      <c r="YQ215" s="267"/>
      <c r="YR215" s="267"/>
      <c r="YS215" s="267"/>
      <c r="YT215" s="267"/>
      <c r="YU215" s="267"/>
      <c r="YV215" s="267"/>
      <c r="YW215" s="267"/>
      <c r="YX215" s="267"/>
      <c r="YY215" s="267"/>
      <c r="YZ215" s="267"/>
      <c r="ZA215" s="267"/>
      <c r="ZB215" s="267"/>
      <c r="ZC215" s="267"/>
      <c r="ZD215" s="267"/>
      <c r="ZE215" s="267"/>
      <c r="ZF215" s="267"/>
      <c r="ZG215" s="267"/>
      <c r="ZH215" s="267"/>
      <c r="ZI215" s="267"/>
      <c r="ZJ215" s="267"/>
      <c r="ZK215" s="267"/>
      <c r="ZL215" s="267"/>
      <c r="ZM215" s="267"/>
      <c r="ZN215" s="267"/>
      <c r="ZO215" s="267"/>
      <c r="ZP215" s="267"/>
      <c r="ZQ215" s="267"/>
      <c r="ZR215" s="267"/>
      <c r="ZS215" s="267"/>
      <c r="ZT215" s="267"/>
      <c r="ZU215" s="267"/>
      <c r="ZV215" s="267"/>
      <c r="ZW215" s="267"/>
      <c r="ZX215" s="267"/>
      <c r="ZY215" s="267"/>
      <c r="ZZ215" s="267"/>
      <c r="AAA215" s="267"/>
      <c r="AAB215" s="267"/>
      <c r="AAC215" s="267"/>
      <c r="AAD215" s="267"/>
      <c r="AAE215" s="267"/>
      <c r="AAF215" s="267"/>
      <c r="AAG215" s="267"/>
      <c r="AAH215" s="267"/>
      <c r="AAI215" s="267"/>
      <c r="AAJ215" s="267"/>
      <c r="AAK215" s="267"/>
      <c r="AAL215" s="267"/>
      <c r="AAM215" s="267"/>
      <c r="AAN215" s="267"/>
      <c r="AAO215" s="267"/>
      <c r="AAP215" s="267"/>
      <c r="AAQ215" s="267"/>
      <c r="AAR215" s="267"/>
      <c r="AAS215" s="267"/>
      <c r="AAT215" s="267"/>
      <c r="AAU215" s="267"/>
      <c r="AAV215" s="267"/>
      <c r="AAW215" s="267"/>
      <c r="AAX215" s="267"/>
      <c r="AAY215" s="267"/>
      <c r="AAZ215" s="267"/>
      <c r="ABA215" s="267"/>
      <c r="ABB215" s="267"/>
      <c r="ABC215" s="267"/>
      <c r="ABD215" s="267"/>
      <c r="ABE215" s="267"/>
      <c r="ABF215" s="267"/>
      <c r="ABG215" s="267"/>
      <c r="ABH215" s="267"/>
      <c r="ABI215" s="267"/>
      <c r="ABJ215" s="267"/>
      <c r="ABK215" s="267"/>
      <c r="ABL215" s="267"/>
      <c r="ABM215" s="267"/>
      <c r="ABN215" s="267"/>
      <c r="ABO215" s="267"/>
      <c r="ABP215" s="267"/>
      <c r="ABQ215" s="267"/>
      <c r="ABR215" s="267"/>
      <c r="ABS215" s="267"/>
      <c r="ABT215" s="267"/>
      <c r="ABU215" s="267"/>
      <c r="ABV215" s="267"/>
      <c r="ABW215" s="267"/>
      <c r="ABX215" s="267"/>
      <c r="ABY215" s="267"/>
      <c r="ABZ215" s="267"/>
      <c r="ACA215" s="267"/>
      <c r="ACB215" s="267"/>
      <c r="ACC215" s="267"/>
      <c r="ACD215" s="267"/>
      <c r="ACE215" s="267"/>
      <c r="ACF215" s="267"/>
      <c r="ACG215" s="267"/>
      <c r="ACH215" s="267"/>
      <c r="ACI215" s="267"/>
      <c r="ACJ215" s="267"/>
      <c r="ACK215" s="267"/>
      <c r="ACL215" s="267"/>
      <c r="ACM215" s="267"/>
      <c r="ACN215" s="267"/>
      <c r="ACO215" s="267"/>
      <c r="ACP215" s="267"/>
      <c r="ACQ215" s="267"/>
      <c r="ACR215" s="267"/>
      <c r="ACS215" s="267"/>
      <c r="ACT215" s="267"/>
      <c r="ACU215" s="267"/>
      <c r="ACV215" s="267"/>
      <c r="ACW215" s="267"/>
      <c r="ACX215" s="267"/>
      <c r="ACY215" s="267"/>
      <c r="ACZ215" s="267"/>
      <c r="ADA215" s="267"/>
      <c r="ADB215" s="267"/>
      <c r="ADC215" s="267"/>
      <c r="ADD215" s="267"/>
      <c r="ADE215" s="267"/>
      <c r="ADF215" s="267"/>
      <c r="ADG215" s="267"/>
      <c r="ADH215" s="267"/>
      <c r="ADI215" s="267"/>
      <c r="ADJ215" s="267"/>
      <c r="ADK215" s="267"/>
      <c r="ADL215" s="267"/>
      <c r="ADM215" s="267"/>
      <c r="ADN215" s="267"/>
      <c r="ADO215" s="267"/>
      <c r="ADP215" s="267"/>
      <c r="ADQ215" s="267"/>
      <c r="ADR215" s="267"/>
      <c r="ADS215" s="267"/>
      <c r="ADT215" s="267"/>
      <c r="ADU215" s="267"/>
      <c r="ADV215" s="267"/>
      <c r="ADW215" s="267"/>
      <c r="ADX215" s="267"/>
      <c r="ADY215" s="267"/>
      <c r="ADZ215" s="267"/>
      <c r="AEA215" s="267"/>
      <c r="AEB215" s="267"/>
      <c r="AEC215" s="267"/>
      <c r="AED215" s="267"/>
      <c r="AEE215" s="267"/>
      <c r="AEF215" s="267"/>
      <c r="AEG215" s="267"/>
      <c r="AEH215" s="267"/>
      <c r="AEI215" s="267"/>
      <c r="AEJ215" s="267"/>
      <c r="AEK215" s="267"/>
      <c r="AEL215" s="267"/>
      <c r="AEM215" s="267"/>
      <c r="AEN215" s="267"/>
      <c r="AEO215" s="267"/>
      <c r="AEP215" s="267"/>
      <c r="AEQ215" s="267"/>
      <c r="AER215" s="267"/>
      <c r="AES215" s="267"/>
      <c r="AET215" s="267"/>
      <c r="AEU215" s="267"/>
      <c r="AEV215" s="267"/>
      <c r="AEW215" s="267"/>
      <c r="AEX215" s="267"/>
      <c r="AEY215" s="267"/>
      <c r="AEZ215" s="267"/>
      <c r="AFA215" s="267"/>
      <c r="AFB215" s="267"/>
      <c r="AFC215" s="267"/>
      <c r="AFD215" s="267"/>
      <c r="AFE215" s="267"/>
      <c r="AFF215" s="267"/>
      <c r="AFG215" s="267"/>
      <c r="AFH215" s="267"/>
      <c r="AFI215" s="267"/>
      <c r="AFJ215" s="267"/>
      <c r="AFK215" s="267"/>
      <c r="AFL215" s="267"/>
      <c r="AFM215" s="267"/>
      <c r="AFN215" s="267"/>
      <c r="AFO215" s="267"/>
      <c r="AFP215" s="267"/>
      <c r="AFQ215" s="267"/>
      <c r="AFR215" s="267"/>
      <c r="AFS215" s="267"/>
      <c r="AFT215" s="267"/>
      <c r="AFU215" s="267"/>
      <c r="AFV215" s="267"/>
      <c r="AFW215" s="267"/>
      <c r="AFX215" s="267"/>
      <c r="AFY215" s="267"/>
      <c r="AFZ215" s="267"/>
      <c r="AGA215" s="267"/>
      <c r="AGB215" s="267"/>
      <c r="AGC215" s="267"/>
      <c r="AGD215" s="267"/>
      <c r="AGE215" s="267"/>
      <c r="AGF215" s="267"/>
      <c r="AGG215" s="267"/>
      <c r="AGH215" s="267"/>
      <c r="AGI215" s="267"/>
      <c r="AGJ215" s="267"/>
      <c r="AGK215" s="267"/>
      <c r="AGL215" s="267"/>
      <c r="AGM215" s="267"/>
      <c r="AGN215" s="267"/>
      <c r="AGO215" s="267"/>
      <c r="AGP215" s="267"/>
      <c r="AGQ215" s="267"/>
      <c r="AGR215" s="267"/>
      <c r="AGS215" s="267"/>
      <c r="AGT215" s="267"/>
      <c r="AGU215" s="267"/>
      <c r="AGV215" s="267"/>
      <c r="AGW215" s="267"/>
      <c r="AGX215" s="267"/>
      <c r="AGY215" s="267"/>
      <c r="AGZ215" s="267"/>
      <c r="AHA215" s="267"/>
      <c r="AHB215" s="267"/>
      <c r="AHC215" s="267"/>
      <c r="AHD215" s="267"/>
      <c r="AHE215" s="267"/>
      <c r="AHF215" s="267"/>
      <c r="AHG215" s="267"/>
      <c r="AHH215" s="267"/>
      <c r="AHI215" s="267"/>
      <c r="AHJ215" s="267"/>
      <c r="AHK215" s="267"/>
      <c r="AHL215" s="267"/>
      <c r="AHM215" s="267"/>
      <c r="AHN215" s="267"/>
      <c r="AHO215" s="267"/>
      <c r="AHP215" s="267"/>
      <c r="AHQ215" s="267"/>
      <c r="AHR215" s="267"/>
      <c r="AHS215" s="267"/>
      <c r="AHT215" s="267"/>
      <c r="AHU215" s="267"/>
      <c r="AHV215" s="267"/>
      <c r="AHW215" s="267"/>
      <c r="AHX215" s="267"/>
      <c r="AHY215" s="267"/>
      <c r="AHZ215" s="267"/>
      <c r="AIA215" s="267"/>
      <c r="AIB215" s="267"/>
      <c r="AIC215" s="267"/>
      <c r="AID215" s="267"/>
      <c r="AIE215" s="267"/>
      <c r="AIF215" s="267"/>
      <c r="AIG215" s="267"/>
      <c r="AIH215" s="267"/>
      <c r="AII215" s="267"/>
      <c r="AIJ215" s="267"/>
      <c r="AIK215" s="267"/>
      <c r="AIL215" s="267"/>
      <c r="AIM215" s="267"/>
      <c r="AIN215" s="267"/>
      <c r="AIO215" s="267"/>
      <c r="AIP215" s="267"/>
      <c r="AIQ215" s="267"/>
      <c r="AIR215" s="267"/>
      <c r="AIS215" s="267"/>
      <c r="AIT215" s="267"/>
      <c r="AIU215" s="267"/>
      <c r="AIV215" s="267"/>
      <c r="AIW215" s="267"/>
      <c r="AIX215" s="267"/>
      <c r="AIY215" s="267"/>
      <c r="AIZ215" s="267"/>
      <c r="AJA215" s="267"/>
      <c r="AJB215" s="267"/>
      <c r="AJC215" s="267"/>
      <c r="AJD215" s="267"/>
      <c r="AJE215" s="267"/>
      <c r="AJF215" s="267"/>
      <c r="AJG215" s="267"/>
      <c r="AJH215" s="267"/>
      <c r="AJI215" s="267"/>
      <c r="AJJ215" s="267"/>
      <c r="AJK215" s="267"/>
      <c r="AJL215" s="267"/>
      <c r="AJM215" s="267"/>
      <c r="AJN215" s="267"/>
      <c r="AJO215" s="267"/>
      <c r="AJP215" s="267"/>
      <c r="AJQ215" s="267"/>
      <c r="AJR215" s="267"/>
      <c r="AJS215" s="267"/>
      <c r="AJT215" s="267"/>
      <c r="AJU215" s="267"/>
      <c r="AJV215" s="267"/>
      <c r="AJW215" s="267"/>
      <c r="AJX215" s="267"/>
      <c r="AJY215" s="267"/>
      <c r="AJZ215" s="267"/>
      <c r="AKA215" s="267"/>
      <c r="AKB215" s="267"/>
      <c r="AKC215" s="267"/>
      <c r="AKD215" s="267"/>
      <c r="AKE215" s="267"/>
      <c r="AKF215" s="267"/>
      <c r="AKG215" s="267"/>
      <c r="AKH215" s="267"/>
      <c r="AKI215" s="267"/>
      <c r="AKJ215" s="267"/>
      <c r="AKK215" s="267"/>
      <c r="AKL215" s="267"/>
      <c r="AKM215" s="267"/>
      <c r="AKN215" s="267"/>
      <c r="AKO215" s="267"/>
      <c r="AKP215" s="267"/>
      <c r="AKQ215" s="267"/>
      <c r="AKR215" s="267"/>
      <c r="AKS215" s="267"/>
      <c r="AKT215" s="267"/>
      <c r="AKU215" s="267"/>
      <c r="AKV215" s="267"/>
      <c r="AKW215" s="267"/>
      <c r="AKX215" s="267"/>
      <c r="AKY215" s="267"/>
      <c r="AKZ215" s="267"/>
      <c r="ALA215" s="267"/>
      <c r="ALB215" s="267"/>
      <c r="ALC215" s="267"/>
      <c r="ALD215" s="267"/>
      <c r="ALE215" s="267"/>
      <c r="ALF215" s="267"/>
      <c r="ALG215" s="267"/>
      <c r="ALH215" s="267"/>
      <c r="ALI215" s="267"/>
      <c r="ALJ215" s="267"/>
      <c r="ALK215" s="267"/>
      <c r="ALL215" s="267"/>
      <c r="ALM215" s="267"/>
      <c r="ALN215" s="267"/>
      <c r="ALO215" s="267"/>
      <c r="ALP215" s="267"/>
      <c r="ALQ215" s="267"/>
      <c r="ALR215" s="267"/>
      <c r="ALS215" s="267"/>
      <c r="ALT215" s="267"/>
      <c r="ALU215" s="267"/>
      <c r="ALV215" s="267"/>
      <c r="ALW215" s="267"/>
      <c r="ALX215" s="267"/>
      <c r="ALY215" s="267"/>
      <c r="ALZ215" s="267"/>
      <c r="AMA215" s="267"/>
      <c r="AMB215" s="267"/>
      <c r="AMC215" s="267"/>
      <c r="AMD215" s="267"/>
      <c r="AME215" s="267"/>
      <c r="AMF215" s="267"/>
      <c r="AMG215" s="267"/>
      <c r="AMH215" s="267"/>
    </row>
    <row r="216" spans="1:1024" s="239" customFormat="1" ht="12.75">
      <c r="A216" s="1012" t="s">
        <v>2467</v>
      </c>
      <c r="B216" s="1007" t="s">
        <v>8425</v>
      </c>
      <c r="C216" s="1047">
        <v>325468740.67000002</v>
      </c>
      <c r="D216" s="1047">
        <v>-49097029.630000003</v>
      </c>
      <c r="E216" s="1047">
        <v>276371711.04000002</v>
      </c>
      <c r="F216" s="1047">
        <v>200703441.56</v>
      </c>
      <c r="G216" s="1047">
        <v>75668269.480000004</v>
      </c>
      <c r="H216" s="1054">
        <f t="shared" si="3"/>
        <v>0.72620834022680292</v>
      </c>
      <c r="I216" s="100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67"/>
      <c r="AF216" s="267"/>
      <c r="AG216" s="267"/>
      <c r="AH216" s="267"/>
      <c r="AI216" s="267"/>
      <c r="AJ216" s="267"/>
      <c r="AK216" s="267"/>
      <c r="AL216" s="267"/>
      <c r="AM216" s="267"/>
      <c r="AN216" s="267"/>
      <c r="AO216" s="267"/>
      <c r="AP216" s="267"/>
      <c r="AQ216" s="267"/>
      <c r="AR216" s="267"/>
      <c r="AS216" s="267"/>
      <c r="AT216" s="267"/>
      <c r="AU216" s="267"/>
      <c r="AV216" s="267"/>
      <c r="AW216" s="267"/>
      <c r="AX216" s="267"/>
      <c r="AY216" s="267"/>
      <c r="AZ216" s="267"/>
      <c r="BA216" s="267"/>
      <c r="BB216" s="267"/>
      <c r="BC216" s="267"/>
      <c r="BD216" s="267"/>
      <c r="BE216" s="267"/>
      <c r="BF216" s="267"/>
      <c r="BG216" s="267"/>
      <c r="BH216" s="267"/>
      <c r="BI216" s="267"/>
      <c r="BJ216" s="267"/>
      <c r="BK216" s="267"/>
      <c r="BL216" s="267"/>
      <c r="BM216" s="267"/>
      <c r="BN216" s="267"/>
      <c r="BO216" s="267"/>
      <c r="BP216" s="267"/>
      <c r="BQ216" s="267"/>
      <c r="BR216" s="267"/>
      <c r="BS216" s="267"/>
      <c r="BT216" s="267"/>
      <c r="BU216" s="267"/>
      <c r="BV216" s="267"/>
      <c r="BW216" s="267"/>
      <c r="BX216" s="267"/>
      <c r="BY216" s="267"/>
      <c r="BZ216" s="267"/>
      <c r="CA216" s="267"/>
      <c r="CB216" s="267"/>
      <c r="CC216" s="267"/>
      <c r="CD216" s="267"/>
      <c r="CE216" s="267"/>
      <c r="CF216" s="267"/>
      <c r="CG216" s="267"/>
      <c r="CH216" s="267"/>
      <c r="CI216" s="267"/>
      <c r="CJ216" s="267"/>
      <c r="CK216" s="267"/>
      <c r="CL216" s="267"/>
      <c r="CM216" s="267"/>
      <c r="CN216" s="267"/>
      <c r="CO216" s="267"/>
      <c r="CP216" s="267"/>
      <c r="CQ216" s="267"/>
      <c r="CR216" s="267"/>
      <c r="CS216" s="267"/>
      <c r="CT216" s="267"/>
      <c r="CU216" s="267"/>
      <c r="CV216" s="267"/>
      <c r="CW216" s="267"/>
      <c r="CX216" s="267"/>
      <c r="CY216" s="267"/>
      <c r="CZ216" s="267"/>
      <c r="DA216" s="267"/>
      <c r="DB216" s="267"/>
      <c r="DC216" s="267"/>
      <c r="DD216" s="267"/>
      <c r="DE216" s="267"/>
      <c r="DF216" s="267"/>
      <c r="DG216" s="267"/>
      <c r="DH216" s="267"/>
      <c r="DI216" s="267"/>
      <c r="DJ216" s="267"/>
      <c r="DK216" s="267"/>
      <c r="DL216" s="267"/>
      <c r="DM216" s="267"/>
      <c r="DN216" s="267"/>
      <c r="DO216" s="267"/>
      <c r="DP216" s="267"/>
      <c r="DQ216" s="267"/>
      <c r="DR216" s="267"/>
      <c r="DS216" s="267"/>
      <c r="DT216" s="267"/>
      <c r="DU216" s="267"/>
      <c r="DV216" s="267"/>
      <c r="DW216" s="267"/>
      <c r="DX216" s="267"/>
      <c r="DY216" s="267"/>
      <c r="DZ216" s="267"/>
      <c r="EA216" s="267"/>
      <c r="EB216" s="267"/>
      <c r="EC216" s="267"/>
      <c r="ED216" s="267"/>
      <c r="EE216" s="267"/>
      <c r="EF216" s="267"/>
      <c r="EG216" s="267"/>
      <c r="EH216" s="267"/>
      <c r="EI216" s="267"/>
      <c r="EJ216" s="267"/>
      <c r="EK216" s="267"/>
      <c r="EL216" s="267"/>
      <c r="EM216" s="267"/>
      <c r="EN216" s="267"/>
      <c r="EO216" s="267"/>
      <c r="EP216" s="267"/>
      <c r="EQ216" s="267"/>
      <c r="ER216" s="267"/>
      <c r="ES216" s="267"/>
      <c r="ET216" s="267"/>
      <c r="EU216" s="267"/>
      <c r="EV216" s="267"/>
      <c r="EW216" s="267"/>
      <c r="EX216" s="267"/>
      <c r="EY216" s="267"/>
      <c r="EZ216" s="267"/>
      <c r="FA216" s="267"/>
      <c r="FB216" s="267"/>
      <c r="FC216" s="267"/>
      <c r="FD216" s="267"/>
      <c r="FE216" s="267"/>
      <c r="FF216" s="267"/>
      <c r="FG216" s="267"/>
      <c r="FH216" s="267"/>
      <c r="FI216" s="267"/>
      <c r="FJ216" s="267"/>
      <c r="FK216" s="267"/>
      <c r="FL216" s="267"/>
      <c r="FM216" s="267"/>
      <c r="FN216" s="267"/>
      <c r="FO216" s="267"/>
      <c r="FP216" s="267"/>
      <c r="FQ216" s="267"/>
      <c r="FR216" s="267"/>
      <c r="FS216" s="267"/>
      <c r="FT216" s="267"/>
      <c r="FU216" s="267"/>
      <c r="FV216" s="267"/>
      <c r="FW216" s="267"/>
      <c r="FX216" s="267"/>
      <c r="FY216" s="267"/>
      <c r="FZ216" s="267"/>
      <c r="GA216" s="267"/>
      <c r="GB216" s="267"/>
      <c r="GC216" s="267"/>
      <c r="GD216" s="267"/>
      <c r="GE216" s="267"/>
      <c r="GF216" s="267"/>
      <c r="GG216" s="267"/>
      <c r="GH216" s="267"/>
      <c r="GI216" s="267"/>
      <c r="GJ216" s="267"/>
      <c r="GK216" s="267"/>
      <c r="GL216" s="267"/>
      <c r="GM216" s="267"/>
      <c r="GN216" s="267"/>
      <c r="GO216" s="267"/>
      <c r="GP216" s="267"/>
      <c r="GQ216" s="267"/>
      <c r="GR216" s="267"/>
      <c r="GS216" s="267"/>
      <c r="GT216" s="267"/>
      <c r="GU216" s="267"/>
      <c r="GV216" s="267"/>
      <c r="GW216" s="267"/>
      <c r="GX216" s="267"/>
      <c r="GY216" s="267"/>
      <c r="GZ216" s="267"/>
      <c r="HA216" s="267"/>
      <c r="HB216" s="267"/>
      <c r="HC216" s="267"/>
      <c r="HD216" s="267"/>
      <c r="HE216" s="267"/>
      <c r="HF216" s="267"/>
      <c r="HG216" s="267"/>
      <c r="HH216" s="267"/>
      <c r="HI216" s="267"/>
      <c r="HJ216" s="267"/>
      <c r="HK216" s="267"/>
      <c r="HL216" s="267"/>
      <c r="HM216" s="267"/>
      <c r="HN216" s="267"/>
      <c r="HO216" s="267"/>
      <c r="HP216" s="267"/>
      <c r="HQ216" s="267"/>
      <c r="HR216" s="267"/>
      <c r="HS216" s="267"/>
      <c r="HT216" s="267"/>
      <c r="HU216" s="267"/>
      <c r="HV216" s="267"/>
      <c r="HW216" s="267"/>
      <c r="HX216" s="267"/>
      <c r="HY216" s="267"/>
      <c r="HZ216" s="267"/>
      <c r="IA216" s="267"/>
      <c r="IB216" s="267"/>
      <c r="IC216" s="267"/>
      <c r="ID216" s="267"/>
      <c r="IE216" s="267"/>
      <c r="IF216" s="267"/>
      <c r="IG216" s="267"/>
      <c r="IH216" s="267"/>
      <c r="II216" s="267"/>
      <c r="IJ216" s="267"/>
      <c r="IK216" s="267"/>
      <c r="IL216" s="267"/>
      <c r="IM216" s="267"/>
      <c r="IN216" s="267"/>
      <c r="IO216" s="267"/>
      <c r="IP216" s="267"/>
      <c r="IQ216" s="267"/>
      <c r="IR216" s="267"/>
      <c r="IS216" s="267"/>
      <c r="IT216" s="267"/>
      <c r="IU216" s="267"/>
      <c r="IV216" s="267"/>
      <c r="IW216" s="267"/>
      <c r="IX216" s="267"/>
      <c r="IY216" s="267"/>
      <c r="IZ216" s="267"/>
      <c r="JA216" s="267"/>
      <c r="JB216" s="267"/>
      <c r="JC216" s="267"/>
      <c r="JD216" s="267"/>
      <c r="JE216" s="267"/>
      <c r="JF216" s="267"/>
      <c r="JG216" s="267"/>
      <c r="JH216" s="267"/>
      <c r="JI216" s="267"/>
      <c r="JJ216" s="267"/>
      <c r="JK216" s="267"/>
      <c r="JL216" s="267"/>
      <c r="JM216" s="267"/>
      <c r="JN216" s="267"/>
      <c r="JO216" s="267"/>
      <c r="JP216" s="267"/>
      <c r="JQ216" s="267"/>
      <c r="JR216" s="267"/>
      <c r="JS216" s="267"/>
      <c r="JT216" s="267"/>
      <c r="JU216" s="267"/>
      <c r="JV216" s="267"/>
      <c r="JW216" s="267"/>
      <c r="JX216" s="267"/>
      <c r="JY216" s="267"/>
      <c r="JZ216" s="267"/>
      <c r="KA216" s="267"/>
      <c r="KB216" s="267"/>
      <c r="KC216" s="267"/>
      <c r="KD216" s="267"/>
      <c r="KE216" s="267"/>
      <c r="KF216" s="267"/>
      <c r="KG216" s="267"/>
      <c r="KH216" s="267"/>
      <c r="KI216" s="267"/>
      <c r="KJ216" s="267"/>
      <c r="KK216" s="267"/>
      <c r="KL216" s="267"/>
      <c r="KM216" s="267"/>
      <c r="KN216" s="267"/>
      <c r="KO216" s="267"/>
      <c r="KP216" s="267"/>
      <c r="KQ216" s="267"/>
      <c r="KR216" s="267"/>
      <c r="KS216" s="267"/>
      <c r="KT216" s="267"/>
      <c r="KU216" s="267"/>
      <c r="KV216" s="267"/>
      <c r="KW216" s="267"/>
      <c r="KX216" s="267"/>
      <c r="KY216" s="267"/>
      <c r="KZ216" s="267"/>
      <c r="LA216" s="267"/>
      <c r="LB216" s="267"/>
      <c r="LC216" s="267"/>
      <c r="LD216" s="267"/>
      <c r="LE216" s="267"/>
      <c r="LF216" s="267"/>
      <c r="LG216" s="267"/>
      <c r="LH216" s="267"/>
      <c r="LI216" s="267"/>
      <c r="LJ216" s="267"/>
      <c r="LK216" s="267"/>
      <c r="LL216" s="267"/>
      <c r="LM216" s="267"/>
      <c r="LN216" s="267"/>
      <c r="LO216" s="267"/>
      <c r="LP216" s="267"/>
      <c r="LQ216" s="267"/>
      <c r="LR216" s="267"/>
      <c r="LS216" s="267"/>
      <c r="LT216" s="267"/>
      <c r="LU216" s="267"/>
      <c r="LV216" s="267"/>
      <c r="LW216" s="267"/>
      <c r="LX216" s="267"/>
      <c r="LY216" s="267"/>
      <c r="LZ216" s="267"/>
      <c r="MA216" s="267"/>
      <c r="MB216" s="267"/>
      <c r="MC216" s="267"/>
      <c r="MD216" s="267"/>
      <c r="ME216" s="267"/>
      <c r="MF216" s="267"/>
      <c r="MG216" s="267"/>
      <c r="MH216" s="267"/>
      <c r="MI216" s="267"/>
      <c r="MJ216" s="267"/>
      <c r="MK216" s="267"/>
      <c r="ML216" s="267"/>
      <c r="MM216" s="267"/>
      <c r="MN216" s="267"/>
      <c r="MO216" s="267"/>
      <c r="MP216" s="267"/>
      <c r="MQ216" s="267"/>
      <c r="MR216" s="267"/>
      <c r="MS216" s="267"/>
      <c r="MT216" s="267"/>
      <c r="MU216" s="267"/>
      <c r="MV216" s="267"/>
      <c r="MW216" s="267"/>
      <c r="MX216" s="267"/>
      <c r="MY216" s="267"/>
      <c r="MZ216" s="267"/>
      <c r="NA216" s="267"/>
      <c r="NB216" s="267"/>
      <c r="NC216" s="267"/>
      <c r="ND216" s="267"/>
      <c r="NE216" s="267"/>
      <c r="NF216" s="267"/>
      <c r="NG216" s="267"/>
      <c r="NH216" s="267"/>
      <c r="NI216" s="267"/>
      <c r="NJ216" s="267"/>
      <c r="NK216" s="267"/>
      <c r="NL216" s="267"/>
      <c r="NM216" s="267"/>
      <c r="NN216" s="267"/>
      <c r="NO216" s="267"/>
      <c r="NP216" s="267"/>
      <c r="NQ216" s="267"/>
      <c r="NR216" s="267"/>
      <c r="NS216" s="267"/>
      <c r="NT216" s="267"/>
      <c r="NU216" s="267"/>
      <c r="NV216" s="267"/>
      <c r="NW216" s="267"/>
      <c r="NX216" s="267"/>
      <c r="NY216" s="267"/>
      <c r="NZ216" s="267"/>
      <c r="OA216" s="267"/>
      <c r="OB216" s="267"/>
      <c r="OC216" s="267"/>
      <c r="OD216" s="267"/>
      <c r="OE216" s="267"/>
      <c r="OF216" s="267"/>
      <c r="OG216" s="267"/>
      <c r="OH216" s="267"/>
      <c r="OI216" s="267"/>
      <c r="OJ216" s="267"/>
      <c r="OK216" s="267"/>
      <c r="OL216" s="267"/>
      <c r="OM216" s="267"/>
      <c r="ON216" s="267"/>
      <c r="OO216" s="267"/>
      <c r="OP216" s="267"/>
      <c r="OQ216" s="267"/>
      <c r="OR216" s="267"/>
      <c r="OS216" s="267"/>
      <c r="OT216" s="267"/>
      <c r="OU216" s="267"/>
      <c r="OV216" s="267"/>
      <c r="OW216" s="267"/>
      <c r="OX216" s="267"/>
      <c r="OY216" s="267"/>
      <c r="OZ216" s="267"/>
      <c r="PA216" s="267"/>
      <c r="PB216" s="267"/>
      <c r="PC216" s="267"/>
      <c r="PD216" s="267"/>
      <c r="PE216" s="267"/>
      <c r="PF216" s="267"/>
      <c r="PG216" s="267"/>
      <c r="PH216" s="267"/>
      <c r="PI216" s="267"/>
      <c r="PJ216" s="267"/>
      <c r="PK216" s="267"/>
      <c r="PL216" s="267"/>
      <c r="PM216" s="267"/>
      <c r="PN216" s="267"/>
      <c r="PO216" s="267"/>
      <c r="PP216" s="267"/>
      <c r="PQ216" s="267"/>
      <c r="PR216" s="267"/>
      <c r="PS216" s="267"/>
      <c r="PT216" s="267"/>
      <c r="PU216" s="267"/>
      <c r="PV216" s="267"/>
      <c r="PW216" s="267"/>
      <c r="PX216" s="267"/>
      <c r="PY216" s="267"/>
      <c r="PZ216" s="267"/>
      <c r="QA216" s="267"/>
      <c r="QB216" s="267"/>
      <c r="QC216" s="267"/>
      <c r="QD216" s="267"/>
      <c r="QE216" s="267"/>
      <c r="QF216" s="267"/>
      <c r="QG216" s="267"/>
      <c r="QH216" s="267"/>
      <c r="QI216" s="267"/>
      <c r="QJ216" s="267"/>
      <c r="QK216" s="267"/>
      <c r="QL216" s="267"/>
      <c r="QM216" s="267"/>
      <c r="QN216" s="267"/>
      <c r="QO216" s="267"/>
      <c r="QP216" s="267"/>
      <c r="QQ216" s="267"/>
      <c r="QR216" s="267"/>
      <c r="QS216" s="267"/>
      <c r="QT216" s="267"/>
      <c r="QU216" s="267"/>
      <c r="QV216" s="267"/>
      <c r="QW216" s="267"/>
      <c r="QX216" s="267"/>
      <c r="QY216" s="267"/>
      <c r="QZ216" s="267"/>
      <c r="RA216" s="267"/>
      <c r="RB216" s="267"/>
      <c r="RC216" s="267"/>
      <c r="RD216" s="267"/>
      <c r="RE216" s="267"/>
      <c r="RF216" s="267"/>
      <c r="RG216" s="267"/>
      <c r="RH216" s="267"/>
      <c r="RI216" s="267"/>
      <c r="RJ216" s="267"/>
      <c r="RK216" s="267"/>
      <c r="RL216" s="267"/>
      <c r="RM216" s="267"/>
      <c r="RN216" s="267"/>
      <c r="RO216" s="267"/>
      <c r="RP216" s="267"/>
      <c r="RQ216" s="267"/>
      <c r="RR216" s="267"/>
      <c r="RS216" s="267"/>
      <c r="RT216" s="267"/>
      <c r="RU216" s="267"/>
      <c r="RV216" s="267"/>
      <c r="RW216" s="267"/>
      <c r="RX216" s="267"/>
      <c r="RY216" s="267"/>
      <c r="RZ216" s="267"/>
      <c r="SA216" s="267"/>
      <c r="SB216" s="267"/>
      <c r="SC216" s="267"/>
      <c r="SD216" s="267"/>
      <c r="SE216" s="267"/>
      <c r="SF216" s="267"/>
      <c r="SG216" s="267"/>
      <c r="SH216" s="267"/>
      <c r="SI216" s="267"/>
      <c r="SJ216" s="267"/>
      <c r="SK216" s="267"/>
      <c r="SL216" s="267"/>
      <c r="SM216" s="267"/>
      <c r="SN216" s="267"/>
      <c r="SO216" s="267"/>
      <c r="SP216" s="267"/>
      <c r="SQ216" s="267"/>
      <c r="SR216" s="267"/>
      <c r="SS216" s="267"/>
      <c r="ST216" s="267"/>
      <c r="SU216" s="267"/>
      <c r="SV216" s="267"/>
      <c r="SW216" s="267"/>
      <c r="SX216" s="267"/>
      <c r="SY216" s="267"/>
      <c r="SZ216" s="267"/>
      <c r="TA216" s="267"/>
      <c r="TB216" s="267"/>
      <c r="TC216" s="267"/>
      <c r="TD216" s="267"/>
      <c r="TE216" s="267"/>
      <c r="TF216" s="267"/>
      <c r="TG216" s="267"/>
      <c r="TH216" s="267"/>
      <c r="TI216" s="267"/>
      <c r="TJ216" s="267"/>
      <c r="TK216" s="267"/>
      <c r="TL216" s="267"/>
      <c r="TM216" s="267"/>
      <c r="TN216" s="267"/>
      <c r="TO216" s="267"/>
      <c r="TP216" s="267"/>
      <c r="TQ216" s="267"/>
      <c r="TR216" s="267"/>
      <c r="TS216" s="267"/>
      <c r="TT216" s="267"/>
      <c r="TU216" s="267"/>
      <c r="TV216" s="267"/>
      <c r="TW216" s="267"/>
      <c r="TX216" s="267"/>
      <c r="TY216" s="267"/>
      <c r="TZ216" s="267"/>
      <c r="UA216" s="267"/>
      <c r="UB216" s="267"/>
      <c r="UC216" s="267"/>
      <c r="UD216" s="267"/>
      <c r="UE216" s="267"/>
      <c r="UF216" s="267"/>
      <c r="UG216" s="267"/>
      <c r="UH216" s="267"/>
      <c r="UI216" s="267"/>
      <c r="UJ216" s="267"/>
      <c r="UK216" s="267"/>
      <c r="UL216" s="267"/>
      <c r="UM216" s="267"/>
      <c r="UN216" s="267"/>
      <c r="UO216" s="267"/>
      <c r="UP216" s="267"/>
      <c r="UQ216" s="267"/>
      <c r="UR216" s="267"/>
      <c r="US216" s="267"/>
      <c r="UT216" s="267"/>
      <c r="UU216" s="267"/>
      <c r="UV216" s="267"/>
      <c r="UW216" s="267"/>
      <c r="UX216" s="267"/>
      <c r="UY216" s="267"/>
      <c r="UZ216" s="267"/>
      <c r="VA216" s="267"/>
      <c r="VB216" s="267"/>
      <c r="VC216" s="267"/>
      <c r="VD216" s="267"/>
      <c r="VE216" s="267"/>
      <c r="VF216" s="267"/>
      <c r="VG216" s="267"/>
      <c r="VH216" s="267"/>
      <c r="VI216" s="267"/>
      <c r="VJ216" s="267"/>
      <c r="VK216" s="267"/>
      <c r="VL216" s="267"/>
      <c r="VM216" s="267"/>
      <c r="VN216" s="267"/>
      <c r="VO216" s="267"/>
      <c r="VP216" s="267"/>
      <c r="VQ216" s="267"/>
      <c r="VR216" s="267"/>
      <c r="VS216" s="267"/>
      <c r="VT216" s="267"/>
      <c r="VU216" s="267"/>
      <c r="VV216" s="267"/>
      <c r="VW216" s="267"/>
      <c r="VX216" s="267"/>
      <c r="VY216" s="267"/>
      <c r="VZ216" s="267"/>
      <c r="WA216" s="267"/>
      <c r="WB216" s="267"/>
      <c r="WC216" s="267"/>
      <c r="WD216" s="267"/>
      <c r="WE216" s="267"/>
      <c r="WF216" s="267"/>
      <c r="WG216" s="267"/>
      <c r="WH216" s="267"/>
      <c r="WI216" s="267"/>
      <c r="WJ216" s="267"/>
      <c r="WK216" s="267"/>
      <c r="WL216" s="267"/>
      <c r="WM216" s="267"/>
      <c r="WN216" s="267"/>
      <c r="WO216" s="267"/>
      <c r="WP216" s="267"/>
      <c r="WQ216" s="267"/>
      <c r="WR216" s="267"/>
      <c r="WS216" s="267"/>
      <c r="WT216" s="267"/>
      <c r="WU216" s="267"/>
      <c r="WV216" s="267"/>
      <c r="WW216" s="267"/>
      <c r="WX216" s="267"/>
      <c r="WY216" s="267"/>
      <c r="WZ216" s="267"/>
      <c r="XA216" s="267"/>
      <c r="XB216" s="267"/>
      <c r="XC216" s="267"/>
      <c r="XD216" s="267"/>
      <c r="XE216" s="267"/>
      <c r="XF216" s="267"/>
      <c r="XG216" s="267"/>
      <c r="XH216" s="267"/>
      <c r="XI216" s="267"/>
      <c r="XJ216" s="267"/>
      <c r="XK216" s="267"/>
      <c r="XL216" s="267"/>
      <c r="XM216" s="267"/>
      <c r="XN216" s="267"/>
      <c r="XO216" s="267"/>
      <c r="XP216" s="267"/>
      <c r="XQ216" s="267"/>
      <c r="XR216" s="267"/>
      <c r="XS216" s="267"/>
      <c r="XT216" s="267"/>
      <c r="XU216" s="267"/>
      <c r="XV216" s="267"/>
      <c r="XW216" s="267"/>
      <c r="XX216" s="267"/>
      <c r="XY216" s="267"/>
      <c r="XZ216" s="267"/>
      <c r="YA216" s="267"/>
      <c r="YB216" s="267"/>
      <c r="YC216" s="267"/>
      <c r="YD216" s="267"/>
      <c r="YE216" s="267"/>
      <c r="YF216" s="267"/>
      <c r="YG216" s="267"/>
      <c r="YH216" s="267"/>
      <c r="YI216" s="267"/>
      <c r="YJ216" s="267"/>
      <c r="YK216" s="267"/>
      <c r="YL216" s="267"/>
      <c r="YM216" s="267"/>
      <c r="YN216" s="267"/>
      <c r="YO216" s="267"/>
      <c r="YP216" s="267"/>
      <c r="YQ216" s="267"/>
      <c r="YR216" s="267"/>
      <c r="YS216" s="267"/>
      <c r="YT216" s="267"/>
      <c r="YU216" s="267"/>
      <c r="YV216" s="267"/>
      <c r="YW216" s="267"/>
      <c r="YX216" s="267"/>
      <c r="YY216" s="267"/>
      <c r="YZ216" s="267"/>
      <c r="ZA216" s="267"/>
      <c r="ZB216" s="267"/>
      <c r="ZC216" s="267"/>
      <c r="ZD216" s="267"/>
      <c r="ZE216" s="267"/>
      <c r="ZF216" s="267"/>
      <c r="ZG216" s="267"/>
      <c r="ZH216" s="267"/>
      <c r="ZI216" s="267"/>
      <c r="ZJ216" s="267"/>
      <c r="ZK216" s="267"/>
      <c r="ZL216" s="267"/>
      <c r="ZM216" s="267"/>
      <c r="ZN216" s="267"/>
      <c r="ZO216" s="267"/>
      <c r="ZP216" s="267"/>
      <c r="ZQ216" s="267"/>
      <c r="ZR216" s="267"/>
      <c r="ZS216" s="267"/>
      <c r="ZT216" s="267"/>
      <c r="ZU216" s="267"/>
      <c r="ZV216" s="267"/>
      <c r="ZW216" s="267"/>
      <c r="ZX216" s="267"/>
      <c r="ZY216" s="267"/>
      <c r="ZZ216" s="267"/>
      <c r="AAA216" s="267"/>
      <c r="AAB216" s="267"/>
      <c r="AAC216" s="267"/>
      <c r="AAD216" s="267"/>
      <c r="AAE216" s="267"/>
      <c r="AAF216" s="267"/>
      <c r="AAG216" s="267"/>
      <c r="AAH216" s="267"/>
      <c r="AAI216" s="267"/>
      <c r="AAJ216" s="267"/>
      <c r="AAK216" s="267"/>
      <c r="AAL216" s="267"/>
      <c r="AAM216" s="267"/>
      <c r="AAN216" s="267"/>
      <c r="AAO216" s="267"/>
      <c r="AAP216" s="267"/>
      <c r="AAQ216" s="267"/>
      <c r="AAR216" s="267"/>
      <c r="AAS216" s="267"/>
      <c r="AAT216" s="267"/>
      <c r="AAU216" s="267"/>
      <c r="AAV216" s="267"/>
      <c r="AAW216" s="267"/>
      <c r="AAX216" s="267"/>
      <c r="AAY216" s="267"/>
      <c r="AAZ216" s="267"/>
      <c r="ABA216" s="267"/>
      <c r="ABB216" s="267"/>
      <c r="ABC216" s="267"/>
      <c r="ABD216" s="267"/>
      <c r="ABE216" s="267"/>
      <c r="ABF216" s="267"/>
      <c r="ABG216" s="267"/>
      <c r="ABH216" s="267"/>
      <c r="ABI216" s="267"/>
      <c r="ABJ216" s="267"/>
      <c r="ABK216" s="267"/>
      <c r="ABL216" s="267"/>
      <c r="ABM216" s="267"/>
      <c r="ABN216" s="267"/>
      <c r="ABO216" s="267"/>
      <c r="ABP216" s="267"/>
      <c r="ABQ216" s="267"/>
      <c r="ABR216" s="267"/>
      <c r="ABS216" s="267"/>
      <c r="ABT216" s="267"/>
      <c r="ABU216" s="267"/>
      <c r="ABV216" s="267"/>
      <c r="ABW216" s="267"/>
      <c r="ABX216" s="267"/>
      <c r="ABY216" s="267"/>
      <c r="ABZ216" s="267"/>
      <c r="ACA216" s="267"/>
      <c r="ACB216" s="267"/>
      <c r="ACC216" s="267"/>
      <c r="ACD216" s="267"/>
      <c r="ACE216" s="267"/>
      <c r="ACF216" s="267"/>
      <c r="ACG216" s="267"/>
      <c r="ACH216" s="267"/>
      <c r="ACI216" s="267"/>
      <c r="ACJ216" s="267"/>
      <c r="ACK216" s="267"/>
      <c r="ACL216" s="267"/>
      <c r="ACM216" s="267"/>
      <c r="ACN216" s="267"/>
      <c r="ACO216" s="267"/>
      <c r="ACP216" s="267"/>
      <c r="ACQ216" s="267"/>
      <c r="ACR216" s="267"/>
      <c r="ACS216" s="267"/>
      <c r="ACT216" s="267"/>
      <c r="ACU216" s="267"/>
      <c r="ACV216" s="267"/>
      <c r="ACW216" s="267"/>
      <c r="ACX216" s="267"/>
      <c r="ACY216" s="267"/>
      <c r="ACZ216" s="267"/>
      <c r="ADA216" s="267"/>
      <c r="ADB216" s="267"/>
      <c r="ADC216" s="267"/>
      <c r="ADD216" s="267"/>
      <c r="ADE216" s="267"/>
      <c r="ADF216" s="267"/>
      <c r="ADG216" s="267"/>
      <c r="ADH216" s="267"/>
      <c r="ADI216" s="267"/>
      <c r="ADJ216" s="267"/>
      <c r="ADK216" s="267"/>
      <c r="ADL216" s="267"/>
      <c r="ADM216" s="267"/>
      <c r="ADN216" s="267"/>
      <c r="ADO216" s="267"/>
      <c r="ADP216" s="267"/>
      <c r="ADQ216" s="267"/>
      <c r="ADR216" s="267"/>
      <c r="ADS216" s="267"/>
      <c r="ADT216" s="267"/>
      <c r="ADU216" s="267"/>
      <c r="ADV216" s="267"/>
      <c r="ADW216" s="267"/>
      <c r="ADX216" s="267"/>
      <c r="ADY216" s="267"/>
      <c r="ADZ216" s="267"/>
      <c r="AEA216" s="267"/>
      <c r="AEB216" s="267"/>
      <c r="AEC216" s="267"/>
      <c r="AED216" s="267"/>
      <c r="AEE216" s="267"/>
      <c r="AEF216" s="267"/>
      <c r="AEG216" s="267"/>
      <c r="AEH216" s="267"/>
      <c r="AEI216" s="267"/>
      <c r="AEJ216" s="267"/>
      <c r="AEK216" s="267"/>
      <c r="AEL216" s="267"/>
      <c r="AEM216" s="267"/>
      <c r="AEN216" s="267"/>
      <c r="AEO216" s="267"/>
      <c r="AEP216" s="267"/>
      <c r="AEQ216" s="267"/>
      <c r="AER216" s="267"/>
      <c r="AES216" s="267"/>
      <c r="AET216" s="267"/>
      <c r="AEU216" s="267"/>
      <c r="AEV216" s="267"/>
      <c r="AEW216" s="267"/>
      <c r="AEX216" s="267"/>
      <c r="AEY216" s="267"/>
      <c r="AEZ216" s="267"/>
      <c r="AFA216" s="267"/>
      <c r="AFB216" s="267"/>
      <c r="AFC216" s="267"/>
      <c r="AFD216" s="267"/>
      <c r="AFE216" s="267"/>
      <c r="AFF216" s="267"/>
      <c r="AFG216" s="267"/>
      <c r="AFH216" s="267"/>
      <c r="AFI216" s="267"/>
      <c r="AFJ216" s="267"/>
      <c r="AFK216" s="267"/>
      <c r="AFL216" s="267"/>
      <c r="AFM216" s="267"/>
      <c r="AFN216" s="267"/>
      <c r="AFO216" s="267"/>
      <c r="AFP216" s="267"/>
      <c r="AFQ216" s="267"/>
      <c r="AFR216" s="267"/>
      <c r="AFS216" s="267"/>
      <c r="AFT216" s="267"/>
      <c r="AFU216" s="267"/>
      <c r="AFV216" s="267"/>
      <c r="AFW216" s="267"/>
      <c r="AFX216" s="267"/>
      <c r="AFY216" s="267"/>
      <c r="AFZ216" s="267"/>
      <c r="AGA216" s="267"/>
      <c r="AGB216" s="267"/>
      <c r="AGC216" s="267"/>
      <c r="AGD216" s="267"/>
      <c r="AGE216" s="267"/>
      <c r="AGF216" s="267"/>
      <c r="AGG216" s="267"/>
      <c r="AGH216" s="267"/>
      <c r="AGI216" s="267"/>
      <c r="AGJ216" s="267"/>
      <c r="AGK216" s="267"/>
      <c r="AGL216" s="267"/>
      <c r="AGM216" s="267"/>
      <c r="AGN216" s="267"/>
      <c r="AGO216" s="267"/>
      <c r="AGP216" s="267"/>
      <c r="AGQ216" s="267"/>
      <c r="AGR216" s="267"/>
      <c r="AGS216" s="267"/>
      <c r="AGT216" s="267"/>
      <c r="AGU216" s="267"/>
      <c r="AGV216" s="267"/>
      <c r="AGW216" s="267"/>
      <c r="AGX216" s="267"/>
      <c r="AGY216" s="267"/>
      <c r="AGZ216" s="267"/>
      <c r="AHA216" s="267"/>
      <c r="AHB216" s="267"/>
      <c r="AHC216" s="267"/>
      <c r="AHD216" s="267"/>
      <c r="AHE216" s="267"/>
      <c r="AHF216" s="267"/>
      <c r="AHG216" s="267"/>
      <c r="AHH216" s="267"/>
      <c r="AHI216" s="267"/>
      <c r="AHJ216" s="267"/>
      <c r="AHK216" s="267"/>
      <c r="AHL216" s="267"/>
      <c r="AHM216" s="267"/>
      <c r="AHN216" s="267"/>
      <c r="AHO216" s="267"/>
      <c r="AHP216" s="267"/>
      <c r="AHQ216" s="267"/>
      <c r="AHR216" s="267"/>
      <c r="AHS216" s="267"/>
      <c r="AHT216" s="267"/>
      <c r="AHU216" s="267"/>
      <c r="AHV216" s="267"/>
      <c r="AHW216" s="267"/>
      <c r="AHX216" s="267"/>
      <c r="AHY216" s="267"/>
      <c r="AHZ216" s="267"/>
      <c r="AIA216" s="267"/>
      <c r="AIB216" s="267"/>
      <c r="AIC216" s="267"/>
      <c r="AID216" s="267"/>
      <c r="AIE216" s="267"/>
      <c r="AIF216" s="267"/>
      <c r="AIG216" s="267"/>
      <c r="AIH216" s="267"/>
      <c r="AII216" s="267"/>
      <c r="AIJ216" s="267"/>
      <c r="AIK216" s="267"/>
      <c r="AIL216" s="267"/>
      <c r="AIM216" s="267"/>
      <c r="AIN216" s="267"/>
      <c r="AIO216" s="267"/>
      <c r="AIP216" s="267"/>
      <c r="AIQ216" s="267"/>
      <c r="AIR216" s="267"/>
      <c r="AIS216" s="267"/>
      <c r="AIT216" s="267"/>
      <c r="AIU216" s="267"/>
      <c r="AIV216" s="267"/>
      <c r="AIW216" s="267"/>
      <c r="AIX216" s="267"/>
      <c r="AIY216" s="267"/>
      <c r="AIZ216" s="267"/>
      <c r="AJA216" s="267"/>
      <c r="AJB216" s="267"/>
      <c r="AJC216" s="267"/>
      <c r="AJD216" s="267"/>
      <c r="AJE216" s="267"/>
      <c r="AJF216" s="267"/>
      <c r="AJG216" s="267"/>
      <c r="AJH216" s="267"/>
      <c r="AJI216" s="267"/>
      <c r="AJJ216" s="267"/>
      <c r="AJK216" s="267"/>
      <c r="AJL216" s="267"/>
      <c r="AJM216" s="267"/>
      <c r="AJN216" s="267"/>
      <c r="AJO216" s="267"/>
      <c r="AJP216" s="267"/>
      <c r="AJQ216" s="267"/>
      <c r="AJR216" s="267"/>
      <c r="AJS216" s="267"/>
      <c r="AJT216" s="267"/>
      <c r="AJU216" s="267"/>
      <c r="AJV216" s="267"/>
      <c r="AJW216" s="267"/>
      <c r="AJX216" s="267"/>
      <c r="AJY216" s="267"/>
      <c r="AJZ216" s="267"/>
      <c r="AKA216" s="267"/>
      <c r="AKB216" s="267"/>
      <c r="AKC216" s="267"/>
      <c r="AKD216" s="267"/>
      <c r="AKE216" s="267"/>
      <c r="AKF216" s="267"/>
      <c r="AKG216" s="267"/>
      <c r="AKH216" s="267"/>
      <c r="AKI216" s="267"/>
      <c r="AKJ216" s="267"/>
      <c r="AKK216" s="267"/>
      <c r="AKL216" s="267"/>
      <c r="AKM216" s="267"/>
      <c r="AKN216" s="267"/>
      <c r="AKO216" s="267"/>
      <c r="AKP216" s="267"/>
      <c r="AKQ216" s="267"/>
      <c r="AKR216" s="267"/>
      <c r="AKS216" s="267"/>
      <c r="AKT216" s="267"/>
      <c r="AKU216" s="267"/>
      <c r="AKV216" s="267"/>
      <c r="AKW216" s="267"/>
      <c r="AKX216" s="267"/>
      <c r="AKY216" s="267"/>
      <c r="AKZ216" s="267"/>
      <c r="ALA216" s="267"/>
      <c r="ALB216" s="267"/>
      <c r="ALC216" s="267"/>
      <c r="ALD216" s="267"/>
      <c r="ALE216" s="267"/>
      <c r="ALF216" s="267"/>
      <c r="ALG216" s="267"/>
      <c r="ALH216" s="267"/>
      <c r="ALI216" s="267"/>
      <c r="ALJ216" s="267"/>
      <c r="ALK216" s="267"/>
      <c r="ALL216" s="267"/>
      <c r="ALM216" s="267"/>
      <c r="ALN216" s="267"/>
      <c r="ALO216" s="267"/>
      <c r="ALP216" s="267"/>
      <c r="ALQ216" s="267"/>
      <c r="ALR216" s="267"/>
      <c r="ALS216" s="267"/>
      <c r="ALT216" s="267"/>
      <c r="ALU216" s="267"/>
      <c r="ALV216" s="267"/>
      <c r="ALW216" s="267"/>
      <c r="ALX216" s="267"/>
      <c r="ALY216" s="267"/>
      <c r="ALZ216" s="267"/>
      <c r="AMA216" s="267"/>
      <c r="AMB216" s="267"/>
      <c r="AMC216" s="267"/>
      <c r="AMD216" s="267"/>
      <c r="AME216" s="267"/>
      <c r="AMF216" s="267"/>
      <c r="AMG216" s="267"/>
      <c r="AMH216" s="267"/>
    </row>
    <row r="217" spans="1:1024" s="239" customFormat="1" ht="12.75">
      <c r="A217" s="1012" t="s">
        <v>2468</v>
      </c>
      <c r="B217" s="1007" t="s">
        <v>8426</v>
      </c>
      <c r="C217" s="1047">
        <v>325468740.67000002</v>
      </c>
      <c r="D217" s="1047">
        <v>-49097029.630000003</v>
      </c>
      <c r="E217" s="1047">
        <v>276371711.04000002</v>
      </c>
      <c r="F217" s="1047">
        <v>200703441.56</v>
      </c>
      <c r="G217" s="1047">
        <v>75668269.480000004</v>
      </c>
      <c r="H217" s="1054">
        <f t="shared" si="3"/>
        <v>0.72620834022680292</v>
      </c>
      <c r="I217" s="1007"/>
      <c r="J217" s="267"/>
      <c r="K217" s="267"/>
      <c r="L217" s="267"/>
      <c r="M217" s="267"/>
      <c r="N217" s="267"/>
      <c r="O217" s="267"/>
      <c r="P217" s="267"/>
      <c r="Q217" s="267"/>
      <c r="R217" s="267"/>
      <c r="S217" s="267"/>
      <c r="T217" s="267"/>
      <c r="U217" s="267"/>
      <c r="V217" s="267"/>
      <c r="W217" s="267"/>
      <c r="X217" s="267"/>
      <c r="Y217" s="267"/>
      <c r="Z217" s="267"/>
      <c r="AA217" s="267"/>
      <c r="AB217" s="267"/>
      <c r="AC217" s="267"/>
      <c r="AD217" s="267"/>
      <c r="AE217" s="267"/>
      <c r="AF217" s="267"/>
      <c r="AG217" s="267"/>
      <c r="AH217" s="267"/>
      <c r="AI217" s="267"/>
      <c r="AJ217" s="267"/>
      <c r="AK217" s="267"/>
      <c r="AL217" s="267"/>
      <c r="AM217" s="267"/>
      <c r="AN217" s="267"/>
      <c r="AO217" s="267"/>
      <c r="AP217" s="267"/>
      <c r="AQ217" s="267"/>
      <c r="AR217" s="267"/>
      <c r="AS217" s="267"/>
      <c r="AT217" s="267"/>
      <c r="AU217" s="267"/>
      <c r="AV217" s="267"/>
      <c r="AW217" s="267"/>
      <c r="AX217" s="267"/>
      <c r="AY217" s="267"/>
      <c r="AZ217" s="267"/>
      <c r="BA217" s="267"/>
      <c r="BB217" s="267"/>
      <c r="BC217" s="267"/>
      <c r="BD217" s="267"/>
      <c r="BE217" s="267"/>
      <c r="BF217" s="267"/>
      <c r="BG217" s="267"/>
      <c r="BH217" s="267"/>
      <c r="BI217" s="267"/>
      <c r="BJ217" s="267"/>
      <c r="BK217" s="267"/>
      <c r="BL217" s="267"/>
      <c r="BM217" s="267"/>
      <c r="BN217" s="267"/>
      <c r="BO217" s="267"/>
      <c r="BP217" s="267"/>
      <c r="BQ217" s="267"/>
      <c r="BR217" s="267"/>
      <c r="BS217" s="267"/>
      <c r="BT217" s="267"/>
      <c r="BU217" s="267"/>
      <c r="BV217" s="267"/>
      <c r="BW217" s="267"/>
      <c r="BX217" s="267"/>
      <c r="BY217" s="267"/>
      <c r="BZ217" s="267"/>
      <c r="CA217" s="267"/>
      <c r="CB217" s="267"/>
      <c r="CC217" s="267"/>
      <c r="CD217" s="267"/>
      <c r="CE217" s="267"/>
      <c r="CF217" s="267"/>
      <c r="CG217" s="267"/>
      <c r="CH217" s="267"/>
      <c r="CI217" s="267"/>
      <c r="CJ217" s="267"/>
      <c r="CK217" s="267"/>
      <c r="CL217" s="267"/>
      <c r="CM217" s="267"/>
      <c r="CN217" s="267"/>
      <c r="CO217" s="267"/>
      <c r="CP217" s="267"/>
      <c r="CQ217" s="267"/>
      <c r="CR217" s="267"/>
      <c r="CS217" s="267"/>
      <c r="CT217" s="267"/>
      <c r="CU217" s="267"/>
      <c r="CV217" s="267"/>
      <c r="CW217" s="267"/>
      <c r="CX217" s="267"/>
      <c r="CY217" s="267"/>
      <c r="CZ217" s="267"/>
      <c r="DA217" s="267"/>
      <c r="DB217" s="267"/>
      <c r="DC217" s="267"/>
      <c r="DD217" s="267"/>
      <c r="DE217" s="267"/>
      <c r="DF217" s="267"/>
      <c r="DG217" s="267"/>
      <c r="DH217" s="267"/>
      <c r="DI217" s="267"/>
      <c r="DJ217" s="267"/>
      <c r="DK217" s="267"/>
      <c r="DL217" s="267"/>
      <c r="DM217" s="267"/>
      <c r="DN217" s="267"/>
      <c r="DO217" s="267"/>
      <c r="DP217" s="267"/>
      <c r="DQ217" s="267"/>
      <c r="DR217" s="267"/>
      <c r="DS217" s="267"/>
      <c r="DT217" s="267"/>
      <c r="DU217" s="267"/>
      <c r="DV217" s="267"/>
      <c r="DW217" s="267"/>
      <c r="DX217" s="267"/>
      <c r="DY217" s="267"/>
      <c r="DZ217" s="267"/>
      <c r="EA217" s="267"/>
      <c r="EB217" s="267"/>
      <c r="EC217" s="267"/>
      <c r="ED217" s="267"/>
      <c r="EE217" s="267"/>
      <c r="EF217" s="267"/>
      <c r="EG217" s="267"/>
      <c r="EH217" s="267"/>
      <c r="EI217" s="267"/>
      <c r="EJ217" s="267"/>
      <c r="EK217" s="267"/>
      <c r="EL217" s="267"/>
      <c r="EM217" s="267"/>
      <c r="EN217" s="267"/>
      <c r="EO217" s="267"/>
      <c r="EP217" s="267"/>
      <c r="EQ217" s="267"/>
      <c r="ER217" s="267"/>
      <c r="ES217" s="267"/>
      <c r="ET217" s="267"/>
      <c r="EU217" s="267"/>
      <c r="EV217" s="267"/>
      <c r="EW217" s="267"/>
      <c r="EX217" s="267"/>
      <c r="EY217" s="267"/>
      <c r="EZ217" s="267"/>
      <c r="FA217" s="267"/>
      <c r="FB217" s="267"/>
      <c r="FC217" s="267"/>
      <c r="FD217" s="267"/>
      <c r="FE217" s="267"/>
      <c r="FF217" s="267"/>
      <c r="FG217" s="267"/>
      <c r="FH217" s="267"/>
      <c r="FI217" s="267"/>
      <c r="FJ217" s="267"/>
      <c r="FK217" s="267"/>
      <c r="FL217" s="267"/>
      <c r="FM217" s="267"/>
      <c r="FN217" s="267"/>
      <c r="FO217" s="267"/>
      <c r="FP217" s="267"/>
      <c r="FQ217" s="267"/>
      <c r="FR217" s="267"/>
      <c r="FS217" s="267"/>
      <c r="FT217" s="267"/>
      <c r="FU217" s="267"/>
      <c r="FV217" s="267"/>
      <c r="FW217" s="267"/>
      <c r="FX217" s="267"/>
      <c r="FY217" s="267"/>
      <c r="FZ217" s="267"/>
      <c r="GA217" s="267"/>
      <c r="GB217" s="267"/>
      <c r="GC217" s="267"/>
      <c r="GD217" s="267"/>
      <c r="GE217" s="267"/>
      <c r="GF217" s="267"/>
      <c r="GG217" s="267"/>
      <c r="GH217" s="267"/>
      <c r="GI217" s="267"/>
      <c r="GJ217" s="267"/>
      <c r="GK217" s="267"/>
      <c r="GL217" s="267"/>
      <c r="GM217" s="267"/>
      <c r="GN217" s="267"/>
      <c r="GO217" s="267"/>
      <c r="GP217" s="267"/>
      <c r="GQ217" s="267"/>
      <c r="GR217" s="267"/>
      <c r="GS217" s="267"/>
      <c r="GT217" s="267"/>
      <c r="GU217" s="267"/>
      <c r="GV217" s="267"/>
      <c r="GW217" s="267"/>
      <c r="GX217" s="267"/>
      <c r="GY217" s="267"/>
      <c r="GZ217" s="267"/>
      <c r="HA217" s="267"/>
      <c r="HB217" s="267"/>
      <c r="HC217" s="267"/>
      <c r="HD217" s="267"/>
      <c r="HE217" s="267"/>
      <c r="HF217" s="267"/>
      <c r="HG217" s="267"/>
      <c r="HH217" s="267"/>
      <c r="HI217" s="267"/>
      <c r="HJ217" s="267"/>
      <c r="HK217" s="267"/>
      <c r="HL217" s="267"/>
      <c r="HM217" s="267"/>
      <c r="HN217" s="267"/>
      <c r="HO217" s="267"/>
      <c r="HP217" s="267"/>
      <c r="HQ217" s="267"/>
      <c r="HR217" s="267"/>
      <c r="HS217" s="267"/>
      <c r="HT217" s="267"/>
      <c r="HU217" s="267"/>
      <c r="HV217" s="267"/>
      <c r="HW217" s="267"/>
      <c r="HX217" s="267"/>
      <c r="HY217" s="267"/>
      <c r="HZ217" s="267"/>
      <c r="IA217" s="267"/>
      <c r="IB217" s="267"/>
      <c r="IC217" s="267"/>
      <c r="ID217" s="267"/>
      <c r="IE217" s="267"/>
      <c r="IF217" s="267"/>
      <c r="IG217" s="267"/>
      <c r="IH217" s="267"/>
      <c r="II217" s="267"/>
      <c r="IJ217" s="267"/>
      <c r="IK217" s="267"/>
      <c r="IL217" s="267"/>
      <c r="IM217" s="267"/>
      <c r="IN217" s="267"/>
      <c r="IO217" s="267"/>
      <c r="IP217" s="267"/>
      <c r="IQ217" s="267"/>
      <c r="IR217" s="267"/>
      <c r="IS217" s="267"/>
      <c r="IT217" s="267"/>
      <c r="IU217" s="267"/>
      <c r="IV217" s="267"/>
      <c r="IW217" s="267"/>
      <c r="IX217" s="267"/>
      <c r="IY217" s="267"/>
      <c r="IZ217" s="267"/>
      <c r="JA217" s="267"/>
      <c r="JB217" s="267"/>
      <c r="JC217" s="267"/>
      <c r="JD217" s="267"/>
      <c r="JE217" s="267"/>
      <c r="JF217" s="267"/>
      <c r="JG217" s="267"/>
      <c r="JH217" s="267"/>
      <c r="JI217" s="267"/>
      <c r="JJ217" s="267"/>
      <c r="JK217" s="267"/>
      <c r="JL217" s="267"/>
      <c r="JM217" s="267"/>
      <c r="JN217" s="267"/>
      <c r="JO217" s="267"/>
      <c r="JP217" s="267"/>
      <c r="JQ217" s="267"/>
      <c r="JR217" s="267"/>
      <c r="JS217" s="267"/>
      <c r="JT217" s="267"/>
      <c r="JU217" s="267"/>
      <c r="JV217" s="267"/>
      <c r="JW217" s="267"/>
      <c r="JX217" s="267"/>
      <c r="JY217" s="267"/>
      <c r="JZ217" s="267"/>
      <c r="KA217" s="267"/>
      <c r="KB217" s="267"/>
      <c r="KC217" s="267"/>
      <c r="KD217" s="267"/>
      <c r="KE217" s="267"/>
      <c r="KF217" s="267"/>
      <c r="KG217" s="267"/>
      <c r="KH217" s="267"/>
      <c r="KI217" s="267"/>
      <c r="KJ217" s="267"/>
      <c r="KK217" s="267"/>
      <c r="KL217" s="267"/>
      <c r="KM217" s="267"/>
      <c r="KN217" s="267"/>
      <c r="KO217" s="267"/>
      <c r="KP217" s="267"/>
      <c r="KQ217" s="267"/>
      <c r="KR217" s="267"/>
      <c r="KS217" s="267"/>
      <c r="KT217" s="267"/>
      <c r="KU217" s="267"/>
      <c r="KV217" s="267"/>
      <c r="KW217" s="267"/>
      <c r="KX217" s="267"/>
      <c r="KY217" s="267"/>
      <c r="KZ217" s="267"/>
      <c r="LA217" s="267"/>
      <c r="LB217" s="267"/>
      <c r="LC217" s="267"/>
      <c r="LD217" s="267"/>
      <c r="LE217" s="267"/>
      <c r="LF217" s="267"/>
      <c r="LG217" s="267"/>
      <c r="LH217" s="267"/>
      <c r="LI217" s="267"/>
      <c r="LJ217" s="267"/>
      <c r="LK217" s="267"/>
      <c r="LL217" s="267"/>
      <c r="LM217" s="267"/>
      <c r="LN217" s="267"/>
      <c r="LO217" s="267"/>
      <c r="LP217" s="267"/>
      <c r="LQ217" s="267"/>
      <c r="LR217" s="267"/>
      <c r="LS217" s="267"/>
      <c r="LT217" s="267"/>
      <c r="LU217" s="267"/>
      <c r="LV217" s="267"/>
      <c r="LW217" s="267"/>
      <c r="LX217" s="267"/>
      <c r="LY217" s="267"/>
      <c r="LZ217" s="267"/>
      <c r="MA217" s="267"/>
      <c r="MB217" s="267"/>
      <c r="MC217" s="267"/>
      <c r="MD217" s="267"/>
      <c r="ME217" s="267"/>
      <c r="MF217" s="267"/>
      <c r="MG217" s="267"/>
      <c r="MH217" s="267"/>
      <c r="MI217" s="267"/>
      <c r="MJ217" s="267"/>
      <c r="MK217" s="267"/>
      <c r="ML217" s="267"/>
      <c r="MM217" s="267"/>
      <c r="MN217" s="267"/>
      <c r="MO217" s="267"/>
      <c r="MP217" s="267"/>
      <c r="MQ217" s="267"/>
      <c r="MR217" s="267"/>
      <c r="MS217" s="267"/>
      <c r="MT217" s="267"/>
      <c r="MU217" s="267"/>
      <c r="MV217" s="267"/>
      <c r="MW217" s="267"/>
      <c r="MX217" s="267"/>
      <c r="MY217" s="267"/>
      <c r="MZ217" s="267"/>
      <c r="NA217" s="267"/>
      <c r="NB217" s="267"/>
      <c r="NC217" s="267"/>
      <c r="ND217" s="267"/>
      <c r="NE217" s="267"/>
      <c r="NF217" s="267"/>
      <c r="NG217" s="267"/>
      <c r="NH217" s="267"/>
      <c r="NI217" s="267"/>
      <c r="NJ217" s="267"/>
      <c r="NK217" s="267"/>
      <c r="NL217" s="267"/>
      <c r="NM217" s="267"/>
      <c r="NN217" s="267"/>
      <c r="NO217" s="267"/>
      <c r="NP217" s="267"/>
      <c r="NQ217" s="267"/>
      <c r="NR217" s="267"/>
      <c r="NS217" s="267"/>
      <c r="NT217" s="267"/>
      <c r="NU217" s="267"/>
      <c r="NV217" s="267"/>
      <c r="NW217" s="267"/>
      <c r="NX217" s="267"/>
      <c r="NY217" s="267"/>
      <c r="NZ217" s="267"/>
      <c r="OA217" s="267"/>
      <c r="OB217" s="267"/>
      <c r="OC217" s="267"/>
      <c r="OD217" s="267"/>
      <c r="OE217" s="267"/>
      <c r="OF217" s="267"/>
      <c r="OG217" s="267"/>
      <c r="OH217" s="267"/>
      <c r="OI217" s="267"/>
      <c r="OJ217" s="267"/>
      <c r="OK217" s="267"/>
      <c r="OL217" s="267"/>
      <c r="OM217" s="267"/>
      <c r="ON217" s="267"/>
      <c r="OO217" s="267"/>
      <c r="OP217" s="267"/>
      <c r="OQ217" s="267"/>
      <c r="OR217" s="267"/>
      <c r="OS217" s="267"/>
      <c r="OT217" s="267"/>
      <c r="OU217" s="267"/>
      <c r="OV217" s="267"/>
      <c r="OW217" s="267"/>
      <c r="OX217" s="267"/>
      <c r="OY217" s="267"/>
      <c r="OZ217" s="267"/>
      <c r="PA217" s="267"/>
      <c r="PB217" s="267"/>
      <c r="PC217" s="267"/>
      <c r="PD217" s="267"/>
      <c r="PE217" s="267"/>
      <c r="PF217" s="267"/>
      <c r="PG217" s="267"/>
      <c r="PH217" s="267"/>
      <c r="PI217" s="267"/>
      <c r="PJ217" s="267"/>
      <c r="PK217" s="267"/>
      <c r="PL217" s="267"/>
      <c r="PM217" s="267"/>
      <c r="PN217" s="267"/>
      <c r="PO217" s="267"/>
      <c r="PP217" s="267"/>
      <c r="PQ217" s="267"/>
      <c r="PR217" s="267"/>
      <c r="PS217" s="267"/>
      <c r="PT217" s="267"/>
      <c r="PU217" s="267"/>
      <c r="PV217" s="267"/>
      <c r="PW217" s="267"/>
      <c r="PX217" s="267"/>
      <c r="PY217" s="267"/>
      <c r="PZ217" s="267"/>
      <c r="QA217" s="267"/>
      <c r="QB217" s="267"/>
      <c r="QC217" s="267"/>
      <c r="QD217" s="267"/>
      <c r="QE217" s="267"/>
      <c r="QF217" s="267"/>
      <c r="QG217" s="267"/>
      <c r="QH217" s="267"/>
      <c r="QI217" s="267"/>
      <c r="QJ217" s="267"/>
      <c r="QK217" s="267"/>
      <c r="QL217" s="267"/>
      <c r="QM217" s="267"/>
      <c r="QN217" s="267"/>
      <c r="QO217" s="267"/>
      <c r="QP217" s="267"/>
      <c r="QQ217" s="267"/>
      <c r="QR217" s="267"/>
      <c r="QS217" s="267"/>
      <c r="QT217" s="267"/>
      <c r="QU217" s="267"/>
      <c r="QV217" s="267"/>
      <c r="QW217" s="267"/>
      <c r="QX217" s="267"/>
      <c r="QY217" s="267"/>
      <c r="QZ217" s="267"/>
      <c r="RA217" s="267"/>
      <c r="RB217" s="267"/>
      <c r="RC217" s="267"/>
      <c r="RD217" s="267"/>
      <c r="RE217" s="267"/>
      <c r="RF217" s="267"/>
      <c r="RG217" s="267"/>
      <c r="RH217" s="267"/>
      <c r="RI217" s="267"/>
      <c r="RJ217" s="267"/>
      <c r="RK217" s="267"/>
      <c r="RL217" s="267"/>
      <c r="RM217" s="267"/>
      <c r="RN217" s="267"/>
      <c r="RO217" s="267"/>
      <c r="RP217" s="267"/>
      <c r="RQ217" s="267"/>
      <c r="RR217" s="267"/>
      <c r="RS217" s="267"/>
      <c r="RT217" s="267"/>
      <c r="RU217" s="267"/>
      <c r="RV217" s="267"/>
      <c r="RW217" s="267"/>
      <c r="RX217" s="267"/>
      <c r="RY217" s="267"/>
      <c r="RZ217" s="267"/>
      <c r="SA217" s="267"/>
      <c r="SB217" s="267"/>
      <c r="SC217" s="267"/>
      <c r="SD217" s="267"/>
      <c r="SE217" s="267"/>
      <c r="SF217" s="267"/>
      <c r="SG217" s="267"/>
      <c r="SH217" s="267"/>
      <c r="SI217" s="267"/>
      <c r="SJ217" s="267"/>
      <c r="SK217" s="267"/>
      <c r="SL217" s="267"/>
      <c r="SM217" s="267"/>
      <c r="SN217" s="267"/>
      <c r="SO217" s="267"/>
      <c r="SP217" s="267"/>
      <c r="SQ217" s="267"/>
      <c r="SR217" s="267"/>
      <c r="SS217" s="267"/>
      <c r="ST217" s="267"/>
      <c r="SU217" s="267"/>
      <c r="SV217" s="267"/>
      <c r="SW217" s="267"/>
      <c r="SX217" s="267"/>
      <c r="SY217" s="267"/>
      <c r="SZ217" s="267"/>
      <c r="TA217" s="267"/>
      <c r="TB217" s="267"/>
      <c r="TC217" s="267"/>
      <c r="TD217" s="267"/>
      <c r="TE217" s="267"/>
      <c r="TF217" s="267"/>
      <c r="TG217" s="267"/>
      <c r="TH217" s="267"/>
      <c r="TI217" s="267"/>
      <c r="TJ217" s="267"/>
      <c r="TK217" s="267"/>
      <c r="TL217" s="267"/>
      <c r="TM217" s="267"/>
      <c r="TN217" s="267"/>
      <c r="TO217" s="267"/>
      <c r="TP217" s="267"/>
      <c r="TQ217" s="267"/>
      <c r="TR217" s="267"/>
      <c r="TS217" s="267"/>
      <c r="TT217" s="267"/>
      <c r="TU217" s="267"/>
      <c r="TV217" s="267"/>
      <c r="TW217" s="267"/>
      <c r="TX217" s="267"/>
      <c r="TY217" s="267"/>
      <c r="TZ217" s="267"/>
      <c r="UA217" s="267"/>
      <c r="UB217" s="267"/>
      <c r="UC217" s="267"/>
      <c r="UD217" s="267"/>
      <c r="UE217" s="267"/>
      <c r="UF217" s="267"/>
      <c r="UG217" s="267"/>
      <c r="UH217" s="267"/>
      <c r="UI217" s="267"/>
      <c r="UJ217" s="267"/>
      <c r="UK217" s="267"/>
      <c r="UL217" s="267"/>
      <c r="UM217" s="267"/>
      <c r="UN217" s="267"/>
      <c r="UO217" s="267"/>
      <c r="UP217" s="267"/>
      <c r="UQ217" s="267"/>
      <c r="UR217" s="267"/>
      <c r="US217" s="267"/>
      <c r="UT217" s="267"/>
      <c r="UU217" s="267"/>
      <c r="UV217" s="267"/>
      <c r="UW217" s="267"/>
      <c r="UX217" s="267"/>
      <c r="UY217" s="267"/>
      <c r="UZ217" s="267"/>
      <c r="VA217" s="267"/>
      <c r="VB217" s="267"/>
      <c r="VC217" s="267"/>
      <c r="VD217" s="267"/>
      <c r="VE217" s="267"/>
      <c r="VF217" s="267"/>
      <c r="VG217" s="267"/>
      <c r="VH217" s="267"/>
      <c r="VI217" s="267"/>
      <c r="VJ217" s="267"/>
      <c r="VK217" s="267"/>
      <c r="VL217" s="267"/>
      <c r="VM217" s="267"/>
      <c r="VN217" s="267"/>
      <c r="VO217" s="267"/>
      <c r="VP217" s="267"/>
      <c r="VQ217" s="267"/>
      <c r="VR217" s="267"/>
      <c r="VS217" s="267"/>
      <c r="VT217" s="267"/>
      <c r="VU217" s="267"/>
      <c r="VV217" s="267"/>
      <c r="VW217" s="267"/>
      <c r="VX217" s="267"/>
      <c r="VY217" s="267"/>
      <c r="VZ217" s="267"/>
      <c r="WA217" s="267"/>
      <c r="WB217" s="267"/>
      <c r="WC217" s="267"/>
      <c r="WD217" s="267"/>
      <c r="WE217" s="267"/>
      <c r="WF217" s="267"/>
      <c r="WG217" s="267"/>
      <c r="WH217" s="267"/>
      <c r="WI217" s="267"/>
      <c r="WJ217" s="267"/>
      <c r="WK217" s="267"/>
      <c r="WL217" s="267"/>
      <c r="WM217" s="267"/>
      <c r="WN217" s="267"/>
      <c r="WO217" s="267"/>
      <c r="WP217" s="267"/>
      <c r="WQ217" s="267"/>
      <c r="WR217" s="267"/>
      <c r="WS217" s="267"/>
      <c r="WT217" s="267"/>
      <c r="WU217" s="267"/>
      <c r="WV217" s="267"/>
      <c r="WW217" s="267"/>
      <c r="WX217" s="267"/>
      <c r="WY217" s="267"/>
      <c r="WZ217" s="267"/>
      <c r="XA217" s="267"/>
      <c r="XB217" s="267"/>
      <c r="XC217" s="267"/>
      <c r="XD217" s="267"/>
      <c r="XE217" s="267"/>
      <c r="XF217" s="267"/>
      <c r="XG217" s="267"/>
      <c r="XH217" s="267"/>
      <c r="XI217" s="267"/>
      <c r="XJ217" s="267"/>
      <c r="XK217" s="267"/>
      <c r="XL217" s="267"/>
      <c r="XM217" s="267"/>
      <c r="XN217" s="267"/>
      <c r="XO217" s="267"/>
      <c r="XP217" s="267"/>
      <c r="XQ217" s="267"/>
      <c r="XR217" s="267"/>
      <c r="XS217" s="267"/>
      <c r="XT217" s="267"/>
      <c r="XU217" s="267"/>
      <c r="XV217" s="267"/>
      <c r="XW217" s="267"/>
      <c r="XX217" s="267"/>
      <c r="XY217" s="267"/>
      <c r="XZ217" s="267"/>
      <c r="YA217" s="267"/>
      <c r="YB217" s="267"/>
      <c r="YC217" s="267"/>
      <c r="YD217" s="267"/>
      <c r="YE217" s="267"/>
      <c r="YF217" s="267"/>
      <c r="YG217" s="267"/>
      <c r="YH217" s="267"/>
      <c r="YI217" s="267"/>
      <c r="YJ217" s="267"/>
      <c r="YK217" s="267"/>
      <c r="YL217" s="267"/>
      <c r="YM217" s="267"/>
      <c r="YN217" s="267"/>
      <c r="YO217" s="267"/>
      <c r="YP217" s="267"/>
      <c r="YQ217" s="267"/>
      <c r="YR217" s="267"/>
      <c r="YS217" s="267"/>
      <c r="YT217" s="267"/>
      <c r="YU217" s="267"/>
      <c r="YV217" s="267"/>
      <c r="YW217" s="267"/>
      <c r="YX217" s="267"/>
      <c r="YY217" s="267"/>
      <c r="YZ217" s="267"/>
      <c r="ZA217" s="267"/>
      <c r="ZB217" s="267"/>
      <c r="ZC217" s="267"/>
      <c r="ZD217" s="267"/>
      <c r="ZE217" s="267"/>
      <c r="ZF217" s="267"/>
      <c r="ZG217" s="267"/>
      <c r="ZH217" s="267"/>
      <c r="ZI217" s="267"/>
      <c r="ZJ217" s="267"/>
      <c r="ZK217" s="267"/>
      <c r="ZL217" s="267"/>
      <c r="ZM217" s="267"/>
      <c r="ZN217" s="267"/>
      <c r="ZO217" s="267"/>
      <c r="ZP217" s="267"/>
      <c r="ZQ217" s="267"/>
      <c r="ZR217" s="267"/>
      <c r="ZS217" s="267"/>
      <c r="ZT217" s="267"/>
      <c r="ZU217" s="267"/>
      <c r="ZV217" s="267"/>
      <c r="ZW217" s="267"/>
      <c r="ZX217" s="267"/>
      <c r="ZY217" s="267"/>
      <c r="ZZ217" s="267"/>
      <c r="AAA217" s="267"/>
      <c r="AAB217" s="267"/>
      <c r="AAC217" s="267"/>
      <c r="AAD217" s="267"/>
      <c r="AAE217" s="267"/>
      <c r="AAF217" s="267"/>
      <c r="AAG217" s="267"/>
      <c r="AAH217" s="267"/>
      <c r="AAI217" s="267"/>
      <c r="AAJ217" s="267"/>
      <c r="AAK217" s="267"/>
      <c r="AAL217" s="267"/>
      <c r="AAM217" s="267"/>
      <c r="AAN217" s="267"/>
      <c r="AAO217" s="267"/>
      <c r="AAP217" s="267"/>
      <c r="AAQ217" s="267"/>
      <c r="AAR217" s="267"/>
      <c r="AAS217" s="267"/>
      <c r="AAT217" s="267"/>
      <c r="AAU217" s="267"/>
      <c r="AAV217" s="267"/>
      <c r="AAW217" s="267"/>
      <c r="AAX217" s="267"/>
      <c r="AAY217" s="267"/>
      <c r="AAZ217" s="267"/>
      <c r="ABA217" s="267"/>
      <c r="ABB217" s="267"/>
      <c r="ABC217" s="267"/>
      <c r="ABD217" s="267"/>
      <c r="ABE217" s="267"/>
      <c r="ABF217" s="267"/>
      <c r="ABG217" s="267"/>
      <c r="ABH217" s="267"/>
      <c r="ABI217" s="267"/>
      <c r="ABJ217" s="267"/>
      <c r="ABK217" s="267"/>
      <c r="ABL217" s="267"/>
      <c r="ABM217" s="267"/>
      <c r="ABN217" s="267"/>
      <c r="ABO217" s="267"/>
      <c r="ABP217" s="267"/>
      <c r="ABQ217" s="267"/>
      <c r="ABR217" s="267"/>
      <c r="ABS217" s="267"/>
      <c r="ABT217" s="267"/>
      <c r="ABU217" s="267"/>
      <c r="ABV217" s="267"/>
      <c r="ABW217" s="267"/>
      <c r="ABX217" s="267"/>
      <c r="ABY217" s="267"/>
      <c r="ABZ217" s="267"/>
      <c r="ACA217" s="267"/>
      <c r="ACB217" s="267"/>
      <c r="ACC217" s="267"/>
      <c r="ACD217" s="267"/>
      <c r="ACE217" s="267"/>
      <c r="ACF217" s="267"/>
      <c r="ACG217" s="267"/>
      <c r="ACH217" s="267"/>
      <c r="ACI217" s="267"/>
      <c r="ACJ217" s="267"/>
      <c r="ACK217" s="267"/>
      <c r="ACL217" s="267"/>
      <c r="ACM217" s="267"/>
      <c r="ACN217" s="267"/>
      <c r="ACO217" s="267"/>
      <c r="ACP217" s="267"/>
      <c r="ACQ217" s="267"/>
      <c r="ACR217" s="267"/>
      <c r="ACS217" s="267"/>
      <c r="ACT217" s="267"/>
      <c r="ACU217" s="267"/>
      <c r="ACV217" s="267"/>
      <c r="ACW217" s="267"/>
      <c r="ACX217" s="267"/>
      <c r="ACY217" s="267"/>
      <c r="ACZ217" s="267"/>
      <c r="ADA217" s="267"/>
      <c r="ADB217" s="267"/>
      <c r="ADC217" s="267"/>
      <c r="ADD217" s="267"/>
      <c r="ADE217" s="267"/>
      <c r="ADF217" s="267"/>
      <c r="ADG217" s="267"/>
      <c r="ADH217" s="267"/>
      <c r="ADI217" s="267"/>
      <c r="ADJ217" s="267"/>
      <c r="ADK217" s="267"/>
      <c r="ADL217" s="267"/>
      <c r="ADM217" s="267"/>
      <c r="ADN217" s="267"/>
      <c r="ADO217" s="267"/>
      <c r="ADP217" s="267"/>
      <c r="ADQ217" s="267"/>
      <c r="ADR217" s="267"/>
      <c r="ADS217" s="267"/>
      <c r="ADT217" s="267"/>
      <c r="ADU217" s="267"/>
      <c r="ADV217" s="267"/>
      <c r="ADW217" s="267"/>
      <c r="ADX217" s="267"/>
      <c r="ADY217" s="267"/>
      <c r="ADZ217" s="267"/>
      <c r="AEA217" s="267"/>
      <c r="AEB217" s="267"/>
      <c r="AEC217" s="267"/>
      <c r="AED217" s="267"/>
      <c r="AEE217" s="267"/>
      <c r="AEF217" s="267"/>
      <c r="AEG217" s="267"/>
      <c r="AEH217" s="267"/>
      <c r="AEI217" s="267"/>
      <c r="AEJ217" s="267"/>
      <c r="AEK217" s="267"/>
      <c r="AEL217" s="267"/>
      <c r="AEM217" s="267"/>
      <c r="AEN217" s="267"/>
      <c r="AEO217" s="267"/>
      <c r="AEP217" s="267"/>
      <c r="AEQ217" s="267"/>
      <c r="AER217" s="267"/>
      <c r="AES217" s="267"/>
      <c r="AET217" s="267"/>
      <c r="AEU217" s="267"/>
      <c r="AEV217" s="267"/>
      <c r="AEW217" s="267"/>
      <c r="AEX217" s="267"/>
      <c r="AEY217" s="267"/>
      <c r="AEZ217" s="267"/>
      <c r="AFA217" s="267"/>
      <c r="AFB217" s="267"/>
      <c r="AFC217" s="267"/>
      <c r="AFD217" s="267"/>
      <c r="AFE217" s="267"/>
      <c r="AFF217" s="267"/>
      <c r="AFG217" s="267"/>
      <c r="AFH217" s="267"/>
      <c r="AFI217" s="267"/>
      <c r="AFJ217" s="267"/>
      <c r="AFK217" s="267"/>
      <c r="AFL217" s="267"/>
      <c r="AFM217" s="267"/>
      <c r="AFN217" s="267"/>
      <c r="AFO217" s="267"/>
      <c r="AFP217" s="267"/>
      <c r="AFQ217" s="267"/>
      <c r="AFR217" s="267"/>
      <c r="AFS217" s="267"/>
      <c r="AFT217" s="267"/>
      <c r="AFU217" s="267"/>
      <c r="AFV217" s="267"/>
      <c r="AFW217" s="267"/>
      <c r="AFX217" s="267"/>
      <c r="AFY217" s="267"/>
      <c r="AFZ217" s="267"/>
      <c r="AGA217" s="267"/>
      <c r="AGB217" s="267"/>
      <c r="AGC217" s="267"/>
      <c r="AGD217" s="267"/>
      <c r="AGE217" s="267"/>
      <c r="AGF217" s="267"/>
      <c r="AGG217" s="267"/>
      <c r="AGH217" s="267"/>
      <c r="AGI217" s="267"/>
      <c r="AGJ217" s="267"/>
      <c r="AGK217" s="267"/>
      <c r="AGL217" s="267"/>
      <c r="AGM217" s="267"/>
      <c r="AGN217" s="267"/>
      <c r="AGO217" s="267"/>
      <c r="AGP217" s="267"/>
      <c r="AGQ217" s="267"/>
      <c r="AGR217" s="267"/>
      <c r="AGS217" s="267"/>
      <c r="AGT217" s="267"/>
      <c r="AGU217" s="267"/>
      <c r="AGV217" s="267"/>
      <c r="AGW217" s="267"/>
      <c r="AGX217" s="267"/>
      <c r="AGY217" s="267"/>
      <c r="AGZ217" s="267"/>
      <c r="AHA217" s="267"/>
      <c r="AHB217" s="267"/>
      <c r="AHC217" s="267"/>
      <c r="AHD217" s="267"/>
      <c r="AHE217" s="267"/>
      <c r="AHF217" s="267"/>
      <c r="AHG217" s="267"/>
      <c r="AHH217" s="267"/>
      <c r="AHI217" s="267"/>
      <c r="AHJ217" s="267"/>
      <c r="AHK217" s="267"/>
      <c r="AHL217" s="267"/>
      <c r="AHM217" s="267"/>
      <c r="AHN217" s="267"/>
      <c r="AHO217" s="267"/>
      <c r="AHP217" s="267"/>
      <c r="AHQ217" s="267"/>
      <c r="AHR217" s="267"/>
      <c r="AHS217" s="267"/>
      <c r="AHT217" s="267"/>
      <c r="AHU217" s="267"/>
      <c r="AHV217" s="267"/>
      <c r="AHW217" s="267"/>
      <c r="AHX217" s="267"/>
      <c r="AHY217" s="267"/>
      <c r="AHZ217" s="267"/>
      <c r="AIA217" s="267"/>
      <c r="AIB217" s="267"/>
      <c r="AIC217" s="267"/>
      <c r="AID217" s="267"/>
      <c r="AIE217" s="267"/>
      <c r="AIF217" s="267"/>
      <c r="AIG217" s="267"/>
      <c r="AIH217" s="267"/>
      <c r="AII217" s="267"/>
      <c r="AIJ217" s="267"/>
      <c r="AIK217" s="267"/>
      <c r="AIL217" s="267"/>
      <c r="AIM217" s="267"/>
      <c r="AIN217" s="267"/>
      <c r="AIO217" s="267"/>
      <c r="AIP217" s="267"/>
      <c r="AIQ217" s="267"/>
      <c r="AIR217" s="267"/>
      <c r="AIS217" s="267"/>
      <c r="AIT217" s="267"/>
      <c r="AIU217" s="267"/>
      <c r="AIV217" s="267"/>
      <c r="AIW217" s="267"/>
      <c r="AIX217" s="267"/>
      <c r="AIY217" s="267"/>
      <c r="AIZ217" s="267"/>
      <c r="AJA217" s="267"/>
      <c r="AJB217" s="267"/>
      <c r="AJC217" s="267"/>
      <c r="AJD217" s="267"/>
      <c r="AJE217" s="267"/>
      <c r="AJF217" s="267"/>
      <c r="AJG217" s="267"/>
      <c r="AJH217" s="267"/>
      <c r="AJI217" s="267"/>
      <c r="AJJ217" s="267"/>
      <c r="AJK217" s="267"/>
      <c r="AJL217" s="267"/>
      <c r="AJM217" s="267"/>
      <c r="AJN217" s="267"/>
      <c r="AJO217" s="267"/>
      <c r="AJP217" s="267"/>
      <c r="AJQ217" s="267"/>
      <c r="AJR217" s="267"/>
      <c r="AJS217" s="267"/>
      <c r="AJT217" s="267"/>
      <c r="AJU217" s="267"/>
      <c r="AJV217" s="267"/>
      <c r="AJW217" s="267"/>
      <c r="AJX217" s="267"/>
      <c r="AJY217" s="267"/>
      <c r="AJZ217" s="267"/>
      <c r="AKA217" s="267"/>
      <c r="AKB217" s="267"/>
      <c r="AKC217" s="267"/>
      <c r="AKD217" s="267"/>
      <c r="AKE217" s="267"/>
      <c r="AKF217" s="267"/>
      <c r="AKG217" s="267"/>
      <c r="AKH217" s="267"/>
      <c r="AKI217" s="267"/>
      <c r="AKJ217" s="267"/>
      <c r="AKK217" s="267"/>
      <c r="AKL217" s="267"/>
      <c r="AKM217" s="267"/>
      <c r="AKN217" s="267"/>
      <c r="AKO217" s="267"/>
      <c r="AKP217" s="267"/>
      <c r="AKQ217" s="267"/>
      <c r="AKR217" s="267"/>
      <c r="AKS217" s="267"/>
      <c r="AKT217" s="267"/>
      <c r="AKU217" s="267"/>
      <c r="AKV217" s="267"/>
      <c r="AKW217" s="267"/>
      <c r="AKX217" s="267"/>
      <c r="AKY217" s="267"/>
      <c r="AKZ217" s="267"/>
      <c r="ALA217" s="267"/>
      <c r="ALB217" s="267"/>
      <c r="ALC217" s="267"/>
      <c r="ALD217" s="267"/>
      <c r="ALE217" s="267"/>
      <c r="ALF217" s="267"/>
      <c r="ALG217" s="267"/>
      <c r="ALH217" s="267"/>
      <c r="ALI217" s="267"/>
      <c r="ALJ217" s="267"/>
      <c r="ALK217" s="267"/>
      <c r="ALL217" s="267"/>
      <c r="ALM217" s="267"/>
      <c r="ALN217" s="267"/>
      <c r="ALO217" s="267"/>
      <c r="ALP217" s="267"/>
      <c r="ALQ217" s="267"/>
      <c r="ALR217" s="267"/>
      <c r="ALS217" s="267"/>
      <c r="ALT217" s="267"/>
      <c r="ALU217" s="267"/>
      <c r="ALV217" s="267"/>
      <c r="ALW217" s="267"/>
      <c r="ALX217" s="267"/>
      <c r="ALY217" s="267"/>
      <c r="ALZ217" s="267"/>
      <c r="AMA217" s="267"/>
      <c r="AMB217" s="267"/>
      <c r="AMC217" s="267"/>
      <c r="AMD217" s="267"/>
      <c r="AME217" s="267"/>
      <c r="AMF217" s="267"/>
      <c r="AMG217" s="267"/>
      <c r="AMH217" s="267"/>
    </row>
    <row r="218" spans="1:1024" s="239" customFormat="1" ht="12.75">
      <c r="A218" s="1012" t="s">
        <v>2469</v>
      </c>
      <c r="B218" s="1007" t="s">
        <v>2470</v>
      </c>
      <c r="C218" s="1047">
        <v>391937868.47000003</v>
      </c>
      <c r="D218" s="1047">
        <v>100836200</v>
      </c>
      <c r="E218" s="1047">
        <v>492774068.47000003</v>
      </c>
      <c r="F218" s="1047">
        <v>405129882.14999998</v>
      </c>
      <c r="G218" s="1047">
        <v>87644186.319999993</v>
      </c>
      <c r="H218" s="1054">
        <f t="shared" si="3"/>
        <v>0.82214123687124208</v>
      </c>
      <c r="I218" s="100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c r="AI218" s="267"/>
      <c r="AJ218" s="267"/>
      <c r="AK218" s="267"/>
      <c r="AL218" s="267"/>
      <c r="AM218" s="267"/>
      <c r="AN218" s="267"/>
      <c r="AO218" s="267"/>
      <c r="AP218" s="267"/>
      <c r="AQ218" s="267"/>
      <c r="AR218" s="267"/>
      <c r="AS218" s="267"/>
      <c r="AT218" s="267"/>
      <c r="AU218" s="267"/>
      <c r="AV218" s="267"/>
      <c r="AW218" s="267"/>
      <c r="AX218" s="267"/>
      <c r="AY218" s="267"/>
      <c r="AZ218" s="267"/>
      <c r="BA218" s="267"/>
      <c r="BB218" s="267"/>
      <c r="BC218" s="267"/>
      <c r="BD218" s="267"/>
      <c r="BE218" s="267"/>
      <c r="BF218" s="267"/>
      <c r="BG218" s="267"/>
      <c r="BH218" s="267"/>
      <c r="BI218" s="267"/>
      <c r="BJ218" s="267"/>
      <c r="BK218" s="267"/>
      <c r="BL218" s="267"/>
      <c r="BM218" s="267"/>
      <c r="BN218" s="267"/>
      <c r="BO218" s="267"/>
      <c r="BP218" s="267"/>
      <c r="BQ218" s="267"/>
      <c r="BR218" s="267"/>
      <c r="BS218" s="267"/>
      <c r="BT218" s="267"/>
      <c r="BU218" s="267"/>
      <c r="BV218" s="267"/>
      <c r="BW218" s="267"/>
      <c r="BX218" s="267"/>
      <c r="BY218" s="267"/>
      <c r="BZ218" s="267"/>
      <c r="CA218" s="267"/>
      <c r="CB218" s="267"/>
      <c r="CC218" s="267"/>
      <c r="CD218" s="267"/>
      <c r="CE218" s="267"/>
      <c r="CF218" s="267"/>
      <c r="CG218" s="267"/>
      <c r="CH218" s="267"/>
      <c r="CI218" s="267"/>
      <c r="CJ218" s="267"/>
      <c r="CK218" s="267"/>
      <c r="CL218" s="267"/>
      <c r="CM218" s="267"/>
      <c r="CN218" s="267"/>
      <c r="CO218" s="267"/>
      <c r="CP218" s="267"/>
      <c r="CQ218" s="267"/>
      <c r="CR218" s="267"/>
      <c r="CS218" s="267"/>
      <c r="CT218" s="267"/>
      <c r="CU218" s="267"/>
      <c r="CV218" s="267"/>
      <c r="CW218" s="267"/>
      <c r="CX218" s="267"/>
      <c r="CY218" s="267"/>
      <c r="CZ218" s="267"/>
      <c r="DA218" s="267"/>
      <c r="DB218" s="267"/>
      <c r="DC218" s="267"/>
      <c r="DD218" s="267"/>
      <c r="DE218" s="267"/>
      <c r="DF218" s="267"/>
      <c r="DG218" s="267"/>
      <c r="DH218" s="267"/>
      <c r="DI218" s="267"/>
      <c r="DJ218" s="267"/>
      <c r="DK218" s="267"/>
      <c r="DL218" s="267"/>
      <c r="DM218" s="267"/>
      <c r="DN218" s="267"/>
      <c r="DO218" s="267"/>
      <c r="DP218" s="267"/>
      <c r="DQ218" s="267"/>
      <c r="DR218" s="267"/>
      <c r="DS218" s="267"/>
      <c r="DT218" s="267"/>
      <c r="DU218" s="267"/>
      <c r="DV218" s="267"/>
      <c r="DW218" s="267"/>
      <c r="DX218" s="267"/>
      <c r="DY218" s="267"/>
      <c r="DZ218" s="267"/>
      <c r="EA218" s="267"/>
      <c r="EB218" s="267"/>
      <c r="EC218" s="267"/>
      <c r="ED218" s="267"/>
      <c r="EE218" s="267"/>
      <c r="EF218" s="267"/>
      <c r="EG218" s="267"/>
      <c r="EH218" s="267"/>
      <c r="EI218" s="267"/>
      <c r="EJ218" s="267"/>
      <c r="EK218" s="267"/>
      <c r="EL218" s="267"/>
      <c r="EM218" s="267"/>
      <c r="EN218" s="267"/>
      <c r="EO218" s="267"/>
      <c r="EP218" s="267"/>
      <c r="EQ218" s="267"/>
      <c r="ER218" s="267"/>
      <c r="ES218" s="267"/>
      <c r="ET218" s="267"/>
      <c r="EU218" s="267"/>
      <c r="EV218" s="267"/>
      <c r="EW218" s="267"/>
      <c r="EX218" s="267"/>
      <c r="EY218" s="267"/>
      <c r="EZ218" s="267"/>
      <c r="FA218" s="267"/>
      <c r="FB218" s="267"/>
      <c r="FC218" s="267"/>
      <c r="FD218" s="267"/>
      <c r="FE218" s="267"/>
      <c r="FF218" s="267"/>
      <c r="FG218" s="267"/>
      <c r="FH218" s="267"/>
      <c r="FI218" s="267"/>
      <c r="FJ218" s="267"/>
      <c r="FK218" s="267"/>
      <c r="FL218" s="267"/>
      <c r="FM218" s="267"/>
      <c r="FN218" s="267"/>
      <c r="FO218" s="267"/>
      <c r="FP218" s="267"/>
      <c r="FQ218" s="267"/>
      <c r="FR218" s="267"/>
      <c r="FS218" s="267"/>
      <c r="FT218" s="267"/>
      <c r="FU218" s="267"/>
      <c r="FV218" s="267"/>
      <c r="FW218" s="267"/>
      <c r="FX218" s="267"/>
      <c r="FY218" s="267"/>
      <c r="FZ218" s="267"/>
      <c r="GA218" s="267"/>
      <c r="GB218" s="267"/>
      <c r="GC218" s="267"/>
      <c r="GD218" s="267"/>
      <c r="GE218" s="267"/>
      <c r="GF218" s="267"/>
      <c r="GG218" s="267"/>
      <c r="GH218" s="267"/>
      <c r="GI218" s="267"/>
      <c r="GJ218" s="267"/>
      <c r="GK218" s="267"/>
      <c r="GL218" s="267"/>
      <c r="GM218" s="267"/>
      <c r="GN218" s="267"/>
      <c r="GO218" s="267"/>
      <c r="GP218" s="267"/>
      <c r="GQ218" s="267"/>
      <c r="GR218" s="267"/>
      <c r="GS218" s="267"/>
      <c r="GT218" s="267"/>
      <c r="GU218" s="267"/>
      <c r="GV218" s="267"/>
      <c r="GW218" s="267"/>
      <c r="GX218" s="267"/>
      <c r="GY218" s="267"/>
      <c r="GZ218" s="267"/>
      <c r="HA218" s="267"/>
      <c r="HB218" s="267"/>
      <c r="HC218" s="267"/>
      <c r="HD218" s="267"/>
      <c r="HE218" s="267"/>
      <c r="HF218" s="267"/>
      <c r="HG218" s="267"/>
      <c r="HH218" s="267"/>
      <c r="HI218" s="267"/>
      <c r="HJ218" s="267"/>
      <c r="HK218" s="267"/>
      <c r="HL218" s="267"/>
      <c r="HM218" s="267"/>
      <c r="HN218" s="267"/>
      <c r="HO218" s="267"/>
      <c r="HP218" s="267"/>
      <c r="HQ218" s="267"/>
      <c r="HR218" s="267"/>
      <c r="HS218" s="267"/>
      <c r="HT218" s="267"/>
      <c r="HU218" s="267"/>
      <c r="HV218" s="267"/>
      <c r="HW218" s="267"/>
      <c r="HX218" s="267"/>
      <c r="HY218" s="267"/>
      <c r="HZ218" s="267"/>
      <c r="IA218" s="267"/>
      <c r="IB218" s="267"/>
      <c r="IC218" s="267"/>
      <c r="ID218" s="267"/>
      <c r="IE218" s="267"/>
      <c r="IF218" s="267"/>
      <c r="IG218" s="267"/>
      <c r="IH218" s="267"/>
      <c r="II218" s="267"/>
      <c r="IJ218" s="267"/>
      <c r="IK218" s="267"/>
      <c r="IL218" s="267"/>
      <c r="IM218" s="267"/>
      <c r="IN218" s="267"/>
      <c r="IO218" s="267"/>
      <c r="IP218" s="267"/>
      <c r="IQ218" s="267"/>
      <c r="IR218" s="267"/>
      <c r="IS218" s="267"/>
      <c r="IT218" s="267"/>
      <c r="IU218" s="267"/>
      <c r="IV218" s="267"/>
      <c r="IW218" s="267"/>
      <c r="IX218" s="267"/>
      <c r="IY218" s="267"/>
      <c r="IZ218" s="267"/>
      <c r="JA218" s="267"/>
      <c r="JB218" s="267"/>
      <c r="JC218" s="267"/>
      <c r="JD218" s="267"/>
      <c r="JE218" s="267"/>
      <c r="JF218" s="267"/>
      <c r="JG218" s="267"/>
      <c r="JH218" s="267"/>
      <c r="JI218" s="267"/>
      <c r="JJ218" s="267"/>
      <c r="JK218" s="267"/>
      <c r="JL218" s="267"/>
      <c r="JM218" s="267"/>
      <c r="JN218" s="267"/>
      <c r="JO218" s="267"/>
      <c r="JP218" s="267"/>
      <c r="JQ218" s="267"/>
      <c r="JR218" s="267"/>
      <c r="JS218" s="267"/>
      <c r="JT218" s="267"/>
      <c r="JU218" s="267"/>
      <c r="JV218" s="267"/>
      <c r="JW218" s="267"/>
      <c r="JX218" s="267"/>
      <c r="JY218" s="267"/>
      <c r="JZ218" s="267"/>
      <c r="KA218" s="267"/>
      <c r="KB218" s="267"/>
      <c r="KC218" s="267"/>
      <c r="KD218" s="267"/>
      <c r="KE218" s="267"/>
      <c r="KF218" s="267"/>
      <c r="KG218" s="267"/>
      <c r="KH218" s="267"/>
      <c r="KI218" s="267"/>
      <c r="KJ218" s="267"/>
      <c r="KK218" s="267"/>
      <c r="KL218" s="267"/>
      <c r="KM218" s="267"/>
      <c r="KN218" s="267"/>
      <c r="KO218" s="267"/>
      <c r="KP218" s="267"/>
      <c r="KQ218" s="267"/>
      <c r="KR218" s="267"/>
      <c r="KS218" s="267"/>
      <c r="KT218" s="267"/>
      <c r="KU218" s="267"/>
      <c r="KV218" s="267"/>
      <c r="KW218" s="267"/>
      <c r="KX218" s="267"/>
      <c r="KY218" s="267"/>
      <c r="KZ218" s="267"/>
      <c r="LA218" s="267"/>
      <c r="LB218" s="267"/>
      <c r="LC218" s="267"/>
      <c r="LD218" s="267"/>
      <c r="LE218" s="267"/>
      <c r="LF218" s="267"/>
      <c r="LG218" s="267"/>
      <c r="LH218" s="267"/>
      <c r="LI218" s="267"/>
      <c r="LJ218" s="267"/>
      <c r="LK218" s="267"/>
      <c r="LL218" s="267"/>
      <c r="LM218" s="267"/>
      <c r="LN218" s="267"/>
      <c r="LO218" s="267"/>
      <c r="LP218" s="267"/>
      <c r="LQ218" s="267"/>
      <c r="LR218" s="267"/>
      <c r="LS218" s="267"/>
      <c r="LT218" s="267"/>
      <c r="LU218" s="267"/>
      <c r="LV218" s="267"/>
      <c r="LW218" s="267"/>
      <c r="LX218" s="267"/>
      <c r="LY218" s="267"/>
      <c r="LZ218" s="267"/>
      <c r="MA218" s="267"/>
      <c r="MB218" s="267"/>
      <c r="MC218" s="267"/>
      <c r="MD218" s="267"/>
      <c r="ME218" s="267"/>
      <c r="MF218" s="267"/>
      <c r="MG218" s="267"/>
      <c r="MH218" s="267"/>
      <c r="MI218" s="267"/>
      <c r="MJ218" s="267"/>
      <c r="MK218" s="267"/>
      <c r="ML218" s="267"/>
      <c r="MM218" s="267"/>
      <c r="MN218" s="267"/>
      <c r="MO218" s="267"/>
      <c r="MP218" s="267"/>
      <c r="MQ218" s="267"/>
      <c r="MR218" s="267"/>
      <c r="MS218" s="267"/>
      <c r="MT218" s="267"/>
      <c r="MU218" s="267"/>
      <c r="MV218" s="267"/>
      <c r="MW218" s="267"/>
      <c r="MX218" s="267"/>
      <c r="MY218" s="267"/>
      <c r="MZ218" s="267"/>
      <c r="NA218" s="267"/>
      <c r="NB218" s="267"/>
      <c r="NC218" s="267"/>
      <c r="ND218" s="267"/>
      <c r="NE218" s="267"/>
      <c r="NF218" s="267"/>
      <c r="NG218" s="267"/>
      <c r="NH218" s="267"/>
      <c r="NI218" s="267"/>
      <c r="NJ218" s="267"/>
      <c r="NK218" s="267"/>
      <c r="NL218" s="267"/>
      <c r="NM218" s="267"/>
      <c r="NN218" s="267"/>
      <c r="NO218" s="267"/>
      <c r="NP218" s="267"/>
      <c r="NQ218" s="267"/>
      <c r="NR218" s="267"/>
      <c r="NS218" s="267"/>
      <c r="NT218" s="267"/>
      <c r="NU218" s="267"/>
      <c r="NV218" s="267"/>
      <c r="NW218" s="267"/>
      <c r="NX218" s="267"/>
      <c r="NY218" s="267"/>
      <c r="NZ218" s="267"/>
      <c r="OA218" s="267"/>
      <c r="OB218" s="267"/>
      <c r="OC218" s="267"/>
      <c r="OD218" s="267"/>
      <c r="OE218" s="267"/>
      <c r="OF218" s="267"/>
      <c r="OG218" s="267"/>
      <c r="OH218" s="267"/>
      <c r="OI218" s="267"/>
      <c r="OJ218" s="267"/>
      <c r="OK218" s="267"/>
      <c r="OL218" s="267"/>
      <c r="OM218" s="267"/>
      <c r="ON218" s="267"/>
      <c r="OO218" s="267"/>
      <c r="OP218" s="267"/>
      <c r="OQ218" s="267"/>
      <c r="OR218" s="267"/>
      <c r="OS218" s="267"/>
      <c r="OT218" s="267"/>
      <c r="OU218" s="267"/>
      <c r="OV218" s="267"/>
      <c r="OW218" s="267"/>
      <c r="OX218" s="267"/>
      <c r="OY218" s="267"/>
      <c r="OZ218" s="267"/>
      <c r="PA218" s="267"/>
      <c r="PB218" s="267"/>
      <c r="PC218" s="267"/>
      <c r="PD218" s="267"/>
      <c r="PE218" s="267"/>
      <c r="PF218" s="267"/>
      <c r="PG218" s="267"/>
      <c r="PH218" s="267"/>
      <c r="PI218" s="267"/>
      <c r="PJ218" s="267"/>
      <c r="PK218" s="267"/>
      <c r="PL218" s="267"/>
      <c r="PM218" s="267"/>
      <c r="PN218" s="267"/>
      <c r="PO218" s="267"/>
      <c r="PP218" s="267"/>
      <c r="PQ218" s="267"/>
      <c r="PR218" s="267"/>
      <c r="PS218" s="267"/>
      <c r="PT218" s="267"/>
      <c r="PU218" s="267"/>
      <c r="PV218" s="267"/>
      <c r="PW218" s="267"/>
      <c r="PX218" s="267"/>
      <c r="PY218" s="267"/>
      <c r="PZ218" s="267"/>
      <c r="QA218" s="267"/>
      <c r="QB218" s="267"/>
      <c r="QC218" s="267"/>
      <c r="QD218" s="267"/>
      <c r="QE218" s="267"/>
      <c r="QF218" s="267"/>
      <c r="QG218" s="267"/>
      <c r="QH218" s="267"/>
      <c r="QI218" s="267"/>
      <c r="QJ218" s="267"/>
      <c r="QK218" s="267"/>
      <c r="QL218" s="267"/>
      <c r="QM218" s="267"/>
      <c r="QN218" s="267"/>
      <c r="QO218" s="267"/>
      <c r="QP218" s="267"/>
      <c r="QQ218" s="267"/>
      <c r="QR218" s="267"/>
      <c r="QS218" s="267"/>
      <c r="QT218" s="267"/>
      <c r="QU218" s="267"/>
      <c r="QV218" s="267"/>
      <c r="QW218" s="267"/>
      <c r="QX218" s="267"/>
      <c r="QY218" s="267"/>
      <c r="QZ218" s="267"/>
      <c r="RA218" s="267"/>
      <c r="RB218" s="267"/>
      <c r="RC218" s="267"/>
      <c r="RD218" s="267"/>
      <c r="RE218" s="267"/>
      <c r="RF218" s="267"/>
      <c r="RG218" s="267"/>
      <c r="RH218" s="267"/>
      <c r="RI218" s="267"/>
      <c r="RJ218" s="267"/>
      <c r="RK218" s="267"/>
      <c r="RL218" s="267"/>
      <c r="RM218" s="267"/>
      <c r="RN218" s="267"/>
      <c r="RO218" s="267"/>
      <c r="RP218" s="267"/>
      <c r="RQ218" s="267"/>
      <c r="RR218" s="267"/>
      <c r="RS218" s="267"/>
      <c r="RT218" s="267"/>
      <c r="RU218" s="267"/>
      <c r="RV218" s="267"/>
      <c r="RW218" s="267"/>
      <c r="RX218" s="267"/>
      <c r="RY218" s="267"/>
      <c r="RZ218" s="267"/>
      <c r="SA218" s="267"/>
      <c r="SB218" s="267"/>
      <c r="SC218" s="267"/>
      <c r="SD218" s="267"/>
      <c r="SE218" s="267"/>
      <c r="SF218" s="267"/>
      <c r="SG218" s="267"/>
      <c r="SH218" s="267"/>
      <c r="SI218" s="267"/>
      <c r="SJ218" s="267"/>
      <c r="SK218" s="267"/>
      <c r="SL218" s="267"/>
      <c r="SM218" s="267"/>
      <c r="SN218" s="267"/>
      <c r="SO218" s="267"/>
      <c r="SP218" s="267"/>
      <c r="SQ218" s="267"/>
      <c r="SR218" s="267"/>
      <c r="SS218" s="267"/>
      <c r="ST218" s="267"/>
      <c r="SU218" s="267"/>
      <c r="SV218" s="267"/>
      <c r="SW218" s="267"/>
      <c r="SX218" s="267"/>
      <c r="SY218" s="267"/>
      <c r="SZ218" s="267"/>
      <c r="TA218" s="267"/>
      <c r="TB218" s="267"/>
      <c r="TC218" s="267"/>
      <c r="TD218" s="267"/>
      <c r="TE218" s="267"/>
      <c r="TF218" s="267"/>
      <c r="TG218" s="267"/>
      <c r="TH218" s="267"/>
      <c r="TI218" s="267"/>
      <c r="TJ218" s="267"/>
      <c r="TK218" s="267"/>
      <c r="TL218" s="267"/>
      <c r="TM218" s="267"/>
      <c r="TN218" s="267"/>
      <c r="TO218" s="267"/>
      <c r="TP218" s="267"/>
      <c r="TQ218" s="267"/>
      <c r="TR218" s="267"/>
      <c r="TS218" s="267"/>
      <c r="TT218" s="267"/>
      <c r="TU218" s="267"/>
      <c r="TV218" s="267"/>
      <c r="TW218" s="267"/>
      <c r="TX218" s="267"/>
      <c r="TY218" s="267"/>
      <c r="TZ218" s="267"/>
      <c r="UA218" s="267"/>
      <c r="UB218" s="267"/>
      <c r="UC218" s="267"/>
      <c r="UD218" s="267"/>
      <c r="UE218" s="267"/>
      <c r="UF218" s="267"/>
      <c r="UG218" s="267"/>
      <c r="UH218" s="267"/>
      <c r="UI218" s="267"/>
      <c r="UJ218" s="267"/>
      <c r="UK218" s="267"/>
      <c r="UL218" s="267"/>
      <c r="UM218" s="267"/>
      <c r="UN218" s="267"/>
      <c r="UO218" s="267"/>
      <c r="UP218" s="267"/>
      <c r="UQ218" s="267"/>
      <c r="UR218" s="267"/>
      <c r="US218" s="267"/>
      <c r="UT218" s="267"/>
      <c r="UU218" s="267"/>
      <c r="UV218" s="267"/>
      <c r="UW218" s="267"/>
      <c r="UX218" s="267"/>
      <c r="UY218" s="267"/>
      <c r="UZ218" s="267"/>
      <c r="VA218" s="267"/>
      <c r="VB218" s="267"/>
      <c r="VC218" s="267"/>
      <c r="VD218" s="267"/>
      <c r="VE218" s="267"/>
      <c r="VF218" s="267"/>
      <c r="VG218" s="267"/>
      <c r="VH218" s="267"/>
      <c r="VI218" s="267"/>
      <c r="VJ218" s="267"/>
      <c r="VK218" s="267"/>
      <c r="VL218" s="267"/>
      <c r="VM218" s="267"/>
      <c r="VN218" s="267"/>
      <c r="VO218" s="267"/>
      <c r="VP218" s="267"/>
      <c r="VQ218" s="267"/>
      <c r="VR218" s="267"/>
      <c r="VS218" s="267"/>
      <c r="VT218" s="267"/>
      <c r="VU218" s="267"/>
      <c r="VV218" s="267"/>
      <c r="VW218" s="267"/>
      <c r="VX218" s="267"/>
      <c r="VY218" s="267"/>
      <c r="VZ218" s="267"/>
      <c r="WA218" s="267"/>
      <c r="WB218" s="267"/>
      <c r="WC218" s="267"/>
      <c r="WD218" s="267"/>
      <c r="WE218" s="267"/>
      <c r="WF218" s="267"/>
      <c r="WG218" s="267"/>
      <c r="WH218" s="267"/>
      <c r="WI218" s="267"/>
      <c r="WJ218" s="267"/>
      <c r="WK218" s="267"/>
      <c r="WL218" s="267"/>
      <c r="WM218" s="267"/>
      <c r="WN218" s="267"/>
      <c r="WO218" s="267"/>
      <c r="WP218" s="267"/>
      <c r="WQ218" s="267"/>
      <c r="WR218" s="267"/>
      <c r="WS218" s="267"/>
      <c r="WT218" s="267"/>
      <c r="WU218" s="267"/>
      <c r="WV218" s="267"/>
      <c r="WW218" s="267"/>
      <c r="WX218" s="267"/>
      <c r="WY218" s="267"/>
      <c r="WZ218" s="267"/>
      <c r="XA218" s="267"/>
      <c r="XB218" s="267"/>
      <c r="XC218" s="267"/>
      <c r="XD218" s="267"/>
      <c r="XE218" s="267"/>
      <c r="XF218" s="267"/>
      <c r="XG218" s="267"/>
      <c r="XH218" s="267"/>
      <c r="XI218" s="267"/>
      <c r="XJ218" s="267"/>
      <c r="XK218" s="267"/>
      <c r="XL218" s="267"/>
      <c r="XM218" s="267"/>
      <c r="XN218" s="267"/>
      <c r="XO218" s="267"/>
      <c r="XP218" s="267"/>
      <c r="XQ218" s="267"/>
      <c r="XR218" s="267"/>
      <c r="XS218" s="267"/>
      <c r="XT218" s="267"/>
      <c r="XU218" s="267"/>
      <c r="XV218" s="267"/>
      <c r="XW218" s="267"/>
      <c r="XX218" s="267"/>
      <c r="XY218" s="267"/>
      <c r="XZ218" s="267"/>
      <c r="YA218" s="267"/>
      <c r="YB218" s="267"/>
      <c r="YC218" s="267"/>
      <c r="YD218" s="267"/>
      <c r="YE218" s="267"/>
      <c r="YF218" s="267"/>
      <c r="YG218" s="267"/>
      <c r="YH218" s="267"/>
      <c r="YI218" s="267"/>
      <c r="YJ218" s="267"/>
      <c r="YK218" s="267"/>
      <c r="YL218" s="267"/>
      <c r="YM218" s="267"/>
      <c r="YN218" s="267"/>
      <c r="YO218" s="267"/>
      <c r="YP218" s="267"/>
      <c r="YQ218" s="267"/>
      <c r="YR218" s="267"/>
      <c r="YS218" s="267"/>
      <c r="YT218" s="267"/>
      <c r="YU218" s="267"/>
      <c r="YV218" s="267"/>
      <c r="YW218" s="267"/>
      <c r="YX218" s="267"/>
      <c r="YY218" s="267"/>
      <c r="YZ218" s="267"/>
      <c r="ZA218" s="267"/>
      <c r="ZB218" s="267"/>
      <c r="ZC218" s="267"/>
      <c r="ZD218" s="267"/>
      <c r="ZE218" s="267"/>
      <c r="ZF218" s="267"/>
      <c r="ZG218" s="267"/>
      <c r="ZH218" s="267"/>
      <c r="ZI218" s="267"/>
      <c r="ZJ218" s="267"/>
      <c r="ZK218" s="267"/>
      <c r="ZL218" s="267"/>
      <c r="ZM218" s="267"/>
      <c r="ZN218" s="267"/>
      <c r="ZO218" s="267"/>
      <c r="ZP218" s="267"/>
      <c r="ZQ218" s="267"/>
      <c r="ZR218" s="267"/>
      <c r="ZS218" s="267"/>
      <c r="ZT218" s="267"/>
      <c r="ZU218" s="267"/>
      <c r="ZV218" s="267"/>
      <c r="ZW218" s="267"/>
      <c r="ZX218" s="267"/>
      <c r="ZY218" s="267"/>
      <c r="ZZ218" s="267"/>
      <c r="AAA218" s="267"/>
      <c r="AAB218" s="267"/>
      <c r="AAC218" s="267"/>
      <c r="AAD218" s="267"/>
      <c r="AAE218" s="267"/>
      <c r="AAF218" s="267"/>
      <c r="AAG218" s="267"/>
      <c r="AAH218" s="267"/>
      <c r="AAI218" s="267"/>
      <c r="AAJ218" s="267"/>
      <c r="AAK218" s="267"/>
      <c r="AAL218" s="267"/>
      <c r="AAM218" s="267"/>
      <c r="AAN218" s="267"/>
      <c r="AAO218" s="267"/>
      <c r="AAP218" s="267"/>
      <c r="AAQ218" s="267"/>
      <c r="AAR218" s="267"/>
      <c r="AAS218" s="267"/>
      <c r="AAT218" s="267"/>
      <c r="AAU218" s="267"/>
      <c r="AAV218" s="267"/>
      <c r="AAW218" s="267"/>
      <c r="AAX218" s="267"/>
      <c r="AAY218" s="267"/>
      <c r="AAZ218" s="267"/>
      <c r="ABA218" s="267"/>
      <c r="ABB218" s="267"/>
      <c r="ABC218" s="267"/>
      <c r="ABD218" s="267"/>
      <c r="ABE218" s="267"/>
      <c r="ABF218" s="267"/>
      <c r="ABG218" s="267"/>
      <c r="ABH218" s="267"/>
      <c r="ABI218" s="267"/>
      <c r="ABJ218" s="267"/>
      <c r="ABK218" s="267"/>
      <c r="ABL218" s="267"/>
      <c r="ABM218" s="267"/>
      <c r="ABN218" s="267"/>
      <c r="ABO218" s="267"/>
      <c r="ABP218" s="267"/>
      <c r="ABQ218" s="267"/>
      <c r="ABR218" s="267"/>
      <c r="ABS218" s="267"/>
      <c r="ABT218" s="267"/>
      <c r="ABU218" s="267"/>
      <c r="ABV218" s="267"/>
      <c r="ABW218" s="267"/>
      <c r="ABX218" s="267"/>
      <c r="ABY218" s="267"/>
      <c r="ABZ218" s="267"/>
      <c r="ACA218" s="267"/>
      <c r="ACB218" s="267"/>
      <c r="ACC218" s="267"/>
      <c r="ACD218" s="267"/>
      <c r="ACE218" s="267"/>
      <c r="ACF218" s="267"/>
      <c r="ACG218" s="267"/>
      <c r="ACH218" s="267"/>
      <c r="ACI218" s="267"/>
      <c r="ACJ218" s="267"/>
      <c r="ACK218" s="267"/>
      <c r="ACL218" s="267"/>
      <c r="ACM218" s="267"/>
      <c r="ACN218" s="267"/>
      <c r="ACO218" s="267"/>
      <c r="ACP218" s="267"/>
      <c r="ACQ218" s="267"/>
      <c r="ACR218" s="267"/>
      <c r="ACS218" s="267"/>
      <c r="ACT218" s="267"/>
      <c r="ACU218" s="267"/>
      <c r="ACV218" s="267"/>
      <c r="ACW218" s="267"/>
      <c r="ACX218" s="267"/>
      <c r="ACY218" s="267"/>
      <c r="ACZ218" s="267"/>
      <c r="ADA218" s="267"/>
      <c r="ADB218" s="267"/>
      <c r="ADC218" s="267"/>
      <c r="ADD218" s="267"/>
      <c r="ADE218" s="267"/>
      <c r="ADF218" s="267"/>
      <c r="ADG218" s="267"/>
      <c r="ADH218" s="267"/>
      <c r="ADI218" s="267"/>
      <c r="ADJ218" s="267"/>
      <c r="ADK218" s="267"/>
      <c r="ADL218" s="267"/>
      <c r="ADM218" s="267"/>
      <c r="ADN218" s="267"/>
      <c r="ADO218" s="267"/>
      <c r="ADP218" s="267"/>
      <c r="ADQ218" s="267"/>
      <c r="ADR218" s="267"/>
      <c r="ADS218" s="267"/>
      <c r="ADT218" s="267"/>
      <c r="ADU218" s="267"/>
      <c r="ADV218" s="267"/>
      <c r="ADW218" s="267"/>
      <c r="ADX218" s="267"/>
      <c r="ADY218" s="267"/>
      <c r="ADZ218" s="267"/>
      <c r="AEA218" s="267"/>
      <c r="AEB218" s="267"/>
      <c r="AEC218" s="267"/>
      <c r="AED218" s="267"/>
      <c r="AEE218" s="267"/>
      <c r="AEF218" s="267"/>
      <c r="AEG218" s="267"/>
      <c r="AEH218" s="267"/>
      <c r="AEI218" s="267"/>
      <c r="AEJ218" s="267"/>
      <c r="AEK218" s="267"/>
      <c r="AEL218" s="267"/>
      <c r="AEM218" s="267"/>
      <c r="AEN218" s="267"/>
      <c r="AEO218" s="267"/>
      <c r="AEP218" s="267"/>
      <c r="AEQ218" s="267"/>
      <c r="AER218" s="267"/>
      <c r="AES218" s="267"/>
      <c r="AET218" s="267"/>
      <c r="AEU218" s="267"/>
      <c r="AEV218" s="267"/>
      <c r="AEW218" s="267"/>
      <c r="AEX218" s="267"/>
      <c r="AEY218" s="267"/>
      <c r="AEZ218" s="267"/>
      <c r="AFA218" s="267"/>
      <c r="AFB218" s="267"/>
      <c r="AFC218" s="267"/>
      <c r="AFD218" s="267"/>
      <c r="AFE218" s="267"/>
      <c r="AFF218" s="267"/>
      <c r="AFG218" s="267"/>
      <c r="AFH218" s="267"/>
      <c r="AFI218" s="267"/>
      <c r="AFJ218" s="267"/>
      <c r="AFK218" s="267"/>
      <c r="AFL218" s="267"/>
      <c r="AFM218" s="267"/>
      <c r="AFN218" s="267"/>
      <c r="AFO218" s="267"/>
      <c r="AFP218" s="267"/>
      <c r="AFQ218" s="267"/>
      <c r="AFR218" s="267"/>
      <c r="AFS218" s="267"/>
      <c r="AFT218" s="267"/>
      <c r="AFU218" s="267"/>
      <c r="AFV218" s="267"/>
      <c r="AFW218" s="267"/>
      <c r="AFX218" s="267"/>
      <c r="AFY218" s="267"/>
      <c r="AFZ218" s="267"/>
      <c r="AGA218" s="267"/>
      <c r="AGB218" s="267"/>
      <c r="AGC218" s="267"/>
      <c r="AGD218" s="267"/>
      <c r="AGE218" s="267"/>
      <c r="AGF218" s="267"/>
      <c r="AGG218" s="267"/>
      <c r="AGH218" s="267"/>
      <c r="AGI218" s="267"/>
      <c r="AGJ218" s="267"/>
      <c r="AGK218" s="267"/>
      <c r="AGL218" s="267"/>
      <c r="AGM218" s="267"/>
      <c r="AGN218" s="267"/>
      <c r="AGO218" s="267"/>
      <c r="AGP218" s="267"/>
      <c r="AGQ218" s="267"/>
      <c r="AGR218" s="267"/>
      <c r="AGS218" s="267"/>
      <c r="AGT218" s="267"/>
      <c r="AGU218" s="267"/>
      <c r="AGV218" s="267"/>
      <c r="AGW218" s="267"/>
      <c r="AGX218" s="267"/>
      <c r="AGY218" s="267"/>
      <c r="AGZ218" s="267"/>
      <c r="AHA218" s="267"/>
      <c r="AHB218" s="267"/>
      <c r="AHC218" s="267"/>
      <c r="AHD218" s="267"/>
      <c r="AHE218" s="267"/>
      <c r="AHF218" s="267"/>
      <c r="AHG218" s="267"/>
      <c r="AHH218" s="267"/>
      <c r="AHI218" s="267"/>
      <c r="AHJ218" s="267"/>
      <c r="AHK218" s="267"/>
      <c r="AHL218" s="267"/>
      <c r="AHM218" s="267"/>
      <c r="AHN218" s="267"/>
      <c r="AHO218" s="267"/>
      <c r="AHP218" s="267"/>
      <c r="AHQ218" s="267"/>
      <c r="AHR218" s="267"/>
      <c r="AHS218" s="267"/>
      <c r="AHT218" s="267"/>
      <c r="AHU218" s="267"/>
      <c r="AHV218" s="267"/>
      <c r="AHW218" s="267"/>
      <c r="AHX218" s="267"/>
      <c r="AHY218" s="267"/>
      <c r="AHZ218" s="267"/>
      <c r="AIA218" s="267"/>
      <c r="AIB218" s="267"/>
      <c r="AIC218" s="267"/>
      <c r="AID218" s="267"/>
      <c r="AIE218" s="267"/>
      <c r="AIF218" s="267"/>
      <c r="AIG218" s="267"/>
      <c r="AIH218" s="267"/>
      <c r="AII218" s="267"/>
      <c r="AIJ218" s="267"/>
      <c r="AIK218" s="267"/>
      <c r="AIL218" s="267"/>
      <c r="AIM218" s="267"/>
      <c r="AIN218" s="267"/>
      <c r="AIO218" s="267"/>
      <c r="AIP218" s="267"/>
      <c r="AIQ218" s="267"/>
      <c r="AIR218" s="267"/>
      <c r="AIS218" s="267"/>
      <c r="AIT218" s="267"/>
      <c r="AIU218" s="267"/>
      <c r="AIV218" s="267"/>
      <c r="AIW218" s="267"/>
      <c r="AIX218" s="267"/>
      <c r="AIY218" s="267"/>
      <c r="AIZ218" s="267"/>
      <c r="AJA218" s="267"/>
      <c r="AJB218" s="267"/>
      <c r="AJC218" s="267"/>
      <c r="AJD218" s="267"/>
      <c r="AJE218" s="267"/>
      <c r="AJF218" s="267"/>
      <c r="AJG218" s="267"/>
      <c r="AJH218" s="267"/>
      <c r="AJI218" s="267"/>
      <c r="AJJ218" s="267"/>
      <c r="AJK218" s="267"/>
      <c r="AJL218" s="267"/>
      <c r="AJM218" s="267"/>
      <c r="AJN218" s="267"/>
      <c r="AJO218" s="267"/>
      <c r="AJP218" s="267"/>
      <c r="AJQ218" s="267"/>
      <c r="AJR218" s="267"/>
      <c r="AJS218" s="267"/>
      <c r="AJT218" s="267"/>
      <c r="AJU218" s="267"/>
      <c r="AJV218" s="267"/>
      <c r="AJW218" s="267"/>
      <c r="AJX218" s="267"/>
      <c r="AJY218" s="267"/>
      <c r="AJZ218" s="267"/>
      <c r="AKA218" s="267"/>
      <c r="AKB218" s="267"/>
      <c r="AKC218" s="267"/>
      <c r="AKD218" s="267"/>
      <c r="AKE218" s="267"/>
      <c r="AKF218" s="267"/>
      <c r="AKG218" s="267"/>
      <c r="AKH218" s="267"/>
      <c r="AKI218" s="267"/>
      <c r="AKJ218" s="267"/>
      <c r="AKK218" s="267"/>
      <c r="AKL218" s="267"/>
      <c r="AKM218" s="267"/>
      <c r="AKN218" s="267"/>
      <c r="AKO218" s="267"/>
      <c r="AKP218" s="267"/>
      <c r="AKQ218" s="267"/>
      <c r="AKR218" s="267"/>
      <c r="AKS218" s="267"/>
      <c r="AKT218" s="267"/>
      <c r="AKU218" s="267"/>
      <c r="AKV218" s="267"/>
      <c r="AKW218" s="267"/>
      <c r="AKX218" s="267"/>
      <c r="AKY218" s="267"/>
      <c r="AKZ218" s="267"/>
      <c r="ALA218" s="267"/>
      <c r="ALB218" s="267"/>
      <c r="ALC218" s="267"/>
      <c r="ALD218" s="267"/>
      <c r="ALE218" s="267"/>
      <c r="ALF218" s="267"/>
      <c r="ALG218" s="267"/>
      <c r="ALH218" s="267"/>
      <c r="ALI218" s="267"/>
      <c r="ALJ218" s="267"/>
      <c r="ALK218" s="267"/>
      <c r="ALL218" s="267"/>
      <c r="ALM218" s="267"/>
      <c r="ALN218" s="267"/>
      <c r="ALO218" s="267"/>
      <c r="ALP218" s="267"/>
      <c r="ALQ218" s="267"/>
      <c r="ALR218" s="267"/>
      <c r="ALS218" s="267"/>
      <c r="ALT218" s="267"/>
      <c r="ALU218" s="267"/>
      <c r="ALV218" s="267"/>
      <c r="ALW218" s="267"/>
      <c r="ALX218" s="267"/>
      <c r="ALY218" s="267"/>
      <c r="ALZ218" s="267"/>
      <c r="AMA218" s="267"/>
      <c r="AMB218" s="267"/>
      <c r="AMC218" s="267"/>
      <c r="AMD218" s="267"/>
      <c r="AME218" s="267"/>
      <c r="AMF218" s="267"/>
      <c r="AMG218" s="267"/>
      <c r="AMH218" s="267"/>
    </row>
    <row r="219" spans="1:1024" s="239" customFormat="1" ht="12.75">
      <c r="A219" s="1012" t="s">
        <v>2471</v>
      </c>
      <c r="B219" s="1007" t="s">
        <v>2470</v>
      </c>
      <c r="C219" s="1047">
        <v>391937868.47000003</v>
      </c>
      <c r="D219" s="1047">
        <v>100836200</v>
      </c>
      <c r="E219" s="1047">
        <v>492774068.47000003</v>
      </c>
      <c r="F219" s="1047">
        <v>405129882.14999998</v>
      </c>
      <c r="G219" s="1047">
        <v>87644186.319999993</v>
      </c>
      <c r="H219" s="1054">
        <f t="shared" si="3"/>
        <v>0.82214123687124208</v>
      </c>
      <c r="I219" s="100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c r="AI219" s="267"/>
      <c r="AJ219" s="267"/>
      <c r="AK219" s="267"/>
      <c r="AL219" s="267"/>
      <c r="AM219" s="267"/>
      <c r="AN219" s="267"/>
      <c r="AO219" s="267"/>
      <c r="AP219" s="267"/>
      <c r="AQ219" s="267"/>
      <c r="AR219" s="267"/>
      <c r="AS219" s="267"/>
      <c r="AT219" s="267"/>
      <c r="AU219" s="267"/>
      <c r="AV219" s="267"/>
      <c r="AW219" s="267"/>
      <c r="AX219" s="267"/>
      <c r="AY219" s="267"/>
      <c r="AZ219" s="267"/>
      <c r="BA219" s="267"/>
      <c r="BB219" s="267"/>
      <c r="BC219" s="267"/>
      <c r="BD219" s="267"/>
      <c r="BE219" s="267"/>
      <c r="BF219" s="267"/>
      <c r="BG219" s="267"/>
      <c r="BH219" s="267"/>
      <c r="BI219" s="267"/>
      <c r="BJ219" s="267"/>
      <c r="BK219" s="267"/>
      <c r="BL219" s="267"/>
      <c r="BM219" s="267"/>
      <c r="BN219" s="267"/>
      <c r="BO219" s="267"/>
      <c r="BP219" s="267"/>
      <c r="BQ219" s="267"/>
      <c r="BR219" s="267"/>
      <c r="BS219" s="267"/>
      <c r="BT219" s="267"/>
      <c r="BU219" s="267"/>
      <c r="BV219" s="267"/>
      <c r="BW219" s="267"/>
      <c r="BX219" s="267"/>
      <c r="BY219" s="267"/>
      <c r="BZ219" s="267"/>
      <c r="CA219" s="267"/>
      <c r="CB219" s="267"/>
      <c r="CC219" s="267"/>
      <c r="CD219" s="267"/>
      <c r="CE219" s="267"/>
      <c r="CF219" s="267"/>
      <c r="CG219" s="267"/>
      <c r="CH219" s="267"/>
      <c r="CI219" s="267"/>
      <c r="CJ219" s="267"/>
      <c r="CK219" s="267"/>
      <c r="CL219" s="267"/>
      <c r="CM219" s="267"/>
      <c r="CN219" s="267"/>
      <c r="CO219" s="267"/>
      <c r="CP219" s="267"/>
      <c r="CQ219" s="267"/>
      <c r="CR219" s="267"/>
      <c r="CS219" s="267"/>
      <c r="CT219" s="267"/>
      <c r="CU219" s="267"/>
      <c r="CV219" s="267"/>
      <c r="CW219" s="267"/>
      <c r="CX219" s="267"/>
      <c r="CY219" s="267"/>
      <c r="CZ219" s="267"/>
      <c r="DA219" s="267"/>
      <c r="DB219" s="267"/>
      <c r="DC219" s="267"/>
      <c r="DD219" s="267"/>
      <c r="DE219" s="267"/>
      <c r="DF219" s="267"/>
      <c r="DG219" s="267"/>
      <c r="DH219" s="267"/>
      <c r="DI219" s="267"/>
      <c r="DJ219" s="267"/>
      <c r="DK219" s="267"/>
      <c r="DL219" s="267"/>
      <c r="DM219" s="267"/>
      <c r="DN219" s="267"/>
      <c r="DO219" s="267"/>
      <c r="DP219" s="267"/>
      <c r="DQ219" s="267"/>
      <c r="DR219" s="267"/>
      <c r="DS219" s="267"/>
      <c r="DT219" s="267"/>
      <c r="DU219" s="267"/>
      <c r="DV219" s="267"/>
      <c r="DW219" s="267"/>
      <c r="DX219" s="267"/>
      <c r="DY219" s="267"/>
      <c r="DZ219" s="267"/>
      <c r="EA219" s="267"/>
      <c r="EB219" s="267"/>
      <c r="EC219" s="267"/>
      <c r="ED219" s="267"/>
      <c r="EE219" s="267"/>
      <c r="EF219" s="267"/>
      <c r="EG219" s="267"/>
      <c r="EH219" s="267"/>
      <c r="EI219" s="267"/>
      <c r="EJ219" s="267"/>
      <c r="EK219" s="267"/>
      <c r="EL219" s="267"/>
      <c r="EM219" s="267"/>
      <c r="EN219" s="267"/>
      <c r="EO219" s="267"/>
      <c r="EP219" s="267"/>
      <c r="EQ219" s="267"/>
      <c r="ER219" s="267"/>
      <c r="ES219" s="267"/>
      <c r="ET219" s="267"/>
      <c r="EU219" s="267"/>
      <c r="EV219" s="267"/>
      <c r="EW219" s="267"/>
      <c r="EX219" s="267"/>
      <c r="EY219" s="267"/>
      <c r="EZ219" s="267"/>
      <c r="FA219" s="267"/>
      <c r="FB219" s="267"/>
      <c r="FC219" s="267"/>
      <c r="FD219" s="267"/>
      <c r="FE219" s="267"/>
      <c r="FF219" s="267"/>
      <c r="FG219" s="267"/>
      <c r="FH219" s="267"/>
      <c r="FI219" s="267"/>
      <c r="FJ219" s="267"/>
      <c r="FK219" s="267"/>
      <c r="FL219" s="267"/>
      <c r="FM219" s="267"/>
      <c r="FN219" s="267"/>
      <c r="FO219" s="267"/>
      <c r="FP219" s="267"/>
      <c r="FQ219" s="267"/>
      <c r="FR219" s="267"/>
      <c r="FS219" s="267"/>
      <c r="FT219" s="267"/>
      <c r="FU219" s="267"/>
      <c r="FV219" s="267"/>
      <c r="FW219" s="267"/>
      <c r="FX219" s="267"/>
      <c r="FY219" s="267"/>
      <c r="FZ219" s="267"/>
      <c r="GA219" s="267"/>
      <c r="GB219" s="267"/>
      <c r="GC219" s="267"/>
      <c r="GD219" s="267"/>
      <c r="GE219" s="267"/>
      <c r="GF219" s="267"/>
      <c r="GG219" s="267"/>
      <c r="GH219" s="267"/>
      <c r="GI219" s="267"/>
      <c r="GJ219" s="267"/>
      <c r="GK219" s="267"/>
      <c r="GL219" s="267"/>
      <c r="GM219" s="267"/>
      <c r="GN219" s="267"/>
      <c r="GO219" s="267"/>
      <c r="GP219" s="267"/>
      <c r="GQ219" s="267"/>
      <c r="GR219" s="267"/>
      <c r="GS219" s="267"/>
      <c r="GT219" s="267"/>
      <c r="GU219" s="267"/>
      <c r="GV219" s="267"/>
      <c r="GW219" s="267"/>
      <c r="GX219" s="267"/>
      <c r="GY219" s="267"/>
      <c r="GZ219" s="267"/>
      <c r="HA219" s="267"/>
      <c r="HB219" s="267"/>
      <c r="HC219" s="267"/>
      <c r="HD219" s="267"/>
      <c r="HE219" s="267"/>
      <c r="HF219" s="267"/>
      <c r="HG219" s="267"/>
      <c r="HH219" s="267"/>
      <c r="HI219" s="267"/>
      <c r="HJ219" s="267"/>
      <c r="HK219" s="267"/>
      <c r="HL219" s="267"/>
      <c r="HM219" s="267"/>
      <c r="HN219" s="267"/>
      <c r="HO219" s="267"/>
      <c r="HP219" s="267"/>
      <c r="HQ219" s="267"/>
      <c r="HR219" s="267"/>
      <c r="HS219" s="267"/>
      <c r="HT219" s="267"/>
      <c r="HU219" s="267"/>
      <c r="HV219" s="267"/>
      <c r="HW219" s="267"/>
      <c r="HX219" s="267"/>
      <c r="HY219" s="267"/>
      <c r="HZ219" s="267"/>
      <c r="IA219" s="267"/>
      <c r="IB219" s="267"/>
      <c r="IC219" s="267"/>
      <c r="ID219" s="267"/>
      <c r="IE219" s="267"/>
      <c r="IF219" s="267"/>
      <c r="IG219" s="267"/>
      <c r="IH219" s="267"/>
      <c r="II219" s="267"/>
      <c r="IJ219" s="267"/>
      <c r="IK219" s="267"/>
      <c r="IL219" s="267"/>
      <c r="IM219" s="267"/>
      <c r="IN219" s="267"/>
      <c r="IO219" s="267"/>
      <c r="IP219" s="267"/>
      <c r="IQ219" s="267"/>
      <c r="IR219" s="267"/>
      <c r="IS219" s="267"/>
      <c r="IT219" s="267"/>
      <c r="IU219" s="267"/>
      <c r="IV219" s="267"/>
      <c r="IW219" s="267"/>
      <c r="IX219" s="267"/>
      <c r="IY219" s="267"/>
      <c r="IZ219" s="267"/>
      <c r="JA219" s="267"/>
      <c r="JB219" s="267"/>
      <c r="JC219" s="267"/>
      <c r="JD219" s="267"/>
      <c r="JE219" s="267"/>
      <c r="JF219" s="267"/>
      <c r="JG219" s="267"/>
      <c r="JH219" s="267"/>
      <c r="JI219" s="267"/>
      <c r="JJ219" s="267"/>
      <c r="JK219" s="267"/>
      <c r="JL219" s="267"/>
      <c r="JM219" s="267"/>
      <c r="JN219" s="267"/>
      <c r="JO219" s="267"/>
      <c r="JP219" s="267"/>
      <c r="JQ219" s="267"/>
      <c r="JR219" s="267"/>
      <c r="JS219" s="267"/>
      <c r="JT219" s="267"/>
      <c r="JU219" s="267"/>
      <c r="JV219" s="267"/>
      <c r="JW219" s="267"/>
      <c r="JX219" s="267"/>
      <c r="JY219" s="267"/>
      <c r="JZ219" s="267"/>
      <c r="KA219" s="267"/>
      <c r="KB219" s="267"/>
      <c r="KC219" s="267"/>
      <c r="KD219" s="267"/>
      <c r="KE219" s="267"/>
      <c r="KF219" s="267"/>
      <c r="KG219" s="267"/>
      <c r="KH219" s="267"/>
      <c r="KI219" s="267"/>
      <c r="KJ219" s="267"/>
      <c r="KK219" s="267"/>
      <c r="KL219" s="267"/>
      <c r="KM219" s="267"/>
      <c r="KN219" s="267"/>
      <c r="KO219" s="267"/>
      <c r="KP219" s="267"/>
      <c r="KQ219" s="267"/>
      <c r="KR219" s="267"/>
      <c r="KS219" s="267"/>
      <c r="KT219" s="267"/>
      <c r="KU219" s="267"/>
      <c r="KV219" s="267"/>
      <c r="KW219" s="267"/>
      <c r="KX219" s="267"/>
      <c r="KY219" s="267"/>
      <c r="KZ219" s="267"/>
      <c r="LA219" s="267"/>
      <c r="LB219" s="267"/>
      <c r="LC219" s="267"/>
      <c r="LD219" s="267"/>
      <c r="LE219" s="267"/>
      <c r="LF219" s="267"/>
      <c r="LG219" s="267"/>
      <c r="LH219" s="267"/>
      <c r="LI219" s="267"/>
      <c r="LJ219" s="267"/>
      <c r="LK219" s="267"/>
      <c r="LL219" s="267"/>
      <c r="LM219" s="267"/>
      <c r="LN219" s="267"/>
      <c r="LO219" s="267"/>
      <c r="LP219" s="267"/>
      <c r="LQ219" s="267"/>
      <c r="LR219" s="267"/>
      <c r="LS219" s="267"/>
      <c r="LT219" s="267"/>
      <c r="LU219" s="267"/>
      <c r="LV219" s="267"/>
      <c r="LW219" s="267"/>
      <c r="LX219" s="267"/>
      <c r="LY219" s="267"/>
      <c r="LZ219" s="267"/>
      <c r="MA219" s="267"/>
      <c r="MB219" s="267"/>
      <c r="MC219" s="267"/>
      <c r="MD219" s="267"/>
      <c r="ME219" s="267"/>
      <c r="MF219" s="267"/>
      <c r="MG219" s="267"/>
      <c r="MH219" s="267"/>
      <c r="MI219" s="267"/>
      <c r="MJ219" s="267"/>
      <c r="MK219" s="267"/>
      <c r="ML219" s="267"/>
      <c r="MM219" s="267"/>
      <c r="MN219" s="267"/>
      <c r="MO219" s="267"/>
      <c r="MP219" s="267"/>
      <c r="MQ219" s="267"/>
      <c r="MR219" s="267"/>
      <c r="MS219" s="267"/>
      <c r="MT219" s="267"/>
      <c r="MU219" s="267"/>
      <c r="MV219" s="267"/>
      <c r="MW219" s="267"/>
      <c r="MX219" s="267"/>
      <c r="MY219" s="267"/>
      <c r="MZ219" s="267"/>
      <c r="NA219" s="267"/>
      <c r="NB219" s="267"/>
      <c r="NC219" s="267"/>
      <c r="ND219" s="267"/>
      <c r="NE219" s="267"/>
      <c r="NF219" s="267"/>
      <c r="NG219" s="267"/>
      <c r="NH219" s="267"/>
      <c r="NI219" s="267"/>
      <c r="NJ219" s="267"/>
      <c r="NK219" s="267"/>
      <c r="NL219" s="267"/>
      <c r="NM219" s="267"/>
      <c r="NN219" s="267"/>
      <c r="NO219" s="267"/>
      <c r="NP219" s="267"/>
      <c r="NQ219" s="267"/>
      <c r="NR219" s="267"/>
      <c r="NS219" s="267"/>
      <c r="NT219" s="267"/>
      <c r="NU219" s="267"/>
      <c r="NV219" s="267"/>
      <c r="NW219" s="267"/>
      <c r="NX219" s="267"/>
      <c r="NY219" s="267"/>
      <c r="NZ219" s="267"/>
      <c r="OA219" s="267"/>
      <c r="OB219" s="267"/>
      <c r="OC219" s="267"/>
      <c r="OD219" s="267"/>
      <c r="OE219" s="267"/>
      <c r="OF219" s="267"/>
      <c r="OG219" s="267"/>
      <c r="OH219" s="267"/>
      <c r="OI219" s="267"/>
      <c r="OJ219" s="267"/>
      <c r="OK219" s="267"/>
      <c r="OL219" s="267"/>
      <c r="OM219" s="267"/>
      <c r="ON219" s="267"/>
      <c r="OO219" s="267"/>
      <c r="OP219" s="267"/>
      <c r="OQ219" s="267"/>
      <c r="OR219" s="267"/>
      <c r="OS219" s="267"/>
      <c r="OT219" s="267"/>
      <c r="OU219" s="267"/>
      <c r="OV219" s="267"/>
      <c r="OW219" s="267"/>
      <c r="OX219" s="267"/>
      <c r="OY219" s="267"/>
      <c r="OZ219" s="267"/>
      <c r="PA219" s="267"/>
      <c r="PB219" s="267"/>
      <c r="PC219" s="267"/>
      <c r="PD219" s="267"/>
      <c r="PE219" s="267"/>
      <c r="PF219" s="267"/>
      <c r="PG219" s="267"/>
      <c r="PH219" s="267"/>
      <c r="PI219" s="267"/>
      <c r="PJ219" s="267"/>
      <c r="PK219" s="267"/>
      <c r="PL219" s="267"/>
      <c r="PM219" s="267"/>
      <c r="PN219" s="267"/>
      <c r="PO219" s="267"/>
      <c r="PP219" s="267"/>
      <c r="PQ219" s="267"/>
      <c r="PR219" s="267"/>
      <c r="PS219" s="267"/>
      <c r="PT219" s="267"/>
      <c r="PU219" s="267"/>
      <c r="PV219" s="267"/>
      <c r="PW219" s="267"/>
      <c r="PX219" s="267"/>
      <c r="PY219" s="267"/>
      <c r="PZ219" s="267"/>
      <c r="QA219" s="267"/>
      <c r="QB219" s="267"/>
      <c r="QC219" s="267"/>
      <c r="QD219" s="267"/>
      <c r="QE219" s="267"/>
      <c r="QF219" s="267"/>
      <c r="QG219" s="267"/>
      <c r="QH219" s="267"/>
      <c r="QI219" s="267"/>
      <c r="QJ219" s="267"/>
      <c r="QK219" s="267"/>
      <c r="QL219" s="267"/>
      <c r="QM219" s="267"/>
      <c r="QN219" s="267"/>
      <c r="QO219" s="267"/>
      <c r="QP219" s="267"/>
      <c r="QQ219" s="267"/>
      <c r="QR219" s="267"/>
      <c r="QS219" s="267"/>
      <c r="QT219" s="267"/>
      <c r="QU219" s="267"/>
      <c r="QV219" s="267"/>
      <c r="QW219" s="267"/>
      <c r="QX219" s="267"/>
      <c r="QY219" s="267"/>
      <c r="QZ219" s="267"/>
      <c r="RA219" s="267"/>
      <c r="RB219" s="267"/>
      <c r="RC219" s="267"/>
      <c r="RD219" s="267"/>
      <c r="RE219" s="267"/>
      <c r="RF219" s="267"/>
      <c r="RG219" s="267"/>
      <c r="RH219" s="267"/>
      <c r="RI219" s="267"/>
      <c r="RJ219" s="267"/>
      <c r="RK219" s="267"/>
      <c r="RL219" s="267"/>
      <c r="RM219" s="267"/>
      <c r="RN219" s="267"/>
      <c r="RO219" s="267"/>
      <c r="RP219" s="267"/>
      <c r="RQ219" s="267"/>
      <c r="RR219" s="267"/>
      <c r="RS219" s="267"/>
      <c r="RT219" s="267"/>
      <c r="RU219" s="267"/>
      <c r="RV219" s="267"/>
      <c r="RW219" s="267"/>
      <c r="RX219" s="267"/>
      <c r="RY219" s="267"/>
      <c r="RZ219" s="267"/>
      <c r="SA219" s="267"/>
      <c r="SB219" s="267"/>
      <c r="SC219" s="267"/>
      <c r="SD219" s="267"/>
      <c r="SE219" s="267"/>
      <c r="SF219" s="267"/>
      <c r="SG219" s="267"/>
      <c r="SH219" s="267"/>
      <c r="SI219" s="267"/>
      <c r="SJ219" s="267"/>
      <c r="SK219" s="267"/>
      <c r="SL219" s="267"/>
      <c r="SM219" s="267"/>
      <c r="SN219" s="267"/>
      <c r="SO219" s="267"/>
      <c r="SP219" s="267"/>
      <c r="SQ219" s="267"/>
      <c r="SR219" s="267"/>
      <c r="SS219" s="267"/>
      <c r="ST219" s="267"/>
      <c r="SU219" s="267"/>
      <c r="SV219" s="267"/>
      <c r="SW219" s="267"/>
      <c r="SX219" s="267"/>
      <c r="SY219" s="267"/>
      <c r="SZ219" s="267"/>
      <c r="TA219" s="267"/>
      <c r="TB219" s="267"/>
      <c r="TC219" s="267"/>
      <c r="TD219" s="267"/>
      <c r="TE219" s="267"/>
      <c r="TF219" s="267"/>
      <c r="TG219" s="267"/>
      <c r="TH219" s="267"/>
      <c r="TI219" s="267"/>
      <c r="TJ219" s="267"/>
      <c r="TK219" s="267"/>
      <c r="TL219" s="267"/>
      <c r="TM219" s="267"/>
      <c r="TN219" s="267"/>
      <c r="TO219" s="267"/>
      <c r="TP219" s="267"/>
      <c r="TQ219" s="267"/>
      <c r="TR219" s="267"/>
      <c r="TS219" s="267"/>
      <c r="TT219" s="267"/>
      <c r="TU219" s="267"/>
      <c r="TV219" s="267"/>
      <c r="TW219" s="267"/>
      <c r="TX219" s="267"/>
      <c r="TY219" s="267"/>
      <c r="TZ219" s="267"/>
      <c r="UA219" s="267"/>
      <c r="UB219" s="267"/>
      <c r="UC219" s="267"/>
      <c r="UD219" s="267"/>
      <c r="UE219" s="267"/>
      <c r="UF219" s="267"/>
      <c r="UG219" s="267"/>
      <c r="UH219" s="267"/>
      <c r="UI219" s="267"/>
      <c r="UJ219" s="267"/>
      <c r="UK219" s="267"/>
      <c r="UL219" s="267"/>
      <c r="UM219" s="267"/>
      <c r="UN219" s="267"/>
      <c r="UO219" s="267"/>
      <c r="UP219" s="267"/>
      <c r="UQ219" s="267"/>
      <c r="UR219" s="267"/>
      <c r="US219" s="267"/>
      <c r="UT219" s="267"/>
      <c r="UU219" s="267"/>
      <c r="UV219" s="267"/>
      <c r="UW219" s="267"/>
      <c r="UX219" s="267"/>
      <c r="UY219" s="267"/>
      <c r="UZ219" s="267"/>
      <c r="VA219" s="267"/>
      <c r="VB219" s="267"/>
      <c r="VC219" s="267"/>
      <c r="VD219" s="267"/>
      <c r="VE219" s="267"/>
      <c r="VF219" s="267"/>
      <c r="VG219" s="267"/>
      <c r="VH219" s="267"/>
      <c r="VI219" s="267"/>
      <c r="VJ219" s="267"/>
      <c r="VK219" s="267"/>
      <c r="VL219" s="267"/>
      <c r="VM219" s="267"/>
      <c r="VN219" s="267"/>
      <c r="VO219" s="267"/>
      <c r="VP219" s="267"/>
      <c r="VQ219" s="267"/>
      <c r="VR219" s="267"/>
      <c r="VS219" s="267"/>
      <c r="VT219" s="267"/>
      <c r="VU219" s="267"/>
      <c r="VV219" s="267"/>
      <c r="VW219" s="267"/>
      <c r="VX219" s="267"/>
      <c r="VY219" s="267"/>
      <c r="VZ219" s="267"/>
      <c r="WA219" s="267"/>
      <c r="WB219" s="267"/>
      <c r="WC219" s="267"/>
      <c r="WD219" s="267"/>
      <c r="WE219" s="267"/>
      <c r="WF219" s="267"/>
      <c r="WG219" s="267"/>
      <c r="WH219" s="267"/>
      <c r="WI219" s="267"/>
      <c r="WJ219" s="267"/>
      <c r="WK219" s="267"/>
      <c r="WL219" s="267"/>
      <c r="WM219" s="267"/>
      <c r="WN219" s="267"/>
      <c r="WO219" s="267"/>
      <c r="WP219" s="267"/>
      <c r="WQ219" s="267"/>
      <c r="WR219" s="267"/>
      <c r="WS219" s="267"/>
      <c r="WT219" s="267"/>
      <c r="WU219" s="267"/>
      <c r="WV219" s="267"/>
      <c r="WW219" s="267"/>
      <c r="WX219" s="267"/>
      <c r="WY219" s="267"/>
      <c r="WZ219" s="267"/>
      <c r="XA219" s="267"/>
      <c r="XB219" s="267"/>
      <c r="XC219" s="267"/>
      <c r="XD219" s="267"/>
      <c r="XE219" s="267"/>
      <c r="XF219" s="267"/>
      <c r="XG219" s="267"/>
      <c r="XH219" s="267"/>
      <c r="XI219" s="267"/>
      <c r="XJ219" s="267"/>
      <c r="XK219" s="267"/>
      <c r="XL219" s="267"/>
      <c r="XM219" s="267"/>
      <c r="XN219" s="267"/>
      <c r="XO219" s="267"/>
      <c r="XP219" s="267"/>
      <c r="XQ219" s="267"/>
      <c r="XR219" s="267"/>
      <c r="XS219" s="267"/>
      <c r="XT219" s="267"/>
      <c r="XU219" s="267"/>
      <c r="XV219" s="267"/>
      <c r="XW219" s="267"/>
      <c r="XX219" s="267"/>
      <c r="XY219" s="267"/>
      <c r="XZ219" s="267"/>
      <c r="YA219" s="267"/>
      <c r="YB219" s="267"/>
      <c r="YC219" s="267"/>
      <c r="YD219" s="267"/>
      <c r="YE219" s="267"/>
      <c r="YF219" s="267"/>
      <c r="YG219" s="267"/>
      <c r="YH219" s="267"/>
      <c r="YI219" s="267"/>
      <c r="YJ219" s="267"/>
      <c r="YK219" s="267"/>
      <c r="YL219" s="267"/>
      <c r="YM219" s="267"/>
      <c r="YN219" s="267"/>
      <c r="YO219" s="267"/>
      <c r="YP219" s="267"/>
      <c r="YQ219" s="267"/>
      <c r="YR219" s="267"/>
      <c r="YS219" s="267"/>
      <c r="YT219" s="267"/>
      <c r="YU219" s="267"/>
      <c r="YV219" s="267"/>
      <c r="YW219" s="267"/>
      <c r="YX219" s="267"/>
      <c r="YY219" s="267"/>
      <c r="YZ219" s="267"/>
      <c r="ZA219" s="267"/>
      <c r="ZB219" s="267"/>
      <c r="ZC219" s="267"/>
      <c r="ZD219" s="267"/>
      <c r="ZE219" s="267"/>
      <c r="ZF219" s="267"/>
      <c r="ZG219" s="267"/>
      <c r="ZH219" s="267"/>
      <c r="ZI219" s="267"/>
      <c r="ZJ219" s="267"/>
      <c r="ZK219" s="267"/>
      <c r="ZL219" s="267"/>
      <c r="ZM219" s="267"/>
      <c r="ZN219" s="267"/>
      <c r="ZO219" s="267"/>
      <c r="ZP219" s="267"/>
      <c r="ZQ219" s="267"/>
      <c r="ZR219" s="267"/>
      <c r="ZS219" s="267"/>
      <c r="ZT219" s="267"/>
      <c r="ZU219" s="267"/>
      <c r="ZV219" s="267"/>
      <c r="ZW219" s="267"/>
      <c r="ZX219" s="267"/>
      <c r="ZY219" s="267"/>
      <c r="ZZ219" s="267"/>
      <c r="AAA219" s="267"/>
      <c r="AAB219" s="267"/>
      <c r="AAC219" s="267"/>
      <c r="AAD219" s="267"/>
      <c r="AAE219" s="267"/>
      <c r="AAF219" s="267"/>
      <c r="AAG219" s="267"/>
      <c r="AAH219" s="267"/>
      <c r="AAI219" s="267"/>
      <c r="AAJ219" s="267"/>
      <c r="AAK219" s="267"/>
      <c r="AAL219" s="267"/>
      <c r="AAM219" s="267"/>
      <c r="AAN219" s="267"/>
      <c r="AAO219" s="267"/>
      <c r="AAP219" s="267"/>
      <c r="AAQ219" s="267"/>
      <c r="AAR219" s="267"/>
      <c r="AAS219" s="267"/>
      <c r="AAT219" s="267"/>
      <c r="AAU219" s="267"/>
      <c r="AAV219" s="267"/>
      <c r="AAW219" s="267"/>
      <c r="AAX219" s="267"/>
      <c r="AAY219" s="267"/>
      <c r="AAZ219" s="267"/>
      <c r="ABA219" s="267"/>
      <c r="ABB219" s="267"/>
      <c r="ABC219" s="267"/>
      <c r="ABD219" s="267"/>
      <c r="ABE219" s="267"/>
      <c r="ABF219" s="267"/>
      <c r="ABG219" s="267"/>
      <c r="ABH219" s="267"/>
      <c r="ABI219" s="267"/>
      <c r="ABJ219" s="267"/>
      <c r="ABK219" s="267"/>
      <c r="ABL219" s="267"/>
      <c r="ABM219" s="267"/>
      <c r="ABN219" s="267"/>
      <c r="ABO219" s="267"/>
      <c r="ABP219" s="267"/>
      <c r="ABQ219" s="267"/>
      <c r="ABR219" s="267"/>
      <c r="ABS219" s="267"/>
      <c r="ABT219" s="267"/>
      <c r="ABU219" s="267"/>
      <c r="ABV219" s="267"/>
      <c r="ABW219" s="267"/>
      <c r="ABX219" s="267"/>
      <c r="ABY219" s="267"/>
      <c r="ABZ219" s="267"/>
      <c r="ACA219" s="267"/>
      <c r="ACB219" s="267"/>
      <c r="ACC219" s="267"/>
      <c r="ACD219" s="267"/>
      <c r="ACE219" s="267"/>
      <c r="ACF219" s="267"/>
      <c r="ACG219" s="267"/>
      <c r="ACH219" s="267"/>
      <c r="ACI219" s="267"/>
      <c r="ACJ219" s="267"/>
      <c r="ACK219" s="267"/>
      <c r="ACL219" s="267"/>
      <c r="ACM219" s="267"/>
      <c r="ACN219" s="267"/>
      <c r="ACO219" s="267"/>
      <c r="ACP219" s="267"/>
      <c r="ACQ219" s="267"/>
      <c r="ACR219" s="267"/>
      <c r="ACS219" s="267"/>
      <c r="ACT219" s="267"/>
      <c r="ACU219" s="267"/>
      <c r="ACV219" s="267"/>
      <c r="ACW219" s="267"/>
      <c r="ACX219" s="267"/>
      <c r="ACY219" s="267"/>
      <c r="ACZ219" s="267"/>
      <c r="ADA219" s="267"/>
      <c r="ADB219" s="267"/>
      <c r="ADC219" s="267"/>
      <c r="ADD219" s="267"/>
      <c r="ADE219" s="267"/>
      <c r="ADF219" s="267"/>
      <c r="ADG219" s="267"/>
      <c r="ADH219" s="267"/>
      <c r="ADI219" s="267"/>
      <c r="ADJ219" s="267"/>
      <c r="ADK219" s="267"/>
      <c r="ADL219" s="267"/>
      <c r="ADM219" s="267"/>
      <c r="ADN219" s="267"/>
      <c r="ADO219" s="267"/>
      <c r="ADP219" s="267"/>
      <c r="ADQ219" s="267"/>
      <c r="ADR219" s="267"/>
      <c r="ADS219" s="267"/>
      <c r="ADT219" s="267"/>
      <c r="ADU219" s="267"/>
      <c r="ADV219" s="267"/>
      <c r="ADW219" s="267"/>
      <c r="ADX219" s="267"/>
      <c r="ADY219" s="267"/>
      <c r="ADZ219" s="267"/>
      <c r="AEA219" s="267"/>
      <c r="AEB219" s="267"/>
      <c r="AEC219" s="267"/>
      <c r="AED219" s="267"/>
      <c r="AEE219" s="267"/>
      <c r="AEF219" s="267"/>
      <c r="AEG219" s="267"/>
      <c r="AEH219" s="267"/>
      <c r="AEI219" s="267"/>
      <c r="AEJ219" s="267"/>
      <c r="AEK219" s="267"/>
      <c r="AEL219" s="267"/>
      <c r="AEM219" s="267"/>
      <c r="AEN219" s="267"/>
      <c r="AEO219" s="267"/>
      <c r="AEP219" s="267"/>
      <c r="AEQ219" s="267"/>
      <c r="AER219" s="267"/>
      <c r="AES219" s="267"/>
      <c r="AET219" s="267"/>
      <c r="AEU219" s="267"/>
      <c r="AEV219" s="267"/>
      <c r="AEW219" s="267"/>
      <c r="AEX219" s="267"/>
      <c r="AEY219" s="267"/>
      <c r="AEZ219" s="267"/>
      <c r="AFA219" s="267"/>
      <c r="AFB219" s="267"/>
      <c r="AFC219" s="267"/>
      <c r="AFD219" s="267"/>
      <c r="AFE219" s="267"/>
      <c r="AFF219" s="267"/>
      <c r="AFG219" s="267"/>
      <c r="AFH219" s="267"/>
      <c r="AFI219" s="267"/>
      <c r="AFJ219" s="267"/>
      <c r="AFK219" s="267"/>
      <c r="AFL219" s="267"/>
      <c r="AFM219" s="267"/>
      <c r="AFN219" s="267"/>
      <c r="AFO219" s="267"/>
      <c r="AFP219" s="267"/>
      <c r="AFQ219" s="267"/>
      <c r="AFR219" s="267"/>
      <c r="AFS219" s="267"/>
      <c r="AFT219" s="267"/>
      <c r="AFU219" s="267"/>
      <c r="AFV219" s="267"/>
      <c r="AFW219" s="267"/>
      <c r="AFX219" s="267"/>
      <c r="AFY219" s="267"/>
      <c r="AFZ219" s="267"/>
      <c r="AGA219" s="267"/>
      <c r="AGB219" s="267"/>
      <c r="AGC219" s="267"/>
      <c r="AGD219" s="267"/>
      <c r="AGE219" s="267"/>
      <c r="AGF219" s="267"/>
      <c r="AGG219" s="267"/>
      <c r="AGH219" s="267"/>
      <c r="AGI219" s="267"/>
      <c r="AGJ219" s="267"/>
      <c r="AGK219" s="267"/>
      <c r="AGL219" s="267"/>
      <c r="AGM219" s="267"/>
      <c r="AGN219" s="267"/>
      <c r="AGO219" s="267"/>
      <c r="AGP219" s="267"/>
      <c r="AGQ219" s="267"/>
      <c r="AGR219" s="267"/>
      <c r="AGS219" s="267"/>
      <c r="AGT219" s="267"/>
      <c r="AGU219" s="267"/>
      <c r="AGV219" s="267"/>
      <c r="AGW219" s="267"/>
      <c r="AGX219" s="267"/>
      <c r="AGY219" s="267"/>
      <c r="AGZ219" s="267"/>
      <c r="AHA219" s="267"/>
      <c r="AHB219" s="267"/>
      <c r="AHC219" s="267"/>
      <c r="AHD219" s="267"/>
      <c r="AHE219" s="267"/>
      <c r="AHF219" s="267"/>
      <c r="AHG219" s="267"/>
      <c r="AHH219" s="267"/>
      <c r="AHI219" s="267"/>
      <c r="AHJ219" s="267"/>
      <c r="AHK219" s="267"/>
      <c r="AHL219" s="267"/>
      <c r="AHM219" s="267"/>
      <c r="AHN219" s="267"/>
      <c r="AHO219" s="267"/>
      <c r="AHP219" s="267"/>
      <c r="AHQ219" s="267"/>
      <c r="AHR219" s="267"/>
      <c r="AHS219" s="267"/>
      <c r="AHT219" s="267"/>
      <c r="AHU219" s="267"/>
      <c r="AHV219" s="267"/>
      <c r="AHW219" s="267"/>
      <c r="AHX219" s="267"/>
      <c r="AHY219" s="267"/>
      <c r="AHZ219" s="267"/>
      <c r="AIA219" s="267"/>
      <c r="AIB219" s="267"/>
      <c r="AIC219" s="267"/>
      <c r="AID219" s="267"/>
      <c r="AIE219" s="267"/>
      <c r="AIF219" s="267"/>
      <c r="AIG219" s="267"/>
      <c r="AIH219" s="267"/>
      <c r="AII219" s="267"/>
      <c r="AIJ219" s="267"/>
      <c r="AIK219" s="267"/>
      <c r="AIL219" s="267"/>
      <c r="AIM219" s="267"/>
      <c r="AIN219" s="267"/>
      <c r="AIO219" s="267"/>
      <c r="AIP219" s="267"/>
      <c r="AIQ219" s="267"/>
      <c r="AIR219" s="267"/>
      <c r="AIS219" s="267"/>
      <c r="AIT219" s="267"/>
      <c r="AIU219" s="267"/>
      <c r="AIV219" s="267"/>
      <c r="AIW219" s="267"/>
      <c r="AIX219" s="267"/>
      <c r="AIY219" s="267"/>
      <c r="AIZ219" s="267"/>
      <c r="AJA219" s="267"/>
      <c r="AJB219" s="267"/>
      <c r="AJC219" s="267"/>
      <c r="AJD219" s="267"/>
      <c r="AJE219" s="267"/>
      <c r="AJF219" s="267"/>
      <c r="AJG219" s="267"/>
      <c r="AJH219" s="267"/>
      <c r="AJI219" s="267"/>
      <c r="AJJ219" s="267"/>
      <c r="AJK219" s="267"/>
      <c r="AJL219" s="267"/>
      <c r="AJM219" s="267"/>
      <c r="AJN219" s="267"/>
      <c r="AJO219" s="267"/>
      <c r="AJP219" s="267"/>
      <c r="AJQ219" s="267"/>
      <c r="AJR219" s="267"/>
      <c r="AJS219" s="267"/>
      <c r="AJT219" s="267"/>
      <c r="AJU219" s="267"/>
      <c r="AJV219" s="267"/>
      <c r="AJW219" s="267"/>
      <c r="AJX219" s="267"/>
      <c r="AJY219" s="267"/>
      <c r="AJZ219" s="267"/>
      <c r="AKA219" s="267"/>
      <c r="AKB219" s="267"/>
      <c r="AKC219" s="267"/>
      <c r="AKD219" s="267"/>
      <c r="AKE219" s="267"/>
      <c r="AKF219" s="267"/>
      <c r="AKG219" s="267"/>
      <c r="AKH219" s="267"/>
      <c r="AKI219" s="267"/>
      <c r="AKJ219" s="267"/>
      <c r="AKK219" s="267"/>
      <c r="AKL219" s="267"/>
      <c r="AKM219" s="267"/>
      <c r="AKN219" s="267"/>
      <c r="AKO219" s="267"/>
      <c r="AKP219" s="267"/>
      <c r="AKQ219" s="267"/>
      <c r="AKR219" s="267"/>
      <c r="AKS219" s="267"/>
      <c r="AKT219" s="267"/>
      <c r="AKU219" s="267"/>
      <c r="AKV219" s="267"/>
      <c r="AKW219" s="267"/>
      <c r="AKX219" s="267"/>
      <c r="AKY219" s="267"/>
      <c r="AKZ219" s="267"/>
      <c r="ALA219" s="267"/>
      <c r="ALB219" s="267"/>
      <c r="ALC219" s="267"/>
      <c r="ALD219" s="267"/>
      <c r="ALE219" s="267"/>
      <c r="ALF219" s="267"/>
      <c r="ALG219" s="267"/>
      <c r="ALH219" s="267"/>
      <c r="ALI219" s="267"/>
      <c r="ALJ219" s="267"/>
      <c r="ALK219" s="267"/>
      <c r="ALL219" s="267"/>
      <c r="ALM219" s="267"/>
      <c r="ALN219" s="267"/>
      <c r="ALO219" s="267"/>
      <c r="ALP219" s="267"/>
      <c r="ALQ219" s="267"/>
      <c r="ALR219" s="267"/>
      <c r="ALS219" s="267"/>
      <c r="ALT219" s="267"/>
      <c r="ALU219" s="267"/>
      <c r="ALV219" s="267"/>
      <c r="ALW219" s="267"/>
      <c r="ALX219" s="267"/>
      <c r="ALY219" s="267"/>
      <c r="ALZ219" s="267"/>
      <c r="AMA219" s="267"/>
      <c r="AMB219" s="267"/>
      <c r="AMC219" s="267"/>
      <c r="AMD219" s="267"/>
      <c r="AME219" s="267"/>
      <c r="AMF219" s="267"/>
      <c r="AMG219" s="267"/>
      <c r="AMH219" s="267"/>
    </row>
    <row r="220" spans="1:1024" s="239" customFormat="1" ht="12.75">
      <c r="A220" s="1012" t="s">
        <v>2472</v>
      </c>
      <c r="B220" s="1007" t="s">
        <v>2473</v>
      </c>
      <c r="C220" s="1047">
        <v>501904594.68000001</v>
      </c>
      <c r="D220" s="1047">
        <v>-39402508.020000003</v>
      </c>
      <c r="E220" s="1047">
        <v>462502086.66000003</v>
      </c>
      <c r="F220" s="1047">
        <v>430191340.75999999</v>
      </c>
      <c r="G220" s="1047">
        <v>32310745.899999999</v>
      </c>
      <c r="H220" s="1054">
        <f t="shared" si="3"/>
        <v>0.93013924297437234</v>
      </c>
      <c r="I220" s="100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s="267"/>
      <c r="AG220" s="267"/>
      <c r="AH220" s="267"/>
      <c r="AI220" s="267"/>
      <c r="AJ220" s="267"/>
      <c r="AK220" s="267"/>
      <c r="AL220" s="267"/>
      <c r="AM220" s="267"/>
      <c r="AN220" s="267"/>
      <c r="AO220" s="267"/>
      <c r="AP220" s="267"/>
      <c r="AQ220" s="267"/>
      <c r="AR220" s="267"/>
      <c r="AS220" s="267"/>
      <c r="AT220" s="267"/>
      <c r="AU220" s="267"/>
      <c r="AV220" s="267"/>
      <c r="AW220" s="267"/>
      <c r="AX220" s="267"/>
      <c r="AY220" s="267"/>
      <c r="AZ220" s="267"/>
      <c r="BA220" s="267"/>
      <c r="BB220" s="267"/>
      <c r="BC220" s="267"/>
      <c r="BD220" s="267"/>
      <c r="BE220" s="267"/>
      <c r="BF220" s="267"/>
      <c r="BG220" s="267"/>
      <c r="BH220" s="267"/>
      <c r="BI220" s="267"/>
      <c r="BJ220" s="267"/>
      <c r="BK220" s="267"/>
      <c r="BL220" s="267"/>
      <c r="BM220" s="267"/>
      <c r="BN220" s="267"/>
      <c r="BO220" s="267"/>
      <c r="BP220" s="267"/>
      <c r="BQ220" s="267"/>
      <c r="BR220" s="267"/>
      <c r="BS220" s="267"/>
      <c r="BT220" s="267"/>
      <c r="BU220" s="267"/>
      <c r="BV220" s="267"/>
      <c r="BW220" s="267"/>
      <c r="BX220" s="267"/>
      <c r="BY220" s="267"/>
      <c r="BZ220" s="267"/>
      <c r="CA220" s="267"/>
      <c r="CB220" s="267"/>
      <c r="CC220" s="267"/>
      <c r="CD220" s="267"/>
      <c r="CE220" s="267"/>
      <c r="CF220" s="267"/>
      <c r="CG220" s="267"/>
      <c r="CH220" s="267"/>
      <c r="CI220" s="267"/>
      <c r="CJ220" s="267"/>
      <c r="CK220" s="267"/>
      <c r="CL220" s="267"/>
      <c r="CM220" s="267"/>
      <c r="CN220" s="267"/>
      <c r="CO220" s="267"/>
      <c r="CP220" s="267"/>
      <c r="CQ220" s="267"/>
      <c r="CR220" s="267"/>
      <c r="CS220" s="267"/>
      <c r="CT220" s="267"/>
      <c r="CU220" s="267"/>
      <c r="CV220" s="267"/>
      <c r="CW220" s="267"/>
      <c r="CX220" s="267"/>
      <c r="CY220" s="267"/>
      <c r="CZ220" s="267"/>
      <c r="DA220" s="267"/>
      <c r="DB220" s="267"/>
      <c r="DC220" s="267"/>
      <c r="DD220" s="267"/>
      <c r="DE220" s="267"/>
      <c r="DF220" s="267"/>
      <c r="DG220" s="267"/>
      <c r="DH220" s="267"/>
      <c r="DI220" s="267"/>
      <c r="DJ220" s="267"/>
      <c r="DK220" s="267"/>
      <c r="DL220" s="267"/>
      <c r="DM220" s="267"/>
      <c r="DN220" s="267"/>
      <c r="DO220" s="267"/>
      <c r="DP220" s="267"/>
      <c r="DQ220" s="267"/>
      <c r="DR220" s="267"/>
      <c r="DS220" s="267"/>
      <c r="DT220" s="267"/>
      <c r="DU220" s="267"/>
      <c r="DV220" s="267"/>
      <c r="DW220" s="267"/>
      <c r="DX220" s="267"/>
      <c r="DY220" s="267"/>
      <c r="DZ220" s="267"/>
      <c r="EA220" s="267"/>
      <c r="EB220" s="267"/>
      <c r="EC220" s="267"/>
      <c r="ED220" s="267"/>
      <c r="EE220" s="267"/>
      <c r="EF220" s="267"/>
      <c r="EG220" s="267"/>
      <c r="EH220" s="267"/>
      <c r="EI220" s="267"/>
      <c r="EJ220" s="267"/>
      <c r="EK220" s="267"/>
      <c r="EL220" s="267"/>
      <c r="EM220" s="267"/>
      <c r="EN220" s="267"/>
      <c r="EO220" s="267"/>
      <c r="EP220" s="267"/>
      <c r="EQ220" s="267"/>
      <c r="ER220" s="267"/>
      <c r="ES220" s="267"/>
      <c r="ET220" s="267"/>
      <c r="EU220" s="267"/>
      <c r="EV220" s="267"/>
      <c r="EW220" s="267"/>
      <c r="EX220" s="267"/>
      <c r="EY220" s="267"/>
      <c r="EZ220" s="267"/>
      <c r="FA220" s="267"/>
      <c r="FB220" s="267"/>
      <c r="FC220" s="267"/>
      <c r="FD220" s="267"/>
      <c r="FE220" s="267"/>
      <c r="FF220" s="267"/>
      <c r="FG220" s="267"/>
      <c r="FH220" s="267"/>
      <c r="FI220" s="267"/>
      <c r="FJ220" s="267"/>
      <c r="FK220" s="267"/>
      <c r="FL220" s="267"/>
      <c r="FM220" s="267"/>
      <c r="FN220" s="267"/>
      <c r="FO220" s="267"/>
      <c r="FP220" s="267"/>
      <c r="FQ220" s="267"/>
      <c r="FR220" s="267"/>
      <c r="FS220" s="267"/>
      <c r="FT220" s="267"/>
      <c r="FU220" s="267"/>
      <c r="FV220" s="267"/>
      <c r="FW220" s="267"/>
      <c r="FX220" s="267"/>
      <c r="FY220" s="267"/>
      <c r="FZ220" s="267"/>
      <c r="GA220" s="267"/>
      <c r="GB220" s="267"/>
      <c r="GC220" s="267"/>
      <c r="GD220" s="267"/>
      <c r="GE220" s="267"/>
      <c r="GF220" s="267"/>
      <c r="GG220" s="267"/>
      <c r="GH220" s="267"/>
      <c r="GI220" s="267"/>
      <c r="GJ220" s="267"/>
      <c r="GK220" s="267"/>
      <c r="GL220" s="267"/>
      <c r="GM220" s="267"/>
      <c r="GN220" s="267"/>
      <c r="GO220" s="267"/>
      <c r="GP220" s="267"/>
      <c r="GQ220" s="267"/>
      <c r="GR220" s="267"/>
      <c r="GS220" s="267"/>
      <c r="GT220" s="267"/>
      <c r="GU220" s="267"/>
      <c r="GV220" s="267"/>
      <c r="GW220" s="267"/>
      <c r="GX220" s="267"/>
      <c r="GY220" s="267"/>
      <c r="GZ220" s="267"/>
      <c r="HA220" s="267"/>
      <c r="HB220" s="267"/>
      <c r="HC220" s="267"/>
      <c r="HD220" s="267"/>
      <c r="HE220" s="267"/>
      <c r="HF220" s="267"/>
      <c r="HG220" s="267"/>
      <c r="HH220" s="267"/>
      <c r="HI220" s="267"/>
      <c r="HJ220" s="267"/>
      <c r="HK220" s="267"/>
      <c r="HL220" s="267"/>
      <c r="HM220" s="267"/>
      <c r="HN220" s="267"/>
      <c r="HO220" s="267"/>
      <c r="HP220" s="267"/>
      <c r="HQ220" s="267"/>
      <c r="HR220" s="267"/>
      <c r="HS220" s="267"/>
      <c r="HT220" s="267"/>
      <c r="HU220" s="267"/>
      <c r="HV220" s="267"/>
      <c r="HW220" s="267"/>
      <c r="HX220" s="267"/>
      <c r="HY220" s="267"/>
      <c r="HZ220" s="267"/>
      <c r="IA220" s="267"/>
      <c r="IB220" s="267"/>
      <c r="IC220" s="267"/>
      <c r="ID220" s="267"/>
      <c r="IE220" s="267"/>
      <c r="IF220" s="267"/>
      <c r="IG220" s="267"/>
      <c r="IH220" s="267"/>
      <c r="II220" s="267"/>
      <c r="IJ220" s="267"/>
      <c r="IK220" s="267"/>
      <c r="IL220" s="267"/>
      <c r="IM220" s="267"/>
      <c r="IN220" s="267"/>
      <c r="IO220" s="267"/>
      <c r="IP220" s="267"/>
      <c r="IQ220" s="267"/>
      <c r="IR220" s="267"/>
      <c r="IS220" s="267"/>
      <c r="IT220" s="267"/>
      <c r="IU220" s="267"/>
      <c r="IV220" s="267"/>
      <c r="IW220" s="267"/>
      <c r="IX220" s="267"/>
      <c r="IY220" s="267"/>
      <c r="IZ220" s="267"/>
      <c r="JA220" s="267"/>
      <c r="JB220" s="267"/>
      <c r="JC220" s="267"/>
      <c r="JD220" s="267"/>
      <c r="JE220" s="267"/>
      <c r="JF220" s="267"/>
      <c r="JG220" s="267"/>
      <c r="JH220" s="267"/>
      <c r="JI220" s="267"/>
      <c r="JJ220" s="267"/>
      <c r="JK220" s="267"/>
      <c r="JL220" s="267"/>
      <c r="JM220" s="267"/>
      <c r="JN220" s="267"/>
      <c r="JO220" s="267"/>
      <c r="JP220" s="267"/>
      <c r="JQ220" s="267"/>
      <c r="JR220" s="267"/>
      <c r="JS220" s="267"/>
      <c r="JT220" s="267"/>
      <c r="JU220" s="267"/>
      <c r="JV220" s="267"/>
      <c r="JW220" s="267"/>
      <c r="JX220" s="267"/>
      <c r="JY220" s="267"/>
      <c r="JZ220" s="267"/>
      <c r="KA220" s="267"/>
      <c r="KB220" s="267"/>
      <c r="KC220" s="267"/>
      <c r="KD220" s="267"/>
      <c r="KE220" s="267"/>
      <c r="KF220" s="267"/>
      <c r="KG220" s="267"/>
      <c r="KH220" s="267"/>
      <c r="KI220" s="267"/>
      <c r="KJ220" s="267"/>
      <c r="KK220" s="267"/>
      <c r="KL220" s="267"/>
      <c r="KM220" s="267"/>
      <c r="KN220" s="267"/>
      <c r="KO220" s="267"/>
      <c r="KP220" s="267"/>
      <c r="KQ220" s="267"/>
      <c r="KR220" s="267"/>
      <c r="KS220" s="267"/>
      <c r="KT220" s="267"/>
      <c r="KU220" s="267"/>
      <c r="KV220" s="267"/>
      <c r="KW220" s="267"/>
      <c r="KX220" s="267"/>
      <c r="KY220" s="267"/>
      <c r="KZ220" s="267"/>
      <c r="LA220" s="267"/>
      <c r="LB220" s="267"/>
      <c r="LC220" s="267"/>
      <c r="LD220" s="267"/>
      <c r="LE220" s="267"/>
      <c r="LF220" s="267"/>
      <c r="LG220" s="267"/>
      <c r="LH220" s="267"/>
      <c r="LI220" s="267"/>
      <c r="LJ220" s="267"/>
      <c r="LK220" s="267"/>
      <c r="LL220" s="267"/>
      <c r="LM220" s="267"/>
      <c r="LN220" s="267"/>
      <c r="LO220" s="267"/>
      <c r="LP220" s="267"/>
      <c r="LQ220" s="267"/>
      <c r="LR220" s="267"/>
      <c r="LS220" s="267"/>
      <c r="LT220" s="267"/>
      <c r="LU220" s="267"/>
      <c r="LV220" s="267"/>
      <c r="LW220" s="267"/>
      <c r="LX220" s="267"/>
      <c r="LY220" s="267"/>
      <c r="LZ220" s="267"/>
      <c r="MA220" s="267"/>
      <c r="MB220" s="267"/>
      <c r="MC220" s="267"/>
      <c r="MD220" s="267"/>
      <c r="ME220" s="267"/>
      <c r="MF220" s="267"/>
      <c r="MG220" s="267"/>
      <c r="MH220" s="267"/>
      <c r="MI220" s="267"/>
      <c r="MJ220" s="267"/>
      <c r="MK220" s="267"/>
      <c r="ML220" s="267"/>
      <c r="MM220" s="267"/>
      <c r="MN220" s="267"/>
      <c r="MO220" s="267"/>
      <c r="MP220" s="267"/>
      <c r="MQ220" s="267"/>
      <c r="MR220" s="267"/>
      <c r="MS220" s="267"/>
      <c r="MT220" s="267"/>
      <c r="MU220" s="267"/>
      <c r="MV220" s="267"/>
      <c r="MW220" s="267"/>
      <c r="MX220" s="267"/>
      <c r="MY220" s="267"/>
      <c r="MZ220" s="267"/>
      <c r="NA220" s="267"/>
      <c r="NB220" s="267"/>
      <c r="NC220" s="267"/>
      <c r="ND220" s="267"/>
      <c r="NE220" s="267"/>
      <c r="NF220" s="267"/>
      <c r="NG220" s="267"/>
      <c r="NH220" s="267"/>
      <c r="NI220" s="267"/>
      <c r="NJ220" s="267"/>
      <c r="NK220" s="267"/>
      <c r="NL220" s="267"/>
      <c r="NM220" s="267"/>
      <c r="NN220" s="267"/>
      <c r="NO220" s="267"/>
      <c r="NP220" s="267"/>
      <c r="NQ220" s="267"/>
      <c r="NR220" s="267"/>
      <c r="NS220" s="267"/>
      <c r="NT220" s="267"/>
      <c r="NU220" s="267"/>
      <c r="NV220" s="267"/>
      <c r="NW220" s="267"/>
      <c r="NX220" s="267"/>
      <c r="NY220" s="267"/>
      <c r="NZ220" s="267"/>
      <c r="OA220" s="267"/>
      <c r="OB220" s="267"/>
      <c r="OC220" s="267"/>
      <c r="OD220" s="267"/>
      <c r="OE220" s="267"/>
      <c r="OF220" s="267"/>
      <c r="OG220" s="267"/>
      <c r="OH220" s="267"/>
      <c r="OI220" s="267"/>
      <c r="OJ220" s="267"/>
      <c r="OK220" s="267"/>
      <c r="OL220" s="267"/>
      <c r="OM220" s="267"/>
      <c r="ON220" s="267"/>
      <c r="OO220" s="267"/>
      <c r="OP220" s="267"/>
      <c r="OQ220" s="267"/>
      <c r="OR220" s="267"/>
      <c r="OS220" s="267"/>
      <c r="OT220" s="267"/>
      <c r="OU220" s="267"/>
      <c r="OV220" s="267"/>
      <c r="OW220" s="267"/>
      <c r="OX220" s="267"/>
      <c r="OY220" s="267"/>
      <c r="OZ220" s="267"/>
      <c r="PA220" s="267"/>
      <c r="PB220" s="267"/>
      <c r="PC220" s="267"/>
      <c r="PD220" s="267"/>
      <c r="PE220" s="267"/>
      <c r="PF220" s="267"/>
      <c r="PG220" s="267"/>
      <c r="PH220" s="267"/>
      <c r="PI220" s="267"/>
      <c r="PJ220" s="267"/>
      <c r="PK220" s="267"/>
      <c r="PL220" s="267"/>
      <c r="PM220" s="267"/>
      <c r="PN220" s="267"/>
      <c r="PO220" s="267"/>
      <c r="PP220" s="267"/>
      <c r="PQ220" s="267"/>
      <c r="PR220" s="267"/>
      <c r="PS220" s="267"/>
      <c r="PT220" s="267"/>
      <c r="PU220" s="267"/>
      <c r="PV220" s="267"/>
      <c r="PW220" s="267"/>
      <c r="PX220" s="267"/>
      <c r="PY220" s="267"/>
      <c r="PZ220" s="267"/>
      <c r="QA220" s="267"/>
      <c r="QB220" s="267"/>
      <c r="QC220" s="267"/>
      <c r="QD220" s="267"/>
      <c r="QE220" s="267"/>
      <c r="QF220" s="267"/>
      <c r="QG220" s="267"/>
      <c r="QH220" s="267"/>
      <c r="QI220" s="267"/>
      <c r="QJ220" s="267"/>
      <c r="QK220" s="267"/>
      <c r="QL220" s="267"/>
      <c r="QM220" s="267"/>
      <c r="QN220" s="267"/>
      <c r="QO220" s="267"/>
      <c r="QP220" s="267"/>
      <c r="QQ220" s="267"/>
      <c r="QR220" s="267"/>
      <c r="QS220" s="267"/>
      <c r="QT220" s="267"/>
      <c r="QU220" s="267"/>
      <c r="QV220" s="267"/>
      <c r="QW220" s="267"/>
      <c r="QX220" s="267"/>
      <c r="QY220" s="267"/>
      <c r="QZ220" s="267"/>
      <c r="RA220" s="267"/>
      <c r="RB220" s="267"/>
      <c r="RC220" s="267"/>
      <c r="RD220" s="267"/>
      <c r="RE220" s="267"/>
      <c r="RF220" s="267"/>
      <c r="RG220" s="267"/>
      <c r="RH220" s="267"/>
      <c r="RI220" s="267"/>
      <c r="RJ220" s="267"/>
      <c r="RK220" s="267"/>
      <c r="RL220" s="267"/>
      <c r="RM220" s="267"/>
      <c r="RN220" s="267"/>
      <c r="RO220" s="267"/>
      <c r="RP220" s="267"/>
      <c r="RQ220" s="267"/>
      <c r="RR220" s="267"/>
      <c r="RS220" s="267"/>
      <c r="RT220" s="267"/>
      <c r="RU220" s="267"/>
      <c r="RV220" s="267"/>
      <c r="RW220" s="267"/>
      <c r="RX220" s="267"/>
      <c r="RY220" s="267"/>
      <c r="RZ220" s="267"/>
      <c r="SA220" s="267"/>
      <c r="SB220" s="267"/>
      <c r="SC220" s="267"/>
      <c r="SD220" s="267"/>
      <c r="SE220" s="267"/>
      <c r="SF220" s="267"/>
      <c r="SG220" s="267"/>
      <c r="SH220" s="267"/>
      <c r="SI220" s="267"/>
      <c r="SJ220" s="267"/>
      <c r="SK220" s="267"/>
      <c r="SL220" s="267"/>
      <c r="SM220" s="267"/>
      <c r="SN220" s="267"/>
      <c r="SO220" s="267"/>
      <c r="SP220" s="267"/>
      <c r="SQ220" s="267"/>
      <c r="SR220" s="267"/>
      <c r="SS220" s="267"/>
      <c r="ST220" s="267"/>
      <c r="SU220" s="267"/>
      <c r="SV220" s="267"/>
      <c r="SW220" s="267"/>
      <c r="SX220" s="267"/>
      <c r="SY220" s="267"/>
      <c r="SZ220" s="267"/>
      <c r="TA220" s="267"/>
      <c r="TB220" s="267"/>
      <c r="TC220" s="267"/>
      <c r="TD220" s="267"/>
      <c r="TE220" s="267"/>
      <c r="TF220" s="267"/>
      <c r="TG220" s="267"/>
      <c r="TH220" s="267"/>
      <c r="TI220" s="267"/>
      <c r="TJ220" s="267"/>
      <c r="TK220" s="267"/>
      <c r="TL220" s="267"/>
      <c r="TM220" s="267"/>
      <c r="TN220" s="267"/>
      <c r="TO220" s="267"/>
      <c r="TP220" s="267"/>
      <c r="TQ220" s="267"/>
      <c r="TR220" s="267"/>
      <c r="TS220" s="267"/>
      <c r="TT220" s="267"/>
      <c r="TU220" s="267"/>
      <c r="TV220" s="267"/>
      <c r="TW220" s="267"/>
      <c r="TX220" s="267"/>
      <c r="TY220" s="267"/>
      <c r="TZ220" s="267"/>
      <c r="UA220" s="267"/>
      <c r="UB220" s="267"/>
      <c r="UC220" s="267"/>
      <c r="UD220" s="267"/>
      <c r="UE220" s="267"/>
      <c r="UF220" s="267"/>
      <c r="UG220" s="267"/>
      <c r="UH220" s="267"/>
      <c r="UI220" s="267"/>
      <c r="UJ220" s="267"/>
      <c r="UK220" s="267"/>
      <c r="UL220" s="267"/>
      <c r="UM220" s="267"/>
      <c r="UN220" s="267"/>
      <c r="UO220" s="267"/>
      <c r="UP220" s="267"/>
      <c r="UQ220" s="267"/>
      <c r="UR220" s="267"/>
      <c r="US220" s="267"/>
      <c r="UT220" s="267"/>
      <c r="UU220" s="267"/>
      <c r="UV220" s="267"/>
      <c r="UW220" s="267"/>
      <c r="UX220" s="267"/>
      <c r="UY220" s="267"/>
      <c r="UZ220" s="267"/>
      <c r="VA220" s="267"/>
      <c r="VB220" s="267"/>
      <c r="VC220" s="267"/>
      <c r="VD220" s="267"/>
      <c r="VE220" s="267"/>
      <c r="VF220" s="267"/>
      <c r="VG220" s="267"/>
      <c r="VH220" s="267"/>
      <c r="VI220" s="267"/>
      <c r="VJ220" s="267"/>
      <c r="VK220" s="267"/>
      <c r="VL220" s="267"/>
      <c r="VM220" s="267"/>
      <c r="VN220" s="267"/>
      <c r="VO220" s="267"/>
      <c r="VP220" s="267"/>
      <c r="VQ220" s="267"/>
      <c r="VR220" s="267"/>
      <c r="VS220" s="267"/>
      <c r="VT220" s="267"/>
      <c r="VU220" s="267"/>
      <c r="VV220" s="267"/>
      <c r="VW220" s="267"/>
      <c r="VX220" s="267"/>
      <c r="VY220" s="267"/>
      <c r="VZ220" s="267"/>
      <c r="WA220" s="267"/>
      <c r="WB220" s="267"/>
      <c r="WC220" s="267"/>
      <c r="WD220" s="267"/>
      <c r="WE220" s="267"/>
      <c r="WF220" s="267"/>
      <c r="WG220" s="267"/>
      <c r="WH220" s="267"/>
      <c r="WI220" s="267"/>
      <c r="WJ220" s="267"/>
      <c r="WK220" s="267"/>
      <c r="WL220" s="267"/>
      <c r="WM220" s="267"/>
      <c r="WN220" s="267"/>
      <c r="WO220" s="267"/>
      <c r="WP220" s="267"/>
      <c r="WQ220" s="267"/>
      <c r="WR220" s="267"/>
      <c r="WS220" s="267"/>
      <c r="WT220" s="267"/>
      <c r="WU220" s="267"/>
      <c r="WV220" s="267"/>
      <c r="WW220" s="267"/>
      <c r="WX220" s="267"/>
      <c r="WY220" s="267"/>
      <c r="WZ220" s="267"/>
      <c r="XA220" s="267"/>
      <c r="XB220" s="267"/>
      <c r="XC220" s="267"/>
      <c r="XD220" s="267"/>
      <c r="XE220" s="267"/>
      <c r="XF220" s="267"/>
      <c r="XG220" s="267"/>
      <c r="XH220" s="267"/>
      <c r="XI220" s="267"/>
      <c r="XJ220" s="267"/>
      <c r="XK220" s="267"/>
      <c r="XL220" s="267"/>
      <c r="XM220" s="267"/>
      <c r="XN220" s="267"/>
      <c r="XO220" s="267"/>
      <c r="XP220" s="267"/>
      <c r="XQ220" s="267"/>
      <c r="XR220" s="267"/>
      <c r="XS220" s="267"/>
      <c r="XT220" s="267"/>
      <c r="XU220" s="267"/>
      <c r="XV220" s="267"/>
      <c r="XW220" s="267"/>
      <c r="XX220" s="267"/>
      <c r="XY220" s="267"/>
      <c r="XZ220" s="267"/>
      <c r="YA220" s="267"/>
      <c r="YB220" s="267"/>
      <c r="YC220" s="267"/>
      <c r="YD220" s="267"/>
      <c r="YE220" s="267"/>
      <c r="YF220" s="267"/>
      <c r="YG220" s="267"/>
      <c r="YH220" s="267"/>
      <c r="YI220" s="267"/>
      <c r="YJ220" s="267"/>
      <c r="YK220" s="267"/>
      <c r="YL220" s="267"/>
      <c r="YM220" s="267"/>
      <c r="YN220" s="267"/>
      <c r="YO220" s="267"/>
      <c r="YP220" s="267"/>
      <c r="YQ220" s="267"/>
      <c r="YR220" s="267"/>
      <c r="YS220" s="267"/>
      <c r="YT220" s="267"/>
      <c r="YU220" s="267"/>
      <c r="YV220" s="267"/>
      <c r="YW220" s="267"/>
      <c r="YX220" s="267"/>
      <c r="YY220" s="267"/>
      <c r="YZ220" s="267"/>
      <c r="ZA220" s="267"/>
      <c r="ZB220" s="267"/>
      <c r="ZC220" s="267"/>
      <c r="ZD220" s="267"/>
      <c r="ZE220" s="267"/>
      <c r="ZF220" s="267"/>
      <c r="ZG220" s="267"/>
      <c r="ZH220" s="267"/>
      <c r="ZI220" s="267"/>
      <c r="ZJ220" s="267"/>
      <c r="ZK220" s="267"/>
      <c r="ZL220" s="267"/>
      <c r="ZM220" s="267"/>
      <c r="ZN220" s="267"/>
      <c r="ZO220" s="267"/>
      <c r="ZP220" s="267"/>
      <c r="ZQ220" s="267"/>
      <c r="ZR220" s="267"/>
      <c r="ZS220" s="267"/>
      <c r="ZT220" s="267"/>
      <c r="ZU220" s="267"/>
      <c r="ZV220" s="267"/>
      <c r="ZW220" s="267"/>
      <c r="ZX220" s="267"/>
      <c r="ZY220" s="267"/>
      <c r="ZZ220" s="267"/>
      <c r="AAA220" s="267"/>
      <c r="AAB220" s="267"/>
      <c r="AAC220" s="267"/>
      <c r="AAD220" s="267"/>
      <c r="AAE220" s="267"/>
      <c r="AAF220" s="267"/>
      <c r="AAG220" s="267"/>
      <c r="AAH220" s="267"/>
      <c r="AAI220" s="267"/>
      <c r="AAJ220" s="267"/>
      <c r="AAK220" s="267"/>
      <c r="AAL220" s="267"/>
      <c r="AAM220" s="267"/>
      <c r="AAN220" s="267"/>
      <c r="AAO220" s="267"/>
      <c r="AAP220" s="267"/>
      <c r="AAQ220" s="267"/>
      <c r="AAR220" s="267"/>
      <c r="AAS220" s="267"/>
      <c r="AAT220" s="267"/>
      <c r="AAU220" s="267"/>
      <c r="AAV220" s="267"/>
      <c r="AAW220" s="267"/>
      <c r="AAX220" s="267"/>
      <c r="AAY220" s="267"/>
      <c r="AAZ220" s="267"/>
      <c r="ABA220" s="267"/>
      <c r="ABB220" s="267"/>
      <c r="ABC220" s="267"/>
      <c r="ABD220" s="267"/>
      <c r="ABE220" s="267"/>
      <c r="ABF220" s="267"/>
      <c r="ABG220" s="267"/>
      <c r="ABH220" s="267"/>
      <c r="ABI220" s="267"/>
      <c r="ABJ220" s="267"/>
      <c r="ABK220" s="267"/>
      <c r="ABL220" s="267"/>
      <c r="ABM220" s="267"/>
      <c r="ABN220" s="267"/>
      <c r="ABO220" s="267"/>
      <c r="ABP220" s="267"/>
      <c r="ABQ220" s="267"/>
      <c r="ABR220" s="267"/>
      <c r="ABS220" s="267"/>
      <c r="ABT220" s="267"/>
      <c r="ABU220" s="267"/>
      <c r="ABV220" s="267"/>
      <c r="ABW220" s="267"/>
      <c r="ABX220" s="267"/>
      <c r="ABY220" s="267"/>
      <c r="ABZ220" s="267"/>
      <c r="ACA220" s="267"/>
      <c r="ACB220" s="267"/>
      <c r="ACC220" s="267"/>
      <c r="ACD220" s="267"/>
      <c r="ACE220" s="267"/>
      <c r="ACF220" s="267"/>
      <c r="ACG220" s="267"/>
      <c r="ACH220" s="267"/>
      <c r="ACI220" s="267"/>
      <c r="ACJ220" s="267"/>
      <c r="ACK220" s="267"/>
      <c r="ACL220" s="267"/>
      <c r="ACM220" s="267"/>
      <c r="ACN220" s="267"/>
      <c r="ACO220" s="267"/>
      <c r="ACP220" s="267"/>
      <c r="ACQ220" s="267"/>
      <c r="ACR220" s="267"/>
      <c r="ACS220" s="267"/>
      <c r="ACT220" s="267"/>
      <c r="ACU220" s="267"/>
      <c r="ACV220" s="267"/>
      <c r="ACW220" s="267"/>
      <c r="ACX220" s="267"/>
      <c r="ACY220" s="267"/>
      <c r="ACZ220" s="267"/>
      <c r="ADA220" s="267"/>
      <c r="ADB220" s="267"/>
      <c r="ADC220" s="267"/>
      <c r="ADD220" s="267"/>
      <c r="ADE220" s="267"/>
      <c r="ADF220" s="267"/>
      <c r="ADG220" s="267"/>
      <c r="ADH220" s="267"/>
      <c r="ADI220" s="267"/>
      <c r="ADJ220" s="267"/>
      <c r="ADK220" s="267"/>
      <c r="ADL220" s="267"/>
      <c r="ADM220" s="267"/>
      <c r="ADN220" s="267"/>
      <c r="ADO220" s="267"/>
      <c r="ADP220" s="267"/>
      <c r="ADQ220" s="267"/>
      <c r="ADR220" s="267"/>
      <c r="ADS220" s="267"/>
      <c r="ADT220" s="267"/>
      <c r="ADU220" s="267"/>
      <c r="ADV220" s="267"/>
      <c r="ADW220" s="267"/>
      <c r="ADX220" s="267"/>
      <c r="ADY220" s="267"/>
      <c r="ADZ220" s="267"/>
      <c r="AEA220" s="267"/>
      <c r="AEB220" s="267"/>
      <c r="AEC220" s="267"/>
      <c r="AED220" s="267"/>
      <c r="AEE220" s="267"/>
      <c r="AEF220" s="267"/>
      <c r="AEG220" s="267"/>
      <c r="AEH220" s="267"/>
      <c r="AEI220" s="267"/>
      <c r="AEJ220" s="267"/>
      <c r="AEK220" s="267"/>
      <c r="AEL220" s="267"/>
      <c r="AEM220" s="267"/>
      <c r="AEN220" s="267"/>
      <c r="AEO220" s="267"/>
      <c r="AEP220" s="267"/>
      <c r="AEQ220" s="267"/>
      <c r="AER220" s="267"/>
      <c r="AES220" s="267"/>
      <c r="AET220" s="267"/>
      <c r="AEU220" s="267"/>
      <c r="AEV220" s="267"/>
      <c r="AEW220" s="267"/>
      <c r="AEX220" s="267"/>
      <c r="AEY220" s="267"/>
      <c r="AEZ220" s="267"/>
      <c r="AFA220" s="267"/>
      <c r="AFB220" s="267"/>
      <c r="AFC220" s="267"/>
      <c r="AFD220" s="267"/>
      <c r="AFE220" s="267"/>
      <c r="AFF220" s="267"/>
      <c r="AFG220" s="267"/>
      <c r="AFH220" s="267"/>
      <c r="AFI220" s="267"/>
      <c r="AFJ220" s="267"/>
      <c r="AFK220" s="267"/>
      <c r="AFL220" s="267"/>
      <c r="AFM220" s="267"/>
      <c r="AFN220" s="267"/>
      <c r="AFO220" s="267"/>
      <c r="AFP220" s="267"/>
      <c r="AFQ220" s="267"/>
      <c r="AFR220" s="267"/>
      <c r="AFS220" s="267"/>
      <c r="AFT220" s="267"/>
      <c r="AFU220" s="267"/>
      <c r="AFV220" s="267"/>
      <c r="AFW220" s="267"/>
      <c r="AFX220" s="267"/>
      <c r="AFY220" s="267"/>
      <c r="AFZ220" s="267"/>
      <c r="AGA220" s="267"/>
      <c r="AGB220" s="267"/>
      <c r="AGC220" s="267"/>
      <c r="AGD220" s="267"/>
      <c r="AGE220" s="267"/>
      <c r="AGF220" s="267"/>
      <c r="AGG220" s="267"/>
      <c r="AGH220" s="267"/>
      <c r="AGI220" s="267"/>
      <c r="AGJ220" s="267"/>
      <c r="AGK220" s="267"/>
      <c r="AGL220" s="267"/>
      <c r="AGM220" s="267"/>
      <c r="AGN220" s="267"/>
      <c r="AGO220" s="267"/>
      <c r="AGP220" s="267"/>
      <c r="AGQ220" s="267"/>
      <c r="AGR220" s="267"/>
      <c r="AGS220" s="267"/>
      <c r="AGT220" s="267"/>
      <c r="AGU220" s="267"/>
      <c r="AGV220" s="267"/>
      <c r="AGW220" s="267"/>
      <c r="AGX220" s="267"/>
      <c r="AGY220" s="267"/>
      <c r="AGZ220" s="267"/>
      <c r="AHA220" s="267"/>
      <c r="AHB220" s="267"/>
      <c r="AHC220" s="267"/>
      <c r="AHD220" s="267"/>
      <c r="AHE220" s="267"/>
      <c r="AHF220" s="267"/>
      <c r="AHG220" s="267"/>
      <c r="AHH220" s="267"/>
      <c r="AHI220" s="267"/>
      <c r="AHJ220" s="267"/>
      <c r="AHK220" s="267"/>
      <c r="AHL220" s="267"/>
      <c r="AHM220" s="267"/>
      <c r="AHN220" s="267"/>
      <c r="AHO220" s="267"/>
      <c r="AHP220" s="267"/>
      <c r="AHQ220" s="267"/>
      <c r="AHR220" s="267"/>
      <c r="AHS220" s="267"/>
      <c r="AHT220" s="267"/>
      <c r="AHU220" s="267"/>
      <c r="AHV220" s="267"/>
      <c r="AHW220" s="267"/>
      <c r="AHX220" s="267"/>
      <c r="AHY220" s="267"/>
      <c r="AHZ220" s="267"/>
      <c r="AIA220" s="267"/>
      <c r="AIB220" s="267"/>
      <c r="AIC220" s="267"/>
      <c r="AID220" s="267"/>
      <c r="AIE220" s="267"/>
      <c r="AIF220" s="267"/>
      <c r="AIG220" s="267"/>
      <c r="AIH220" s="267"/>
      <c r="AII220" s="267"/>
      <c r="AIJ220" s="267"/>
      <c r="AIK220" s="267"/>
      <c r="AIL220" s="267"/>
      <c r="AIM220" s="267"/>
      <c r="AIN220" s="267"/>
      <c r="AIO220" s="267"/>
      <c r="AIP220" s="267"/>
      <c r="AIQ220" s="267"/>
      <c r="AIR220" s="267"/>
      <c r="AIS220" s="267"/>
      <c r="AIT220" s="267"/>
      <c r="AIU220" s="267"/>
      <c r="AIV220" s="267"/>
      <c r="AIW220" s="267"/>
      <c r="AIX220" s="267"/>
      <c r="AIY220" s="267"/>
      <c r="AIZ220" s="267"/>
      <c r="AJA220" s="267"/>
      <c r="AJB220" s="267"/>
      <c r="AJC220" s="267"/>
      <c r="AJD220" s="267"/>
      <c r="AJE220" s="267"/>
      <c r="AJF220" s="267"/>
      <c r="AJG220" s="267"/>
      <c r="AJH220" s="267"/>
      <c r="AJI220" s="267"/>
      <c r="AJJ220" s="267"/>
      <c r="AJK220" s="267"/>
      <c r="AJL220" s="267"/>
      <c r="AJM220" s="267"/>
      <c r="AJN220" s="267"/>
      <c r="AJO220" s="267"/>
      <c r="AJP220" s="267"/>
      <c r="AJQ220" s="267"/>
      <c r="AJR220" s="267"/>
      <c r="AJS220" s="267"/>
      <c r="AJT220" s="267"/>
      <c r="AJU220" s="267"/>
      <c r="AJV220" s="267"/>
      <c r="AJW220" s="267"/>
      <c r="AJX220" s="267"/>
      <c r="AJY220" s="267"/>
      <c r="AJZ220" s="267"/>
      <c r="AKA220" s="267"/>
      <c r="AKB220" s="267"/>
      <c r="AKC220" s="267"/>
      <c r="AKD220" s="267"/>
      <c r="AKE220" s="267"/>
      <c r="AKF220" s="267"/>
      <c r="AKG220" s="267"/>
      <c r="AKH220" s="267"/>
      <c r="AKI220" s="267"/>
      <c r="AKJ220" s="267"/>
      <c r="AKK220" s="267"/>
      <c r="AKL220" s="267"/>
      <c r="AKM220" s="267"/>
      <c r="AKN220" s="267"/>
      <c r="AKO220" s="267"/>
      <c r="AKP220" s="267"/>
      <c r="AKQ220" s="267"/>
      <c r="AKR220" s="267"/>
      <c r="AKS220" s="267"/>
      <c r="AKT220" s="267"/>
      <c r="AKU220" s="267"/>
      <c r="AKV220" s="267"/>
      <c r="AKW220" s="267"/>
      <c r="AKX220" s="267"/>
      <c r="AKY220" s="267"/>
      <c r="AKZ220" s="267"/>
      <c r="ALA220" s="267"/>
      <c r="ALB220" s="267"/>
      <c r="ALC220" s="267"/>
      <c r="ALD220" s="267"/>
      <c r="ALE220" s="267"/>
      <c r="ALF220" s="267"/>
      <c r="ALG220" s="267"/>
      <c r="ALH220" s="267"/>
      <c r="ALI220" s="267"/>
      <c r="ALJ220" s="267"/>
      <c r="ALK220" s="267"/>
      <c r="ALL220" s="267"/>
      <c r="ALM220" s="267"/>
      <c r="ALN220" s="267"/>
      <c r="ALO220" s="267"/>
      <c r="ALP220" s="267"/>
      <c r="ALQ220" s="267"/>
      <c r="ALR220" s="267"/>
      <c r="ALS220" s="267"/>
      <c r="ALT220" s="267"/>
      <c r="ALU220" s="267"/>
      <c r="ALV220" s="267"/>
      <c r="ALW220" s="267"/>
      <c r="ALX220" s="267"/>
      <c r="ALY220" s="267"/>
      <c r="ALZ220" s="267"/>
      <c r="AMA220" s="267"/>
      <c r="AMB220" s="267"/>
      <c r="AMC220" s="267"/>
      <c r="AMD220" s="267"/>
      <c r="AME220" s="267"/>
      <c r="AMF220" s="267"/>
      <c r="AMG220" s="267"/>
      <c r="AMH220" s="267"/>
    </row>
    <row r="221" spans="1:1024" s="239" customFormat="1" ht="12.75">
      <c r="A221" s="1012" t="s">
        <v>2474</v>
      </c>
      <c r="B221" s="1007" t="s">
        <v>8427</v>
      </c>
      <c r="C221" s="1047">
        <v>501904594.68000001</v>
      </c>
      <c r="D221" s="1047">
        <v>-39402508.020000003</v>
      </c>
      <c r="E221" s="1047">
        <v>462502086.66000003</v>
      </c>
      <c r="F221" s="1047">
        <v>430191340.75999999</v>
      </c>
      <c r="G221" s="1047">
        <v>32310745.899999999</v>
      </c>
      <c r="H221" s="1054">
        <f t="shared" si="3"/>
        <v>0.93013924297437234</v>
      </c>
      <c r="I221" s="1007"/>
      <c r="J221" s="267"/>
      <c r="K221" s="267"/>
      <c r="L221" s="267"/>
      <c r="M221" s="267"/>
      <c r="N221" s="267"/>
      <c r="O221" s="267"/>
      <c r="P221" s="267"/>
      <c r="Q221" s="267"/>
      <c r="R221" s="267"/>
      <c r="S221" s="267"/>
      <c r="T221" s="267"/>
      <c r="U221" s="267"/>
      <c r="V221" s="267"/>
      <c r="W221" s="267"/>
      <c r="X221" s="267"/>
      <c r="Y221" s="267"/>
      <c r="Z221" s="267"/>
      <c r="AA221" s="267"/>
      <c r="AB221" s="267"/>
      <c r="AC221" s="267"/>
      <c r="AD221" s="267"/>
      <c r="AE221" s="267"/>
      <c r="AF221" s="267"/>
      <c r="AG221" s="267"/>
      <c r="AH221" s="267"/>
      <c r="AI221" s="267"/>
      <c r="AJ221" s="267"/>
      <c r="AK221" s="267"/>
      <c r="AL221" s="267"/>
      <c r="AM221" s="267"/>
      <c r="AN221" s="267"/>
      <c r="AO221" s="267"/>
      <c r="AP221" s="267"/>
      <c r="AQ221" s="267"/>
      <c r="AR221" s="267"/>
      <c r="AS221" s="267"/>
      <c r="AT221" s="267"/>
      <c r="AU221" s="267"/>
      <c r="AV221" s="267"/>
      <c r="AW221" s="267"/>
      <c r="AX221" s="267"/>
      <c r="AY221" s="267"/>
      <c r="AZ221" s="267"/>
      <c r="BA221" s="267"/>
      <c r="BB221" s="267"/>
      <c r="BC221" s="267"/>
      <c r="BD221" s="267"/>
      <c r="BE221" s="267"/>
      <c r="BF221" s="267"/>
      <c r="BG221" s="267"/>
      <c r="BH221" s="267"/>
      <c r="BI221" s="267"/>
      <c r="BJ221" s="267"/>
      <c r="BK221" s="267"/>
      <c r="BL221" s="267"/>
      <c r="BM221" s="267"/>
      <c r="BN221" s="267"/>
      <c r="BO221" s="267"/>
      <c r="BP221" s="267"/>
      <c r="BQ221" s="267"/>
      <c r="BR221" s="267"/>
      <c r="BS221" s="267"/>
      <c r="BT221" s="267"/>
      <c r="BU221" s="267"/>
      <c r="BV221" s="267"/>
      <c r="BW221" s="267"/>
      <c r="BX221" s="267"/>
      <c r="BY221" s="267"/>
      <c r="BZ221" s="267"/>
      <c r="CA221" s="267"/>
      <c r="CB221" s="267"/>
      <c r="CC221" s="267"/>
      <c r="CD221" s="267"/>
      <c r="CE221" s="267"/>
      <c r="CF221" s="267"/>
      <c r="CG221" s="267"/>
      <c r="CH221" s="267"/>
      <c r="CI221" s="267"/>
      <c r="CJ221" s="267"/>
      <c r="CK221" s="267"/>
      <c r="CL221" s="267"/>
      <c r="CM221" s="267"/>
      <c r="CN221" s="267"/>
      <c r="CO221" s="267"/>
      <c r="CP221" s="267"/>
      <c r="CQ221" s="267"/>
      <c r="CR221" s="267"/>
      <c r="CS221" s="267"/>
      <c r="CT221" s="267"/>
      <c r="CU221" s="267"/>
      <c r="CV221" s="267"/>
      <c r="CW221" s="267"/>
      <c r="CX221" s="267"/>
      <c r="CY221" s="267"/>
      <c r="CZ221" s="267"/>
      <c r="DA221" s="267"/>
      <c r="DB221" s="267"/>
      <c r="DC221" s="267"/>
      <c r="DD221" s="267"/>
      <c r="DE221" s="267"/>
      <c r="DF221" s="267"/>
      <c r="DG221" s="267"/>
      <c r="DH221" s="267"/>
      <c r="DI221" s="267"/>
      <c r="DJ221" s="267"/>
      <c r="DK221" s="267"/>
      <c r="DL221" s="267"/>
      <c r="DM221" s="267"/>
      <c r="DN221" s="267"/>
      <c r="DO221" s="267"/>
      <c r="DP221" s="267"/>
      <c r="DQ221" s="267"/>
      <c r="DR221" s="267"/>
      <c r="DS221" s="267"/>
      <c r="DT221" s="267"/>
      <c r="DU221" s="267"/>
      <c r="DV221" s="267"/>
      <c r="DW221" s="267"/>
      <c r="DX221" s="267"/>
      <c r="DY221" s="267"/>
      <c r="DZ221" s="267"/>
      <c r="EA221" s="267"/>
      <c r="EB221" s="267"/>
      <c r="EC221" s="267"/>
      <c r="ED221" s="267"/>
      <c r="EE221" s="267"/>
      <c r="EF221" s="267"/>
      <c r="EG221" s="267"/>
      <c r="EH221" s="267"/>
      <c r="EI221" s="267"/>
      <c r="EJ221" s="267"/>
      <c r="EK221" s="267"/>
      <c r="EL221" s="267"/>
      <c r="EM221" s="267"/>
      <c r="EN221" s="267"/>
      <c r="EO221" s="267"/>
      <c r="EP221" s="267"/>
      <c r="EQ221" s="267"/>
      <c r="ER221" s="267"/>
      <c r="ES221" s="267"/>
      <c r="ET221" s="267"/>
      <c r="EU221" s="267"/>
      <c r="EV221" s="267"/>
      <c r="EW221" s="267"/>
      <c r="EX221" s="267"/>
      <c r="EY221" s="267"/>
      <c r="EZ221" s="267"/>
      <c r="FA221" s="267"/>
      <c r="FB221" s="267"/>
      <c r="FC221" s="267"/>
      <c r="FD221" s="267"/>
      <c r="FE221" s="267"/>
      <c r="FF221" s="267"/>
      <c r="FG221" s="267"/>
      <c r="FH221" s="267"/>
      <c r="FI221" s="267"/>
      <c r="FJ221" s="267"/>
      <c r="FK221" s="267"/>
      <c r="FL221" s="267"/>
      <c r="FM221" s="267"/>
      <c r="FN221" s="267"/>
      <c r="FO221" s="267"/>
      <c r="FP221" s="267"/>
      <c r="FQ221" s="267"/>
      <c r="FR221" s="267"/>
      <c r="FS221" s="267"/>
      <c r="FT221" s="267"/>
      <c r="FU221" s="267"/>
      <c r="FV221" s="267"/>
      <c r="FW221" s="267"/>
      <c r="FX221" s="267"/>
      <c r="FY221" s="267"/>
      <c r="FZ221" s="267"/>
      <c r="GA221" s="267"/>
      <c r="GB221" s="267"/>
      <c r="GC221" s="267"/>
      <c r="GD221" s="267"/>
      <c r="GE221" s="267"/>
      <c r="GF221" s="267"/>
      <c r="GG221" s="267"/>
      <c r="GH221" s="267"/>
      <c r="GI221" s="267"/>
      <c r="GJ221" s="267"/>
      <c r="GK221" s="267"/>
      <c r="GL221" s="267"/>
      <c r="GM221" s="267"/>
      <c r="GN221" s="267"/>
      <c r="GO221" s="267"/>
      <c r="GP221" s="267"/>
      <c r="GQ221" s="267"/>
      <c r="GR221" s="267"/>
      <c r="GS221" s="267"/>
      <c r="GT221" s="267"/>
      <c r="GU221" s="267"/>
      <c r="GV221" s="267"/>
      <c r="GW221" s="267"/>
      <c r="GX221" s="267"/>
      <c r="GY221" s="267"/>
      <c r="GZ221" s="267"/>
      <c r="HA221" s="267"/>
      <c r="HB221" s="267"/>
      <c r="HC221" s="267"/>
      <c r="HD221" s="267"/>
      <c r="HE221" s="267"/>
      <c r="HF221" s="267"/>
      <c r="HG221" s="267"/>
      <c r="HH221" s="267"/>
      <c r="HI221" s="267"/>
      <c r="HJ221" s="267"/>
      <c r="HK221" s="267"/>
      <c r="HL221" s="267"/>
      <c r="HM221" s="267"/>
      <c r="HN221" s="267"/>
      <c r="HO221" s="267"/>
      <c r="HP221" s="267"/>
      <c r="HQ221" s="267"/>
      <c r="HR221" s="267"/>
      <c r="HS221" s="267"/>
      <c r="HT221" s="267"/>
      <c r="HU221" s="267"/>
      <c r="HV221" s="267"/>
      <c r="HW221" s="267"/>
      <c r="HX221" s="267"/>
      <c r="HY221" s="267"/>
      <c r="HZ221" s="267"/>
      <c r="IA221" s="267"/>
      <c r="IB221" s="267"/>
      <c r="IC221" s="267"/>
      <c r="ID221" s="267"/>
      <c r="IE221" s="267"/>
      <c r="IF221" s="267"/>
      <c r="IG221" s="267"/>
      <c r="IH221" s="267"/>
      <c r="II221" s="267"/>
      <c r="IJ221" s="267"/>
      <c r="IK221" s="267"/>
      <c r="IL221" s="267"/>
      <c r="IM221" s="267"/>
      <c r="IN221" s="267"/>
      <c r="IO221" s="267"/>
      <c r="IP221" s="267"/>
      <c r="IQ221" s="267"/>
      <c r="IR221" s="267"/>
      <c r="IS221" s="267"/>
      <c r="IT221" s="267"/>
      <c r="IU221" s="267"/>
      <c r="IV221" s="267"/>
      <c r="IW221" s="267"/>
      <c r="IX221" s="267"/>
      <c r="IY221" s="267"/>
      <c r="IZ221" s="267"/>
      <c r="JA221" s="267"/>
      <c r="JB221" s="267"/>
      <c r="JC221" s="267"/>
      <c r="JD221" s="267"/>
      <c r="JE221" s="267"/>
      <c r="JF221" s="267"/>
      <c r="JG221" s="267"/>
      <c r="JH221" s="267"/>
      <c r="JI221" s="267"/>
      <c r="JJ221" s="267"/>
      <c r="JK221" s="267"/>
      <c r="JL221" s="267"/>
      <c r="JM221" s="267"/>
      <c r="JN221" s="267"/>
      <c r="JO221" s="267"/>
      <c r="JP221" s="267"/>
      <c r="JQ221" s="267"/>
      <c r="JR221" s="267"/>
      <c r="JS221" s="267"/>
      <c r="JT221" s="267"/>
      <c r="JU221" s="267"/>
      <c r="JV221" s="267"/>
      <c r="JW221" s="267"/>
      <c r="JX221" s="267"/>
      <c r="JY221" s="267"/>
      <c r="JZ221" s="267"/>
      <c r="KA221" s="267"/>
      <c r="KB221" s="267"/>
      <c r="KC221" s="267"/>
      <c r="KD221" s="267"/>
      <c r="KE221" s="267"/>
      <c r="KF221" s="267"/>
      <c r="KG221" s="267"/>
      <c r="KH221" s="267"/>
      <c r="KI221" s="267"/>
      <c r="KJ221" s="267"/>
      <c r="KK221" s="267"/>
      <c r="KL221" s="267"/>
      <c r="KM221" s="267"/>
      <c r="KN221" s="267"/>
      <c r="KO221" s="267"/>
      <c r="KP221" s="267"/>
      <c r="KQ221" s="267"/>
      <c r="KR221" s="267"/>
      <c r="KS221" s="267"/>
      <c r="KT221" s="267"/>
      <c r="KU221" s="267"/>
      <c r="KV221" s="267"/>
      <c r="KW221" s="267"/>
      <c r="KX221" s="267"/>
      <c r="KY221" s="267"/>
      <c r="KZ221" s="267"/>
      <c r="LA221" s="267"/>
      <c r="LB221" s="267"/>
      <c r="LC221" s="267"/>
      <c r="LD221" s="267"/>
      <c r="LE221" s="267"/>
      <c r="LF221" s="267"/>
      <c r="LG221" s="267"/>
      <c r="LH221" s="267"/>
      <c r="LI221" s="267"/>
      <c r="LJ221" s="267"/>
      <c r="LK221" s="267"/>
      <c r="LL221" s="267"/>
      <c r="LM221" s="267"/>
      <c r="LN221" s="267"/>
      <c r="LO221" s="267"/>
      <c r="LP221" s="267"/>
      <c r="LQ221" s="267"/>
      <c r="LR221" s="267"/>
      <c r="LS221" s="267"/>
      <c r="LT221" s="267"/>
      <c r="LU221" s="267"/>
      <c r="LV221" s="267"/>
      <c r="LW221" s="267"/>
      <c r="LX221" s="267"/>
      <c r="LY221" s="267"/>
      <c r="LZ221" s="267"/>
      <c r="MA221" s="267"/>
      <c r="MB221" s="267"/>
      <c r="MC221" s="267"/>
      <c r="MD221" s="267"/>
      <c r="ME221" s="267"/>
      <c r="MF221" s="267"/>
      <c r="MG221" s="267"/>
      <c r="MH221" s="267"/>
      <c r="MI221" s="267"/>
      <c r="MJ221" s="267"/>
      <c r="MK221" s="267"/>
      <c r="ML221" s="267"/>
      <c r="MM221" s="267"/>
      <c r="MN221" s="267"/>
      <c r="MO221" s="267"/>
      <c r="MP221" s="267"/>
      <c r="MQ221" s="267"/>
      <c r="MR221" s="267"/>
      <c r="MS221" s="267"/>
      <c r="MT221" s="267"/>
      <c r="MU221" s="267"/>
      <c r="MV221" s="267"/>
      <c r="MW221" s="267"/>
      <c r="MX221" s="267"/>
      <c r="MY221" s="267"/>
      <c r="MZ221" s="267"/>
      <c r="NA221" s="267"/>
      <c r="NB221" s="267"/>
      <c r="NC221" s="267"/>
      <c r="ND221" s="267"/>
      <c r="NE221" s="267"/>
      <c r="NF221" s="267"/>
      <c r="NG221" s="267"/>
      <c r="NH221" s="267"/>
      <c r="NI221" s="267"/>
      <c r="NJ221" s="267"/>
      <c r="NK221" s="267"/>
      <c r="NL221" s="267"/>
      <c r="NM221" s="267"/>
      <c r="NN221" s="267"/>
      <c r="NO221" s="267"/>
      <c r="NP221" s="267"/>
      <c r="NQ221" s="267"/>
      <c r="NR221" s="267"/>
      <c r="NS221" s="267"/>
      <c r="NT221" s="267"/>
      <c r="NU221" s="267"/>
      <c r="NV221" s="267"/>
      <c r="NW221" s="267"/>
      <c r="NX221" s="267"/>
      <c r="NY221" s="267"/>
      <c r="NZ221" s="267"/>
      <c r="OA221" s="267"/>
      <c r="OB221" s="267"/>
      <c r="OC221" s="267"/>
      <c r="OD221" s="267"/>
      <c r="OE221" s="267"/>
      <c r="OF221" s="267"/>
      <c r="OG221" s="267"/>
      <c r="OH221" s="267"/>
      <c r="OI221" s="267"/>
      <c r="OJ221" s="267"/>
      <c r="OK221" s="267"/>
      <c r="OL221" s="267"/>
      <c r="OM221" s="267"/>
      <c r="ON221" s="267"/>
      <c r="OO221" s="267"/>
      <c r="OP221" s="267"/>
      <c r="OQ221" s="267"/>
      <c r="OR221" s="267"/>
      <c r="OS221" s="267"/>
      <c r="OT221" s="267"/>
      <c r="OU221" s="267"/>
      <c r="OV221" s="267"/>
      <c r="OW221" s="267"/>
      <c r="OX221" s="267"/>
      <c r="OY221" s="267"/>
      <c r="OZ221" s="267"/>
      <c r="PA221" s="267"/>
      <c r="PB221" s="267"/>
      <c r="PC221" s="267"/>
      <c r="PD221" s="267"/>
      <c r="PE221" s="267"/>
      <c r="PF221" s="267"/>
      <c r="PG221" s="267"/>
      <c r="PH221" s="267"/>
      <c r="PI221" s="267"/>
      <c r="PJ221" s="267"/>
      <c r="PK221" s="267"/>
      <c r="PL221" s="267"/>
      <c r="PM221" s="267"/>
      <c r="PN221" s="267"/>
      <c r="PO221" s="267"/>
      <c r="PP221" s="267"/>
      <c r="PQ221" s="267"/>
      <c r="PR221" s="267"/>
      <c r="PS221" s="267"/>
      <c r="PT221" s="267"/>
      <c r="PU221" s="267"/>
      <c r="PV221" s="267"/>
      <c r="PW221" s="267"/>
      <c r="PX221" s="267"/>
      <c r="PY221" s="267"/>
      <c r="PZ221" s="267"/>
      <c r="QA221" s="267"/>
      <c r="QB221" s="267"/>
      <c r="QC221" s="267"/>
      <c r="QD221" s="267"/>
      <c r="QE221" s="267"/>
      <c r="QF221" s="267"/>
      <c r="QG221" s="267"/>
      <c r="QH221" s="267"/>
      <c r="QI221" s="267"/>
      <c r="QJ221" s="267"/>
      <c r="QK221" s="267"/>
      <c r="QL221" s="267"/>
      <c r="QM221" s="267"/>
      <c r="QN221" s="267"/>
      <c r="QO221" s="267"/>
      <c r="QP221" s="267"/>
      <c r="QQ221" s="267"/>
      <c r="QR221" s="267"/>
      <c r="QS221" s="267"/>
      <c r="QT221" s="267"/>
      <c r="QU221" s="267"/>
      <c r="QV221" s="267"/>
      <c r="QW221" s="267"/>
      <c r="QX221" s="267"/>
      <c r="QY221" s="267"/>
      <c r="QZ221" s="267"/>
      <c r="RA221" s="267"/>
      <c r="RB221" s="267"/>
      <c r="RC221" s="267"/>
      <c r="RD221" s="267"/>
      <c r="RE221" s="267"/>
      <c r="RF221" s="267"/>
      <c r="RG221" s="267"/>
      <c r="RH221" s="267"/>
      <c r="RI221" s="267"/>
      <c r="RJ221" s="267"/>
      <c r="RK221" s="267"/>
      <c r="RL221" s="267"/>
      <c r="RM221" s="267"/>
      <c r="RN221" s="267"/>
      <c r="RO221" s="267"/>
      <c r="RP221" s="267"/>
      <c r="RQ221" s="267"/>
      <c r="RR221" s="267"/>
      <c r="RS221" s="267"/>
      <c r="RT221" s="267"/>
      <c r="RU221" s="267"/>
      <c r="RV221" s="267"/>
      <c r="RW221" s="267"/>
      <c r="RX221" s="267"/>
      <c r="RY221" s="267"/>
      <c r="RZ221" s="267"/>
      <c r="SA221" s="267"/>
      <c r="SB221" s="267"/>
      <c r="SC221" s="267"/>
      <c r="SD221" s="267"/>
      <c r="SE221" s="267"/>
      <c r="SF221" s="267"/>
      <c r="SG221" s="267"/>
      <c r="SH221" s="267"/>
      <c r="SI221" s="267"/>
      <c r="SJ221" s="267"/>
      <c r="SK221" s="267"/>
      <c r="SL221" s="267"/>
      <c r="SM221" s="267"/>
      <c r="SN221" s="267"/>
      <c r="SO221" s="267"/>
      <c r="SP221" s="267"/>
      <c r="SQ221" s="267"/>
      <c r="SR221" s="267"/>
      <c r="SS221" s="267"/>
      <c r="ST221" s="267"/>
      <c r="SU221" s="267"/>
      <c r="SV221" s="267"/>
      <c r="SW221" s="267"/>
      <c r="SX221" s="267"/>
      <c r="SY221" s="267"/>
      <c r="SZ221" s="267"/>
      <c r="TA221" s="267"/>
      <c r="TB221" s="267"/>
      <c r="TC221" s="267"/>
      <c r="TD221" s="267"/>
      <c r="TE221" s="267"/>
      <c r="TF221" s="267"/>
      <c r="TG221" s="267"/>
      <c r="TH221" s="267"/>
      <c r="TI221" s="267"/>
      <c r="TJ221" s="267"/>
      <c r="TK221" s="267"/>
      <c r="TL221" s="267"/>
      <c r="TM221" s="267"/>
      <c r="TN221" s="267"/>
      <c r="TO221" s="267"/>
      <c r="TP221" s="267"/>
      <c r="TQ221" s="267"/>
      <c r="TR221" s="267"/>
      <c r="TS221" s="267"/>
      <c r="TT221" s="267"/>
      <c r="TU221" s="267"/>
      <c r="TV221" s="267"/>
      <c r="TW221" s="267"/>
      <c r="TX221" s="267"/>
      <c r="TY221" s="267"/>
      <c r="TZ221" s="267"/>
      <c r="UA221" s="267"/>
      <c r="UB221" s="267"/>
      <c r="UC221" s="267"/>
      <c r="UD221" s="267"/>
      <c r="UE221" s="267"/>
      <c r="UF221" s="267"/>
      <c r="UG221" s="267"/>
      <c r="UH221" s="267"/>
      <c r="UI221" s="267"/>
      <c r="UJ221" s="267"/>
      <c r="UK221" s="267"/>
      <c r="UL221" s="267"/>
      <c r="UM221" s="267"/>
      <c r="UN221" s="267"/>
      <c r="UO221" s="267"/>
      <c r="UP221" s="267"/>
      <c r="UQ221" s="267"/>
      <c r="UR221" s="267"/>
      <c r="US221" s="267"/>
      <c r="UT221" s="267"/>
      <c r="UU221" s="267"/>
      <c r="UV221" s="267"/>
      <c r="UW221" s="267"/>
      <c r="UX221" s="267"/>
      <c r="UY221" s="267"/>
      <c r="UZ221" s="267"/>
      <c r="VA221" s="267"/>
      <c r="VB221" s="267"/>
      <c r="VC221" s="267"/>
      <c r="VD221" s="267"/>
      <c r="VE221" s="267"/>
      <c r="VF221" s="267"/>
      <c r="VG221" s="267"/>
      <c r="VH221" s="267"/>
      <c r="VI221" s="267"/>
      <c r="VJ221" s="267"/>
      <c r="VK221" s="267"/>
      <c r="VL221" s="267"/>
      <c r="VM221" s="267"/>
      <c r="VN221" s="267"/>
      <c r="VO221" s="267"/>
      <c r="VP221" s="267"/>
      <c r="VQ221" s="267"/>
      <c r="VR221" s="267"/>
      <c r="VS221" s="267"/>
      <c r="VT221" s="267"/>
      <c r="VU221" s="267"/>
      <c r="VV221" s="267"/>
      <c r="VW221" s="267"/>
      <c r="VX221" s="267"/>
      <c r="VY221" s="267"/>
      <c r="VZ221" s="267"/>
      <c r="WA221" s="267"/>
      <c r="WB221" s="267"/>
      <c r="WC221" s="267"/>
      <c r="WD221" s="267"/>
      <c r="WE221" s="267"/>
      <c r="WF221" s="267"/>
      <c r="WG221" s="267"/>
      <c r="WH221" s="267"/>
      <c r="WI221" s="267"/>
      <c r="WJ221" s="267"/>
      <c r="WK221" s="267"/>
      <c r="WL221" s="267"/>
      <c r="WM221" s="267"/>
      <c r="WN221" s="267"/>
      <c r="WO221" s="267"/>
      <c r="WP221" s="267"/>
      <c r="WQ221" s="267"/>
      <c r="WR221" s="267"/>
      <c r="WS221" s="267"/>
      <c r="WT221" s="267"/>
      <c r="WU221" s="267"/>
      <c r="WV221" s="267"/>
      <c r="WW221" s="267"/>
      <c r="WX221" s="267"/>
      <c r="WY221" s="267"/>
      <c r="WZ221" s="267"/>
      <c r="XA221" s="267"/>
      <c r="XB221" s="267"/>
      <c r="XC221" s="267"/>
      <c r="XD221" s="267"/>
      <c r="XE221" s="267"/>
      <c r="XF221" s="267"/>
      <c r="XG221" s="267"/>
      <c r="XH221" s="267"/>
      <c r="XI221" s="267"/>
      <c r="XJ221" s="267"/>
      <c r="XK221" s="267"/>
      <c r="XL221" s="267"/>
      <c r="XM221" s="267"/>
      <c r="XN221" s="267"/>
      <c r="XO221" s="267"/>
      <c r="XP221" s="267"/>
      <c r="XQ221" s="267"/>
      <c r="XR221" s="267"/>
      <c r="XS221" s="267"/>
      <c r="XT221" s="267"/>
      <c r="XU221" s="267"/>
      <c r="XV221" s="267"/>
      <c r="XW221" s="267"/>
      <c r="XX221" s="267"/>
      <c r="XY221" s="267"/>
      <c r="XZ221" s="267"/>
      <c r="YA221" s="267"/>
      <c r="YB221" s="267"/>
      <c r="YC221" s="267"/>
      <c r="YD221" s="267"/>
      <c r="YE221" s="267"/>
      <c r="YF221" s="267"/>
      <c r="YG221" s="267"/>
      <c r="YH221" s="267"/>
      <c r="YI221" s="267"/>
      <c r="YJ221" s="267"/>
      <c r="YK221" s="267"/>
      <c r="YL221" s="267"/>
      <c r="YM221" s="267"/>
      <c r="YN221" s="267"/>
      <c r="YO221" s="267"/>
      <c r="YP221" s="267"/>
      <c r="YQ221" s="267"/>
      <c r="YR221" s="267"/>
      <c r="YS221" s="267"/>
      <c r="YT221" s="267"/>
      <c r="YU221" s="267"/>
      <c r="YV221" s="267"/>
      <c r="YW221" s="267"/>
      <c r="YX221" s="267"/>
      <c r="YY221" s="267"/>
      <c r="YZ221" s="267"/>
      <c r="ZA221" s="267"/>
      <c r="ZB221" s="267"/>
      <c r="ZC221" s="267"/>
      <c r="ZD221" s="267"/>
      <c r="ZE221" s="267"/>
      <c r="ZF221" s="267"/>
      <c r="ZG221" s="267"/>
      <c r="ZH221" s="267"/>
      <c r="ZI221" s="267"/>
      <c r="ZJ221" s="267"/>
      <c r="ZK221" s="267"/>
      <c r="ZL221" s="267"/>
      <c r="ZM221" s="267"/>
      <c r="ZN221" s="267"/>
      <c r="ZO221" s="267"/>
      <c r="ZP221" s="267"/>
      <c r="ZQ221" s="267"/>
      <c r="ZR221" s="267"/>
      <c r="ZS221" s="267"/>
      <c r="ZT221" s="267"/>
      <c r="ZU221" s="267"/>
      <c r="ZV221" s="267"/>
      <c r="ZW221" s="267"/>
      <c r="ZX221" s="267"/>
      <c r="ZY221" s="267"/>
      <c r="ZZ221" s="267"/>
      <c r="AAA221" s="267"/>
      <c r="AAB221" s="267"/>
      <c r="AAC221" s="267"/>
      <c r="AAD221" s="267"/>
      <c r="AAE221" s="267"/>
      <c r="AAF221" s="267"/>
      <c r="AAG221" s="267"/>
      <c r="AAH221" s="267"/>
      <c r="AAI221" s="267"/>
      <c r="AAJ221" s="267"/>
      <c r="AAK221" s="267"/>
      <c r="AAL221" s="267"/>
      <c r="AAM221" s="267"/>
      <c r="AAN221" s="267"/>
      <c r="AAO221" s="267"/>
      <c r="AAP221" s="267"/>
      <c r="AAQ221" s="267"/>
      <c r="AAR221" s="267"/>
      <c r="AAS221" s="267"/>
      <c r="AAT221" s="267"/>
      <c r="AAU221" s="267"/>
      <c r="AAV221" s="267"/>
      <c r="AAW221" s="267"/>
      <c r="AAX221" s="267"/>
      <c r="AAY221" s="267"/>
      <c r="AAZ221" s="267"/>
      <c r="ABA221" s="267"/>
      <c r="ABB221" s="267"/>
      <c r="ABC221" s="267"/>
      <c r="ABD221" s="267"/>
      <c r="ABE221" s="267"/>
      <c r="ABF221" s="267"/>
      <c r="ABG221" s="267"/>
      <c r="ABH221" s="267"/>
      <c r="ABI221" s="267"/>
      <c r="ABJ221" s="267"/>
      <c r="ABK221" s="267"/>
      <c r="ABL221" s="267"/>
      <c r="ABM221" s="267"/>
      <c r="ABN221" s="267"/>
      <c r="ABO221" s="267"/>
      <c r="ABP221" s="267"/>
      <c r="ABQ221" s="267"/>
      <c r="ABR221" s="267"/>
      <c r="ABS221" s="267"/>
      <c r="ABT221" s="267"/>
      <c r="ABU221" s="267"/>
      <c r="ABV221" s="267"/>
      <c r="ABW221" s="267"/>
      <c r="ABX221" s="267"/>
      <c r="ABY221" s="267"/>
      <c r="ABZ221" s="267"/>
      <c r="ACA221" s="267"/>
      <c r="ACB221" s="267"/>
      <c r="ACC221" s="267"/>
      <c r="ACD221" s="267"/>
      <c r="ACE221" s="267"/>
      <c r="ACF221" s="267"/>
      <c r="ACG221" s="267"/>
      <c r="ACH221" s="267"/>
      <c r="ACI221" s="267"/>
      <c r="ACJ221" s="267"/>
      <c r="ACK221" s="267"/>
      <c r="ACL221" s="267"/>
      <c r="ACM221" s="267"/>
      <c r="ACN221" s="267"/>
      <c r="ACO221" s="267"/>
      <c r="ACP221" s="267"/>
      <c r="ACQ221" s="267"/>
      <c r="ACR221" s="267"/>
      <c r="ACS221" s="267"/>
      <c r="ACT221" s="267"/>
      <c r="ACU221" s="267"/>
      <c r="ACV221" s="267"/>
      <c r="ACW221" s="267"/>
      <c r="ACX221" s="267"/>
      <c r="ACY221" s="267"/>
      <c r="ACZ221" s="267"/>
      <c r="ADA221" s="267"/>
      <c r="ADB221" s="267"/>
      <c r="ADC221" s="267"/>
      <c r="ADD221" s="267"/>
      <c r="ADE221" s="267"/>
      <c r="ADF221" s="267"/>
      <c r="ADG221" s="267"/>
      <c r="ADH221" s="267"/>
      <c r="ADI221" s="267"/>
      <c r="ADJ221" s="267"/>
      <c r="ADK221" s="267"/>
      <c r="ADL221" s="267"/>
      <c r="ADM221" s="267"/>
      <c r="ADN221" s="267"/>
      <c r="ADO221" s="267"/>
      <c r="ADP221" s="267"/>
      <c r="ADQ221" s="267"/>
      <c r="ADR221" s="267"/>
      <c r="ADS221" s="267"/>
      <c r="ADT221" s="267"/>
      <c r="ADU221" s="267"/>
      <c r="ADV221" s="267"/>
      <c r="ADW221" s="267"/>
      <c r="ADX221" s="267"/>
      <c r="ADY221" s="267"/>
      <c r="ADZ221" s="267"/>
      <c r="AEA221" s="267"/>
      <c r="AEB221" s="267"/>
      <c r="AEC221" s="267"/>
      <c r="AED221" s="267"/>
      <c r="AEE221" s="267"/>
      <c r="AEF221" s="267"/>
      <c r="AEG221" s="267"/>
      <c r="AEH221" s="267"/>
      <c r="AEI221" s="267"/>
      <c r="AEJ221" s="267"/>
      <c r="AEK221" s="267"/>
      <c r="AEL221" s="267"/>
      <c r="AEM221" s="267"/>
      <c r="AEN221" s="267"/>
      <c r="AEO221" s="267"/>
      <c r="AEP221" s="267"/>
      <c r="AEQ221" s="267"/>
      <c r="AER221" s="267"/>
      <c r="AES221" s="267"/>
      <c r="AET221" s="267"/>
      <c r="AEU221" s="267"/>
      <c r="AEV221" s="267"/>
      <c r="AEW221" s="267"/>
      <c r="AEX221" s="267"/>
      <c r="AEY221" s="267"/>
      <c r="AEZ221" s="267"/>
      <c r="AFA221" s="267"/>
      <c r="AFB221" s="267"/>
      <c r="AFC221" s="267"/>
      <c r="AFD221" s="267"/>
      <c r="AFE221" s="267"/>
      <c r="AFF221" s="267"/>
      <c r="AFG221" s="267"/>
      <c r="AFH221" s="267"/>
      <c r="AFI221" s="267"/>
      <c r="AFJ221" s="267"/>
      <c r="AFK221" s="267"/>
      <c r="AFL221" s="267"/>
      <c r="AFM221" s="267"/>
      <c r="AFN221" s="267"/>
      <c r="AFO221" s="267"/>
      <c r="AFP221" s="267"/>
      <c r="AFQ221" s="267"/>
      <c r="AFR221" s="267"/>
      <c r="AFS221" s="267"/>
      <c r="AFT221" s="267"/>
      <c r="AFU221" s="267"/>
      <c r="AFV221" s="267"/>
      <c r="AFW221" s="267"/>
      <c r="AFX221" s="267"/>
      <c r="AFY221" s="267"/>
      <c r="AFZ221" s="267"/>
      <c r="AGA221" s="267"/>
      <c r="AGB221" s="267"/>
      <c r="AGC221" s="267"/>
      <c r="AGD221" s="267"/>
      <c r="AGE221" s="267"/>
      <c r="AGF221" s="267"/>
      <c r="AGG221" s="267"/>
      <c r="AGH221" s="267"/>
      <c r="AGI221" s="267"/>
      <c r="AGJ221" s="267"/>
      <c r="AGK221" s="267"/>
      <c r="AGL221" s="267"/>
      <c r="AGM221" s="267"/>
      <c r="AGN221" s="267"/>
      <c r="AGO221" s="267"/>
      <c r="AGP221" s="267"/>
      <c r="AGQ221" s="267"/>
      <c r="AGR221" s="267"/>
      <c r="AGS221" s="267"/>
      <c r="AGT221" s="267"/>
      <c r="AGU221" s="267"/>
      <c r="AGV221" s="267"/>
      <c r="AGW221" s="267"/>
      <c r="AGX221" s="267"/>
      <c r="AGY221" s="267"/>
      <c r="AGZ221" s="267"/>
      <c r="AHA221" s="267"/>
      <c r="AHB221" s="267"/>
      <c r="AHC221" s="267"/>
      <c r="AHD221" s="267"/>
      <c r="AHE221" s="267"/>
      <c r="AHF221" s="267"/>
      <c r="AHG221" s="267"/>
      <c r="AHH221" s="267"/>
      <c r="AHI221" s="267"/>
      <c r="AHJ221" s="267"/>
      <c r="AHK221" s="267"/>
      <c r="AHL221" s="267"/>
      <c r="AHM221" s="267"/>
      <c r="AHN221" s="267"/>
      <c r="AHO221" s="267"/>
      <c r="AHP221" s="267"/>
      <c r="AHQ221" s="267"/>
      <c r="AHR221" s="267"/>
      <c r="AHS221" s="267"/>
      <c r="AHT221" s="267"/>
      <c r="AHU221" s="267"/>
      <c r="AHV221" s="267"/>
      <c r="AHW221" s="267"/>
      <c r="AHX221" s="267"/>
      <c r="AHY221" s="267"/>
      <c r="AHZ221" s="267"/>
      <c r="AIA221" s="267"/>
      <c r="AIB221" s="267"/>
      <c r="AIC221" s="267"/>
      <c r="AID221" s="267"/>
      <c r="AIE221" s="267"/>
      <c r="AIF221" s="267"/>
      <c r="AIG221" s="267"/>
      <c r="AIH221" s="267"/>
      <c r="AII221" s="267"/>
      <c r="AIJ221" s="267"/>
      <c r="AIK221" s="267"/>
      <c r="AIL221" s="267"/>
      <c r="AIM221" s="267"/>
      <c r="AIN221" s="267"/>
      <c r="AIO221" s="267"/>
      <c r="AIP221" s="267"/>
      <c r="AIQ221" s="267"/>
      <c r="AIR221" s="267"/>
      <c r="AIS221" s="267"/>
      <c r="AIT221" s="267"/>
      <c r="AIU221" s="267"/>
      <c r="AIV221" s="267"/>
      <c r="AIW221" s="267"/>
      <c r="AIX221" s="267"/>
      <c r="AIY221" s="267"/>
      <c r="AIZ221" s="267"/>
      <c r="AJA221" s="267"/>
      <c r="AJB221" s="267"/>
      <c r="AJC221" s="267"/>
      <c r="AJD221" s="267"/>
      <c r="AJE221" s="267"/>
      <c r="AJF221" s="267"/>
      <c r="AJG221" s="267"/>
      <c r="AJH221" s="267"/>
      <c r="AJI221" s="267"/>
      <c r="AJJ221" s="267"/>
      <c r="AJK221" s="267"/>
      <c r="AJL221" s="267"/>
      <c r="AJM221" s="267"/>
      <c r="AJN221" s="267"/>
      <c r="AJO221" s="267"/>
      <c r="AJP221" s="267"/>
      <c r="AJQ221" s="267"/>
      <c r="AJR221" s="267"/>
      <c r="AJS221" s="267"/>
      <c r="AJT221" s="267"/>
      <c r="AJU221" s="267"/>
      <c r="AJV221" s="267"/>
      <c r="AJW221" s="267"/>
      <c r="AJX221" s="267"/>
      <c r="AJY221" s="267"/>
      <c r="AJZ221" s="267"/>
      <c r="AKA221" s="267"/>
      <c r="AKB221" s="267"/>
      <c r="AKC221" s="267"/>
      <c r="AKD221" s="267"/>
      <c r="AKE221" s="267"/>
      <c r="AKF221" s="267"/>
      <c r="AKG221" s="267"/>
      <c r="AKH221" s="267"/>
      <c r="AKI221" s="267"/>
      <c r="AKJ221" s="267"/>
      <c r="AKK221" s="267"/>
      <c r="AKL221" s="267"/>
      <c r="AKM221" s="267"/>
      <c r="AKN221" s="267"/>
      <c r="AKO221" s="267"/>
      <c r="AKP221" s="267"/>
      <c r="AKQ221" s="267"/>
      <c r="AKR221" s="267"/>
      <c r="AKS221" s="267"/>
      <c r="AKT221" s="267"/>
      <c r="AKU221" s="267"/>
      <c r="AKV221" s="267"/>
      <c r="AKW221" s="267"/>
      <c r="AKX221" s="267"/>
      <c r="AKY221" s="267"/>
      <c r="AKZ221" s="267"/>
      <c r="ALA221" s="267"/>
      <c r="ALB221" s="267"/>
      <c r="ALC221" s="267"/>
      <c r="ALD221" s="267"/>
      <c r="ALE221" s="267"/>
      <c r="ALF221" s="267"/>
      <c r="ALG221" s="267"/>
      <c r="ALH221" s="267"/>
      <c r="ALI221" s="267"/>
      <c r="ALJ221" s="267"/>
      <c r="ALK221" s="267"/>
      <c r="ALL221" s="267"/>
      <c r="ALM221" s="267"/>
      <c r="ALN221" s="267"/>
      <c r="ALO221" s="267"/>
      <c r="ALP221" s="267"/>
      <c r="ALQ221" s="267"/>
      <c r="ALR221" s="267"/>
      <c r="ALS221" s="267"/>
      <c r="ALT221" s="267"/>
      <c r="ALU221" s="267"/>
      <c r="ALV221" s="267"/>
      <c r="ALW221" s="267"/>
      <c r="ALX221" s="267"/>
      <c r="ALY221" s="267"/>
      <c r="ALZ221" s="267"/>
      <c r="AMA221" s="267"/>
      <c r="AMB221" s="267"/>
      <c r="AMC221" s="267"/>
      <c r="AMD221" s="267"/>
      <c r="AME221" s="267"/>
      <c r="AMF221" s="267"/>
      <c r="AMG221" s="267"/>
      <c r="AMH221" s="267"/>
    </row>
    <row r="222" spans="1:1024" s="239" customFormat="1" ht="12.75">
      <c r="A222" s="1012" t="s">
        <v>2475</v>
      </c>
      <c r="B222" s="1007" t="s">
        <v>8428</v>
      </c>
      <c r="C222" s="1047">
        <v>53740726</v>
      </c>
      <c r="D222" s="1047">
        <v>143212983.52000001</v>
      </c>
      <c r="E222" s="1047">
        <v>196953709.52000001</v>
      </c>
      <c r="F222" s="1047">
        <v>82722384.180000007</v>
      </c>
      <c r="G222" s="1047">
        <v>114231325.34</v>
      </c>
      <c r="H222" s="1054">
        <f t="shared" si="3"/>
        <v>0.42000927213609968</v>
      </c>
      <c r="I222" s="100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267"/>
      <c r="AG222" s="267"/>
      <c r="AH222" s="267"/>
      <c r="AI222" s="267"/>
      <c r="AJ222" s="267"/>
      <c r="AK222" s="267"/>
      <c r="AL222" s="267"/>
      <c r="AM222" s="267"/>
      <c r="AN222" s="267"/>
      <c r="AO222" s="267"/>
      <c r="AP222" s="267"/>
      <c r="AQ222" s="267"/>
      <c r="AR222" s="267"/>
      <c r="AS222" s="267"/>
      <c r="AT222" s="267"/>
      <c r="AU222" s="267"/>
      <c r="AV222" s="267"/>
      <c r="AW222" s="267"/>
      <c r="AX222" s="267"/>
      <c r="AY222" s="267"/>
      <c r="AZ222" s="267"/>
      <c r="BA222" s="267"/>
      <c r="BB222" s="267"/>
      <c r="BC222" s="267"/>
      <c r="BD222" s="267"/>
      <c r="BE222" s="267"/>
      <c r="BF222" s="267"/>
      <c r="BG222" s="267"/>
      <c r="BH222" s="267"/>
      <c r="BI222" s="267"/>
      <c r="BJ222" s="267"/>
      <c r="BK222" s="267"/>
      <c r="BL222" s="267"/>
      <c r="BM222" s="267"/>
      <c r="BN222" s="267"/>
      <c r="BO222" s="267"/>
      <c r="BP222" s="267"/>
      <c r="BQ222" s="267"/>
      <c r="BR222" s="267"/>
      <c r="BS222" s="267"/>
      <c r="BT222" s="267"/>
      <c r="BU222" s="267"/>
      <c r="BV222" s="267"/>
      <c r="BW222" s="267"/>
      <c r="BX222" s="267"/>
      <c r="BY222" s="267"/>
      <c r="BZ222" s="267"/>
      <c r="CA222" s="267"/>
      <c r="CB222" s="267"/>
      <c r="CC222" s="267"/>
      <c r="CD222" s="267"/>
      <c r="CE222" s="267"/>
      <c r="CF222" s="267"/>
      <c r="CG222" s="267"/>
      <c r="CH222" s="267"/>
      <c r="CI222" s="267"/>
      <c r="CJ222" s="267"/>
      <c r="CK222" s="267"/>
      <c r="CL222" s="267"/>
      <c r="CM222" s="267"/>
      <c r="CN222" s="267"/>
      <c r="CO222" s="267"/>
      <c r="CP222" s="267"/>
      <c r="CQ222" s="267"/>
      <c r="CR222" s="267"/>
      <c r="CS222" s="267"/>
      <c r="CT222" s="267"/>
      <c r="CU222" s="267"/>
      <c r="CV222" s="267"/>
      <c r="CW222" s="267"/>
      <c r="CX222" s="267"/>
      <c r="CY222" s="267"/>
      <c r="CZ222" s="267"/>
      <c r="DA222" s="267"/>
      <c r="DB222" s="267"/>
      <c r="DC222" s="267"/>
      <c r="DD222" s="267"/>
      <c r="DE222" s="267"/>
      <c r="DF222" s="267"/>
      <c r="DG222" s="267"/>
      <c r="DH222" s="267"/>
      <c r="DI222" s="267"/>
      <c r="DJ222" s="267"/>
      <c r="DK222" s="267"/>
      <c r="DL222" s="267"/>
      <c r="DM222" s="267"/>
      <c r="DN222" s="267"/>
      <c r="DO222" s="267"/>
      <c r="DP222" s="267"/>
      <c r="DQ222" s="267"/>
      <c r="DR222" s="267"/>
      <c r="DS222" s="267"/>
      <c r="DT222" s="267"/>
      <c r="DU222" s="267"/>
      <c r="DV222" s="267"/>
      <c r="DW222" s="267"/>
      <c r="DX222" s="267"/>
      <c r="DY222" s="267"/>
      <c r="DZ222" s="267"/>
      <c r="EA222" s="267"/>
      <c r="EB222" s="267"/>
      <c r="EC222" s="267"/>
      <c r="ED222" s="267"/>
      <c r="EE222" s="267"/>
      <c r="EF222" s="267"/>
      <c r="EG222" s="267"/>
      <c r="EH222" s="267"/>
      <c r="EI222" s="267"/>
      <c r="EJ222" s="267"/>
      <c r="EK222" s="267"/>
      <c r="EL222" s="267"/>
      <c r="EM222" s="267"/>
      <c r="EN222" s="267"/>
      <c r="EO222" s="267"/>
      <c r="EP222" s="267"/>
      <c r="EQ222" s="267"/>
      <c r="ER222" s="267"/>
      <c r="ES222" s="267"/>
      <c r="ET222" s="267"/>
      <c r="EU222" s="267"/>
      <c r="EV222" s="267"/>
      <c r="EW222" s="267"/>
      <c r="EX222" s="267"/>
      <c r="EY222" s="267"/>
      <c r="EZ222" s="267"/>
      <c r="FA222" s="267"/>
      <c r="FB222" s="267"/>
      <c r="FC222" s="267"/>
      <c r="FD222" s="267"/>
      <c r="FE222" s="267"/>
      <c r="FF222" s="267"/>
      <c r="FG222" s="267"/>
      <c r="FH222" s="267"/>
      <c r="FI222" s="267"/>
      <c r="FJ222" s="267"/>
      <c r="FK222" s="267"/>
      <c r="FL222" s="267"/>
      <c r="FM222" s="267"/>
      <c r="FN222" s="267"/>
      <c r="FO222" s="267"/>
      <c r="FP222" s="267"/>
      <c r="FQ222" s="267"/>
      <c r="FR222" s="267"/>
      <c r="FS222" s="267"/>
      <c r="FT222" s="267"/>
      <c r="FU222" s="267"/>
      <c r="FV222" s="267"/>
      <c r="FW222" s="267"/>
      <c r="FX222" s="267"/>
      <c r="FY222" s="267"/>
      <c r="FZ222" s="267"/>
      <c r="GA222" s="267"/>
      <c r="GB222" s="267"/>
      <c r="GC222" s="267"/>
      <c r="GD222" s="267"/>
      <c r="GE222" s="267"/>
      <c r="GF222" s="267"/>
      <c r="GG222" s="267"/>
      <c r="GH222" s="267"/>
      <c r="GI222" s="267"/>
      <c r="GJ222" s="267"/>
      <c r="GK222" s="267"/>
      <c r="GL222" s="267"/>
      <c r="GM222" s="267"/>
      <c r="GN222" s="267"/>
      <c r="GO222" s="267"/>
      <c r="GP222" s="267"/>
      <c r="GQ222" s="267"/>
      <c r="GR222" s="267"/>
      <c r="GS222" s="267"/>
      <c r="GT222" s="267"/>
      <c r="GU222" s="267"/>
      <c r="GV222" s="267"/>
      <c r="GW222" s="267"/>
      <c r="GX222" s="267"/>
      <c r="GY222" s="267"/>
      <c r="GZ222" s="267"/>
      <c r="HA222" s="267"/>
      <c r="HB222" s="267"/>
      <c r="HC222" s="267"/>
      <c r="HD222" s="267"/>
      <c r="HE222" s="267"/>
      <c r="HF222" s="267"/>
      <c r="HG222" s="267"/>
      <c r="HH222" s="267"/>
      <c r="HI222" s="267"/>
      <c r="HJ222" s="267"/>
      <c r="HK222" s="267"/>
      <c r="HL222" s="267"/>
      <c r="HM222" s="267"/>
      <c r="HN222" s="267"/>
      <c r="HO222" s="267"/>
      <c r="HP222" s="267"/>
      <c r="HQ222" s="267"/>
      <c r="HR222" s="267"/>
      <c r="HS222" s="267"/>
      <c r="HT222" s="267"/>
      <c r="HU222" s="267"/>
      <c r="HV222" s="267"/>
      <c r="HW222" s="267"/>
      <c r="HX222" s="267"/>
      <c r="HY222" s="267"/>
      <c r="HZ222" s="267"/>
      <c r="IA222" s="267"/>
      <c r="IB222" s="267"/>
      <c r="IC222" s="267"/>
      <c r="ID222" s="267"/>
      <c r="IE222" s="267"/>
      <c r="IF222" s="267"/>
      <c r="IG222" s="267"/>
      <c r="IH222" s="267"/>
      <c r="II222" s="267"/>
      <c r="IJ222" s="267"/>
      <c r="IK222" s="267"/>
      <c r="IL222" s="267"/>
      <c r="IM222" s="267"/>
      <c r="IN222" s="267"/>
      <c r="IO222" s="267"/>
      <c r="IP222" s="267"/>
      <c r="IQ222" s="267"/>
      <c r="IR222" s="267"/>
      <c r="IS222" s="267"/>
      <c r="IT222" s="267"/>
      <c r="IU222" s="267"/>
      <c r="IV222" s="267"/>
      <c r="IW222" s="267"/>
      <c r="IX222" s="267"/>
      <c r="IY222" s="267"/>
      <c r="IZ222" s="267"/>
      <c r="JA222" s="267"/>
      <c r="JB222" s="267"/>
      <c r="JC222" s="267"/>
      <c r="JD222" s="267"/>
      <c r="JE222" s="267"/>
      <c r="JF222" s="267"/>
      <c r="JG222" s="267"/>
      <c r="JH222" s="267"/>
      <c r="JI222" s="267"/>
      <c r="JJ222" s="267"/>
      <c r="JK222" s="267"/>
      <c r="JL222" s="267"/>
      <c r="JM222" s="267"/>
      <c r="JN222" s="267"/>
      <c r="JO222" s="267"/>
      <c r="JP222" s="267"/>
      <c r="JQ222" s="267"/>
      <c r="JR222" s="267"/>
      <c r="JS222" s="267"/>
      <c r="JT222" s="267"/>
      <c r="JU222" s="267"/>
      <c r="JV222" s="267"/>
      <c r="JW222" s="267"/>
      <c r="JX222" s="267"/>
      <c r="JY222" s="267"/>
      <c r="JZ222" s="267"/>
      <c r="KA222" s="267"/>
      <c r="KB222" s="267"/>
      <c r="KC222" s="267"/>
      <c r="KD222" s="267"/>
      <c r="KE222" s="267"/>
      <c r="KF222" s="267"/>
      <c r="KG222" s="267"/>
      <c r="KH222" s="267"/>
      <c r="KI222" s="267"/>
      <c r="KJ222" s="267"/>
      <c r="KK222" s="267"/>
      <c r="KL222" s="267"/>
      <c r="KM222" s="267"/>
      <c r="KN222" s="267"/>
      <c r="KO222" s="267"/>
      <c r="KP222" s="267"/>
      <c r="KQ222" s="267"/>
      <c r="KR222" s="267"/>
      <c r="KS222" s="267"/>
      <c r="KT222" s="267"/>
      <c r="KU222" s="267"/>
      <c r="KV222" s="267"/>
      <c r="KW222" s="267"/>
      <c r="KX222" s="267"/>
      <c r="KY222" s="267"/>
      <c r="KZ222" s="267"/>
      <c r="LA222" s="267"/>
      <c r="LB222" s="267"/>
      <c r="LC222" s="267"/>
      <c r="LD222" s="267"/>
      <c r="LE222" s="267"/>
      <c r="LF222" s="267"/>
      <c r="LG222" s="267"/>
      <c r="LH222" s="267"/>
      <c r="LI222" s="267"/>
      <c r="LJ222" s="267"/>
      <c r="LK222" s="267"/>
      <c r="LL222" s="267"/>
      <c r="LM222" s="267"/>
      <c r="LN222" s="267"/>
      <c r="LO222" s="267"/>
      <c r="LP222" s="267"/>
      <c r="LQ222" s="267"/>
      <c r="LR222" s="267"/>
      <c r="LS222" s="267"/>
      <c r="LT222" s="267"/>
      <c r="LU222" s="267"/>
      <c r="LV222" s="267"/>
      <c r="LW222" s="267"/>
      <c r="LX222" s="267"/>
      <c r="LY222" s="267"/>
      <c r="LZ222" s="267"/>
      <c r="MA222" s="267"/>
      <c r="MB222" s="267"/>
      <c r="MC222" s="267"/>
      <c r="MD222" s="267"/>
      <c r="ME222" s="267"/>
      <c r="MF222" s="267"/>
      <c r="MG222" s="267"/>
      <c r="MH222" s="267"/>
      <c r="MI222" s="267"/>
      <c r="MJ222" s="267"/>
      <c r="MK222" s="267"/>
      <c r="ML222" s="267"/>
      <c r="MM222" s="267"/>
      <c r="MN222" s="267"/>
      <c r="MO222" s="267"/>
      <c r="MP222" s="267"/>
      <c r="MQ222" s="267"/>
      <c r="MR222" s="267"/>
      <c r="MS222" s="267"/>
      <c r="MT222" s="267"/>
      <c r="MU222" s="267"/>
      <c r="MV222" s="267"/>
      <c r="MW222" s="267"/>
      <c r="MX222" s="267"/>
      <c r="MY222" s="267"/>
      <c r="MZ222" s="267"/>
      <c r="NA222" s="267"/>
      <c r="NB222" s="267"/>
      <c r="NC222" s="267"/>
      <c r="ND222" s="267"/>
      <c r="NE222" s="267"/>
      <c r="NF222" s="267"/>
      <c r="NG222" s="267"/>
      <c r="NH222" s="267"/>
      <c r="NI222" s="267"/>
      <c r="NJ222" s="267"/>
      <c r="NK222" s="267"/>
      <c r="NL222" s="267"/>
      <c r="NM222" s="267"/>
      <c r="NN222" s="267"/>
      <c r="NO222" s="267"/>
      <c r="NP222" s="267"/>
      <c r="NQ222" s="267"/>
      <c r="NR222" s="267"/>
      <c r="NS222" s="267"/>
      <c r="NT222" s="267"/>
      <c r="NU222" s="267"/>
      <c r="NV222" s="267"/>
      <c r="NW222" s="267"/>
      <c r="NX222" s="267"/>
      <c r="NY222" s="267"/>
      <c r="NZ222" s="267"/>
      <c r="OA222" s="267"/>
      <c r="OB222" s="267"/>
      <c r="OC222" s="267"/>
      <c r="OD222" s="267"/>
      <c r="OE222" s="267"/>
      <c r="OF222" s="267"/>
      <c r="OG222" s="267"/>
      <c r="OH222" s="267"/>
      <c r="OI222" s="267"/>
      <c r="OJ222" s="267"/>
      <c r="OK222" s="267"/>
      <c r="OL222" s="267"/>
      <c r="OM222" s="267"/>
      <c r="ON222" s="267"/>
      <c r="OO222" s="267"/>
      <c r="OP222" s="267"/>
      <c r="OQ222" s="267"/>
      <c r="OR222" s="267"/>
      <c r="OS222" s="267"/>
      <c r="OT222" s="267"/>
      <c r="OU222" s="267"/>
      <c r="OV222" s="267"/>
      <c r="OW222" s="267"/>
      <c r="OX222" s="267"/>
      <c r="OY222" s="267"/>
      <c r="OZ222" s="267"/>
      <c r="PA222" s="267"/>
      <c r="PB222" s="267"/>
      <c r="PC222" s="267"/>
      <c r="PD222" s="267"/>
      <c r="PE222" s="267"/>
      <c r="PF222" s="267"/>
      <c r="PG222" s="267"/>
      <c r="PH222" s="267"/>
      <c r="PI222" s="267"/>
      <c r="PJ222" s="267"/>
      <c r="PK222" s="267"/>
      <c r="PL222" s="267"/>
      <c r="PM222" s="267"/>
      <c r="PN222" s="267"/>
      <c r="PO222" s="267"/>
      <c r="PP222" s="267"/>
      <c r="PQ222" s="267"/>
      <c r="PR222" s="267"/>
      <c r="PS222" s="267"/>
      <c r="PT222" s="267"/>
      <c r="PU222" s="267"/>
      <c r="PV222" s="267"/>
      <c r="PW222" s="267"/>
      <c r="PX222" s="267"/>
      <c r="PY222" s="267"/>
      <c r="PZ222" s="267"/>
      <c r="QA222" s="267"/>
      <c r="QB222" s="267"/>
      <c r="QC222" s="267"/>
      <c r="QD222" s="267"/>
      <c r="QE222" s="267"/>
      <c r="QF222" s="267"/>
      <c r="QG222" s="267"/>
      <c r="QH222" s="267"/>
      <c r="QI222" s="267"/>
      <c r="QJ222" s="267"/>
      <c r="QK222" s="267"/>
      <c r="QL222" s="267"/>
      <c r="QM222" s="267"/>
      <c r="QN222" s="267"/>
      <c r="QO222" s="267"/>
      <c r="QP222" s="267"/>
      <c r="QQ222" s="267"/>
      <c r="QR222" s="267"/>
      <c r="QS222" s="267"/>
      <c r="QT222" s="267"/>
      <c r="QU222" s="267"/>
      <c r="QV222" s="267"/>
      <c r="QW222" s="267"/>
      <c r="QX222" s="267"/>
      <c r="QY222" s="267"/>
      <c r="QZ222" s="267"/>
      <c r="RA222" s="267"/>
      <c r="RB222" s="267"/>
      <c r="RC222" s="267"/>
      <c r="RD222" s="267"/>
      <c r="RE222" s="267"/>
      <c r="RF222" s="267"/>
      <c r="RG222" s="267"/>
      <c r="RH222" s="267"/>
      <c r="RI222" s="267"/>
      <c r="RJ222" s="267"/>
      <c r="RK222" s="267"/>
      <c r="RL222" s="267"/>
      <c r="RM222" s="267"/>
      <c r="RN222" s="267"/>
      <c r="RO222" s="267"/>
      <c r="RP222" s="267"/>
      <c r="RQ222" s="267"/>
      <c r="RR222" s="267"/>
      <c r="RS222" s="267"/>
      <c r="RT222" s="267"/>
      <c r="RU222" s="267"/>
      <c r="RV222" s="267"/>
      <c r="RW222" s="267"/>
      <c r="RX222" s="267"/>
      <c r="RY222" s="267"/>
      <c r="RZ222" s="267"/>
      <c r="SA222" s="267"/>
      <c r="SB222" s="267"/>
      <c r="SC222" s="267"/>
      <c r="SD222" s="267"/>
      <c r="SE222" s="267"/>
      <c r="SF222" s="267"/>
      <c r="SG222" s="267"/>
      <c r="SH222" s="267"/>
      <c r="SI222" s="267"/>
      <c r="SJ222" s="267"/>
      <c r="SK222" s="267"/>
      <c r="SL222" s="267"/>
      <c r="SM222" s="267"/>
      <c r="SN222" s="267"/>
      <c r="SO222" s="267"/>
      <c r="SP222" s="267"/>
      <c r="SQ222" s="267"/>
      <c r="SR222" s="267"/>
      <c r="SS222" s="267"/>
      <c r="ST222" s="267"/>
      <c r="SU222" s="267"/>
      <c r="SV222" s="267"/>
      <c r="SW222" s="267"/>
      <c r="SX222" s="267"/>
      <c r="SY222" s="267"/>
      <c r="SZ222" s="267"/>
      <c r="TA222" s="267"/>
      <c r="TB222" s="267"/>
      <c r="TC222" s="267"/>
      <c r="TD222" s="267"/>
      <c r="TE222" s="267"/>
      <c r="TF222" s="267"/>
      <c r="TG222" s="267"/>
      <c r="TH222" s="267"/>
      <c r="TI222" s="267"/>
      <c r="TJ222" s="267"/>
      <c r="TK222" s="267"/>
      <c r="TL222" s="267"/>
      <c r="TM222" s="267"/>
      <c r="TN222" s="267"/>
      <c r="TO222" s="267"/>
      <c r="TP222" s="267"/>
      <c r="TQ222" s="267"/>
      <c r="TR222" s="267"/>
      <c r="TS222" s="267"/>
      <c r="TT222" s="267"/>
      <c r="TU222" s="267"/>
      <c r="TV222" s="267"/>
      <c r="TW222" s="267"/>
      <c r="TX222" s="267"/>
      <c r="TY222" s="267"/>
      <c r="TZ222" s="267"/>
      <c r="UA222" s="267"/>
      <c r="UB222" s="267"/>
      <c r="UC222" s="267"/>
      <c r="UD222" s="267"/>
      <c r="UE222" s="267"/>
      <c r="UF222" s="267"/>
      <c r="UG222" s="267"/>
      <c r="UH222" s="267"/>
      <c r="UI222" s="267"/>
      <c r="UJ222" s="267"/>
      <c r="UK222" s="267"/>
      <c r="UL222" s="267"/>
      <c r="UM222" s="267"/>
      <c r="UN222" s="267"/>
      <c r="UO222" s="267"/>
      <c r="UP222" s="267"/>
      <c r="UQ222" s="267"/>
      <c r="UR222" s="267"/>
      <c r="US222" s="267"/>
      <c r="UT222" s="267"/>
      <c r="UU222" s="267"/>
      <c r="UV222" s="267"/>
      <c r="UW222" s="267"/>
      <c r="UX222" s="267"/>
      <c r="UY222" s="267"/>
      <c r="UZ222" s="267"/>
      <c r="VA222" s="267"/>
      <c r="VB222" s="267"/>
      <c r="VC222" s="267"/>
      <c r="VD222" s="267"/>
      <c r="VE222" s="267"/>
      <c r="VF222" s="267"/>
      <c r="VG222" s="267"/>
      <c r="VH222" s="267"/>
      <c r="VI222" s="267"/>
      <c r="VJ222" s="267"/>
      <c r="VK222" s="267"/>
      <c r="VL222" s="267"/>
      <c r="VM222" s="267"/>
      <c r="VN222" s="267"/>
      <c r="VO222" s="267"/>
      <c r="VP222" s="267"/>
      <c r="VQ222" s="267"/>
      <c r="VR222" s="267"/>
      <c r="VS222" s="267"/>
      <c r="VT222" s="267"/>
      <c r="VU222" s="267"/>
      <c r="VV222" s="267"/>
      <c r="VW222" s="267"/>
      <c r="VX222" s="267"/>
      <c r="VY222" s="267"/>
      <c r="VZ222" s="267"/>
      <c r="WA222" s="267"/>
      <c r="WB222" s="267"/>
      <c r="WC222" s="267"/>
      <c r="WD222" s="267"/>
      <c r="WE222" s="267"/>
      <c r="WF222" s="267"/>
      <c r="WG222" s="267"/>
      <c r="WH222" s="267"/>
      <c r="WI222" s="267"/>
      <c r="WJ222" s="267"/>
      <c r="WK222" s="267"/>
      <c r="WL222" s="267"/>
      <c r="WM222" s="267"/>
      <c r="WN222" s="267"/>
      <c r="WO222" s="267"/>
      <c r="WP222" s="267"/>
      <c r="WQ222" s="267"/>
      <c r="WR222" s="267"/>
      <c r="WS222" s="267"/>
      <c r="WT222" s="267"/>
      <c r="WU222" s="267"/>
      <c r="WV222" s="267"/>
      <c r="WW222" s="267"/>
      <c r="WX222" s="267"/>
      <c r="WY222" s="267"/>
      <c r="WZ222" s="267"/>
      <c r="XA222" s="267"/>
      <c r="XB222" s="267"/>
      <c r="XC222" s="267"/>
      <c r="XD222" s="267"/>
      <c r="XE222" s="267"/>
      <c r="XF222" s="267"/>
      <c r="XG222" s="267"/>
      <c r="XH222" s="267"/>
      <c r="XI222" s="267"/>
      <c r="XJ222" s="267"/>
      <c r="XK222" s="267"/>
      <c r="XL222" s="267"/>
      <c r="XM222" s="267"/>
      <c r="XN222" s="267"/>
      <c r="XO222" s="267"/>
      <c r="XP222" s="267"/>
      <c r="XQ222" s="267"/>
      <c r="XR222" s="267"/>
      <c r="XS222" s="267"/>
      <c r="XT222" s="267"/>
      <c r="XU222" s="267"/>
      <c r="XV222" s="267"/>
      <c r="XW222" s="267"/>
      <c r="XX222" s="267"/>
      <c r="XY222" s="267"/>
      <c r="XZ222" s="267"/>
      <c r="YA222" s="267"/>
      <c r="YB222" s="267"/>
      <c r="YC222" s="267"/>
      <c r="YD222" s="267"/>
      <c r="YE222" s="267"/>
      <c r="YF222" s="267"/>
      <c r="YG222" s="267"/>
      <c r="YH222" s="267"/>
      <c r="YI222" s="267"/>
      <c r="YJ222" s="267"/>
      <c r="YK222" s="267"/>
      <c r="YL222" s="267"/>
      <c r="YM222" s="267"/>
      <c r="YN222" s="267"/>
      <c r="YO222" s="267"/>
      <c r="YP222" s="267"/>
      <c r="YQ222" s="267"/>
      <c r="YR222" s="267"/>
      <c r="YS222" s="267"/>
      <c r="YT222" s="267"/>
      <c r="YU222" s="267"/>
      <c r="YV222" s="267"/>
      <c r="YW222" s="267"/>
      <c r="YX222" s="267"/>
      <c r="YY222" s="267"/>
      <c r="YZ222" s="267"/>
      <c r="ZA222" s="267"/>
      <c r="ZB222" s="267"/>
      <c r="ZC222" s="267"/>
      <c r="ZD222" s="267"/>
      <c r="ZE222" s="267"/>
      <c r="ZF222" s="267"/>
      <c r="ZG222" s="267"/>
      <c r="ZH222" s="267"/>
      <c r="ZI222" s="267"/>
      <c r="ZJ222" s="267"/>
      <c r="ZK222" s="267"/>
      <c r="ZL222" s="267"/>
      <c r="ZM222" s="267"/>
      <c r="ZN222" s="267"/>
      <c r="ZO222" s="267"/>
      <c r="ZP222" s="267"/>
      <c r="ZQ222" s="267"/>
      <c r="ZR222" s="267"/>
      <c r="ZS222" s="267"/>
      <c r="ZT222" s="267"/>
      <c r="ZU222" s="267"/>
      <c r="ZV222" s="267"/>
      <c r="ZW222" s="267"/>
      <c r="ZX222" s="267"/>
      <c r="ZY222" s="267"/>
      <c r="ZZ222" s="267"/>
      <c r="AAA222" s="267"/>
      <c r="AAB222" s="267"/>
      <c r="AAC222" s="267"/>
      <c r="AAD222" s="267"/>
      <c r="AAE222" s="267"/>
      <c r="AAF222" s="267"/>
      <c r="AAG222" s="267"/>
      <c r="AAH222" s="267"/>
      <c r="AAI222" s="267"/>
      <c r="AAJ222" s="267"/>
      <c r="AAK222" s="267"/>
      <c r="AAL222" s="267"/>
      <c r="AAM222" s="267"/>
      <c r="AAN222" s="267"/>
      <c r="AAO222" s="267"/>
      <c r="AAP222" s="267"/>
      <c r="AAQ222" s="267"/>
      <c r="AAR222" s="267"/>
      <c r="AAS222" s="267"/>
      <c r="AAT222" s="267"/>
      <c r="AAU222" s="267"/>
      <c r="AAV222" s="267"/>
      <c r="AAW222" s="267"/>
      <c r="AAX222" s="267"/>
      <c r="AAY222" s="267"/>
      <c r="AAZ222" s="267"/>
      <c r="ABA222" s="267"/>
      <c r="ABB222" s="267"/>
      <c r="ABC222" s="267"/>
      <c r="ABD222" s="267"/>
      <c r="ABE222" s="267"/>
      <c r="ABF222" s="267"/>
      <c r="ABG222" s="267"/>
      <c r="ABH222" s="267"/>
      <c r="ABI222" s="267"/>
      <c r="ABJ222" s="267"/>
      <c r="ABK222" s="267"/>
      <c r="ABL222" s="267"/>
      <c r="ABM222" s="267"/>
      <c r="ABN222" s="267"/>
      <c r="ABO222" s="267"/>
      <c r="ABP222" s="267"/>
      <c r="ABQ222" s="267"/>
      <c r="ABR222" s="267"/>
      <c r="ABS222" s="267"/>
      <c r="ABT222" s="267"/>
      <c r="ABU222" s="267"/>
      <c r="ABV222" s="267"/>
      <c r="ABW222" s="267"/>
      <c r="ABX222" s="267"/>
      <c r="ABY222" s="267"/>
      <c r="ABZ222" s="267"/>
      <c r="ACA222" s="267"/>
      <c r="ACB222" s="267"/>
      <c r="ACC222" s="267"/>
      <c r="ACD222" s="267"/>
      <c r="ACE222" s="267"/>
      <c r="ACF222" s="267"/>
      <c r="ACG222" s="267"/>
      <c r="ACH222" s="267"/>
      <c r="ACI222" s="267"/>
      <c r="ACJ222" s="267"/>
      <c r="ACK222" s="267"/>
      <c r="ACL222" s="267"/>
      <c r="ACM222" s="267"/>
      <c r="ACN222" s="267"/>
      <c r="ACO222" s="267"/>
      <c r="ACP222" s="267"/>
      <c r="ACQ222" s="267"/>
      <c r="ACR222" s="267"/>
      <c r="ACS222" s="267"/>
      <c r="ACT222" s="267"/>
      <c r="ACU222" s="267"/>
      <c r="ACV222" s="267"/>
      <c r="ACW222" s="267"/>
      <c r="ACX222" s="267"/>
      <c r="ACY222" s="267"/>
      <c r="ACZ222" s="267"/>
      <c r="ADA222" s="267"/>
      <c r="ADB222" s="267"/>
      <c r="ADC222" s="267"/>
      <c r="ADD222" s="267"/>
      <c r="ADE222" s="267"/>
      <c r="ADF222" s="267"/>
      <c r="ADG222" s="267"/>
      <c r="ADH222" s="267"/>
      <c r="ADI222" s="267"/>
      <c r="ADJ222" s="267"/>
      <c r="ADK222" s="267"/>
      <c r="ADL222" s="267"/>
      <c r="ADM222" s="267"/>
      <c r="ADN222" s="267"/>
      <c r="ADO222" s="267"/>
      <c r="ADP222" s="267"/>
      <c r="ADQ222" s="267"/>
      <c r="ADR222" s="267"/>
      <c r="ADS222" s="267"/>
      <c r="ADT222" s="267"/>
      <c r="ADU222" s="267"/>
      <c r="ADV222" s="267"/>
      <c r="ADW222" s="267"/>
      <c r="ADX222" s="267"/>
      <c r="ADY222" s="267"/>
      <c r="ADZ222" s="267"/>
      <c r="AEA222" s="267"/>
      <c r="AEB222" s="267"/>
      <c r="AEC222" s="267"/>
      <c r="AED222" s="267"/>
      <c r="AEE222" s="267"/>
      <c r="AEF222" s="267"/>
      <c r="AEG222" s="267"/>
      <c r="AEH222" s="267"/>
      <c r="AEI222" s="267"/>
      <c r="AEJ222" s="267"/>
      <c r="AEK222" s="267"/>
      <c r="AEL222" s="267"/>
      <c r="AEM222" s="267"/>
      <c r="AEN222" s="267"/>
      <c r="AEO222" s="267"/>
      <c r="AEP222" s="267"/>
      <c r="AEQ222" s="267"/>
      <c r="AER222" s="267"/>
      <c r="AES222" s="267"/>
      <c r="AET222" s="267"/>
      <c r="AEU222" s="267"/>
      <c r="AEV222" s="267"/>
      <c r="AEW222" s="267"/>
      <c r="AEX222" s="267"/>
      <c r="AEY222" s="267"/>
      <c r="AEZ222" s="267"/>
      <c r="AFA222" s="267"/>
      <c r="AFB222" s="267"/>
      <c r="AFC222" s="267"/>
      <c r="AFD222" s="267"/>
      <c r="AFE222" s="267"/>
      <c r="AFF222" s="267"/>
      <c r="AFG222" s="267"/>
      <c r="AFH222" s="267"/>
      <c r="AFI222" s="267"/>
      <c r="AFJ222" s="267"/>
      <c r="AFK222" s="267"/>
      <c r="AFL222" s="267"/>
      <c r="AFM222" s="267"/>
      <c r="AFN222" s="267"/>
      <c r="AFO222" s="267"/>
      <c r="AFP222" s="267"/>
      <c r="AFQ222" s="267"/>
      <c r="AFR222" s="267"/>
      <c r="AFS222" s="267"/>
      <c r="AFT222" s="267"/>
      <c r="AFU222" s="267"/>
      <c r="AFV222" s="267"/>
      <c r="AFW222" s="267"/>
      <c r="AFX222" s="267"/>
      <c r="AFY222" s="267"/>
      <c r="AFZ222" s="267"/>
      <c r="AGA222" s="267"/>
      <c r="AGB222" s="267"/>
      <c r="AGC222" s="267"/>
      <c r="AGD222" s="267"/>
      <c r="AGE222" s="267"/>
      <c r="AGF222" s="267"/>
      <c r="AGG222" s="267"/>
      <c r="AGH222" s="267"/>
      <c r="AGI222" s="267"/>
      <c r="AGJ222" s="267"/>
      <c r="AGK222" s="267"/>
      <c r="AGL222" s="267"/>
      <c r="AGM222" s="267"/>
      <c r="AGN222" s="267"/>
      <c r="AGO222" s="267"/>
      <c r="AGP222" s="267"/>
      <c r="AGQ222" s="267"/>
      <c r="AGR222" s="267"/>
      <c r="AGS222" s="267"/>
      <c r="AGT222" s="267"/>
      <c r="AGU222" s="267"/>
      <c r="AGV222" s="267"/>
      <c r="AGW222" s="267"/>
      <c r="AGX222" s="267"/>
      <c r="AGY222" s="267"/>
      <c r="AGZ222" s="267"/>
      <c r="AHA222" s="267"/>
      <c r="AHB222" s="267"/>
      <c r="AHC222" s="267"/>
      <c r="AHD222" s="267"/>
      <c r="AHE222" s="267"/>
      <c r="AHF222" s="267"/>
      <c r="AHG222" s="267"/>
      <c r="AHH222" s="267"/>
      <c r="AHI222" s="267"/>
      <c r="AHJ222" s="267"/>
      <c r="AHK222" s="267"/>
      <c r="AHL222" s="267"/>
      <c r="AHM222" s="267"/>
      <c r="AHN222" s="267"/>
      <c r="AHO222" s="267"/>
      <c r="AHP222" s="267"/>
      <c r="AHQ222" s="267"/>
      <c r="AHR222" s="267"/>
      <c r="AHS222" s="267"/>
      <c r="AHT222" s="267"/>
      <c r="AHU222" s="267"/>
      <c r="AHV222" s="267"/>
      <c r="AHW222" s="267"/>
      <c r="AHX222" s="267"/>
      <c r="AHY222" s="267"/>
      <c r="AHZ222" s="267"/>
      <c r="AIA222" s="267"/>
      <c r="AIB222" s="267"/>
      <c r="AIC222" s="267"/>
      <c r="AID222" s="267"/>
      <c r="AIE222" s="267"/>
      <c r="AIF222" s="267"/>
      <c r="AIG222" s="267"/>
      <c r="AIH222" s="267"/>
      <c r="AII222" s="267"/>
      <c r="AIJ222" s="267"/>
      <c r="AIK222" s="267"/>
      <c r="AIL222" s="267"/>
      <c r="AIM222" s="267"/>
      <c r="AIN222" s="267"/>
      <c r="AIO222" s="267"/>
      <c r="AIP222" s="267"/>
      <c r="AIQ222" s="267"/>
      <c r="AIR222" s="267"/>
      <c r="AIS222" s="267"/>
      <c r="AIT222" s="267"/>
      <c r="AIU222" s="267"/>
      <c r="AIV222" s="267"/>
      <c r="AIW222" s="267"/>
      <c r="AIX222" s="267"/>
      <c r="AIY222" s="267"/>
      <c r="AIZ222" s="267"/>
      <c r="AJA222" s="267"/>
      <c r="AJB222" s="267"/>
      <c r="AJC222" s="267"/>
      <c r="AJD222" s="267"/>
      <c r="AJE222" s="267"/>
      <c r="AJF222" s="267"/>
      <c r="AJG222" s="267"/>
      <c r="AJH222" s="267"/>
      <c r="AJI222" s="267"/>
      <c r="AJJ222" s="267"/>
      <c r="AJK222" s="267"/>
      <c r="AJL222" s="267"/>
      <c r="AJM222" s="267"/>
      <c r="AJN222" s="267"/>
      <c r="AJO222" s="267"/>
      <c r="AJP222" s="267"/>
      <c r="AJQ222" s="267"/>
      <c r="AJR222" s="267"/>
      <c r="AJS222" s="267"/>
      <c r="AJT222" s="267"/>
      <c r="AJU222" s="267"/>
      <c r="AJV222" s="267"/>
      <c r="AJW222" s="267"/>
      <c r="AJX222" s="267"/>
      <c r="AJY222" s="267"/>
      <c r="AJZ222" s="267"/>
      <c r="AKA222" s="267"/>
      <c r="AKB222" s="267"/>
      <c r="AKC222" s="267"/>
      <c r="AKD222" s="267"/>
      <c r="AKE222" s="267"/>
      <c r="AKF222" s="267"/>
      <c r="AKG222" s="267"/>
      <c r="AKH222" s="267"/>
      <c r="AKI222" s="267"/>
      <c r="AKJ222" s="267"/>
      <c r="AKK222" s="267"/>
      <c r="AKL222" s="267"/>
      <c r="AKM222" s="267"/>
      <c r="AKN222" s="267"/>
      <c r="AKO222" s="267"/>
      <c r="AKP222" s="267"/>
      <c r="AKQ222" s="267"/>
      <c r="AKR222" s="267"/>
      <c r="AKS222" s="267"/>
      <c r="AKT222" s="267"/>
      <c r="AKU222" s="267"/>
      <c r="AKV222" s="267"/>
      <c r="AKW222" s="267"/>
      <c r="AKX222" s="267"/>
      <c r="AKY222" s="267"/>
      <c r="AKZ222" s="267"/>
      <c r="ALA222" s="267"/>
      <c r="ALB222" s="267"/>
      <c r="ALC222" s="267"/>
      <c r="ALD222" s="267"/>
      <c r="ALE222" s="267"/>
      <c r="ALF222" s="267"/>
      <c r="ALG222" s="267"/>
      <c r="ALH222" s="267"/>
      <c r="ALI222" s="267"/>
      <c r="ALJ222" s="267"/>
      <c r="ALK222" s="267"/>
      <c r="ALL222" s="267"/>
      <c r="ALM222" s="267"/>
      <c r="ALN222" s="267"/>
      <c r="ALO222" s="267"/>
      <c r="ALP222" s="267"/>
      <c r="ALQ222" s="267"/>
      <c r="ALR222" s="267"/>
      <c r="ALS222" s="267"/>
      <c r="ALT222" s="267"/>
      <c r="ALU222" s="267"/>
      <c r="ALV222" s="267"/>
      <c r="ALW222" s="267"/>
      <c r="ALX222" s="267"/>
      <c r="ALY222" s="267"/>
      <c r="ALZ222" s="267"/>
      <c r="AMA222" s="267"/>
      <c r="AMB222" s="267"/>
      <c r="AMC222" s="267"/>
      <c r="AMD222" s="267"/>
      <c r="AME222" s="267"/>
      <c r="AMF222" s="267"/>
      <c r="AMG222" s="267"/>
      <c r="AMH222" s="267"/>
    </row>
    <row r="223" spans="1:1024" s="239" customFormat="1" ht="12.75">
      <c r="A223" s="1012" t="s">
        <v>2476</v>
      </c>
      <c r="B223" s="1007" t="s">
        <v>8428</v>
      </c>
      <c r="C223" s="1047">
        <v>53740726</v>
      </c>
      <c r="D223" s="1047">
        <v>143212983.52000001</v>
      </c>
      <c r="E223" s="1047">
        <v>196953709.52000001</v>
      </c>
      <c r="F223" s="1047">
        <v>82722384.180000007</v>
      </c>
      <c r="G223" s="1047">
        <v>114231325.34</v>
      </c>
      <c r="H223" s="1054">
        <f t="shared" si="3"/>
        <v>0.42000927213609968</v>
      </c>
      <c r="I223" s="100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7"/>
      <c r="AM223" s="267"/>
      <c r="AN223" s="267"/>
      <c r="AO223" s="267"/>
      <c r="AP223" s="267"/>
      <c r="AQ223" s="267"/>
      <c r="AR223" s="267"/>
      <c r="AS223" s="267"/>
      <c r="AT223" s="267"/>
      <c r="AU223" s="267"/>
      <c r="AV223" s="267"/>
      <c r="AW223" s="267"/>
      <c r="AX223" s="267"/>
      <c r="AY223" s="267"/>
      <c r="AZ223" s="267"/>
      <c r="BA223" s="267"/>
      <c r="BB223" s="267"/>
      <c r="BC223" s="267"/>
      <c r="BD223" s="267"/>
      <c r="BE223" s="267"/>
      <c r="BF223" s="267"/>
      <c r="BG223" s="267"/>
      <c r="BH223" s="267"/>
      <c r="BI223" s="267"/>
      <c r="BJ223" s="267"/>
      <c r="BK223" s="267"/>
      <c r="BL223" s="267"/>
      <c r="BM223" s="267"/>
      <c r="BN223" s="267"/>
      <c r="BO223" s="267"/>
      <c r="BP223" s="267"/>
      <c r="BQ223" s="267"/>
      <c r="BR223" s="267"/>
      <c r="BS223" s="267"/>
      <c r="BT223" s="267"/>
      <c r="BU223" s="267"/>
      <c r="BV223" s="267"/>
      <c r="BW223" s="267"/>
      <c r="BX223" s="267"/>
      <c r="BY223" s="267"/>
      <c r="BZ223" s="267"/>
      <c r="CA223" s="267"/>
      <c r="CB223" s="267"/>
      <c r="CC223" s="267"/>
      <c r="CD223" s="267"/>
      <c r="CE223" s="267"/>
      <c r="CF223" s="267"/>
      <c r="CG223" s="267"/>
      <c r="CH223" s="267"/>
      <c r="CI223" s="267"/>
      <c r="CJ223" s="267"/>
      <c r="CK223" s="267"/>
      <c r="CL223" s="267"/>
      <c r="CM223" s="267"/>
      <c r="CN223" s="267"/>
      <c r="CO223" s="267"/>
      <c r="CP223" s="267"/>
      <c r="CQ223" s="267"/>
      <c r="CR223" s="267"/>
      <c r="CS223" s="267"/>
      <c r="CT223" s="267"/>
      <c r="CU223" s="267"/>
      <c r="CV223" s="267"/>
      <c r="CW223" s="267"/>
      <c r="CX223" s="267"/>
      <c r="CY223" s="267"/>
      <c r="CZ223" s="267"/>
      <c r="DA223" s="267"/>
      <c r="DB223" s="267"/>
      <c r="DC223" s="267"/>
      <c r="DD223" s="267"/>
      <c r="DE223" s="267"/>
      <c r="DF223" s="267"/>
      <c r="DG223" s="267"/>
      <c r="DH223" s="267"/>
      <c r="DI223" s="267"/>
      <c r="DJ223" s="267"/>
      <c r="DK223" s="267"/>
      <c r="DL223" s="267"/>
      <c r="DM223" s="267"/>
      <c r="DN223" s="267"/>
      <c r="DO223" s="267"/>
      <c r="DP223" s="267"/>
      <c r="DQ223" s="267"/>
      <c r="DR223" s="267"/>
      <c r="DS223" s="267"/>
      <c r="DT223" s="267"/>
      <c r="DU223" s="267"/>
      <c r="DV223" s="267"/>
      <c r="DW223" s="267"/>
      <c r="DX223" s="267"/>
      <c r="DY223" s="267"/>
      <c r="DZ223" s="267"/>
      <c r="EA223" s="267"/>
      <c r="EB223" s="267"/>
      <c r="EC223" s="267"/>
      <c r="ED223" s="267"/>
      <c r="EE223" s="267"/>
      <c r="EF223" s="267"/>
      <c r="EG223" s="267"/>
      <c r="EH223" s="267"/>
      <c r="EI223" s="267"/>
      <c r="EJ223" s="267"/>
      <c r="EK223" s="267"/>
      <c r="EL223" s="267"/>
      <c r="EM223" s="267"/>
      <c r="EN223" s="267"/>
      <c r="EO223" s="267"/>
      <c r="EP223" s="267"/>
      <c r="EQ223" s="267"/>
      <c r="ER223" s="267"/>
      <c r="ES223" s="267"/>
      <c r="ET223" s="267"/>
      <c r="EU223" s="267"/>
      <c r="EV223" s="267"/>
      <c r="EW223" s="267"/>
      <c r="EX223" s="267"/>
      <c r="EY223" s="267"/>
      <c r="EZ223" s="267"/>
      <c r="FA223" s="267"/>
      <c r="FB223" s="267"/>
      <c r="FC223" s="267"/>
      <c r="FD223" s="267"/>
      <c r="FE223" s="267"/>
      <c r="FF223" s="267"/>
      <c r="FG223" s="267"/>
      <c r="FH223" s="267"/>
      <c r="FI223" s="267"/>
      <c r="FJ223" s="267"/>
      <c r="FK223" s="267"/>
      <c r="FL223" s="267"/>
      <c r="FM223" s="267"/>
      <c r="FN223" s="267"/>
      <c r="FO223" s="267"/>
      <c r="FP223" s="267"/>
      <c r="FQ223" s="267"/>
      <c r="FR223" s="267"/>
      <c r="FS223" s="267"/>
      <c r="FT223" s="267"/>
      <c r="FU223" s="267"/>
      <c r="FV223" s="267"/>
      <c r="FW223" s="267"/>
      <c r="FX223" s="267"/>
      <c r="FY223" s="267"/>
      <c r="FZ223" s="267"/>
      <c r="GA223" s="267"/>
      <c r="GB223" s="267"/>
      <c r="GC223" s="267"/>
      <c r="GD223" s="267"/>
      <c r="GE223" s="267"/>
      <c r="GF223" s="267"/>
      <c r="GG223" s="267"/>
      <c r="GH223" s="267"/>
      <c r="GI223" s="267"/>
      <c r="GJ223" s="267"/>
      <c r="GK223" s="267"/>
      <c r="GL223" s="267"/>
      <c r="GM223" s="267"/>
      <c r="GN223" s="267"/>
      <c r="GO223" s="267"/>
      <c r="GP223" s="267"/>
      <c r="GQ223" s="267"/>
      <c r="GR223" s="267"/>
      <c r="GS223" s="267"/>
      <c r="GT223" s="267"/>
      <c r="GU223" s="267"/>
      <c r="GV223" s="267"/>
      <c r="GW223" s="267"/>
      <c r="GX223" s="267"/>
      <c r="GY223" s="267"/>
      <c r="GZ223" s="267"/>
      <c r="HA223" s="267"/>
      <c r="HB223" s="267"/>
      <c r="HC223" s="267"/>
      <c r="HD223" s="267"/>
      <c r="HE223" s="267"/>
      <c r="HF223" s="267"/>
      <c r="HG223" s="267"/>
      <c r="HH223" s="267"/>
      <c r="HI223" s="267"/>
      <c r="HJ223" s="267"/>
      <c r="HK223" s="267"/>
      <c r="HL223" s="267"/>
      <c r="HM223" s="267"/>
      <c r="HN223" s="267"/>
      <c r="HO223" s="267"/>
      <c r="HP223" s="267"/>
      <c r="HQ223" s="267"/>
      <c r="HR223" s="267"/>
      <c r="HS223" s="267"/>
      <c r="HT223" s="267"/>
      <c r="HU223" s="267"/>
      <c r="HV223" s="267"/>
      <c r="HW223" s="267"/>
      <c r="HX223" s="267"/>
      <c r="HY223" s="267"/>
      <c r="HZ223" s="267"/>
      <c r="IA223" s="267"/>
      <c r="IB223" s="267"/>
      <c r="IC223" s="267"/>
      <c r="ID223" s="267"/>
      <c r="IE223" s="267"/>
      <c r="IF223" s="267"/>
      <c r="IG223" s="267"/>
      <c r="IH223" s="267"/>
      <c r="II223" s="267"/>
      <c r="IJ223" s="267"/>
      <c r="IK223" s="267"/>
      <c r="IL223" s="267"/>
      <c r="IM223" s="267"/>
      <c r="IN223" s="267"/>
      <c r="IO223" s="267"/>
      <c r="IP223" s="267"/>
      <c r="IQ223" s="267"/>
      <c r="IR223" s="267"/>
      <c r="IS223" s="267"/>
      <c r="IT223" s="267"/>
      <c r="IU223" s="267"/>
      <c r="IV223" s="267"/>
      <c r="IW223" s="267"/>
      <c r="IX223" s="267"/>
      <c r="IY223" s="267"/>
      <c r="IZ223" s="267"/>
      <c r="JA223" s="267"/>
      <c r="JB223" s="267"/>
      <c r="JC223" s="267"/>
      <c r="JD223" s="267"/>
      <c r="JE223" s="267"/>
      <c r="JF223" s="267"/>
      <c r="JG223" s="267"/>
      <c r="JH223" s="267"/>
      <c r="JI223" s="267"/>
      <c r="JJ223" s="267"/>
      <c r="JK223" s="267"/>
      <c r="JL223" s="267"/>
      <c r="JM223" s="267"/>
      <c r="JN223" s="267"/>
      <c r="JO223" s="267"/>
      <c r="JP223" s="267"/>
      <c r="JQ223" s="267"/>
      <c r="JR223" s="267"/>
      <c r="JS223" s="267"/>
      <c r="JT223" s="267"/>
      <c r="JU223" s="267"/>
      <c r="JV223" s="267"/>
      <c r="JW223" s="267"/>
      <c r="JX223" s="267"/>
      <c r="JY223" s="267"/>
      <c r="JZ223" s="267"/>
      <c r="KA223" s="267"/>
      <c r="KB223" s="267"/>
      <c r="KC223" s="267"/>
      <c r="KD223" s="267"/>
      <c r="KE223" s="267"/>
      <c r="KF223" s="267"/>
      <c r="KG223" s="267"/>
      <c r="KH223" s="267"/>
      <c r="KI223" s="267"/>
      <c r="KJ223" s="267"/>
      <c r="KK223" s="267"/>
      <c r="KL223" s="267"/>
      <c r="KM223" s="267"/>
      <c r="KN223" s="267"/>
      <c r="KO223" s="267"/>
      <c r="KP223" s="267"/>
      <c r="KQ223" s="267"/>
      <c r="KR223" s="267"/>
      <c r="KS223" s="267"/>
      <c r="KT223" s="267"/>
      <c r="KU223" s="267"/>
      <c r="KV223" s="267"/>
      <c r="KW223" s="267"/>
      <c r="KX223" s="267"/>
      <c r="KY223" s="267"/>
      <c r="KZ223" s="267"/>
      <c r="LA223" s="267"/>
      <c r="LB223" s="267"/>
      <c r="LC223" s="267"/>
      <c r="LD223" s="267"/>
      <c r="LE223" s="267"/>
      <c r="LF223" s="267"/>
      <c r="LG223" s="267"/>
      <c r="LH223" s="267"/>
      <c r="LI223" s="267"/>
      <c r="LJ223" s="267"/>
      <c r="LK223" s="267"/>
      <c r="LL223" s="267"/>
      <c r="LM223" s="267"/>
      <c r="LN223" s="267"/>
      <c r="LO223" s="267"/>
      <c r="LP223" s="267"/>
      <c r="LQ223" s="267"/>
      <c r="LR223" s="267"/>
      <c r="LS223" s="267"/>
      <c r="LT223" s="267"/>
      <c r="LU223" s="267"/>
      <c r="LV223" s="267"/>
      <c r="LW223" s="267"/>
      <c r="LX223" s="267"/>
      <c r="LY223" s="267"/>
      <c r="LZ223" s="267"/>
      <c r="MA223" s="267"/>
      <c r="MB223" s="267"/>
      <c r="MC223" s="267"/>
      <c r="MD223" s="267"/>
      <c r="ME223" s="267"/>
      <c r="MF223" s="267"/>
      <c r="MG223" s="267"/>
      <c r="MH223" s="267"/>
      <c r="MI223" s="267"/>
      <c r="MJ223" s="267"/>
      <c r="MK223" s="267"/>
      <c r="ML223" s="267"/>
      <c r="MM223" s="267"/>
      <c r="MN223" s="267"/>
      <c r="MO223" s="267"/>
      <c r="MP223" s="267"/>
      <c r="MQ223" s="267"/>
      <c r="MR223" s="267"/>
      <c r="MS223" s="267"/>
      <c r="MT223" s="267"/>
      <c r="MU223" s="267"/>
      <c r="MV223" s="267"/>
      <c r="MW223" s="267"/>
      <c r="MX223" s="267"/>
      <c r="MY223" s="267"/>
      <c r="MZ223" s="267"/>
      <c r="NA223" s="267"/>
      <c r="NB223" s="267"/>
      <c r="NC223" s="267"/>
      <c r="ND223" s="267"/>
      <c r="NE223" s="267"/>
      <c r="NF223" s="267"/>
      <c r="NG223" s="267"/>
      <c r="NH223" s="267"/>
      <c r="NI223" s="267"/>
      <c r="NJ223" s="267"/>
      <c r="NK223" s="267"/>
      <c r="NL223" s="267"/>
      <c r="NM223" s="267"/>
      <c r="NN223" s="267"/>
      <c r="NO223" s="267"/>
      <c r="NP223" s="267"/>
      <c r="NQ223" s="267"/>
      <c r="NR223" s="267"/>
      <c r="NS223" s="267"/>
      <c r="NT223" s="267"/>
      <c r="NU223" s="267"/>
      <c r="NV223" s="267"/>
      <c r="NW223" s="267"/>
      <c r="NX223" s="267"/>
      <c r="NY223" s="267"/>
      <c r="NZ223" s="267"/>
      <c r="OA223" s="267"/>
      <c r="OB223" s="267"/>
      <c r="OC223" s="267"/>
      <c r="OD223" s="267"/>
      <c r="OE223" s="267"/>
      <c r="OF223" s="267"/>
      <c r="OG223" s="267"/>
      <c r="OH223" s="267"/>
      <c r="OI223" s="267"/>
      <c r="OJ223" s="267"/>
      <c r="OK223" s="267"/>
      <c r="OL223" s="267"/>
      <c r="OM223" s="267"/>
      <c r="ON223" s="267"/>
      <c r="OO223" s="267"/>
      <c r="OP223" s="267"/>
      <c r="OQ223" s="267"/>
      <c r="OR223" s="267"/>
      <c r="OS223" s="267"/>
      <c r="OT223" s="267"/>
      <c r="OU223" s="267"/>
      <c r="OV223" s="267"/>
      <c r="OW223" s="267"/>
      <c r="OX223" s="267"/>
      <c r="OY223" s="267"/>
      <c r="OZ223" s="267"/>
      <c r="PA223" s="267"/>
      <c r="PB223" s="267"/>
      <c r="PC223" s="267"/>
      <c r="PD223" s="267"/>
      <c r="PE223" s="267"/>
      <c r="PF223" s="267"/>
      <c r="PG223" s="267"/>
      <c r="PH223" s="267"/>
      <c r="PI223" s="267"/>
      <c r="PJ223" s="267"/>
      <c r="PK223" s="267"/>
      <c r="PL223" s="267"/>
      <c r="PM223" s="267"/>
      <c r="PN223" s="267"/>
      <c r="PO223" s="267"/>
      <c r="PP223" s="267"/>
      <c r="PQ223" s="267"/>
      <c r="PR223" s="267"/>
      <c r="PS223" s="267"/>
      <c r="PT223" s="267"/>
      <c r="PU223" s="267"/>
      <c r="PV223" s="267"/>
      <c r="PW223" s="267"/>
      <c r="PX223" s="267"/>
      <c r="PY223" s="267"/>
      <c r="PZ223" s="267"/>
      <c r="QA223" s="267"/>
      <c r="QB223" s="267"/>
      <c r="QC223" s="267"/>
      <c r="QD223" s="267"/>
      <c r="QE223" s="267"/>
      <c r="QF223" s="267"/>
      <c r="QG223" s="267"/>
      <c r="QH223" s="267"/>
      <c r="QI223" s="267"/>
      <c r="QJ223" s="267"/>
      <c r="QK223" s="267"/>
      <c r="QL223" s="267"/>
      <c r="QM223" s="267"/>
      <c r="QN223" s="267"/>
      <c r="QO223" s="267"/>
      <c r="QP223" s="267"/>
      <c r="QQ223" s="267"/>
      <c r="QR223" s="267"/>
      <c r="QS223" s="267"/>
      <c r="QT223" s="267"/>
      <c r="QU223" s="267"/>
      <c r="QV223" s="267"/>
      <c r="QW223" s="267"/>
      <c r="QX223" s="267"/>
      <c r="QY223" s="267"/>
      <c r="QZ223" s="267"/>
      <c r="RA223" s="267"/>
      <c r="RB223" s="267"/>
      <c r="RC223" s="267"/>
      <c r="RD223" s="267"/>
      <c r="RE223" s="267"/>
      <c r="RF223" s="267"/>
      <c r="RG223" s="267"/>
      <c r="RH223" s="267"/>
      <c r="RI223" s="267"/>
      <c r="RJ223" s="267"/>
      <c r="RK223" s="267"/>
      <c r="RL223" s="267"/>
      <c r="RM223" s="267"/>
      <c r="RN223" s="267"/>
      <c r="RO223" s="267"/>
      <c r="RP223" s="267"/>
      <c r="RQ223" s="267"/>
      <c r="RR223" s="267"/>
      <c r="RS223" s="267"/>
      <c r="RT223" s="267"/>
      <c r="RU223" s="267"/>
      <c r="RV223" s="267"/>
      <c r="RW223" s="267"/>
      <c r="RX223" s="267"/>
      <c r="RY223" s="267"/>
      <c r="RZ223" s="267"/>
      <c r="SA223" s="267"/>
      <c r="SB223" s="267"/>
      <c r="SC223" s="267"/>
      <c r="SD223" s="267"/>
      <c r="SE223" s="267"/>
      <c r="SF223" s="267"/>
      <c r="SG223" s="267"/>
      <c r="SH223" s="267"/>
      <c r="SI223" s="267"/>
      <c r="SJ223" s="267"/>
      <c r="SK223" s="267"/>
      <c r="SL223" s="267"/>
      <c r="SM223" s="267"/>
      <c r="SN223" s="267"/>
      <c r="SO223" s="267"/>
      <c r="SP223" s="267"/>
      <c r="SQ223" s="267"/>
      <c r="SR223" s="267"/>
      <c r="SS223" s="267"/>
      <c r="ST223" s="267"/>
      <c r="SU223" s="267"/>
      <c r="SV223" s="267"/>
      <c r="SW223" s="267"/>
      <c r="SX223" s="267"/>
      <c r="SY223" s="267"/>
      <c r="SZ223" s="267"/>
      <c r="TA223" s="267"/>
      <c r="TB223" s="267"/>
      <c r="TC223" s="267"/>
      <c r="TD223" s="267"/>
      <c r="TE223" s="267"/>
      <c r="TF223" s="267"/>
      <c r="TG223" s="267"/>
      <c r="TH223" s="267"/>
      <c r="TI223" s="267"/>
      <c r="TJ223" s="267"/>
      <c r="TK223" s="267"/>
      <c r="TL223" s="267"/>
      <c r="TM223" s="267"/>
      <c r="TN223" s="267"/>
      <c r="TO223" s="267"/>
      <c r="TP223" s="267"/>
      <c r="TQ223" s="267"/>
      <c r="TR223" s="267"/>
      <c r="TS223" s="267"/>
      <c r="TT223" s="267"/>
      <c r="TU223" s="267"/>
      <c r="TV223" s="267"/>
      <c r="TW223" s="267"/>
      <c r="TX223" s="267"/>
      <c r="TY223" s="267"/>
      <c r="TZ223" s="267"/>
      <c r="UA223" s="267"/>
      <c r="UB223" s="267"/>
      <c r="UC223" s="267"/>
      <c r="UD223" s="267"/>
      <c r="UE223" s="267"/>
      <c r="UF223" s="267"/>
      <c r="UG223" s="267"/>
      <c r="UH223" s="267"/>
      <c r="UI223" s="267"/>
      <c r="UJ223" s="267"/>
      <c r="UK223" s="267"/>
      <c r="UL223" s="267"/>
      <c r="UM223" s="267"/>
      <c r="UN223" s="267"/>
      <c r="UO223" s="267"/>
      <c r="UP223" s="267"/>
      <c r="UQ223" s="267"/>
      <c r="UR223" s="267"/>
      <c r="US223" s="267"/>
      <c r="UT223" s="267"/>
      <c r="UU223" s="267"/>
      <c r="UV223" s="267"/>
      <c r="UW223" s="267"/>
      <c r="UX223" s="267"/>
      <c r="UY223" s="267"/>
      <c r="UZ223" s="267"/>
      <c r="VA223" s="267"/>
      <c r="VB223" s="267"/>
      <c r="VC223" s="267"/>
      <c r="VD223" s="267"/>
      <c r="VE223" s="267"/>
      <c r="VF223" s="267"/>
      <c r="VG223" s="267"/>
      <c r="VH223" s="267"/>
      <c r="VI223" s="267"/>
      <c r="VJ223" s="267"/>
      <c r="VK223" s="267"/>
      <c r="VL223" s="267"/>
      <c r="VM223" s="267"/>
      <c r="VN223" s="267"/>
      <c r="VO223" s="267"/>
      <c r="VP223" s="267"/>
      <c r="VQ223" s="267"/>
      <c r="VR223" s="267"/>
      <c r="VS223" s="267"/>
      <c r="VT223" s="267"/>
      <c r="VU223" s="267"/>
      <c r="VV223" s="267"/>
      <c r="VW223" s="267"/>
      <c r="VX223" s="267"/>
      <c r="VY223" s="267"/>
      <c r="VZ223" s="267"/>
      <c r="WA223" s="267"/>
      <c r="WB223" s="267"/>
      <c r="WC223" s="267"/>
      <c r="WD223" s="267"/>
      <c r="WE223" s="267"/>
      <c r="WF223" s="267"/>
      <c r="WG223" s="267"/>
      <c r="WH223" s="267"/>
      <c r="WI223" s="267"/>
      <c r="WJ223" s="267"/>
      <c r="WK223" s="267"/>
      <c r="WL223" s="267"/>
      <c r="WM223" s="267"/>
      <c r="WN223" s="267"/>
      <c r="WO223" s="267"/>
      <c r="WP223" s="267"/>
      <c r="WQ223" s="267"/>
      <c r="WR223" s="267"/>
      <c r="WS223" s="267"/>
      <c r="WT223" s="267"/>
      <c r="WU223" s="267"/>
      <c r="WV223" s="267"/>
      <c r="WW223" s="267"/>
      <c r="WX223" s="267"/>
      <c r="WY223" s="267"/>
      <c r="WZ223" s="267"/>
      <c r="XA223" s="267"/>
      <c r="XB223" s="267"/>
      <c r="XC223" s="267"/>
      <c r="XD223" s="267"/>
      <c r="XE223" s="267"/>
      <c r="XF223" s="267"/>
      <c r="XG223" s="267"/>
      <c r="XH223" s="267"/>
      <c r="XI223" s="267"/>
      <c r="XJ223" s="267"/>
      <c r="XK223" s="267"/>
      <c r="XL223" s="267"/>
      <c r="XM223" s="267"/>
      <c r="XN223" s="267"/>
      <c r="XO223" s="267"/>
      <c r="XP223" s="267"/>
      <c r="XQ223" s="267"/>
      <c r="XR223" s="267"/>
      <c r="XS223" s="267"/>
      <c r="XT223" s="267"/>
      <c r="XU223" s="267"/>
      <c r="XV223" s="267"/>
      <c r="XW223" s="267"/>
      <c r="XX223" s="267"/>
      <c r="XY223" s="267"/>
      <c r="XZ223" s="267"/>
      <c r="YA223" s="267"/>
      <c r="YB223" s="267"/>
      <c r="YC223" s="267"/>
      <c r="YD223" s="267"/>
      <c r="YE223" s="267"/>
      <c r="YF223" s="267"/>
      <c r="YG223" s="267"/>
      <c r="YH223" s="267"/>
      <c r="YI223" s="267"/>
      <c r="YJ223" s="267"/>
      <c r="YK223" s="267"/>
      <c r="YL223" s="267"/>
      <c r="YM223" s="267"/>
      <c r="YN223" s="267"/>
      <c r="YO223" s="267"/>
      <c r="YP223" s="267"/>
      <c r="YQ223" s="267"/>
      <c r="YR223" s="267"/>
      <c r="YS223" s="267"/>
      <c r="YT223" s="267"/>
      <c r="YU223" s="267"/>
      <c r="YV223" s="267"/>
      <c r="YW223" s="267"/>
      <c r="YX223" s="267"/>
      <c r="YY223" s="267"/>
      <c r="YZ223" s="267"/>
      <c r="ZA223" s="267"/>
      <c r="ZB223" s="267"/>
      <c r="ZC223" s="267"/>
      <c r="ZD223" s="267"/>
      <c r="ZE223" s="267"/>
      <c r="ZF223" s="267"/>
      <c r="ZG223" s="267"/>
      <c r="ZH223" s="267"/>
      <c r="ZI223" s="267"/>
      <c r="ZJ223" s="267"/>
      <c r="ZK223" s="267"/>
      <c r="ZL223" s="267"/>
      <c r="ZM223" s="267"/>
      <c r="ZN223" s="267"/>
      <c r="ZO223" s="267"/>
      <c r="ZP223" s="267"/>
      <c r="ZQ223" s="267"/>
      <c r="ZR223" s="267"/>
      <c r="ZS223" s="267"/>
      <c r="ZT223" s="267"/>
      <c r="ZU223" s="267"/>
      <c r="ZV223" s="267"/>
      <c r="ZW223" s="267"/>
      <c r="ZX223" s="267"/>
      <c r="ZY223" s="267"/>
      <c r="ZZ223" s="267"/>
      <c r="AAA223" s="267"/>
      <c r="AAB223" s="267"/>
      <c r="AAC223" s="267"/>
      <c r="AAD223" s="267"/>
      <c r="AAE223" s="267"/>
      <c r="AAF223" s="267"/>
      <c r="AAG223" s="267"/>
      <c r="AAH223" s="267"/>
      <c r="AAI223" s="267"/>
      <c r="AAJ223" s="267"/>
      <c r="AAK223" s="267"/>
      <c r="AAL223" s="267"/>
      <c r="AAM223" s="267"/>
      <c r="AAN223" s="267"/>
      <c r="AAO223" s="267"/>
      <c r="AAP223" s="267"/>
      <c r="AAQ223" s="267"/>
      <c r="AAR223" s="267"/>
      <c r="AAS223" s="267"/>
      <c r="AAT223" s="267"/>
      <c r="AAU223" s="267"/>
      <c r="AAV223" s="267"/>
      <c r="AAW223" s="267"/>
      <c r="AAX223" s="267"/>
      <c r="AAY223" s="267"/>
      <c r="AAZ223" s="267"/>
      <c r="ABA223" s="267"/>
      <c r="ABB223" s="267"/>
      <c r="ABC223" s="267"/>
      <c r="ABD223" s="267"/>
      <c r="ABE223" s="267"/>
      <c r="ABF223" s="267"/>
      <c r="ABG223" s="267"/>
      <c r="ABH223" s="267"/>
      <c r="ABI223" s="267"/>
      <c r="ABJ223" s="267"/>
      <c r="ABK223" s="267"/>
      <c r="ABL223" s="267"/>
      <c r="ABM223" s="267"/>
      <c r="ABN223" s="267"/>
      <c r="ABO223" s="267"/>
      <c r="ABP223" s="267"/>
      <c r="ABQ223" s="267"/>
      <c r="ABR223" s="267"/>
      <c r="ABS223" s="267"/>
      <c r="ABT223" s="267"/>
      <c r="ABU223" s="267"/>
      <c r="ABV223" s="267"/>
      <c r="ABW223" s="267"/>
      <c r="ABX223" s="267"/>
      <c r="ABY223" s="267"/>
      <c r="ABZ223" s="267"/>
      <c r="ACA223" s="267"/>
      <c r="ACB223" s="267"/>
      <c r="ACC223" s="267"/>
      <c r="ACD223" s="267"/>
      <c r="ACE223" s="267"/>
      <c r="ACF223" s="267"/>
      <c r="ACG223" s="267"/>
      <c r="ACH223" s="267"/>
      <c r="ACI223" s="267"/>
      <c r="ACJ223" s="267"/>
      <c r="ACK223" s="267"/>
      <c r="ACL223" s="267"/>
      <c r="ACM223" s="267"/>
      <c r="ACN223" s="267"/>
      <c r="ACO223" s="267"/>
      <c r="ACP223" s="267"/>
      <c r="ACQ223" s="267"/>
      <c r="ACR223" s="267"/>
      <c r="ACS223" s="267"/>
      <c r="ACT223" s="267"/>
      <c r="ACU223" s="267"/>
      <c r="ACV223" s="267"/>
      <c r="ACW223" s="267"/>
      <c r="ACX223" s="267"/>
      <c r="ACY223" s="267"/>
      <c r="ACZ223" s="267"/>
      <c r="ADA223" s="267"/>
      <c r="ADB223" s="267"/>
      <c r="ADC223" s="267"/>
      <c r="ADD223" s="267"/>
      <c r="ADE223" s="267"/>
      <c r="ADF223" s="267"/>
      <c r="ADG223" s="267"/>
      <c r="ADH223" s="267"/>
      <c r="ADI223" s="267"/>
      <c r="ADJ223" s="267"/>
      <c r="ADK223" s="267"/>
      <c r="ADL223" s="267"/>
      <c r="ADM223" s="267"/>
      <c r="ADN223" s="267"/>
      <c r="ADO223" s="267"/>
      <c r="ADP223" s="267"/>
      <c r="ADQ223" s="267"/>
      <c r="ADR223" s="267"/>
      <c r="ADS223" s="267"/>
      <c r="ADT223" s="267"/>
      <c r="ADU223" s="267"/>
      <c r="ADV223" s="267"/>
      <c r="ADW223" s="267"/>
      <c r="ADX223" s="267"/>
      <c r="ADY223" s="267"/>
      <c r="ADZ223" s="267"/>
      <c r="AEA223" s="267"/>
      <c r="AEB223" s="267"/>
      <c r="AEC223" s="267"/>
      <c r="AED223" s="267"/>
      <c r="AEE223" s="267"/>
      <c r="AEF223" s="267"/>
      <c r="AEG223" s="267"/>
      <c r="AEH223" s="267"/>
      <c r="AEI223" s="267"/>
      <c r="AEJ223" s="267"/>
      <c r="AEK223" s="267"/>
      <c r="AEL223" s="267"/>
      <c r="AEM223" s="267"/>
      <c r="AEN223" s="267"/>
      <c r="AEO223" s="267"/>
      <c r="AEP223" s="267"/>
      <c r="AEQ223" s="267"/>
      <c r="AER223" s="267"/>
      <c r="AES223" s="267"/>
      <c r="AET223" s="267"/>
      <c r="AEU223" s="267"/>
      <c r="AEV223" s="267"/>
      <c r="AEW223" s="267"/>
      <c r="AEX223" s="267"/>
      <c r="AEY223" s="267"/>
      <c r="AEZ223" s="267"/>
      <c r="AFA223" s="267"/>
      <c r="AFB223" s="267"/>
      <c r="AFC223" s="267"/>
      <c r="AFD223" s="267"/>
      <c r="AFE223" s="267"/>
      <c r="AFF223" s="267"/>
      <c r="AFG223" s="267"/>
      <c r="AFH223" s="267"/>
      <c r="AFI223" s="267"/>
      <c r="AFJ223" s="267"/>
      <c r="AFK223" s="267"/>
      <c r="AFL223" s="267"/>
      <c r="AFM223" s="267"/>
      <c r="AFN223" s="267"/>
      <c r="AFO223" s="267"/>
      <c r="AFP223" s="267"/>
      <c r="AFQ223" s="267"/>
      <c r="AFR223" s="267"/>
      <c r="AFS223" s="267"/>
      <c r="AFT223" s="267"/>
      <c r="AFU223" s="267"/>
      <c r="AFV223" s="267"/>
      <c r="AFW223" s="267"/>
      <c r="AFX223" s="267"/>
      <c r="AFY223" s="267"/>
      <c r="AFZ223" s="267"/>
      <c r="AGA223" s="267"/>
      <c r="AGB223" s="267"/>
      <c r="AGC223" s="267"/>
      <c r="AGD223" s="267"/>
      <c r="AGE223" s="267"/>
      <c r="AGF223" s="267"/>
      <c r="AGG223" s="267"/>
      <c r="AGH223" s="267"/>
      <c r="AGI223" s="267"/>
      <c r="AGJ223" s="267"/>
      <c r="AGK223" s="267"/>
      <c r="AGL223" s="267"/>
      <c r="AGM223" s="267"/>
      <c r="AGN223" s="267"/>
      <c r="AGO223" s="267"/>
      <c r="AGP223" s="267"/>
      <c r="AGQ223" s="267"/>
      <c r="AGR223" s="267"/>
      <c r="AGS223" s="267"/>
      <c r="AGT223" s="267"/>
      <c r="AGU223" s="267"/>
      <c r="AGV223" s="267"/>
      <c r="AGW223" s="267"/>
      <c r="AGX223" s="267"/>
      <c r="AGY223" s="267"/>
      <c r="AGZ223" s="267"/>
      <c r="AHA223" s="267"/>
      <c r="AHB223" s="267"/>
      <c r="AHC223" s="267"/>
      <c r="AHD223" s="267"/>
      <c r="AHE223" s="267"/>
      <c r="AHF223" s="267"/>
      <c r="AHG223" s="267"/>
      <c r="AHH223" s="267"/>
      <c r="AHI223" s="267"/>
      <c r="AHJ223" s="267"/>
      <c r="AHK223" s="267"/>
      <c r="AHL223" s="267"/>
      <c r="AHM223" s="267"/>
      <c r="AHN223" s="267"/>
      <c r="AHO223" s="267"/>
      <c r="AHP223" s="267"/>
      <c r="AHQ223" s="267"/>
      <c r="AHR223" s="267"/>
      <c r="AHS223" s="267"/>
      <c r="AHT223" s="267"/>
      <c r="AHU223" s="267"/>
      <c r="AHV223" s="267"/>
      <c r="AHW223" s="267"/>
      <c r="AHX223" s="267"/>
      <c r="AHY223" s="267"/>
      <c r="AHZ223" s="267"/>
      <c r="AIA223" s="267"/>
      <c r="AIB223" s="267"/>
      <c r="AIC223" s="267"/>
      <c r="AID223" s="267"/>
      <c r="AIE223" s="267"/>
      <c r="AIF223" s="267"/>
      <c r="AIG223" s="267"/>
      <c r="AIH223" s="267"/>
      <c r="AII223" s="267"/>
      <c r="AIJ223" s="267"/>
      <c r="AIK223" s="267"/>
      <c r="AIL223" s="267"/>
      <c r="AIM223" s="267"/>
      <c r="AIN223" s="267"/>
      <c r="AIO223" s="267"/>
      <c r="AIP223" s="267"/>
      <c r="AIQ223" s="267"/>
      <c r="AIR223" s="267"/>
      <c r="AIS223" s="267"/>
      <c r="AIT223" s="267"/>
      <c r="AIU223" s="267"/>
      <c r="AIV223" s="267"/>
      <c r="AIW223" s="267"/>
      <c r="AIX223" s="267"/>
      <c r="AIY223" s="267"/>
      <c r="AIZ223" s="267"/>
      <c r="AJA223" s="267"/>
      <c r="AJB223" s="267"/>
      <c r="AJC223" s="267"/>
      <c r="AJD223" s="267"/>
      <c r="AJE223" s="267"/>
      <c r="AJF223" s="267"/>
      <c r="AJG223" s="267"/>
      <c r="AJH223" s="267"/>
      <c r="AJI223" s="267"/>
      <c r="AJJ223" s="267"/>
      <c r="AJK223" s="267"/>
      <c r="AJL223" s="267"/>
      <c r="AJM223" s="267"/>
      <c r="AJN223" s="267"/>
      <c r="AJO223" s="267"/>
      <c r="AJP223" s="267"/>
      <c r="AJQ223" s="267"/>
      <c r="AJR223" s="267"/>
      <c r="AJS223" s="267"/>
      <c r="AJT223" s="267"/>
      <c r="AJU223" s="267"/>
      <c r="AJV223" s="267"/>
      <c r="AJW223" s="267"/>
      <c r="AJX223" s="267"/>
      <c r="AJY223" s="267"/>
      <c r="AJZ223" s="267"/>
      <c r="AKA223" s="267"/>
      <c r="AKB223" s="267"/>
      <c r="AKC223" s="267"/>
      <c r="AKD223" s="267"/>
      <c r="AKE223" s="267"/>
      <c r="AKF223" s="267"/>
      <c r="AKG223" s="267"/>
      <c r="AKH223" s="267"/>
      <c r="AKI223" s="267"/>
      <c r="AKJ223" s="267"/>
      <c r="AKK223" s="267"/>
      <c r="AKL223" s="267"/>
      <c r="AKM223" s="267"/>
      <c r="AKN223" s="267"/>
      <c r="AKO223" s="267"/>
      <c r="AKP223" s="267"/>
      <c r="AKQ223" s="267"/>
      <c r="AKR223" s="267"/>
      <c r="AKS223" s="267"/>
      <c r="AKT223" s="267"/>
      <c r="AKU223" s="267"/>
      <c r="AKV223" s="267"/>
      <c r="AKW223" s="267"/>
      <c r="AKX223" s="267"/>
      <c r="AKY223" s="267"/>
      <c r="AKZ223" s="267"/>
      <c r="ALA223" s="267"/>
      <c r="ALB223" s="267"/>
      <c r="ALC223" s="267"/>
      <c r="ALD223" s="267"/>
      <c r="ALE223" s="267"/>
      <c r="ALF223" s="267"/>
      <c r="ALG223" s="267"/>
      <c r="ALH223" s="267"/>
      <c r="ALI223" s="267"/>
      <c r="ALJ223" s="267"/>
      <c r="ALK223" s="267"/>
      <c r="ALL223" s="267"/>
      <c r="ALM223" s="267"/>
      <c r="ALN223" s="267"/>
      <c r="ALO223" s="267"/>
      <c r="ALP223" s="267"/>
      <c r="ALQ223" s="267"/>
      <c r="ALR223" s="267"/>
      <c r="ALS223" s="267"/>
      <c r="ALT223" s="267"/>
      <c r="ALU223" s="267"/>
      <c r="ALV223" s="267"/>
      <c r="ALW223" s="267"/>
      <c r="ALX223" s="267"/>
      <c r="ALY223" s="267"/>
      <c r="ALZ223" s="267"/>
      <c r="AMA223" s="267"/>
      <c r="AMB223" s="267"/>
      <c r="AMC223" s="267"/>
      <c r="AMD223" s="267"/>
      <c r="AME223" s="267"/>
      <c r="AMF223" s="267"/>
      <c r="AMG223" s="267"/>
      <c r="AMH223" s="267"/>
    </row>
    <row r="224" spans="1:1024" s="239" customFormat="1" ht="12.75">
      <c r="A224" s="1012" t="s">
        <v>2477</v>
      </c>
      <c r="B224" s="1007" t="s">
        <v>8429</v>
      </c>
      <c r="C224" s="1047">
        <v>28138103.559999999</v>
      </c>
      <c r="D224" s="1047">
        <v>3281051.5</v>
      </c>
      <c r="E224" s="1047">
        <v>31419155.059999999</v>
      </c>
      <c r="F224" s="1047">
        <v>23548933.399999999</v>
      </c>
      <c r="G224" s="1047">
        <v>7870221.6600000001</v>
      </c>
      <c r="H224" s="1054">
        <f t="shared" si="3"/>
        <v>0.74950880617347826</v>
      </c>
      <c r="I224" s="100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7"/>
      <c r="DY224" s="267"/>
      <c r="DZ224" s="267"/>
      <c r="EA224" s="267"/>
      <c r="EB224" s="267"/>
      <c r="EC224" s="267"/>
      <c r="ED224" s="267"/>
      <c r="EE224" s="267"/>
      <c r="EF224" s="267"/>
      <c r="EG224" s="267"/>
      <c r="EH224" s="267"/>
      <c r="EI224" s="267"/>
      <c r="EJ224" s="267"/>
      <c r="EK224" s="267"/>
      <c r="EL224" s="267"/>
      <c r="EM224" s="267"/>
      <c r="EN224" s="267"/>
      <c r="EO224" s="267"/>
      <c r="EP224" s="267"/>
      <c r="EQ224" s="267"/>
      <c r="ER224" s="267"/>
      <c r="ES224" s="267"/>
      <c r="ET224" s="267"/>
      <c r="EU224" s="267"/>
      <c r="EV224" s="267"/>
      <c r="EW224" s="267"/>
      <c r="EX224" s="267"/>
      <c r="EY224" s="267"/>
      <c r="EZ224" s="267"/>
      <c r="FA224" s="267"/>
      <c r="FB224" s="267"/>
      <c r="FC224" s="267"/>
      <c r="FD224" s="267"/>
      <c r="FE224" s="267"/>
      <c r="FF224" s="267"/>
      <c r="FG224" s="267"/>
      <c r="FH224" s="267"/>
      <c r="FI224" s="267"/>
      <c r="FJ224" s="267"/>
      <c r="FK224" s="267"/>
      <c r="FL224" s="267"/>
      <c r="FM224" s="267"/>
      <c r="FN224" s="267"/>
      <c r="FO224" s="267"/>
      <c r="FP224" s="267"/>
      <c r="FQ224" s="267"/>
      <c r="FR224" s="267"/>
      <c r="FS224" s="267"/>
      <c r="FT224" s="267"/>
      <c r="FU224" s="267"/>
      <c r="FV224" s="267"/>
      <c r="FW224" s="267"/>
      <c r="FX224" s="267"/>
      <c r="FY224" s="267"/>
      <c r="FZ224" s="267"/>
      <c r="GA224" s="267"/>
      <c r="GB224" s="267"/>
      <c r="GC224" s="267"/>
      <c r="GD224" s="267"/>
      <c r="GE224" s="267"/>
      <c r="GF224" s="267"/>
      <c r="GG224" s="267"/>
      <c r="GH224" s="267"/>
      <c r="GI224" s="267"/>
      <c r="GJ224" s="267"/>
      <c r="GK224" s="267"/>
      <c r="GL224" s="267"/>
      <c r="GM224" s="267"/>
      <c r="GN224" s="267"/>
      <c r="GO224" s="267"/>
      <c r="GP224" s="267"/>
      <c r="GQ224" s="267"/>
      <c r="GR224" s="267"/>
      <c r="GS224" s="267"/>
      <c r="GT224" s="267"/>
      <c r="GU224" s="267"/>
      <c r="GV224" s="267"/>
      <c r="GW224" s="267"/>
      <c r="GX224" s="267"/>
      <c r="GY224" s="267"/>
      <c r="GZ224" s="267"/>
      <c r="HA224" s="267"/>
      <c r="HB224" s="267"/>
      <c r="HC224" s="267"/>
      <c r="HD224" s="267"/>
      <c r="HE224" s="267"/>
      <c r="HF224" s="267"/>
      <c r="HG224" s="267"/>
      <c r="HH224" s="267"/>
      <c r="HI224" s="267"/>
      <c r="HJ224" s="267"/>
      <c r="HK224" s="267"/>
      <c r="HL224" s="267"/>
      <c r="HM224" s="267"/>
      <c r="HN224" s="267"/>
      <c r="HO224" s="267"/>
      <c r="HP224" s="267"/>
      <c r="HQ224" s="267"/>
      <c r="HR224" s="267"/>
      <c r="HS224" s="267"/>
      <c r="HT224" s="267"/>
      <c r="HU224" s="267"/>
      <c r="HV224" s="267"/>
      <c r="HW224" s="267"/>
      <c r="HX224" s="267"/>
      <c r="HY224" s="267"/>
      <c r="HZ224" s="267"/>
      <c r="IA224" s="267"/>
      <c r="IB224" s="267"/>
      <c r="IC224" s="267"/>
      <c r="ID224" s="267"/>
      <c r="IE224" s="267"/>
      <c r="IF224" s="267"/>
      <c r="IG224" s="267"/>
      <c r="IH224" s="267"/>
      <c r="II224" s="267"/>
      <c r="IJ224" s="267"/>
      <c r="IK224" s="267"/>
      <c r="IL224" s="267"/>
      <c r="IM224" s="267"/>
      <c r="IN224" s="267"/>
      <c r="IO224" s="267"/>
      <c r="IP224" s="267"/>
      <c r="IQ224" s="267"/>
      <c r="IR224" s="267"/>
      <c r="IS224" s="267"/>
      <c r="IT224" s="267"/>
      <c r="IU224" s="267"/>
      <c r="IV224" s="267"/>
      <c r="IW224" s="267"/>
      <c r="IX224" s="267"/>
      <c r="IY224" s="267"/>
      <c r="IZ224" s="267"/>
      <c r="JA224" s="267"/>
      <c r="JB224" s="267"/>
      <c r="JC224" s="267"/>
      <c r="JD224" s="267"/>
      <c r="JE224" s="267"/>
      <c r="JF224" s="267"/>
      <c r="JG224" s="267"/>
      <c r="JH224" s="267"/>
      <c r="JI224" s="267"/>
      <c r="JJ224" s="267"/>
      <c r="JK224" s="267"/>
      <c r="JL224" s="267"/>
      <c r="JM224" s="267"/>
      <c r="JN224" s="267"/>
      <c r="JO224" s="267"/>
      <c r="JP224" s="267"/>
      <c r="JQ224" s="267"/>
      <c r="JR224" s="267"/>
      <c r="JS224" s="267"/>
      <c r="JT224" s="267"/>
      <c r="JU224" s="267"/>
      <c r="JV224" s="267"/>
      <c r="JW224" s="267"/>
      <c r="JX224" s="267"/>
      <c r="JY224" s="267"/>
      <c r="JZ224" s="267"/>
      <c r="KA224" s="267"/>
      <c r="KB224" s="267"/>
      <c r="KC224" s="267"/>
      <c r="KD224" s="267"/>
      <c r="KE224" s="267"/>
      <c r="KF224" s="267"/>
      <c r="KG224" s="267"/>
      <c r="KH224" s="267"/>
      <c r="KI224" s="267"/>
      <c r="KJ224" s="267"/>
      <c r="KK224" s="267"/>
      <c r="KL224" s="267"/>
      <c r="KM224" s="267"/>
      <c r="KN224" s="267"/>
      <c r="KO224" s="267"/>
      <c r="KP224" s="267"/>
      <c r="KQ224" s="267"/>
      <c r="KR224" s="267"/>
      <c r="KS224" s="267"/>
      <c r="KT224" s="267"/>
      <c r="KU224" s="267"/>
      <c r="KV224" s="267"/>
      <c r="KW224" s="267"/>
      <c r="KX224" s="267"/>
      <c r="KY224" s="267"/>
      <c r="KZ224" s="267"/>
      <c r="LA224" s="267"/>
      <c r="LB224" s="267"/>
      <c r="LC224" s="267"/>
      <c r="LD224" s="267"/>
      <c r="LE224" s="267"/>
      <c r="LF224" s="267"/>
      <c r="LG224" s="267"/>
      <c r="LH224" s="267"/>
      <c r="LI224" s="267"/>
      <c r="LJ224" s="267"/>
      <c r="LK224" s="267"/>
      <c r="LL224" s="267"/>
      <c r="LM224" s="267"/>
      <c r="LN224" s="267"/>
      <c r="LO224" s="267"/>
      <c r="LP224" s="267"/>
      <c r="LQ224" s="267"/>
      <c r="LR224" s="267"/>
      <c r="LS224" s="267"/>
      <c r="LT224" s="267"/>
      <c r="LU224" s="267"/>
      <c r="LV224" s="267"/>
      <c r="LW224" s="267"/>
      <c r="LX224" s="267"/>
      <c r="LY224" s="267"/>
      <c r="LZ224" s="267"/>
      <c r="MA224" s="267"/>
      <c r="MB224" s="267"/>
      <c r="MC224" s="267"/>
      <c r="MD224" s="267"/>
      <c r="ME224" s="267"/>
      <c r="MF224" s="267"/>
      <c r="MG224" s="267"/>
      <c r="MH224" s="267"/>
      <c r="MI224" s="267"/>
      <c r="MJ224" s="267"/>
      <c r="MK224" s="267"/>
      <c r="ML224" s="267"/>
      <c r="MM224" s="267"/>
      <c r="MN224" s="267"/>
      <c r="MO224" s="267"/>
      <c r="MP224" s="267"/>
      <c r="MQ224" s="267"/>
      <c r="MR224" s="267"/>
      <c r="MS224" s="267"/>
      <c r="MT224" s="267"/>
      <c r="MU224" s="267"/>
      <c r="MV224" s="267"/>
      <c r="MW224" s="267"/>
      <c r="MX224" s="267"/>
      <c r="MY224" s="267"/>
      <c r="MZ224" s="267"/>
      <c r="NA224" s="267"/>
      <c r="NB224" s="267"/>
      <c r="NC224" s="267"/>
      <c r="ND224" s="267"/>
      <c r="NE224" s="267"/>
      <c r="NF224" s="267"/>
      <c r="NG224" s="267"/>
      <c r="NH224" s="267"/>
      <c r="NI224" s="267"/>
      <c r="NJ224" s="267"/>
      <c r="NK224" s="267"/>
      <c r="NL224" s="267"/>
      <c r="NM224" s="267"/>
      <c r="NN224" s="267"/>
      <c r="NO224" s="267"/>
      <c r="NP224" s="267"/>
      <c r="NQ224" s="267"/>
      <c r="NR224" s="267"/>
      <c r="NS224" s="267"/>
      <c r="NT224" s="267"/>
      <c r="NU224" s="267"/>
      <c r="NV224" s="267"/>
      <c r="NW224" s="267"/>
      <c r="NX224" s="267"/>
      <c r="NY224" s="267"/>
      <c r="NZ224" s="267"/>
      <c r="OA224" s="267"/>
      <c r="OB224" s="267"/>
      <c r="OC224" s="267"/>
      <c r="OD224" s="267"/>
      <c r="OE224" s="267"/>
      <c r="OF224" s="267"/>
      <c r="OG224" s="267"/>
      <c r="OH224" s="267"/>
      <c r="OI224" s="267"/>
      <c r="OJ224" s="267"/>
      <c r="OK224" s="267"/>
      <c r="OL224" s="267"/>
      <c r="OM224" s="267"/>
      <c r="ON224" s="267"/>
      <c r="OO224" s="267"/>
      <c r="OP224" s="267"/>
      <c r="OQ224" s="267"/>
      <c r="OR224" s="267"/>
      <c r="OS224" s="267"/>
      <c r="OT224" s="267"/>
      <c r="OU224" s="267"/>
      <c r="OV224" s="267"/>
      <c r="OW224" s="267"/>
      <c r="OX224" s="267"/>
      <c r="OY224" s="267"/>
      <c r="OZ224" s="267"/>
      <c r="PA224" s="267"/>
      <c r="PB224" s="267"/>
      <c r="PC224" s="267"/>
      <c r="PD224" s="267"/>
      <c r="PE224" s="267"/>
      <c r="PF224" s="267"/>
      <c r="PG224" s="267"/>
      <c r="PH224" s="267"/>
      <c r="PI224" s="267"/>
      <c r="PJ224" s="267"/>
      <c r="PK224" s="267"/>
      <c r="PL224" s="267"/>
      <c r="PM224" s="267"/>
      <c r="PN224" s="267"/>
      <c r="PO224" s="267"/>
      <c r="PP224" s="267"/>
      <c r="PQ224" s="267"/>
      <c r="PR224" s="267"/>
      <c r="PS224" s="267"/>
      <c r="PT224" s="267"/>
      <c r="PU224" s="267"/>
      <c r="PV224" s="267"/>
      <c r="PW224" s="267"/>
      <c r="PX224" s="267"/>
      <c r="PY224" s="267"/>
      <c r="PZ224" s="267"/>
      <c r="QA224" s="267"/>
      <c r="QB224" s="267"/>
      <c r="QC224" s="267"/>
      <c r="QD224" s="267"/>
      <c r="QE224" s="267"/>
      <c r="QF224" s="267"/>
      <c r="QG224" s="267"/>
      <c r="QH224" s="267"/>
      <c r="QI224" s="267"/>
      <c r="QJ224" s="267"/>
      <c r="QK224" s="267"/>
      <c r="QL224" s="267"/>
      <c r="QM224" s="267"/>
      <c r="QN224" s="267"/>
      <c r="QO224" s="267"/>
      <c r="QP224" s="267"/>
      <c r="QQ224" s="267"/>
      <c r="QR224" s="267"/>
      <c r="QS224" s="267"/>
      <c r="QT224" s="267"/>
      <c r="QU224" s="267"/>
      <c r="QV224" s="267"/>
      <c r="QW224" s="267"/>
      <c r="QX224" s="267"/>
      <c r="QY224" s="267"/>
      <c r="QZ224" s="267"/>
      <c r="RA224" s="267"/>
      <c r="RB224" s="267"/>
      <c r="RC224" s="267"/>
      <c r="RD224" s="267"/>
      <c r="RE224" s="267"/>
      <c r="RF224" s="267"/>
      <c r="RG224" s="267"/>
      <c r="RH224" s="267"/>
      <c r="RI224" s="267"/>
      <c r="RJ224" s="267"/>
      <c r="RK224" s="267"/>
      <c r="RL224" s="267"/>
      <c r="RM224" s="267"/>
      <c r="RN224" s="267"/>
      <c r="RO224" s="267"/>
      <c r="RP224" s="267"/>
      <c r="RQ224" s="267"/>
      <c r="RR224" s="267"/>
      <c r="RS224" s="267"/>
      <c r="RT224" s="267"/>
      <c r="RU224" s="267"/>
      <c r="RV224" s="267"/>
      <c r="RW224" s="267"/>
      <c r="RX224" s="267"/>
      <c r="RY224" s="267"/>
      <c r="RZ224" s="267"/>
      <c r="SA224" s="267"/>
      <c r="SB224" s="267"/>
      <c r="SC224" s="267"/>
      <c r="SD224" s="267"/>
      <c r="SE224" s="267"/>
      <c r="SF224" s="267"/>
      <c r="SG224" s="267"/>
      <c r="SH224" s="267"/>
      <c r="SI224" s="267"/>
      <c r="SJ224" s="267"/>
      <c r="SK224" s="267"/>
      <c r="SL224" s="267"/>
      <c r="SM224" s="267"/>
      <c r="SN224" s="267"/>
      <c r="SO224" s="267"/>
      <c r="SP224" s="267"/>
      <c r="SQ224" s="267"/>
      <c r="SR224" s="267"/>
      <c r="SS224" s="267"/>
      <c r="ST224" s="267"/>
      <c r="SU224" s="267"/>
      <c r="SV224" s="267"/>
      <c r="SW224" s="267"/>
      <c r="SX224" s="267"/>
      <c r="SY224" s="267"/>
      <c r="SZ224" s="267"/>
      <c r="TA224" s="267"/>
      <c r="TB224" s="267"/>
      <c r="TC224" s="267"/>
      <c r="TD224" s="267"/>
      <c r="TE224" s="267"/>
      <c r="TF224" s="267"/>
      <c r="TG224" s="267"/>
      <c r="TH224" s="267"/>
      <c r="TI224" s="267"/>
      <c r="TJ224" s="267"/>
      <c r="TK224" s="267"/>
      <c r="TL224" s="267"/>
      <c r="TM224" s="267"/>
      <c r="TN224" s="267"/>
      <c r="TO224" s="267"/>
      <c r="TP224" s="267"/>
      <c r="TQ224" s="267"/>
      <c r="TR224" s="267"/>
      <c r="TS224" s="267"/>
      <c r="TT224" s="267"/>
      <c r="TU224" s="267"/>
      <c r="TV224" s="267"/>
      <c r="TW224" s="267"/>
      <c r="TX224" s="267"/>
      <c r="TY224" s="267"/>
      <c r="TZ224" s="267"/>
      <c r="UA224" s="267"/>
      <c r="UB224" s="267"/>
      <c r="UC224" s="267"/>
      <c r="UD224" s="267"/>
      <c r="UE224" s="267"/>
      <c r="UF224" s="267"/>
      <c r="UG224" s="267"/>
      <c r="UH224" s="267"/>
      <c r="UI224" s="267"/>
      <c r="UJ224" s="267"/>
      <c r="UK224" s="267"/>
      <c r="UL224" s="267"/>
      <c r="UM224" s="267"/>
      <c r="UN224" s="267"/>
      <c r="UO224" s="267"/>
      <c r="UP224" s="267"/>
      <c r="UQ224" s="267"/>
      <c r="UR224" s="267"/>
      <c r="US224" s="267"/>
      <c r="UT224" s="267"/>
      <c r="UU224" s="267"/>
      <c r="UV224" s="267"/>
      <c r="UW224" s="267"/>
      <c r="UX224" s="267"/>
      <c r="UY224" s="267"/>
      <c r="UZ224" s="267"/>
      <c r="VA224" s="267"/>
      <c r="VB224" s="267"/>
      <c r="VC224" s="267"/>
      <c r="VD224" s="267"/>
      <c r="VE224" s="267"/>
      <c r="VF224" s="267"/>
      <c r="VG224" s="267"/>
      <c r="VH224" s="267"/>
      <c r="VI224" s="267"/>
      <c r="VJ224" s="267"/>
      <c r="VK224" s="267"/>
      <c r="VL224" s="267"/>
      <c r="VM224" s="267"/>
      <c r="VN224" s="267"/>
      <c r="VO224" s="267"/>
      <c r="VP224" s="267"/>
      <c r="VQ224" s="267"/>
      <c r="VR224" s="267"/>
      <c r="VS224" s="267"/>
      <c r="VT224" s="267"/>
      <c r="VU224" s="267"/>
      <c r="VV224" s="267"/>
      <c r="VW224" s="267"/>
      <c r="VX224" s="267"/>
      <c r="VY224" s="267"/>
      <c r="VZ224" s="267"/>
      <c r="WA224" s="267"/>
      <c r="WB224" s="267"/>
      <c r="WC224" s="267"/>
      <c r="WD224" s="267"/>
      <c r="WE224" s="267"/>
      <c r="WF224" s="267"/>
      <c r="WG224" s="267"/>
      <c r="WH224" s="267"/>
      <c r="WI224" s="267"/>
      <c r="WJ224" s="267"/>
      <c r="WK224" s="267"/>
      <c r="WL224" s="267"/>
      <c r="WM224" s="267"/>
      <c r="WN224" s="267"/>
      <c r="WO224" s="267"/>
      <c r="WP224" s="267"/>
      <c r="WQ224" s="267"/>
      <c r="WR224" s="267"/>
      <c r="WS224" s="267"/>
      <c r="WT224" s="267"/>
      <c r="WU224" s="267"/>
      <c r="WV224" s="267"/>
      <c r="WW224" s="267"/>
      <c r="WX224" s="267"/>
      <c r="WY224" s="267"/>
      <c r="WZ224" s="267"/>
      <c r="XA224" s="267"/>
      <c r="XB224" s="267"/>
      <c r="XC224" s="267"/>
      <c r="XD224" s="267"/>
      <c r="XE224" s="267"/>
      <c r="XF224" s="267"/>
      <c r="XG224" s="267"/>
      <c r="XH224" s="267"/>
      <c r="XI224" s="267"/>
      <c r="XJ224" s="267"/>
      <c r="XK224" s="267"/>
      <c r="XL224" s="267"/>
      <c r="XM224" s="267"/>
      <c r="XN224" s="267"/>
      <c r="XO224" s="267"/>
      <c r="XP224" s="267"/>
      <c r="XQ224" s="267"/>
      <c r="XR224" s="267"/>
      <c r="XS224" s="267"/>
      <c r="XT224" s="267"/>
      <c r="XU224" s="267"/>
      <c r="XV224" s="267"/>
      <c r="XW224" s="267"/>
      <c r="XX224" s="267"/>
      <c r="XY224" s="267"/>
      <c r="XZ224" s="267"/>
      <c r="YA224" s="267"/>
      <c r="YB224" s="267"/>
      <c r="YC224" s="267"/>
      <c r="YD224" s="267"/>
      <c r="YE224" s="267"/>
      <c r="YF224" s="267"/>
      <c r="YG224" s="267"/>
      <c r="YH224" s="267"/>
      <c r="YI224" s="267"/>
      <c r="YJ224" s="267"/>
      <c r="YK224" s="267"/>
      <c r="YL224" s="267"/>
      <c r="YM224" s="267"/>
      <c r="YN224" s="267"/>
      <c r="YO224" s="267"/>
      <c r="YP224" s="267"/>
      <c r="YQ224" s="267"/>
      <c r="YR224" s="267"/>
      <c r="YS224" s="267"/>
      <c r="YT224" s="267"/>
      <c r="YU224" s="267"/>
      <c r="YV224" s="267"/>
      <c r="YW224" s="267"/>
      <c r="YX224" s="267"/>
      <c r="YY224" s="267"/>
      <c r="YZ224" s="267"/>
      <c r="ZA224" s="267"/>
      <c r="ZB224" s="267"/>
      <c r="ZC224" s="267"/>
      <c r="ZD224" s="267"/>
      <c r="ZE224" s="267"/>
      <c r="ZF224" s="267"/>
      <c r="ZG224" s="267"/>
      <c r="ZH224" s="267"/>
      <c r="ZI224" s="267"/>
      <c r="ZJ224" s="267"/>
      <c r="ZK224" s="267"/>
      <c r="ZL224" s="267"/>
      <c r="ZM224" s="267"/>
      <c r="ZN224" s="267"/>
      <c r="ZO224" s="267"/>
      <c r="ZP224" s="267"/>
      <c r="ZQ224" s="267"/>
      <c r="ZR224" s="267"/>
      <c r="ZS224" s="267"/>
      <c r="ZT224" s="267"/>
      <c r="ZU224" s="267"/>
      <c r="ZV224" s="267"/>
      <c r="ZW224" s="267"/>
      <c r="ZX224" s="267"/>
      <c r="ZY224" s="267"/>
      <c r="ZZ224" s="267"/>
      <c r="AAA224" s="267"/>
      <c r="AAB224" s="267"/>
      <c r="AAC224" s="267"/>
      <c r="AAD224" s="267"/>
      <c r="AAE224" s="267"/>
      <c r="AAF224" s="267"/>
      <c r="AAG224" s="267"/>
      <c r="AAH224" s="267"/>
      <c r="AAI224" s="267"/>
      <c r="AAJ224" s="267"/>
      <c r="AAK224" s="267"/>
      <c r="AAL224" s="267"/>
      <c r="AAM224" s="267"/>
      <c r="AAN224" s="267"/>
      <c r="AAO224" s="267"/>
      <c r="AAP224" s="267"/>
      <c r="AAQ224" s="267"/>
      <c r="AAR224" s="267"/>
      <c r="AAS224" s="267"/>
      <c r="AAT224" s="267"/>
      <c r="AAU224" s="267"/>
      <c r="AAV224" s="267"/>
      <c r="AAW224" s="267"/>
      <c r="AAX224" s="267"/>
      <c r="AAY224" s="267"/>
      <c r="AAZ224" s="267"/>
      <c r="ABA224" s="267"/>
      <c r="ABB224" s="267"/>
      <c r="ABC224" s="267"/>
      <c r="ABD224" s="267"/>
      <c r="ABE224" s="267"/>
      <c r="ABF224" s="267"/>
      <c r="ABG224" s="267"/>
      <c r="ABH224" s="267"/>
      <c r="ABI224" s="267"/>
      <c r="ABJ224" s="267"/>
      <c r="ABK224" s="267"/>
      <c r="ABL224" s="267"/>
      <c r="ABM224" s="267"/>
      <c r="ABN224" s="267"/>
      <c r="ABO224" s="267"/>
      <c r="ABP224" s="267"/>
      <c r="ABQ224" s="267"/>
      <c r="ABR224" s="267"/>
      <c r="ABS224" s="267"/>
      <c r="ABT224" s="267"/>
      <c r="ABU224" s="267"/>
      <c r="ABV224" s="267"/>
      <c r="ABW224" s="267"/>
      <c r="ABX224" s="267"/>
      <c r="ABY224" s="267"/>
      <c r="ABZ224" s="267"/>
      <c r="ACA224" s="267"/>
      <c r="ACB224" s="267"/>
      <c r="ACC224" s="267"/>
      <c r="ACD224" s="267"/>
      <c r="ACE224" s="267"/>
      <c r="ACF224" s="267"/>
      <c r="ACG224" s="267"/>
      <c r="ACH224" s="267"/>
      <c r="ACI224" s="267"/>
      <c r="ACJ224" s="267"/>
      <c r="ACK224" s="267"/>
      <c r="ACL224" s="267"/>
      <c r="ACM224" s="267"/>
      <c r="ACN224" s="267"/>
      <c r="ACO224" s="267"/>
      <c r="ACP224" s="267"/>
      <c r="ACQ224" s="267"/>
      <c r="ACR224" s="267"/>
      <c r="ACS224" s="267"/>
      <c r="ACT224" s="267"/>
      <c r="ACU224" s="267"/>
      <c r="ACV224" s="267"/>
      <c r="ACW224" s="267"/>
      <c r="ACX224" s="267"/>
      <c r="ACY224" s="267"/>
      <c r="ACZ224" s="267"/>
      <c r="ADA224" s="267"/>
      <c r="ADB224" s="267"/>
      <c r="ADC224" s="267"/>
      <c r="ADD224" s="267"/>
      <c r="ADE224" s="267"/>
      <c r="ADF224" s="267"/>
      <c r="ADG224" s="267"/>
      <c r="ADH224" s="267"/>
      <c r="ADI224" s="267"/>
      <c r="ADJ224" s="267"/>
      <c r="ADK224" s="267"/>
      <c r="ADL224" s="267"/>
      <c r="ADM224" s="267"/>
      <c r="ADN224" s="267"/>
      <c r="ADO224" s="267"/>
      <c r="ADP224" s="267"/>
      <c r="ADQ224" s="267"/>
      <c r="ADR224" s="267"/>
      <c r="ADS224" s="267"/>
      <c r="ADT224" s="267"/>
      <c r="ADU224" s="267"/>
      <c r="ADV224" s="267"/>
      <c r="ADW224" s="267"/>
      <c r="ADX224" s="267"/>
      <c r="ADY224" s="267"/>
      <c r="ADZ224" s="267"/>
      <c r="AEA224" s="267"/>
      <c r="AEB224" s="267"/>
      <c r="AEC224" s="267"/>
      <c r="AED224" s="267"/>
      <c r="AEE224" s="267"/>
      <c r="AEF224" s="267"/>
      <c r="AEG224" s="267"/>
      <c r="AEH224" s="267"/>
      <c r="AEI224" s="267"/>
      <c r="AEJ224" s="267"/>
      <c r="AEK224" s="267"/>
      <c r="AEL224" s="267"/>
      <c r="AEM224" s="267"/>
      <c r="AEN224" s="267"/>
      <c r="AEO224" s="267"/>
      <c r="AEP224" s="267"/>
      <c r="AEQ224" s="267"/>
      <c r="AER224" s="267"/>
      <c r="AES224" s="267"/>
      <c r="AET224" s="267"/>
      <c r="AEU224" s="267"/>
      <c r="AEV224" s="267"/>
      <c r="AEW224" s="267"/>
      <c r="AEX224" s="267"/>
      <c r="AEY224" s="267"/>
      <c r="AEZ224" s="267"/>
      <c r="AFA224" s="267"/>
      <c r="AFB224" s="267"/>
      <c r="AFC224" s="267"/>
      <c r="AFD224" s="267"/>
      <c r="AFE224" s="267"/>
      <c r="AFF224" s="267"/>
      <c r="AFG224" s="267"/>
      <c r="AFH224" s="267"/>
      <c r="AFI224" s="267"/>
      <c r="AFJ224" s="267"/>
      <c r="AFK224" s="267"/>
      <c r="AFL224" s="267"/>
      <c r="AFM224" s="267"/>
      <c r="AFN224" s="267"/>
      <c r="AFO224" s="267"/>
      <c r="AFP224" s="267"/>
      <c r="AFQ224" s="267"/>
      <c r="AFR224" s="267"/>
      <c r="AFS224" s="267"/>
      <c r="AFT224" s="267"/>
      <c r="AFU224" s="267"/>
      <c r="AFV224" s="267"/>
      <c r="AFW224" s="267"/>
      <c r="AFX224" s="267"/>
      <c r="AFY224" s="267"/>
      <c r="AFZ224" s="267"/>
      <c r="AGA224" s="267"/>
      <c r="AGB224" s="267"/>
      <c r="AGC224" s="267"/>
      <c r="AGD224" s="267"/>
      <c r="AGE224" s="267"/>
      <c r="AGF224" s="267"/>
      <c r="AGG224" s="267"/>
      <c r="AGH224" s="267"/>
      <c r="AGI224" s="267"/>
      <c r="AGJ224" s="267"/>
      <c r="AGK224" s="267"/>
      <c r="AGL224" s="267"/>
      <c r="AGM224" s="267"/>
      <c r="AGN224" s="267"/>
      <c r="AGO224" s="267"/>
      <c r="AGP224" s="267"/>
      <c r="AGQ224" s="267"/>
      <c r="AGR224" s="267"/>
      <c r="AGS224" s="267"/>
      <c r="AGT224" s="267"/>
      <c r="AGU224" s="267"/>
      <c r="AGV224" s="267"/>
      <c r="AGW224" s="267"/>
      <c r="AGX224" s="267"/>
      <c r="AGY224" s="267"/>
      <c r="AGZ224" s="267"/>
      <c r="AHA224" s="267"/>
      <c r="AHB224" s="267"/>
      <c r="AHC224" s="267"/>
      <c r="AHD224" s="267"/>
      <c r="AHE224" s="267"/>
      <c r="AHF224" s="267"/>
      <c r="AHG224" s="267"/>
      <c r="AHH224" s="267"/>
      <c r="AHI224" s="267"/>
      <c r="AHJ224" s="267"/>
      <c r="AHK224" s="267"/>
      <c r="AHL224" s="267"/>
      <c r="AHM224" s="267"/>
      <c r="AHN224" s="267"/>
      <c r="AHO224" s="267"/>
      <c r="AHP224" s="267"/>
      <c r="AHQ224" s="267"/>
      <c r="AHR224" s="267"/>
      <c r="AHS224" s="267"/>
      <c r="AHT224" s="267"/>
      <c r="AHU224" s="267"/>
      <c r="AHV224" s="267"/>
      <c r="AHW224" s="267"/>
      <c r="AHX224" s="267"/>
      <c r="AHY224" s="267"/>
      <c r="AHZ224" s="267"/>
      <c r="AIA224" s="267"/>
      <c r="AIB224" s="267"/>
      <c r="AIC224" s="267"/>
      <c r="AID224" s="267"/>
      <c r="AIE224" s="267"/>
      <c r="AIF224" s="267"/>
      <c r="AIG224" s="267"/>
      <c r="AIH224" s="267"/>
      <c r="AII224" s="267"/>
      <c r="AIJ224" s="267"/>
      <c r="AIK224" s="267"/>
      <c r="AIL224" s="267"/>
      <c r="AIM224" s="267"/>
      <c r="AIN224" s="267"/>
      <c r="AIO224" s="267"/>
      <c r="AIP224" s="267"/>
      <c r="AIQ224" s="267"/>
      <c r="AIR224" s="267"/>
      <c r="AIS224" s="267"/>
      <c r="AIT224" s="267"/>
      <c r="AIU224" s="267"/>
      <c r="AIV224" s="267"/>
      <c r="AIW224" s="267"/>
      <c r="AIX224" s="267"/>
      <c r="AIY224" s="267"/>
      <c r="AIZ224" s="267"/>
      <c r="AJA224" s="267"/>
      <c r="AJB224" s="267"/>
      <c r="AJC224" s="267"/>
      <c r="AJD224" s="267"/>
      <c r="AJE224" s="267"/>
      <c r="AJF224" s="267"/>
      <c r="AJG224" s="267"/>
      <c r="AJH224" s="267"/>
      <c r="AJI224" s="267"/>
      <c r="AJJ224" s="267"/>
      <c r="AJK224" s="267"/>
      <c r="AJL224" s="267"/>
      <c r="AJM224" s="267"/>
      <c r="AJN224" s="267"/>
      <c r="AJO224" s="267"/>
      <c r="AJP224" s="267"/>
      <c r="AJQ224" s="267"/>
      <c r="AJR224" s="267"/>
      <c r="AJS224" s="267"/>
      <c r="AJT224" s="267"/>
      <c r="AJU224" s="267"/>
      <c r="AJV224" s="267"/>
      <c r="AJW224" s="267"/>
      <c r="AJX224" s="267"/>
      <c r="AJY224" s="267"/>
      <c r="AJZ224" s="267"/>
      <c r="AKA224" s="267"/>
      <c r="AKB224" s="267"/>
      <c r="AKC224" s="267"/>
      <c r="AKD224" s="267"/>
      <c r="AKE224" s="267"/>
      <c r="AKF224" s="267"/>
      <c r="AKG224" s="267"/>
      <c r="AKH224" s="267"/>
      <c r="AKI224" s="267"/>
      <c r="AKJ224" s="267"/>
      <c r="AKK224" s="267"/>
      <c r="AKL224" s="267"/>
      <c r="AKM224" s="267"/>
      <c r="AKN224" s="267"/>
      <c r="AKO224" s="267"/>
      <c r="AKP224" s="267"/>
      <c r="AKQ224" s="267"/>
      <c r="AKR224" s="267"/>
      <c r="AKS224" s="267"/>
      <c r="AKT224" s="267"/>
      <c r="AKU224" s="267"/>
      <c r="AKV224" s="267"/>
      <c r="AKW224" s="267"/>
      <c r="AKX224" s="267"/>
      <c r="AKY224" s="267"/>
      <c r="AKZ224" s="267"/>
      <c r="ALA224" s="267"/>
      <c r="ALB224" s="267"/>
      <c r="ALC224" s="267"/>
      <c r="ALD224" s="267"/>
      <c r="ALE224" s="267"/>
      <c r="ALF224" s="267"/>
      <c r="ALG224" s="267"/>
      <c r="ALH224" s="267"/>
      <c r="ALI224" s="267"/>
      <c r="ALJ224" s="267"/>
      <c r="ALK224" s="267"/>
      <c r="ALL224" s="267"/>
      <c r="ALM224" s="267"/>
      <c r="ALN224" s="267"/>
      <c r="ALO224" s="267"/>
      <c r="ALP224" s="267"/>
      <c r="ALQ224" s="267"/>
      <c r="ALR224" s="267"/>
      <c r="ALS224" s="267"/>
      <c r="ALT224" s="267"/>
      <c r="ALU224" s="267"/>
      <c r="ALV224" s="267"/>
      <c r="ALW224" s="267"/>
      <c r="ALX224" s="267"/>
      <c r="ALY224" s="267"/>
      <c r="ALZ224" s="267"/>
      <c r="AMA224" s="267"/>
      <c r="AMB224" s="267"/>
      <c r="AMC224" s="267"/>
      <c r="AMD224" s="267"/>
      <c r="AME224" s="267"/>
      <c r="AMF224" s="267"/>
      <c r="AMG224" s="267"/>
      <c r="AMH224" s="267"/>
    </row>
    <row r="225" spans="1:1024" s="239" customFormat="1" ht="12.75">
      <c r="A225" s="1012" t="s">
        <v>2478</v>
      </c>
      <c r="B225" s="1007" t="s">
        <v>8429</v>
      </c>
      <c r="C225" s="1047">
        <v>28138103.559999999</v>
      </c>
      <c r="D225" s="1047">
        <v>3281051.5</v>
      </c>
      <c r="E225" s="1047">
        <v>31419155.059999999</v>
      </c>
      <c r="F225" s="1047">
        <v>23548933.399999999</v>
      </c>
      <c r="G225" s="1047">
        <v>7870221.6600000001</v>
      </c>
      <c r="H225" s="1054">
        <f t="shared" si="3"/>
        <v>0.74950880617347826</v>
      </c>
      <c r="I225" s="100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c r="DM225" s="267"/>
      <c r="DN225" s="267"/>
      <c r="DO225" s="267"/>
      <c r="DP225" s="267"/>
      <c r="DQ225" s="267"/>
      <c r="DR225" s="267"/>
      <c r="DS225" s="267"/>
      <c r="DT225" s="267"/>
      <c r="DU225" s="267"/>
      <c r="DV225" s="267"/>
      <c r="DW225" s="267"/>
      <c r="DX225" s="267"/>
      <c r="DY225" s="267"/>
      <c r="DZ225" s="267"/>
      <c r="EA225" s="267"/>
      <c r="EB225" s="267"/>
      <c r="EC225" s="267"/>
      <c r="ED225" s="267"/>
      <c r="EE225" s="267"/>
      <c r="EF225" s="267"/>
      <c r="EG225" s="267"/>
      <c r="EH225" s="267"/>
      <c r="EI225" s="267"/>
      <c r="EJ225" s="267"/>
      <c r="EK225" s="267"/>
      <c r="EL225" s="267"/>
      <c r="EM225" s="267"/>
      <c r="EN225" s="267"/>
      <c r="EO225" s="267"/>
      <c r="EP225" s="267"/>
      <c r="EQ225" s="267"/>
      <c r="ER225" s="267"/>
      <c r="ES225" s="267"/>
      <c r="ET225" s="267"/>
      <c r="EU225" s="267"/>
      <c r="EV225" s="267"/>
      <c r="EW225" s="267"/>
      <c r="EX225" s="267"/>
      <c r="EY225" s="267"/>
      <c r="EZ225" s="267"/>
      <c r="FA225" s="267"/>
      <c r="FB225" s="267"/>
      <c r="FC225" s="267"/>
      <c r="FD225" s="267"/>
      <c r="FE225" s="267"/>
      <c r="FF225" s="267"/>
      <c r="FG225" s="267"/>
      <c r="FH225" s="267"/>
      <c r="FI225" s="267"/>
      <c r="FJ225" s="267"/>
      <c r="FK225" s="267"/>
      <c r="FL225" s="267"/>
      <c r="FM225" s="267"/>
      <c r="FN225" s="267"/>
      <c r="FO225" s="267"/>
      <c r="FP225" s="267"/>
      <c r="FQ225" s="267"/>
      <c r="FR225" s="267"/>
      <c r="FS225" s="267"/>
      <c r="FT225" s="267"/>
      <c r="FU225" s="267"/>
      <c r="FV225" s="267"/>
      <c r="FW225" s="267"/>
      <c r="FX225" s="267"/>
      <c r="FY225" s="267"/>
      <c r="FZ225" s="267"/>
      <c r="GA225" s="267"/>
      <c r="GB225" s="267"/>
      <c r="GC225" s="267"/>
      <c r="GD225" s="267"/>
      <c r="GE225" s="267"/>
      <c r="GF225" s="267"/>
      <c r="GG225" s="267"/>
      <c r="GH225" s="267"/>
      <c r="GI225" s="267"/>
      <c r="GJ225" s="267"/>
      <c r="GK225" s="267"/>
      <c r="GL225" s="267"/>
      <c r="GM225" s="267"/>
      <c r="GN225" s="267"/>
      <c r="GO225" s="267"/>
      <c r="GP225" s="267"/>
      <c r="GQ225" s="267"/>
      <c r="GR225" s="267"/>
      <c r="GS225" s="267"/>
      <c r="GT225" s="267"/>
      <c r="GU225" s="267"/>
      <c r="GV225" s="267"/>
      <c r="GW225" s="267"/>
      <c r="GX225" s="267"/>
      <c r="GY225" s="267"/>
      <c r="GZ225" s="267"/>
      <c r="HA225" s="267"/>
      <c r="HB225" s="267"/>
      <c r="HC225" s="267"/>
      <c r="HD225" s="267"/>
      <c r="HE225" s="267"/>
      <c r="HF225" s="267"/>
      <c r="HG225" s="267"/>
      <c r="HH225" s="267"/>
      <c r="HI225" s="267"/>
      <c r="HJ225" s="267"/>
      <c r="HK225" s="267"/>
      <c r="HL225" s="267"/>
      <c r="HM225" s="267"/>
      <c r="HN225" s="267"/>
      <c r="HO225" s="267"/>
      <c r="HP225" s="267"/>
      <c r="HQ225" s="267"/>
      <c r="HR225" s="267"/>
      <c r="HS225" s="267"/>
      <c r="HT225" s="267"/>
      <c r="HU225" s="267"/>
      <c r="HV225" s="267"/>
      <c r="HW225" s="267"/>
      <c r="HX225" s="267"/>
      <c r="HY225" s="267"/>
      <c r="HZ225" s="267"/>
      <c r="IA225" s="267"/>
      <c r="IB225" s="267"/>
      <c r="IC225" s="267"/>
      <c r="ID225" s="267"/>
      <c r="IE225" s="267"/>
      <c r="IF225" s="267"/>
      <c r="IG225" s="267"/>
      <c r="IH225" s="267"/>
      <c r="II225" s="267"/>
      <c r="IJ225" s="267"/>
      <c r="IK225" s="267"/>
      <c r="IL225" s="267"/>
      <c r="IM225" s="267"/>
      <c r="IN225" s="267"/>
      <c r="IO225" s="267"/>
      <c r="IP225" s="267"/>
      <c r="IQ225" s="267"/>
      <c r="IR225" s="267"/>
      <c r="IS225" s="267"/>
      <c r="IT225" s="267"/>
      <c r="IU225" s="267"/>
      <c r="IV225" s="267"/>
      <c r="IW225" s="267"/>
      <c r="IX225" s="267"/>
      <c r="IY225" s="267"/>
      <c r="IZ225" s="267"/>
      <c r="JA225" s="267"/>
      <c r="JB225" s="267"/>
      <c r="JC225" s="267"/>
      <c r="JD225" s="267"/>
      <c r="JE225" s="267"/>
      <c r="JF225" s="267"/>
      <c r="JG225" s="267"/>
      <c r="JH225" s="267"/>
      <c r="JI225" s="267"/>
      <c r="JJ225" s="267"/>
      <c r="JK225" s="267"/>
      <c r="JL225" s="267"/>
      <c r="JM225" s="267"/>
      <c r="JN225" s="267"/>
      <c r="JO225" s="267"/>
      <c r="JP225" s="267"/>
      <c r="JQ225" s="267"/>
      <c r="JR225" s="267"/>
      <c r="JS225" s="267"/>
      <c r="JT225" s="267"/>
      <c r="JU225" s="267"/>
      <c r="JV225" s="267"/>
      <c r="JW225" s="267"/>
      <c r="JX225" s="267"/>
      <c r="JY225" s="267"/>
      <c r="JZ225" s="267"/>
      <c r="KA225" s="267"/>
      <c r="KB225" s="267"/>
      <c r="KC225" s="267"/>
      <c r="KD225" s="267"/>
      <c r="KE225" s="267"/>
      <c r="KF225" s="267"/>
      <c r="KG225" s="267"/>
      <c r="KH225" s="267"/>
      <c r="KI225" s="267"/>
      <c r="KJ225" s="267"/>
      <c r="KK225" s="267"/>
      <c r="KL225" s="267"/>
      <c r="KM225" s="267"/>
      <c r="KN225" s="267"/>
      <c r="KO225" s="267"/>
      <c r="KP225" s="267"/>
      <c r="KQ225" s="267"/>
      <c r="KR225" s="267"/>
      <c r="KS225" s="267"/>
      <c r="KT225" s="267"/>
      <c r="KU225" s="267"/>
      <c r="KV225" s="267"/>
      <c r="KW225" s="267"/>
      <c r="KX225" s="267"/>
      <c r="KY225" s="267"/>
      <c r="KZ225" s="267"/>
      <c r="LA225" s="267"/>
      <c r="LB225" s="267"/>
      <c r="LC225" s="267"/>
      <c r="LD225" s="267"/>
      <c r="LE225" s="267"/>
      <c r="LF225" s="267"/>
      <c r="LG225" s="267"/>
      <c r="LH225" s="267"/>
      <c r="LI225" s="267"/>
      <c r="LJ225" s="267"/>
      <c r="LK225" s="267"/>
      <c r="LL225" s="267"/>
      <c r="LM225" s="267"/>
      <c r="LN225" s="267"/>
      <c r="LO225" s="267"/>
      <c r="LP225" s="267"/>
      <c r="LQ225" s="267"/>
      <c r="LR225" s="267"/>
      <c r="LS225" s="267"/>
      <c r="LT225" s="267"/>
      <c r="LU225" s="267"/>
      <c r="LV225" s="267"/>
      <c r="LW225" s="267"/>
      <c r="LX225" s="267"/>
      <c r="LY225" s="267"/>
      <c r="LZ225" s="267"/>
      <c r="MA225" s="267"/>
      <c r="MB225" s="267"/>
      <c r="MC225" s="267"/>
      <c r="MD225" s="267"/>
      <c r="ME225" s="267"/>
      <c r="MF225" s="267"/>
      <c r="MG225" s="267"/>
      <c r="MH225" s="267"/>
      <c r="MI225" s="267"/>
      <c r="MJ225" s="267"/>
      <c r="MK225" s="267"/>
      <c r="ML225" s="267"/>
      <c r="MM225" s="267"/>
      <c r="MN225" s="267"/>
      <c r="MO225" s="267"/>
      <c r="MP225" s="267"/>
      <c r="MQ225" s="267"/>
      <c r="MR225" s="267"/>
      <c r="MS225" s="267"/>
      <c r="MT225" s="267"/>
      <c r="MU225" s="267"/>
      <c r="MV225" s="267"/>
      <c r="MW225" s="267"/>
      <c r="MX225" s="267"/>
      <c r="MY225" s="267"/>
      <c r="MZ225" s="267"/>
      <c r="NA225" s="267"/>
      <c r="NB225" s="267"/>
      <c r="NC225" s="267"/>
      <c r="ND225" s="267"/>
      <c r="NE225" s="267"/>
      <c r="NF225" s="267"/>
      <c r="NG225" s="267"/>
      <c r="NH225" s="267"/>
      <c r="NI225" s="267"/>
      <c r="NJ225" s="267"/>
      <c r="NK225" s="267"/>
      <c r="NL225" s="267"/>
      <c r="NM225" s="267"/>
      <c r="NN225" s="267"/>
      <c r="NO225" s="267"/>
      <c r="NP225" s="267"/>
      <c r="NQ225" s="267"/>
      <c r="NR225" s="267"/>
      <c r="NS225" s="267"/>
      <c r="NT225" s="267"/>
      <c r="NU225" s="267"/>
      <c r="NV225" s="267"/>
      <c r="NW225" s="267"/>
      <c r="NX225" s="267"/>
      <c r="NY225" s="267"/>
      <c r="NZ225" s="267"/>
      <c r="OA225" s="267"/>
      <c r="OB225" s="267"/>
      <c r="OC225" s="267"/>
      <c r="OD225" s="267"/>
      <c r="OE225" s="267"/>
      <c r="OF225" s="267"/>
      <c r="OG225" s="267"/>
      <c r="OH225" s="267"/>
      <c r="OI225" s="267"/>
      <c r="OJ225" s="267"/>
      <c r="OK225" s="267"/>
      <c r="OL225" s="267"/>
      <c r="OM225" s="267"/>
      <c r="ON225" s="267"/>
      <c r="OO225" s="267"/>
      <c r="OP225" s="267"/>
      <c r="OQ225" s="267"/>
      <c r="OR225" s="267"/>
      <c r="OS225" s="267"/>
      <c r="OT225" s="267"/>
      <c r="OU225" s="267"/>
      <c r="OV225" s="267"/>
      <c r="OW225" s="267"/>
      <c r="OX225" s="267"/>
      <c r="OY225" s="267"/>
      <c r="OZ225" s="267"/>
      <c r="PA225" s="267"/>
      <c r="PB225" s="267"/>
      <c r="PC225" s="267"/>
      <c r="PD225" s="267"/>
      <c r="PE225" s="267"/>
      <c r="PF225" s="267"/>
      <c r="PG225" s="267"/>
      <c r="PH225" s="267"/>
      <c r="PI225" s="267"/>
      <c r="PJ225" s="267"/>
      <c r="PK225" s="267"/>
      <c r="PL225" s="267"/>
      <c r="PM225" s="267"/>
      <c r="PN225" s="267"/>
      <c r="PO225" s="267"/>
      <c r="PP225" s="267"/>
      <c r="PQ225" s="267"/>
      <c r="PR225" s="267"/>
      <c r="PS225" s="267"/>
      <c r="PT225" s="267"/>
      <c r="PU225" s="267"/>
      <c r="PV225" s="267"/>
      <c r="PW225" s="267"/>
      <c r="PX225" s="267"/>
      <c r="PY225" s="267"/>
      <c r="PZ225" s="267"/>
      <c r="QA225" s="267"/>
      <c r="QB225" s="267"/>
      <c r="QC225" s="267"/>
      <c r="QD225" s="267"/>
      <c r="QE225" s="267"/>
      <c r="QF225" s="267"/>
      <c r="QG225" s="267"/>
      <c r="QH225" s="267"/>
      <c r="QI225" s="267"/>
      <c r="QJ225" s="267"/>
      <c r="QK225" s="267"/>
      <c r="QL225" s="267"/>
      <c r="QM225" s="267"/>
      <c r="QN225" s="267"/>
      <c r="QO225" s="267"/>
      <c r="QP225" s="267"/>
      <c r="QQ225" s="267"/>
      <c r="QR225" s="267"/>
      <c r="QS225" s="267"/>
      <c r="QT225" s="267"/>
      <c r="QU225" s="267"/>
      <c r="QV225" s="267"/>
      <c r="QW225" s="267"/>
      <c r="QX225" s="267"/>
      <c r="QY225" s="267"/>
      <c r="QZ225" s="267"/>
      <c r="RA225" s="267"/>
      <c r="RB225" s="267"/>
      <c r="RC225" s="267"/>
      <c r="RD225" s="267"/>
      <c r="RE225" s="267"/>
      <c r="RF225" s="267"/>
      <c r="RG225" s="267"/>
      <c r="RH225" s="267"/>
      <c r="RI225" s="267"/>
      <c r="RJ225" s="267"/>
      <c r="RK225" s="267"/>
      <c r="RL225" s="267"/>
      <c r="RM225" s="267"/>
      <c r="RN225" s="267"/>
      <c r="RO225" s="267"/>
      <c r="RP225" s="267"/>
      <c r="RQ225" s="267"/>
      <c r="RR225" s="267"/>
      <c r="RS225" s="267"/>
      <c r="RT225" s="267"/>
      <c r="RU225" s="267"/>
      <c r="RV225" s="267"/>
      <c r="RW225" s="267"/>
      <c r="RX225" s="267"/>
      <c r="RY225" s="267"/>
      <c r="RZ225" s="267"/>
      <c r="SA225" s="267"/>
      <c r="SB225" s="267"/>
      <c r="SC225" s="267"/>
      <c r="SD225" s="267"/>
      <c r="SE225" s="267"/>
      <c r="SF225" s="267"/>
      <c r="SG225" s="267"/>
      <c r="SH225" s="267"/>
      <c r="SI225" s="267"/>
      <c r="SJ225" s="267"/>
      <c r="SK225" s="267"/>
      <c r="SL225" s="267"/>
      <c r="SM225" s="267"/>
      <c r="SN225" s="267"/>
      <c r="SO225" s="267"/>
      <c r="SP225" s="267"/>
      <c r="SQ225" s="267"/>
      <c r="SR225" s="267"/>
      <c r="SS225" s="267"/>
      <c r="ST225" s="267"/>
      <c r="SU225" s="267"/>
      <c r="SV225" s="267"/>
      <c r="SW225" s="267"/>
      <c r="SX225" s="267"/>
      <c r="SY225" s="267"/>
      <c r="SZ225" s="267"/>
      <c r="TA225" s="267"/>
      <c r="TB225" s="267"/>
      <c r="TC225" s="267"/>
      <c r="TD225" s="267"/>
      <c r="TE225" s="267"/>
      <c r="TF225" s="267"/>
      <c r="TG225" s="267"/>
      <c r="TH225" s="267"/>
      <c r="TI225" s="267"/>
      <c r="TJ225" s="267"/>
      <c r="TK225" s="267"/>
      <c r="TL225" s="267"/>
      <c r="TM225" s="267"/>
      <c r="TN225" s="267"/>
      <c r="TO225" s="267"/>
      <c r="TP225" s="267"/>
      <c r="TQ225" s="267"/>
      <c r="TR225" s="267"/>
      <c r="TS225" s="267"/>
      <c r="TT225" s="267"/>
      <c r="TU225" s="267"/>
      <c r="TV225" s="267"/>
      <c r="TW225" s="267"/>
      <c r="TX225" s="267"/>
      <c r="TY225" s="267"/>
      <c r="TZ225" s="267"/>
      <c r="UA225" s="267"/>
      <c r="UB225" s="267"/>
      <c r="UC225" s="267"/>
      <c r="UD225" s="267"/>
      <c r="UE225" s="267"/>
      <c r="UF225" s="267"/>
      <c r="UG225" s="267"/>
      <c r="UH225" s="267"/>
      <c r="UI225" s="267"/>
      <c r="UJ225" s="267"/>
      <c r="UK225" s="267"/>
      <c r="UL225" s="267"/>
      <c r="UM225" s="267"/>
      <c r="UN225" s="267"/>
      <c r="UO225" s="267"/>
      <c r="UP225" s="267"/>
      <c r="UQ225" s="267"/>
      <c r="UR225" s="267"/>
      <c r="US225" s="267"/>
      <c r="UT225" s="267"/>
      <c r="UU225" s="267"/>
      <c r="UV225" s="267"/>
      <c r="UW225" s="267"/>
      <c r="UX225" s="267"/>
      <c r="UY225" s="267"/>
      <c r="UZ225" s="267"/>
      <c r="VA225" s="267"/>
      <c r="VB225" s="267"/>
      <c r="VC225" s="267"/>
      <c r="VD225" s="267"/>
      <c r="VE225" s="267"/>
      <c r="VF225" s="267"/>
      <c r="VG225" s="267"/>
      <c r="VH225" s="267"/>
      <c r="VI225" s="267"/>
      <c r="VJ225" s="267"/>
      <c r="VK225" s="267"/>
      <c r="VL225" s="267"/>
      <c r="VM225" s="267"/>
      <c r="VN225" s="267"/>
      <c r="VO225" s="267"/>
      <c r="VP225" s="267"/>
      <c r="VQ225" s="267"/>
      <c r="VR225" s="267"/>
      <c r="VS225" s="267"/>
      <c r="VT225" s="267"/>
      <c r="VU225" s="267"/>
      <c r="VV225" s="267"/>
      <c r="VW225" s="267"/>
      <c r="VX225" s="267"/>
      <c r="VY225" s="267"/>
      <c r="VZ225" s="267"/>
      <c r="WA225" s="267"/>
      <c r="WB225" s="267"/>
      <c r="WC225" s="267"/>
      <c r="WD225" s="267"/>
      <c r="WE225" s="267"/>
      <c r="WF225" s="267"/>
      <c r="WG225" s="267"/>
      <c r="WH225" s="267"/>
      <c r="WI225" s="267"/>
      <c r="WJ225" s="267"/>
      <c r="WK225" s="267"/>
      <c r="WL225" s="267"/>
      <c r="WM225" s="267"/>
      <c r="WN225" s="267"/>
      <c r="WO225" s="267"/>
      <c r="WP225" s="267"/>
      <c r="WQ225" s="267"/>
      <c r="WR225" s="267"/>
      <c r="WS225" s="267"/>
      <c r="WT225" s="267"/>
      <c r="WU225" s="267"/>
      <c r="WV225" s="267"/>
      <c r="WW225" s="267"/>
      <c r="WX225" s="267"/>
      <c r="WY225" s="267"/>
      <c r="WZ225" s="267"/>
      <c r="XA225" s="267"/>
      <c r="XB225" s="267"/>
      <c r="XC225" s="267"/>
      <c r="XD225" s="267"/>
      <c r="XE225" s="267"/>
      <c r="XF225" s="267"/>
      <c r="XG225" s="267"/>
      <c r="XH225" s="267"/>
      <c r="XI225" s="267"/>
      <c r="XJ225" s="267"/>
      <c r="XK225" s="267"/>
      <c r="XL225" s="267"/>
      <c r="XM225" s="267"/>
      <c r="XN225" s="267"/>
      <c r="XO225" s="267"/>
      <c r="XP225" s="267"/>
      <c r="XQ225" s="267"/>
      <c r="XR225" s="267"/>
      <c r="XS225" s="267"/>
      <c r="XT225" s="267"/>
      <c r="XU225" s="267"/>
      <c r="XV225" s="267"/>
      <c r="XW225" s="267"/>
      <c r="XX225" s="267"/>
      <c r="XY225" s="267"/>
      <c r="XZ225" s="267"/>
      <c r="YA225" s="267"/>
      <c r="YB225" s="267"/>
      <c r="YC225" s="267"/>
      <c r="YD225" s="267"/>
      <c r="YE225" s="267"/>
      <c r="YF225" s="267"/>
      <c r="YG225" s="267"/>
      <c r="YH225" s="267"/>
      <c r="YI225" s="267"/>
      <c r="YJ225" s="267"/>
      <c r="YK225" s="267"/>
      <c r="YL225" s="267"/>
      <c r="YM225" s="267"/>
      <c r="YN225" s="267"/>
      <c r="YO225" s="267"/>
      <c r="YP225" s="267"/>
      <c r="YQ225" s="267"/>
      <c r="YR225" s="267"/>
      <c r="YS225" s="267"/>
      <c r="YT225" s="267"/>
      <c r="YU225" s="267"/>
      <c r="YV225" s="267"/>
      <c r="YW225" s="267"/>
      <c r="YX225" s="267"/>
      <c r="YY225" s="267"/>
      <c r="YZ225" s="267"/>
      <c r="ZA225" s="267"/>
      <c r="ZB225" s="267"/>
      <c r="ZC225" s="267"/>
      <c r="ZD225" s="267"/>
      <c r="ZE225" s="267"/>
      <c r="ZF225" s="267"/>
      <c r="ZG225" s="267"/>
      <c r="ZH225" s="267"/>
      <c r="ZI225" s="267"/>
      <c r="ZJ225" s="267"/>
      <c r="ZK225" s="267"/>
      <c r="ZL225" s="267"/>
      <c r="ZM225" s="267"/>
      <c r="ZN225" s="267"/>
      <c r="ZO225" s="267"/>
      <c r="ZP225" s="267"/>
      <c r="ZQ225" s="267"/>
      <c r="ZR225" s="267"/>
      <c r="ZS225" s="267"/>
      <c r="ZT225" s="267"/>
      <c r="ZU225" s="267"/>
      <c r="ZV225" s="267"/>
      <c r="ZW225" s="267"/>
      <c r="ZX225" s="267"/>
      <c r="ZY225" s="267"/>
      <c r="ZZ225" s="267"/>
      <c r="AAA225" s="267"/>
      <c r="AAB225" s="267"/>
      <c r="AAC225" s="267"/>
      <c r="AAD225" s="267"/>
      <c r="AAE225" s="267"/>
      <c r="AAF225" s="267"/>
      <c r="AAG225" s="267"/>
      <c r="AAH225" s="267"/>
      <c r="AAI225" s="267"/>
      <c r="AAJ225" s="267"/>
      <c r="AAK225" s="267"/>
      <c r="AAL225" s="267"/>
      <c r="AAM225" s="267"/>
      <c r="AAN225" s="267"/>
      <c r="AAO225" s="267"/>
      <c r="AAP225" s="267"/>
      <c r="AAQ225" s="267"/>
      <c r="AAR225" s="267"/>
      <c r="AAS225" s="267"/>
      <c r="AAT225" s="267"/>
      <c r="AAU225" s="267"/>
      <c r="AAV225" s="267"/>
      <c r="AAW225" s="267"/>
      <c r="AAX225" s="267"/>
      <c r="AAY225" s="267"/>
      <c r="AAZ225" s="267"/>
      <c r="ABA225" s="267"/>
      <c r="ABB225" s="267"/>
      <c r="ABC225" s="267"/>
      <c r="ABD225" s="267"/>
      <c r="ABE225" s="267"/>
      <c r="ABF225" s="267"/>
      <c r="ABG225" s="267"/>
      <c r="ABH225" s="267"/>
      <c r="ABI225" s="267"/>
      <c r="ABJ225" s="267"/>
      <c r="ABK225" s="267"/>
      <c r="ABL225" s="267"/>
      <c r="ABM225" s="267"/>
      <c r="ABN225" s="267"/>
      <c r="ABO225" s="267"/>
      <c r="ABP225" s="267"/>
      <c r="ABQ225" s="267"/>
      <c r="ABR225" s="267"/>
      <c r="ABS225" s="267"/>
      <c r="ABT225" s="267"/>
      <c r="ABU225" s="267"/>
      <c r="ABV225" s="267"/>
      <c r="ABW225" s="267"/>
      <c r="ABX225" s="267"/>
      <c r="ABY225" s="267"/>
      <c r="ABZ225" s="267"/>
      <c r="ACA225" s="267"/>
      <c r="ACB225" s="267"/>
      <c r="ACC225" s="267"/>
      <c r="ACD225" s="267"/>
      <c r="ACE225" s="267"/>
      <c r="ACF225" s="267"/>
      <c r="ACG225" s="267"/>
      <c r="ACH225" s="267"/>
      <c r="ACI225" s="267"/>
      <c r="ACJ225" s="267"/>
      <c r="ACK225" s="267"/>
      <c r="ACL225" s="267"/>
      <c r="ACM225" s="267"/>
      <c r="ACN225" s="267"/>
      <c r="ACO225" s="267"/>
      <c r="ACP225" s="267"/>
      <c r="ACQ225" s="267"/>
      <c r="ACR225" s="267"/>
      <c r="ACS225" s="267"/>
      <c r="ACT225" s="267"/>
      <c r="ACU225" s="267"/>
      <c r="ACV225" s="267"/>
      <c r="ACW225" s="267"/>
      <c r="ACX225" s="267"/>
      <c r="ACY225" s="267"/>
      <c r="ACZ225" s="267"/>
      <c r="ADA225" s="267"/>
      <c r="ADB225" s="267"/>
      <c r="ADC225" s="267"/>
      <c r="ADD225" s="267"/>
      <c r="ADE225" s="267"/>
      <c r="ADF225" s="267"/>
      <c r="ADG225" s="267"/>
      <c r="ADH225" s="267"/>
      <c r="ADI225" s="267"/>
      <c r="ADJ225" s="267"/>
      <c r="ADK225" s="267"/>
      <c r="ADL225" s="267"/>
      <c r="ADM225" s="267"/>
      <c r="ADN225" s="267"/>
      <c r="ADO225" s="267"/>
      <c r="ADP225" s="267"/>
      <c r="ADQ225" s="267"/>
      <c r="ADR225" s="267"/>
      <c r="ADS225" s="267"/>
      <c r="ADT225" s="267"/>
      <c r="ADU225" s="267"/>
      <c r="ADV225" s="267"/>
      <c r="ADW225" s="267"/>
      <c r="ADX225" s="267"/>
      <c r="ADY225" s="267"/>
      <c r="ADZ225" s="267"/>
      <c r="AEA225" s="267"/>
      <c r="AEB225" s="267"/>
      <c r="AEC225" s="267"/>
      <c r="AED225" s="267"/>
      <c r="AEE225" s="267"/>
      <c r="AEF225" s="267"/>
      <c r="AEG225" s="267"/>
      <c r="AEH225" s="267"/>
      <c r="AEI225" s="267"/>
      <c r="AEJ225" s="267"/>
      <c r="AEK225" s="267"/>
      <c r="AEL225" s="267"/>
      <c r="AEM225" s="267"/>
      <c r="AEN225" s="267"/>
      <c r="AEO225" s="267"/>
      <c r="AEP225" s="267"/>
      <c r="AEQ225" s="267"/>
      <c r="AER225" s="267"/>
      <c r="AES225" s="267"/>
      <c r="AET225" s="267"/>
      <c r="AEU225" s="267"/>
      <c r="AEV225" s="267"/>
      <c r="AEW225" s="267"/>
      <c r="AEX225" s="267"/>
      <c r="AEY225" s="267"/>
      <c r="AEZ225" s="267"/>
      <c r="AFA225" s="267"/>
      <c r="AFB225" s="267"/>
      <c r="AFC225" s="267"/>
      <c r="AFD225" s="267"/>
      <c r="AFE225" s="267"/>
      <c r="AFF225" s="267"/>
      <c r="AFG225" s="267"/>
      <c r="AFH225" s="267"/>
      <c r="AFI225" s="267"/>
      <c r="AFJ225" s="267"/>
      <c r="AFK225" s="267"/>
      <c r="AFL225" s="267"/>
      <c r="AFM225" s="267"/>
      <c r="AFN225" s="267"/>
      <c r="AFO225" s="267"/>
      <c r="AFP225" s="267"/>
      <c r="AFQ225" s="267"/>
      <c r="AFR225" s="267"/>
      <c r="AFS225" s="267"/>
      <c r="AFT225" s="267"/>
      <c r="AFU225" s="267"/>
      <c r="AFV225" s="267"/>
      <c r="AFW225" s="267"/>
      <c r="AFX225" s="267"/>
      <c r="AFY225" s="267"/>
      <c r="AFZ225" s="267"/>
      <c r="AGA225" s="267"/>
      <c r="AGB225" s="267"/>
      <c r="AGC225" s="267"/>
      <c r="AGD225" s="267"/>
      <c r="AGE225" s="267"/>
      <c r="AGF225" s="267"/>
      <c r="AGG225" s="267"/>
      <c r="AGH225" s="267"/>
      <c r="AGI225" s="267"/>
      <c r="AGJ225" s="267"/>
      <c r="AGK225" s="267"/>
      <c r="AGL225" s="267"/>
      <c r="AGM225" s="267"/>
      <c r="AGN225" s="267"/>
      <c r="AGO225" s="267"/>
      <c r="AGP225" s="267"/>
      <c r="AGQ225" s="267"/>
      <c r="AGR225" s="267"/>
      <c r="AGS225" s="267"/>
      <c r="AGT225" s="267"/>
      <c r="AGU225" s="267"/>
      <c r="AGV225" s="267"/>
      <c r="AGW225" s="267"/>
      <c r="AGX225" s="267"/>
      <c r="AGY225" s="267"/>
      <c r="AGZ225" s="267"/>
      <c r="AHA225" s="267"/>
      <c r="AHB225" s="267"/>
      <c r="AHC225" s="267"/>
      <c r="AHD225" s="267"/>
      <c r="AHE225" s="267"/>
      <c r="AHF225" s="267"/>
      <c r="AHG225" s="267"/>
      <c r="AHH225" s="267"/>
      <c r="AHI225" s="267"/>
      <c r="AHJ225" s="267"/>
      <c r="AHK225" s="267"/>
      <c r="AHL225" s="267"/>
      <c r="AHM225" s="267"/>
      <c r="AHN225" s="267"/>
      <c r="AHO225" s="267"/>
      <c r="AHP225" s="267"/>
      <c r="AHQ225" s="267"/>
      <c r="AHR225" s="267"/>
      <c r="AHS225" s="267"/>
      <c r="AHT225" s="267"/>
      <c r="AHU225" s="267"/>
      <c r="AHV225" s="267"/>
      <c r="AHW225" s="267"/>
      <c r="AHX225" s="267"/>
      <c r="AHY225" s="267"/>
      <c r="AHZ225" s="267"/>
      <c r="AIA225" s="267"/>
      <c r="AIB225" s="267"/>
      <c r="AIC225" s="267"/>
      <c r="AID225" s="267"/>
      <c r="AIE225" s="267"/>
      <c r="AIF225" s="267"/>
      <c r="AIG225" s="267"/>
      <c r="AIH225" s="267"/>
      <c r="AII225" s="267"/>
      <c r="AIJ225" s="267"/>
      <c r="AIK225" s="267"/>
      <c r="AIL225" s="267"/>
      <c r="AIM225" s="267"/>
      <c r="AIN225" s="267"/>
      <c r="AIO225" s="267"/>
      <c r="AIP225" s="267"/>
      <c r="AIQ225" s="267"/>
      <c r="AIR225" s="267"/>
      <c r="AIS225" s="267"/>
      <c r="AIT225" s="267"/>
      <c r="AIU225" s="267"/>
      <c r="AIV225" s="267"/>
      <c r="AIW225" s="267"/>
      <c r="AIX225" s="267"/>
      <c r="AIY225" s="267"/>
      <c r="AIZ225" s="267"/>
      <c r="AJA225" s="267"/>
      <c r="AJB225" s="267"/>
      <c r="AJC225" s="267"/>
      <c r="AJD225" s="267"/>
      <c r="AJE225" s="267"/>
      <c r="AJF225" s="267"/>
      <c r="AJG225" s="267"/>
      <c r="AJH225" s="267"/>
      <c r="AJI225" s="267"/>
      <c r="AJJ225" s="267"/>
      <c r="AJK225" s="267"/>
      <c r="AJL225" s="267"/>
      <c r="AJM225" s="267"/>
      <c r="AJN225" s="267"/>
      <c r="AJO225" s="267"/>
      <c r="AJP225" s="267"/>
      <c r="AJQ225" s="267"/>
      <c r="AJR225" s="267"/>
      <c r="AJS225" s="267"/>
      <c r="AJT225" s="267"/>
      <c r="AJU225" s="267"/>
      <c r="AJV225" s="267"/>
      <c r="AJW225" s="267"/>
      <c r="AJX225" s="267"/>
      <c r="AJY225" s="267"/>
      <c r="AJZ225" s="267"/>
      <c r="AKA225" s="267"/>
      <c r="AKB225" s="267"/>
      <c r="AKC225" s="267"/>
      <c r="AKD225" s="267"/>
      <c r="AKE225" s="267"/>
      <c r="AKF225" s="267"/>
      <c r="AKG225" s="267"/>
      <c r="AKH225" s="267"/>
      <c r="AKI225" s="267"/>
      <c r="AKJ225" s="267"/>
      <c r="AKK225" s="267"/>
      <c r="AKL225" s="267"/>
      <c r="AKM225" s="267"/>
      <c r="AKN225" s="267"/>
      <c r="AKO225" s="267"/>
      <c r="AKP225" s="267"/>
      <c r="AKQ225" s="267"/>
      <c r="AKR225" s="267"/>
      <c r="AKS225" s="267"/>
      <c r="AKT225" s="267"/>
      <c r="AKU225" s="267"/>
      <c r="AKV225" s="267"/>
      <c r="AKW225" s="267"/>
      <c r="AKX225" s="267"/>
      <c r="AKY225" s="267"/>
      <c r="AKZ225" s="267"/>
      <c r="ALA225" s="267"/>
      <c r="ALB225" s="267"/>
      <c r="ALC225" s="267"/>
      <c r="ALD225" s="267"/>
      <c r="ALE225" s="267"/>
      <c r="ALF225" s="267"/>
      <c r="ALG225" s="267"/>
      <c r="ALH225" s="267"/>
      <c r="ALI225" s="267"/>
      <c r="ALJ225" s="267"/>
      <c r="ALK225" s="267"/>
      <c r="ALL225" s="267"/>
      <c r="ALM225" s="267"/>
      <c r="ALN225" s="267"/>
      <c r="ALO225" s="267"/>
      <c r="ALP225" s="267"/>
      <c r="ALQ225" s="267"/>
      <c r="ALR225" s="267"/>
      <c r="ALS225" s="267"/>
      <c r="ALT225" s="267"/>
      <c r="ALU225" s="267"/>
      <c r="ALV225" s="267"/>
      <c r="ALW225" s="267"/>
      <c r="ALX225" s="267"/>
      <c r="ALY225" s="267"/>
      <c r="ALZ225" s="267"/>
      <c r="AMA225" s="267"/>
      <c r="AMB225" s="267"/>
      <c r="AMC225" s="267"/>
      <c r="AMD225" s="267"/>
      <c r="AME225" s="267"/>
      <c r="AMF225" s="267"/>
      <c r="AMG225" s="267"/>
      <c r="AMH225" s="267"/>
    </row>
    <row r="226" spans="1:1024" s="239" customFormat="1" ht="12.75">
      <c r="A226" s="1012" t="s">
        <v>2479</v>
      </c>
      <c r="B226" s="1007" t="s">
        <v>8430</v>
      </c>
      <c r="C226" s="1047">
        <v>733439999.88</v>
      </c>
      <c r="D226" s="1047">
        <v>-438221132.00999999</v>
      </c>
      <c r="E226" s="1047">
        <v>295218867.87</v>
      </c>
      <c r="F226" s="1047">
        <v>152533555.90000001</v>
      </c>
      <c r="G226" s="1047">
        <v>142685311.97</v>
      </c>
      <c r="H226" s="1054">
        <f t="shared" si="3"/>
        <v>0.5166795638792584</v>
      </c>
      <c r="I226" s="100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s="267"/>
      <c r="AG226" s="267"/>
      <c r="AH226" s="267"/>
      <c r="AI226" s="267"/>
      <c r="AJ226" s="267"/>
      <c r="AK226" s="267"/>
      <c r="AL226" s="267"/>
      <c r="AM226" s="267"/>
      <c r="AN226" s="267"/>
      <c r="AO226" s="267"/>
      <c r="AP226" s="267"/>
      <c r="AQ226" s="267"/>
      <c r="AR226" s="267"/>
      <c r="AS226" s="267"/>
      <c r="AT226" s="267"/>
      <c r="AU226" s="267"/>
      <c r="AV226" s="267"/>
      <c r="AW226" s="267"/>
      <c r="AX226" s="267"/>
      <c r="AY226" s="267"/>
      <c r="AZ226" s="267"/>
      <c r="BA226" s="267"/>
      <c r="BB226" s="267"/>
      <c r="BC226" s="267"/>
      <c r="BD226" s="267"/>
      <c r="BE226" s="267"/>
      <c r="BF226" s="267"/>
      <c r="BG226" s="267"/>
      <c r="BH226" s="267"/>
      <c r="BI226" s="267"/>
      <c r="BJ226" s="267"/>
      <c r="BK226" s="267"/>
      <c r="BL226" s="267"/>
      <c r="BM226" s="267"/>
      <c r="BN226" s="267"/>
      <c r="BO226" s="267"/>
      <c r="BP226" s="267"/>
      <c r="BQ226" s="267"/>
      <c r="BR226" s="267"/>
      <c r="BS226" s="267"/>
      <c r="BT226" s="267"/>
      <c r="BU226" s="267"/>
      <c r="BV226" s="267"/>
      <c r="BW226" s="267"/>
      <c r="BX226" s="267"/>
      <c r="BY226" s="267"/>
      <c r="BZ226" s="267"/>
      <c r="CA226" s="267"/>
      <c r="CB226" s="267"/>
      <c r="CC226" s="267"/>
      <c r="CD226" s="267"/>
      <c r="CE226" s="267"/>
      <c r="CF226" s="267"/>
      <c r="CG226" s="267"/>
      <c r="CH226" s="267"/>
      <c r="CI226" s="267"/>
      <c r="CJ226" s="267"/>
      <c r="CK226" s="267"/>
      <c r="CL226" s="267"/>
      <c r="CM226" s="267"/>
      <c r="CN226" s="267"/>
      <c r="CO226" s="267"/>
      <c r="CP226" s="267"/>
      <c r="CQ226" s="267"/>
      <c r="CR226" s="267"/>
      <c r="CS226" s="267"/>
      <c r="CT226" s="267"/>
      <c r="CU226" s="267"/>
      <c r="CV226" s="267"/>
      <c r="CW226" s="267"/>
      <c r="CX226" s="267"/>
      <c r="CY226" s="267"/>
      <c r="CZ226" s="267"/>
      <c r="DA226" s="267"/>
      <c r="DB226" s="267"/>
      <c r="DC226" s="267"/>
      <c r="DD226" s="267"/>
      <c r="DE226" s="267"/>
      <c r="DF226" s="267"/>
      <c r="DG226" s="267"/>
      <c r="DH226" s="267"/>
      <c r="DI226" s="267"/>
      <c r="DJ226" s="267"/>
      <c r="DK226" s="267"/>
      <c r="DL226" s="267"/>
      <c r="DM226" s="267"/>
      <c r="DN226" s="267"/>
      <c r="DO226" s="267"/>
      <c r="DP226" s="267"/>
      <c r="DQ226" s="267"/>
      <c r="DR226" s="267"/>
      <c r="DS226" s="267"/>
      <c r="DT226" s="267"/>
      <c r="DU226" s="267"/>
      <c r="DV226" s="267"/>
      <c r="DW226" s="267"/>
      <c r="DX226" s="267"/>
      <c r="DY226" s="267"/>
      <c r="DZ226" s="267"/>
      <c r="EA226" s="267"/>
      <c r="EB226" s="267"/>
      <c r="EC226" s="267"/>
      <c r="ED226" s="267"/>
      <c r="EE226" s="267"/>
      <c r="EF226" s="267"/>
      <c r="EG226" s="267"/>
      <c r="EH226" s="267"/>
      <c r="EI226" s="267"/>
      <c r="EJ226" s="267"/>
      <c r="EK226" s="267"/>
      <c r="EL226" s="267"/>
      <c r="EM226" s="267"/>
      <c r="EN226" s="267"/>
      <c r="EO226" s="267"/>
      <c r="EP226" s="267"/>
      <c r="EQ226" s="267"/>
      <c r="ER226" s="267"/>
      <c r="ES226" s="267"/>
      <c r="ET226" s="267"/>
      <c r="EU226" s="267"/>
      <c r="EV226" s="267"/>
      <c r="EW226" s="267"/>
      <c r="EX226" s="267"/>
      <c r="EY226" s="267"/>
      <c r="EZ226" s="267"/>
      <c r="FA226" s="267"/>
      <c r="FB226" s="267"/>
      <c r="FC226" s="267"/>
      <c r="FD226" s="267"/>
      <c r="FE226" s="267"/>
      <c r="FF226" s="267"/>
      <c r="FG226" s="267"/>
      <c r="FH226" s="267"/>
      <c r="FI226" s="267"/>
      <c r="FJ226" s="267"/>
      <c r="FK226" s="267"/>
      <c r="FL226" s="267"/>
      <c r="FM226" s="267"/>
      <c r="FN226" s="267"/>
      <c r="FO226" s="267"/>
      <c r="FP226" s="267"/>
      <c r="FQ226" s="267"/>
      <c r="FR226" s="267"/>
      <c r="FS226" s="267"/>
      <c r="FT226" s="267"/>
      <c r="FU226" s="267"/>
      <c r="FV226" s="267"/>
      <c r="FW226" s="267"/>
      <c r="FX226" s="267"/>
      <c r="FY226" s="267"/>
      <c r="FZ226" s="267"/>
      <c r="GA226" s="267"/>
      <c r="GB226" s="267"/>
      <c r="GC226" s="267"/>
      <c r="GD226" s="267"/>
      <c r="GE226" s="267"/>
      <c r="GF226" s="267"/>
      <c r="GG226" s="267"/>
      <c r="GH226" s="267"/>
      <c r="GI226" s="267"/>
      <c r="GJ226" s="267"/>
      <c r="GK226" s="267"/>
      <c r="GL226" s="267"/>
      <c r="GM226" s="267"/>
      <c r="GN226" s="267"/>
      <c r="GO226" s="267"/>
      <c r="GP226" s="267"/>
      <c r="GQ226" s="267"/>
      <c r="GR226" s="267"/>
      <c r="GS226" s="267"/>
      <c r="GT226" s="267"/>
      <c r="GU226" s="267"/>
      <c r="GV226" s="267"/>
      <c r="GW226" s="267"/>
      <c r="GX226" s="267"/>
      <c r="GY226" s="267"/>
      <c r="GZ226" s="267"/>
      <c r="HA226" s="267"/>
      <c r="HB226" s="267"/>
      <c r="HC226" s="267"/>
      <c r="HD226" s="267"/>
      <c r="HE226" s="267"/>
      <c r="HF226" s="267"/>
      <c r="HG226" s="267"/>
      <c r="HH226" s="267"/>
      <c r="HI226" s="267"/>
      <c r="HJ226" s="267"/>
      <c r="HK226" s="267"/>
      <c r="HL226" s="267"/>
      <c r="HM226" s="267"/>
      <c r="HN226" s="267"/>
      <c r="HO226" s="267"/>
      <c r="HP226" s="267"/>
      <c r="HQ226" s="267"/>
      <c r="HR226" s="267"/>
      <c r="HS226" s="267"/>
      <c r="HT226" s="267"/>
      <c r="HU226" s="267"/>
      <c r="HV226" s="267"/>
      <c r="HW226" s="267"/>
      <c r="HX226" s="267"/>
      <c r="HY226" s="267"/>
      <c r="HZ226" s="267"/>
      <c r="IA226" s="267"/>
      <c r="IB226" s="267"/>
      <c r="IC226" s="267"/>
      <c r="ID226" s="267"/>
      <c r="IE226" s="267"/>
      <c r="IF226" s="267"/>
      <c r="IG226" s="267"/>
      <c r="IH226" s="267"/>
      <c r="II226" s="267"/>
      <c r="IJ226" s="267"/>
      <c r="IK226" s="267"/>
      <c r="IL226" s="267"/>
      <c r="IM226" s="267"/>
      <c r="IN226" s="267"/>
      <c r="IO226" s="267"/>
      <c r="IP226" s="267"/>
      <c r="IQ226" s="267"/>
      <c r="IR226" s="267"/>
      <c r="IS226" s="267"/>
      <c r="IT226" s="267"/>
      <c r="IU226" s="267"/>
      <c r="IV226" s="267"/>
      <c r="IW226" s="267"/>
      <c r="IX226" s="267"/>
      <c r="IY226" s="267"/>
      <c r="IZ226" s="267"/>
      <c r="JA226" s="267"/>
      <c r="JB226" s="267"/>
      <c r="JC226" s="267"/>
      <c r="JD226" s="267"/>
      <c r="JE226" s="267"/>
      <c r="JF226" s="267"/>
      <c r="JG226" s="267"/>
      <c r="JH226" s="267"/>
      <c r="JI226" s="267"/>
      <c r="JJ226" s="267"/>
      <c r="JK226" s="267"/>
      <c r="JL226" s="267"/>
      <c r="JM226" s="267"/>
      <c r="JN226" s="267"/>
      <c r="JO226" s="267"/>
      <c r="JP226" s="267"/>
      <c r="JQ226" s="267"/>
      <c r="JR226" s="267"/>
      <c r="JS226" s="267"/>
      <c r="JT226" s="267"/>
      <c r="JU226" s="267"/>
      <c r="JV226" s="267"/>
      <c r="JW226" s="267"/>
      <c r="JX226" s="267"/>
      <c r="JY226" s="267"/>
      <c r="JZ226" s="267"/>
      <c r="KA226" s="267"/>
      <c r="KB226" s="267"/>
      <c r="KC226" s="267"/>
      <c r="KD226" s="267"/>
      <c r="KE226" s="267"/>
      <c r="KF226" s="267"/>
      <c r="KG226" s="267"/>
      <c r="KH226" s="267"/>
      <c r="KI226" s="267"/>
      <c r="KJ226" s="267"/>
      <c r="KK226" s="267"/>
      <c r="KL226" s="267"/>
      <c r="KM226" s="267"/>
      <c r="KN226" s="267"/>
      <c r="KO226" s="267"/>
      <c r="KP226" s="267"/>
      <c r="KQ226" s="267"/>
      <c r="KR226" s="267"/>
      <c r="KS226" s="267"/>
      <c r="KT226" s="267"/>
      <c r="KU226" s="267"/>
      <c r="KV226" s="267"/>
      <c r="KW226" s="267"/>
      <c r="KX226" s="267"/>
      <c r="KY226" s="267"/>
      <c r="KZ226" s="267"/>
      <c r="LA226" s="267"/>
      <c r="LB226" s="267"/>
      <c r="LC226" s="267"/>
      <c r="LD226" s="267"/>
      <c r="LE226" s="267"/>
      <c r="LF226" s="267"/>
      <c r="LG226" s="267"/>
      <c r="LH226" s="267"/>
      <c r="LI226" s="267"/>
      <c r="LJ226" s="267"/>
      <c r="LK226" s="267"/>
      <c r="LL226" s="267"/>
      <c r="LM226" s="267"/>
      <c r="LN226" s="267"/>
      <c r="LO226" s="267"/>
      <c r="LP226" s="267"/>
      <c r="LQ226" s="267"/>
      <c r="LR226" s="267"/>
      <c r="LS226" s="267"/>
      <c r="LT226" s="267"/>
      <c r="LU226" s="267"/>
      <c r="LV226" s="267"/>
      <c r="LW226" s="267"/>
      <c r="LX226" s="267"/>
      <c r="LY226" s="267"/>
      <c r="LZ226" s="267"/>
      <c r="MA226" s="267"/>
      <c r="MB226" s="267"/>
      <c r="MC226" s="267"/>
      <c r="MD226" s="267"/>
      <c r="ME226" s="267"/>
      <c r="MF226" s="267"/>
      <c r="MG226" s="267"/>
      <c r="MH226" s="267"/>
      <c r="MI226" s="267"/>
      <c r="MJ226" s="267"/>
      <c r="MK226" s="267"/>
      <c r="ML226" s="267"/>
      <c r="MM226" s="267"/>
      <c r="MN226" s="267"/>
      <c r="MO226" s="267"/>
      <c r="MP226" s="267"/>
      <c r="MQ226" s="267"/>
      <c r="MR226" s="267"/>
      <c r="MS226" s="267"/>
      <c r="MT226" s="267"/>
      <c r="MU226" s="267"/>
      <c r="MV226" s="267"/>
      <c r="MW226" s="267"/>
      <c r="MX226" s="267"/>
      <c r="MY226" s="267"/>
      <c r="MZ226" s="267"/>
      <c r="NA226" s="267"/>
      <c r="NB226" s="267"/>
      <c r="NC226" s="267"/>
      <c r="ND226" s="267"/>
      <c r="NE226" s="267"/>
      <c r="NF226" s="267"/>
      <c r="NG226" s="267"/>
      <c r="NH226" s="267"/>
      <c r="NI226" s="267"/>
      <c r="NJ226" s="267"/>
      <c r="NK226" s="267"/>
      <c r="NL226" s="267"/>
      <c r="NM226" s="267"/>
      <c r="NN226" s="267"/>
      <c r="NO226" s="267"/>
      <c r="NP226" s="267"/>
      <c r="NQ226" s="267"/>
      <c r="NR226" s="267"/>
      <c r="NS226" s="267"/>
      <c r="NT226" s="267"/>
      <c r="NU226" s="267"/>
      <c r="NV226" s="267"/>
      <c r="NW226" s="267"/>
      <c r="NX226" s="267"/>
      <c r="NY226" s="267"/>
      <c r="NZ226" s="267"/>
      <c r="OA226" s="267"/>
      <c r="OB226" s="267"/>
      <c r="OC226" s="267"/>
      <c r="OD226" s="267"/>
      <c r="OE226" s="267"/>
      <c r="OF226" s="267"/>
      <c r="OG226" s="267"/>
      <c r="OH226" s="267"/>
      <c r="OI226" s="267"/>
      <c r="OJ226" s="267"/>
      <c r="OK226" s="267"/>
      <c r="OL226" s="267"/>
      <c r="OM226" s="267"/>
      <c r="ON226" s="267"/>
      <c r="OO226" s="267"/>
      <c r="OP226" s="267"/>
      <c r="OQ226" s="267"/>
      <c r="OR226" s="267"/>
      <c r="OS226" s="267"/>
      <c r="OT226" s="267"/>
      <c r="OU226" s="267"/>
      <c r="OV226" s="267"/>
      <c r="OW226" s="267"/>
      <c r="OX226" s="267"/>
      <c r="OY226" s="267"/>
      <c r="OZ226" s="267"/>
      <c r="PA226" s="267"/>
      <c r="PB226" s="267"/>
      <c r="PC226" s="267"/>
      <c r="PD226" s="267"/>
      <c r="PE226" s="267"/>
      <c r="PF226" s="267"/>
      <c r="PG226" s="267"/>
      <c r="PH226" s="267"/>
      <c r="PI226" s="267"/>
      <c r="PJ226" s="267"/>
      <c r="PK226" s="267"/>
      <c r="PL226" s="267"/>
      <c r="PM226" s="267"/>
      <c r="PN226" s="267"/>
      <c r="PO226" s="267"/>
      <c r="PP226" s="267"/>
      <c r="PQ226" s="267"/>
      <c r="PR226" s="267"/>
      <c r="PS226" s="267"/>
      <c r="PT226" s="267"/>
      <c r="PU226" s="267"/>
      <c r="PV226" s="267"/>
      <c r="PW226" s="267"/>
      <c r="PX226" s="267"/>
      <c r="PY226" s="267"/>
      <c r="PZ226" s="267"/>
      <c r="QA226" s="267"/>
      <c r="QB226" s="267"/>
      <c r="QC226" s="267"/>
      <c r="QD226" s="267"/>
      <c r="QE226" s="267"/>
      <c r="QF226" s="267"/>
      <c r="QG226" s="267"/>
      <c r="QH226" s="267"/>
      <c r="QI226" s="267"/>
      <c r="QJ226" s="267"/>
      <c r="QK226" s="267"/>
      <c r="QL226" s="267"/>
      <c r="QM226" s="267"/>
      <c r="QN226" s="267"/>
      <c r="QO226" s="267"/>
      <c r="QP226" s="267"/>
      <c r="QQ226" s="267"/>
      <c r="QR226" s="267"/>
      <c r="QS226" s="267"/>
      <c r="QT226" s="267"/>
      <c r="QU226" s="267"/>
      <c r="QV226" s="267"/>
      <c r="QW226" s="267"/>
      <c r="QX226" s="267"/>
      <c r="QY226" s="267"/>
      <c r="QZ226" s="267"/>
      <c r="RA226" s="267"/>
      <c r="RB226" s="267"/>
      <c r="RC226" s="267"/>
      <c r="RD226" s="267"/>
      <c r="RE226" s="267"/>
      <c r="RF226" s="267"/>
      <c r="RG226" s="267"/>
      <c r="RH226" s="267"/>
      <c r="RI226" s="267"/>
      <c r="RJ226" s="267"/>
      <c r="RK226" s="267"/>
      <c r="RL226" s="267"/>
      <c r="RM226" s="267"/>
      <c r="RN226" s="267"/>
      <c r="RO226" s="267"/>
      <c r="RP226" s="267"/>
      <c r="RQ226" s="267"/>
      <c r="RR226" s="267"/>
      <c r="RS226" s="267"/>
      <c r="RT226" s="267"/>
      <c r="RU226" s="267"/>
      <c r="RV226" s="267"/>
      <c r="RW226" s="267"/>
      <c r="RX226" s="267"/>
      <c r="RY226" s="267"/>
      <c r="RZ226" s="267"/>
      <c r="SA226" s="267"/>
      <c r="SB226" s="267"/>
      <c r="SC226" s="267"/>
      <c r="SD226" s="267"/>
      <c r="SE226" s="267"/>
      <c r="SF226" s="267"/>
      <c r="SG226" s="267"/>
      <c r="SH226" s="267"/>
      <c r="SI226" s="267"/>
      <c r="SJ226" s="267"/>
      <c r="SK226" s="267"/>
      <c r="SL226" s="267"/>
      <c r="SM226" s="267"/>
      <c r="SN226" s="267"/>
      <c r="SO226" s="267"/>
      <c r="SP226" s="267"/>
      <c r="SQ226" s="267"/>
      <c r="SR226" s="267"/>
      <c r="SS226" s="267"/>
      <c r="ST226" s="267"/>
      <c r="SU226" s="267"/>
      <c r="SV226" s="267"/>
      <c r="SW226" s="267"/>
      <c r="SX226" s="267"/>
      <c r="SY226" s="267"/>
      <c r="SZ226" s="267"/>
      <c r="TA226" s="267"/>
      <c r="TB226" s="267"/>
      <c r="TC226" s="267"/>
      <c r="TD226" s="267"/>
      <c r="TE226" s="267"/>
      <c r="TF226" s="267"/>
      <c r="TG226" s="267"/>
      <c r="TH226" s="267"/>
      <c r="TI226" s="267"/>
      <c r="TJ226" s="267"/>
      <c r="TK226" s="267"/>
      <c r="TL226" s="267"/>
      <c r="TM226" s="267"/>
      <c r="TN226" s="267"/>
      <c r="TO226" s="267"/>
      <c r="TP226" s="267"/>
      <c r="TQ226" s="267"/>
      <c r="TR226" s="267"/>
      <c r="TS226" s="267"/>
      <c r="TT226" s="267"/>
      <c r="TU226" s="267"/>
      <c r="TV226" s="267"/>
      <c r="TW226" s="267"/>
      <c r="TX226" s="267"/>
      <c r="TY226" s="267"/>
      <c r="TZ226" s="267"/>
      <c r="UA226" s="267"/>
      <c r="UB226" s="267"/>
      <c r="UC226" s="267"/>
      <c r="UD226" s="267"/>
      <c r="UE226" s="267"/>
      <c r="UF226" s="267"/>
      <c r="UG226" s="267"/>
      <c r="UH226" s="267"/>
      <c r="UI226" s="267"/>
      <c r="UJ226" s="267"/>
      <c r="UK226" s="267"/>
      <c r="UL226" s="267"/>
      <c r="UM226" s="267"/>
      <c r="UN226" s="267"/>
      <c r="UO226" s="267"/>
      <c r="UP226" s="267"/>
      <c r="UQ226" s="267"/>
      <c r="UR226" s="267"/>
      <c r="US226" s="267"/>
      <c r="UT226" s="267"/>
      <c r="UU226" s="267"/>
      <c r="UV226" s="267"/>
      <c r="UW226" s="267"/>
      <c r="UX226" s="267"/>
      <c r="UY226" s="267"/>
      <c r="UZ226" s="267"/>
      <c r="VA226" s="267"/>
      <c r="VB226" s="267"/>
      <c r="VC226" s="267"/>
      <c r="VD226" s="267"/>
      <c r="VE226" s="267"/>
      <c r="VF226" s="267"/>
      <c r="VG226" s="267"/>
      <c r="VH226" s="267"/>
      <c r="VI226" s="267"/>
      <c r="VJ226" s="267"/>
      <c r="VK226" s="267"/>
      <c r="VL226" s="267"/>
      <c r="VM226" s="267"/>
      <c r="VN226" s="267"/>
      <c r="VO226" s="267"/>
      <c r="VP226" s="267"/>
      <c r="VQ226" s="267"/>
      <c r="VR226" s="267"/>
      <c r="VS226" s="267"/>
      <c r="VT226" s="267"/>
      <c r="VU226" s="267"/>
      <c r="VV226" s="267"/>
      <c r="VW226" s="267"/>
      <c r="VX226" s="267"/>
      <c r="VY226" s="267"/>
      <c r="VZ226" s="267"/>
      <c r="WA226" s="267"/>
      <c r="WB226" s="267"/>
      <c r="WC226" s="267"/>
      <c r="WD226" s="267"/>
      <c r="WE226" s="267"/>
      <c r="WF226" s="267"/>
      <c r="WG226" s="267"/>
      <c r="WH226" s="267"/>
      <c r="WI226" s="267"/>
      <c r="WJ226" s="267"/>
      <c r="WK226" s="267"/>
      <c r="WL226" s="267"/>
      <c r="WM226" s="267"/>
      <c r="WN226" s="267"/>
      <c r="WO226" s="267"/>
      <c r="WP226" s="267"/>
      <c r="WQ226" s="267"/>
      <c r="WR226" s="267"/>
      <c r="WS226" s="267"/>
      <c r="WT226" s="267"/>
      <c r="WU226" s="267"/>
      <c r="WV226" s="267"/>
      <c r="WW226" s="267"/>
      <c r="WX226" s="267"/>
      <c r="WY226" s="267"/>
      <c r="WZ226" s="267"/>
      <c r="XA226" s="267"/>
      <c r="XB226" s="267"/>
      <c r="XC226" s="267"/>
      <c r="XD226" s="267"/>
      <c r="XE226" s="267"/>
      <c r="XF226" s="267"/>
      <c r="XG226" s="267"/>
      <c r="XH226" s="267"/>
      <c r="XI226" s="267"/>
      <c r="XJ226" s="267"/>
      <c r="XK226" s="267"/>
      <c r="XL226" s="267"/>
      <c r="XM226" s="267"/>
      <c r="XN226" s="267"/>
      <c r="XO226" s="267"/>
      <c r="XP226" s="267"/>
      <c r="XQ226" s="267"/>
      <c r="XR226" s="267"/>
      <c r="XS226" s="267"/>
      <c r="XT226" s="267"/>
      <c r="XU226" s="267"/>
      <c r="XV226" s="267"/>
      <c r="XW226" s="267"/>
      <c r="XX226" s="267"/>
      <c r="XY226" s="267"/>
      <c r="XZ226" s="267"/>
      <c r="YA226" s="267"/>
      <c r="YB226" s="267"/>
      <c r="YC226" s="267"/>
      <c r="YD226" s="267"/>
      <c r="YE226" s="267"/>
      <c r="YF226" s="267"/>
      <c r="YG226" s="267"/>
      <c r="YH226" s="267"/>
      <c r="YI226" s="267"/>
      <c r="YJ226" s="267"/>
      <c r="YK226" s="267"/>
      <c r="YL226" s="267"/>
      <c r="YM226" s="267"/>
      <c r="YN226" s="267"/>
      <c r="YO226" s="267"/>
      <c r="YP226" s="267"/>
      <c r="YQ226" s="267"/>
      <c r="YR226" s="267"/>
      <c r="YS226" s="267"/>
      <c r="YT226" s="267"/>
      <c r="YU226" s="267"/>
      <c r="YV226" s="267"/>
      <c r="YW226" s="267"/>
      <c r="YX226" s="267"/>
      <c r="YY226" s="267"/>
      <c r="YZ226" s="267"/>
      <c r="ZA226" s="267"/>
      <c r="ZB226" s="267"/>
      <c r="ZC226" s="267"/>
      <c r="ZD226" s="267"/>
      <c r="ZE226" s="267"/>
      <c r="ZF226" s="267"/>
      <c r="ZG226" s="267"/>
      <c r="ZH226" s="267"/>
      <c r="ZI226" s="267"/>
      <c r="ZJ226" s="267"/>
      <c r="ZK226" s="267"/>
      <c r="ZL226" s="267"/>
      <c r="ZM226" s="267"/>
      <c r="ZN226" s="267"/>
      <c r="ZO226" s="267"/>
      <c r="ZP226" s="267"/>
      <c r="ZQ226" s="267"/>
      <c r="ZR226" s="267"/>
      <c r="ZS226" s="267"/>
      <c r="ZT226" s="267"/>
      <c r="ZU226" s="267"/>
      <c r="ZV226" s="267"/>
      <c r="ZW226" s="267"/>
      <c r="ZX226" s="267"/>
      <c r="ZY226" s="267"/>
      <c r="ZZ226" s="267"/>
      <c r="AAA226" s="267"/>
      <c r="AAB226" s="267"/>
      <c r="AAC226" s="267"/>
      <c r="AAD226" s="267"/>
      <c r="AAE226" s="267"/>
      <c r="AAF226" s="267"/>
      <c r="AAG226" s="267"/>
      <c r="AAH226" s="267"/>
      <c r="AAI226" s="267"/>
      <c r="AAJ226" s="267"/>
      <c r="AAK226" s="267"/>
      <c r="AAL226" s="267"/>
      <c r="AAM226" s="267"/>
      <c r="AAN226" s="267"/>
      <c r="AAO226" s="267"/>
      <c r="AAP226" s="267"/>
      <c r="AAQ226" s="267"/>
      <c r="AAR226" s="267"/>
      <c r="AAS226" s="267"/>
      <c r="AAT226" s="267"/>
      <c r="AAU226" s="267"/>
      <c r="AAV226" s="267"/>
      <c r="AAW226" s="267"/>
      <c r="AAX226" s="267"/>
      <c r="AAY226" s="267"/>
      <c r="AAZ226" s="267"/>
      <c r="ABA226" s="267"/>
      <c r="ABB226" s="267"/>
      <c r="ABC226" s="267"/>
      <c r="ABD226" s="267"/>
      <c r="ABE226" s="267"/>
      <c r="ABF226" s="267"/>
      <c r="ABG226" s="267"/>
      <c r="ABH226" s="267"/>
      <c r="ABI226" s="267"/>
      <c r="ABJ226" s="267"/>
      <c r="ABK226" s="267"/>
      <c r="ABL226" s="267"/>
      <c r="ABM226" s="267"/>
      <c r="ABN226" s="267"/>
      <c r="ABO226" s="267"/>
      <c r="ABP226" s="267"/>
      <c r="ABQ226" s="267"/>
      <c r="ABR226" s="267"/>
      <c r="ABS226" s="267"/>
      <c r="ABT226" s="267"/>
      <c r="ABU226" s="267"/>
      <c r="ABV226" s="267"/>
      <c r="ABW226" s="267"/>
      <c r="ABX226" s="267"/>
      <c r="ABY226" s="267"/>
      <c r="ABZ226" s="267"/>
      <c r="ACA226" s="267"/>
      <c r="ACB226" s="267"/>
      <c r="ACC226" s="267"/>
      <c r="ACD226" s="267"/>
      <c r="ACE226" s="267"/>
      <c r="ACF226" s="267"/>
      <c r="ACG226" s="267"/>
      <c r="ACH226" s="267"/>
      <c r="ACI226" s="267"/>
      <c r="ACJ226" s="267"/>
      <c r="ACK226" s="267"/>
      <c r="ACL226" s="267"/>
      <c r="ACM226" s="267"/>
      <c r="ACN226" s="267"/>
      <c r="ACO226" s="267"/>
      <c r="ACP226" s="267"/>
      <c r="ACQ226" s="267"/>
      <c r="ACR226" s="267"/>
      <c r="ACS226" s="267"/>
      <c r="ACT226" s="267"/>
      <c r="ACU226" s="267"/>
      <c r="ACV226" s="267"/>
      <c r="ACW226" s="267"/>
      <c r="ACX226" s="267"/>
      <c r="ACY226" s="267"/>
      <c r="ACZ226" s="267"/>
      <c r="ADA226" s="267"/>
      <c r="ADB226" s="267"/>
      <c r="ADC226" s="267"/>
      <c r="ADD226" s="267"/>
      <c r="ADE226" s="267"/>
      <c r="ADF226" s="267"/>
      <c r="ADG226" s="267"/>
      <c r="ADH226" s="267"/>
      <c r="ADI226" s="267"/>
      <c r="ADJ226" s="267"/>
      <c r="ADK226" s="267"/>
      <c r="ADL226" s="267"/>
      <c r="ADM226" s="267"/>
      <c r="ADN226" s="267"/>
      <c r="ADO226" s="267"/>
      <c r="ADP226" s="267"/>
      <c r="ADQ226" s="267"/>
      <c r="ADR226" s="267"/>
      <c r="ADS226" s="267"/>
      <c r="ADT226" s="267"/>
      <c r="ADU226" s="267"/>
      <c r="ADV226" s="267"/>
      <c r="ADW226" s="267"/>
      <c r="ADX226" s="267"/>
      <c r="ADY226" s="267"/>
      <c r="ADZ226" s="267"/>
      <c r="AEA226" s="267"/>
      <c r="AEB226" s="267"/>
      <c r="AEC226" s="267"/>
      <c r="AED226" s="267"/>
      <c r="AEE226" s="267"/>
      <c r="AEF226" s="267"/>
      <c r="AEG226" s="267"/>
      <c r="AEH226" s="267"/>
      <c r="AEI226" s="267"/>
      <c r="AEJ226" s="267"/>
      <c r="AEK226" s="267"/>
      <c r="AEL226" s="267"/>
      <c r="AEM226" s="267"/>
      <c r="AEN226" s="267"/>
      <c r="AEO226" s="267"/>
      <c r="AEP226" s="267"/>
      <c r="AEQ226" s="267"/>
      <c r="AER226" s="267"/>
      <c r="AES226" s="267"/>
      <c r="AET226" s="267"/>
      <c r="AEU226" s="267"/>
      <c r="AEV226" s="267"/>
      <c r="AEW226" s="267"/>
      <c r="AEX226" s="267"/>
      <c r="AEY226" s="267"/>
      <c r="AEZ226" s="267"/>
      <c r="AFA226" s="267"/>
      <c r="AFB226" s="267"/>
      <c r="AFC226" s="267"/>
      <c r="AFD226" s="267"/>
      <c r="AFE226" s="267"/>
      <c r="AFF226" s="267"/>
      <c r="AFG226" s="267"/>
      <c r="AFH226" s="267"/>
      <c r="AFI226" s="267"/>
      <c r="AFJ226" s="267"/>
      <c r="AFK226" s="267"/>
      <c r="AFL226" s="267"/>
      <c r="AFM226" s="267"/>
      <c r="AFN226" s="267"/>
      <c r="AFO226" s="267"/>
      <c r="AFP226" s="267"/>
      <c r="AFQ226" s="267"/>
      <c r="AFR226" s="267"/>
      <c r="AFS226" s="267"/>
      <c r="AFT226" s="267"/>
      <c r="AFU226" s="267"/>
      <c r="AFV226" s="267"/>
      <c r="AFW226" s="267"/>
      <c r="AFX226" s="267"/>
      <c r="AFY226" s="267"/>
      <c r="AFZ226" s="267"/>
      <c r="AGA226" s="267"/>
      <c r="AGB226" s="267"/>
      <c r="AGC226" s="267"/>
      <c r="AGD226" s="267"/>
      <c r="AGE226" s="267"/>
      <c r="AGF226" s="267"/>
      <c r="AGG226" s="267"/>
      <c r="AGH226" s="267"/>
      <c r="AGI226" s="267"/>
      <c r="AGJ226" s="267"/>
      <c r="AGK226" s="267"/>
      <c r="AGL226" s="267"/>
      <c r="AGM226" s="267"/>
      <c r="AGN226" s="267"/>
      <c r="AGO226" s="267"/>
      <c r="AGP226" s="267"/>
      <c r="AGQ226" s="267"/>
      <c r="AGR226" s="267"/>
      <c r="AGS226" s="267"/>
      <c r="AGT226" s="267"/>
      <c r="AGU226" s="267"/>
      <c r="AGV226" s="267"/>
      <c r="AGW226" s="267"/>
      <c r="AGX226" s="267"/>
      <c r="AGY226" s="267"/>
      <c r="AGZ226" s="267"/>
      <c r="AHA226" s="267"/>
      <c r="AHB226" s="267"/>
      <c r="AHC226" s="267"/>
      <c r="AHD226" s="267"/>
      <c r="AHE226" s="267"/>
      <c r="AHF226" s="267"/>
      <c r="AHG226" s="267"/>
      <c r="AHH226" s="267"/>
      <c r="AHI226" s="267"/>
      <c r="AHJ226" s="267"/>
      <c r="AHK226" s="267"/>
      <c r="AHL226" s="267"/>
      <c r="AHM226" s="267"/>
      <c r="AHN226" s="267"/>
      <c r="AHO226" s="267"/>
      <c r="AHP226" s="267"/>
      <c r="AHQ226" s="267"/>
      <c r="AHR226" s="267"/>
      <c r="AHS226" s="267"/>
      <c r="AHT226" s="267"/>
      <c r="AHU226" s="267"/>
      <c r="AHV226" s="267"/>
      <c r="AHW226" s="267"/>
      <c r="AHX226" s="267"/>
      <c r="AHY226" s="267"/>
      <c r="AHZ226" s="267"/>
      <c r="AIA226" s="267"/>
      <c r="AIB226" s="267"/>
      <c r="AIC226" s="267"/>
      <c r="AID226" s="267"/>
      <c r="AIE226" s="267"/>
      <c r="AIF226" s="267"/>
      <c r="AIG226" s="267"/>
      <c r="AIH226" s="267"/>
      <c r="AII226" s="267"/>
      <c r="AIJ226" s="267"/>
      <c r="AIK226" s="267"/>
      <c r="AIL226" s="267"/>
      <c r="AIM226" s="267"/>
      <c r="AIN226" s="267"/>
      <c r="AIO226" s="267"/>
      <c r="AIP226" s="267"/>
      <c r="AIQ226" s="267"/>
      <c r="AIR226" s="267"/>
      <c r="AIS226" s="267"/>
      <c r="AIT226" s="267"/>
      <c r="AIU226" s="267"/>
      <c r="AIV226" s="267"/>
      <c r="AIW226" s="267"/>
      <c r="AIX226" s="267"/>
      <c r="AIY226" s="267"/>
      <c r="AIZ226" s="267"/>
      <c r="AJA226" s="267"/>
      <c r="AJB226" s="267"/>
      <c r="AJC226" s="267"/>
      <c r="AJD226" s="267"/>
      <c r="AJE226" s="267"/>
      <c r="AJF226" s="267"/>
      <c r="AJG226" s="267"/>
      <c r="AJH226" s="267"/>
      <c r="AJI226" s="267"/>
      <c r="AJJ226" s="267"/>
      <c r="AJK226" s="267"/>
      <c r="AJL226" s="267"/>
      <c r="AJM226" s="267"/>
      <c r="AJN226" s="267"/>
      <c r="AJO226" s="267"/>
      <c r="AJP226" s="267"/>
      <c r="AJQ226" s="267"/>
      <c r="AJR226" s="267"/>
      <c r="AJS226" s="267"/>
      <c r="AJT226" s="267"/>
      <c r="AJU226" s="267"/>
      <c r="AJV226" s="267"/>
      <c r="AJW226" s="267"/>
      <c r="AJX226" s="267"/>
      <c r="AJY226" s="267"/>
      <c r="AJZ226" s="267"/>
      <c r="AKA226" s="267"/>
      <c r="AKB226" s="267"/>
      <c r="AKC226" s="267"/>
      <c r="AKD226" s="267"/>
      <c r="AKE226" s="267"/>
      <c r="AKF226" s="267"/>
      <c r="AKG226" s="267"/>
      <c r="AKH226" s="267"/>
      <c r="AKI226" s="267"/>
      <c r="AKJ226" s="267"/>
      <c r="AKK226" s="267"/>
      <c r="AKL226" s="267"/>
      <c r="AKM226" s="267"/>
      <c r="AKN226" s="267"/>
      <c r="AKO226" s="267"/>
      <c r="AKP226" s="267"/>
      <c r="AKQ226" s="267"/>
      <c r="AKR226" s="267"/>
      <c r="AKS226" s="267"/>
      <c r="AKT226" s="267"/>
      <c r="AKU226" s="267"/>
      <c r="AKV226" s="267"/>
      <c r="AKW226" s="267"/>
      <c r="AKX226" s="267"/>
      <c r="AKY226" s="267"/>
      <c r="AKZ226" s="267"/>
      <c r="ALA226" s="267"/>
      <c r="ALB226" s="267"/>
      <c r="ALC226" s="267"/>
      <c r="ALD226" s="267"/>
      <c r="ALE226" s="267"/>
      <c r="ALF226" s="267"/>
      <c r="ALG226" s="267"/>
      <c r="ALH226" s="267"/>
      <c r="ALI226" s="267"/>
      <c r="ALJ226" s="267"/>
      <c r="ALK226" s="267"/>
      <c r="ALL226" s="267"/>
      <c r="ALM226" s="267"/>
      <c r="ALN226" s="267"/>
      <c r="ALO226" s="267"/>
      <c r="ALP226" s="267"/>
      <c r="ALQ226" s="267"/>
      <c r="ALR226" s="267"/>
      <c r="ALS226" s="267"/>
      <c r="ALT226" s="267"/>
      <c r="ALU226" s="267"/>
      <c r="ALV226" s="267"/>
      <c r="ALW226" s="267"/>
      <c r="ALX226" s="267"/>
      <c r="ALY226" s="267"/>
      <c r="ALZ226" s="267"/>
      <c r="AMA226" s="267"/>
      <c r="AMB226" s="267"/>
      <c r="AMC226" s="267"/>
      <c r="AMD226" s="267"/>
      <c r="AME226" s="267"/>
      <c r="AMF226" s="267"/>
      <c r="AMG226" s="267"/>
      <c r="AMH226" s="267"/>
    </row>
    <row r="227" spans="1:1024" s="239" customFormat="1" ht="12.75">
      <c r="A227" s="1012" t="s">
        <v>2480</v>
      </c>
      <c r="B227" s="1007" t="s">
        <v>2481</v>
      </c>
      <c r="C227" s="1047">
        <v>8925910</v>
      </c>
      <c r="D227" s="1047">
        <v>-7415965</v>
      </c>
      <c r="E227" s="1047">
        <v>1509945</v>
      </c>
      <c r="F227" s="1047">
        <v>0</v>
      </c>
      <c r="G227" s="1047">
        <v>1509945</v>
      </c>
      <c r="H227" s="1054">
        <f t="shared" si="3"/>
        <v>0</v>
      </c>
      <c r="I227" s="1007"/>
      <c r="J227" s="267"/>
      <c r="K227" s="267"/>
      <c r="L227" s="267"/>
      <c r="M227" s="267"/>
      <c r="N227" s="267"/>
      <c r="O227" s="267"/>
      <c r="P227" s="267"/>
      <c r="Q227" s="267"/>
      <c r="R227" s="267"/>
      <c r="S227" s="267"/>
      <c r="T227" s="267"/>
      <c r="U227" s="267"/>
      <c r="V227" s="267"/>
      <c r="W227" s="267"/>
      <c r="X227" s="267"/>
      <c r="Y227" s="267"/>
      <c r="Z227" s="267"/>
      <c r="AA227" s="267"/>
      <c r="AB227" s="267"/>
      <c r="AC227" s="267"/>
      <c r="AD227" s="267"/>
      <c r="AE227" s="267"/>
      <c r="AF227" s="267"/>
      <c r="AG227" s="267"/>
      <c r="AH227" s="267"/>
      <c r="AI227" s="267"/>
      <c r="AJ227" s="267"/>
      <c r="AK227" s="267"/>
      <c r="AL227" s="267"/>
      <c r="AM227" s="267"/>
      <c r="AN227" s="267"/>
      <c r="AO227" s="267"/>
      <c r="AP227" s="267"/>
      <c r="AQ227" s="267"/>
      <c r="AR227" s="267"/>
      <c r="AS227" s="267"/>
      <c r="AT227" s="267"/>
      <c r="AU227" s="267"/>
      <c r="AV227" s="267"/>
      <c r="AW227" s="267"/>
      <c r="AX227" s="267"/>
      <c r="AY227" s="267"/>
      <c r="AZ227" s="267"/>
      <c r="BA227" s="267"/>
      <c r="BB227" s="267"/>
      <c r="BC227" s="267"/>
      <c r="BD227" s="267"/>
      <c r="BE227" s="267"/>
      <c r="BF227" s="267"/>
      <c r="BG227" s="267"/>
      <c r="BH227" s="267"/>
      <c r="BI227" s="267"/>
      <c r="BJ227" s="267"/>
      <c r="BK227" s="267"/>
      <c r="BL227" s="267"/>
      <c r="BM227" s="267"/>
      <c r="BN227" s="267"/>
      <c r="BO227" s="267"/>
      <c r="BP227" s="267"/>
      <c r="BQ227" s="267"/>
      <c r="BR227" s="267"/>
      <c r="BS227" s="267"/>
      <c r="BT227" s="267"/>
      <c r="BU227" s="267"/>
      <c r="BV227" s="267"/>
      <c r="BW227" s="267"/>
      <c r="BX227" s="267"/>
      <c r="BY227" s="267"/>
      <c r="BZ227" s="267"/>
      <c r="CA227" s="267"/>
      <c r="CB227" s="267"/>
      <c r="CC227" s="267"/>
      <c r="CD227" s="267"/>
      <c r="CE227" s="267"/>
      <c r="CF227" s="267"/>
      <c r="CG227" s="267"/>
      <c r="CH227" s="267"/>
      <c r="CI227" s="267"/>
      <c r="CJ227" s="267"/>
      <c r="CK227" s="267"/>
      <c r="CL227" s="267"/>
      <c r="CM227" s="267"/>
      <c r="CN227" s="267"/>
      <c r="CO227" s="267"/>
      <c r="CP227" s="267"/>
      <c r="CQ227" s="267"/>
      <c r="CR227" s="267"/>
      <c r="CS227" s="267"/>
      <c r="CT227" s="267"/>
      <c r="CU227" s="267"/>
      <c r="CV227" s="267"/>
      <c r="CW227" s="267"/>
      <c r="CX227" s="267"/>
      <c r="CY227" s="267"/>
      <c r="CZ227" s="267"/>
      <c r="DA227" s="267"/>
      <c r="DB227" s="267"/>
      <c r="DC227" s="267"/>
      <c r="DD227" s="267"/>
      <c r="DE227" s="267"/>
      <c r="DF227" s="267"/>
      <c r="DG227" s="267"/>
      <c r="DH227" s="267"/>
      <c r="DI227" s="267"/>
      <c r="DJ227" s="267"/>
      <c r="DK227" s="267"/>
      <c r="DL227" s="267"/>
      <c r="DM227" s="267"/>
      <c r="DN227" s="267"/>
      <c r="DO227" s="267"/>
      <c r="DP227" s="267"/>
      <c r="DQ227" s="267"/>
      <c r="DR227" s="267"/>
      <c r="DS227" s="267"/>
      <c r="DT227" s="267"/>
      <c r="DU227" s="267"/>
      <c r="DV227" s="267"/>
      <c r="DW227" s="267"/>
      <c r="DX227" s="267"/>
      <c r="DY227" s="267"/>
      <c r="DZ227" s="267"/>
      <c r="EA227" s="267"/>
      <c r="EB227" s="267"/>
      <c r="EC227" s="267"/>
      <c r="ED227" s="267"/>
      <c r="EE227" s="267"/>
      <c r="EF227" s="267"/>
      <c r="EG227" s="267"/>
      <c r="EH227" s="267"/>
      <c r="EI227" s="267"/>
      <c r="EJ227" s="267"/>
      <c r="EK227" s="267"/>
      <c r="EL227" s="267"/>
      <c r="EM227" s="267"/>
      <c r="EN227" s="267"/>
      <c r="EO227" s="267"/>
      <c r="EP227" s="267"/>
      <c r="EQ227" s="267"/>
      <c r="ER227" s="267"/>
      <c r="ES227" s="267"/>
      <c r="ET227" s="267"/>
      <c r="EU227" s="267"/>
      <c r="EV227" s="267"/>
      <c r="EW227" s="267"/>
      <c r="EX227" s="267"/>
      <c r="EY227" s="267"/>
      <c r="EZ227" s="267"/>
      <c r="FA227" s="267"/>
      <c r="FB227" s="267"/>
      <c r="FC227" s="267"/>
      <c r="FD227" s="267"/>
      <c r="FE227" s="267"/>
      <c r="FF227" s="267"/>
      <c r="FG227" s="267"/>
      <c r="FH227" s="267"/>
      <c r="FI227" s="267"/>
      <c r="FJ227" s="267"/>
      <c r="FK227" s="267"/>
      <c r="FL227" s="267"/>
      <c r="FM227" s="267"/>
      <c r="FN227" s="267"/>
      <c r="FO227" s="267"/>
      <c r="FP227" s="267"/>
      <c r="FQ227" s="267"/>
      <c r="FR227" s="267"/>
      <c r="FS227" s="267"/>
      <c r="FT227" s="267"/>
      <c r="FU227" s="267"/>
      <c r="FV227" s="267"/>
      <c r="FW227" s="267"/>
      <c r="FX227" s="267"/>
      <c r="FY227" s="267"/>
      <c r="FZ227" s="267"/>
      <c r="GA227" s="267"/>
      <c r="GB227" s="267"/>
      <c r="GC227" s="267"/>
      <c r="GD227" s="267"/>
      <c r="GE227" s="267"/>
      <c r="GF227" s="267"/>
      <c r="GG227" s="267"/>
      <c r="GH227" s="267"/>
      <c r="GI227" s="267"/>
      <c r="GJ227" s="267"/>
      <c r="GK227" s="267"/>
      <c r="GL227" s="267"/>
      <c r="GM227" s="267"/>
      <c r="GN227" s="267"/>
      <c r="GO227" s="267"/>
      <c r="GP227" s="267"/>
      <c r="GQ227" s="267"/>
      <c r="GR227" s="267"/>
      <c r="GS227" s="267"/>
      <c r="GT227" s="267"/>
      <c r="GU227" s="267"/>
      <c r="GV227" s="267"/>
      <c r="GW227" s="267"/>
      <c r="GX227" s="267"/>
      <c r="GY227" s="267"/>
      <c r="GZ227" s="267"/>
      <c r="HA227" s="267"/>
      <c r="HB227" s="267"/>
      <c r="HC227" s="267"/>
      <c r="HD227" s="267"/>
      <c r="HE227" s="267"/>
      <c r="HF227" s="267"/>
      <c r="HG227" s="267"/>
      <c r="HH227" s="267"/>
      <c r="HI227" s="267"/>
      <c r="HJ227" s="267"/>
      <c r="HK227" s="267"/>
      <c r="HL227" s="267"/>
      <c r="HM227" s="267"/>
      <c r="HN227" s="267"/>
      <c r="HO227" s="267"/>
      <c r="HP227" s="267"/>
      <c r="HQ227" s="267"/>
      <c r="HR227" s="267"/>
      <c r="HS227" s="267"/>
      <c r="HT227" s="267"/>
      <c r="HU227" s="267"/>
      <c r="HV227" s="267"/>
      <c r="HW227" s="267"/>
      <c r="HX227" s="267"/>
      <c r="HY227" s="267"/>
      <c r="HZ227" s="267"/>
      <c r="IA227" s="267"/>
      <c r="IB227" s="267"/>
      <c r="IC227" s="267"/>
      <c r="ID227" s="267"/>
      <c r="IE227" s="267"/>
      <c r="IF227" s="267"/>
      <c r="IG227" s="267"/>
      <c r="IH227" s="267"/>
      <c r="II227" s="267"/>
      <c r="IJ227" s="267"/>
      <c r="IK227" s="267"/>
      <c r="IL227" s="267"/>
      <c r="IM227" s="267"/>
      <c r="IN227" s="267"/>
      <c r="IO227" s="267"/>
      <c r="IP227" s="267"/>
      <c r="IQ227" s="267"/>
      <c r="IR227" s="267"/>
      <c r="IS227" s="267"/>
      <c r="IT227" s="267"/>
      <c r="IU227" s="267"/>
      <c r="IV227" s="267"/>
      <c r="IW227" s="267"/>
      <c r="IX227" s="267"/>
      <c r="IY227" s="267"/>
      <c r="IZ227" s="267"/>
      <c r="JA227" s="267"/>
      <c r="JB227" s="267"/>
      <c r="JC227" s="267"/>
      <c r="JD227" s="267"/>
      <c r="JE227" s="267"/>
      <c r="JF227" s="267"/>
      <c r="JG227" s="267"/>
      <c r="JH227" s="267"/>
      <c r="JI227" s="267"/>
      <c r="JJ227" s="267"/>
      <c r="JK227" s="267"/>
      <c r="JL227" s="267"/>
      <c r="JM227" s="267"/>
      <c r="JN227" s="267"/>
      <c r="JO227" s="267"/>
      <c r="JP227" s="267"/>
      <c r="JQ227" s="267"/>
      <c r="JR227" s="267"/>
      <c r="JS227" s="267"/>
      <c r="JT227" s="267"/>
      <c r="JU227" s="267"/>
      <c r="JV227" s="267"/>
      <c r="JW227" s="267"/>
      <c r="JX227" s="267"/>
      <c r="JY227" s="267"/>
      <c r="JZ227" s="267"/>
      <c r="KA227" s="267"/>
      <c r="KB227" s="267"/>
      <c r="KC227" s="267"/>
      <c r="KD227" s="267"/>
      <c r="KE227" s="267"/>
      <c r="KF227" s="267"/>
      <c r="KG227" s="267"/>
      <c r="KH227" s="267"/>
      <c r="KI227" s="267"/>
      <c r="KJ227" s="267"/>
      <c r="KK227" s="267"/>
      <c r="KL227" s="267"/>
      <c r="KM227" s="267"/>
      <c r="KN227" s="267"/>
      <c r="KO227" s="267"/>
      <c r="KP227" s="267"/>
      <c r="KQ227" s="267"/>
      <c r="KR227" s="267"/>
      <c r="KS227" s="267"/>
      <c r="KT227" s="267"/>
      <c r="KU227" s="267"/>
      <c r="KV227" s="267"/>
      <c r="KW227" s="267"/>
      <c r="KX227" s="267"/>
      <c r="KY227" s="267"/>
      <c r="KZ227" s="267"/>
      <c r="LA227" s="267"/>
      <c r="LB227" s="267"/>
      <c r="LC227" s="267"/>
      <c r="LD227" s="267"/>
      <c r="LE227" s="267"/>
      <c r="LF227" s="267"/>
      <c r="LG227" s="267"/>
      <c r="LH227" s="267"/>
      <c r="LI227" s="267"/>
      <c r="LJ227" s="267"/>
      <c r="LK227" s="267"/>
      <c r="LL227" s="267"/>
      <c r="LM227" s="267"/>
      <c r="LN227" s="267"/>
      <c r="LO227" s="267"/>
      <c r="LP227" s="267"/>
      <c r="LQ227" s="267"/>
      <c r="LR227" s="267"/>
      <c r="LS227" s="267"/>
      <c r="LT227" s="267"/>
      <c r="LU227" s="267"/>
      <c r="LV227" s="267"/>
      <c r="LW227" s="267"/>
      <c r="LX227" s="267"/>
      <c r="LY227" s="267"/>
      <c r="LZ227" s="267"/>
      <c r="MA227" s="267"/>
      <c r="MB227" s="267"/>
      <c r="MC227" s="267"/>
      <c r="MD227" s="267"/>
      <c r="ME227" s="267"/>
      <c r="MF227" s="267"/>
      <c r="MG227" s="267"/>
      <c r="MH227" s="267"/>
      <c r="MI227" s="267"/>
      <c r="MJ227" s="267"/>
      <c r="MK227" s="267"/>
      <c r="ML227" s="267"/>
      <c r="MM227" s="267"/>
      <c r="MN227" s="267"/>
      <c r="MO227" s="267"/>
      <c r="MP227" s="267"/>
      <c r="MQ227" s="267"/>
      <c r="MR227" s="267"/>
      <c r="MS227" s="267"/>
      <c r="MT227" s="267"/>
      <c r="MU227" s="267"/>
      <c r="MV227" s="267"/>
      <c r="MW227" s="267"/>
      <c r="MX227" s="267"/>
      <c r="MY227" s="267"/>
      <c r="MZ227" s="267"/>
      <c r="NA227" s="267"/>
      <c r="NB227" s="267"/>
      <c r="NC227" s="267"/>
      <c r="ND227" s="267"/>
      <c r="NE227" s="267"/>
      <c r="NF227" s="267"/>
      <c r="NG227" s="267"/>
      <c r="NH227" s="267"/>
      <c r="NI227" s="267"/>
      <c r="NJ227" s="267"/>
      <c r="NK227" s="267"/>
      <c r="NL227" s="267"/>
      <c r="NM227" s="267"/>
      <c r="NN227" s="267"/>
      <c r="NO227" s="267"/>
      <c r="NP227" s="267"/>
      <c r="NQ227" s="267"/>
      <c r="NR227" s="267"/>
      <c r="NS227" s="267"/>
      <c r="NT227" s="267"/>
      <c r="NU227" s="267"/>
      <c r="NV227" s="267"/>
      <c r="NW227" s="267"/>
      <c r="NX227" s="267"/>
      <c r="NY227" s="267"/>
      <c r="NZ227" s="267"/>
      <c r="OA227" s="267"/>
      <c r="OB227" s="267"/>
      <c r="OC227" s="267"/>
      <c r="OD227" s="267"/>
      <c r="OE227" s="267"/>
      <c r="OF227" s="267"/>
      <c r="OG227" s="267"/>
      <c r="OH227" s="267"/>
      <c r="OI227" s="267"/>
      <c r="OJ227" s="267"/>
      <c r="OK227" s="267"/>
      <c r="OL227" s="267"/>
      <c r="OM227" s="267"/>
      <c r="ON227" s="267"/>
      <c r="OO227" s="267"/>
      <c r="OP227" s="267"/>
      <c r="OQ227" s="267"/>
      <c r="OR227" s="267"/>
      <c r="OS227" s="267"/>
      <c r="OT227" s="267"/>
      <c r="OU227" s="267"/>
      <c r="OV227" s="267"/>
      <c r="OW227" s="267"/>
      <c r="OX227" s="267"/>
      <c r="OY227" s="267"/>
      <c r="OZ227" s="267"/>
      <c r="PA227" s="267"/>
      <c r="PB227" s="267"/>
      <c r="PC227" s="267"/>
      <c r="PD227" s="267"/>
      <c r="PE227" s="267"/>
      <c r="PF227" s="267"/>
      <c r="PG227" s="267"/>
      <c r="PH227" s="267"/>
      <c r="PI227" s="267"/>
      <c r="PJ227" s="267"/>
      <c r="PK227" s="267"/>
      <c r="PL227" s="267"/>
      <c r="PM227" s="267"/>
      <c r="PN227" s="267"/>
      <c r="PO227" s="267"/>
      <c r="PP227" s="267"/>
      <c r="PQ227" s="267"/>
      <c r="PR227" s="267"/>
      <c r="PS227" s="267"/>
      <c r="PT227" s="267"/>
      <c r="PU227" s="267"/>
      <c r="PV227" s="267"/>
      <c r="PW227" s="267"/>
      <c r="PX227" s="267"/>
      <c r="PY227" s="267"/>
      <c r="PZ227" s="267"/>
      <c r="QA227" s="267"/>
      <c r="QB227" s="267"/>
      <c r="QC227" s="267"/>
      <c r="QD227" s="267"/>
      <c r="QE227" s="267"/>
      <c r="QF227" s="267"/>
      <c r="QG227" s="267"/>
      <c r="QH227" s="267"/>
      <c r="QI227" s="267"/>
      <c r="QJ227" s="267"/>
      <c r="QK227" s="267"/>
      <c r="QL227" s="267"/>
      <c r="QM227" s="267"/>
      <c r="QN227" s="267"/>
      <c r="QO227" s="267"/>
      <c r="QP227" s="267"/>
      <c r="QQ227" s="267"/>
      <c r="QR227" s="267"/>
      <c r="QS227" s="267"/>
      <c r="QT227" s="267"/>
      <c r="QU227" s="267"/>
      <c r="QV227" s="267"/>
      <c r="QW227" s="267"/>
      <c r="QX227" s="267"/>
      <c r="QY227" s="267"/>
      <c r="QZ227" s="267"/>
      <c r="RA227" s="267"/>
      <c r="RB227" s="267"/>
      <c r="RC227" s="267"/>
      <c r="RD227" s="267"/>
      <c r="RE227" s="267"/>
      <c r="RF227" s="267"/>
      <c r="RG227" s="267"/>
      <c r="RH227" s="267"/>
      <c r="RI227" s="267"/>
      <c r="RJ227" s="267"/>
      <c r="RK227" s="267"/>
      <c r="RL227" s="267"/>
      <c r="RM227" s="267"/>
      <c r="RN227" s="267"/>
      <c r="RO227" s="267"/>
      <c r="RP227" s="267"/>
      <c r="RQ227" s="267"/>
      <c r="RR227" s="267"/>
      <c r="RS227" s="267"/>
      <c r="RT227" s="267"/>
      <c r="RU227" s="267"/>
      <c r="RV227" s="267"/>
      <c r="RW227" s="267"/>
      <c r="RX227" s="267"/>
      <c r="RY227" s="267"/>
      <c r="RZ227" s="267"/>
      <c r="SA227" s="267"/>
      <c r="SB227" s="267"/>
      <c r="SC227" s="267"/>
      <c r="SD227" s="267"/>
      <c r="SE227" s="267"/>
      <c r="SF227" s="267"/>
      <c r="SG227" s="267"/>
      <c r="SH227" s="267"/>
      <c r="SI227" s="267"/>
      <c r="SJ227" s="267"/>
      <c r="SK227" s="267"/>
      <c r="SL227" s="267"/>
      <c r="SM227" s="267"/>
      <c r="SN227" s="267"/>
      <c r="SO227" s="267"/>
      <c r="SP227" s="267"/>
      <c r="SQ227" s="267"/>
      <c r="SR227" s="267"/>
      <c r="SS227" s="267"/>
      <c r="ST227" s="267"/>
      <c r="SU227" s="267"/>
      <c r="SV227" s="267"/>
      <c r="SW227" s="267"/>
      <c r="SX227" s="267"/>
      <c r="SY227" s="267"/>
      <c r="SZ227" s="267"/>
      <c r="TA227" s="267"/>
      <c r="TB227" s="267"/>
      <c r="TC227" s="267"/>
      <c r="TD227" s="267"/>
      <c r="TE227" s="267"/>
      <c r="TF227" s="267"/>
      <c r="TG227" s="267"/>
      <c r="TH227" s="267"/>
      <c r="TI227" s="267"/>
      <c r="TJ227" s="267"/>
      <c r="TK227" s="267"/>
      <c r="TL227" s="267"/>
      <c r="TM227" s="267"/>
      <c r="TN227" s="267"/>
      <c r="TO227" s="267"/>
      <c r="TP227" s="267"/>
      <c r="TQ227" s="267"/>
      <c r="TR227" s="267"/>
      <c r="TS227" s="267"/>
      <c r="TT227" s="267"/>
      <c r="TU227" s="267"/>
      <c r="TV227" s="267"/>
      <c r="TW227" s="267"/>
      <c r="TX227" s="267"/>
      <c r="TY227" s="267"/>
      <c r="TZ227" s="267"/>
      <c r="UA227" s="267"/>
      <c r="UB227" s="267"/>
      <c r="UC227" s="267"/>
      <c r="UD227" s="267"/>
      <c r="UE227" s="267"/>
      <c r="UF227" s="267"/>
      <c r="UG227" s="267"/>
      <c r="UH227" s="267"/>
      <c r="UI227" s="267"/>
      <c r="UJ227" s="267"/>
      <c r="UK227" s="267"/>
      <c r="UL227" s="267"/>
      <c r="UM227" s="267"/>
      <c r="UN227" s="267"/>
      <c r="UO227" s="267"/>
      <c r="UP227" s="267"/>
      <c r="UQ227" s="267"/>
      <c r="UR227" s="267"/>
      <c r="US227" s="267"/>
      <c r="UT227" s="267"/>
      <c r="UU227" s="267"/>
      <c r="UV227" s="267"/>
      <c r="UW227" s="267"/>
      <c r="UX227" s="267"/>
      <c r="UY227" s="267"/>
      <c r="UZ227" s="267"/>
      <c r="VA227" s="267"/>
      <c r="VB227" s="267"/>
      <c r="VC227" s="267"/>
      <c r="VD227" s="267"/>
      <c r="VE227" s="267"/>
      <c r="VF227" s="267"/>
      <c r="VG227" s="267"/>
      <c r="VH227" s="267"/>
      <c r="VI227" s="267"/>
      <c r="VJ227" s="267"/>
      <c r="VK227" s="267"/>
      <c r="VL227" s="267"/>
      <c r="VM227" s="267"/>
      <c r="VN227" s="267"/>
      <c r="VO227" s="267"/>
      <c r="VP227" s="267"/>
      <c r="VQ227" s="267"/>
      <c r="VR227" s="267"/>
      <c r="VS227" s="267"/>
      <c r="VT227" s="267"/>
      <c r="VU227" s="267"/>
      <c r="VV227" s="267"/>
      <c r="VW227" s="267"/>
      <c r="VX227" s="267"/>
      <c r="VY227" s="267"/>
      <c r="VZ227" s="267"/>
      <c r="WA227" s="267"/>
      <c r="WB227" s="267"/>
      <c r="WC227" s="267"/>
      <c r="WD227" s="267"/>
      <c r="WE227" s="267"/>
      <c r="WF227" s="267"/>
      <c r="WG227" s="267"/>
      <c r="WH227" s="267"/>
      <c r="WI227" s="267"/>
      <c r="WJ227" s="267"/>
      <c r="WK227" s="267"/>
      <c r="WL227" s="267"/>
      <c r="WM227" s="267"/>
      <c r="WN227" s="267"/>
      <c r="WO227" s="267"/>
      <c r="WP227" s="267"/>
      <c r="WQ227" s="267"/>
      <c r="WR227" s="267"/>
      <c r="WS227" s="267"/>
      <c r="WT227" s="267"/>
      <c r="WU227" s="267"/>
      <c r="WV227" s="267"/>
      <c r="WW227" s="267"/>
      <c r="WX227" s="267"/>
      <c r="WY227" s="267"/>
      <c r="WZ227" s="267"/>
      <c r="XA227" s="267"/>
      <c r="XB227" s="267"/>
      <c r="XC227" s="267"/>
      <c r="XD227" s="267"/>
      <c r="XE227" s="267"/>
      <c r="XF227" s="267"/>
      <c r="XG227" s="267"/>
      <c r="XH227" s="267"/>
      <c r="XI227" s="267"/>
      <c r="XJ227" s="267"/>
      <c r="XK227" s="267"/>
      <c r="XL227" s="267"/>
      <c r="XM227" s="267"/>
      <c r="XN227" s="267"/>
      <c r="XO227" s="267"/>
      <c r="XP227" s="267"/>
      <c r="XQ227" s="267"/>
      <c r="XR227" s="267"/>
      <c r="XS227" s="267"/>
      <c r="XT227" s="267"/>
      <c r="XU227" s="267"/>
      <c r="XV227" s="267"/>
      <c r="XW227" s="267"/>
      <c r="XX227" s="267"/>
      <c r="XY227" s="267"/>
      <c r="XZ227" s="267"/>
      <c r="YA227" s="267"/>
      <c r="YB227" s="267"/>
      <c r="YC227" s="267"/>
      <c r="YD227" s="267"/>
      <c r="YE227" s="267"/>
      <c r="YF227" s="267"/>
      <c r="YG227" s="267"/>
      <c r="YH227" s="267"/>
      <c r="YI227" s="267"/>
      <c r="YJ227" s="267"/>
      <c r="YK227" s="267"/>
      <c r="YL227" s="267"/>
      <c r="YM227" s="267"/>
      <c r="YN227" s="267"/>
      <c r="YO227" s="267"/>
      <c r="YP227" s="267"/>
      <c r="YQ227" s="267"/>
      <c r="YR227" s="267"/>
      <c r="YS227" s="267"/>
      <c r="YT227" s="267"/>
      <c r="YU227" s="267"/>
      <c r="YV227" s="267"/>
      <c r="YW227" s="267"/>
      <c r="YX227" s="267"/>
      <c r="YY227" s="267"/>
      <c r="YZ227" s="267"/>
      <c r="ZA227" s="267"/>
      <c r="ZB227" s="267"/>
      <c r="ZC227" s="267"/>
      <c r="ZD227" s="267"/>
      <c r="ZE227" s="267"/>
      <c r="ZF227" s="267"/>
      <c r="ZG227" s="267"/>
      <c r="ZH227" s="267"/>
      <c r="ZI227" s="267"/>
      <c r="ZJ227" s="267"/>
      <c r="ZK227" s="267"/>
      <c r="ZL227" s="267"/>
      <c r="ZM227" s="267"/>
      <c r="ZN227" s="267"/>
      <c r="ZO227" s="267"/>
      <c r="ZP227" s="267"/>
      <c r="ZQ227" s="267"/>
      <c r="ZR227" s="267"/>
      <c r="ZS227" s="267"/>
      <c r="ZT227" s="267"/>
      <c r="ZU227" s="267"/>
      <c r="ZV227" s="267"/>
      <c r="ZW227" s="267"/>
      <c r="ZX227" s="267"/>
      <c r="ZY227" s="267"/>
      <c r="ZZ227" s="267"/>
      <c r="AAA227" s="267"/>
      <c r="AAB227" s="267"/>
      <c r="AAC227" s="267"/>
      <c r="AAD227" s="267"/>
      <c r="AAE227" s="267"/>
      <c r="AAF227" s="267"/>
      <c r="AAG227" s="267"/>
      <c r="AAH227" s="267"/>
      <c r="AAI227" s="267"/>
      <c r="AAJ227" s="267"/>
      <c r="AAK227" s="267"/>
      <c r="AAL227" s="267"/>
      <c r="AAM227" s="267"/>
      <c r="AAN227" s="267"/>
      <c r="AAO227" s="267"/>
      <c r="AAP227" s="267"/>
      <c r="AAQ227" s="267"/>
      <c r="AAR227" s="267"/>
      <c r="AAS227" s="267"/>
      <c r="AAT227" s="267"/>
      <c r="AAU227" s="267"/>
      <c r="AAV227" s="267"/>
      <c r="AAW227" s="267"/>
      <c r="AAX227" s="267"/>
      <c r="AAY227" s="267"/>
      <c r="AAZ227" s="267"/>
      <c r="ABA227" s="267"/>
      <c r="ABB227" s="267"/>
      <c r="ABC227" s="267"/>
      <c r="ABD227" s="267"/>
      <c r="ABE227" s="267"/>
      <c r="ABF227" s="267"/>
      <c r="ABG227" s="267"/>
      <c r="ABH227" s="267"/>
      <c r="ABI227" s="267"/>
      <c r="ABJ227" s="267"/>
      <c r="ABK227" s="267"/>
      <c r="ABL227" s="267"/>
      <c r="ABM227" s="267"/>
      <c r="ABN227" s="267"/>
      <c r="ABO227" s="267"/>
      <c r="ABP227" s="267"/>
      <c r="ABQ227" s="267"/>
      <c r="ABR227" s="267"/>
      <c r="ABS227" s="267"/>
      <c r="ABT227" s="267"/>
      <c r="ABU227" s="267"/>
      <c r="ABV227" s="267"/>
      <c r="ABW227" s="267"/>
      <c r="ABX227" s="267"/>
      <c r="ABY227" s="267"/>
      <c r="ABZ227" s="267"/>
      <c r="ACA227" s="267"/>
      <c r="ACB227" s="267"/>
      <c r="ACC227" s="267"/>
      <c r="ACD227" s="267"/>
      <c r="ACE227" s="267"/>
      <c r="ACF227" s="267"/>
      <c r="ACG227" s="267"/>
      <c r="ACH227" s="267"/>
      <c r="ACI227" s="267"/>
      <c r="ACJ227" s="267"/>
      <c r="ACK227" s="267"/>
      <c r="ACL227" s="267"/>
      <c r="ACM227" s="267"/>
      <c r="ACN227" s="267"/>
      <c r="ACO227" s="267"/>
      <c r="ACP227" s="267"/>
      <c r="ACQ227" s="267"/>
      <c r="ACR227" s="267"/>
      <c r="ACS227" s="267"/>
      <c r="ACT227" s="267"/>
      <c r="ACU227" s="267"/>
      <c r="ACV227" s="267"/>
      <c r="ACW227" s="267"/>
      <c r="ACX227" s="267"/>
      <c r="ACY227" s="267"/>
      <c r="ACZ227" s="267"/>
      <c r="ADA227" s="267"/>
      <c r="ADB227" s="267"/>
      <c r="ADC227" s="267"/>
      <c r="ADD227" s="267"/>
      <c r="ADE227" s="267"/>
      <c r="ADF227" s="267"/>
      <c r="ADG227" s="267"/>
      <c r="ADH227" s="267"/>
      <c r="ADI227" s="267"/>
      <c r="ADJ227" s="267"/>
      <c r="ADK227" s="267"/>
      <c r="ADL227" s="267"/>
      <c r="ADM227" s="267"/>
      <c r="ADN227" s="267"/>
      <c r="ADO227" s="267"/>
      <c r="ADP227" s="267"/>
      <c r="ADQ227" s="267"/>
      <c r="ADR227" s="267"/>
      <c r="ADS227" s="267"/>
      <c r="ADT227" s="267"/>
      <c r="ADU227" s="267"/>
      <c r="ADV227" s="267"/>
      <c r="ADW227" s="267"/>
      <c r="ADX227" s="267"/>
      <c r="ADY227" s="267"/>
      <c r="ADZ227" s="267"/>
      <c r="AEA227" s="267"/>
      <c r="AEB227" s="267"/>
      <c r="AEC227" s="267"/>
      <c r="AED227" s="267"/>
      <c r="AEE227" s="267"/>
      <c r="AEF227" s="267"/>
      <c r="AEG227" s="267"/>
      <c r="AEH227" s="267"/>
      <c r="AEI227" s="267"/>
      <c r="AEJ227" s="267"/>
      <c r="AEK227" s="267"/>
      <c r="AEL227" s="267"/>
      <c r="AEM227" s="267"/>
      <c r="AEN227" s="267"/>
      <c r="AEO227" s="267"/>
      <c r="AEP227" s="267"/>
      <c r="AEQ227" s="267"/>
      <c r="AER227" s="267"/>
      <c r="AES227" s="267"/>
      <c r="AET227" s="267"/>
      <c r="AEU227" s="267"/>
      <c r="AEV227" s="267"/>
      <c r="AEW227" s="267"/>
      <c r="AEX227" s="267"/>
      <c r="AEY227" s="267"/>
      <c r="AEZ227" s="267"/>
      <c r="AFA227" s="267"/>
      <c r="AFB227" s="267"/>
      <c r="AFC227" s="267"/>
      <c r="AFD227" s="267"/>
      <c r="AFE227" s="267"/>
      <c r="AFF227" s="267"/>
      <c r="AFG227" s="267"/>
      <c r="AFH227" s="267"/>
      <c r="AFI227" s="267"/>
      <c r="AFJ227" s="267"/>
      <c r="AFK227" s="267"/>
      <c r="AFL227" s="267"/>
      <c r="AFM227" s="267"/>
      <c r="AFN227" s="267"/>
      <c r="AFO227" s="267"/>
      <c r="AFP227" s="267"/>
      <c r="AFQ227" s="267"/>
      <c r="AFR227" s="267"/>
      <c r="AFS227" s="267"/>
      <c r="AFT227" s="267"/>
      <c r="AFU227" s="267"/>
      <c r="AFV227" s="267"/>
      <c r="AFW227" s="267"/>
      <c r="AFX227" s="267"/>
      <c r="AFY227" s="267"/>
      <c r="AFZ227" s="267"/>
      <c r="AGA227" s="267"/>
      <c r="AGB227" s="267"/>
      <c r="AGC227" s="267"/>
      <c r="AGD227" s="267"/>
      <c r="AGE227" s="267"/>
      <c r="AGF227" s="267"/>
      <c r="AGG227" s="267"/>
      <c r="AGH227" s="267"/>
      <c r="AGI227" s="267"/>
      <c r="AGJ227" s="267"/>
      <c r="AGK227" s="267"/>
      <c r="AGL227" s="267"/>
      <c r="AGM227" s="267"/>
      <c r="AGN227" s="267"/>
      <c r="AGO227" s="267"/>
      <c r="AGP227" s="267"/>
      <c r="AGQ227" s="267"/>
      <c r="AGR227" s="267"/>
      <c r="AGS227" s="267"/>
      <c r="AGT227" s="267"/>
      <c r="AGU227" s="267"/>
      <c r="AGV227" s="267"/>
      <c r="AGW227" s="267"/>
      <c r="AGX227" s="267"/>
      <c r="AGY227" s="267"/>
      <c r="AGZ227" s="267"/>
      <c r="AHA227" s="267"/>
      <c r="AHB227" s="267"/>
      <c r="AHC227" s="267"/>
      <c r="AHD227" s="267"/>
      <c r="AHE227" s="267"/>
      <c r="AHF227" s="267"/>
      <c r="AHG227" s="267"/>
      <c r="AHH227" s="267"/>
      <c r="AHI227" s="267"/>
      <c r="AHJ227" s="267"/>
      <c r="AHK227" s="267"/>
      <c r="AHL227" s="267"/>
      <c r="AHM227" s="267"/>
      <c r="AHN227" s="267"/>
      <c r="AHO227" s="267"/>
      <c r="AHP227" s="267"/>
      <c r="AHQ227" s="267"/>
      <c r="AHR227" s="267"/>
      <c r="AHS227" s="267"/>
      <c r="AHT227" s="267"/>
      <c r="AHU227" s="267"/>
      <c r="AHV227" s="267"/>
      <c r="AHW227" s="267"/>
      <c r="AHX227" s="267"/>
      <c r="AHY227" s="267"/>
      <c r="AHZ227" s="267"/>
      <c r="AIA227" s="267"/>
      <c r="AIB227" s="267"/>
      <c r="AIC227" s="267"/>
      <c r="AID227" s="267"/>
      <c r="AIE227" s="267"/>
      <c r="AIF227" s="267"/>
      <c r="AIG227" s="267"/>
      <c r="AIH227" s="267"/>
      <c r="AII227" s="267"/>
      <c r="AIJ227" s="267"/>
      <c r="AIK227" s="267"/>
      <c r="AIL227" s="267"/>
      <c r="AIM227" s="267"/>
      <c r="AIN227" s="267"/>
      <c r="AIO227" s="267"/>
      <c r="AIP227" s="267"/>
      <c r="AIQ227" s="267"/>
      <c r="AIR227" s="267"/>
      <c r="AIS227" s="267"/>
      <c r="AIT227" s="267"/>
      <c r="AIU227" s="267"/>
      <c r="AIV227" s="267"/>
      <c r="AIW227" s="267"/>
      <c r="AIX227" s="267"/>
      <c r="AIY227" s="267"/>
      <c r="AIZ227" s="267"/>
      <c r="AJA227" s="267"/>
      <c r="AJB227" s="267"/>
      <c r="AJC227" s="267"/>
      <c r="AJD227" s="267"/>
      <c r="AJE227" s="267"/>
      <c r="AJF227" s="267"/>
      <c r="AJG227" s="267"/>
      <c r="AJH227" s="267"/>
      <c r="AJI227" s="267"/>
      <c r="AJJ227" s="267"/>
      <c r="AJK227" s="267"/>
      <c r="AJL227" s="267"/>
      <c r="AJM227" s="267"/>
      <c r="AJN227" s="267"/>
      <c r="AJO227" s="267"/>
      <c r="AJP227" s="267"/>
      <c r="AJQ227" s="267"/>
      <c r="AJR227" s="267"/>
      <c r="AJS227" s="267"/>
      <c r="AJT227" s="267"/>
      <c r="AJU227" s="267"/>
      <c r="AJV227" s="267"/>
      <c r="AJW227" s="267"/>
      <c r="AJX227" s="267"/>
      <c r="AJY227" s="267"/>
      <c r="AJZ227" s="267"/>
      <c r="AKA227" s="267"/>
      <c r="AKB227" s="267"/>
      <c r="AKC227" s="267"/>
      <c r="AKD227" s="267"/>
      <c r="AKE227" s="267"/>
      <c r="AKF227" s="267"/>
      <c r="AKG227" s="267"/>
      <c r="AKH227" s="267"/>
      <c r="AKI227" s="267"/>
      <c r="AKJ227" s="267"/>
      <c r="AKK227" s="267"/>
      <c r="AKL227" s="267"/>
      <c r="AKM227" s="267"/>
      <c r="AKN227" s="267"/>
      <c r="AKO227" s="267"/>
      <c r="AKP227" s="267"/>
      <c r="AKQ227" s="267"/>
      <c r="AKR227" s="267"/>
      <c r="AKS227" s="267"/>
      <c r="AKT227" s="267"/>
      <c r="AKU227" s="267"/>
      <c r="AKV227" s="267"/>
      <c r="AKW227" s="267"/>
      <c r="AKX227" s="267"/>
      <c r="AKY227" s="267"/>
      <c r="AKZ227" s="267"/>
      <c r="ALA227" s="267"/>
      <c r="ALB227" s="267"/>
      <c r="ALC227" s="267"/>
      <c r="ALD227" s="267"/>
      <c r="ALE227" s="267"/>
      <c r="ALF227" s="267"/>
      <c r="ALG227" s="267"/>
      <c r="ALH227" s="267"/>
      <c r="ALI227" s="267"/>
      <c r="ALJ227" s="267"/>
      <c r="ALK227" s="267"/>
      <c r="ALL227" s="267"/>
      <c r="ALM227" s="267"/>
      <c r="ALN227" s="267"/>
      <c r="ALO227" s="267"/>
      <c r="ALP227" s="267"/>
      <c r="ALQ227" s="267"/>
      <c r="ALR227" s="267"/>
      <c r="ALS227" s="267"/>
      <c r="ALT227" s="267"/>
      <c r="ALU227" s="267"/>
      <c r="ALV227" s="267"/>
      <c r="ALW227" s="267"/>
      <c r="ALX227" s="267"/>
      <c r="ALY227" s="267"/>
      <c r="ALZ227" s="267"/>
      <c r="AMA227" s="267"/>
      <c r="AMB227" s="267"/>
      <c r="AMC227" s="267"/>
      <c r="AMD227" s="267"/>
      <c r="AME227" s="267"/>
      <c r="AMF227" s="267"/>
      <c r="AMG227" s="267"/>
      <c r="AMH227" s="267"/>
    </row>
    <row r="228" spans="1:1024" s="239" customFormat="1" ht="12.75">
      <c r="A228" s="1012" t="s">
        <v>2482</v>
      </c>
      <c r="B228" s="1007" t="s">
        <v>2483</v>
      </c>
      <c r="C228" s="1047">
        <v>8600000</v>
      </c>
      <c r="D228" s="1047">
        <v>-6900000</v>
      </c>
      <c r="E228" s="1047">
        <v>1700000</v>
      </c>
      <c r="F228" s="1047">
        <v>282174</v>
      </c>
      <c r="G228" s="1047">
        <v>1417826</v>
      </c>
      <c r="H228" s="1054">
        <f t="shared" si="3"/>
        <v>0.16598470588235295</v>
      </c>
      <c r="I228" s="100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c r="AF228" s="267"/>
      <c r="AG228" s="267"/>
      <c r="AH228" s="267"/>
      <c r="AI228" s="267"/>
      <c r="AJ228" s="267"/>
      <c r="AK228" s="267"/>
      <c r="AL228" s="267"/>
      <c r="AM228" s="267"/>
      <c r="AN228" s="267"/>
      <c r="AO228" s="267"/>
      <c r="AP228" s="267"/>
      <c r="AQ228" s="267"/>
      <c r="AR228" s="267"/>
      <c r="AS228" s="267"/>
      <c r="AT228" s="267"/>
      <c r="AU228" s="267"/>
      <c r="AV228" s="267"/>
      <c r="AW228" s="267"/>
      <c r="AX228" s="267"/>
      <c r="AY228" s="267"/>
      <c r="AZ228" s="267"/>
      <c r="BA228" s="267"/>
      <c r="BB228" s="267"/>
      <c r="BC228" s="267"/>
      <c r="BD228" s="267"/>
      <c r="BE228" s="267"/>
      <c r="BF228" s="267"/>
      <c r="BG228" s="267"/>
      <c r="BH228" s="267"/>
      <c r="BI228" s="267"/>
      <c r="BJ228" s="267"/>
      <c r="BK228" s="267"/>
      <c r="BL228" s="267"/>
      <c r="BM228" s="267"/>
      <c r="BN228" s="267"/>
      <c r="BO228" s="267"/>
      <c r="BP228" s="267"/>
      <c r="BQ228" s="267"/>
      <c r="BR228" s="267"/>
      <c r="BS228" s="267"/>
      <c r="BT228" s="267"/>
      <c r="BU228" s="267"/>
      <c r="BV228" s="267"/>
      <c r="BW228" s="267"/>
      <c r="BX228" s="267"/>
      <c r="BY228" s="267"/>
      <c r="BZ228" s="267"/>
      <c r="CA228" s="267"/>
      <c r="CB228" s="267"/>
      <c r="CC228" s="267"/>
      <c r="CD228" s="267"/>
      <c r="CE228" s="267"/>
      <c r="CF228" s="267"/>
      <c r="CG228" s="267"/>
      <c r="CH228" s="267"/>
      <c r="CI228" s="267"/>
      <c r="CJ228" s="267"/>
      <c r="CK228" s="267"/>
      <c r="CL228" s="267"/>
      <c r="CM228" s="267"/>
      <c r="CN228" s="267"/>
      <c r="CO228" s="267"/>
      <c r="CP228" s="267"/>
      <c r="CQ228" s="267"/>
      <c r="CR228" s="267"/>
      <c r="CS228" s="267"/>
      <c r="CT228" s="267"/>
      <c r="CU228" s="267"/>
      <c r="CV228" s="267"/>
      <c r="CW228" s="267"/>
      <c r="CX228" s="267"/>
      <c r="CY228" s="267"/>
      <c r="CZ228" s="267"/>
      <c r="DA228" s="267"/>
      <c r="DB228" s="267"/>
      <c r="DC228" s="267"/>
      <c r="DD228" s="267"/>
      <c r="DE228" s="267"/>
      <c r="DF228" s="267"/>
      <c r="DG228" s="267"/>
      <c r="DH228" s="267"/>
      <c r="DI228" s="267"/>
      <c r="DJ228" s="267"/>
      <c r="DK228" s="267"/>
      <c r="DL228" s="267"/>
      <c r="DM228" s="267"/>
      <c r="DN228" s="267"/>
      <c r="DO228" s="267"/>
      <c r="DP228" s="267"/>
      <c r="DQ228" s="267"/>
      <c r="DR228" s="267"/>
      <c r="DS228" s="267"/>
      <c r="DT228" s="267"/>
      <c r="DU228" s="267"/>
      <c r="DV228" s="267"/>
      <c r="DW228" s="267"/>
      <c r="DX228" s="267"/>
      <c r="DY228" s="267"/>
      <c r="DZ228" s="267"/>
      <c r="EA228" s="267"/>
      <c r="EB228" s="267"/>
      <c r="EC228" s="267"/>
      <c r="ED228" s="267"/>
      <c r="EE228" s="267"/>
      <c r="EF228" s="267"/>
      <c r="EG228" s="267"/>
      <c r="EH228" s="267"/>
      <c r="EI228" s="267"/>
      <c r="EJ228" s="267"/>
      <c r="EK228" s="267"/>
      <c r="EL228" s="267"/>
      <c r="EM228" s="267"/>
      <c r="EN228" s="267"/>
      <c r="EO228" s="267"/>
      <c r="EP228" s="267"/>
      <c r="EQ228" s="267"/>
      <c r="ER228" s="267"/>
      <c r="ES228" s="267"/>
      <c r="ET228" s="267"/>
      <c r="EU228" s="267"/>
      <c r="EV228" s="267"/>
      <c r="EW228" s="267"/>
      <c r="EX228" s="267"/>
      <c r="EY228" s="267"/>
      <c r="EZ228" s="267"/>
      <c r="FA228" s="267"/>
      <c r="FB228" s="267"/>
      <c r="FC228" s="267"/>
      <c r="FD228" s="267"/>
      <c r="FE228" s="267"/>
      <c r="FF228" s="267"/>
      <c r="FG228" s="267"/>
      <c r="FH228" s="267"/>
      <c r="FI228" s="267"/>
      <c r="FJ228" s="267"/>
      <c r="FK228" s="267"/>
      <c r="FL228" s="267"/>
      <c r="FM228" s="267"/>
      <c r="FN228" s="267"/>
      <c r="FO228" s="267"/>
      <c r="FP228" s="267"/>
      <c r="FQ228" s="267"/>
      <c r="FR228" s="267"/>
      <c r="FS228" s="267"/>
      <c r="FT228" s="267"/>
      <c r="FU228" s="267"/>
      <c r="FV228" s="267"/>
      <c r="FW228" s="267"/>
      <c r="FX228" s="267"/>
      <c r="FY228" s="267"/>
      <c r="FZ228" s="267"/>
      <c r="GA228" s="267"/>
      <c r="GB228" s="267"/>
      <c r="GC228" s="267"/>
      <c r="GD228" s="267"/>
      <c r="GE228" s="267"/>
      <c r="GF228" s="267"/>
      <c r="GG228" s="267"/>
      <c r="GH228" s="267"/>
      <c r="GI228" s="267"/>
      <c r="GJ228" s="267"/>
      <c r="GK228" s="267"/>
      <c r="GL228" s="267"/>
      <c r="GM228" s="267"/>
      <c r="GN228" s="267"/>
      <c r="GO228" s="267"/>
      <c r="GP228" s="267"/>
      <c r="GQ228" s="267"/>
      <c r="GR228" s="267"/>
      <c r="GS228" s="267"/>
      <c r="GT228" s="267"/>
      <c r="GU228" s="267"/>
      <c r="GV228" s="267"/>
      <c r="GW228" s="267"/>
      <c r="GX228" s="267"/>
      <c r="GY228" s="267"/>
      <c r="GZ228" s="267"/>
      <c r="HA228" s="267"/>
      <c r="HB228" s="267"/>
      <c r="HC228" s="267"/>
      <c r="HD228" s="267"/>
      <c r="HE228" s="267"/>
      <c r="HF228" s="267"/>
      <c r="HG228" s="267"/>
      <c r="HH228" s="267"/>
      <c r="HI228" s="267"/>
      <c r="HJ228" s="267"/>
      <c r="HK228" s="267"/>
      <c r="HL228" s="267"/>
      <c r="HM228" s="267"/>
      <c r="HN228" s="267"/>
      <c r="HO228" s="267"/>
      <c r="HP228" s="267"/>
      <c r="HQ228" s="267"/>
      <c r="HR228" s="267"/>
      <c r="HS228" s="267"/>
      <c r="HT228" s="267"/>
      <c r="HU228" s="267"/>
      <c r="HV228" s="267"/>
      <c r="HW228" s="267"/>
      <c r="HX228" s="267"/>
      <c r="HY228" s="267"/>
      <c r="HZ228" s="267"/>
      <c r="IA228" s="267"/>
      <c r="IB228" s="267"/>
      <c r="IC228" s="267"/>
      <c r="ID228" s="267"/>
      <c r="IE228" s="267"/>
      <c r="IF228" s="267"/>
      <c r="IG228" s="267"/>
      <c r="IH228" s="267"/>
      <c r="II228" s="267"/>
      <c r="IJ228" s="267"/>
      <c r="IK228" s="267"/>
      <c r="IL228" s="267"/>
      <c r="IM228" s="267"/>
      <c r="IN228" s="267"/>
      <c r="IO228" s="267"/>
      <c r="IP228" s="267"/>
      <c r="IQ228" s="267"/>
      <c r="IR228" s="267"/>
      <c r="IS228" s="267"/>
      <c r="IT228" s="267"/>
      <c r="IU228" s="267"/>
      <c r="IV228" s="267"/>
      <c r="IW228" s="267"/>
      <c r="IX228" s="267"/>
      <c r="IY228" s="267"/>
      <c r="IZ228" s="267"/>
      <c r="JA228" s="267"/>
      <c r="JB228" s="267"/>
      <c r="JC228" s="267"/>
      <c r="JD228" s="267"/>
      <c r="JE228" s="267"/>
      <c r="JF228" s="267"/>
      <c r="JG228" s="267"/>
      <c r="JH228" s="267"/>
      <c r="JI228" s="267"/>
      <c r="JJ228" s="267"/>
      <c r="JK228" s="267"/>
      <c r="JL228" s="267"/>
      <c r="JM228" s="267"/>
      <c r="JN228" s="267"/>
      <c r="JO228" s="267"/>
      <c r="JP228" s="267"/>
      <c r="JQ228" s="267"/>
      <c r="JR228" s="267"/>
      <c r="JS228" s="267"/>
      <c r="JT228" s="267"/>
      <c r="JU228" s="267"/>
      <c r="JV228" s="267"/>
      <c r="JW228" s="267"/>
      <c r="JX228" s="267"/>
      <c r="JY228" s="267"/>
      <c r="JZ228" s="267"/>
      <c r="KA228" s="267"/>
      <c r="KB228" s="267"/>
      <c r="KC228" s="267"/>
      <c r="KD228" s="267"/>
      <c r="KE228" s="267"/>
      <c r="KF228" s="267"/>
      <c r="KG228" s="267"/>
      <c r="KH228" s="267"/>
      <c r="KI228" s="267"/>
      <c r="KJ228" s="267"/>
      <c r="KK228" s="267"/>
      <c r="KL228" s="267"/>
      <c r="KM228" s="267"/>
      <c r="KN228" s="267"/>
      <c r="KO228" s="267"/>
      <c r="KP228" s="267"/>
      <c r="KQ228" s="267"/>
      <c r="KR228" s="267"/>
      <c r="KS228" s="267"/>
      <c r="KT228" s="267"/>
      <c r="KU228" s="267"/>
      <c r="KV228" s="267"/>
      <c r="KW228" s="267"/>
      <c r="KX228" s="267"/>
      <c r="KY228" s="267"/>
      <c r="KZ228" s="267"/>
      <c r="LA228" s="267"/>
      <c r="LB228" s="267"/>
      <c r="LC228" s="267"/>
      <c r="LD228" s="267"/>
      <c r="LE228" s="267"/>
      <c r="LF228" s="267"/>
      <c r="LG228" s="267"/>
      <c r="LH228" s="267"/>
      <c r="LI228" s="267"/>
      <c r="LJ228" s="267"/>
      <c r="LK228" s="267"/>
      <c r="LL228" s="267"/>
      <c r="LM228" s="267"/>
      <c r="LN228" s="267"/>
      <c r="LO228" s="267"/>
      <c r="LP228" s="267"/>
      <c r="LQ228" s="267"/>
      <c r="LR228" s="267"/>
      <c r="LS228" s="267"/>
      <c r="LT228" s="267"/>
      <c r="LU228" s="267"/>
      <c r="LV228" s="267"/>
      <c r="LW228" s="267"/>
      <c r="LX228" s="267"/>
      <c r="LY228" s="267"/>
      <c r="LZ228" s="267"/>
      <c r="MA228" s="267"/>
      <c r="MB228" s="267"/>
      <c r="MC228" s="267"/>
      <c r="MD228" s="267"/>
      <c r="ME228" s="267"/>
      <c r="MF228" s="267"/>
      <c r="MG228" s="267"/>
      <c r="MH228" s="267"/>
      <c r="MI228" s="267"/>
      <c r="MJ228" s="267"/>
      <c r="MK228" s="267"/>
      <c r="ML228" s="267"/>
      <c r="MM228" s="267"/>
      <c r="MN228" s="267"/>
      <c r="MO228" s="267"/>
      <c r="MP228" s="267"/>
      <c r="MQ228" s="267"/>
      <c r="MR228" s="267"/>
      <c r="MS228" s="267"/>
      <c r="MT228" s="267"/>
      <c r="MU228" s="267"/>
      <c r="MV228" s="267"/>
      <c r="MW228" s="267"/>
      <c r="MX228" s="267"/>
      <c r="MY228" s="267"/>
      <c r="MZ228" s="267"/>
      <c r="NA228" s="267"/>
      <c r="NB228" s="267"/>
      <c r="NC228" s="267"/>
      <c r="ND228" s="267"/>
      <c r="NE228" s="267"/>
      <c r="NF228" s="267"/>
      <c r="NG228" s="267"/>
      <c r="NH228" s="267"/>
      <c r="NI228" s="267"/>
      <c r="NJ228" s="267"/>
      <c r="NK228" s="267"/>
      <c r="NL228" s="267"/>
      <c r="NM228" s="267"/>
      <c r="NN228" s="267"/>
      <c r="NO228" s="267"/>
      <c r="NP228" s="267"/>
      <c r="NQ228" s="267"/>
      <c r="NR228" s="267"/>
      <c r="NS228" s="267"/>
      <c r="NT228" s="267"/>
      <c r="NU228" s="267"/>
      <c r="NV228" s="267"/>
      <c r="NW228" s="267"/>
      <c r="NX228" s="267"/>
      <c r="NY228" s="267"/>
      <c r="NZ228" s="267"/>
      <c r="OA228" s="267"/>
      <c r="OB228" s="267"/>
      <c r="OC228" s="267"/>
      <c r="OD228" s="267"/>
      <c r="OE228" s="267"/>
      <c r="OF228" s="267"/>
      <c r="OG228" s="267"/>
      <c r="OH228" s="267"/>
      <c r="OI228" s="267"/>
      <c r="OJ228" s="267"/>
      <c r="OK228" s="267"/>
      <c r="OL228" s="267"/>
      <c r="OM228" s="267"/>
      <c r="ON228" s="267"/>
      <c r="OO228" s="267"/>
      <c r="OP228" s="267"/>
      <c r="OQ228" s="267"/>
      <c r="OR228" s="267"/>
      <c r="OS228" s="267"/>
      <c r="OT228" s="267"/>
      <c r="OU228" s="267"/>
      <c r="OV228" s="267"/>
      <c r="OW228" s="267"/>
      <c r="OX228" s="267"/>
      <c r="OY228" s="267"/>
      <c r="OZ228" s="267"/>
      <c r="PA228" s="267"/>
      <c r="PB228" s="267"/>
      <c r="PC228" s="267"/>
      <c r="PD228" s="267"/>
      <c r="PE228" s="267"/>
      <c r="PF228" s="267"/>
      <c r="PG228" s="267"/>
      <c r="PH228" s="267"/>
      <c r="PI228" s="267"/>
      <c r="PJ228" s="267"/>
      <c r="PK228" s="267"/>
      <c r="PL228" s="267"/>
      <c r="PM228" s="267"/>
      <c r="PN228" s="267"/>
      <c r="PO228" s="267"/>
      <c r="PP228" s="267"/>
      <c r="PQ228" s="267"/>
      <c r="PR228" s="267"/>
      <c r="PS228" s="267"/>
      <c r="PT228" s="267"/>
      <c r="PU228" s="267"/>
      <c r="PV228" s="267"/>
      <c r="PW228" s="267"/>
      <c r="PX228" s="267"/>
      <c r="PY228" s="267"/>
      <c r="PZ228" s="267"/>
      <c r="QA228" s="267"/>
      <c r="QB228" s="267"/>
      <c r="QC228" s="267"/>
      <c r="QD228" s="267"/>
      <c r="QE228" s="267"/>
      <c r="QF228" s="267"/>
      <c r="QG228" s="267"/>
      <c r="QH228" s="267"/>
      <c r="QI228" s="267"/>
      <c r="QJ228" s="267"/>
      <c r="QK228" s="267"/>
      <c r="QL228" s="267"/>
      <c r="QM228" s="267"/>
      <c r="QN228" s="267"/>
      <c r="QO228" s="267"/>
      <c r="QP228" s="267"/>
      <c r="QQ228" s="267"/>
      <c r="QR228" s="267"/>
      <c r="QS228" s="267"/>
      <c r="QT228" s="267"/>
      <c r="QU228" s="267"/>
      <c r="QV228" s="267"/>
      <c r="QW228" s="267"/>
      <c r="QX228" s="267"/>
      <c r="QY228" s="267"/>
      <c r="QZ228" s="267"/>
      <c r="RA228" s="267"/>
      <c r="RB228" s="267"/>
      <c r="RC228" s="267"/>
      <c r="RD228" s="267"/>
      <c r="RE228" s="267"/>
      <c r="RF228" s="267"/>
      <c r="RG228" s="267"/>
      <c r="RH228" s="267"/>
      <c r="RI228" s="267"/>
      <c r="RJ228" s="267"/>
      <c r="RK228" s="267"/>
      <c r="RL228" s="267"/>
      <c r="RM228" s="267"/>
      <c r="RN228" s="267"/>
      <c r="RO228" s="267"/>
      <c r="RP228" s="267"/>
      <c r="RQ228" s="267"/>
      <c r="RR228" s="267"/>
      <c r="RS228" s="267"/>
      <c r="RT228" s="267"/>
      <c r="RU228" s="267"/>
      <c r="RV228" s="267"/>
      <c r="RW228" s="267"/>
      <c r="RX228" s="267"/>
      <c r="RY228" s="267"/>
      <c r="RZ228" s="267"/>
      <c r="SA228" s="267"/>
      <c r="SB228" s="267"/>
      <c r="SC228" s="267"/>
      <c r="SD228" s="267"/>
      <c r="SE228" s="267"/>
      <c r="SF228" s="267"/>
      <c r="SG228" s="267"/>
      <c r="SH228" s="267"/>
      <c r="SI228" s="267"/>
      <c r="SJ228" s="267"/>
      <c r="SK228" s="267"/>
      <c r="SL228" s="267"/>
      <c r="SM228" s="267"/>
      <c r="SN228" s="267"/>
      <c r="SO228" s="267"/>
      <c r="SP228" s="267"/>
      <c r="SQ228" s="267"/>
      <c r="SR228" s="267"/>
      <c r="SS228" s="267"/>
      <c r="ST228" s="267"/>
      <c r="SU228" s="267"/>
      <c r="SV228" s="267"/>
      <c r="SW228" s="267"/>
      <c r="SX228" s="267"/>
      <c r="SY228" s="267"/>
      <c r="SZ228" s="267"/>
      <c r="TA228" s="267"/>
      <c r="TB228" s="267"/>
      <c r="TC228" s="267"/>
      <c r="TD228" s="267"/>
      <c r="TE228" s="267"/>
      <c r="TF228" s="267"/>
      <c r="TG228" s="267"/>
      <c r="TH228" s="267"/>
      <c r="TI228" s="267"/>
      <c r="TJ228" s="267"/>
      <c r="TK228" s="267"/>
      <c r="TL228" s="267"/>
      <c r="TM228" s="267"/>
      <c r="TN228" s="267"/>
      <c r="TO228" s="267"/>
      <c r="TP228" s="267"/>
      <c r="TQ228" s="267"/>
      <c r="TR228" s="267"/>
      <c r="TS228" s="267"/>
      <c r="TT228" s="267"/>
      <c r="TU228" s="267"/>
      <c r="TV228" s="267"/>
      <c r="TW228" s="267"/>
      <c r="TX228" s="267"/>
      <c r="TY228" s="267"/>
      <c r="TZ228" s="267"/>
      <c r="UA228" s="267"/>
      <c r="UB228" s="267"/>
      <c r="UC228" s="267"/>
      <c r="UD228" s="267"/>
      <c r="UE228" s="267"/>
      <c r="UF228" s="267"/>
      <c r="UG228" s="267"/>
      <c r="UH228" s="267"/>
      <c r="UI228" s="267"/>
      <c r="UJ228" s="267"/>
      <c r="UK228" s="267"/>
      <c r="UL228" s="267"/>
      <c r="UM228" s="267"/>
      <c r="UN228" s="267"/>
      <c r="UO228" s="267"/>
      <c r="UP228" s="267"/>
      <c r="UQ228" s="267"/>
      <c r="UR228" s="267"/>
      <c r="US228" s="267"/>
      <c r="UT228" s="267"/>
      <c r="UU228" s="267"/>
      <c r="UV228" s="267"/>
      <c r="UW228" s="267"/>
      <c r="UX228" s="267"/>
      <c r="UY228" s="267"/>
      <c r="UZ228" s="267"/>
      <c r="VA228" s="267"/>
      <c r="VB228" s="267"/>
      <c r="VC228" s="267"/>
      <c r="VD228" s="267"/>
      <c r="VE228" s="267"/>
      <c r="VF228" s="267"/>
      <c r="VG228" s="267"/>
      <c r="VH228" s="267"/>
      <c r="VI228" s="267"/>
      <c r="VJ228" s="267"/>
      <c r="VK228" s="267"/>
      <c r="VL228" s="267"/>
      <c r="VM228" s="267"/>
      <c r="VN228" s="267"/>
      <c r="VO228" s="267"/>
      <c r="VP228" s="267"/>
      <c r="VQ228" s="267"/>
      <c r="VR228" s="267"/>
      <c r="VS228" s="267"/>
      <c r="VT228" s="267"/>
      <c r="VU228" s="267"/>
      <c r="VV228" s="267"/>
      <c r="VW228" s="267"/>
      <c r="VX228" s="267"/>
      <c r="VY228" s="267"/>
      <c r="VZ228" s="267"/>
      <c r="WA228" s="267"/>
      <c r="WB228" s="267"/>
      <c r="WC228" s="267"/>
      <c r="WD228" s="267"/>
      <c r="WE228" s="267"/>
      <c r="WF228" s="267"/>
      <c r="WG228" s="267"/>
      <c r="WH228" s="267"/>
      <c r="WI228" s="267"/>
      <c r="WJ228" s="267"/>
      <c r="WK228" s="267"/>
      <c r="WL228" s="267"/>
      <c r="WM228" s="267"/>
      <c r="WN228" s="267"/>
      <c r="WO228" s="267"/>
      <c r="WP228" s="267"/>
      <c r="WQ228" s="267"/>
      <c r="WR228" s="267"/>
      <c r="WS228" s="267"/>
      <c r="WT228" s="267"/>
      <c r="WU228" s="267"/>
      <c r="WV228" s="267"/>
      <c r="WW228" s="267"/>
      <c r="WX228" s="267"/>
      <c r="WY228" s="267"/>
      <c r="WZ228" s="267"/>
      <c r="XA228" s="267"/>
      <c r="XB228" s="267"/>
      <c r="XC228" s="267"/>
      <c r="XD228" s="267"/>
      <c r="XE228" s="267"/>
      <c r="XF228" s="267"/>
      <c r="XG228" s="267"/>
      <c r="XH228" s="267"/>
      <c r="XI228" s="267"/>
      <c r="XJ228" s="267"/>
      <c r="XK228" s="267"/>
      <c r="XL228" s="267"/>
      <c r="XM228" s="267"/>
      <c r="XN228" s="267"/>
      <c r="XO228" s="267"/>
      <c r="XP228" s="267"/>
      <c r="XQ228" s="267"/>
      <c r="XR228" s="267"/>
      <c r="XS228" s="267"/>
      <c r="XT228" s="267"/>
      <c r="XU228" s="267"/>
      <c r="XV228" s="267"/>
      <c r="XW228" s="267"/>
      <c r="XX228" s="267"/>
      <c r="XY228" s="267"/>
      <c r="XZ228" s="267"/>
      <c r="YA228" s="267"/>
      <c r="YB228" s="267"/>
      <c r="YC228" s="267"/>
      <c r="YD228" s="267"/>
      <c r="YE228" s="267"/>
      <c r="YF228" s="267"/>
      <c r="YG228" s="267"/>
      <c r="YH228" s="267"/>
      <c r="YI228" s="267"/>
      <c r="YJ228" s="267"/>
      <c r="YK228" s="267"/>
      <c r="YL228" s="267"/>
      <c r="YM228" s="267"/>
      <c r="YN228" s="267"/>
      <c r="YO228" s="267"/>
      <c r="YP228" s="267"/>
      <c r="YQ228" s="267"/>
      <c r="YR228" s="267"/>
      <c r="YS228" s="267"/>
      <c r="YT228" s="267"/>
      <c r="YU228" s="267"/>
      <c r="YV228" s="267"/>
      <c r="YW228" s="267"/>
      <c r="YX228" s="267"/>
      <c r="YY228" s="267"/>
      <c r="YZ228" s="267"/>
      <c r="ZA228" s="267"/>
      <c r="ZB228" s="267"/>
      <c r="ZC228" s="267"/>
      <c r="ZD228" s="267"/>
      <c r="ZE228" s="267"/>
      <c r="ZF228" s="267"/>
      <c r="ZG228" s="267"/>
      <c r="ZH228" s="267"/>
      <c r="ZI228" s="267"/>
      <c r="ZJ228" s="267"/>
      <c r="ZK228" s="267"/>
      <c r="ZL228" s="267"/>
      <c r="ZM228" s="267"/>
      <c r="ZN228" s="267"/>
      <c r="ZO228" s="267"/>
      <c r="ZP228" s="267"/>
      <c r="ZQ228" s="267"/>
      <c r="ZR228" s="267"/>
      <c r="ZS228" s="267"/>
      <c r="ZT228" s="267"/>
      <c r="ZU228" s="267"/>
      <c r="ZV228" s="267"/>
      <c r="ZW228" s="267"/>
      <c r="ZX228" s="267"/>
      <c r="ZY228" s="267"/>
      <c r="ZZ228" s="267"/>
      <c r="AAA228" s="267"/>
      <c r="AAB228" s="267"/>
      <c r="AAC228" s="267"/>
      <c r="AAD228" s="267"/>
      <c r="AAE228" s="267"/>
      <c r="AAF228" s="267"/>
      <c r="AAG228" s="267"/>
      <c r="AAH228" s="267"/>
      <c r="AAI228" s="267"/>
      <c r="AAJ228" s="267"/>
      <c r="AAK228" s="267"/>
      <c r="AAL228" s="267"/>
      <c r="AAM228" s="267"/>
      <c r="AAN228" s="267"/>
      <c r="AAO228" s="267"/>
      <c r="AAP228" s="267"/>
      <c r="AAQ228" s="267"/>
      <c r="AAR228" s="267"/>
      <c r="AAS228" s="267"/>
      <c r="AAT228" s="267"/>
      <c r="AAU228" s="267"/>
      <c r="AAV228" s="267"/>
      <c r="AAW228" s="267"/>
      <c r="AAX228" s="267"/>
      <c r="AAY228" s="267"/>
      <c r="AAZ228" s="267"/>
      <c r="ABA228" s="267"/>
      <c r="ABB228" s="267"/>
      <c r="ABC228" s="267"/>
      <c r="ABD228" s="267"/>
      <c r="ABE228" s="267"/>
      <c r="ABF228" s="267"/>
      <c r="ABG228" s="267"/>
      <c r="ABH228" s="267"/>
      <c r="ABI228" s="267"/>
      <c r="ABJ228" s="267"/>
      <c r="ABK228" s="267"/>
      <c r="ABL228" s="267"/>
      <c r="ABM228" s="267"/>
      <c r="ABN228" s="267"/>
      <c r="ABO228" s="267"/>
      <c r="ABP228" s="267"/>
      <c r="ABQ228" s="267"/>
      <c r="ABR228" s="267"/>
      <c r="ABS228" s="267"/>
      <c r="ABT228" s="267"/>
      <c r="ABU228" s="267"/>
      <c r="ABV228" s="267"/>
      <c r="ABW228" s="267"/>
      <c r="ABX228" s="267"/>
      <c r="ABY228" s="267"/>
      <c r="ABZ228" s="267"/>
      <c r="ACA228" s="267"/>
      <c r="ACB228" s="267"/>
      <c r="ACC228" s="267"/>
      <c r="ACD228" s="267"/>
      <c r="ACE228" s="267"/>
      <c r="ACF228" s="267"/>
      <c r="ACG228" s="267"/>
      <c r="ACH228" s="267"/>
      <c r="ACI228" s="267"/>
      <c r="ACJ228" s="267"/>
      <c r="ACK228" s="267"/>
      <c r="ACL228" s="267"/>
      <c r="ACM228" s="267"/>
      <c r="ACN228" s="267"/>
      <c r="ACO228" s="267"/>
      <c r="ACP228" s="267"/>
      <c r="ACQ228" s="267"/>
      <c r="ACR228" s="267"/>
      <c r="ACS228" s="267"/>
      <c r="ACT228" s="267"/>
      <c r="ACU228" s="267"/>
      <c r="ACV228" s="267"/>
      <c r="ACW228" s="267"/>
      <c r="ACX228" s="267"/>
      <c r="ACY228" s="267"/>
      <c r="ACZ228" s="267"/>
      <c r="ADA228" s="267"/>
      <c r="ADB228" s="267"/>
      <c r="ADC228" s="267"/>
      <c r="ADD228" s="267"/>
      <c r="ADE228" s="267"/>
      <c r="ADF228" s="267"/>
      <c r="ADG228" s="267"/>
      <c r="ADH228" s="267"/>
      <c r="ADI228" s="267"/>
      <c r="ADJ228" s="267"/>
      <c r="ADK228" s="267"/>
      <c r="ADL228" s="267"/>
      <c r="ADM228" s="267"/>
      <c r="ADN228" s="267"/>
      <c r="ADO228" s="267"/>
      <c r="ADP228" s="267"/>
      <c r="ADQ228" s="267"/>
      <c r="ADR228" s="267"/>
      <c r="ADS228" s="267"/>
      <c r="ADT228" s="267"/>
      <c r="ADU228" s="267"/>
      <c r="ADV228" s="267"/>
      <c r="ADW228" s="267"/>
      <c r="ADX228" s="267"/>
      <c r="ADY228" s="267"/>
      <c r="ADZ228" s="267"/>
      <c r="AEA228" s="267"/>
      <c r="AEB228" s="267"/>
      <c r="AEC228" s="267"/>
      <c r="AED228" s="267"/>
      <c r="AEE228" s="267"/>
      <c r="AEF228" s="267"/>
      <c r="AEG228" s="267"/>
      <c r="AEH228" s="267"/>
      <c r="AEI228" s="267"/>
      <c r="AEJ228" s="267"/>
      <c r="AEK228" s="267"/>
      <c r="AEL228" s="267"/>
      <c r="AEM228" s="267"/>
      <c r="AEN228" s="267"/>
      <c r="AEO228" s="267"/>
      <c r="AEP228" s="267"/>
      <c r="AEQ228" s="267"/>
      <c r="AER228" s="267"/>
      <c r="AES228" s="267"/>
      <c r="AET228" s="267"/>
      <c r="AEU228" s="267"/>
      <c r="AEV228" s="267"/>
      <c r="AEW228" s="267"/>
      <c r="AEX228" s="267"/>
      <c r="AEY228" s="267"/>
      <c r="AEZ228" s="267"/>
      <c r="AFA228" s="267"/>
      <c r="AFB228" s="267"/>
      <c r="AFC228" s="267"/>
      <c r="AFD228" s="267"/>
      <c r="AFE228" s="267"/>
      <c r="AFF228" s="267"/>
      <c r="AFG228" s="267"/>
      <c r="AFH228" s="267"/>
      <c r="AFI228" s="267"/>
      <c r="AFJ228" s="267"/>
      <c r="AFK228" s="267"/>
      <c r="AFL228" s="267"/>
      <c r="AFM228" s="267"/>
      <c r="AFN228" s="267"/>
      <c r="AFO228" s="267"/>
      <c r="AFP228" s="267"/>
      <c r="AFQ228" s="267"/>
      <c r="AFR228" s="267"/>
      <c r="AFS228" s="267"/>
      <c r="AFT228" s="267"/>
      <c r="AFU228" s="267"/>
      <c r="AFV228" s="267"/>
      <c r="AFW228" s="267"/>
      <c r="AFX228" s="267"/>
      <c r="AFY228" s="267"/>
      <c r="AFZ228" s="267"/>
      <c r="AGA228" s="267"/>
      <c r="AGB228" s="267"/>
      <c r="AGC228" s="267"/>
      <c r="AGD228" s="267"/>
      <c r="AGE228" s="267"/>
      <c r="AGF228" s="267"/>
      <c r="AGG228" s="267"/>
      <c r="AGH228" s="267"/>
      <c r="AGI228" s="267"/>
      <c r="AGJ228" s="267"/>
      <c r="AGK228" s="267"/>
      <c r="AGL228" s="267"/>
      <c r="AGM228" s="267"/>
      <c r="AGN228" s="267"/>
      <c r="AGO228" s="267"/>
      <c r="AGP228" s="267"/>
      <c r="AGQ228" s="267"/>
      <c r="AGR228" s="267"/>
      <c r="AGS228" s="267"/>
      <c r="AGT228" s="267"/>
      <c r="AGU228" s="267"/>
      <c r="AGV228" s="267"/>
      <c r="AGW228" s="267"/>
      <c r="AGX228" s="267"/>
      <c r="AGY228" s="267"/>
      <c r="AGZ228" s="267"/>
      <c r="AHA228" s="267"/>
      <c r="AHB228" s="267"/>
      <c r="AHC228" s="267"/>
      <c r="AHD228" s="267"/>
      <c r="AHE228" s="267"/>
      <c r="AHF228" s="267"/>
      <c r="AHG228" s="267"/>
      <c r="AHH228" s="267"/>
      <c r="AHI228" s="267"/>
      <c r="AHJ228" s="267"/>
      <c r="AHK228" s="267"/>
      <c r="AHL228" s="267"/>
      <c r="AHM228" s="267"/>
      <c r="AHN228" s="267"/>
      <c r="AHO228" s="267"/>
      <c r="AHP228" s="267"/>
      <c r="AHQ228" s="267"/>
      <c r="AHR228" s="267"/>
      <c r="AHS228" s="267"/>
      <c r="AHT228" s="267"/>
      <c r="AHU228" s="267"/>
      <c r="AHV228" s="267"/>
      <c r="AHW228" s="267"/>
      <c r="AHX228" s="267"/>
      <c r="AHY228" s="267"/>
      <c r="AHZ228" s="267"/>
      <c r="AIA228" s="267"/>
      <c r="AIB228" s="267"/>
      <c r="AIC228" s="267"/>
      <c r="AID228" s="267"/>
      <c r="AIE228" s="267"/>
      <c r="AIF228" s="267"/>
      <c r="AIG228" s="267"/>
      <c r="AIH228" s="267"/>
      <c r="AII228" s="267"/>
      <c r="AIJ228" s="267"/>
      <c r="AIK228" s="267"/>
      <c r="AIL228" s="267"/>
      <c r="AIM228" s="267"/>
      <c r="AIN228" s="267"/>
      <c r="AIO228" s="267"/>
      <c r="AIP228" s="267"/>
      <c r="AIQ228" s="267"/>
      <c r="AIR228" s="267"/>
      <c r="AIS228" s="267"/>
      <c r="AIT228" s="267"/>
      <c r="AIU228" s="267"/>
      <c r="AIV228" s="267"/>
      <c r="AIW228" s="267"/>
      <c r="AIX228" s="267"/>
      <c r="AIY228" s="267"/>
      <c r="AIZ228" s="267"/>
      <c r="AJA228" s="267"/>
      <c r="AJB228" s="267"/>
      <c r="AJC228" s="267"/>
      <c r="AJD228" s="267"/>
      <c r="AJE228" s="267"/>
      <c r="AJF228" s="267"/>
      <c r="AJG228" s="267"/>
      <c r="AJH228" s="267"/>
      <c r="AJI228" s="267"/>
      <c r="AJJ228" s="267"/>
      <c r="AJK228" s="267"/>
      <c r="AJL228" s="267"/>
      <c r="AJM228" s="267"/>
      <c r="AJN228" s="267"/>
      <c r="AJO228" s="267"/>
      <c r="AJP228" s="267"/>
      <c r="AJQ228" s="267"/>
      <c r="AJR228" s="267"/>
      <c r="AJS228" s="267"/>
      <c r="AJT228" s="267"/>
      <c r="AJU228" s="267"/>
      <c r="AJV228" s="267"/>
      <c r="AJW228" s="267"/>
      <c r="AJX228" s="267"/>
      <c r="AJY228" s="267"/>
      <c r="AJZ228" s="267"/>
      <c r="AKA228" s="267"/>
      <c r="AKB228" s="267"/>
      <c r="AKC228" s="267"/>
      <c r="AKD228" s="267"/>
      <c r="AKE228" s="267"/>
      <c r="AKF228" s="267"/>
      <c r="AKG228" s="267"/>
      <c r="AKH228" s="267"/>
      <c r="AKI228" s="267"/>
      <c r="AKJ228" s="267"/>
      <c r="AKK228" s="267"/>
      <c r="AKL228" s="267"/>
      <c r="AKM228" s="267"/>
      <c r="AKN228" s="267"/>
      <c r="AKO228" s="267"/>
      <c r="AKP228" s="267"/>
      <c r="AKQ228" s="267"/>
      <c r="AKR228" s="267"/>
      <c r="AKS228" s="267"/>
      <c r="AKT228" s="267"/>
      <c r="AKU228" s="267"/>
      <c r="AKV228" s="267"/>
      <c r="AKW228" s="267"/>
      <c r="AKX228" s="267"/>
      <c r="AKY228" s="267"/>
      <c r="AKZ228" s="267"/>
      <c r="ALA228" s="267"/>
      <c r="ALB228" s="267"/>
      <c r="ALC228" s="267"/>
      <c r="ALD228" s="267"/>
      <c r="ALE228" s="267"/>
      <c r="ALF228" s="267"/>
      <c r="ALG228" s="267"/>
      <c r="ALH228" s="267"/>
      <c r="ALI228" s="267"/>
      <c r="ALJ228" s="267"/>
      <c r="ALK228" s="267"/>
      <c r="ALL228" s="267"/>
      <c r="ALM228" s="267"/>
      <c r="ALN228" s="267"/>
      <c r="ALO228" s="267"/>
      <c r="ALP228" s="267"/>
      <c r="ALQ228" s="267"/>
      <c r="ALR228" s="267"/>
      <c r="ALS228" s="267"/>
      <c r="ALT228" s="267"/>
      <c r="ALU228" s="267"/>
      <c r="ALV228" s="267"/>
      <c r="ALW228" s="267"/>
      <c r="ALX228" s="267"/>
      <c r="ALY228" s="267"/>
      <c r="ALZ228" s="267"/>
      <c r="AMA228" s="267"/>
      <c r="AMB228" s="267"/>
      <c r="AMC228" s="267"/>
      <c r="AMD228" s="267"/>
      <c r="AME228" s="267"/>
      <c r="AMF228" s="267"/>
      <c r="AMG228" s="267"/>
      <c r="AMH228" s="267"/>
    </row>
    <row r="229" spans="1:1024" s="239" customFormat="1" ht="12.75">
      <c r="A229" s="1012" t="s">
        <v>2484</v>
      </c>
      <c r="B229" s="1007" t="s">
        <v>8430</v>
      </c>
      <c r="C229" s="1047">
        <v>670914089.88</v>
      </c>
      <c r="D229" s="1047">
        <v>-381017682.66000003</v>
      </c>
      <c r="E229" s="1047">
        <v>289896407.22000003</v>
      </c>
      <c r="F229" s="1047">
        <v>151254416.80000001</v>
      </c>
      <c r="G229" s="1047">
        <v>138641990.41999999</v>
      </c>
      <c r="H229" s="1054">
        <f t="shared" si="3"/>
        <v>0.52175333337337382</v>
      </c>
      <c r="I229" s="1007"/>
      <c r="J229" s="267"/>
      <c r="K229" s="267"/>
      <c r="L229" s="267"/>
      <c r="M229" s="267"/>
      <c r="N229" s="267"/>
      <c r="O229" s="267"/>
      <c r="P229" s="267"/>
      <c r="Q229" s="267"/>
      <c r="R229" s="267"/>
      <c r="S229" s="267"/>
      <c r="T229" s="267"/>
      <c r="U229" s="267"/>
      <c r="V229" s="267"/>
      <c r="W229" s="267"/>
      <c r="X229" s="267"/>
      <c r="Y229" s="267"/>
      <c r="Z229" s="267"/>
      <c r="AA229" s="267"/>
      <c r="AB229" s="267"/>
      <c r="AC229" s="267"/>
      <c r="AD229" s="267"/>
      <c r="AE229" s="267"/>
      <c r="AF229" s="267"/>
      <c r="AG229" s="267"/>
      <c r="AH229" s="267"/>
      <c r="AI229" s="267"/>
      <c r="AJ229" s="267"/>
      <c r="AK229" s="267"/>
      <c r="AL229" s="267"/>
      <c r="AM229" s="267"/>
      <c r="AN229" s="267"/>
      <c r="AO229" s="267"/>
      <c r="AP229" s="267"/>
      <c r="AQ229" s="267"/>
      <c r="AR229" s="267"/>
      <c r="AS229" s="267"/>
      <c r="AT229" s="267"/>
      <c r="AU229" s="267"/>
      <c r="AV229" s="267"/>
      <c r="AW229" s="267"/>
      <c r="AX229" s="267"/>
      <c r="AY229" s="267"/>
      <c r="AZ229" s="267"/>
      <c r="BA229" s="267"/>
      <c r="BB229" s="267"/>
      <c r="BC229" s="267"/>
      <c r="BD229" s="267"/>
      <c r="BE229" s="267"/>
      <c r="BF229" s="267"/>
      <c r="BG229" s="267"/>
      <c r="BH229" s="267"/>
      <c r="BI229" s="267"/>
      <c r="BJ229" s="267"/>
      <c r="BK229" s="267"/>
      <c r="BL229" s="267"/>
      <c r="BM229" s="267"/>
      <c r="BN229" s="267"/>
      <c r="BO229" s="267"/>
      <c r="BP229" s="267"/>
      <c r="BQ229" s="267"/>
      <c r="BR229" s="267"/>
      <c r="BS229" s="267"/>
      <c r="BT229" s="267"/>
      <c r="BU229" s="267"/>
      <c r="BV229" s="267"/>
      <c r="BW229" s="267"/>
      <c r="BX229" s="267"/>
      <c r="BY229" s="267"/>
      <c r="BZ229" s="267"/>
      <c r="CA229" s="267"/>
      <c r="CB229" s="267"/>
      <c r="CC229" s="267"/>
      <c r="CD229" s="267"/>
      <c r="CE229" s="267"/>
      <c r="CF229" s="267"/>
      <c r="CG229" s="267"/>
      <c r="CH229" s="267"/>
      <c r="CI229" s="267"/>
      <c r="CJ229" s="267"/>
      <c r="CK229" s="267"/>
      <c r="CL229" s="267"/>
      <c r="CM229" s="267"/>
      <c r="CN229" s="267"/>
      <c r="CO229" s="267"/>
      <c r="CP229" s="267"/>
      <c r="CQ229" s="267"/>
      <c r="CR229" s="267"/>
      <c r="CS229" s="267"/>
      <c r="CT229" s="267"/>
      <c r="CU229" s="267"/>
      <c r="CV229" s="267"/>
      <c r="CW229" s="267"/>
      <c r="CX229" s="267"/>
      <c r="CY229" s="267"/>
      <c r="CZ229" s="267"/>
      <c r="DA229" s="267"/>
      <c r="DB229" s="267"/>
      <c r="DC229" s="267"/>
      <c r="DD229" s="267"/>
      <c r="DE229" s="267"/>
      <c r="DF229" s="267"/>
      <c r="DG229" s="267"/>
      <c r="DH229" s="267"/>
      <c r="DI229" s="267"/>
      <c r="DJ229" s="267"/>
      <c r="DK229" s="267"/>
      <c r="DL229" s="267"/>
      <c r="DM229" s="267"/>
      <c r="DN229" s="267"/>
      <c r="DO229" s="267"/>
      <c r="DP229" s="267"/>
      <c r="DQ229" s="267"/>
      <c r="DR229" s="267"/>
      <c r="DS229" s="267"/>
      <c r="DT229" s="267"/>
      <c r="DU229" s="267"/>
      <c r="DV229" s="267"/>
      <c r="DW229" s="267"/>
      <c r="DX229" s="267"/>
      <c r="DY229" s="267"/>
      <c r="DZ229" s="267"/>
      <c r="EA229" s="267"/>
      <c r="EB229" s="267"/>
      <c r="EC229" s="267"/>
      <c r="ED229" s="267"/>
      <c r="EE229" s="267"/>
      <c r="EF229" s="267"/>
      <c r="EG229" s="267"/>
      <c r="EH229" s="267"/>
      <c r="EI229" s="267"/>
      <c r="EJ229" s="267"/>
      <c r="EK229" s="267"/>
      <c r="EL229" s="267"/>
      <c r="EM229" s="267"/>
      <c r="EN229" s="267"/>
      <c r="EO229" s="267"/>
      <c r="EP229" s="267"/>
      <c r="EQ229" s="267"/>
      <c r="ER229" s="267"/>
      <c r="ES229" s="267"/>
      <c r="ET229" s="267"/>
      <c r="EU229" s="267"/>
      <c r="EV229" s="267"/>
      <c r="EW229" s="267"/>
      <c r="EX229" s="267"/>
      <c r="EY229" s="267"/>
      <c r="EZ229" s="267"/>
      <c r="FA229" s="267"/>
      <c r="FB229" s="267"/>
      <c r="FC229" s="267"/>
      <c r="FD229" s="267"/>
      <c r="FE229" s="267"/>
      <c r="FF229" s="267"/>
      <c r="FG229" s="267"/>
      <c r="FH229" s="267"/>
      <c r="FI229" s="267"/>
      <c r="FJ229" s="267"/>
      <c r="FK229" s="267"/>
      <c r="FL229" s="267"/>
      <c r="FM229" s="267"/>
      <c r="FN229" s="267"/>
      <c r="FO229" s="267"/>
      <c r="FP229" s="267"/>
      <c r="FQ229" s="267"/>
      <c r="FR229" s="267"/>
      <c r="FS229" s="267"/>
      <c r="FT229" s="267"/>
      <c r="FU229" s="267"/>
      <c r="FV229" s="267"/>
      <c r="FW229" s="267"/>
      <c r="FX229" s="267"/>
      <c r="FY229" s="267"/>
      <c r="FZ229" s="267"/>
      <c r="GA229" s="267"/>
      <c r="GB229" s="267"/>
      <c r="GC229" s="267"/>
      <c r="GD229" s="267"/>
      <c r="GE229" s="267"/>
      <c r="GF229" s="267"/>
      <c r="GG229" s="267"/>
      <c r="GH229" s="267"/>
      <c r="GI229" s="267"/>
      <c r="GJ229" s="267"/>
      <c r="GK229" s="267"/>
      <c r="GL229" s="267"/>
      <c r="GM229" s="267"/>
      <c r="GN229" s="267"/>
      <c r="GO229" s="267"/>
      <c r="GP229" s="267"/>
      <c r="GQ229" s="267"/>
      <c r="GR229" s="267"/>
      <c r="GS229" s="267"/>
      <c r="GT229" s="267"/>
      <c r="GU229" s="267"/>
      <c r="GV229" s="267"/>
      <c r="GW229" s="267"/>
      <c r="GX229" s="267"/>
      <c r="GY229" s="267"/>
      <c r="GZ229" s="267"/>
      <c r="HA229" s="267"/>
      <c r="HB229" s="267"/>
      <c r="HC229" s="267"/>
      <c r="HD229" s="267"/>
      <c r="HE229" s="267"/>
      <c r="HF229" s="267"/>
      <c r="HG229" s="267"/>
      <c r="HH229" s="267"/>
      <c r="HI229" s="267"/>
      <c r="HJ229" s="267"/>
      <c r="HK229" s="267"/>
      <c r="HL229" s="267"/>
      <c r="HM229" s="267"/>
      <c r="HN229" s="267"/>
      <c r="HO229" s="267"/>
      <c r="HP229" s="267"/>
      <c r="HQ229" s="267"/>
      <c r="HR229" s="267"/>
      <c r="HS229" s="267"/>
      <c r="HT229" s="267"/>
      <c r="HU229" s="267"/>
      <c r="HV229" s="267"/>
      <c r="HW229" s="267"/>
      <c r="HX229" s="267"/>
      <c r="HY229" s="267"/>
      <c r="HZ229" s="267"/>
      <c r="IA229" s="267"/>
      <c r="IB229" s="267"/>
      <c r="IC229" s="267"/>
      <c r="ID229" s="267"/>
      <c r="IE229" s="267"/>
      <c r="IF229" s="267"/>
      <c r="IG229" s="267"/>
      <c r="IH229" s="267"/>
      <c r="II229" s="267"/>
      <c r="IJ229" s="267"/>
      <c r="IK229" s="267"/>
      <c r="IL229" s="267"/>
      <c r="IM229" s="267"/>
      <c r="IN229" s="267"/>
      <c r="IO229" s="267"/>
      <c r="IP229" s="267"/>
      <c r="IQ229" s="267"/>
      <c r="IR229" s="267"/>
      <c r="IS229" s="267"/>
      <c r="IT229" s="267"/>
      <c r="IU229" s="267"/>
      <c r="IV229" s="267"/>
      <c r="IW229" s="267"/>
      <c r="IX229" s="267"/>
      <c r="IY229" s="267"/>
      <c r="IZ229" s="267"/>
      <c r="JA229" s="267"/>
      <c r="JB229" s="267"/>
      <c r="JC229" s="267"/>
      <c r="JD229" s="267"/>
      <c r="JE229" s="267"/>
      <c r="JF229" s="267"/>
      <c r="JG229" s="267"/>
      <c r="JH229" s="267"/>
      <c r="JI229" s="267"/>
      <c r="JJ229" s="267"/>
      <c r="JK229" s="267"/>
      <c r="JL229" s="267"/>
      <c r="JM229" s="267"/>
      <c r="JN229" s="267"/>
      <c r="JO229" s="267"/>
      <c r="JP229" s="267"/>
      <c r="JQ229" s="267"/>
      <c r="JR229" s="267"/>
      <c r="JS229" s="267"/>
      <c r="JT229" s="267"/>
      <c r="JU229" s="267"/>
      <c r="JV229" s="267"/>
      <c r="JW229" s="267"/>
      <c r="JX229" s="267"/>
      <c r="JY229" s="267"/>
      <c r="JZ229" s="267"/>
      <c r="KA229" s="267"/>
      <c r="KB229" s="267"/>
      <c r="KC229" s="267"/>
      <c r="KD229" s="267"/>
      <c r="KE229" s="267"/>
      <c r="KF229" s="267"/>
      <c r="KG229" s="267"/>
      <c r="KH229" s="267"/>
      <c r="KI229" s="267"/>
      <c r="KJ229" s="267"/>
      <c r="KK229" s="267"/>
      <c r="KL229" s="267"/>
      <c r="KM229" s="267"/>
      <c r="KN229" s="267"/>
      <c r="KO229" s="267"/>
      <c r="KP229" s="267"/>
      <c r="KQ229" s="267"/>
      <c r="KR229" s="267"/>
      <c r="KS229" s="267"/>
      <c r="KT229" s="267"/>
      <c r="KU229" s="267"/>
      <c r="KV229" s="267"/>
      <c r="KW229" s="267"/>
      <c r="KX229" s="267"/>
      <c r="KY229" s="267"/>
      <c r="KZ229" s="267"/>
      <c r="LA229" s="267"/>
      <c r="LB229" s="267"/>
      <c r="LC229" s="267"/>
      <c r="LD229" s="267"/>
      <c r="LE229" s="267"/>
      <c r="LF229" s="267"/>
      <c r="LG229" s="267"/>
      <c r="LH229" s="267"/>
      <c r="LI229" s="267"/>
      <c r="LJ229" s="267"/>
      <c r="LK229" s="267"/>
      <c r="LL229" s="267"/>
      <c r="LM229" s="267"/>
      <c r="LN229" s="267"/>
      <c r="LO229" s="267"/>
      <c r="LP229" s="267"/>
      <c r="LQ229" s="267"/>
      <c r="LR229" s="267"/>
      <c r="LS229" s="267"/>
      <c r="LT229" s="267"/>
      <c r="LU229" s="267"/>
      <c r="LV229" s="267"/>
      <c r="LW229" s="267"/>
      <c r="LX229" s="267"/>
      <c r="LY229" s="267"/>
      <c r="LZ229" s="267"/>
      <c r="MA229" s="267"/>
      <c r="MB229" s="267"/>
      <c r="MC229" s="267"/>
      <c r="MD229" s="267"/>
      <c r="ME229" s="267"/>
      <c r="MF229" s="267"/>
      <c r="MG229" s="267"/>
      <c r="MH229" s="267"/>
      <c r="MI229" s="267"/>
      <c r="MJ229" s="267"/>
      <c r="MK229" s="267"/>
      <c r="ML229" s="267"/>
      <c r="MM229" s="267"/>
      <c r="MN229" s="267"/>
      <c r="MO229" s="267"/>
      <c r="MP229" s="267"/>
      <c r="MQ229" s="267"/>
      <c r="MR229" s="267"/>
      <c r="MS229" s="267"/>
      <c r="MT229" s="267"/>
      <c r="MU229" s="267"/>
      <c r="MV229" s="267"/>
      <c r="MW229" s="267"/>
      <c r="MX229" s="267"/>
      <c r="MY229" s="267"/>
      <c r="MZ229" s="267"/>
      <c r="NA229" s="267"/>
      <c r="NB229" s="267"/>
      <c r="NC229" s="267"/>
      <c r="ND229" s="267"/>
      <c r="NE229" s="267"/>
      <c r="NF229" s="267"/>
      <c r="NG229" s="267"/>
      <c r="NH229" s="267"/>
      <c r="NI229" s="267"/>
      <c r="NJ229" s="267"/>
      <c r="NK229" s="267"/>
      <c r="NL229" s="267"/>
      <c r="NM229" s="267"/>
      <c r="NN229" s="267"/>
      <c r="NO229" s="267"/>
      <c r="NP229" s="267"/>
      <c r="NQ229" s="267"/>
      <c r="NR229" s="267"/>
      <c r="NS229" s="267"/>
      <c r="NT229" s="267"/>
      <c r="NU229" s="267"/>
      <c r="NV229" s="267"/>
      <c r="NW229" s="267"/>
      <c r="NX229" s="267"/>
      <c r="NY229" s="267"/>
      <c r="NZ229" s="267"/>
      <c r="OA229" s="267"/>
      <c r="OB229" s="267"/>
      <c r="OC229" s="267"/>
      <c r="OD229" s="267"/>
      <c r="OE229" s="267"/>
      <c r="OF229" s="267"/>
      <c r="OG229" s="267"/>
      <c r="OH229" s="267"/>
      <c r="OI229" s="267"/>
      <c r="OJ229" s="267"/>
      <c r="OK229" s="267"/>
      <c r="OL229" s="267"/>
      <c r="OM229" s="267"/>
      <c r="ON229" s="267"/>
      <c r="OO229" s="267"/>
      <c r="OP229" s="267"/>
      <c r="OQ229" s="267"/>
      <c r="OR229" s="267"/>
      <c r="OS229" s="267"/>
      <c r="OT229" s="267"/>
      <c r="OU229" s="267"/>
      <c r="OV229" s="267"/>
      <c r="OW229" s="267"/>
      <c r="OX229" s="267"/>
      <c r="OY229" s="267"/>
      <c r="OZ229" s="267"/>
      <c r="PA229" s="267"/>
      <c r="PB229" s="267"/>
      <c r="PC229" s="267"/>
      <c r="PD229" s="267"/>
      <c r="PE229" s="267"/>
      <c r="PF229" s="267"/>
      <c r="PG229" s="267"/>
      <c r="PH229" s="267"/>
      <c r="PI229" s="267"/>
      <c r="PJ229" s="267"/>
      <c r="PK229" s="267"/>
      <c r="PL229" s="267"/>
      <c r="PM229" s="267"/>
      <c r="PN229" s="267"/>
      <c r="PO229" s="267"/>
      <c r="PP229" s="267"/>
      <c r="PQ229" s="267"/>
      <c r="PR229" s="267"/>
      <c r="PS229" s="267"/>
      <c r="PT229" s="267"/>
      <c r="PU229" s="267"/>
      <c r="PV229" s="267"/>
      <c r="PW229" s="267"/>
      <c r="PX229" s="267"/>
      <c r="PY229" s="267"/>
      <c r="PZ229" s="267"/>
      <c r="QA229" s="267"/>
      <c r="QB229" s="267"/>
      <c r="QC229" s="267"/>
      <c r="QD229" s="267"/>
      <c r="QE229" s="267"/>
      <c r="QF229" s="267"/>
      <c r="QG229" s="267"/>
      <c r="QH229" s="267"/>
      <c r="QI229" s="267"/>
      <c r="QJ229" s="267"/>
      <c r="QK229" s="267"/>
      <c r="QL229" s="267"/>
      <c r="QM229" s="267"/>
      <c r="QN229" s="267"/>
      <c r="QO229" s="267"/>
      <c r="QP229" s="267"/>
      <c r="QQ229" s="267"/>
      <c r="QR229" s="267"/>
      <c r="QS229" s="267"/>
      <c r="QT229" s="267"/>
      <c r="QU229" s="267"/>
      <c r="QV229" s="267"/>
      <c r="QW229" s="267"/>
      <c r="QX229" s="267"/>
      <c r="QY229" s="267"/>
      <c r="QZ229" s="267"/>
      <c r="RA229" s="267"/>
      <c r="RB229" s="267"/>
      <c r="RC229" s="267"/>
      <c r="RD229" s="267"/>
      <c r="RE229" s="267"/>
      <c r="RF229" s="267"/>
      <c r="RG229" s="267"/>
      <c r="RH229" s="267"/>
      <c r="RI229" s="267"/>
      <c r="RJ229" s="267"/>
      <c r="RK229" s="267"/>
      <c r="RL229" s="267"/>
      <c r="RM229" s="267"/>
      <c r="RN229" s="267"/>
      <c r="RO229" s="267"/>
      <c r="RP229" s="267"/>
      <c r="RQ229" s="267"/>
      <c r="RR229" s="267"/>
      <c r="RS229" s="267"/>
      <c r="RT229" s="267"/>
      <c r="RU229" s="267"/>
      <c r="RV229" s="267"/>
      <c r="RW229" s="267"/>
      <c r="RX229" s="267"/>
      <c r="RY229" s="267"/>
      <c r="RZ229" s="267"/>
      <c r="SA229" s="267"/>
      <c r="SB229" s="267"/>
      <c r="SC229" s="267"/>
      <c r="SD229" s="267"/>
      <c r="SE229" s="267"/>
      <c r="SF229" s="267"/>
      <c r="SG229" s="267"/>
      <c r="SH229" s="267"/>
      <c r="SI229" s="267"/>
      <c r="SJ229" s="267"/>
      <c r="SK229" s="267"/>
      <c r="SL229" s="267"/>
      <c r="SM229" s="267"/>
      <c r="SN229" s="267"/>
      <c r="SO229" s="267"/>
      <c r="SP229" s="267"/>
      <c r="SQ229" s="267"/>
      <c r="SR229" s="267"/>
      <c r="SS229" s="267"/>
      <c r="ST229" s="267"/>
      <c r="SU229" s="267"/>
      <c r="SV229" s="267"/>
      <c r="SW229" s="267"/>
      <c r="SX229" s="267"/>
      <c r="SY229" s="267"/>
      <c r="SZ229" s="267"/>
      <c r="TA229" s="267"/>
      <c r="TB229" s="267"/>
      <c r="TC229" s="267"/>
      <c r="TD229" s="267"/>
      <c r="TE229" s="267"/>
      <c r="TF229" s="267"/>
      <c r="TG229" s="267"/>
      <c r="TH229" s="267"/>
      <c r="TI229" s="267"/>
      <c r="TJ229" s="267"/>
      <c r="TK229" s="267"/>
      <c r="TL229" s="267"/>
      <c r="TM229" s="267"/>
      <c r="TN229" s="267"/>
      <c r="TO229" s="267"/>
      <c r="TP229" s="267"/>
      <c r="TQ229" s="267"/>
      <c r="TR229" s="267"/>
      <c r="TS229" s="267"/>
      <c r="TT229" s="267"/>
      <c r="TU229" s="267"/>
      <c r="TV229" s="267"/>
      <c r="TW229" s="267"/>
      <c r="TX229" s="267"/>
      <c r="TY229" s="267"/>
      <c r="TZ229" s="267"/>
      <c r="UA229" s="267"/>
      <c r="UB229" s="267"/>
      <c r="UC229" s="267"/>
      <c r="UD229" s="267"/>
      <c r="UE229" s="267"/>
      <c r="UF229" s="267"/>
      <c r="UG229" s="267"/>
      <c r="UH229" s="267"/>
      <c r="UI229" s="267"/>
      <c r="UJ229" s="267"/>
      <c r="UK229" s="267"/>
      <c r="UL229" s="267"/>
      <c r="UM229" s="267"/>
      <c r="UN229" s="267"/>
      <c r="UO229" s="267"/>
      <c r="UP229" s="267"/>
      <c r="UQ229" s="267"/>
      <c r="UR229" s="267"/>
      <c r="US229" s="267"/>
      <c r="UT229" s="267"/>
      <c r="UU229" s="267"/>
      <c r="UV229" s="267"/>
      <c r="UW229" s="267"/>
      <c r="UX229" s="267"/>
      <c r="UY229" s="267"/>
      <c r="UZ229" s="267"/>
      <c r="VA229" s="267"/>
      <c r="VB229" s="267"/>
      <c r="VC229" s="267"/>
      <c r="VD229" s="267"/>
      <c r="VE229" s="267"/>
      <c r="VF229" s="267"/>
      <c r="VG229" s="267"/>
      <c r="VH229" s="267"/>
      <c r="VI229" s="267"/>
      <c r="VJ229" s="267"/>
      <c r="VK229" s="267"/>
      <c r="VL229" s="267"/>
      <c r="VM229" s="267"/>
      <c r="VN229" s="267"/>
      <c r="VO229" s="267"/>
      <c r="VP229" s="267"/>
      <c r="VQ229" s="267"/>
      <c r="VR229" s="267"/>
      <c r="VS229" s="267"/>
      <c r="VT229" s="267"/>
      <c r="VU229" s="267"/>
      <c r="VV229" s="267"/>
      <c r="VW229" s="267"/>
      <c r="VX229" s="267"/>
      <c r="VY229" s="267"/>
      <c r="VZ229" s="267"/>
      <c r="WA229" s="267"/>
      <c r="WB229" s="267"/>
      <c r="WC229" s="267"/>
      <c r="WD229" s="267"/>
      <c r="WE229" s="267"/>
      <c r="WF229" s="267"/>
      <c r="WG229" s="267"/>
      <c r="WH229" s="267"/>
      <c r="WI229" s="267"/>
      <c r="WJ229" s="267"/>
      <c r="WK229" s="267"/>
      <c r="WL229" s="267"/>
      <c r="WM229" s="267"/>
      <c r="WN229" s="267"/>
      <c r="WO229" s="267"/>
      <c r="WP229" s="267"/>
      <c r="WQ229" s="267"/>
      <c r="WR229" s="267"/>
      <c r="WS229" s="267"/>
      <c r="WT229" s="267"/>
      <c r="WU229" s="267"/>
      <c r="WV229" s="267"/>
      <c r="WW229" s="267"/>
      <c r="WX229" s="267"/>
      <c r="WY229" s="267"/>
      <c r="WZ229" s="267"/>
      <c r="XA229" s="267"/>
      <c r="XB229" s="267"/>
      <c r="XC229" s="267"/>
      <c r="XD229" s="267"/>
      <c r="XE229" s="267"/>
      <c r="XF229" s="267"/>
      <c r="XG229" s="267"/>
      <c r="XH229" s="267"/>
      <c r="XI229" s="267"/>
      <c r="XJ229" s="267"/>
      <c r="XK229" s="267"/>
      <c r="XL229" s="267"/>
      <c r="XM229" s="267"/>
      <c r="XN229" s="267"/>
      <c r="XO229" s="267"/>
      <c r="XP229" s="267"/>
      <c r="XQ229" s="267"/>
      <c r="XR229" s="267"/>
      <c r="XS229" s="267"/>
      <c r="XT229" s="267"/>
      <c r="XU229" s="267"/>
      <c r="XV229" s="267"/>
      <c r="XW229" s="267"/>
      <c r="XX229" s="267"/>
      <c r="XY229" s="267"/>
      <c r="XZ229" s="267"/>
      <c r="YA229" s="267"/>
      <c r="YB229" s="267"/>
      <c r="YC229" s="267"/>
      <c r="YD229" s="267"/>
      <c r="YE229" s="267"/>
      <c r="YF229" s="267"/>
      <c r="YG229" s="267"/>
      <c r="YH229" s="267"/>
      <c r="YI229" s="267"/>
      <c r="YJ229" s="267"/>
      <c r="YK229" s="267"/>
      <c r="YL229" s="267"/>
      <c r="YM229" s="267"/>
      <c r="YN229" s="267"/>
      <c r="YO229" s="267"/>
      <c r="YP229" s="267"/>
      <c r="YQ229" s="267"/>
      <c r="YR229" s="267"/>
      <c r="YS229" s="267"/>
      <c r="YT229" s="267"/>
      <c r="YU229" s="267"/>
      <c r="YV229" s="267"/>
      <c r="YW229" s="267"/>
      <c r="YX229" s="267"/>
      <c r="YY229" s="267"/>
      <c r="YZ229" s="267"/>
      <c r="ZA229" s="267"/>
      <c r="ZB229" s="267"/>
      <c r="ZC229" s="267"/>
      <c r="ZD229" s="267"/>
      <c r="ZE229" s="267"/>
      <c r="ZF229" s="267"/>
      <c r="ZG229" s="267"/>
      <c r="ZH229" s="267"/>
      <c r="ZI229" s="267"/>
      <c r="ZJ229" s="267"/>
      <c r="ZK229" s="267"/>
      <c r="ZL229" s="267"/>
      <c r="ZM229" s="267"/>
      <c r="ZN229" s="267"/>
      <c r="ZO229" s="267"/>
      <c r="ZP229" s="267"/>
      <c r="ZQ229" s="267"/>
      <c r="ZR229" s="267"/>
      <c r="ZS229" s="267"/>
      <c r="ZT229" s="267"/>
      <c r="ZU229" s="267"/>
      <c r="ZV229" s="267"/>
      <c r="ZW229" s="267"/>
      <c r="ZX229" s="267"/>
      <c r="ZY229" s="267"/>
      <c r="ZZ229" s="267"/>
      <c r="AAA229" s="267"/>
      <c r="AAB229" s="267"/>
      <c r="AAC229" s="267"/>
      <c r="AAD229" s="267"/>
      <c r="AAE229" s="267"/>
      <c r="AAF229" s="267"/>
      <c r="AAG229" s="267"/>
      <c r="AAH229" s="267"/>
      <c r="AAI229" s="267"/>
      <c r="AAJ229" s="267"/>
      <c r="AAK229" s="267"/>
      <c r="AAL229" s="267"/>
      <c r="AAM229" s="267"/>
      <c r="AAN229" s="267"/>
      <c r="AAO229" s="267"/>
      <c r="AAP229" s="267"/>
      <c r="AAQ229" s="267"/>
      <c r="AAR229" s="267"/>
      <c r="AAS229" s="267"/>
      <c r="AAT229" s="267"/>
      <c r="AAU229" s="267"/>
      <c r="AAV229" s="267"/>
      <c r="AAW229" s="267"/>
      <c r="AAX229" s="267"/>
      <c r="AAY229" s="267"/>
      <c r="AAZ229" s="267"/>
      <c r="ABA229" s="267"/>
      <c r="ABB229" s="267"/>
      <c r="ABC229" s="267"/>
      <c r="ABD229" s="267"/>
      <c r="ABE229" s="267"/>
      <c r="ABF229" s="267"/>
      <c r="ABG229" s="267"/>
      <c r="ABH229" s="267"/>
      <c r="ABI229" s="267"/>
      <c r="ABJ229" s="267"/>
      <c r="ABK229" s="267"/>
      <c r="ABL229" s="267"/>
      <c r="ABM229" s="267"/>
      <c r="ABN229" s="267"/>
      <c r="ABO229" s="267"/>
      <c r="ABP229" s="267"/>
      <c r="ABQ229" s="267"/>
      <c r="ABR229" s="267"/>
      <c r="ABS229" s="267"/>
      <c r="ABT229" s="267"/>
      <c r="ABU229" s="267"/>
      <c r="ABV229" s="267"/>
      <c r="ABW229" s="267"/>
      <c r="ABX229" s="267"/>
      <c r="ABY229" s="267"/>
      <c r="ABZ229" s="267"/>
      <c r="ACA229" s="267"/>
      <c r="ACB229" s="267"/>
      <c r="ACC229" s="267"/>
      <c r="ACD229" s="267"/>
      <c r="ACE229" s="267"/>
      <c r="ACF229" s="267"/>
      <c r="ACG229" s="267"/>
      <c r="ACH229" s="267"/>
      <c r="ACI229" s="267"/>
      <c r="ACJ229" s="267"/>
      <c r="ACK229" s="267"/>
      <c r="ACL229" s="267"/>
      <c r="ACM229" s="267"/>
      <c r="ACN229" s="267"/>
      <c r="ACO229" s="267"/>
      <c r="ACP229" s="267"/>
      <c r="ACQ229" s="267"/>
      <c r="ACR229" s="267"/>
      <c r="ACS229" s="267"/>
      <c r="ACT229" s="267"/>
      <c r="ACU229" s="267"/>
      <c r="ACV229" s="267"/>
      <c r="ACW229" s="267"/>
      <c r="ACX229" s="267"/>
      <c r="ACY229" s="267"/>
      <c r="ACZ229" s="267"/>
      <c r="ADA229" s="267"/>
      <c r="ADB229" s="267"/>
      <c r="ADC229" s="267"/>
      <c r="ADD229" s="267"/>
      <c r="ADE229" s="267"/>
      <c r="ADF229" s="267"/>
      <c r="ADG229" s="267"/>
      <c r="ADH229" s="267"/>
      <c r="ADI229" s="267"/>
      <c r="ADJ229" s="267"/>
      <c r="ADK229" s="267"/>
      <c r="ADL229" s="267"/>
      <c r="ADM229" s="267"/>
      <c r="ADN229" s="267"/>
      <c r="ADO229" s="267"/>
      <c r="ADP229" s="267"/>
      <c r="ADQ229" s="267"/>
      <c r="ADR229" s="267"/>
      <c r="ADS229" s="267"/>
      <c r="ADT229" s="267"/>
      <c r="ADU229" s="267"/>
      <c r="ADV229" s="267"/>
      <c r="ADW229" s="267"/>
      <c r="ADX229" s="267"/>
      <c r="ADY229" s="267"/>
      <c r="ADZ229" s="267"/>
      <c r="AEA229" s="267"/>
      <c r="AEB229" s="267"/>
      <c r="AEC229" s="267"/>
      <c r="AED229" s="267"/>
      <c r="AEE229" s="267"/>
      <c r="AEF229" s="267"/>
      <c r="AEG229" s="267"/>
      <c r="AEH229" s="267"/>
      <c r="AEI229" s="267"/>
      <c r="AEJ229" s="267"/>
      <c r="AEK229" s="267"/>
      <c r="AEL229" s="267"/>
      <c r="AEM229" s="267"/>
      <c r="AEN229" s="267"/>
      <c r="AEO229" s="267"/>
      <c r="AEP229" s="267"/>
      <c r="AEQ229" s="267"/>
      <c r="AER229" s="267"/>
      <c r="AES229" s="267"/>
      <c r="AET229" s="267"/>
      <c r="AEU229" s="267"/>
      <c r="AEV229" s="267"/>
      <c r="AEW229" s="267"/>
      <c r="AEX229" s="267"/>
      <c r="AEY229" s="267"/>
      <c r="AEZ229" s="267"/>
      <c r="AFA229" s="267"/>
      <c r="AFB229" s="267"/>
      <c r="AFC229" s="267"/>
      <c r="AFD229" s="267"/>
      <c r="AFE229" s="267"/>
      <c r="AFF229" s="267"/>
      <c r="AFG229" s="267"/>
      <c r="AFH229" s="267"/>
      <c r="AFI229" s="267"/>
      <c r="AFJ229" s="267"/>
      <c r="AFK229" s="267"/>
      <c r="AFL229" s="267"/>
      <c r="AFM229" s="267"/>
      <c r="AFN229" s="267"/>
      <c r="AFO229" s="267"/>
      <c r="AFP229" s="267"/>
      <c r="AFQ229" s="267"/>
      <c r="AFR229" s="267"/>
      <c r="AFS229" s="267"/>
      <c r="AFT229" s="267"/>
      <c r="AFU229" s="267"/>
      <c r="AFV229" s="267"/>
      <c r="AFW229" s="267"/>
      <c r="AFX229" s="267"/>
      <c r="AFY229" s="267"/>
      <c r="AFZ229" s="267"/>
      <c r="AGA229" s="267"/>
      <c r="AGB229" s="267"/>
      <c r="AGC229" s="267"/>
      <c r="AGD229" s="267"/>
      <c r="AGE229" s="267"/>
      <c r="AGF229" s="267"/>
      <c r="AGG229" s="267"/>
      <c r="AGH229" s="267"/>
      <c r="AGI229" s="267"/>
      <c r="AGJ229" s="267"/>
      <c r="AGK229" s="267"/>
      <c r="AGL229" s="267"/>
      <c r="AGM229" s="267"/>
      <c r="AGN229" s="267"/>
      <c r="AGO229" s="267"/>
      <c r="AGP229" s="267"/>
      <c r="AGQ229" s="267"/>
      <c r="AGR229" s="267"/>
      <c r="AGS229" s="267"/>
      <c r="AGT229" s="267"/>
      <c r="AGU229" s="267"/>
      <c r="AGV229" s="267"/>
      <c r="AGW229" s="267"/>
      <c r="AGX229" s="267"/>
      <c r="AGY229" s="267"/>
      <c r="AGZ229" s="267"/>
      <c r="AHA229" s="267"/>
      <c r="AHB229" s="267"/>
      <c r="AHC229" s="267"/>
      <c r="AHD229" s="267"/>
      <c r="AHE229" s="267"/>
      <c r="AHF229" s="267"/>
      <c r="AHG229" s="267"/>
      <c r="AHH229" s="267"/>
      <c r="AHI229" s="267"/>
      <c r="AHJ229" s="267"/>
      <c r="AHK229" s="267"/>
      <c r="AHL229" s="267"/>
      <c r="AHM229" s="267"/>
      <c r="AHN229" s="267"/>
      <c r="AHO229" s="267"/>
      <c r="AHP229" s="267"/>
      <c r="AHQ229" s="267"/>
      <c r="AHR229" s="267"/>
      <c r="AHS229" s="267"/>
      <c r="AHT229" s="267"/>
      <c r="AHU229" s="267"/>
      <c r="AHV229" s="267"/>
      <c r="AHW229" s="267"/>
      <c r="AHX229" s="267"/>
      <c r="AHY229" s="267"/>
      <c r="AHZ229" s="267"/>
      <c r="AIA229" s="267"/>
      <c r="AIB229" s="267"/>
      <c r="AIC229" s="267"/>
      <c r="AID229" s="267"/>
      <c r="AIE229" s="267"/>
      <c r="AIF229" s="267"/>
      <c r="AIG229" s="267"/>
      <c r="AIH229" s="267"/>
      <c r="AII229" s="267"/>
      <c r="AIJ229" s="267"/>
      <c r="AIK229" s="267"/>
      <c r="AIL229" s="267"/>
      <c r="AIM229" s="267"/>
      <c r="AIN229" s="267"/>
      <c r="AIO229" s="267"/>
      <c r="AIP229" s="267"/>
      <c r="AIQ229" s="267"/>
      <c r="AIR229" s="267"/>
      <c r="AIS229" s="267"/>
      <c r="AIT229" s="267"/>
      <c r="AIU229" s="267"/>
      <c r="AIV229" s="267"/>
      <c r="AIW229" s="267"/>
      <c r="AIX229" s="267"/>
      <c r="AIY229" s="267"/>
      <c r="AIZ229" s="267"/>
      <c r="AJA229" s="267"/>
      <c r="AJB229" s="267"/>
      <c r="AJC229" s="267"/>
      <c r="AJD229" s="267"/>
      <c r="AJE229" s="267"/>
      <c r="AJF229" s="267"/>
      <c r="AJG229" s="267"/>
      <c r="AJH229" s="267"/>
      <c r="AJI229" s="267"/>
      <c r="AJJ229" s="267"/>
      <c r="AJK229" s="267"/>
      <c r="AJL229" s="267"/>
      <c r="AJM229" s="267"/>
      <c r="AJN229" s="267"/>
      <c r="AJO229" s="267"/>
      <c r="AJP229" s="267"/>
      <c r="AJQ229" s="267"/>
      <c r="AJR229" s="267"/>
      <c r="AJS229" s="267"/>
      <c r="AJT229" s="267"/>
      <c r="AJU229" s="267"/>
      <c r="AJV229" s="267"/>
      <c r="AJW229" s="267"/>
      <c r="AJX229" s="267"/>
      <c r="AJY229" s="267"/>
      <c r="AJZ229" s="267"/>
      <c r="AKA229" s="267"/>
      <c r="AKB229" s="267"/>
      <c r="AKC229" s="267"/>
      <c r="AKD229" s="267"/>
      <c r="AKE229" s="267"/>
      <c r="AKF229" s="267"/>
      <c r="AKG229" s="267"/>
      <c r="AKH229" s="267"/>
      <c r="AKI229" s="267"/>
      <c r="AKJ229" s="267"/>
      <c r="AKK229" s="267"/>
      <c r="AKL229" s="267"/>
      <c r="AKM229" s="267"/>
      <c r="AKN229" s="267"/>
      <c r="AKO229" s="267"/>
      <c r="AKP229" s="267"/>
      <c r="AKQ229" s="267"/>
      <c r="AKR229" s="267"/>
      <c r="AKS229" s="267"/>
      <c r="AKT229" s="267"/>
      <c r="AKU229" s="267"/>
      <c r="AKV229" s="267"/>
      <c r="AKW229" s="267"/>
      <c r="AKX229" s="267"/>
      <c r="AKY229" s="267"/>
      <c r="AKZ229" s="267"/>
      <c r="ALA229" s="267"/>
      <c r="ALB229" s="267"/>
      <c r="ALC229" s="267"/>
      <c r="ALD229" s="267"/>
      <c r="ALE229" s="267"/>
      <c r="ALF229" s="267"/>
      <c r="ALG229" s="267"/>
      <c r="ALH229" s="267"/>
      <c r="ALI229" s="267"/>
      <c r="ALJ229" s="267"/>
      <c r="ALK229" s="267"/>
      <c r="ALL229" s="267"/>
      <c r="ALM229" s="267"/>
      <c r="ALN229" s="267"/>
      <c r="ALO229" s="267"/>
      <c r="ALP229" s="267"/>
      <c r="ALQ229" s="267"/>
      <c r="ALR229" s="267"/>
      <c r="ALS229" s="267"/>
      <c r="ALT229" s="267"/>
      <c r="ALU229" s="267"/>
      <c r="ALV229" s="267"/>
      <c r="ALW229" s="267"/>
      <c r="ALX229" s="267"/>
      <c r="ALY229" s="267"/>
      <c r="ALZ229" s="267"/>
      <c r="AMA229" s="267"/>
      <c r="AMB229" s="267"/>
      <c r="AMC229" s="267"/>
      <c r="AMD229" s="267"/>
      <c r="AME229" s="267"/>
      <c r="AMF229" s="267"/>
      <c r="AMG229" s="267"/>
      <c r="AMH229" s="267"/>
    </row>
    <row r="230" spans="1:1024" s="239" customFormat="1" ht="12.75">
      <c r="A230" s="1012" t="s">
        <v>2485</v>
      </c>
      <c r="B230" s="1007" t="s">
        <v>8431</v>
      </c>
      <c r="C230" s="1047">
        <v>45000000</v>
      </c>
      <c r="D230" s="1047">
        <v>-42887484.350000001</v>
      </c>
      <c r="E230" s="1047">
        <v>2112515.65</v>
      </c>
      <c r="F230" s="1047">
        <v>996965.1</v>
      </c>
      <c r="G230" s="1047">
        <v>1115550.55</v>
      </c>
      <c r="H230" s="1054">
        <f t="shared" si="3"/>
        <v>0.47193264580075417</v>
      </c>
      <c r="I230" s="100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7"/>
      <c r="AM230" s="267"/>
      <c r="AN230" s="267"/>
      <c r="AO230" s="267"/>
      <c r="AP230" s="267"/>
      <c r="AQ230" s="267"/>
      <c r="AR230" s="267"/>
      <c r="AS230" s="267"/>
      <c r="AT230" s="267"/>
      <c r="AU230" s="267"/>
      <c r="AV230" s="267"/>
      <c r="AW230" s="267"/>
      <c r="AX230" s="267"/>
      <c r="AY230" s="267"/>
      <c r="AZ230" s="267"/>
      <c r="BA230" s="267"/>
      <c r="BB230" s="267"/>
      <c r="BC230" s="267"/>
      <c r="BD230" s="267"/>
      <c r="BE230" s="267"/>
      <c r="BF230" s="267"/>
      <c r="BG230" s="267"/>
      <c r="BH230" s="267"/>
      <c r="BI230" s="267"/>
      <c r="BJ230" s="267"/>
      <c r="BK230" s="267"/>
      <c r="BL230" s="267"/>
      <c r="BM230" s="267"/>
      <c r="BN230" s="267"/>
      <c r="BO230" s="267"/>
      <c r="BP230" s="267"/>
      <c r="BQ230" s="267"/>
      <c r="BR230" s="267"/>
      <c r="BS230" s="267"/>
      <c r="BT230" s="267"/>
      <c r="BU230" s="267"/>
      <c r="BV230" s="267"/>
      <c r="BW230" s="267"/>
      <c r="BX230" s="267"/>
      <c r="BY230" s="267"/>
      <c r="BZ230" s="267"/>
      <c r="CA230" s="267"/>
      <c r="CB230" s="267"/>
      <c r="CC230" s="267"/>
      <c r="CD230" s="267"/>
      <c r="CE230" s="267"/>
      <c r="CF230" s="267"/>
      <c r="CG230" s="267"/>
      <c r="CH230" s="267"/>
      <c r="CI230" s="267"/>
      <c r="CJ230" s="267"/>
      <c r="CK230" s="267"/>
      <c r="CL230" s="267"/>
      <c r="CM230" s="267"/>
      <c r="CN230" s="267"/>
      <c r="CO230" s="267"/>
      <c r="CP230" s="267"/>
      <c r="CQ230" s="267"/>
      <c r="CR230" s="267"/>
      <c r="CS230" s="267"/>
      <c r="CT230" s="267"/>
      <c r="CU230" s="267"/>
      <c r="CV230" s="267"/>
      <c r="CW230" s="267"/>
      <c r="CX230" s="267"/>
      <c r="CY230" s="267"/>
      <c r="CZ230" s="267"/>
      <c r="DA230" s="267"/>
      <c r="DB230" s="267"/>
      <c r="DC230" s="267"/>
      <c r="DD230" s="267"/>
      <c r="DE230" s="267"/>
      <c r="DF230" s="267"/>
      <c r="DG230" s="267"/>
      <c r="DH230" s="267"/>
      <c r="DI230" s="267"/>
      <c r="DJ230" s="267"/>
      <c r="DK230" s="267"/>
      <c r="DL230" s="267"/>
      <c r="DM230" s="267"/>
      <c r="DN230" s="267"/>
      <c r="DO230" s="267"/>
      <c r="DP230" s="267"/>
      <c r="DQ230" s="267"/>
      <c r="DR230" s="267"/>
      <c r="DS230" s="267"/>
      <c r="DT230" s="267"/>
      <c r="DU230" s="267"/>
      <c r="DV230" s="267"/>
      <c r="DW230" s="267"/>
      <c r="DX230" s="267"/>
      <c r="DY230" s="267"/>
      <c r="DZ230" s="267"/>
      <c r="EA230" s="267"/>
      <c r="EB230" s="267"/>
      <c r="EC230" s="267"/>
      <c r="ED230" s="267"/>
      <c r="EE230" s="267"/>
      <c r="EF230" s="267"/>
      <c r="EG230" s="267"/>
      <c r="EH230" s="267"/>
      <c r="EI230" s="267"/>
      <c r="EJ230" s="267"/>
      <c r="EK230" s="267"/>
      <c r="EL230" s="267"/>
      <c r="EM230" s="267"/>
      <c r="EN230" s="267"/>
      <c r="EO230" s="267"/>
      <c r="EP230" s="267"/>
      <c r="EQ230" s="267"/>
      <c r="ER230" s="267"/>
      <c r="ES230" s="267"/>
      <c r="ET230" s="267"/>
      <c r="EU230" s="267"/>
      <c r="EV230" s="267"/>
      <c r="EW230" s="267"/>
      <c r="EX230" s="267"/>
      <c r="EY230" s="267"/>
      <c r="EZ230" s="267"/>
      <c r="FA230" s="267"/>
      <c r="FB230" s="267"/>
      <c r="FC230" s="267"/>
      <c r="FD230" s="267"/>
      <c r="FE230" s="267"/>
      <c r="FF230" s="267"/>
      <c r="FG230" s="267"/>
      <c r="FH230" s="267"/>
      <c r="FI230" s="267"/>
      <c r="FJ230" s="267"/>
      <c r="FK230" s="267"/>
      <c r="FL230" s="267"/>
      <c r="FM230" s="267"/>
      <c r="FN230" s="267"/>
      <c r="FO230" s="267"/>
      <c r="FP230" s="267"/>
      <c r="FQ230" s="267"/>
      <c r="FR230" s="267"/>
      <c r="FS230" s="267"/>
      <c r="FT230" s="267"/>
      <c r="FU230" s="267"/>
      <c r="FV230" s="267"/>
      <c r="FW230" s="267"/>
      <c r="FX230" s="267"/>
      <c r="FY230" s="267"/>
      <c r="FZ230" s="267"/>
      <c r="GA230" s="267"/>
      <c r="GB230" s="267"/>
      <c r="GC230" s="267"/>
      <c r="GD230" s="267"/>
      <c r="GE230" s="267"/>
      <c r="GF230" s="267"/>
      <c r="GG230" s="267"/>
      <c r="GH230" s="267"/>
      <c r="GI230" s="267"/>
      <c r="GJ230" s="267"/>
      <c r="GK230" s="267"/>
      <c r="GL230" s="267"/>
      <c r="GM230" s="267"/>
      <c r="GN230" s="267"/>
      <c r="GO230" s="267"/>
      <c r="GP230" s="267"/>
      <c r="GQ230" s="267"/>
      <c r="GR230" s="267"/>
      <c r="GS230" s="267"/>
      <c r="GT230" s="267"/>
      <c r="GU230" s="267"/>
      <c r="GV230" s="267"/>
      <c r="GW230" s="267"/>
      <c r="GX230" s="267"/>
      <c r="GY230" s="267"/>
      <c r="GZ230" s="267"/>
      <c r="HA230" s="267"/>
      <c r="HB230" s="267"/>
      <c r="HC230" s="267"/>
      <c r="HD230" s="267"/>
      <c r="HE230" s="267"/>
      <c r="HF230" s="267"/>
      <c r="HG230" s="267"/>
      <c r="HH230" s="267"/>
      <c r="HI230" s="267"/>
      <c r="HJ230" s="267"/>
      <c r="HK230" s="267"/>
      <c r="HL230" s="267"/>
      <c r="HM230" s="267"/>
      <c r="HN230" s="267"/>
      <c r="HO230" s="267"/>
      <c r="HP230" s="267"/>
      <c r="HQ230" s="267"/>
      <c r="HR230" s="267"/>
      <c r="HS230" s="267"/>
      <c r="HT230" s="267"/>
      <c r="HU230" s="267"/>
      <c r="HV230" s="267"/>
      <c r="HW230" s="267"/>
      <c r="HX230" s="267"/>
      <c r="HY230" s="267"/>
      <c r="HZ230" s="267"/>
      <c r="IA230" s="267"/>
      <c r="IB230" s="267"/>
      <c r="IC230" s="267"/>
      <c r="ID230" s="267"/>
      <c r="IE230" s="267"/>
      <c r="IF230" s="267"/>
      <c r="IG230" s="267"/>
      <c r="IH230" s="267"/>
      <c r="II230" s="267"/>
      <c r="IJ230" s="267"/>
      <c r="IK230" s="267"/>
      <c r="IL230" s="267"/>
      <c r="IM230" s="267"/>
      <c r="IN230" s="267"/>
      <c r="IO230" s="267"/>
      <c r="IP230" s="267"/>
      <c r="IQ230" s="267"/>
      <c r="IR230" s="267"/>
      <c r="IS230" s="267"/>
      <c r="IT230" s="267"/>
      <c r="IU230" s="267"/>
      <c r="IV230" s="267"/>
      <c r="IW230" s="267"/>
      <c r="IX230" s="267"/>
      <c r="IY230" s="267"/>
      <c r="IZ230" s="267"/>
      <c r="JA230" s="267"/>
      <c r="JB230" s="267"/>
      <c r="JC230" s="267"/>
      <c r="JD230" s="267"/>
      <c r="JE230" s="267"/>
      <c r="JF230" s="267"/>
      <c r="JG230" s="267"/>
      <c r="JH230" s="267"/>
      <c r="JI230" s="267"/>
      <c r="JJ230" s="267"/>
      <c r="JK230" s="267"/>
      <c r="JL230" s="267"/>
      <c r="JM230" s="267"/>
      <c r="JN230" s="267"/>
      <c r="JO230" s="267"/>
      <c r="JP230" s="267"/>
      <c r="JQ230" s="267"/>
      <c r="JR230" s="267"/>
      <c r="JS230" s="267"/>
      <c r="JT230" s="267"/>
      <c r="JU230" s="267"/>
      <c r="JV230" s="267"/>
      <c r="JW230" s="267"/>
      <c r="JX230" s="267"/>
      <c r="JY230" s="267"/>
      <c r="JZ230" s="267"/>
      <c r="KA230" s="267"/>
      <c r="KB230" s="267"/>
      <c r="KC230" s="267"/>
      <c r="KD230" s="267"/>
      <c r="KE230" s="267"/>
      <c r="KF230" s="267"/>
      <c r="KG230" s="267"/>
      <c r="KH230" s="267"/>
      <c r="KI230" s="267"/>
      <c r="KJ230" s="267"/>
      <c r="KK230" s="267"/>
      <c r="KL230" s="267"/>
      <c r="KM230" s="267"/>
      <c r="KN230" s="267"/>
      <c r="KO230" s="267"/>
      <c r="KP230" s="267"/>
      <c r="KQ230" s="267"/>
      <c r="KR230" s="267"/>
      <c r="KS230" s="267"/>
      <c r="KT230" s="267"/>
      <c r="KU230" s="267"/>
      <c r="KV230" s="267"/>
      <c r="KW230" s="267"/>
      <c r="KX230" s="267"/>
      <c r="KY230" s="267"/>
      <c r="KZ230" s="267"/>
      <c r="LA230" s="267"/>
      <c r="LB230" s="267"/>
      <c r="LC230" s="267"/>
      <c r="LD230" s="267"/>
      <c r="LE230" s="267"/>
      <c r="LF230" s="267"/>
      <c r="LG230" s="267"/>
      <c r="LH230" s="267"/>
      <c r="LI230" s="267"/>
      <c r="LJ230" s="267"/>
      <c r="LK230" s="267"/>
      <c r="LL230" s="267"/>
      <c r="LM230" s="267"/>
      <c r="LN230" s="267"/>
      <c r="LO230" s="267"/>
      <c r="LP230" s="267"/>
      <c r="LQ230" s="267"/>
      <c r="LR230" s="267"/>
      <c r="LS230" s="267"/>
      <c r="LT230" s="267"/>
      <c r="LU230" s="267"/>
      <c r="LV230" s="267"/>
      <c r="LW230" s="267"/>
      <c r="LX230" s="267"/>
      <c r="LY230" s="267"/>
      <c r="LZ230" s="267"/>
      <c r="MA230" s="267"/>
      <c r="MB230" s="267"/>
      <c r="MC230" s="267"/>
      <c r="MD230" s="267"/>
      <c r="ME230" s="267"/>
      <c r="MF230" s="267"/>
      <c r="MG230" s="267"/>
      <c r="MH230" s="267"/>
      <c r="MI230" s="267"/>
      <c r="MJ230" s="267"/>
      <c r="MK230" s="267"/>
      <c r="ML230" s="267"/>
      <c r="MM230" s="267"/>
      <c r="MN230" s="267"/>
      <c r="MO230" s="267"/>
      <c r="MP230" s="267"/>
      <c r="MQ230" s="267"/>
      <c r="MR230" s="267"/>
      <c r="MS230" s="267"/>
      <c r="MT230" s="267"/>
      <c r="MU230" s="267"/>
      <c r="MV230" s="267"/>
      <c r="MW230" s="267"/>
      <c r="MX230" s="267"/>
      <c r="MY230" s="267"/>
      <c r="MZ230" s="267"/>
      <c r="NA230" s="267"/>
      <c r="NB230" s="267"/>
      <c r="NC230" s="267"/>
      <c r="ND230" s="267"/>
      <c r="NE230" s="267"/>
      <c r="NF230" s="267"/>
      <c r="NG230" s="267"/>
      <c r="NH230" s="267"/>
      <c r="NI230" s="267"/>
      <c r="NJ230" s="267"/>
      <c r="NK230" s="267"/>
      <c r="NL230" s="267"/>
      <c r="NM230" s="267"/>
      <c r="NN230" s="267"/>
      <c r="NO230" s="267"/>
      <c r="NP230" s="267"/>
      <c r="NQ230" s="267"/>
      <c r="NR230" s="267"/>
      <c r="NS230" s="267"/>
      <c r="NT230" s="267"/>
      <c r="NU230" s="267"/>
      <c r="NV230" s="267"/>
      <c r="NW230" s="267"/>
      <c r="NX230" s="267"/>
      <c r="NY230" s="267"/>
      <c r="NZ230" s="267"/>
      <c r="OA230" s="267"/>
      <c r="OB230" s="267"/>
      <c r="OC230" s="267"/>
      <c r="OD230" s="267"/>
      <c r="OE230" s="267"/>
      <c r="OF230" s="267"/>
      <c r="OG230" s="267"/>
      <c r="OH230" s="267"/>
      <c r="OI230" s="267"/>
      <c r="OJ230" s="267"/>
      <c r="OK230" s="267"/>
      <c r="OL230" s="267"/>
      <c r="OM230" s="267"/>
      <c r="ON230" s="267"/>
      <c r="OO230" s="267"/>
      <c r="OP230" s="267"/>
      <c r="OQ230" s="267"/>
      <c r="OR230" s="267"/>
      <c r="OS230" s="267"/>
      <c r="OT230" s="267"/>
      <c r="OU230" s="267"/>
      <c r="OV230" s="267"/>
      <c r="OW230" s="267"/>
      <c r="OX230" s="267"/>
      <c r="OY230" s="267"/>
      <c r="OZ230" s="267"/>
      <c r="PA230" s="267"/>
      <c r="PB230" s="267"/>
      <c r="PC230" s="267"/>
      <c r="PD230" s="267"/>
      <c r="PE230" s="267"/>
      <c r="PF230" s="267"/>
      <c r="PG230" s="267"/>
      <c r="PH230" s="267"/>
      <c r="PI230" s="267"/>
      <c r="PJ230" s="267"/>
      <c r="PK230" s="267"/>
      <c r="PL230" s="267"/>
      <c r="PM230" s="267"/>
      <c r="PN230" s="267"/>
      <c r="PO230" s="267"/>
      <c r="PP230" s="267"/>
      <c r="PQ230" s="267"/>
      <c r="PR230" s="267"/>
      <c r="PS230" s="267"/>
      <c r="PT230" s="267"/>
      <c r="PU230" s="267"/>
      <c r="PV230" s="267"/>
      <c r="PW230" s="267"/>
      <c r="PX230" s="267"/>
      <c r="PY230" s="267"/>
      <c r="PZ230" s="267"/>
      <c r="QA230" s="267"/>
      <c r="QB230" s="267"/>
      <c r="QC230" s="267"/>
      <c r="QD230" s="267"/>
      <c r="QE230" s="267"/>
      <c r="QF230" s="267"/>
      <c r="QG230" s="267"/>
      <c r="QH230" s="267"/>
      <c r="QI230" s="267"/>
      <c r="QJ230" s="267"/>
      <c r="QK230" s="267"/>
      <c r="QL230" s="267"/>
      <c r="QM230" s="267"/>
      <c r="QN230" s="267"/>
      <c r="QO230" s="267"/>
      <c r="QP230" s="267"/>
      <c r="QQ230" s="267"/>
      <c r="QR230" s="267"/>
      <c r="QS230" s="267"/>
      <c r="QT230" s="267"/>
      <c r="QU230" s="267"/>
      <c r="QV230" s="267"/>
      <c r="QW230" s="267"/>
      <c r="QX230" s="267"/>
      <c r="QY230" s="267"/>
      <c r="QZ230" s="267"/>
      <c r="RA230" s="267"/>
      <c r="RB230" s="267"/>
      <c r="RC230" s="267"/>
      <c r="RD230" s="267"/>
      <c r="RE230" s="267"/>
      <c r="RF230" s="267"/>
      <c r="RG230" s="267"/>
      <c r="RH230" s="267"/>
      <c r="RI230" s="267"/>
      <c r="RJ230" s="267"/>
      <c r="RK230" s="267"/>
      <c r="RL230" s="267"/>
      <c r="RM230" s="267"/>
      <c r="RN230" s="267"/>
      <c r="RO230" s="267"/>
      <c r="RP230" s="267"/>
      <c r="RQ230" s="267"/>
      <c r="RR230" s="267"/>
      <c r="RS230" s="267"/>
      <c r="RT230" s="267"/>
      <c r="RU230" s="267"/>
      <c r="RV230" s="267"/>
      <c r="RW230" s="267"/>
      <c r="RX230" s="267"/>
      <c r="RY230" s="267"/>
      <c r="RZ230" s="267"/>
      <c r="SA230" s="267"/>
      <c r="SB230" s="267"/>
      <c r="SC230" s="267"/>
      <c r="SD230" s="267"/>
      <c r="SE230" s="267"/>
      <c r="SF230" s="267"/>
      <c r="SG230" s="267"/>
      <c r="SH230" s="267"/>
      <c r="SI230" s="267"/>
      <c r="SJ230" s="267"/>
      <c r="SK230" s="267"/>
      <c r="SL230" s="267"/>
      <c r="SM230" s="267"/>
      <c r="SN230" s="267"/>
      <c r="SO230" s="267"/>
      <c r="SP230" s="267"/>
      <c r="SQ230" s="267"/>
      <c r="SR230" s="267"/>
      <c r="SS230" s="267"/>
      <c r="ST230" s="267"/>
      <c r="SU230" s="267"/>
      <c r="SV230" s="267"/>
      <c r="SW230" s="267"/>
      <c r="SX230" s="267"/>
      <c r="SY230" s="267"/>
      <c r="SZ230" s="267"/>
      <c r="TA230" s="267"/>
      <c r="TB230" s="267"/>
      <c r="TC230" s="267"/>
      <c r="TD230" s="267"/>
      <c r="TE230" s="267"/>
      <c r="TF230" s="267"/>
      <c r="TG230" s="267"/>
      <c r="TH230" s="267"/>
      <c r="TI230" s="267"/>
      <c r="TJ230" s="267"/>
      <c r="TK230" s="267"/>
      <c r="TL230" s="267"/>
      <c r="TM230" s="267"/>
      <c r="TN230" s="267"/>
      <c r="TO230" s="267"/>
      <c r="TP230" s="267"/>
      <c r="TQ230" s="267"/>
      <c r="TR230" s="267"/>
      <c r="TS230" s="267"/>
      <c r="TT230" s="267"/>
      <c r="TU230" s="267"/>
      <c r="TV230" s="267"/>
      <c r="TW230" s="267"/>
      <c r="TX230" s="267"/>
      <c r="TY230" s="267"/>
      <c r="TZ230" s="267"/>
      <c r="UA230" s="267"/>
      <c r="UB230" s="267"/>
      <c r="UC230" s="267"/>
      <c r="UD230" s="267"/>
      <c r="UE230" s="267"/>
      <c r="UF230" s="267"/>
      <c r="UG230" s="267"/>
      <c r="UH230" s="267"/>
      <c r="UI230" s="267"/>
      <c r="UJ230" s="267"/>
      <c r="UK230" s="267"/>
      <c r="UL230" s="267"/>
      <c r="UM230" s="267"/>
      <c r="UN230" s="267"/>
      <c r="UO230" s="267"/>
      <c r="UP230" s="267"/>
      <c r="UQ230" s="267"/>
      <c r="UR230" s="267"/>
      <c r="US230" s="267"/>
      <c r="UT230" s="267"/>
      <c r="UU230" s="267"/>
      <c r="UV230" s="267"/>
      <c r="UW230" s="267"/>
      <c r="UX230" s="267"/>
      <c r="UY230" s="267"/>
      <c r="UZ230" s="267"/>
      <c r="VA230" s="267"/>
      <c r="VB230" s="267"/>
      <c r="VC230" s="267"/>
      <c r="VD230" s="267"/>
      <c r="VE230" s="267"/>
      <c r="VF230" s="267"/>
      <c r="VG230" s="267"/>
      <c r="VH230" s="267"/>
      <c r="VI230" s="267"/>
      <c r="VJ230" s="267"/>
      <c r="VK230" s="267"/>
      <c r="VL230" s="267"/>
      <c r="VM230" s="267"/>
      <c r="VN230" s="267"/>
      <c r="VO230" s="267"/>
      <c r="VP230" s="267"/>
      <c r="VQ230" s="267"/>
      <c r="VR230" s="267"/>
      <c r="VS230" s="267"/>
      <c r="VT230" s="267"/>
      <c r="VU230" s="267"/>
      <c r="VV230" s="267"/>
      <c r="VW230" s="267"/>
      <c r="VX230" s="267"/>
      <c r="VY230" s="267"/>
      <c r="VZ230" s="267"/>
      <c r="WA230" s="267"/>
      <c r="WB230" s="267"/>
      <c r="WC230" s="267"/>
      <c r="WD230" s="267"/>
      <c r="WE230" s="267"/>
      <c r="WF230" s="267"/>
      <c r="WG230" s="267"/>
      <c r="WH230" s="267"/>
      <c r="WI230" s="267"/>
      <c r="WJ230" s="267"/>
      <c r="WK230" s="267"/>
      <c r="WL230" s="267"/>
      <c r="WM230" s="267"/>
      <c r="WN230" s="267"/>
      <c r="WO230" s="267"/>
      <c r="WP230" s="267"/>
      <c r="WQ230" s="267"/>
      <c r="WR230" s="267"/>
      <c r="WS230" s="267"/>
      <c r="WT230" s="267"/>
      <c r="WU230" s="267"/>
      <c r="WV230" s="267"/>
      <c r="WW230" s="267"/>
      <c r="WX230" s="267"/>
      <c r="WY230" s="267"/>
      <c r="WZ230" s="267"/>
      <c r="XA230" s="267"/>
      <c r="XB230" s="267"/>
      <c r="XC230" s="267"/>
      <c r="XD230" s="267"/>
      <c r="XE230" s="267"/>
      <c r="XF230" s="267"/>
      <c r="XG230" s="267"/>
      <c r="XH230" s="267"/>
      <c r="XI230" s="267"/>
      <c r="XJ230" s="267"/>
      <c r="XK230" s="267"/>
      <c r="XL230" s="267"/>
      <c r="XM230" s="267"/>
      <c r="XN230" s="267"/>
      <c r="XO230" s="267"/>
      <c r="XP230" s="267"/>
      <c r="XQ230" s="267"/>
      <c r="XR230" s="267"/>
      <c r="XS230" s="267"/>
      <c r="XT230" s="267"/>
      <c r="XU230" s="267"/>
      <c r="XV230" s="267"/>
      <c r="XW230" s="267"/>
      <c r="XX230" s="267"/>
      <c r="XY230" s="267"/>
      <c r="XZ230" s="267"/>
      <c r="YA230" s="267"/>
      <c r="YB230" s="267"/>
      <c r="YC230" s="267"/>
      <c r="YD230" s="267"/>
      <c r="YE230" s="267"/>
      <c r="YF230" s="267"/>
      <c r="YG230" s="267"/>
      <c r="YH230" s="267"/>
      <c r="YI230" s="267"/>
      <c r="YJ230" s="267"/>
      <c r="YK230" s="267"/>
      <c r="YL230" s="267"/>
      <c r="YM230" s="267"/>
      <c r="YN230" s="267"/>
      <c r="YO230" s="267"/>
      <c r="YP230" s="267"/>
      <c r="YQ230" s="267"/>
      <c r="YR230" s="267"/>
      <c r="YS230" s="267"/>
      <c r="YT230" s="267"/>
      <c r="YU230" s="267"/>
      <c r="YV230" s="267"/>
      <c r="YW230" s="267"/>
      <c r="YX230" s="267"/>
      <c r="YY230" s="267"/>
      <c r="YZ230" s="267"/>
      <c r="ZA230" s="267"/>
      <c r="ZB230" s="267"/>
      <c r="ZC230" s="267"/>
      <c r="ZD230" s="267"/>
      <c r="ZE230" s="267"/>
      <c r="ZF230" s="267"/>
      <c r="ZG230" s="267"/>
      <c r="ZH230" s="267"/>
      <c r="ZI230" s="267"/>
      <c r="ZJ230" s="267"/>
      <c r="ZK230" s="267"/>
      <c r="ZL230" s="267"/>
      <c r="ZM230" s="267"/>
      <c r="ZN230" s="267"/>
      <c r="ZO230" s="267"/>
      <c r="ZP230" s="267"/>
      <c r="ZQ230" s="267"/>
      <c r="ZR230" s="267"/>
      <c r="ZS230" s="267"/>
      <c r="ZT230" s="267"/>
      <c r="ZU230" s="267"/>
      <c r="ZV230" s="267"/>
      <c r="ZW230" s="267"/>
      <c r="ZX230" s="267"/>
      <c r="ZY230" s="267"/>
      <c r="ZZ230" s="267"/>
      <c r="AAA230" s="267"/>
      <c r="AAB230" s="267"/>
      <c r="AAC230" s="267"/>
      <c r="AAD230" s="267"/>
      <c r="AAE230" s="267"/>
      <c r="AAF230" s="267"/>
      <c r="AAG230" s="267"/>
      <c r="AAH230" s="267"/>
      <c r="AAI230" s="267"/>
      <c r="AAJ230" s="267"/>
      <c r="AAK230" s="267"/>
      <c r="AAL230" s="267"/>
      <c r="AAM230" s="267"/>
      <c r="AAN230" s="267"/>
      <c r="AAO230" s="267"/>
      <c r="AAP230" s="267"/>
      <c r="AAQ230" s="267"/>
      <c r="AAR230" s="267"/>
      <c r="AAS230" s="267"/>
      <c r="AAT230" s="267"/>
      <c r="AAU230" s="267"/>
      <c r="AAV230" s="267"/>
      <c r="AAW230" s="267"/>
      <c r="AAX230" s="267"/>
      <c r="AAY230" s="267"/>
      <c r="AAZ230" s="267"/>
      <c r="ABA230" s="267"/>
      <c r="ABB230" s="267"/>
      <c r="ABC230" s="267"/>
      <c r="ABD230" s="267"/>
      <c r="ABE230" s="267"/>
      <c r="ABF230" s="267"/>
      <c r="ABG230" s="267"/>
      <c r="ABH230" s="267"/>
      <c r="ABI230" s="267"/>
      <c r="ABJ230" s="267"/>
      <c r="ABK230" s="267"/>
      <c r="ABL230" s="267"/>
      <c r="ABM230" s="267"/>
      <c r="ABN230" s="267"/>
      <c r="ABO230" s="267"/>
      <c r="ABP230" s="267"/>
      <c r="ABQ230" s="267"/>
      <c r="ABR230" s="267"/>
      <c r="ABS230" s="267"/>
      <c r="ABT230" s="267"/>
      <c r="ABU230" s="267"/>
      <c r="ABV230" s="267"/>
      <c r="ABW230" s="267"/>
      <c r="ABX230" s="267"/>
      <c r="ABY230" s="267"/>
      <c r="ABZ230" s="267"/>
      <c r="ACA230" s="267"/>
      <c r="ACB230" s="267"/>
      <c r="ACC230" s="267"/>
      <c r="ACD230" s="267"/>
      <c r="ACE230" s="267"/>
      <c r="ACF230" s="267"/>
      <c r="ACG230" s="267"/>
      <c r="ACH230" s="267"/>
      <c r="ACI230" s="267"/>
      <c r="ACJ230" s="267"/>
      <c r="ACK230" s="267"/>
      <c r="ACL230" s="267"/>
      <c r="ACM230" s="267"/>
      <c r="ACN230" s="267"/>
      <c r="ACO230" s="267"/>
      <c r="ACP230" s="267"/>
      <c r="ACQ230" s="267"/>
      <c r="ACR230" s="267"/>
      <c r="ACS230" s="267"/>
      <c r="ACT230" s="267"/>
      <c r="ACU230" s="267"/>
      <c r="ACV230" s="267"/>
      <c r="ACW230" s="267"/>
      <c r="ACX230" s="267"/>
      <c r="ACY230" s="267"/>
      <c r="ACZ230" s="267"/>
      <c r="ADA230" s="267"/>
      <c r="ADB230" s="267"/>
      <c r="ADC230" s="267"/>
      <c r="ADD230" s="267"/>
      <c r="ADE230" s="267"/>
      <c r="ADF230" s="267"/>
      <c r="ADG230" s="267"/>
      <c r="ADH230" s="267"/>
      <c r="ADI230" s="267"/>
      <c r="ADJ230" s="267"/>
      <c r="ADK230" s="267"/>
      <c r="ADL230" s="267"/>
      <c r="ADM230" s="267"/>
      <c r="ADN230" s="267"/>
      <c r="ADO230" s="267"/>
      <c r="ADP230" s="267"/>
      <c r="ADQ230" s="267"/>
      <c r="ADR230" s="267"/>
      <c r="ADS230" s="267"/>
      <c r="ADT230" s="267"/>
      <c r="ADU230" s="267"/>
      <c r="ADV230" s="267"/>
      <c r="ADW230" s="267"/>
      <c r="ADX230" s="267"/>
      <c r="ADY230" s="267"/>
      <c r="ADZ230" s="267"/>
      <c r="AEA230" s="267"/>
      <c r="AEB230" s="267"/>
      <c r="AEC230" s="267"/>
      <c r="AED230" s="267"/>
      <c r="AEE230" s="267"/>
      <c r="AEF230" s="267"/>
      <c r="AEG230" s="267"/>
      <c r="AEH230" s="267"/>
      <c r="AEI230" s="267"/>
      <c r="AEJ230" s="267"/>
      <c r="AEK230" s="267"/>
      <c r="AEL230" s="267"/>
      <c r="AEM230" s="267"/>
      <c r="AEN230" s="267"/>
      <c r="AEO230" s="267"/>
      <c r="AEP230" s="267"/>
      <c r="AEQ230" s="267"/>
      <c r="AER230" s="267"/>
      <c r="AES230" s="267"/>
      <c r="AET230" s="267"/>
      <c r="AEU230" s="267"/>
      <c r="AEV230" s="267"/>
      <c r="AEW230" s="267"/>
      <c r="AEX230" s="267"/>
      <c r="AEY230" s="267"/>
      <c r="AEZ230" s="267"/>
      <c r="AFA230" s="267"/>
      <c r="AFB230" s="267"/>
      <c r="AFC230" s="267"/>
      <c r="AFD230" s="267"/>
      <c r="AFE230" s="267"/>
      <c r="AFF230" s="267"/>
      <c r="AFG230" s="267"/>
      <c r="AFH230" s="267"/>
      <c r="AFI230" s="267"/>
      <c r="AFJ230" s="267"/>
      <c r="AFK230" s="267"/>
      <c r="AFL230" s="267"/>
      <c r="AFM230" s="267"/>
      <c r="AFN230" s="267"/>
      <c r="AFO230" s="267"/>
      <c r="AFP230" s="267"/>
      <c r="AFQ230" s="267"/>
      <c r="AFR230" s="267"/>
      <c r="AFS230" s="267"/>
      <c r="AFT230" s="267"/>
      <c r="AFU230" s="267"/>
      <c r="AFV230" s="267"/>
      <c r="AFW230" s="267"/>
      <c r="AFX230" s="267"/>
      <c r="AFY230" s="267"/>
      <c r="AFZ230" s="267"/>
      <c r="AGA230" s="267"/>
      <c r="AGB230" s="267"/>
      <c r="AGC230" s="267"/>
      <c r="AGD230" s="267"/>
      <c r="AGE230" s="267"/>
      <c r="AGF230" s="267"/>
      <c r="AGG230" s="267"/>
      <c r="AGH230" s="267"/>
      <c r="AGI230" s="267"/>
      <c r="AGJ230" s="267"/>
      <c r="AGK230" s="267"/>
      <c r="AGL230" s="267"/>
      <c r="AGM230" s="267"/>
      <c r="AGN230" s="267"/>
      <c r="AGO230" s="267"/>
      <c r="AGP230" s="267"/>
      <c r="AGQ230" s="267"/>
      <c r="AGR230" s="267"/>
      <c r="AGS230" s="267"/>
      <c r="AGT230" s="267"/>
      <c r="AGU230" s="267"/>
      <c r="AGV230" s="267"/>
      <c r="AGW230" s="267"/>
      <c r="AGX230" s="267"/>
      <c r="AGY230" s="267"/>
      <c r="AGZ230" s="267"/>
      <c r="AHA230" s="267"/>
      <c r="AHB230" s="267"/>
      <c r="AHC230" s="267"/>
      <c r="AHD230" s="267"/>
      <c r="AHE230" s="267"/>
      <c r="AHF230" s="267"/>
      <c r="AHG230" s="267"/>
      <c r="AHH230" s="267"/>
      <c r="AHI230" s="267"/>
      <c r="AHJ230" s="267"/>
      <c r="AHK230" s="267"/>
      <c r="AHL230" s="267"/>
      <c r="AHM230" s="267"/>
      <c r="AHN230" s="267"/>
      <c r="AHO230" s="267"/>
      <c r="AHP230" s="267"/>
      <c r="AHQ230" s="267"/>
      <c r="AHR230" s="267"/>
      <c r="AHS230" s="267"/>
      <c r="AHT230" s="267"/>
      <c r="AHU230" s="267"/>
      <c r="AHV230" s="267"/>
      <c r="AHW230" s="267"/>
      <c r="AHX230" s="267"/>
      <c r="AHY230" s="267"/>
      <c r="AHZ230" s="267"/>
      <c r="AIA230" s="267"/>
      <c r="AIB230" s="267"/>
      <c r="AIC230" s="267"/>
      <c r="AID230" s="267"/>
      <c r="AIE230" s="267"/>
      <c r="AIF230" s="267"/>
      <c r="AIG230" s="267"/>
      <c r="AIH230" s="267"/>
      <c r="AII230" s="267"/>
      <c r="AIJ230" s="267"/>
      <c r="AIK230" s="267"/>
      <c r="AIL230" s="267"/>
      <c r="AIM230" s="267"/>
      <c r="AIN230" s="267"/>
      <c r="AIO230" s="267"/>
      <c r="AIP230" s="267"/>
      <c r="AIQ230" s="267"/>
      <c r="AIR230" s="267"/>
      <c r="AIS230" s="267"/>
      <c r="AIT230" s="267"/>
      <c r="AIU230" s="267"/>
      <c r="AIV230" s="267"/>
      <c r="AIW230" s="267"/>
      <c r="AIX230" s="267"/>
      <c r="AIY230" s="267"/>
      <c r="AIZ230" s="267"/>
      <c r="AJA230" s="267"/>
      <c r="AJB230" s="267"/>
      <c r="AJC230" s="267"/>
      <c r="AJD230" s="267"/>
      <c r="AJE230" s="267"/>
      <c r="AJF230" s="267"/>
      <c r="AJG230" s="267"/>
      <c r="AJH230" s="267"/>
      <c r="AJI230" s="267"/>
      <c r="AJJ230" s="267"/>
      <c r="AJK230" s="267"/>
      <c r="AJL230" s="267"/>
      <c r="AJM230" s="267"/>
      <c r="AJN230" s="267"/>
      <c r="AJO230" s="267"/>
      <c r="AJP230" s="267"/>
      <c r="AJQ230" s="267"/>
      <c r="AJR230" s="267"/>
      <c r="AJS230" s="267"/>
      <c r="AJT230" s="267"/>
      <c r="AJU230" s="267"/>
      <c r="AJV230" s="267"/>
      <c r="AJW230" s="267"/>
      <c r="AJX230" s="267"/>
      <c r="AJY230" s="267"/>
      <c r="AJZ230" s="267"/>
      <c r="AKA230" s="267"/>
      <c r="AKB230" s="267"/>
      <c r="AKC230" s="267"/>
      <c r="AKD230" s="267"/>
      <c r="AKE230" s="267"/>
      <c r="AKF230" s="267"/>
      <c r="AKG230" s="267"/>
      <c r="AKH230" s="267"/>
      <c r="AKI230" s="267"/>
      <c r="AKJ230" s="267"/>
      <c r="AKK230" s="267"/>
      <c r="AKL230" s="267"/>
      <c r="AKM230" s="267"/>
      <c r="AKN230" s="267"/>
      <c r="AKO230" s="267"/>
      <c r="AKP230" s="267"/>
      <c r="AKQ230" s="267"/>
      <c r="AKR230" s="267"/>
      <c r="AKS230" s="267"/>
      <c r="AKT230" s="267"/>
      <c r="AKU230" s="267"/>
      <c r="AKV230" s="267"/>
      <c r="AKW230" s="267"/>
      <c r="AKX230" s="267"/>
      <c r="AKY230" s="267"/>
      <c r="AKZ230" s="267"/>
      <c r="ALA230" s="267"/>
      <c r="ALB230" s="267"/>
      <c r="ALC230" s="267"/>
      <c r="ALD230" s="267"/>
      <c r="ALE230" s="267"/>
      <c r="ALF230" s="267"/>
      <c r="ALG230" s="267"/>
      <c r="ALH230" s="267"/>
      <c r="ALI230" s="267"/>
      <c r="ALJ230" s="267"/>
      <c r="ALK230" s="267"/>
      <c r="ALL230" s="267"/>
      <c r="ALM230" s="267"/>
      <c r="ALN230" s="267"/>
      <c r="ALO230" s="267"/>
      <c r="ALP230" s="267"/>
      <c r="ALQ230" s="267"/>
      <c r="ALR230" s="267"/>
      <c r="ALS230" s="267"/>
      <c r="ALT230" s="267"/>
      <c r="ALU230" s="267"/>
      <c r="ALV230" s="267"/>
      <c r="ALW230" s="267"/>
      <c r="ALX230" s="267"/>
      <c r="ALY230" s="267"/>
      <c r="ALZ230" s="267"/>
      <c r="AMA230" s="267"/>
      <c r="AMB230" s="267"/>
      <c r="AMC230" s="267"/>
      <c r="AMD230" s="267"/>
      <c r="AME230" s="267"/>
      <c r="AMF230" s="267"/>
      <c r="AMG230" s="267"/>
      <c r="AMH230" s="267"/>
    </row>
    <row r="231" spans="1:1024" s="239" customFormat="1" ht="12.75">
      <c r="A231" s="491">
        <v>3</v>
      </c>
      <c r="B231" s="141" t="s">
        <v>2486</v>
      </c>
      <c r="C231" s="1046">
        <v>8093037497.1300001</v>
      </c>
      <c r="D231" s="1046">
        <v>-82300000</v>
      </c>
      <c r="E231" s="1046">
        <v>8010737497.1300001</v>
      </c>
      <c r="F231" s="1046">
        <v>5602504445.04</v>
      </c>
      <c r="G231" s="1046">
        <v>2408233052.0900002</v>
      </c>
      <c r="H231" s="1050">
        <f t="shared" si="3"/>
        <v>0.69937436435124789</v>
      </c>
      <c r="I231" s="141"/>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7"/>
      <c r="AM231" s="267"/>
      <c r="AN231" s="267"/>
      <c r="AO231" s="267"/>
      <c r="AP231" s="267"/>
      <c r="AQ231" s="267"/>
      <c r="AR231" s="267"/>
      <c r="AS231" s="267"/>
      <c r="AT231" s="267"/>
      <c r="AU231" s="267"/>
      <c r="AV231" s="267"/>
      <c r="AW231" s="267"/>
      <c r="AX231" s="267"/>
      <c r="AY231" s="267"/>
      <c r="AZ231" s="267"/>
      <c r="BA231" s="267"/>
      <c r="BB231" s="267"/>
      <c r="BC231" s="267"/>
      <c r="BD231" s="267"/>
      <c r="BE231" s="267"/>
      <c r="BF231" s="267"/>
      <c r="BG231" s="267"/>
      <c r="BH231" s="267"/>
      <c r="BI231" s="267"/>
      <c r="BJ231" s="267"/>
      <c r="BK231" s="267"/>
      <c r="BL231" s="267"/>
      <c r="BM231" s="267"/>
      <c r="BN231" s="267"/>
      <c r="BO231" s="267"/>
      <c r="BP231" s="267"/>
      <c r="BQ231" s="267"/>
      <c r="BR231" s="267"/>
      <c r="BS231" s="267"/>
      <c r="BT231" s="267"/>
      <c r="BU231" s="267"/>
      <c r="BV231" s="267"/>
      <c r="BW231" s="267"/>
      <c r="BX231" s="267"/>
      <c r="BY231" s="267"/>
      <c r="BZ231" s="267"/>
      <c r="CA231" s="267"/>
      <c r="CB231" s="267"/>
      <c r="CC231" s="267"/>
      <c r="CD231" s="267"/>
      <c r="CE231" s="267"/>
      <c r="CF231" s="267"/>
      <c r="CG231" s="267"/>
      <c r="CH231" s="267"/>
      <c r="CI231" s="267"/>
      <c r="CJ231" s="267"/>
      <c r="CK231" s="267"/>
      <c r="CL231" s="267"/>
      <c r="CM231" s="267"/>
      <c r="CN231" s="267"/>
      <c r="CO231" s="267"/>
      <c r="CP231" s="267"/>
      <c r="CQ231" s="267"/>
      <c r="CR231" s="267"/>
      <c r="CS231" s="267"/>
      <c r="CT231" s="267"/>
      <c r="CU231" s="267"/>
      <c r="CV231" s="267"/>
      <c r="CW231" s="267"/>
      <c r="CX231" s="267"/>
      <c r="CY231" s="267"/>
      <c r="CZ231" s="267"/>
      <c r="DA231" s="267"/>
      <c r="DB231" s="267"/>
      <c r="DC231" s="267"/>
      <c r="DD231" s="267"/>
      <c r="DE231" s="267"/>
      <c r="DF231" s="267"/>
      <c r="DG231" s="267"/>
      <c r="DH231" s="267"/>
      <c r="DI231" s="267"/>
      <c r="DJ231" s="267"/>
      <c r="DK231" s="267"/>
      <c r="DL231" s="267"/>
      <c r="DM231" s="267"/>
      <c r="DN231" s="267"/>
      <c r="DO231" s="267"/>
      <c r="DP231" s="267"/>
      <c r="DQ231" s="267"/>
      <c r="DR231" s="267"/>
      <c r="DS231" s="267"/>
      <c r="DT231" s="267"/>
      <c r="DU231" s="267"/>
      <c r="DV231" s="267"/>
      <c r="DW231" s="267"/>
      <c r="DX231" s="267"/>
      <c r="DY231" s="267"/>
      <c r="DZ231" s="267"/>
      <c r="EA231" s="267"/>
      <c r="EB231" s="267"/>
      <c r="EC231" s="267"/>
      <c r="ED231" s="267"/>
      <c r="EE231" s="267"/>
      <c r="EF231" s="267"/>
      <c r="EG231" s="267"/>
      <c r="EH231" s="267"/>
      <c r="EI231" s="267"/>
      <c r="EJ231" s="267"/>
      <c r="EK231" s="267"/>
      <c r="EL231" s="267"/>
      <c r="EM231" s="267"/>
      <c r="EN231" s="267"/>
      <c r="EO231" s="267"/>
      <c r="EP231" s="267"/>
      <c r="EQ231" s="267"/>
      <c r="ER231" s="267"/>
      <c r="ES231" s="267"/>
      <c r="ET231" s="267"/>
      <c r="EU231" s="267"/>
      <c r="EV231" s="267"/>
      <c r="EW231" s="267"/>
      <c r="EX231" s="267"/>
      <c r="EY231" s="267"/>
      <c r="EZ231" s="267"/>
      <c r="FA231" s="267"/>
      <c r="FB231" s="267"/>
      <c r="FC231" s="267"/>
      <c r="FD231" s="267"/>
      <c r="FE231" s="267"/>
      <c r="FF231" s="267"/>
      <c r="FG231" s="267"/>
      <c r="FH231" s="267"/>
      <c r="FI231" s="267"/>
      <c r="FJ231" s="267"/>
      <c r="FK231" s="267"/>
      <c r="FL231" s="267"/>
      <c r="FM231" s="267"/>
      <c r="FN231" s="267"/>
      <c r="FO231" s="267"/>
      <c r="FP231" s="267"/>
      <c r="FQ231" s="267"/>
      <c r="FR231" s="267"/>
      <c r="FS231" s="267"/>
      <c r="FT231" s="267"/>
      <c r="FU231" s="267"/>
      <c r="FV231" s="267"/>
      <c r="FW231" s="267"/>
      <c r="FX231" s="267"/>
      <c r="FY231" s="267"/>
      <c r="FZ231" s="267"/>
      <c r="GA231" s="267"/>
      <c r="GB231" s="267"/>
      <c r="GC231" s="267"/>
      <c r="GD231" s="267"/>
      <c r="GE231" s="267"/>
      <c r="GF231" s="267"/>
      <c r="GG231" s="267"/>
      <c r="GH231" s="267"/>
      <c r="GI231" s="267"/>
      <c r="GJ231" s="267"/>
      <c r="GK231" s="267"/>
      <c r="GL231" s="267"/>
      <c r="GM231" s="267"/>
      <c r="GN231" s="267"/>
      <c r="GO231" s="267"/>
      <c r="GP231" s="267"/>
      <c r="GQ231" s="267"/>
      <c r="GR231" s="267"/>
      <c r="GS231" s="267"/>
      <c r="GT231" s="267"/>
      <c r="GU231" s="267"/>
      <c r="GV231" s="267"/>
      <c r="GW231" s="267"/>
      <c r="GX231" s="267"/>
      <c r="GY231" s="267"/>
      <c r="GZ231" s="267"/>
      <c r="HA231" s="267"/>
      <c r="HB231" s="267"/>
      <c r="HC231" s="267"/>
      <c r="HD231" s="267"/>
      <c r="HE231" s="267"/>
      <c r="HF231" s="267"/>
      <c r="HG231" s="267"/>
      <c r="HH231" s="267"/>
      <c r="HI231" s="267"/>
      <c r="HJ231" s="267"/>
      <c r="HK231" s="267"/>
      <c r="HL231" s="267"/>
      <c r="HM231" s="267"/>
      <c r="HN231" s="267"/>
      <c r="HO231" s="267"/>
      <c r="HP231" s="267"/>
      <c r="HQ231" s="267"/>
      <c r="HR231" s="267"/>
      <c r="HS231" s="267"/>
      <c r="HT231" s="267"/>
      <c r="HU231" s="267"/>
      <c r="HV231" s="267"/>
      <c r="HW231" s="267"/>
      <c r="HX231" s="267"/>
      <c r="HY231" s="267"/>
      <c r="HZ231" s="267"/>
      <c r="IA231" s="267"/>
      <c r="IB231" s="267"/>
      <c r="IC231" s="267"/>
      <c r="ID231" s="267"/>
      <c r="IE231" s="267"/>
      <c r="IF231" s="267"/>
      <c r="IG231" s="267"/>
      <c r="IH231" s="267"/>
      <c r="II231" s="267"/>
      <c r="IJ231" s="267"/>
      <c r="IK231" s="267"/>
      <c r="IL231" s="267"/>
      <c r="IM231" s="267"/>
      <c r="IN231" s="267"/>
      <c r="IO231" s="267"/>
      <c r="IP231" s="267"/>
      <c r="IQ231" s="267"/>
      <c r="IR231" s="267"/>
      <c r="IS231" s="267"/>
      <c r="IT231" s="267"/>
      <c r="IU231" s="267"/>
      <c r="IV231" s="267"/>
      <c r="IW231" s="267"/>
      <c r="IX231" s="267"/>
      <c r="IY231" s="267"/>
      <c r="IZ231" s="267"/>
      <c r="JA231" s="267"/>
      <c r="JB231" s="267"/>
      <c r="JC231" s="267"/>
      <c r="JD231" s="267"/>
      <c r="JE231" s="267"/>
      <c r="JF231" s="267"/>
      <c r="JG231" s="267"/>
      <c r="JH231" s="267"/>
      <c r="JI231" s="267"/>
      <c r="JJ231" s="267"/>
      <c r="JK231" s="267"/>
      <c r="JL231" s="267"/>
      <c r="JM231" s="267"/>
      <c r="JN231" s="267"/>
      <c r="JO231" s="267"/>
      <c r="JP231" s="267"/>
      <c r="JQ231" s="267"/>
      <c r="JR231" s="267"/>
      <c r="JS231" s="267"/>
      <c r="JT231" s="267"/>
      <c r="JU231" s="267"/>
      <c r="JV231" s="267"/>
      <c r="JW231" s="267"/>
      <c r="JX231" s="267"/>
      <c r="JY231" s="267"/>
      <c r="JZ231" s="267"/>
      <c r="KA231" s="267"/>
      <c r="KB231" s="267"/>
      <c r="KC231" s="267"/>
      <c r="KD231" s="267"/>
      <c r="KE231" s="267"/>
      <c r="KF231" s="267"/>
      <c r="KG231" s="267"/>
      <c r="KH231" s="267"/>
      <c r="KI231" s="267"/>
      <c r="KJ231" s="267"/>
      <c r="KK231" s="267"/>
      <c r="KL231" s="267"/>
      <c r="KM231" s="267"/>
      <c r="KN231" s="267"/>
      <c r="KO231" s="267"/>
      <c r="KP231" s="267"/>
      <c r="KQ231" s="267"/>
      <c r="KR231" s="267"/>
      <c r="KS231" s="267"/>
      <c r="KT231" s="267"/>
      <c r="KU231" s="267"/>
      <c r="KV231" s="267"/>
      <c r="KW231" s="267"/>
      <c r="KX231" s="267"/>
      <c r="KY231" s="267"/>
      <c r="KZ231" s="267"/>
      <c r="LA231" s="267"/>
      <c r="LB231" s="267"/>
      <c r="LC231" s="267"/>
      <c r="LD231" s="267"/>
      <c r="LE231" s="267"/>
      <c r="LF231" s="267"/>
      <c r="LG231" s="267"/>
      <c r="LH231" s="267"/>
      <c r="LI231" s="267"/>
      <c r="LJ231" s="267"/>
      <c r="LK231" s="267"/>
      <c r="LL231" s="267"/>
      <c r="LM231" s="267"/>
      <c r="LN231" s="267"/>
      <c r="LO231" s="267"/>
      <c r="LP231" s="267"/>
      <c r="LQ231" s="267"/>
      <c r="LR231" s="267"/>
      <c r="LS231" s="267"/>
      <c r="LT231" s="267"/>
      <c r="LU231" s="267"/>
      <c r="LV231" s="267"/>
      <c r="LW231" s="267"/>
      <c r="LX231" s="267"/>
      <c r="LY231" s="267"/>
      <c r="LZ231" s="267"/>
      <c r="MA231" s="267"/>
      <c r="MB231" s="267"/>
      <c r="MC231" s="267"/>
      <c r="MD231" s="267"/>
      <c r="ME231" s="267"/>
      <c r="MF231" s="267"/>
      <c r="MG231" s="267"/>
      <c r="MH231" s="267"/>
      <c r="MI231" s="267"/>
      <c r="MJ231" s="267"/>
      <c r="MK231" s="267"/>
      <c r="ML231" s="267"/>
      <c r="MM231" s="267"/>
      <c r="MN231" s="267"/>
      <c r="MO231" s="267"/>
      <c r="MP231" s="267"/>
      <c r="MQ231" s="267"/>
      <c r="MR231" s="267"/>
      <c r="MS231" s="267"/>
      <c r="MT231" s="267"/>
      <c r="MU231" s="267"/>
      <c r="MV231" s="267"/>
      <c r="MW231" s="267"/>
      <c r="MX231" s="267"/>
      <c r="MY231" s="267"/>
      <c r="MZ231" s="267"/>
      <c r="NA231" s="267"/>
      <c r="NB231" s="267"/>
      <c r="NC231" s="267"/>
      <c r="ND231" s="267"/>
      <c r="NE231" s="267"/>
      <c r="NF231" s="267"/>
      <c r="NG231" s="267"/>
      <c r="NH231" s="267"/>
      <c r="NI231" s="267"/>
      <c r="NJ231" s="267"/>
      <c r="NK231" s="267"/>
      <c r="NL231" s="267"/>
      <c r="NM231" s="267"/>
      <c r="NN231" s="267"/>
      <c r="NO231" s="267"/>
      <c r="NP231" s="267"/>
      <c r="NQ231" s="267"/>
      <c r="NR231" s="267"/>
      <c r="NS231" s="267"/>
      <c r="NT231" s="267"/>
      <c r="NU231" s="267"/>
      <c r="NV231" s="267"/>
      <c r="NW231" s="267"/>
      <c r="NX231" s="267"/>
      <c r="NY231" s="267"/>
      <c r="NZ231" s="267"/>
      <c r="OA231" s="267"/>
      <c r="OB231" s="267"/>
      <c r="OC231" s="267"/>
      <c r="OD231" s="267"/>
      <c r="OE231" s="267"/>
      <c r="OF231" s="267"/>
      <c r="OG231" s="267"/>
      <c r="OH231" s="267"/>
      <c r="OI231" s="267"/>
      <c r="OJ231" s="267"/>
      <c r="OK231" s="267"/>
      <c r="OL231" s="267"/>
      <c r="OM231" s="267"/>
      <c r="ON231" s="267"/>
      <c r="OO231" s="267"/>
      <c r="OP231" s="267"/>
      <c r="OQ231" s="267"/>
      <c r="OR231" s="267"/>
      <c r="OS231" s="267"/>
      <c r="OT231" s="267"/>
      <c r="OU231" s="267"/>
      <c r="OV231" s="267"/>
      <c r="OW231" s="267"/>
      <c r="OX231" s="267"/>
      <c r="OY231" s="267"/>
      <c r="OZ231" s="267"/>
      <c r="PA231" s="267"/>
      <c r="PB231" s="267"/>
      <c r="PC231" s="267"/>
      <c r="PD231" s="267"/>
      <c r="PE231" s="267"/>
      <c r="PF231" s="267"/>
      <c r="PG231" s="267"/>
      <c r="PH231" s="267"/>
      <c r="PI231" s="267"/>
      <c r="PJ231" s="267"/>
      <c r="PK231" s="267"/>
      <c r="PL231" s="267"/>
      <c r="PM231" s="267"/>
      <c r="PN231" s="267"/>
      <c r="PO231" s="267"/>
      <c r="PP231" s="267"/>
      <c r="PQ231" s="267"/>
      <c r="PR231" s="267"/>
      <c r="PS231" s="267"/>
      <c r="PT231" s="267"/>
      <c r="PU231" s="267"/>
      <c r="PV231" s="267"/>
      <c r="PW231" s="267"/>
      <c r="PX231" s="267"/>
      <c r="PY231" s="267"/>
      <c r="PZ231" s="267"/>
      <c r="QA231" s="267"/>
      <c r="QB231" s="267"/>
      <c r="QC231" s="267"/>
      <c r="QD231" s="267"/>
      <c r="QE231" s="267"/>
      <c r="QF231" s="267"/>
      <c r="QG231" s="267"/>
      <c r="QH231" s="267"/>
      <c r="QI231" s="267"/>
      <c r="QJ231" s="267"/>
      <c r="QK231" s="267"/>
      <c r="QL231" s="267"/>
      <c r="QM231" s="267"/>
      <c r="QN231" s="267"/>
      <c r="QO231" s="267"/>
      <c r="QP231" s="267"/>
      <c r="QQ231" s="267"/>
      <c r="QR231" s="267"/>
      <c r="QS231" s="267"/>
      <c r="QT231" s="267"/>
      <c r="QU231" s="267"/>
      <c r="QV231" s="267"/>
      <c r="QW231" s="267"/>
      <c r="QX231" s="267"/>
      <c r="QY231" s="267"/>
      <c r="QZ231" s="267"/>
      <c r="RA231" s="267"/>
      <c r="RB231" s="267"/>
      <c r="RC231" s="267"/>
      <c r="RD231" s="267"/>
      <c r="RE231" s="267"/>
      <c r="RF231" s="267"/>
      <c r="RG231" s="267"/>
      <c r="RH231" s="267"/>
      <c r="RI231" s="267"/>
      <c r="RJ231" s="267"/>
      <c r="RK231" s="267"/>
      <c r="RL231" s="267"/>
      <c r="RM231" s="267"/>
      <c r="RN231" s="267"/>
      <c r="RO231" s="267"/>
      <c r="RP231" s="267"/>
      <c r="RQ231" s="267"/>
      <c r="RR231" s="267"/>
      <c r="RS231" s="267"/>
      <c r="RT231" s="267"/>
      <c r="RU231" s="267"/>
      <c r="RV231" s="267"/>
      <c r="RW231" s="267"/>
      <c r="RX231" s="267"/>
      <c r="RY231" s="267"/>
      <c r="RZ231" s="267"/>
      <c r="SA231" s="267"/>
      <c r="SB231" s="267"/>
      <c r="SC231" s="267"/>
      <c r="SD231" s="267"/>
      <c r="SE231" s="267"/>
      <c r="SF231" s="267"/>
      <c r="SG231" s="267"/>
      <c r="SH231" s="267"/>
      <c r="SI231" s="267"/>
      <c r="SJ231" s="267"/>
      <c r="SK231" s="267"/>
      <c r="SL231" s="267"/>
      <c r="SM231" s="267"/>
      <c r="SN231" s="267"/>
      <c r="SO231" s="267"/>
      <c r="SP231" s="267"/>
      <c r="SQ231" s="267"/>
      <c r="SR231" s="267"/>
      <c r="SS231" s="267"/>
      <c r="ST231" s="267"/>
      <c r="SU231" s="267"/>
      <c r="SV231" s="267"/>
      <c r="SW231" s="267"/>
      <c r="SX231" s="267"/>
      <c r="SY231" s="267"/>
      <c r="SZ231" s="267"/>
      <c r="TA231" s="267"/>
      <c r="TB231" s="267"/>
      <c r="TC231" s="267"/>
      <c r="TD231" s="267"/>
      <c r="TE231" s="267"/>
      <c r="TF231" s="267"/>
      <c r="TG231" s="267"/>
      <c r="TH231" s="267"/>
      <c r="TI231" s="267"/>
      <c r="TJ231" s="267"/>
      <c r="TK231" s="267"/>
      <c r="TL231" s="267"/>
      <c r="TM231" s="267"/>
      <c r="TN231" s="267"/>
      <c r="TO231" s="267"/>
      <c r="TP231" s="267"/>
      <c r="TQ231" s="267"/>
      <c r="TR231" s="267"/>
      <c r="TS231" s="267"/>
      <c r="TT231" s="267"/>
      <c r="TU231" s="267"/>
      <c r="TV231" s="267"/>
      <c r="TW231" s="267"/>
      <c r="TX231" s="267"/>
      <c r="TY231" s="267"/>
      <c r="TZ231" s="267"/>
      <c r="UA231" s="267"/>
      <c r="UB231" s="267"/>
      <c r="UC231" s="267"/>
      <c r="UD231" s="267"/>
      <c r="UE231" s="267"/>
      <c r="UF231" s="267"/>
      <c r="UG231" s="267"/>
      <c r="UH231" s="267"/>
      <c r="UI231" s="267"/>
      <c r="UJ231" s="267"/>
      <c r="UK231" s="267"/>
      <c r="UL231" s="267"/>
      <c r="UM231" s="267"/>
      <c r="UN231" s="267"/>
      <c r="UO231" s="267"/>
      <c r="UP231" s="267"/>
      <c r="UQ231" s="267"/>
      <c r="UR231" s="267"/>
      <c r="US231" s="267"/>
      <c r="UT231" s="267"/>
      <c r="UU231" s="267"/>
      <c r="UV231" s="267"/>
      <c r="UW231" s="267"/>
      <c r="UX231" s="267"/>
      <c r="UY231" s="267"/>
      <c r="UZ231" s="267"/>
      <c r="VA231" s="267"/>
      <c r="VB231" s="267"/>
      <c r="VC231" s="267"/>
      <c r="VD231" s="267"/>
      <c r="VE231" s="267"/>
      <c r="VF231" s="267"/>
      <c r="VG231" s="267"/>
      <c r="VH231" s="267"/>
      <c r="VI231" s="267"/>
      <c r="VJ231" s="267"/>
      <c r="VK231" s="267"/>
      <c r="VL231" s="267"/>
      <c r="VM231" s="267"/>
      <c r="VN231" s="267"/>
      <c r="VO231" s="267"/>
      <c r="VP231" s="267"/>
      <c r="VQ231" s="267"/>
      <c r="VR231" s="267"/>
      <c r="VS231" s="267"/>
      <c r="VT231" s="267"/>
      <c r="VU231" s="267"/>
      <c r="VV231" s="267"/>
      <c r="VW231" s="267"/>
      <c r="VX231" s="267"/>
      <c r="VY231" s="267"/>
      <c r="VZ231" s="267"/>
      <c r="WA231" s="267"/>
      <c r="WB231" s="267"/>
      <c r="WC231" s="267"/>
      <c r="WD231" s="267"/>
      <c r="WE231" s="267"/>
      <c r="WF231" s="267"/>
      <c r="WG231" s="267"/>
      <c r="WH231" s="267"/>
      <c r="WI231" s="267"/>
      <c r="WJ231" s="267"/>
      <c r="WK231" s="267"/>
      <c r="WL231" s="267"/>
      <c r="WM231" s="267"/>
      <c r="WN231" s="267"/>
      <c r="WO231" s="267"/>
      <c r="WP231" s="267"/>
      <c r="WQ231" s="267"/>
      <c r="WR231" s="267"/>
      <c r="WS231" s="267"/>
      <c r="WT231" s="267"/>
      <c r="WU231" s="267"/>
      <c r="WV231" s="267"/>
      <c r="WW231" s="267"/>
      <c r="WX231" s="267"/>
      <c r="WY231" s="267"/>
      <c r="WZ231" s="267"/>
      <c r="XA231" s="267"/>
      <c r="XB231" s="267"/>
      <c r="XC231" s="267"/>
      <c r="XD231" s="267"/>
      <c r="XE231" s="267"/>
      <c r="XF231" s="267"/>
      <c r="XG231" s="267"/>
      <c r="XH231" s="267"/>
      <c r="XI231" s="267"/>
      <c r="XJ231" s="267"/>
      <c r="XK231" s="267"/>
      <c r="XL231" s="267"/>
      <c r="XM231" s="267"/>
      <c r="XN231" s="267"/>
      <c r="XO231" s="267"/>
      <c r="XP231" s="267"/>
      <c r="XQ231" s="267"/>
      <c r="XR231" s="267"/>
      <c r="XS231" s="267"/>
      <c r="XT231" s="267"/>
      <c r="XU231" s="267"/>
      <c r="XV231" s="267"/>
      <c r="XW231" s="267"/>
      <c r="XX231" s="267"/>
      <c r="XY231" s="267"/>
      <c r="XZ231" s="267"/>
      <c r="YA231" s="267"/>
      <c r="YB231" s="267"/>
      <c r="YC231" s="267"/>
      <c r="YD231" s="267"/>
      <c r="YE231" s="267"/>
      <c r="YF231" s="267"/>
      <c r="YG231" s="267"/>
      <c r="YH231" s="267"/>
      <c r="YI231" s="267"/>
      <c r="YJ231" s="267"/>
      <c r="YK231" s="267"/>
      <c r="YL231" s="267"/>
      <c r="YM231" s="267"/>
      <c r="YN231" s="267"/>
      <c r="YO231" s="267"/>
      <c r="YP231" s="267"/>
      <c r="YQ231" s="267"/>
      <c r="YR231" s="267"/>
      <c r="YS231" s="267"/>
      <c r="YT231" s="267"/>
      <c r="YU231" s="267"/>
      <c r="YV231" s="267"/>
      <c r="YW231" s="267"/>
      <c r="YX231" s="267"/>
      <c r="YY231" s="267"/>
      <c r="YZ231" s="267"/>
      <c r="ZA231" s="267"/>
      <c r="ZB231" s="267"/>
      <c r="ZC231" s="267"/>
      <c r="ZD231" s="267"/>
      <c r="ZE231" s="267"/>
      <c r="ZF231" s="267"/>
      <c r="ZG231" s="267"/>
      <c r="ZH231" s="267"/>
      <c r="ZI231" s="267"/>
      <c r="ZJ231" s="267"/>
      <c r="ZK231" s="267"/>
      <c r="ZL231" s="267"/>
      <c r="ZM231" s="267"/>
      <c r="ZN231" s="267"/>
      <c r="ZO231" s="267"/>
      <c r="ZP231" s="267"/>
      <c r="ZQ231" s="267"/>
      <c r="ZR231" s="267"/>
      <c r="ZS231" s="267"/>
      <c r="ZT231" s="267"/>
      <c r="ZU231" s="267"/>
      <c r="ZV231" s="267"/>
      <c r="ZW231" s="267"/>
      <c r="ZX231" s="267"/>
      <c r="ZY231" s="267"/>
      <c r="ZZ231" s="267"/>
      <c r="AAA231" s="267"/>
      <c r="AAB231" s="267"/>
      <c r="AAC231" s="267"/>
      <c r="AAD231" s="267"/>
      <c r="AAE231" s="267"/>
      <c r="AAF231" s="267"/>
      <c r="AAG231" s="267"/>
      <c r="AAH231" s="267"/>
      <c r="AAI231" s="267"/>
      <c r="AAJ231" s="267"/>
      <c r="AAK231" s="267"/>
      <c r="AAL231" s="267"/>
      <c r="AAM231" s="267"/>
      <c r="AAN231" s="267"/>
      <c r="AAO231" s="267"/>
      <c r="AAP231" s="267"/>
      <c r="AAQ231" s="267"/>
      <c r="AAR231" s="267"/>
      <c r="AAS231" s="267"/>
      <c r="AAT231" s="267"/>
      <c r="AAU231" s="267"/>
      <c r="AAV231" s="267"/>
      <c r="AAW231" s="267"/>
      <c r="AAX231" s="267"/>
      <c r="AAY231" s="267"/>
      <c r="AAZ231" s="267"/>
      <c r="ABA231" s="267"/>
      <c r="ABB231" s="267"/>
      <c r="ABC231" s="267"/>
      <c r="ABD231" s="267"/>
      <c r="ABE231" s="267"/>
      <c r="ABF231" s="267"/>
      <c r="ABG231" s="267"/>
      <c r="ABH231" s="267"/>
      <c r="ABI231" s="267"/>
      <c r="ABJ231" s="267"/>
      <c r="ABK231" s="267"/>
      <c r="ABL231" s="267"/>
      <c r="ABM231" s="267"/>
      <c r="ABN231" s="267"/>
      <c r="ABO231" s="267"/>
      <c r="ABP231" s="267"/>
      <c r="ABQ231" s="267"/>
      <c r="ABR231" s="267"/>
      <c r="ABS231" s="267"/>
      <c r="ABT231" s="267"/>
      <c r="ABU231" s="267"/>
      <c r="ABV231" s="267"/>
      <c r="ABW231" s="267"/>
      <c r="ABX231" s="267"/>
      <c r="ABY231" s="267"/>
      <c r="ABZ231" s="267"/>
      <c r="ACA231" s="267"/>
      <c r="ACB231" s="267"/>
      <c r="ACC231" s="267"/>
      <c r="ACD231" s="267"/>
      <c r="ACE231" s="267"/>
      <c r="ACF231" s="267"/>
      <c r="ACG231" s="267"/>
      <c r="ACH231" s="267"/>
      <c r="ACI231" s="267"/>
      <c r="ACJ231" s="267"/>
      <c r="ACK231" s="267"/>
      <c r="ACL231" s="267"/>
      <c r="ACM231" s="267"/>
      <c r="ACN231" s="267"/>
      <c r="ACO231" s="267"/>
      <c r="ACP231" s="267"/>
      <c r="ACQ231" s="267"/>
      <c r="ACR231" s="267"/>
      <c r="ACS231" s="267"/>
      <c r="ACT231" s="267"/>
      <c r="ACU231" s="267"/>
      <c r="ACV231" s="267"/>
      <c r="ACW231" s="267"/>
      <c r="ACX231" s="267"/>
      <c r="ACY231" s="267"/>
      <c r="ACZ231" s="267"/>
      <c r="ADA231" s="267"/>
      <c r="ADB231" s="267"/>
      <c r="ADC231" s="267"/>
      <c r="ADD231" s="267"/>
      <c r="ADE231" s="267"/>
      <c r="ADF231" s="267"/>
      <c r="ADG231" s="267"/>
      <c r="ADH231" s="267"/>
      <c r="ADI231" s="267"/>
      <c r="ADJ231" s="267"/>
      <c r="ADK231" s="267"/>
      <c r="ADL231" s="267"/>
      <c r="ADM231" s="267"/>
      <c r="ADN231" s="267"/>
      <c r="ADO231" s="267"/>
      <c r="ADP231" s="267"/>
      <c r="ADQ231" s="267"/>
      <c r="ADR231" s="267"/>
      <c r="ADS231" s="267"/>
      <c r="ADT231" s="267"/>
      <c r="ADU231" s="267"/>
      <c r="ADV231" s="267"/>
      <c r="ADW231" s="267"/>
      <c r="ADX231" s="267"/>
      <c r="ADY231" s="267"/>
      <c r="ADZ231" s="267"/>
      <c r="AEA231" s="267"/>
      <c r="AEB231" s="267"/>
      <c r="AEC231" s="267"/>
      <c r="AED231" s="267"/>
      <c r="AEE231" s="267"/>
      <c r="AEF231" s="267"/>
      <c r="AEG231" s="267"/>
      <c r="AEH231" s="267"/>
      <c r="AEI231" s="267"/>
      <c r="AEJ231" s="267"/>
      <c r="AEK231" s="267"/>
      <c r="AEL231" s="267"/>
      <c r="AEM231" s="267"/>
      <c r="AEN231" s="267"/>
      <c r="AEO231" s="267"/>
      <c r="AEP231" s="267"/>
      <c r="AEQ231" s="267"/>
      <c r="AER231" s="267"/>
      <c r="AES231" s="267"/>
      <c r="AET231" s="267"/>
      <c r="AEU231" s="267"/>
      <c r="AEV231" s="267"/>
      <c r="AEW231" s="267"/>
      <c r="AEX231" s="267"/>
      <c r="AEY231" s="267"/>
      <c r="AEZ231" s="267"/>
      <c r="AFA231" s="267"/>
      <c r="AFB231" s="267"/>
      <c r="AFC231" s="267"/>
      <c r="AFD231" s="267"/>
      <c r="AFE231" s="267"/>
      <c r="AFF231" s="267"/>
      <c r="AFG231" s="267"/>
      <c r="AFH231" s="267"/>
      <c r="AFI231" s="267"/>
      <c r="AFJ231" s="267"/>
      <c r="AFK231" s="267"/>
      <c r="AFL231" s="267"/>
      <c r="AFM231" s="267"/>
      <c r="AFN231" s="267"/>
      <c r="AFO231" s="267"/>
      <c r="AFP231" s="267"/>
      <c r="AFQ231" s="267"/>
      <c r="AFR231" s="267"/>
      <c r="AFS231" s="267"/>
      <c r="AFT231" s="267"/>
      <c r="AFU231" s="267"/>
      <c r="AFV231" s="267"/>
      <c r="AFW231" s="267"/>
      <c r="AFX231" s="267"/>
      <c r="AFY231" s="267"/>
      <c r="AFZ231" s="267"/>
      <c r="AGA231" s="267"/>
      <c r="AGB231" s="267"/>
      <c r="AGC231" s="267"/>
      <c r="AGD231" s="267"/>
      <c r="AGE231" s="267"/>
      <c r="AGF231" s="267"/>
      <c r="AGG231" s="267"/>
      <c r="AGH231" s="267"/>
      <c r="AGI231" s="267"/>
      <c r="AGJ231" s="267"/>
      <c r="AGK231" s="267"/>
      <c r="AGL231" s="267"/>
      <c r="AGM231" s="267"/>
      <c r="AGN231" s="267"/>
      <c r="AGO231" s="267"/>
      <c r="AGP231" s="267"/>
      <c r="AGQ231" s="267"/>
      <c r="AGR231" s="267"/>
      <c r="AGS231" s="267"/>
      <c r="AGT231" s="267"/>
      <c r="AGU231" s="267"/>
      <c r="AGV231" s="267"/>
      <c r="AGW231" s="267"/>
      <c r="AGX231" s="267"/>
      <c r="AGY231" s="267"/>
      <c r="AGZ231" s="267"/>
      <c r="AHA231" s="267"/>
      <c r="AHB231" s="267"/>
      <c r="AHC231" s="267"/>
      <c r="AHD231" s="267"/>
      <c r="AHE231" s="267"/>
      <c r="AHF231" s="267"/>
      <c r="AHG231" s="267"/>
      <c r="AHH231" s="267"/>
      <c r="AHI231" s="267"/>
      <c r="AHJ231" s="267"/>
      <c r="AHK231" s="267"/>
      <c r="AHL231" s="267"/>
      <c r="AHM231" s="267"/>
      <c r="AHN231" s="267"/>
      <c r="AHO231" s="267"/>
      <c r="AHP231" s="267"/>
      <c r="AHQ231" s="267"/>
      <c r="AHR231" s="267"/>
      <c r="AHS231" s="267"/>
      <c r="AHT231" s="267"/>
      <c r="AHU231" s="267"/>
      <c r="AHV231" s="267"/>
      <c r="AHW231" s="267"/>
      <c r="AHX231" s="267"/>
      <c r="AHY231" s="267"/>
      <c r="AHZ231" s="267"/>
      <c r="AIA231" s="267"/>
      <c r="AIB231" s="267"/>
      <c r="AIC231" s="267"/>
      <c r="AID231" s="267"/>
      <c r="AIE231" s="267"/>
      <c r="AIF231" s="267"/>
      <c r="AIG231" s="267"/>
      <c r="AIH231" s="267"/>
      <c r="AII231" s="267"/>
      <c r="AIJ231" s="267"/>
      <c r="AIK231" s="267"/>
      <c r="AIL231" s="267"/>
      <c r="AIM231" s="267"/>
      <c r="AIN231" s="267"/>
      <c r="AIO231" s="267"/>
      <c r="AIP231" s="267"/>
      <c r="AIQ231" s="267"/>
      <c r="AIR231" s="267"/>
      <c r="AIS231" s="267"/>
      <c r="AIT231" s="267"/>
      <c r="AIU231" s="267"/>
      <c r="AIV231" s="267"/>
      <c r="AIW231" s="267"/>
      <c r="AIX231" s="267"/>
      <c r="AIY231" s="267"/>
      <c r="AIZ231" s="267"/>
      <c r="AJA231" s="267"/>
      <c r="AJB231" s="267"/>
      <c r="AJC231" s="267"/>
      <c r="AJD231" s="267"/>
      <c r="AJE231" s="267"/>
      <c r="AJF231" s="267"/>
      <c r="AJG231" s="267"/>
      <c r="AJH231" s="267"/>
      <c r="AJI231" s="267"/>
      <c r="AJJ231" s="267"/>
      <c r="AJK231" s="267"/>
      <c r="AJL231" s="267"/>
      <c r="AJM231" s="267"/>
      <c r="AJN231" s="267"/>
      <c r="AJO231" s="267"/>
      <c r="AJP231" s="267"/>
      <c r="AJQ231" s="267"/>
      <c r="AJR231" s="267"/>
      <c r="AJS231" s="267"/>
      <c r="AJT231" s="267"/>
      <c r="AJU231" s="267"/>
      <c r="AJV231" s="267"/>
      <c r="AJW231" s="267"/>
      <c r="AJX231" s="267"/>
      <c r="AJY231" s="267"/>
      <c r="AJZ231" s="267"/>
      <c r="AKA231" s="267"/>
      <c r="AKB231" s="267"/>
      <c r="AKC231" s="267"/>
      <c r="AKD231" s="267"/>
      <c r="AKE231" s="267"/>
      <c r="AKF231" s="267"/>
      <c r="AKG231" s="267"/>
      <c r="AKH231" s="267"/>
      <c r="AKI231" s="267"/>
      <c r="AKJ231" s="267"/>
      <c r="AKK231" s="267"/>
      <c r="AKL231" s="267"/>
      <c r="AKM231" s="267"/>
      <c r="AKN231" s="267"/>
      <c r="AKO231" s="267"/>
      <c r="AKP231" s="267"/>
      <c r="AKQ231" s="267"/>
      <c r="AKR231" s="267"/>
      <c r="AKS231" s="267"/>
      <c r="AKT231" s="267"/>
      <c r="AKU231" s="267"/>
      <c r="AKV231" s="267"/>
      <c r="AKW231" s="267"/>
      <c r="AKX231" s="267"/>
      <c r="AKY231" s="267"/>
      <c r="AKZ231" s="267"/>
      <c r="ALA231" s="267"/>
      <c r="ALB231" s="267"/>
      <c r="ALC231" s="267"/>
      <c r="ALD231" s="267"/>
      <c r="ALE231" s="267"/>
      <c r="ALF231" s="267"/>
      <c r="ALG231" s="267"/>
      <c r="ALH231" s="267"/>
      <c r="ALI231" s="267"/>
      <c r="ALJ231" s="267"/>
      <c r="ALK231" s="267"/>
      <c r="ALL231" s="267"/>
      <c r="ALM231" s="267"/>
      <c r="ALN231" s="267"/>
      <c r="ALO231" s="267"/>
      <c r="ALP231" s="267"/>
      <c r="ALQ231" s="267"/>
      <c r="ALR231" s="267"/>
      <c r="ALS231" s="267"/>
      <c r="ALT231" s="267"/>
      <c r="ALU231" s="267"/>
      <c r="ALV231" s="267"/>
      <c r="ALW231" s="267"/>
      <c r="ALX231" s="267"/>
      <c r="ALY231" s="267"/>
      <c r="ALZ231" s="267"/>
      <c r="AMA231" s="267"/>
      <c r="AMB231" s="267"/>
      <c r="AMC231" s="267"/>
      <c r="AMD231" s="267"/>
      <c r="AME231" s="267"/>
      <c r="AMF231" s="267"/>
      <c r="AMG231" s="267"/>
      <c r="AMH231" s="267"/>
    </row>
    <row r="232" spans="1:1024" s="239" customFormat="1" ht="12.75">
      <c r="A232" s="1012" t="s">
        <v>2487</v>
      </c>
      <c r="B232" s="1007" t="s">
        <v>2488</v>
      </c>
      <c r="C232" s="1047">
        <v>7938137497.1300001</v>
      </c>
      <c r="D232" s="1047">
        <v>-52000000</v>
      </c>
      <c r="E232" s="1047">
        <v>7886137497.1300001</v>
      </c>
      <c r="F232" s="1047">
        <v>5498632448.8400002</v>
      </c>
      <c r="G232" s="1047">
        <v>2387505048.29</v>
      </c>
      <c r="H232" s="1054">
        <f t="shared" si="3"/>
        <v>0.69725292652342363</v>
      </c>
      <c r="I232" s="1007"/>
      <c r="J232" s="267"/>
      <c r="K232" s="267"/>
      <c r="L232" s="267"/>
      <c r="M232" s="267"/>
      <c r="N232" s="267"/>
      <c r="O232" s="267"/>
      <c r="P232" s="267"/>
      <c r="Q232" s="267"/>
      <c r="R232" s="267"/>
      <c r="S232" s="267"/>
      <c r="T232" s="267"/>
      <c r="U232" s="267"/>
      <c r="V232" s="267"/>
      <c r="W232" s="267"/>
      <c r="X232" s="267"/>
      <c r="Y232" s="267"/>
      <c r="Z232" s="267"/>
      <c r="AA232" s="267"/>
      <c r="AB232" s="267"/>
      <c r="AC232" s="267"/>
      <c r="AD232" s="267"/>
      <c r="AE232" s="267"/>
      <c r="AF232" s="267"/>
      <c r="AG232" s="267"/>
      <c r="AH232" s="267"/>
      <c r="AI232" s="267"/>
      <c r="AJ232" s="267"/>
      <c r="AK232" s="267"/>
      <c r="AL232" s="267"/>
      <c r="AM232" s="267"/>
      <c r="AN232" s="267"/>
      <c r="AO232" s="267"/>
      <c r="AP232" s="267"/>
      <c r="AQ232" s="267"/>
      <c r="AR232" s="267"/>
      <c r="AS232" s="267"/>
      <c r="AT232" s="267"/>
      <c r="AU232" s="267"/>
      <c r="AV232" s="267"/>
      <c r="AW232" s="267"/>
      <c r="AX232" s="267"/>
      <c r="AY232" s="267"/>
      <c r="AZ232" s="267"/>
      <c r="BA232" s="267"/>
      <c r="BB232" s="267"/>
      <c r="BC232" s="267"/>
      <c r="BD232" s="267"/>
      <c r="BE232" s="267"/>
      <c r="BF232" s="267"/>
      <c r="BG232" s="267"/>
      <c r="BH232" s="267"/>
      <c r="BI232" s="267"/>
      <c r="BJ232" s="267"/>
      <c r="BK232" s="267"/>
      <c r="BL232" s="267"/>
      <c r="BM232" s="267"/>
      <c r="BN232" s="267"/>
      <c r="BO232" s="267"/>
      <c r="BP232" s="267"/>
      <c r="BQ232" s="267"/>
      <c r="BR232" s="267"/>
      <c r="BS232" s="267"/>
      <c r="BT232" s="267"/>
      <c r="BU232" s="267"/>
      <c r="BV232" s="267"/>
      <c r="BW232" s="267"/>
      <c r="BX232" s="267"/>
      <c r="BY232" s="267"/>
      <c r="BZ232" s="267"/>
      <c r="CA232" s="267"/>
      <c r="CB232" s="267"/>
      <c r="CC232" s="267"/>
      <c r="CD232" s="267"/>
      <c r="CE232" s="267"/>
      <c r="CF232" s="267"/>
      <c r="CG232" s="267"/>
      <c r="CH232" s="267"/>
      <c r="CI232" s="267"/>
      <c r="CJ232" s="267"/>
      <c r="CK232" s="267"/>
      <c r="CL232" s="267"/>
      <c r="CM232" s="267"/>
      <c r="CN232" s="267"/>
      <c r="CO232" s="267"/>
      <c r="CP232" s="267"/>
      <c r="CQ232" s="267"/>
      <c r="CR232" s="267"/>
      <c r="CS232" s="267"/>
      <c r="CT232" s="267"/>
      <c r="CU232" s="267"/>
      <c r="CV232" s="267"/>
      <c r="CW232" s="267"/>
      <c r="CX232" s="267"/>
      <c r="CY232" s="267"/>
      <c r="CZ232" s="267"/>
      <c r="DA232" s="267"/>
      <c r="DB232" s="267"/>
      <c r="DC232" s="267"/>
      <c r="DD232" s="267"/>
      <c r="DE232" s="267"/>
      <c r="DF232" s="267"/>
      <c r="DG232" s="267"/>
      <c r="DH232" s="267"/>
      <c r="DI232" s="267"/>
      <c r="DJ232" s="267"/>
      <c r="DK232" s="267"/>
      <c r="DL232" s="267"/>
      <c r="DM232" s="267"/>
      <c r="DN232" s="267"/>
      <c r="DO232" s="267"/>
      <c r="DP232" s="267"/>
      <c r="DQ232" s="267"/>
      <c r="DR232" s="267"/>
      <c r="DS232" s="267"/>
      <c r="DT232" s="267"/>
      <c r="DU232" s="267"/>
      <c r="DV232" s="267"/>
      <c r="DW232" s="267"/>
      <c r="DX232" s="267"/>
      <c r="DY232" s="267"/>
      <c r="DZ232" s="267"/>
      <c r="EA232" s="267"/>
      <c r="EB232" s="267"/>
      <c r="EC232" s="267"/>
      <c r="ED232" s="267"/>
      <c r="EE232" s="267"/>
      <c r="EF232" s="267"/>
      <c r="EG232" s="267"/>
      <c r="EH232" s="267"/>
      <c r="EI232" s="267"/>
      <c r="EJ232" s="267"/>
      <c r="EK232" s="267"/>
      <c r="EL232" s="267"/>
      <c r="EM232" s="267"/>
      <c r="EN232" s="267"/>
      <c r="EO232" s="267"/>
      <c r="EP232" s="267"/>
      <c r="EQ232" s="267"/>
      <c r="ER232" s="267"/>
      <c r="ES232" s="267"/>
      <c r="ET232" s="267"/>
      <c r="EU232" s="267"/>
      <c r="EV232" s="267"/>
      <c r="EW232" s="267"/>
      <c r="EX232" s="267"/>
      <c r="EY232" s="267"/>
      <c r="EZ232" s="267"/>
      <c r="FA232" s="267"/>
      <c r="FB232" s="267"/>
      <c r="FC232" s="267"/>
      <c r="FD232" s="267"/>
      <c r="FE232" s="267"/>
      <c r="FF232" s="267"/>
      <c r="FG232" s="267"/>
      <c r="FH232" s="267"/>
      <c r="FI232" s="267"/>
      <c r="FJ232" s="267"/>
      <c r="FK232" s="267"/>
      <c r="FL232" s="267"/>
      <c r="FM232" s="267"/>
      <c r="FN232" s="267"/>
      <c r="FO232" s="267"/>
      <c r="FP232" s="267"/>
      <c r="FQ232" s="267"/>
      <c r="FR232" s="267"/>
      <c r="FS232" s="267"/>
      <c r="FT232" s="267"/>
      <c r="FU232" s="267"/>
      <c r="FV232" s="267"/>
      <c r="FW232" s="267"/>
      <c r="FX232" s="267"/>
      <c r="FY232" s="267"/>
      <c r="FZ232" s="267"/>
      <c r="GA232" s="267"/>
      <c r="GB232" s="267"/>
      <c r="GC232" s="267"/>
      <c r="GD232" s="267"/>
      <c r="GE232" s="267"/>
      <c r="GF232" s="267"/>
      <c r="GG232" s="267"/>
      <c r="GH232" s="267"/>
      <c r="GI232" s="267"/>
      <c r="GJ232" s="267"/>
      <c r="GK232" s="267"/>
      <c r="GL232" s="267"/>
      <c r="GM232" s="267"/>
      <c r="GN232" s="267"/>
      <c r="GO232" s="267"/>
      <c r="GP232" s="267"/>
      <c r="GQ232" s="267"/>
      <c r="GR232" s="267"/>
      <c r="GS232" s="267"/>
      <c r="GT232" s="267"/>
      <c r="GU232" s="267"/>
      <c r="GV232" s="267"/>
      <c r="GW232" s="267"/>
      <c r="GX232" s="267"/>
      <c r="GY232" s="267"/>
      <c r="GZ232" s="267"/>
      <c r="HA232" s="267"/>
      <c r="HB232" s="267"/>
      <c r="HC232" s="267"/>
      <c r="HD232" s="267"/>
      <c r="HE232" s="267"/>
      <c r="HF232" s="267"/>
      <c r="HG232" s="267"/>
      <c r="HH232" s="267"/>
      <c r="HI232" s="267"/>
      <c r="HJ232" s="267"/>
      <c r="HK232" s="267"/>
      <c r="HL232" s="267"/>
      <c r="HM232" s="267"/>
      <c r="HN232" s="267"/>
      <c r="HO232" s="267"/>
      <c r="HP232" s="267"/>
      <c r="HQ232" s="267"/>
      <c r="HR232" s="267"/>
      <c r="HS232" s="267"/>
      <c r="HT232" s="267"/>
      <c r="HU232" s="267"/>
      <c r="HV232" s="267"/>
      <c r="HW232" s="267"/>
      <c r="HX232" s="267"/>
      <c r="HY232" s="267"/>
      <c r="HZ232" s="267"/>
      <c r="IA232" s="267"/>
      <c r="IB232" s="267"/>
      <c r="IC232" s="267"/>
      <c r="ID232" s="267"/>
      <c r="IE232" s="267"/>
      <c r="IF232" s="267"/>
      <c r="IG232" s="267"/>
      <c r="IH232" s="267"/>
      <c r="II232" s="267"/>
      <c r="IJ232" s="267"/>
      <c r="IK232" s="267"/>
      <c r="IL232" s="267"/>
      <c r="IM232" s="267"/>
      <c r="IN232" s="267"/>
      <c r="IO232" s="267"/>
      <c r="IP232" s="267"/>
      <c r="IQ232" s="267"/>
      <c r="IR232" s="267"/>
      <c r="IS232" s="267"/>
      <c r="IT232" s="267"/>
      <c r="IU232" s="267"/>
      <c r="IV232" s="267"/>
      <c r="IW232" s="267"/>
      <c r="IX232" s="267"/>
      <c r="IY232" s="267"/>
      <c r="IZ232" s="267"/>
      <c r="JA232" s="267"/>
      <c r="JB232" s="267"/>
      <c r="JC232" s="267"/>
      <c r="JD232" s="267"/>
      <c r="JE232" s="267"/>
      <c r="JF232" s="267"/>
      <c r="JG232" s="267"/>
      <c r="JH232" s="267"/>
      <c r="JI232" s="267"/>
      <c r="JJ232" s="267"/>
      <c r="JK232" s="267"/>
      <c r="JL232" s="267"/>
      <c r="JM232" s="267"/>
      <c r="JN232" s="267"/>
      <c r="JO232" s="267"/>
      <c r="JP232" s="267"/>
      <c r="JQ232" s="267"/>
      <c r="JR232" s="267"/>
      <c r="JS232" s="267"/>
      <c r="JT232" s="267"/>
      <c r="JU232" s="267"/>
      <c r="JV232" s="267"/>
      <c r="JW232" s="267"/>
      <c r="JX232" s="267"/>
      <c r="JY232" s="267"/>
      <c r="JZ232" s="267"/>
      <c r="KA232" s="267"/>
      <c r="KB232" s="267"/>
      <c r="KC232" s="267"/>
      <c r="KD232" s="267"/>
      <c r="KE232" s="267"/>
      <c r="KF232" s="267"/>
      <c r="KG232" s="267"/>
      <c r="KH232" s="267"/>
      <c r="KI232" s="267"/>
      <c r="KJ232" s="267"/>
      <c r="KK232" s="267"/>
      <c r="KL232" s="267"/>
      <c r="KM232" s="267"/>
      <c r="KN232" s="267"/>
      <c r="KO232" s="267"/>
      <c r="KP232" s="267"/>
      <c r="KQ232" s="267"/>
      <c r="KR232" s="267"/>
      <c r="KS232" s="267"/>
      <c r="KT232" s="267"/>
      <c r="KU232" s="267"/>
      <c r="KV232" s="267"/>
      <c r="KW232" s="267"/>
      <c r="KX232" s="267"/>
      <c r="KY232" s="267"/>
      <c r="KZ232" s="267"/>
      <c r="LA232" s="267"/>
      <c r="LB232" s="267"/>
      <c r="LC232" s="267"/>
      <c r="LD232" s="267"/>
      <c r="LE232" s="267"/>
      <c r="LF232" s="267"/>
      <c r="LG232" s="267"/>
      <c r="LH232" s="267"/>
      <c r="LI232" s="267"/>
      <c r="LJ232" s="267"/>
      <c r="LK232" s="267"/>
      <c r="LL232" s="267"/>
      <c r="LM232" s="267"/>
      <c r="LN232" s="267"/>
      <c r="LO232" s="267"/>
      <c r="LP232" s="267"/>
      <c r="LQ232" s="267"/>
      <c r="LR232" s="267"/>
      <c r="LS232" s="267"/>
      <c r="LT232" s="267"/>
      <c r="LU232" s="267"/>
      <c r="LV232" s="267"/>
      <c r="LW232" s="267"/>
      <c r="LX232" s="267"/>
      <c r="LY232" s="267"/>
      <c r="LZ232" s="267"/>
      <c r="MA232" s="267"/>
      <c r="MB232" s="267"/>
      <c r="MC232" s="267"/>
      <c r="MD232" s="267"/>
      <c r="ME232" s="267"/>
      <c r="MF232" s="267"/>
      <c r="MG232" s="267"/>
      <c r="MH232" s="267"/>
      <c r="MI232" s="267"/>
      <c r="MJ232" s="267"/>
      <c r="MK232" s="267"/>
      <c r="ML232" s="267"/>
      <c r="MM232" s="267"/>
      <c r="MN232" s="267"/>
      <c r="MO232" s="267"/>
      <c r="MP232" s="267"/>
      <c r="MQ232" s="267"/>
      <c r="MR232" s="267"/>
      <c r="MS232" s="267"/>
      <c r="MT232" s="267"/>
      <c r="MU232" s="267"/>
      <c r="MV232" s="267"/>
      <c r="MW232" s="267"/>
      <c r="MX232" s="267"/>
      <c r="MY232" s="267"/>
      <c r="MZ232" s="267"/>
      <c r="NA232" s="267"/>
      <c r="NB232" s="267"/>
      <c r="NC232" s="267"/>
      <c r="ND232" s="267"/>
      <c r="NE232" s="267"/>
      <c r="NF232" s="267"/>
      <c r="NG232" s="267"/>
      <c r="NH232" s="267"/>
      <c r="NI232" s="267"/>
      <c r="NJ232" s="267"/>
      <c r="NK232" s="267"/>
      <c r="NL232" s="267"/>
      <c r="NM232" s="267"/>
      <c r="NN232" s="267"/>
      <c r="NO232" s="267"/>
      <c r="NP232" s="267"/>
      <c r="NQ232" s="267"/>
      <c r="NR232" s="267"/>
      <c r="NS232" s="267"/>
      <c r="NT232" s="267"/>
      <c r="NU232" s="267"/>
      <c r="NV232" s="267"/>
      <c r="NW232" s="267"/>
      <c r="NX232" s="267"/>
      <c r="NY232" s="267"/>
      <c r="NZ232" s="267"/>
      <c r="OA232" s="267"/>
      <c r="OB232" s="267"/>
      <c r="OC232" s="267"/>
      <c r="OD232" s="267"/>
      <c r="OE232" s="267"/>
      <c r="OF232" s="267"/>
      <c r="OG232" s="267"/>
      <c r="OH232" s="267"/>
      <c r="OI232" s="267"/>
      <c r="OJ232" s="267"/>
      <c r="OK232" s="267"/>
      <c r="OL232" s="267"/>
      <c r="OM232" s="267"/>
      <c r="ON232" s="267"/>
      <c r="OO232" s="267"/>
      <c r="OP232" s="267"/>
      <c r="OQ232" s="267"/>
      <c r="OR232" s="267"/>
      <c r="OS232" s="267"/>
      <c r="OT232" s="267"/>
      <c r="OU232" s="267"/>
      <c r="OV232" s="267"/>
      <c r="OW232" s="267"/>
      <c r="OX232" s="267"/>
      <c r="OY232" s="267"/>
      <c r="OZ232" s="267"/>
      <c r="PA232" s="267"/>
      <c r="PB232" s="267"/>
      <c r="PC232" s="267"/>
      <c r="PD232" s="267"/>
      <c r="PE232" s="267"/>
      <c r="PF232" s="267"/>
      <c r="PG232" s="267"/>
      <c r="PH232" s="267"/>
      <c r="PI232" s="267"/>
      <c r="PJ232" s="267"/>
      <c r="PK232" s="267"/>
      <c r="PL232" s="267"/>
      <c r="PM232" s="267"/>
      <c r="PN232" s="267"/>
      <c r="PO232" s="267"/>
      <c r="PP232" s="267"/>
      <c r="PQ232" s="267"/>
      <c r="PR232" s="267"/>
      <c r="PS232" s="267"/>
      <c r="PT232" s="267"/>
      <c r="PU232" s="267"/>
      <c r="PV232" s="267"/>
      <c r="PW232" s="267"/>
      <c r="PX232" s="267"/>
      <c r="PY232" s="267"/>
      <c r="PZ232" s="267"/>
      <c r="QA232" s="267"/>
      <c r="QB232" s="267"/>
      <c r="QC232" s="267"/>
      <c r="QD232" s="267"/>
      <c r="QE232" s="267"/>
      <c r="QF232" s="267"/>
      <c r="QG232" s="267"/>
      <c r="QH232" s="267"/>
      <c r="QI232" s="267"/>
      <c r="QJ232" s="267"/>
      <c r="QK232" s="267"/>
      <c r="QL232" s="267"/>
      <c r="QM232" s="267"/>
      <c r="QN232" s="267"/>
      <c r="QO232" s="267"/>
      <c r="QP232" s="267"/>
      <c r="QQ232" s="267"/>
      <c r="QR232" s="267"/>
      <c r="QS232" s="267"/>
      <c r="QT232" s="267"/>
      <c r="QU232" s="267"/>
      <c r="QV232" s="267"/>
      <c r="QW232" s="267"/>
      <c r="QX232" s="267"/>
      <c r="QY232" s="267"/>
      <c r="QZ232" s="267"/>
      <c r="RA232" s="267"/>
      <c r="RB232" s="267"/>
      <c r="RC232" s="267"/>
      <c r="RD232" s="267"/>
      <c r="RE232" s="267"/>
      <c r="RF232" s="267"/>
      <c r="RG232" s="267"/>
      <c r="RH232" s="267"/>
      <c r="RI232" s="267"/>
      <c r="RJ232" s="267"/>
      <c r="RK232" s="267"/>
      <c r="RL232" s="267"/>
      <c r="RM232" s="267"/>
      <c r="RN232" s="267"/>
      <c r="RO232" s="267"/>
      <c r="RP232" s="267"/>
      <c r="RQ232" s="267"/>
      <c r="RR232" s="267"/>
      <c r="RS232" s="267"/>
      <c r="RT232" s="267"/>
      <c r="RU232" s="267"/>
      <c r="RV232" s="267"/>
      <c r="RW232" s="267"/>
      <c r="RX232" s="267"/>
      <c r="RY232" s="267"/>
      <c r="RZ232" s="267"/>
      <c r="SA232" s="267"/>
      <c r="SB232" s="267"/>
      <c r="SC232" s="267"/>
      <c r="SD232" s="267"/>
      <c r="SE232" s="267"/>
      <c r="SF232" s="267"/>
      <c r="SG232" s="267"/>
      <c r="SH232" s="267"/>
      <c r="SI232" s="267"/>
      <c r="SJ232" s="267"/>
      <c r="SK232" s="267"/>
      <c r="SL232" s="267"/>
      <c r="SM232" s="267"/>
      <c r="SN232" s="267"/>
      <c r="SO232" s="267"/>
      <c r="SP232" s="267"/>
      <c r="SQ232" s="267"/>
      <c r="SR232" s="267"/>
      <c r="SS232" s="267"/>
      <c r="ST232" s="267"/>
      <c r="SU232" s="267"/>
      <c r="SV232" s="267"/>
      <c r="SW232" s="267"/>
      <c r="SX232" s="267"/>
      <c r="SY232" s="267"/>
      <c r="SZ232" s="267"/>
      <c r="TA232" s="267"/>
      <c r="TB232" s="267"/>
      <c r="TC232" s="267"/>
      <c r="TD232" s="267"/>
      <c r="TE232" s="267"/>
      <c r="TF232" s="267"/>
      <c r="TG232" s="267"/>
      <c r="TH232" s="267"/>
      <c r="TI232" s="267"/>
      <c r="TJ232" s="267"/>
      <c r="TK232" s="267"/>
      <c r="TL232" s="267"/>
      <c r="TM232" s="267"/>
      <c r="TN232" s="267"/>
      <c r="TO232" s="267"/>
      <c r="TP232" s="267"/>
      <c r="TQ232" s="267"/>
      <c r="TR232" s="267"/>
      <c r="TS232" s="267"/>
      <c r="TT232" s="267"/>
      <c r="TU232" s="267"/>
      <c r="TV232" s="267"/>
      <c r="TW232" s="267"/>
      <c r="TX232" s="267"/>
      <c r="TY232" s="267"/>
      <c r="TZ232" s="267"/>
      <c r="UA232" s="267"/>
      <c r="UB232" s="267"/>
      <c r="UC232" s="267"/>
      <c r="UD232" s="267"/>
      <c r="UE232" s="267"/>
      <c r="UF232" s="267"/>
      <c r="UG232" s="267"/>
      <c r="UH232" s="267"/>
      <c r="UI232" s="267"/>
      <c r="UJ232" s="267"/>
      <c r="UK232" s="267"/>
      <c r="UL232" s="267"/>
      <c r="UM232" s="267"/>
      <c r="UN232" s="267"/>
      <c r="UO232" s="267"/>
      <c r="UP232" s="267"/>
      <c r="UQ232" s="267"/>
      <c r="UR232" s="267"/>
      <c r="US232" s="267"/>
      <c r="UT232" s="267"/>
      <c r="UU232" s="267"/>
      <c r="UV232" s="267"/>
      <c r="UW232" s="267"/>
      <c r="UX232" s="267"/>
      <c r="UY232" s="267"/>
      <c r="UZ232" s="267"/>
      <c r="VA232" s="267"/>
      <c r="VB232" s="267"/>
      <c r="VC232" s="267"/>
      <c r="VD232" s="267"/>
      <c r="VE232" s="267"/>
      <c r="VF232" s="267"/>
      <c r="VG232" s="267"/>
      <c r="VH232" s="267"/>
      <c r="VI232" s="267"/>
      <c r="VJ232" s="267"/>
      <c r="VK232" s="267"/>
      <c r="VL232" s="267"/>
      <c r="VM232" s="267"/>
      <c r="VN232" s="267"/>
      <c r="VO232" s="267"/>
      <c r="VP232" s="267"/>
      <c r="VQ232" s="267"/>
      <c r="VR232" s="267"/>
      <c r="VS232" s="267"/>
      <c r="VT232" s="267"/>
      <c r="VU232" s="267"/>
      <c r="VV232" s="267"/>
      <c r="VW232" s="267"/>
      <c r="VX232" s="267"/>
      <c r="VY232" s="267"/>
      <c r="VZ232" s="267"/>
      <c r="WA232" s="267"/>
      <c r="WB232" s="267"/>
      <c r="WC232" s="267"/>
      <c r="WD232" s="267"/>
      <c r="WE232" s="267"/>
      <c r="WF232" s="267"/>
      <c r="WG232" s="267"/>
      <c r="WH232" s="267"/>
      <c r="WI232" s="267"/>
      <c r="WJ232" s="267"/>
      <c r="WK232" s="267"/>
      <c r="WL232" s="267"/>
      <c r="WM232" s="267"/>
      <c r="WN232" s="267"/>
      <c r="WO232" s="267"/>
      <c r="WP232" s="267"/>
      <c r="WQ232" s="267"/>
      <c r="WR232" s="267"/>
      <c r="WS232" s="267"/>
      <c r="WT232" s="267"/>
      <c r="WU232" s="267"/>
      <c r="WV232" s="267"/>
      <c r="WW232" s="267"/>
      <c r="WX232" s="267"/>
      <c r="WY232" s="267"/>
      <c r="WZ232" s="267"/>
      <c r="XA232" s="267"/>
      <c r="XB232" s="267"/>
      <c r="XC232" s="267"/>
      <c r="XD232" s="267"/>
      <c r="XE232" s="267"/>
      <c r="XF232" s="267"/>
      <c r="XG232" s="267"/>
      <c r="XH232" s="267"/>
      <c r="XI232" s="267"/>
      <c r="XJ232" s="267"/>
      <c r="XK232" s="267"/>
      <c r="XL232" s="267"/>
      <c r="XM232" s="267"/>
      <c r="XN232" s="267"/>
      <c r="XO232" s="267"/>
      <c r="XP232" s="267"/>
      <c r="XQ232" s="267"/>
      <c r="XR232" s="267"/>
      <c r="XS232" s="267"/>
      <c r="XT232" s="267"/>
      <c r="XU232" s="267"/>
      <c r="XV232" s="267"/>
      <c r="XW232" s="267"/>
      <c r="XX232" s="267"/>
      <c r="XY232" s="267"/>
      <c r="XZ232" s="267"/>
      <c r="YA232" s="267"/>
      <c r="YB232" s="267"/>
      <c r="YC232" s="267"/>
      <c r="YD232" s="267"/>
      <c r="YE232" s="267"/>
      <c r="YF232" s="267"/>
      <c r="YG232" s="267"/>
      <c r="YH232" s="267"/>
      <c r="YI232" s="267"/>
      <c r="YJ232" s="267"/>
      <c r="YK232" s="267"/>
      <c r="YL232" s="267"/>
      <c r="YM232" s="267"/>
      <c r="YN232" s="267"/>
      <c r="YO232" s="267"/>
      <c r="YP232" s="267"/>
      <c r="YQ232" s="267"/>
      <c r="YR232" s="267"/>
      <c r="YS232" s="267"/>
      <c r="YT232" s="267"/>
      <c r="YU232" s="267"/>
      <c r="YV232" s="267"/>
      <c r="YW232" s="267"/>
      <c r="YX232" s="267"/>
      <c r="YY232" s="267"/>
      <c r="YZ232" s="267"/>
      <c r="ZA232" s="267"/>
      <c r="ZB232" s="267"/>
      <c r="ZC232" s="267"/>
      <c r="ZD232" s="267"/>
      <c r="ZE232" s="267"/>
      <c r="ZF232" s="267"/>
      <c r="ZG232" s="267"/>
      <c r="ZH232" s="267"/>
      <c r="ZI232" s="267"/>
      <c r="ZJ232" s="267"/>
      <c r="ZK232" s="267"/>
      <c r="ZL232" s="267"/>
      <c r="ZM232" s="267"/>
      <c r="ZN232" s="267"/>
      <c r="ZO232" s="267"/>
      <c r="ZP232" s="267"/>
      <c r="ZQ232" s="267"/>
      <c r="ZR232" s="267"/>
      <c r="ZS232" s="267"/>
      <c r="ZT232" s="267"/>
      <c r="ZU232" s="267"/>
      <c r="ZV232" s="267"/>
      <c r="ZW232" s="267"/>
      <c r="ZX232" s="267"/>
      <c r="ZY232" s="267"/>
      <c r="ZZ232" s="267"/>
      <c r="AAA232" s="267"/>
      <c r="AAB232" s="267"/>
      <c r="AAC232" s="267"/>
      <c r="AAD232" s="267"/>
      <c r="AAE232" s="267"/>
      <c r="AAF232" s="267"/>
      <c r="AAG232" s="267"/>
      <c r="AAH232" s="267"/>
      <c r="AAI232" s="267"/>
      <c r="AAJ232" s="267"/>
      <c r="AAK232" s="267"/>
      <c r="AAL232" s="267"/>
      <c r="AAM232" s="267"/>
      <c r="AAN232" s="267"/>
      <c r="AAO232" s="267"/>
      <c r="AAP232" s="267"/>
      <c r="AAQ232" s="267"/>
      <c r="AAR232" s="267"/>
      <c r="AAS232" s="267"/>
      <c r="AAT232" s="267"/>
      <c r="AAU232" s="267"/>
      <c r="AAV232" s="267"/>
      <c r="AAW232" s="267"/>
      <c r="AAX232" s="267"/>
      <c r="AAY232" s="267"/>
      <c r="AAZ232" s="267"/>
      <c r="ABA232" s="267"/>
      <c r="ABB232" s="267"/>
      <c r="ABC232" s="267"/>
      <c r="ABD232" s="267"/>
      <c r="ABE232" s="267"/>
      <c r="ABF232" s="267"/>
      <c r="ABG232" s="267"/>
      <c r="ABH232" s="267"/>
      <c r="ABI232" s="267"/>
      <c r="ABJ232" s="267"/>
      <c r="ABK232" s="267"/>
      <c r="ABL232" s="267"/>
      <c r="ABM232" s="267"/>
      <c r="ABN232" s="267"/>
      <c r="ABO232" s="267"/>
      <c r="ABP232" s="267"/>
      <c r="ABQ232" s="267"/>
      <c r="ABR232" s="267"/>
      <c r="ABS232" s="267"/>
      <c r="ABT232" s="267"/>
      <c r="ABU232" s="267"/>
      <c r="ABV232" s="267"/>
      <c r="ABW232" s="267"/>
      <c r="ABX232" s="267"/>
      <c r="ABY232" s="267"/>
      <c r="ABZ232" s="267"/>
      <c r="ACA232" s="267"/>
      <c r="ACB232" s="267"/>
      <c r="ACC232" s="267"/>
      <c r="ACD232" s="267"/>
      <c r="ACE232" s="267"/>
      <c r="ACF232" s="267"/>
      <c r="ACG232" s="267"/>
      <c r="ACH232" s="267"/>
      <c r="ACI232" s="267"/>
      <c r="ACJ232" s="267"/>
      <c r="ACK232" s="267"/>
      <c r="ACL232" s="267"/>
      <c r="ACM232" s="267"/>
      <c r="ACN232" s="267"/>
      <c r="ACO232" s="267"/>
      <c r="ACP232" s="267"/>
      <c r="ACQ232" s="267"/>
      <c r="ACR232" s="267"/>
      <c r="ACS232" s="267"/>
      <c r="ACT232" s="267"/>
      <c r="ACU232" s="267"/>
      <c r="ACV232" s="267"/>
      <c r="ACW232" s="267"/>
      <c r="ACX232" s="267"/>
      <c r="ACY232" s="267"/>
      <c r="ACZ232" s="267"/>
      <c r="ADA232" s="267"/>
      <c r="ADB232" s="267"/>
      <c r="ADC232" s="267"/>
      <c r="ADD232" s="267"/>
      <c r="ADE232" s="267"/>
      <c r="ADF232" s="267"/>
      <c r="ADG232" s="267"/>
      <c r="ADH232" s="267"/>
      <c r="ADI232" s="267"/>
      <c r="ADJ232" s="267"/>
      <c r="ADK232" s="267"/>
      <c r="ADL232" s="267"/>
      <c r="ADM232" s="267"/>
      <c r="ADN232" s="267"/>
      <c r="ADO232" s="267"/>
      <c r="ADP232" s="267"/>
      <c r="ADQ232" s="267"/>
      <c r="ADR232" s="267"/>
      <c r="ADS232" s="267"/>
      <c r="ADT232" s="267"/>
      <c r="ADU232" s="267"/>
      <c r="ADV232" s="267"/>
      <c r="ADW232" s="267"/>
      <c r="ADX232" s="267"/>
      <c r="ADY232" s="267"/>
      <c r="ADZ232" s="267"/>
      <c r="AEA232" s="267"/>
      <c r="AEB232" s="267"/>
      <c r="AEC232" s="267"/>
      <c r="AED232" s="267"/>
      <c r="AEE232" s="267"/>
      <c r="AEF232" s="267"/>
      <c r="AEG232" s="267"/>
      <c r="AEH232" s="267"/>
      <c r="AEI232" s="267"/>
      <c r="AEJ232" s="267"/>
      <c r="AEK232" s="267"/>
      <c r="AEL232" s="267"/>
      <c r="AEM232" s="267"/>
      <c r="AEN232" s="267"/>
      <c r="AEO232" s="267"/>
      <c r="AEP232" s="267"/>
      <c r="AEQ232" s="267"/>
      <c r="AER232" s="267"/>
      <c r="AES232" s="267"/>
      <c r="AET232" s="267"/>
      <c r="AEU232" s="267"/>
      <c r="AEV232" s="267"/>
      <c r="AEW232" s="267"/>
      <c r="AEX232" s="267"/>
      <c r="AEY232" s="267"/>
      <c r="AEZ232" s="267"/>
      <c r="AFA232" s="267"/>
      <c r="AFB232" s="267"/>
      <c r="AFC232" s="267"/>
      <c r="AFD232" s="267"/>
      <c r="AFE232" s="267"/>
      <c r="AFF232" s="267"/>
      <c r="AFG232" s="267"/>
      <c r="AFH232" s="267"/>
      <c r="AFI232" s="267"/>
      <c r="AFJ232" s="267"/>
      <c r="AFK232" s="267"/>
      <c r="AFL232" s="267"/>
      <c r="AFM232" s="267"/>
      <c r="AFN232" s="267"/>
      <c r="AFO232" s="267"/>
      <c r="AFP232" s="267"/>
      <c r="AFQ232" s="267"/>
      <c r="AFR232" s="267"/>
      <c r="AFS232" s="267"/>
      <c r="AFT232" s="267"/>
      <c r="AFU232" s="267"/>
      <c r="AFV232" s="267"/>
      <c r="AFW232" s="267"/>
      <c r="AFX232" s="267"/>
      <c r="AFY232" s="267"/>
      <c r="AFZ232" s="267"/>
      <c r="AGA232" s="267"/>
      <c r="AGB232" s="267"/>
      <c r="AGC232" s="267"/>
      <c r="AGD232" s="267"/>
      <c r="AGE232" s="267"/>
      <c r="AGF232" s="267"/>
      <c r="AGG232" s="267"/>
      <c r="AGH232" s="267"/>
      <c r="AGI232" s="267"/>
      <c r="AGJ232" s="267"/>
      <c r="AGK232" s="267"/>
      <c r="AGL232" s="267"/>
      <c r="AGM232" s="267"/>
      <c r="AGN232" s="267"/>
      <c r="AGO232" s="267"/>
      <c r="AGP232" s="267"/>
      <c r="AGQ232" s="267"/>
      <c r="AGR232" s="267"/>
      <c r="AGS232" s="267"/>
      <c r="AGT232" s="267"/>
      <c r="AGU232" s="267"/>
      <c r="AGV232" s="267"/>
      <c r="AGW232" s="267"/>
      <c r="AGX232" s="267"/>
      <c r="AGY232" s="267"/>
      <c r="AGZ232" s="267"/>
      <c r="AHA232" s="267"/>
      <c r="AHB232" s="267"/>
      <c r="AHC232" s="267"/>
      <c r="AHD232" s="267"/>
      <c r="AHE232" s="267"/>
      <c r="AHF232" s="267"/>
      <c r="AHG232" s="267"/>
      <c r="AHH232" s="267"/>
      <c r="AHI232" s="267"/>
      <c r="AHJ232" s="267"/>
      <c r="AHK232" s="267"/>
      <c r="AHL232" s="267"/>
      <c r="AHM232" s="267"/>
      <c r="AHN232" s="267"/>
      <c r="AHO232" s="267"/>
      <c r="AHP232" s="267"/>
      <c r="AHQ232" s="267"/>
      <c r="AHR232" s="267"/>
      <c r="AHS232" s="267"/>
      <c r="AHT232" s="267"/>
      <c r="AHU232" s="267"/>
      <c r="AHV232" s="267"/>
      <c r="AHW232" s="267"/>
      <c r="AHX232" s="267"/>
      <c r="AHY232" s="267"/>
      <c r="AHZ232" s="267"/>
      <c r="AIA232" s="267"/>
      <c r="AIB232" s="267"/>
      <c r="AIC232" s="267"/>
      <c r="AID232" s="267"/>
      <c r="AIE232" s="267"/>
      <c r="AIF232" s="267"/>
      <c r="AIG232" s="267"/>
      <c r="AIH232" s="267"/>
      <c r="AII232" s="267"/>
      <c r="AIJ232" s="267"/>
      <c r="AIK232" s="267"/>
      <c r="AIL232" s="267"/>
      <c r="AIM232" s="267"/>
      <c r="AIN232" s="267"/>
      <c r="AIO232" s="267"/>
      <c r="AIP232" s="267"/>
      <c r="AIQ232" s="267"/>
      <c r="AIR232" s="267"/>
      <c r="AIS232" s="267"/>
      <c r="AIT232" s="267"/>
      <c r="AIU232" s="267"/>
      <c r="AIV232" s="267"/>
      <c r="AIW232" s="267"/>
      <c r="AIX232" s="267"/>
      <c r="AIY232" s="267"/>
      <c r="AIZ232" s="267"/>
      <c r="AJA232" s="267"/>
      <c r="AJB232" s="267"/>
      <c r="AJC232" s="267"/>
      <c r="AJD232" s="267"/>
      <c r="AJE232" s="267"/>
      <c r="AJF232" s="267"/>
      <c r="AJG232" s="267"/>
      <c r="AJH232" s="267"/>
      <c r="AJI232" s="267"/>
      <c r="AJJ232" s="267"/>
      <c r="AJK232" s="267"/>
      <c r="AJL232" s="267"/>
      <c r="AJM232" s="267"/>
      <c r="AJN232" s="267"/>
      <c r="AJO232" s="267"/>
      <c r="AJP232" s="267"/>
      <c r="AJQ232" s="267"/>
      <c r="AJR232" s="267"/>
      <c r="AJS232" s="267"/>
      <c r="AJT232" s="267"/>
      <c r="AJU232" s="267"/>
      <c r="AJV232" s="267"/>
      <c r="AJW232" s="267"/>
      <c r="AJX232" s="267"/>
      <c r="AJY232" s="267"/>
      <c r="AJZ232" s="267"/>
      <c r="AKA232" s="267"/>
      <c r="AKB232" s="267"/>
      <c r="AKC232" s="267"/>
      <c r="AKD232" s="267"/>
      <c r="AKE232" s="267"/>
      <c r="AKF232" s="267"/>
      <c r="AKG232" s="267"/>
      <c r="AKH232" s="267"/>
      <c r="AKI232" s="267"/>
      <c r="AKJ232" s="267"/>
      <c r="AKK232" s="267"/>
      <c r="AKL232" s="267"/>
      <c r="AKM232" s="267"/>
      <c r="AKN232" s="267"/>
      <c r="AKO232" s="267"/>
      <c r="AKP232" s="267"/>
      <c r="AKQ232" s="267"/>
      <c r="AKR232" s="267"/>
      <c r="AKS232" s="267"/>
      <c r="AKT232" s="267"/>
      <c r="AKU232" s="267"/>
      <c r="AKV232" s="267"/>
      <c r="AKW232" s="267"/>
      <c r="AKX232" s="267"/>
      <c r="AKY232" s="267"/>
      <c r="AKZ232" s="267"/>
      <c r="ALA232" s="267"/>
      <c r="ALB232" s="267"/>
      <c r="ALC232" s="267"/>
      <c r="ALD232" s="267"/>
      <c r="ALE232" s="267"/>
      <c r="ALF232" s="267"/>
      <c r="ALG232" s="267"/>
      <c r="ALH232" s="267"/>
      <c r="ALI232" s="267"/>
      <c r="ALJ232" s="267"/>
      <c r="ALK232" s="267"/>
      <c r="ALL232" s="267"/>
      <c r="ALM232" s="267"/>
      <c r="ALN232" s="267"/>
      <c r="ALO232" s="267"/>
      <c r="ALP232" s="267"/>
      <c r="ALQ232" s="267"/>
      <c r="ALR232" s="267"/>
      <c r="ALS232" s="267"/>
      <c r="ALT232" s="267"/>
      <c r="ALU232" s="267"/>
      <c r="ALV232" s="267"/>
      <c r="ALW232" s="267"/>
      <c r="ALX232" s="267"/>
      <c r="ALY232" s="267"/>
      <c r="ALZ232" s="267"/>
      <c r="AMA232" s="267"/>
      <c r="AMB232" s="267"/>
      <c r="AMC232" s="267"/>
      <c r="AMD232" s="267"/>
      <c r="AME232" s="267"/>
      <c r="AMF232" s="267"/>
      <c r="AMG232" s="267"/>
      <c r="AMH232" s="267"/>
    </row>
    <row r="233" spans="1:1024" s="239" customFormat="1" ht="12.75">
      <c r="A233" s="1055" t="s">
        <v>2489</v>
      </c>
      <c r="B233" s="1007" t="s">
        <v>8432</v>
      </c>
      <c r="C233" s="1047">
        <v>5500000</v>
      </c>
      <c r="D233" s="1047">
        <v>0</v>
      </c>
      <c r="E233" s="1047">
        <v>5500000</v>
      </c>
      <c r="F233" s="1047">
        <v>5021064.7699999996</v>
      </c>
      <c r="G233" s="1047">
        <v>478935.23</v>
      </c>
      <c r="H233" s="1054">
        <f t="shared" si="3"/>
        <v>0.91292086727272714</v>
      </c>
      <c r="I233" s="1007"/>
      <c r="J233" s="267"/>
      <c r="K233" s="267"/>
      <c r="L233" s="267"/>
      <c r="M233" s="267"/>
      <c r="N233" s="267"/>
      <c r="O233" s="267"/>
      <c r="P233" s="267"/>
      <c r="Q233" s="267"/>
      <c r="R233" s="267"/>
      <c r="S233" s="267"/>
      <c r="T233" s="267"/>
      <c r="U233" s="267"/>
      <c r="V233" s="267"/>
      <c r="W233" s="267"/>
      <c r="X233" s="267"/>
      <c r="Y233" s="267"/>
      <c r="Z233" s="267"/>
      <c r="AA233" s="267"/>
      <c r="AB233" s="267"/>
      <c r="AC233" s="267"/>
      <c r="AD233" s="267"/>
      <c r="AE233" s="267"/>
      <c r="AF233" s="267"/>
      <c r="AG233" s="267"/>
      <c r="AH233" s="267"/>
      <c r="AI233" s="267"/>
      <c r="AJ233" s="267"/>
      <c r="AK233" s="267"/>
      <c r="AL233" s="267"/>
      <c r="AM233" s="267"/>
      <c r="AN233" s="267"/>
      <c r="AO233" s="267"/>
      <c r="AP233" s="267"/>
      <c r="AQ233" s="267"/>
      <c r="AR233" s="267"/>
      <c r="AS233" s="267"/>
      <c r="AT233" s="267"/>
      <c r="AU233" s="267"/>
      <c r="AV233" s="267"/>
      <c r="AW233" s="267"/>
      <c r="AX233" s="267"/>
      <c r="AY233" s="267"/>
      <c r="AZ233" s="267"/>
      <c r="BA233" s="267"/>
      <c r="BB233" s="267"/>
      <c r="BC233" s="267"/>
      <c r="BD233" s="267"/>
      <c r="BE233" s="267"/>
      <c r="BF233" s="267"/>
      <c r="BG233" s="267"/>
      <c r="BH233" s="267"/>
      <c r="BI233" s="267"/>
      <c r="BJ233" s="267"/>
      <c r="BK233" s="267"/>
      <c r="BL233" s="267"/>
      <c r="BM233" s="267"/>
      <c r="BN233" s="267"/>
      <c r="BO233" s="267"/>
      <c r="BP233" s="267"/>
      <c r="BQ233" s="267"/>
      <c r="BR233" s="267"/>
      <c r="BS233" s="267"/>
      <c r="BT233" s="267"/>
      <c r="BU233" s="267"/>
      <c r="BV233" s="267"/>
      <c r="BW233" s="267"/>
      <c r="BX233" s="267"/>
      <c r="BY233" s="267"/>
      <c r="BZ233" s="267"/>
      <c r="CA233" s="267"/>
      <c r="CB233" s="267"/>
      <c r="CC233" s="267"/>
      <c r="CD233" s="267"/>
      <c r="CE233" s="267"/>
      <c r="CF233" s="267"/>
      <c r="CG233" s="267"/>
      <c r="CH233" s="267"/>
      <c r="CI233" s="267"/>
      <c r="CJ233" s="267"/>
      <c r="CK233" s="267"/>
      <c r="CL233" s="267"/>
      <c r="CM233" s="267"/>
      <c r="CN233" s="267"/>
      <c r="CO233" s="267"/>
      <c r="CP233" s="267"/>
      <c r="CQ233" s="267"/>
      <c r="CR233" s="267"/>
      <c r="CS233" s="267"/>
      <c r="CT233" s="267"/>
      <c r="CU233" s="267"/>
      <c r="CV233" s="267"/>
      <c r="CW233" s="267"/>
      <c r="CX233" s="267"/>
      <c r="CY233" s="267"/>
      <c r="CZ233" s="267"/>
      <c r="DA233" s="267"/>
      <c r="DB233" s="267"/>
      <c r="DC233" s="267"/>
      <c r="DD233" s="267"/>
      <c r="DE233" s="267"/>
      <c r="DF233" s="267"/>
      <c r="DG233" s="267"/>
      <c r="DH233" s="267"/>
      <c r="DI233" s="267"/>
      <c r="DJ233" s="267"/>
      <c r="DK233" s="267"/>
      <c r="DL233" s="267"/>
      <c r="DM233" s="267"/>
      <c r="DN233" s="267"/>
      <c r="DO233" s="267"/>
      <c r="DP233" s="267"/>
      <c r="DQ233" s="267"/>
      <c r="DR233" s="267"/>
      <c r="DS233" s="267"/>
      <c r="DT233" s="267"/>
      <c r="DU233" s="267"/>
      <c r="DV233" s="267"/>
      <c r="DW233" s="267"/>
      <c r="DX233" s="267"/>
      <c r="DY233" s="267"/>
      <c r="DZ233" s="267"/>
      <c r="EA233" s="267"/>
      <c r="EB233" s="267"/>
      <c r="EC233" s="267"/>
      <c r="ED233" s="267"/>
      <c r="EE233" s="267"/>
      <c r="EF233" s="267"/>
      <c r="EG233" s="267"/>
      <c r="EH233" s="267"/>
      <c r="EI233" s="267"/>
      <c r="EJ233" s="267"/>
      <c r="EK233" s="267"/>
      <c r="EL233" s="267"/>
      <c r="EM233" s="267"/>
      <c r="EN233" s="267"/>
      <c r="EO233" s="267"/>
      <c r="EP233" s="267"/>
      <c r="EQ233" s="267"/>
      <c r="ER233" s="267"/>
      <c r="ES233" s="267"/>
      <c r="ET233" s="267"/>
      <c r="EU233" s="267"/>
      <c r="EV233" s="267"/>
      <c r="EW233" s="267"/>
      <c r="EX233" s="267"/>
      <c r="EY233" s="267"/>
      <c r="EZ233" s="267"/>
      <c r="FA233" s="267"/>
      <c r="FB233" s="267"/>
      <c r="FC233" s="267"/>
      <c r="FD233" s="267"/>
      <c r="FE233" s="267"/>
      <c r="FF233" s="267"/>
      <c r="FG233" s="267"/>
      <c r="FH233" s="267"/>
      <c r="FI233" s="267"/>
      <c r="FJ233" s="267"/>
      <c r="FK233" s="267"/>
      <c r="FL233" s="267"/>
      <c r="FM233" s="267"/>
      <c r="FN233" s="267"/>
      <c r="FO233" s="267"/>
      <c r="FP233" s="267"/>
      <c r="FQ233" s="267"/>
      <c r="FR233" s="267"/>
      <c r="FS233" s="267"/>
      <c r="FT233" s="267"/>
      <c r="FU233" s="267"/>
      <c r="FV233" s="267"/>
      <c r="FW233" s="267"/>
      <c r="FX233" s="267"/>
      <c r="FY233" s="267"/>
      <c r="FZ233" s="267"/>
      <c r="GA233" s="267"/>
      <c r="GB233" s="267"/>
      <c r="GC233" s="267"/>
      <c r="GD233" s="267"/>
      <c r="GE233" s="267"/>
      <c r="GF233" s="267"/>
      <c r="GG233" s="267"/>
      <c r="GH233" s="267"/>
      <c r="GI233" s="267"/>
      <c r="GJ233" s="267"/>
      <c r="GK233" s="267"/>
      <c r="GL233" s="267"/>
      <c r="GM233" s="267"/>
      <c r="GN233" s="267"/>
      <c r="GO233" s="267"/>
      <c r="GP233" s="267"/>
      <c r="GQ233" s="267"/>
      <c r="GR233" s="267"/>
      <c r="GS233" s="267"/>
      <c r="GT233" s="267"/>
      <c r="GU233" s="267"/>
      <c r="GV233" s="267"/>
      <c r="GW233" s="267"/>
      <c r="GX233" s="267"/>
      <c r="GY233" s="267"/>
      <c r="GZ233" s="267"/>
      <c r="HA233" s="267"/>
      <c r="HB233" s="267"/>
      <c r="HC233" s="267"/>
      <c r="HD233" s="267"/>
      <c r="HE233" s="267"/>
      <c r="HF233" s="267"/>
      <c r="HG233" s="267"/>
      <c r="HH233" s="267"/>
      <c r="HI233" s="267"/>
      <c r="HJ233" s="267"/>
      <c r="HK233" s="267"/>
      <c r="HL233" s="267"/>
      <c r="HM233" s="267"/>
      <c r="HN233" s="267"/>
      <c r="HO233" s="267"/>
      <c r="HP233" s="267"/>
      <c r="HQ233" s="267"/>
      <c r="HR233" s="267"/>
      <c r="HS233" s="267"/>
      <c r="HT233" s="267"/>
      <c r="HU233" s="267"/>
      <c r="HV233" s="267"/>
      <c r="HW233" s="267"/>
      <c r="HX233" s="267"/>
      <c r="HY233" s="267"/>
      <c r="HZ233" s="267"/>
      <c r="IA233" s="267"/>
      <c r="IB233" s="267"/>
      <c r="IC233" s="267"/>
      <c r="ID233" s="267"/>
      <c r="IE233" s="267"/>
      <c r="IF233" s="267"/>
      <c r="IG233" s="267"/>
      <c r="IH233" s="267"/>
      <c r="II233" s="267"/>
      <c r="IJ233" s="267"/>
      <c r="IK233" s="267"/>
      <c r="IL233" s="267"/>
      <c r="IM233" s="267"/>
      <c r="IN233" s="267"/>
      <c r="IO233" s="267"/>
      <c r="IP233" s="267"/>
      <c r="IQ233" s="267"/>
      <c r="IR233" s="267"/>
      <c r="IS233" s="267"/>
      <c r="IT233" s="267"/>
      <c r="IU233" s="267"/>
      <c r="IV233" s="267"/>
      <c r="IW233" s="267"/>
      <c r="IX233" s="267"/>
      <c r="IY233" s="267"/>
      <c r="IZ233" s="267"/>
      <c r="JA233" s="267"/>
      <c r="JB233" s="267"/>
      <c r="JC233" s="267"/>
      <c r="JD233" s="267"/>
      <c r="JE233" s="267"/>
      <c r="JF233" s="267"/>
      <c r="JG233" s="267"/>
      <c r="JH233" s="267"/>
      <c r="JI233" s="267"/>
      <c r="JJ233" s="267"/>
      <c r="JK233" s="267"/>
      <c r="JL233" s="267"/>
      <c r="JM233" s="267"/>
      <c r="JN233" s="267"/>
      <c r="JO233" s="267"/>
      <c r="JP233" s="267"/>
      <c r="JQ233" s="267"/>
      <c r="JR233" s="267"/>
      <c r="JS233" s="267"/>
      <c r="JT233" s="267"/>
      <c r="JU233" s="267"/>
      <c r="JV233" s="267"/>
      <c r="JW233" s="267"/>
      <c r="JX233" s="267"/>
      <c r="JY233" s="267"/>
      <c r="JZ233" s="267"/>
      <c r="KA233" s="267"/>
      <c r="KB233" s="267"/>
      <c r="KC233" s="267"/>
      <c r="KD233" s="267"/>
      <c r="KE233" s="267"/>
      <c r="KF233" s="267"/>
      <c r="KG233" s="267"/>
      <c r="KH233" s="267"/>
      <c r="KI233" s="267"/>
      <c r="KJ233" s="267"/>
      <c r="KK233" s="267"/>
      <c r="KL233" s="267"/>
      <c r="KM233" s="267"/>
      <c r="KN233" s="267"/>
      <c r="KO233" s="267"/>
      <c r="KP233" s="267"/>
      <c r="KQ233" s="267"/>
      <c r="KR233" s="267"/>
      <c r="KS233" s="267"/>
      <c r="KT233" s="267"/>
      <c r="KU233" s="267"/>
      <c r="KV233" s="267"/>
      <c r="KW233" s="267"/>
      <c r="KX233" s="267"/>
      <c r="KY233" s="267"/>
      <c r="KZ233" s="267"/>
      <c r="LA233" s="267"/>
      <c r="LB233" s="267"/>
      <c r="LC233" s="267"/>
      <c r="LD233" s="267"/>
      <c r="LE233" s="267"/>
      <c r="LF233" s="267"/>
      <c r="LG233" s="267"/>
      <c r="LH233" s="267"/>
      <c r="LI233" s="267"/>
      <c r="LJ233" s="267"/>
      <c r="LK233" s="267"/>
      <c r="LL233" s="267"/>
      <c r="LM233" s="267"/>
      <c r="LN233" s="267"/>
      <c r="LO233" s="267"/>
      <c r="LP233" s="267"/>
      <c r="LQ233" s="267"/>
      <c r="LR233" s="267"/>
      <c r="LS233" s="267"/>
      <c r="LT233" s="267"/>
      <c r="LU233" s="267"/>
      <c r="LV233" s="267"/>
      <c r="LW233" s="267"/>
      <c r="LX233" s="267"/>
      <c r="LY233" s="267"/>
      <c r="LZ233" s="267"/>
      <c r="MA233" s="267"/>
      <c r="MB233" s="267"/>
      <c r="MC233" s="267"/>
      <c r="MD233" s="267"/>
      <c r="ME233" s="267"/>
      <c r="MF233" s="267"/>
      <c r="MG233" s="267"/>
      <c r="MH233" s="267"/>
      <c r="MI233" s="267"/>
      <c r="MJ233" s="267"/>
      <c r="MK233" s="267"/>
      <c r="ML233" s="267"/>
      <c r="MM233" s="267"/>
      <c r="MN233" s="267"/>
      <c r="MO233" s="267"/>
      <c r="MP233" s="267"/>
      <c r="MQ233" s="267"/>
      <c r="MR233" s="267"/>
      <c r="MS233" s="267"/>
      <c r="MT233" s="267"/>
      <c r="MU233" s="267"/>
      <c r="MV233" s="267"/>
      <c r="MW233" s="267"/>
      <c r="MX233" s="267"/>
      <c r="MY233" s="267"/>
      <c r="MZ233" s="267"/>
      <c r="NA233" s="267"/>
      <c r="NB233" s="267"/>
      <c r="NC233" s="267"/>
      <c r="ND233" s="267"/>
      <c r="NE233" s="267"/>
      <c r="NF233" s="267"/>
      <c r="NG233" s="267"/>
      <c r="NH233" s="267"/>
      <c r="NI233" s="267"/>
      <c r="NJ233" s="267"/>
      <c r="NK233" s="267"/>
      <c r="NL233" s="267"/>
      <c r="NM233" s="267"/>
      <c r="NN233" s="267"/>
      <c r="NO233" s="267"/>
      <c r="NP233" s="267"/>
      <c r="NQ233" s="267"/>
      <c r="NR233" s="267"/>
      <c r="NS233" s="267"/>
      <c r="NT233" s="267"/>
      <c r="NU233" s="267"/>
      <c r="NV233" s="267"/>
      <c r="NW233" s="267"/>
      <c r="NX233" s="267"/>
      <c r="NY233" s="267"/>
      <c r="NZ233" s="267"/>
      <c r="OA233" s="267"/>
      <c r="OB233" s="267"/>
      <c r="OC233" s="267"/>
      <c r="OD233" s="267"/>
      <c r="OE233" s="267"/>
      <c r="OF233" s="267"/>
      <c r="OG233" s="267"/>
      <c r="OH233" s="267"/>
      <c r="OI233" s="267"/>
      <c r="OJ233" s="267"/>
      <c r="OK233" s="267"/>
      <c r="OL233" s="267"/>
      <c r="OM233" s="267"/>
      <c r="ON233" s="267"/>
      <c r="OO233" s="267"/>
      <c r="OP233" s="267"/>
      <c r="OQ233" s="267"/>
      <c r="OR233" s="267"/>
      <c r="OS233" s="267"/>
      <c r="OT233" s="267"/>
      <c r="OU233" s="267"/>
      <c r="OV233" s="267"/>
      <c r="OW233" s="267"/>
      <c r="OX233" s="267"/>
      <c r="OY233" s="267"/>
      <c r="OZ233" s="267"/>
      <c r="PA233" s="267"/>
      <c r="PB233" s="267"/>
      <c r="PC233" s="267"/>
      <c r="PD233" s="267"/>
      <c r="PE233" s="267"/>
      <c r="PF233" s="267"/>
      <c r="PG233" s="267"/>
      <c r="PH233" s="267"/>
      <c r="PI233" s="267"/>
      <c r="PJ233" s="267"/>
      <c r="PK233" s="267"/>
      <c r="PL233" s="267"/>
      <c r="PM233" s="267"/>
      <c r="PN233" s="267"/>
      <c r="PO233" s="267"/>
      <c r="PP233" s="267"/>
      <c r="PQ233" s="267"/>
      <c r="PR233" s="267"/>
      <c r="PS233" s="267"/>
      <c r="PT233" s="267"/>
      <c r="PU233" s="267"/>
      <c r="PV233" s="267"/>
      <c r="PW233" s="267"/>
      <c r="PX233" s="267"/>
      <c r="PY233" s="267"/>
      <c r="PZ233" s="267"/>
      <c r="QA233" s="267"/>
      <c r="QB233" s="267"/>
      <c r="QC233" s="267"/>
      <c r="QD233" s="267"/>
      <c r="QE233" s="267"/>
      <c r="QF233" s="267"/>
      <c r="QG233" s="267"/>
      <c r="QH233" s="267"/>
      <c r="QI233" s="267"/>
      <c r="QJ233" s="267"/>
      <c r="QK233" s="267"/>
      <c r="QL233" s="267"/>
      <c r="QM233" s="267"/>
      <c r="QN233" s="267"/>
      <c r="QO233" s="267"/>
      <c r="QP233" s="267"/>
      <c r="QQ233" s="267"/>
      <c r="QR233" s="267"/>
      <c r="QS233" s="267"/>
      <c r="QT233" s="267"/>
      <c r="QU233" s="267"/>
      <c r="QV233" s="267"/>
      <c r="QW233" s="267"/>
      <c r="QX233" s="267"/>
      <c r="QY233" s="267"/>
      <c r="QZ233" s="267"/>
      <c r="RA233" s="267"/>
      <c r="RB233" s="267"/>
      <c r="RC233" s="267"/>
      <c r="RD233" s="267"/>
      <c r="RE233" s="267"/>
      <c r="RF233" s="267"/>
      <c r="RG233" s="267"/>
      <c r="RH233" s="267"/>
      <c r="RI233" s="267"/>
      <c r="RJ233" s="267"/>
      <c r="RK233" s="267"/>
      <c r="RL233" s="267"/>
      <c r="RM233" s="267"/>
      <c r="RN233" s="267"/>
      <c r="RO233" s="267"/>
      <c r="RP233" s="267"/>
      <c r="RQ233" s="267"/>
      <c r="RR233" s="267"/>
      <c r="RS233" s="267"/>
      <c r="RT233" s="267"/>
      <c r="RU233" s="267"/>
      <c r="RV233" s="267"/>
      <c r="RW233" s="267"/>
      <c r="RX233" s="267"/>
      <c r="RY233" s="267"/>
      <c r="RZ233" s="267"/>
      <c r="SA233" s="267"/>
      <c r="SB233" s="267"/>
      <c r="SC233" s="267"/>
      <c r="SD233" s="267"/>
      <c r="SE233" s="267"/>
      <c r="SF233" s="267"/>
      <c r="SG233" s="267"/>
      <c r="SH233" s="267"/>
      <c r="SI233" s="267"/>
      <c r="SJ233" s="267"/>
      <c r="SK233" s="267"/>
      <c r="SL233" s="267"/>
      <c r="SM233" s="267"/>
      <c r="SN233" s="267"/>
      <c r="SO233" s="267"/>
      <c r="SP233" s="267"/>
      <c r="SQ233" s="267"/>
      <c r="SR233" s="267"/>
      <c r="SS233" s="267"/>
      <c r="ST233" s="267"/>
      <c r="SU233" s="267"/>
      <c r="SV233" s="267"/>
      <c r="SW233" s="267"/>
      <c r="SX233" s="267"/>
      <c r="SY233" s="267"/>
      <c r="SZ233" s="267"/>
      <c r="TA233" s="267"/>
      <c r="TB233" s="267"/>
      <c r="TC233" s="267"/>
      <c r="TD233" s="267"/>
      <c r="TE233" s="267"/>
      <c r="TF233" s="267"/>
      <c r="TG233" s="267"/>
      <c r="TH233" s="267"/>
      <c r="TI233" s="267"/>
      <c r="TJ233" s="267"/>
      <c r="TK233" s="267"/>
      <c r="TL233" s="267"/>
      <c r="TM233" s="267"/>
      <c r="TN233" s="267"/>
      <c r="TO233" s="267"/>
      <c r="TP233" s="267"/>
      <c r="TQ233" s="267"/>
      <c r="TR233" s="267"/>
      <c r="TS233" s="267"/>
      <c r="TT233" s="267"/>
      <c r="TU233" s="267"/>
      <c r="TV233" s="267"/>
      <c r="TW233" s="267"/>
      <c r="TX233" s="267"/>
      <c r="TY233" s="267"/>
      <c r="TZ233" s="267"/>
      <c r="UA233" s="267"/>
      <c r="UB233" s="267"/>
      <c r="UC233" s="267"/>
      <c r="UD233" s="267"/>
      <c r="UE233" s="267"/>
      <c r="UF233" s="267"/>
      <c r="UG233" s="267"/>
      <c r="UH233" s="267"/>
      <c r="UI233" s="267"/>
      <c r="UJ233" s="267"/>
      <c r="UK233" s="267"/>
      <c r="UL233" s="267"/>
      <c r="UM233" s="267"/>
      <c r="UN233" s="267"/>
      <c r="UO233" s="267"/>
      <c r="UP233" s="267"/>
      <c r="UQ233" s="267"/>
      <c r="UR233" s="267"/>
      <c r="US233" s="267"/>
      <c r="UT233" s="267"/>
      <c r="UU233" s="267"/>
      <c r="UV233" s="267"/>
      <c r="UW233" s="267"/>
      <c r="UX233" s="267"/>
      <c r="UY233" s="267"/>
      <c r="UZ233" s="267"/>
      <c r="VA233" s="267"/>
      <c r="VB233" s="267"/>
      <c r="VC233" s="267"/>
      <c r="VD233" s="267"/>
      <c r="VE233" s="267"/>
      <c r="VF233" s="267"/>
      <c r="VG233" s="267"/>
      <c r="VH233" s="267"/>
      <c r="VI233" s="267"/>
      <c r="VJ233" s="267"/>
      <c r="VK233" s="267"/>
      <c r="VL233" s="267"/>
      <c r="VM233" s="267"/>
      <c r="VN233" s="267"/>
      <c r="VO233" s="267"/>
      <c r="VP233" s="267"/>
      <c r="VQ233" s="267"/>
      <c r="VR233" s="267"/>
      <c r="VS233" s="267"/>
      <c r="VT233" s="267"/>
      <c r="VU233" s="267"/>
      <c r="VV233" s="267"/>
      <c r="VW233" s="267"/>
      <c r="VX233" s="267"/>
      <c r="VY233" s="267"/>
      <c r="VZ233" s="267"/>
      <c r="WA233" s="267"/>
      <c r="WB233" s="267"/>
      <c r="WC233" s="267"/>
      <c r="WD233" s="267"/>
      <c r="WE233" s="267"/>
      <c r="WF233" s="267"/>
      <c r="WG233" s="267"/>
      <c r="WH233" s="267"/>
      <c r="WI233" s="267"/>
      <c r="WJ233" s="267"/>
      <c r="WK233" s="267"/>
      <c r="WL233" s="267"/>
      <c r="WM233" s="267"/>
      <c r="WN233" s="267"/>
      <c r="WO233" s="267"/>
      <c r="WP233" s="267"/>
      <c r="WQ233" s="267"/>
      <c r="WR233" s="267"/>
      <c r="WS233" s="267"/>
      <c r="WT233" s="267"/>
      <c r="WU233" s="267"/>
      <c r="WV233" s="267"/>
      <c r="WW233" s="267"/>
      <c r="WX233" s="267"/>
      <c r="WY233" s="267"/>
      <c r="WZ233" s="267"/>
      <c r="XA233" s="267"/>
      <c r="XB233" s="267"/>
      <c r="XC233" s="267"/>
      <c r="XD233" s="267"/>
      <c r="XE233" s="267"/>
      <c r="XF233" s="267"/>
      <c r="XG233" s="267"/>
      <c r="XH233" s="267"/>
      <c r="XI233" s="267"/>
      <c r="XJ233" s="267"/>
      <c r="XK233" s="267"/>
      <c r="XL233" s="267"/>
      <c r="XM233" s="267"/>
      <c r="XN233" s="267"/>
      <c r="XO233" s="267"/>
      <c r="XP233" s="267"/>
      <c r="XQ233" s="267"/>
      <c r="XR233" s="267"/>
      <c r="XS233" s="267"/>
      <c r="XT233" s="267"/>
      <c r="XU233" s="267"/>
      <c r="XV233" s="267"/>
      <c r="XW233" s="267"/>
      <c r="XX233" s="267"/>
      <c r="XY233" s="267"/>
      <c r="XZ233" s="267"/>
      <c r="YA233" s="267"/>
      <c r="YB233" s="267"/>
      <c r="YC233" s="267"/>
      <c r="YD233" s="267"/>
      <c r="YE233" s="267"/>
      <c r="YF233" s="267"/>
      <c r="YG233" s="267"/>
      <c r="YH233" s="267"/>
      <c r="YI233" s="267"/>
      <c r="YJ233" s="267"/>
      <c r="YK233" s="267"/>
      <c r="YL233" s="267"/>
      <c r="YM233" s="267"/>
      <c r="YN233" s="267"/>
      <c r="YO233" s="267"/>
      <c r="YP233" s="267"/>
      <c r="YQ233" s="267"/>
      <c r="YR233" s="267"/>
      <c r="YS233" s="267"/>
      <c r="YT233" s="267"/>
      <c r="YU233" s="267"/>
      <c r="YV233" s="267"/>
      <c r="YW233" s="267"/>
      <c r="YX233" s="267"/>
      <c r="YY233" s="267"/>
      <c r="YZ233" s="267"/>
      <c r="ZA233" s="267"/>
      <c r="ZB233" s="267"/>
      <c r="ZC233" s="267"/>
      <c r="ZD233" s="267"/>
      <c r="ZE233" s="267"/>
      <c r="ZF233" s="267"/>
      <c r="ZG233" s="267"/>
      <c r="ZH233" s="267"/>
      <c r="ZI233" s="267"/>
      <c r="ZJ233" s="267"/>
      <c r="ZK233" s="267"/>
      <c r="ZL233" s="267"/>
      <c r="ZM233" s="267"/>
      <c r="ZN233" s="267"/>
      <c r="ZO233" s="267"/>
      <c r="ZP233" s="267"/>
      <c r="ZQ233" s="267"/>
      <c r="ZR233" s="267"/>
      <c r="ZS233" s="267"/>
      <c r="ZT233" s="267"/>
      <c r="ZU233" s="267"/>
      <c r="ZV233" s="267"/>
      <c r="ZW233" s="267"/>
      <c r="ZX233" s="267"/>
      <c r="ZY233" s="267"/>
      <c r="ZZ233" s="267"/>
      <c r="AAA233" s="267"/>
      <c r="AAB233" s="267"/>
      <c r="AAC233" s="267"/>
      <c r="AAD233" s="267"/>
      <c r="AAE233" s="267"/>
      <c r="AAF233" s="267"/>
      <c r="AAG233" s="267"/>
      <c r="AAH233" s="267"/>
      <c r="AAI233" s="267"/>
      <c r="AAJ233" s="267"/>
      <c r="AAK233" s="267"/>
      <c r="AAL233" s="267"/>
      <c r="AAM233" s="267"/>
      <c r="AAN233" s="267"/>
      <c r="AAO233" s="267"/>
      <c r="AAP233" s="267"/>
      <c r="AAQ233" s="267"/>
      <c r="AAR233" s="267"/>
      <c r="AAS233" s="267"/>
      <c r="AAT233" s="267"/>
      <c r="AAU233" s="267"/>
      <c r="AAV233" s="267"/>
      <c r="AAW233" s="267"/>
      <c r="AAX233" s="267"/>
      <c r="AAY233" s="267"/>
      <c r="AAZ233" s="267"/>
      <c r="ABA233" s="267"/>
      <c r="ABB233" s="267"/>
      <c r="ABC233" s="267"/>
      <c r="ABD233" s="267"/>
      <c r="ABE233" s="267"/>
      <c r="ABF233" s="267"/>
      <c r="ABG233" s="267"/>
      <c r="ABH233" s="267"/>
      <c r="ABI233" s="267"/>
      <c r="ABJ233" s="267"/>
      <c r="ABK233" s="267"/>
      <c r="ABL233" s="267"/>
      <c r="ABM233" s="267"/>
      <c r="ABN233" s="267"/>
      <c r="ABO233" s="267"/>
      <c r="ABP233" s="267"/>
      <c r="ABQ233" s="267"/>
      <c r="ABR233" s="267"/>
      <c r="ABS233" s="267"/>
      <c r="ABT233" s="267"/>
      <c r="ABU233" s="267"/>
      <c r="ABV233" s="267"/>
      <c r="ABW233" s="267"/>
      <c r="ABX233" s="267"/>
      <c r="ABY233" s="267"/>
      <c r="ABZ233" s="267"/>
      <c r="ACA233" s="267"/>
      <c r="ACB233" s="267"/>
      <c r="ACC233" s="267"/>
      <c r="ACD233" s="267"/>
      <c r="ACE233" s="267"/>
      <c r="ACF233" s="267"/>
      <c r="ACG233" s="267"/>
      <c r="ACH233" s="267"/>
      <c r="ACI233" s="267"/>
      <c r="ACJ233" s="267"/>
      <c r="ACK233" s="267"/>
      <c r="ACL233" s="267"/>
      <c r="ACM233" s="267"/>
      <c r="ACN233" s="267"/>
      <c r="ACO233" s="267"/>
      <c r="ACP233" s="267"/>
      <c r="ACQ233" s="267"/>
      <c r="ACR233" s="267"/>
      <c r="ACS233" s="267"/>
      <c r="ACT233" s="267"/>
      <c r="ACU233" s="267"/>
      <c r="ACV233" s="267"/>
      <c r="ACW233" s="267"/>
      <c r="ACX233" s="267"/>
      <c r="ACY233" s="267"/>
      <c r="ACZ233" s="267"/>
      <c r="ADA233" s="267"/>
      <c r="ADB233" s="267"/>
      <c r="ADC233" s="267"/>
      <c r="ADD233" s="267"/>
      <c r="ADE233" s="267"/>
      <c r="ADF233" s="267"/>
      <c r="ADG233" s="267"/>
      <c r="ADH233" s="267"/>
      <c r="ADI233" s="267"/>
      <c r="ADJ233" s="267"/>
      <c r="ADK233" s="267"/>
      <c r="ADL233" s="267"/>
      <c r="ADM233" s="267"/>
      <c r="ADN233" s="267"/>
      <c r="ADO233" s="267"/>
      <c r="ADP233" s="267"/>
      <c r="ADQ233" s="267"/>
      <c r="ADR233" s="267"/>
      <c r="ADS233" s="267"/>
      <c r="ADT233" s="267"/>
      <c r="ADU233" s="267"/>
      <c r="ADV233" s="267"/>
      <c r="ADW233" s="267"/>
      <c r="ADX233" s="267"/>
      <c r="ADY233" s="267"/>
      <c r="ADZ233" s="267"/>
      <c r="AEA233" s="267"/>
      <c r="AEB233" s="267"/>
      <c r="AEC233" s="267"/>
      <c r="AED233" s="267"/>
      <c r="AEE233" s="267"/>
      <c r="AEF233" s="267"/>
      <c r="AEG233" s="267"/>
      <c r="AEH233" s="267"/>
      <c r="AEI233" s="267"/>
      <c r="AEJ233" s="267"/>
      <c r="AEK233" s="267"/>
      <c r="AEL233" s="267"/>
      <c r="AEM233" s="267"/>
      <c r="AEN233" s="267"/>
      <c r="AEO233" s="267"/>
      <c r="AEP233" s="267"/>
      <c r="AEQ233" s="267"/>
      <c r="AER233" s="267"/>
      <c r="AES233" s="267"/>
      <c r="AET233" s="267"/>
      <c r="AEU233" s="267"/>
      <c r="AEV233" s="267"/>
      <c r="AEW233" s="267"/>
      <c r="AEX233" s="267"/>
      <c r="AEY233" s="267"/>
      <c r="AEZ233" s="267"/>
      <c r="AFA233" s="267"/>
      <c r="AFB233" s="267"/>
      <c r="AFC233" s="267"/>
      <c r="AFD233" s="267"/>
      <c r="AFE233" s="267"/>
      <c r="AFF233" s="267"/>
      <c r="AFG233" s="267"/>
      <c r="AFH233" s="267"/>
      <c r="AFI233" s="267"/>
      <c r="AFJ233" s="267"/>
      <c r="AFK233" s="267"/>
      <c r="AFL233" s="267"/>
      <c r="AFM233" s="267"/>
      <c r="AFN233" s="267"/>
      <c r="AFO233" s="267"/>
      <c r="AFP233" s="267"/>
      <c r="AFQ233" s="267"/>
      <c r="AFR233" s="267"/>
      <c r="AFS233" s="267"/>
      <c r="AFT233" s="267"/>
      <c r="AFU233" s="267"/>
      <c r="AFV233" s="267"/>
      <c r="AFW233" s="267"/>
      <c r="AFX233" s="267"/>
      <c r="AFY233" s="267"/>
      <c r="AFZ233" s="267"/>
      <c r="AGA233" s="267"/>
      <c r="AGB233" s="267"/>
      <c r="AGC233" s="267"/>
      <c r="AGD233" s="267"/>
      <c r="AGE233" s="267"/>
      <c r="AGF233" s="267"/>
      <c r="AGG233" s="267"/>
      <c r="AGH233" s="267"/>
      <c r="AGI233" s="267"/>
      <c r="AGJ233" s="267"/>
      <c r="AGK233" s="267"/>
      <c r="AGL233" s="267"/>
      <c r="AGM233" s="267"/>
      <c r="AGN233" s="267"/>
      <c r="AGO233" s="267"/>
      <c r="AGP233" s="267"/>
      <c r="AGQ233" s="267"/>
      <c r="AGR233" s="267"/>
      <c r="AGS233" s="267"/>
      <c r="AGT233" s="267"/>
      <c r="AGU233" s="267"/>
      <c r="AGV233" s="267"/>
      <c r="AGW233" s="267"/>
      <c r="AGX233" s="267"/>
      <c r="AGY233" s="267"/>
      <c r="AGZ233" s="267"/>
      <c r="AHA233" s="267"/>
      <c r="AHB233" s="267"/>
      <c r="AHC233" s="267"/>
      <c r="AHD233" s="267"/>
      <c r="AHE233" s="267"/>
      <c r="AHF233" s="267"/>
      <c r="AHG233" s="267"/>
      <c r="AHH233" s="267"/>
      <c r="AHI233" s="267"/>
      <c r="AHJ233" s="267"/>
      <c r="AHK233" s="267"/>
      <c r="AHL233" s="267"/>
      <c r="AHM233" s="267"/>
      <c r="AHN233" s="267"/>
      <c r="AHO233" s="267"/>
      <c r="AHP233" s="267"/>
      <c r="AHQ233" s="267"/>
      <c r="AHR233" s="267"/>
      <c r="AHS233" s="267"/>
      <c r="AHT233" s="267"/>
      <c r="AHU233" s="267"/>
      <c r="AHV233" s="267"/>
      <c r="AHW233" s="267"/>
      <c r="AHX233" s="267"/>
      <c r="AHY233" s="267"/>
      <c r="AHZ233" s="267"/>
      <c r="AIA233" s="267"/>
      <c r="AIB233" s="267"/>
      <c r="AIC233" s="267"/>
      <c r="AID233" s="267"/>
      <c r="AIE233" s="267"/>
      <c r="AIF233" s="267"/>
      <c r="AIG233" s="267"/>
      <c r="AIH233" s="267"/>
      <c r="AII233" s="267"/>
      <c r="AIJ233" s="267"/>
      <c r="AIK233" s="267"/>
      <c r="AIL233" s="267"/>
      <c r="AIM233" s="267"/>
      <c r="AIN233" s="267"/>
      <c r="AIO233" s="267"/>
      <c r="AIP233" s="267"/>
      <c r="AIQ233" s="267"/>
      <c r="AIR233" s="267"/>
      <c r="AIS233" s="267"/>
      <c r="AIT233" s="267"/>
      <c r="AIU233" s="267"/>
      <c r="AIV233" s="267"/>
      <c r="AIW233" s="267"/>
      <c r="AIX233" s="267"/>
      <c r="AIY233" s="267"/>
      <c r="AIZ233" s="267"/>
      <c r="AJA233" s="267"/>
      <c r="AJB233" s="267"/>
      <c r="AJC233" s="267"/>
      <c r="AJD233" s="267"/>
      <c r="AJE233" s="267"/>
      <c r="AJF233" s="267"/>
      <c r="AJG233" s="267"/>
      <c r="AJH233" s="267"/>
      <c r="AJI233" s="267"/>
      <c r="AJJ233" s="267"/>
      <c r="AJK233" s="267"/>
      <c r="AJL233" s="267"/>
      <c r="AJM233" s="267"/>
      <c r="AJN233" s="267"/>
      <c r="AJO233" s="267"/>
      <c r="AJP233" s="267"/>
      <c r="AJQ233" s="267"/>
      <c r="AJR233" s="267"/>
      <c r="AJS233" s="267"/>
      <c r="AJT233" s="267"/>
      <c r="AJU233" s="267"/>
      <c r="AJV233" s="267"/>
      <c r="AJW233" s="267"/>
      <c r="AJX233" s="267"/>
      <c r="AJY233" s="267"/>
      <c r="AJZ233" s="267"/>
      <c r="AKA233" s="267"/>
      <c r="AKB233" s="267"/>
      <c r="AKC233" s="267"/>
      <c r="AKD233" s="267"/>
      <c r="AKE233" s="267"/>
      <c r="AKF233" s="267"/>
      <c r="AKG233" s="267"/>
      <c r="AKH233" s="267"/>
      <c r="AKI233" s="267"/>
      <c r="AKJ233" s="267"/>
      <c r="AKK233" s="267"/>
      <c r="AKL233" s="267"/>
      <c r="AKM233" s="267"/>
      <c r="AKN233" s="267"/>
      <c r="AKO233" s="267"/>
      <c r="AKP233" s="267"/>
      <c r="AKQ233" s="267"/>
      <c r="AKR233" s="267"/>
      <c r="AKS233" s="267"/>
      <c r="AKT233" s="267"/>
      <c r="AKU233" s="267"/>
      <c r="AKV233" s="267"/>
      <c r="AKW233" s="267"/>
      <c r="AKX233" s="267"/>
      <c r="AKY233" s="267"/>
      <c r="AKZ233" s="267"/>
      <c r="ALA233" s="267"/>
      <c r="ALB233" s="267"/>
      <c r="ALC233" s="267"/>
      <c r="ALD233" s="267"/>
      <c r="ALE233" s="267"/>
      <c r="ALF233" s="267"/>
      <c r="ALG233" s="267"/>
      <c r="ALH233" s="267"/>
      <c r="ALI233" s="267"/>
      <c r="ALJ233" s="267"/>
      <c r="ALK233" s="267"/>
      <c r="ALL233" s="267"/>
      <c r="ALM233" s="267"/>
      <c r="ALN233" s="267"/>
      <c r="ALO233" s="267"/>
      <c r="ALP233" s="267"/>
      <c r="ALQ233" s="267"/>
      <c r="ALR233" s="267"/>
      <c r="ALS233" s="267"/>
      <c r="ALT233" s="267"/>
      <c r="ALU233" s="267"/>
      <c r="ALV233" s="267"/>
      <c r="ALW233" s="267"/>
      <c r="ALX233" s="267"/>
      <c r="ALY233" s="267"/>
      <c r="ALZ233" s="267"/>
      <c r="AMA233" s="267"/>
      <c r="AMB233" s="267"/>
      <c r="AMC233" s="267"/>
      <c r="AMD233" s="267"/>
      <c r="AME233" s="267"/>
      <c r="AMF233" s="267"/>
      <c r="AMG233" s="267"/>
      <c r="AMH233" s="267"/>
    </row>
    <row r="234" spans="1:1024" s="239" customFormat="1" ht="12.75">
      <c r="A234" s="1012" t="s">
        <v>2490</v>
      </c>
      <c r="B234" s="1007" t="s">
        <v>8432</v>
      </c>
      <c r="C234" s="1047">
        <v>5500000</v>
      </c>
      <c r="D234" s="1047">
        <v>0</v>
      </c>
      <c r="E234" s="1047">
        <v>5500000</v>
      </c>
      <c r="F234" s="1047">
        <v>5021064.7699999996</v>
      </c>
      <c r="G234" s="1047">
        <v>478935.23</v>
      </c>
      <c r="H234" s="1054">
        <f t="shared" si="3"/>
        <v>0.91292086727272714</v>
      </c>
      <c r="I234" s="1007"/>
      <c r="J234" s="267"/>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c r="AI234" s="267"/>
      <c r="AJ234" s="267"/>
      <c r="AK234" s="267"/>
      <c r="AL234" s="267"/>
      <c r="AM234" s="267"/>
      <c r="AN234" s="267"/>
      <c r="AO234" s="267"/>
      <c r="AP234" s="267"/>
      <c r="AQ234" s="267"/>
      <c r="AR234" s="267"/>
      <c r="AS234" s="267"/>
      <c r="AT234" s="267"/>
      <c r="AU234" s="267"/>
      <c r="AV234" s="267"/>
      <c r="AW234" s="267"/>
      <c r="AX234" s="267"/>
      <c r="AY234" s="267"/>
      <c r="AZ234" s="267"/>
      <c r="BA234" s="267"/>
      <c r="BB234" s="267"/>
      <c r="BC234" s="267"/>
      <c r="BD234" s="267"/>
      <c r="BE234" s="267"/>
      <c r="BF234" s="267"/>
      <c r="BG234" s="267"/>
      <c r="BH234" s="267"/>
      <c r="BI234" s="267"/>
      <c r="BJ234" s="267"/>
      <c r="BK234" s="267"/>
      <c r="BL234" s="267"/>
      <c r="BM234" s="267"/>
      <c r="BN234" s="267"/>
      <c r="BO234" s="267"/>
      <c r="BP234" s="267"/>
      <c r="BQ234" s="267"/>
      <c r="BR234" s="267"/>
      <c r="BS234" s="267"/>
      <c r="BT234" s="267"/>
      <c r="BU234" s="267"/>
      <c r="BV234" s="267"/>
      <c r="BW234" s="267"/>
      <c r="BX234" s="267"/>
      <c r="BY234" s="267"/>
      <c r="BZ234" s="267"/>
      <c r="CA234" s="267"/>
      <c r="CB234" s="267"/>
      <c r="CC234" s="267"/>
      <c r="CD234" s="267"/>
      <c r="CE234" s="267"/>
      <c r="CF234" s="267"/>
      <c r="CG234" s="267"/>
      <c r="CH234" s="267"/>
      <c r="CI234" s="267"/>
      <c r="CJ234" s="267"/>
      <c r="CK234" s="267"/>
      <c r="CL234" s="267"/>
      <c r="CM234" s="267"/>
      <c r="CN234" s="267"/>
      <c r="CO234" s="267"/>
      <c r="CP234" s="267"/>
      <c r="CQ234" s="267"/>
      <c r="CR234" s="267"/>
      <c r="CS234" s="267"/>
      <c r="CT234" s="267"/>
      <c r="CU234" s="267"/>
      <c r="CV234" s="267"/>
      <c r="CW234" s="267"/>
      <c r="CX234" s="267"/>
      <c r="CY234" s="267"/>
      <c r="CZ234" s="267"/>
      <c r="DA234" s="267"/>
      <c r="DB234" s="267"/>
      <c r="DC234" s="267"/>
      <c r="DD234" s="267"/>
      <c r="DE234" s="267"/>
      <c r="DF234" s="267"/>
      <c r="DG234" s="267"/>
      <c r="DH234" s="267"/>
      <c r="DI234" s="267"/>
      <c r="DJ234" s="267"/>
      <c r="DK234" s="267"/>
      <c r="DL234" s="267"/>
      <c r="DM234" s="267"/>
      <c r="DN234" s="267"/>
      <c r="DO234" s="267"/>
      <c r="DP234" s="267"/>
      <c r="DQ234" s="267"/>
      <c r="DR234" s="267"/>
      <c r="DS234" s="267"/>
      <c r="DT234" s="267"/>
      <c r="DU234" s="267"/>
      <c r="DV234" s="267"/>
      <c r="DW234" s="267"/>
      <c r="DX234" s="267"/>
      <c r="DY234" s="267"/>
      <c r="DZ234" s="267"/>
      <c r="EA234" s="267"/>
      <c r="EB234" s="267"/>
      <c r="EC234" s="267"/>
      <c r="ED234" s="267"/>
      <c r="EE234" s="267"/>
      <c r="EF234" s="267"/>
      <c r="EG234" s="267"/>
      <c r="EH234" s="267"/>
      <c r="EI234" s="267"/>
      <c r="EJ234" s="267"/>
      <c r="EK234" s="267"/>
      <c r="EL234" s="267"/>
      <c r="EM234" s="267"/>
      <c r="EN234" s="267"/>
      <c r="EO234" s="267"/>
      <c r="EP234" s="267"/>
      <c r="EQ234" s="267"/>
      <c r="ER234" s="267"/>
      <c r="ES234" s="267"/>
      <c r="ET234" s="267"/>
      <c r="EU234" s="267"/>
      <c r="EV234" s="267"/>
      <c r="EW234" s="267"/>
      <c r="EX234" s="267"/>
      <c r="EY234" s="267"/>
      <c r="EZ234" s="267"/>
      <c r="FA234" s="267"/>
      <c r="FB234" s="267"/>
      <c r="FC234" s="267"/>
      <c r="FD234" s="267"/>
      <c r="FE234" s="267"/>
      <c r="FF234" s="267"/>
      <c r="FG234" s="267"/>
      <c r="FH234" s="267"/>
      <c r="FI234" s="267"/>
      <c r="FJ234" s="267"/>
      <c r="FK234" s="267"/>
      <c r="FL234" s="267"/>
      <c r="FM234" s="267"/>
      <c r="FN234" s="267"/>
      <c r="FO234" s="267"/>
      <c r="FP234" s="267"/>
      <c r="FQ234" s="267"/>
      <c r="FR234" s="267"/>
      <c r="FS234" s="267"/>
      <c r="FT234" s="267"/>
      <c r="FU234" s="267"/>
      <c r="FV234" s="267"/>
      <c r="FW234" s="267"/>
      <c r="FX234" s="267"/>
      <c r="FY234" s="267"/>
      <c r="FZ234" s="267"/>
      <c r="GA234" s="267"/>
      <c r="GB234" s="267"/>
      <c r="GC234" s="267"/>
      <c r="GD234" s="267"/>
      <c r="GE234" s="267"/>
      <c r="GF234" s="267"/>
      <c r="GG234" s="267"/>
      <c r="GH234" s="267"/>
      <c r="GI234" s="267"/>
      <c r="GJ234" s="267"/>
      <c r="GK234" s="267"/>
      <c r="GL234" s="267"/>
      <c r="GM234" s="267"/>
      <c r="GN234" s="267"/>
      <c r="GO234" s="267"/>
      <c r="GP234" s="267"/>
      <c r="GQ234" s="267"/>
      <c r="GR234" s="267"/>
      <c r="GS234" s="267"/>
      <c r="GT234" s="267"/>
      <c r="GU234" s="267"/>
      <c r="GV234" s="267"/>
      <c r="GW234" s="267"/>
      <c r="GX234" s="267"/>
      <c r="GY234" s="267"/>
      <c r="GZ234" s="267"/>
      <c r="HA234" s="267"/>
      <c r="HB234" s="267"/>
      <c r="HC234" s="267"/>
      <c r="HD234" s="267"/>
      <c r="HE234" s="267"/>
      <c r="HF234" s="267"/>
      <c r="HG234" s="267"/>
      <c r="HH234" s="267"/>
      <c r="HI234" s="267"/>
      <c r="HJ234" s="267"/>
      <c r="HK234" s="267"/>
      <c r="HL234" s="267"/>
      <c r="HM234" s="267"/>
      <c r="HN234" s="267"/>
      <c r="HO234" s="267"/>
      <c r="HP234" s="267"/>
      <c r="HQ234" s="267"/>
      <c r="HR234" s="267"/>
      <c r="HS234" s="267"/>
      <c r="HT234" s="267"/>
      <c r="HU234" s="267"/>
      <c r="HV234" s="267"/>
      <c r="HW234" s="267"/>
      <c r="HX234" s="267"/>
      <c r="HY234" s="267"/>
      <c r="HZ234" s="267"/>
      <c r="IA234" s="267"/>
      <c r="IB234" s="267"/>
      <c r="IC234" s="267"/>
      <c r="ID234" s="267"/>
      <c r="IE234" s="267"/>
      <c r="IF234" s="267"/>
      <c r="IG234" s="267"/>
      <c r="IH234" s="267"/>
      <c r="II234" s="267"/>
      <c r="IJ234" s="267"/>
      <c r="IK234" s="267"/>
      <c r="IL234" s="267"/>
      <c r="IM234" s="267"/>
      <c r="IN234" s="267"/>
      <c r="IO234" s="267"/>
      <c r="IP234" s="267"/>
      <c r="IQ234" s="267"/>
      <c r="IR234" s="267"/>
      <c r="IS234" s="267"/>
      <c r="IT234" s="267"/>
      <c r="IU234" s="267"/>
      <c r="IV234" s="267"/>
      <c r="IW234" s="267"/>
      <c r="IX234" s="267"/>
      <c r="IY234" s="267"/>
      <c r="IZ234" s="267"/>
      <c r="JA234" s="267"/>
      <c r="JB234" s="267"/>
      <c r="JC234" s="267"/>
      <c r="JD234" s="267"/>
      <c r="JE234" s="267"/>
      <c r="JF234" s="267"/>
      <c r="JG234" s="267"/>
      <c r="JH234" s="267"/>
      <c r="JI234" s="267"/>
      <c r="JJ234" s="267"/>
      <c r="JK234" s="267"/>
      <c r="JL234" s="267"/>
      <c r="JM234" s="267"/>
      <c r="JN234" s="267"/>
      <c r="JO234" s="267"/>
      <c r="JP234" s="267"/>
      <c r="JQ234" s="267"/>
      <c r="JR234" s="267"/>
      <c r="JS234" s="267"/>
      <c r="JT234" s="267"/>
      <c r="JU234" s="267"/>
      <c r="JV234" s="267"/>
      <c r="JW234" s="267"/>
      <c r="JX234" s="267"/>
      <c r="JY234" s="267"/>
      <c r="JZ234" s="267"/>
      <c r="KA234" s="267"/>
      <c r="KB234" s="267"/>
      <c r="KC234" s="267"/>
      <c r="KD234" s="267"/>
      <c r="KE234" s="267"/>
      <c r="KF234" s="267"/>
      <c r="KG234" s="267"/>
      <c r="KH234" s="267"/>
      <c r="KI234" s="267"/>
      <c r="KJ234" s="267"/>
      <c r="KK234" s="267"/>
      <c r="KL234" s="267"/>
      <c r="KM234" s="267"/>
      <c r="KN234" s="267"/>
      <c r="KO234" s="267"/>
      <c r="KP234" s="267"/>
      <c r="KQ234" s="267"/>
      <c r="KR234" s="267"/>
      <c r="KS234" s="267"/>
      <c r="KT234" s="267"/>
      <c r="KU234" s="267"/>
      <c r="KV234" s="267"/>
      <c r="KW234" s="267"/>
      <c r="KX234" s="267"/>
      <c r="KY234" s="267"/>
      <c r="KZ234" s="267"/>
      <c r="LA234" s="267"/>
      <c r="LB234" s="267"/>
      <c r="LC234" s="267"/>
      <c r="LD234" s="267"/>
      <c r="LE234" s="267"/>
      <c r="LF234" s="267"/>
      <c r="LG234" s="267"/>
      <c r="LH234" s="267"/>
      <c r="LI234" s="267"/>
      <c r="LJ234" s="267"/>
      <c r="LK234" s="267"/>
      <c r="LL234" s="267"/>
      <c r="LM234" s="267"/>
      <c r="LN234" s="267"/>
      <c r="LO234" s="267"/>
      <c r="LP234" s="267"/>
      <c r="LQ234" s="267"/>
      <c r="LR234" s="267"/>
      <c r="LS234" s="267"/>
      <c r="LT234" s="267"/>
      <c r="LU234" s="267"/>
      <c r="LV234" s="267"/>
      <c r="LW234" s="267"/>
      <c r="LX234" s="267"/>
      <c r="LY234" s="267"/>
      <c r="LZ234" s="267"/>
      <c r="MA234" s="267"/>
      <c r="MB234" s="267"/>
      <c r="MC234" s="267"/>
      <c r="MD234" s="267"/>
      <c r="ME234" s="267"/>
      <c r="MF234" s="267"/>
      <c r="MG234" s="267"/>
      <c r="MH234" s="267"/>
      <c r="MI234" s="267"/>
      <c r="MJ234" s="267"/>
      <c r="MK234" s="267"/>
      <c r="ML234" s="267"/>
      <c r="MM234" s="267"/>
      <c r="MN234" s="267"/>
      <c r="MO234" s="267"/>
      <c r="MP234" s="267"/>
      <c r="MQ234" s="267"/>
      <c r="MR234" s="267"/>
      <c r="MS234" s="267"/>
      <c r="MT234" s="267"/>
      <c r="MU234" s="267"/>
      <c r="MV234" s="267"/>
      <c r="MW234" s="267"/>
      <c r="MX234" s="267"/>
      <c r="MY234" s="267"/>
      <c r="MZ234" s="267"/>
      <c r="NA234" s="267"/>
      <c r="NB234" s="267"/>
      <c r="NC234" s="267"/>
      <c r="ND234" s="267"/>
      <c r="NE234" s="267"/>
      <c r="NF234" s="267"/>
      <c r="NG234" s="267"/>
      <c r="NH234" s="267"/>
      <c r="NI234" s="267"/>
      <c r="NJ234" s="267"/>
      <c r="NK234" s="267"/>
      <c r="NL234" s="267"/>
      <c r="NM234" s="267"/>
      <c r="NN234" s="267"/>
      <c r="NO234" s="267"/>
      <c r="NP234" s="267"/>
      <c r="NQ234" s="267"/>
      <c r="NR234" s="267"/>
      <c r="NS234" s="267"/>
      <c r="NT234" s="267"/>
      <c r="NU234" s="267"/>
      <c r="NV234" s="267"/>
      <c r="NW234" s="267"/>
      <c r="NX234" s="267"/>
      <c r="NY234" s="267"/>
      <c r="NZ234" s="267"/>
      <c r="OA234" s="267"/>
      <c r="OB234" s="267"/>
      <c r="OC234" s="267"/>
      <c r="OD234" s="267"/>
      <c r="OE234" s="267"/>
      <c r="OF234" s="267"/>
      <c r="OG234" s="267"/>
      <c r="OH234" s="267"/>
      <c r="OI234" s="267"/>
      <c r="OJ234" s="267"/>
      <c r="OK234" s="267"/>
      <c r="OL234" s="267"/>
      <c r="OM234" s="267"/>
      <c r="ON234" s="267"/>
      <c r="OO234" s="267"/>
      <c r="OP234" s="267"/>
      <c r="OQ234" s="267"/>
      <c r="OR234" s="267"/>
      <c r="OS234" s="267"/>
      <c r="OT234" s="267"/>
      <c r="OU234" s="267"/>
      <c r="OV234" s="267"/>
      <c r="OW234" s="267"/>
      <c r="OX234" s="267"/>
      <c r="OY234" s="267"/>
      <c r="OZ234" s="267"/>
      <c r="PA234" s="267"/>
      <c r="PB234" s="267"/>
      <c r="PC234" s="267"/>
      <c r="PD234" s="267"/>
      <c r="PE234" s="267"/>
      <c r="PF234" s="267"/>
      <c r="PG234" s="267"/>
      <c r="PH234" s="267"/>
      <c r="PI234" s="267"/>
      <c r="PJ234" s="267"/>
      <c r="PK234" s="267"/>
      <c r="PL234" s="267"/>
      <c r="PM234" s="267"/>
      <c r="PN234" s="267"/>
      <c r="PO234" s="267"/>
      <c r="PP234" s="267"/>
      <c r="PQ234" s="267"/>
      <c r="PR234" s="267"/>
      <c r="PS234" s="267"/>
      <c r="PT234" s="267"/>
      <c r="PU234" s="267"/>
      <c r="PV234" s="267"/>
      <c r="PW234" s="267"/>
      <c r="PX234" s="267"/>
      <c r="PY234" s="267"/>
      <c r="PZ234" s="267"/>
      <c r="QA234" s="267"/>
      <c r="QB234" s="267"/>
      <c r="QC234" s="267"/>
      <c r="QD234" s="267"/>
      <c r="QE234" s="267"/>
      <c r="QF234" s="267"/>
      <c r="QG234" s="267"/>
      <c r="QH234" s="267"/>
      <c r="QI234" s="267"/>
      <c r="QJ234" s="267"/>
      <c r="QK234" s="267"/>
      <c r="QL234" s="267"/>
      <c r="QM234" s="267"/>
      <c r="QN234" s="267"/>
      <c r="QO234" s="267"/>
      <c r="QP234" s="267"/>
      <c r="QQ234" s="267"/>
      <c r="QR234" s="267"/>
      <c r="QS234" s="267"/>
      <c r="QT234" s="267"/>
      <c r="QU234" s="267"/>
      <c r="QV234" s="267"/>
      <c r="QW234" s="267"/>
      <c r="QX234" s="267"/>
      <c r="QY234" s="267"/>
      <c r="QZ234" s="267"/>
      <c r="RA234" s="267"/>
      <c r="RB234" s="267"/>
      <c r="RC234" s="267"/>
      <c r="RD234" s="267"/>
      <c r="RE234" s="267"/>
      <c r="RF234" s="267"/>
      <c r="RG234" s="267"/>
      <c r="RH234" s="267"/>
      <c r="RI234" s="267"/>
      <c r="RJ234" s="267"/>
      <c r="RK234" s="267"/>
      <c r="RL234" s="267"/>
      <c r="RM234" s="267"/>
      <c r="RN234" s="267"/>
      <c r="RO234" s="267"/>
      <c r="RP234" s="267"/>
      <c r="RQ234" s="267"/>
      <c r="RR234" s="267"/>
      <c r="RS234" s="267"/>
      <c r="RT234" s="267"/>
      <c r="RU234" s="267"/>
      <c r="RV234" s="267"/>
      <c r="RW234" s="267"/>
      <c r="RX234" s="267"/>
      <c r="RY234" s="267"/>
      <c r="RZ234" s="267"/>
      <c r="SA234" s="267"/>
      <c r="SB234" s="267"/>
      <c r="SC234" s="267"/>
      <c r="SD234" s="267"/>
      <c r="SE234" s="267"/>
      <c r="SF234" s="267"/>
      <c r="SG234" s="267"/>
      <c r="SH234" s="267"/>
      <c r="SI234" s="267"/>
      <c r="SJ234" s="267"/>
      <c r="SK234" s="267"/>
      <c r="SL234" s="267"/>
      <c r="SM234" s="267"/>
      <c r="SN234" s="267"/>
      <c r="SO234" s="267"/>
      <c r="SP234" s="267"/>
      <c r="SQ234" s="267"/>
      <c r="SR234" s="267"/>
      <c r="SS234" s="267"/>
      <c r="ST234" s="267"/>
      <c r="SU234" s="267"/>
      <c r="SV234" s="267"/>
      <c r="SW234" s="267"/>
      <c r="SX234" s="267"/>
      <c r="SY234" s="267"/>
      <c r="SZ234" s="267"/>
      <c r="TA234" s="267"/>
      <c r="TB234" s="267"/>
      <c r="TC234" s="267"/>
      <c r="TD234" s="267"/>
      <c r="TE234" s="267"/>
      <c r="TF234" s="267"/>
      <c r="TG234" s="267"/>
      <c r="TH234" s="267"/>
      <c r="TI234" s="267"/>
      <c r="TJ234" s="267"/>
      <c r="TK234" s="267"/>
      <c r="TL234" s="267"/>
      <c r="TM234" s="267"/>
      <c r="TN234" s="267"/>
      <c r="TO234" s="267"/>
      <c r="TP234" s="267"/>
      <c r="TQ234" s="267"/>
      <c r="TR234" s="267"/>
      <c r="TS234" s="267"/>
      <c r="TT234" s="267"/>
      <c r="TU234" s="267"/>
      <c r="TV234" s="267"/>
      <c r="TW234" s="267"/>
      <c r="TX234" s="267"/>
      <c r="TY234" s="267"/>
      <c r="TZ234" s="267"/>
      <c r="UA234" s="267"/>
      <c r="UB234" s="267"/>
      <c r="UC234" s="267"/>
      <c r="UD234" s="267"/>
      <c r="UE234" s="267"/>
      <c r="UF234" s="267"/>
      <c r="UG234" s="267"/>
      <c r="UH234" s="267"/>
      <c r="UI234" s="267"/>
      <c r="UJ234" s="267"/>
      <c r="UK234" s="267"/>
      <c r="UL234" s="267"/>
      <c r="UM234" s="267"/>
      <c r="UN234" s="267"/>
      <c r="UO234" s="267"/>
      <c r="UP234" s="267"/>
      <c r="UQ234" s="267"/>
      <c r="UR234" s="267"/>
      <c r="US234" s="267"/>
      <c r="UT234" s="267"/>
      <c r="UU234" s="267"/>
      <c r="UV234" s="267"/>
      <c r="UW234" s="267"/>
      <c r="UX234" s="267"/>
      <c r="UY234" s="267"/>
      <c r="UZ234" s="267"/>
      <c r="VA234" s="267"/>
      <c r="VB234" s="267"/>
      <c r="VC234" s="267"/>
      <c r="VD234" s="267"/>
      <c r="VE234" s="267"/>
      <c r="VF234" s="267"/>
      <c r="VG234" s="267"/>
      <c r="VH234" s="267"/>
      <c r="VI234" s="267"/>
      <c r="VJ234" s="267"/>
      <c r="VK234" s="267"/>
      <c r="VL234" s="267"/>
      <c r="VM234" s="267"/>
      <c r="VN234" s="267"/>
      <c r="VO234" s="267"/>
      <c r="VP234" s="267"/>
      <c r="VQ234" s="267"/>
      <c r="VR234" s="267"/>
      <c r="VS234" s="267"/>
      <c r="VT234" s="267"/>
      <c r="VU234" s="267"/>
      <c r="VV234" s="267"/>
      <c r="VW234" s="267"/>
      <c r="VX234" s="267"/>
      <c r="VY234" s="267"/>
      <c r="VZ234" s="267"/>
      <c r="WA234" s="267"/>
      <c r="WB234" s="267"/>
      <c r="WC234" s="267"/>
      <c r="WD234" s="267"/>
      <c r="WE234" s="267"/>
      <c r="WF234" s="267"/>
      <c r="WG234" s="267"/>
      <c r="WH234" s="267"/>
      <c r="WI234" s="267"/>
      <c r="WJ234" s="267"/>
      <c r="WK234" s="267"/>
      <c r="WL234" s="267"/>
      <c r="WM234" s="267"/>
      <c r="WN234" s="267"/>
      <c r="WO234" s="267"/>
      <c r="WP234" s="267"/>
      <c r="WQ234" s="267"/>
      <c r="WR234" s="267"/>
      <c r="WS234" s="267"/>
      <c r="WT234" s="267"/>
      <c r="WU234" s="267"/>
      <c r="WV234" s="267"/>
      <c r="WW234" s="267"/>
      <c r="WX234" s="267"/>
      <c r="WY234" s="267"/>
      <c r="WZ234" s="267"/>
      <c r="XA234" s="267"/>
      <c r="XB234" s="267"/>
      <c r="XC234" s="267"/>
      <c r="XD234" s="267"/>
      <c r="XE234" s="267"/>
      <c r="XF234" s="267"/>
      <c r="XG234" s="267"/>
      <c r="XH234" s="267"/>
      <c r="XI234" s="267"/>
      <c r="XJ234" s="267"/>
      <c r="XK234" s="267"/>
      <c r="XL234" s="267"/>
      <c r="XM234" s="267"/>
      <c r="XN234" s="267"/>
      <c r="XO234" s="267"/>
      <c r="XP234" s="267"/>
      <c r="XQ234" s="267"/>
      <c r="XR234" s="267"/>
      <c r="XS234" s="267"/>
      <c r="XT234" s="267"/>
      <c r="XU234" s="267"/>
      <c r="XV234" s="267"/>
      <c r="XW234" s="267"/>
      <c r="XX234" s="267"/>
      <c r="XY234" s="267"/>
      <c r="XZ234" s="267"/>
      <c r="YA234" s="267"/>
      <c r="YB234" s="267"/>
      <c r="YC234" s="267"/>
      <c r="YD234" s="267"/>
      <c r="YE234" s="267"/>
      <c r="YF234" s="267"/>
      <c r="YG234" s="267"/>
      <c r="YH234" s="267"/>
      <c r="YI234" s="267"/>
      <c r="YJ234" s="267"/>
      <c r="YK234" s="267"/>
      <c r="YL234" s="267"/>
      <c r="YM234" s="267"/>
      <c r="YN234" s="267"/>
      <c r="YO234" s="267"/>
      <c r="YP234" s="267"/>
      <c r="YQ234" s="267"/>
      <c r="YR234" s="267"/>
      <c r="YS234" s="267"/>
      <c r="YT234" s="267"/>
      <c r="YU234" s="267"/>
      <c r="YV234" s="267"/>
      <c r="YW234" s="267"/>
      <c r="YX234" s="267"/>
      <c r="YY234" s="267"/>
      <c r="YZ234" s="267"/>
      <c r="ZA234" s="267"/>
      <c r="ZB234" s="267"/>
      <c r="ZC234" s="267"/>
      <c r="ZD234" s="267"/>
      <c r="ZE234" s="267"/>
      <c r="ZF234" s="267"/>
      <c r="ZG234" s="267"/>
      <c r="ZH234" s="267"/>
      <c r="ZI234" s="267"/>
      <c r="ZJ234" s="267"/>
      <c r="ZK234" s="267"/>
      <c r="ZL234" s="267"/>
      <c r="ZM234" s="267"/>
      <c r="ZN234" s="267"/>
      <c r="ZO234" s="267"/>
      <c r="ZP234" s="267"/>
      <c r="ZQ234" s="267"/>
      <c r="ZR234" s="267"/>
      <c r="ZS234" s="267"/>
      <c r="ZT234" s="267"/>
      <c r="ZU234" s="267"/>
      <c r="ZV234" s="267"/>
      <c r="ZW234" s="267"/>
      <c r="ZX234" s="267"/>
      <c r="ZY234" s="267"/>
      <c r="ZZ234" s="267"/>
      <c r="AAA234" s="267"/>
      <c r="AAB234" s="267"/>
      <c r="AAC234" s="267"/>
      <c r="AAD234" s="267"/>
      <c r="AAE234" s="267"/>
      <c r="AAF234" s="267"/>
      <c r="AAG234" s="267"/>
      <c r="AAH234" s="267"/>
      <c r="AAI234" s="267"/>
      <c r="AAJ234" s="267"/>
      <c r="AAK234" s="267"/>
      <c r="AAL234" s="267"/>
      <c r="AAM234" s="267"/>
      <c r="AAN234" s="267"/>
      <c r="AAO234" s="267"/>
      <c r="AAP234" s="267"/>
      <c r="AAQ234" s="267"/>
      <c r="AAR234" s="267"/>
      <c r="AAS234" s="267"/>
      <c r="AAT234" s="267"/>
      <c r="AAU234" s="267"/>
      <c r="AAV234" s="267"/>
      <c r="AAW234" s="267"/>
      <c r="AAX234" s="267"/>
      <c r="AAY234" s="267"/>
      <c r="AAZ234" s="267"/>
      <c r="ABA234" s="267"/>
      <c r="ABB234" s="267"/>
      <c r="ABC234" s="267"/>
      <c r="ABD234" s="267"/>
      <c r="ABE234" s="267"/>
      <c r="ABF234" s="267"/>
      <c r="ABG234" s="267"/>
      <c r="ABH234" s="267"/>
      <c r="ABI234" s="267"/>
      <c r="ABJ234" s="267"/>
      <c r="ABK234" s="267"/>
      <c r="ABL234" s="267"/>
      <c r="ABM234" s="267"/>
      <c r="ABN234" s="267"/>
      <c r="ABO234" s="267"/>
      <c r="ABP234" s="267"/>
      <c r="ABQ234" s="267"/>
      <c r="ABR234" s="267"/>
      <c r="ABS234" s="267"/>
      <c r="ABT234" s="267"/>
      <c r="ABU234" s="267"/>
      <c r="ABV234" s="267"/>
      <c r="ABW234" s="267"/>
      <c r="ABX234" s="267"/>
      <c r="ABY234" s="267"/>
      <c r="ABZ234" s="267"/>
      <c r="ACA234" s="267"/>
      <c r="ACB234" s="267"/>
      <c r="ACC234" s="267"/>
      <c r="ACD234" s="267"/>
      <c r="ACE234" s="267"/>
      <c r="ACF234" s="267"/>
      <c r="ACG234" s="267"/>
      <c r="ACH234" s="267"/>
      <c r="ACI234" s="267"/>
      <c r="ACJ234" s="267"/>
      <c r="ACK234" s="267"/>
      <c r="ACL234" s="267"/>
      <c r="ACM234" s="267"/>
      <c r="ACN234" s="267"/>
      <c r="ACO234" s="267"/>
      <c r="ACP234" s="267"/>
      <c r="ACQ234" s="267"/>
      <c r="ACR234" s="267"/>
      <c r="ACS234" s="267"/>
      <c r="ACT234" s="267"/>
      <c r="ACU234" s="267"/>
      <c r="ACV234" s="267"/>
      <c r="ACW234" s="267"/>
      <c r="ACX234" s="267"/>
      <c r="ACY234" s="267"/>
      <c r="ACZ234" s="267"/>
      <c r="ADA234" s="267"/>
      <c r="ADB234" s="267"/>
      <c r="ADC234" s="267"/>
      <c r="ADD234" s="267"/>
      <c r="ADE234" s="267"/>
      <c r="ADF234" s="267"/>
      <c r="ADG234" s="267"/>
      <c r="ADH234" s="267"/>
      <c r="ADI234" s="267"/>
      <c r="ADJ234" s="267"/>
      <c r="ADK234" s="267"/>
      <c r="ADL234" s="267"/>
      <c r="ADM234" s="267"/>
      <c r="ADN234" s="267"/>
      <c r="ADO234" s="267"/>
      <c r="ADP234" s="267"/>
      <c r="ADQ234" s="267"/>
      <c r="ADR234" s="267"/>
      <c r="ADS234" s="267"/>
      <c r="ADT234" s="267"/>
      <c r="ADU234" s="267"/>
      <c r="ADV234" s="267"/>
      <c r="ADW234" s="267"/>
      <c r="ADX234" s="267"/>
      <c r="ADY234" s="267"/>
      <c r="ADZ234" s="267"/>
      <c r="AEA234" s="267"/>
      <c r="AEB234" s="267"/>
      <c r="AEC234" s="267"/>
      <c r="AED234" s="267"/>
      <c r="AEE234" s="267"/>
      <c r="AEF234" s="267"/>
      <c r="AEG234" s="267"/>
      <c r="AEH234" s="267"/>
      <c r="AEI234" s="267"/>
      <c r="AEJ234" s="267"/>
      <c r="AEK234" s="267"/>
      <c r="AEL234" s="267"/>
      <c r="AEM234" s="267"/>
      <c r="AEN234" s="267"/>
      <c r="AEO234" s="267"/>
      <c r="AEP234" s="267"/>
      <c r="AEQ234" s="267"/>
      <c r="AER234" s="267"/>
      <c r="AES234" s="267"/>
      <c r="AET234" s="267"/>
      <c r="AEU234" s="267"/>
      <c r="AEV234" s="267"/>
      <c r="AEW234" s="267"/>
      <c r="AEX234" s="267"/>
      <c r="AEY234" s="267"/>
      <c r="AEZ234" s="267"/>
      <c r="AFA234" s="267"/>
      <c r="AFB234" s="267"/>
      <c r="AFC234" s="267"/>
      <c r="AFD234" s="267"/>
      <c r="AFE234" s="267"/>
      <c r="AFF234" s="267"/>
      <c r="AFG234" s="267"/>
      <c r="AFH234" s="267"/>
      <c r="AFI234" s="267"/>
      <c r="AFJ234" s="267"/>
      <c r="AFK234" s="267"/>
      <c r="AFL234" s="267"/>
      <c r="AFM234" s="267"/>
      <c r="AFN234" s="267"/>
      <c r="AFO234" s="267"/>
      <c r="AFP234" s="267"/>
      <c r="AFQ234" s="267"/>
      <c r="AFR234" s="267"/>
      <c r="AFS234" s="267"/>
      <c r="AFT234" s="267"/>
      <c r="AFU234" s="267"/>
      <c r="AFV234" s="267"/>
      <c r="AFW234" s="267"/>
      <c r="AFX234" s="267"/>
      <c r="AFY234" s="267"/>
      <c r="AFZ234" s="267"/>
      <c r="AGA234" s="267"/>
      <c r="AGB234" s="267"/>
      <c r="AGC234" s="267"/>
      <c r="AGD234" s="267"/>
      <c r="AGE234" s="267"/>
      <c r="AGF234" s="267"/>
      <c r="AGG234" s="267"/>
      <c r="AGH234" s="267"/>
      <c r="AGI234" s="267"/>
      <c r="AGJ234" s="267"/>
      <c r="AGK234" s="267"/>
      <c r="AGL234" s="267"/>
      <c r="AGM234" s="267"/>
      <c r="AGN234" s="267"/>
      <c r="AGO234" s="267"/>
      <c r="AGP234" s="267"/>
      <c r="AGQ234" s="267"/>
      <c r="AGR234" s="267"/>
      <c r="AGS234" s="267"/>
      <c r="AGT234" s="267"/>
      <c r="AGU234" s="267"/>
      <c r="AGV234" s="267"/>
      <c r="AGW234" s="267"/>
      <c r="AGX234" s="267"/>
      <c r="AGY234" s="267"/>
      <c r="AGZ234" s="267"/>
      <c r="AHA234" s="267"/>
      <c r="AHB234" s="267"/>
      <c r="AHC234" s="267"/>
      <c r="AHD234" s="267"/>
      <c r="AHE234" s="267"/>
      <c r="AHF234" s="267"/>
      <c r="AHG234" s="267"/>
      <c r="AHH234" s="267"/>
      <c r="AHI234" s="267"/>
      <c r="AHJ234" s="267"/>
      <c r="AHK234" s="267"/>
      <c r="AHL234" s="267"/>
      <c r="AHM234" s="267"/>
      <c r="AHN234" s="267"/>
      <c r="AHO234" s="267"/>
      <c r="AHP234" s="267"/>
      <c r="AHQ234" s="267"/>
      <c r="AHR234" s="267"/>
      <c r="AHS234" s="267"/>
      <c r="AHT234" s="267"/>
      <c r="AHU234" s="267"/>
      <c r="AHV234" s="267"/>
      <c r="AHW234" s="267"/>
      <c r="AHX234" s="267"/>
      <c r="AHY234" s="267"/>
      <c r="AHZ234" s="267"/>
      <c r="AIA234" s="267"/>
      <c r="AIB234" s="267"/>
      <c r="AIC234" s="267"/>
      <c r="AID234" s="267"/>
      <c r="AIE234" s="267"/>
      <c r="AIF234" s="267"/>
      <c r="AIG234" s="267"/>
      <c r="AIH234" s="267"/>
      <c r="AII234" s="267"/>
      <c r="AIJ234" s="267"/>
      <c r="AIK234" s="267"/>
      <c r="AIL234" s="267"/>
      <c r="AIM234" s="267"/>
      <c r="AIN234" s="267"/>
      <c r="AIO234" s="267"/>
      <c r="AIP234" s="267"/>
      <c r="AIQ234" s="267"/>
      <c r="AIR234" s="267"/>
      <c r="AIS234" s="267"/>
      <c r="AIT234" s="267"/>
      <c r="AIU234" s="267"/>
      <c r="AIV234" s="267"/>
      <c r="AIW234" s="267"/>
      <c r="AIX234" s="267"/>
      <c r="AIY234" s="267"/>
      <c r="AIZ234" s="267"/>
      <c r="AJA234" s="267"/>
      <c r="AJB234" s="267"/>
      <c r="AJC234" s="267"/>
      <c r="AJD234" s="267"/>
      <c r="AJE234" s="267"/>
      <c r="AJF234" s="267"/>
      <c r="AJG234" s="267"/>
      <c r="AJH234" s="267"/>
      <c r="AJI234" s="267"/>
      <c r="AJJ234" s="267"/>
      <c r="AJK234" s="267"/>
      <c r="AJL234" s="267"/>
      <c r="AJM234" s="267"/>
      <c r="AJN234" s="267"/>
      <c r="AJO234" s="267"/>
      <c r="AJP234" s="267"/>
      <c r="AJQ234" s="267"/>
      <c r="AJR234" s="267"/>
      <c r="AJS234" s="267"/>
      <c r="AJT234" s="267"/>
      <c r="AJU234" s="267"/>
      <c r="AJV234" s="267"/>
      <c r="AJW234" s="267"/>
      <c r="AJX234" s="267"/>
      <c r="AJY234" s="267"/>
      <c r="AJZ234" s="267"/>
      <c r="AKA234" s="267"/>
      <c r="AKB234" s="267"/>
      <c r="AKC234" s="267"/>
      <c r="AKD234" s="267"/>
      <c r="AKE234" s="267"/>
      <c r="AKF234" s="267"/>
      <c r="AKG234" s="267"/>
      <c r="AKH234" s="267"/>
      <c r="AKI234" s="267"/>
      <c r="AKJ234" s="267"/>
      <c r="AKK234" s="267"/>
      <c r="AKL234" s="267"/>
      <c r="AKM234" s="267"/>
      <c r="AKN234" s="267"/>
      <c r="AKO234" s="267"/>
      <c r="AKP234" s="267"/>
      <c r="AKQ234" s="267"/>
      <c r="AKR234" s="267"/>
      <c r="AKS234" s="267"/>
      <c r="AKT234" s="267"/>
      <c r="AKU234" s="267"/>
      <c r="AKV234" s="267"/>
      <c r="AKW234" s="267"/>
      <c r="AKX234" s="267"/>
      <c r="AKY234" s="267"/>
      <c r="AKZ234" s="267"/>
      <c r="ALA234" s="267"/>
      <c r="ALB234" s="267"/>
      <c r="ALC234" s="267"/>
      <c r="ALD234" s="267"/>
      <c r="ALE234" s="267"/>
      <c r="ALF234" s="267"/>
      <c r="ALG234" s="267"/>
      <c r="ALH234" s="267"/>
      <c r="ALI234" s="267"/>
      <c r="ALJ234" s="267"/>
      <c r="ALK234" s="267"/>
      <c r="ALL234" s="267"/>
      <c r="ALM234" s="267"/>
      <c r="ALN234" s="267"/>
      <c r="ALO234" s="267"/>
      <c r="ALP234" s="267"/>
      <c r="ALQ234" s="267"/>
      <c r="ALR234" s="267"/>
      <c r="ALS234" s="267"/>
      <c r="ALT234" s="267"/>
      <c r="ALU234" s="267"/>
      <c r="ALV234" s="267"/>
      <c r="ALW234" s="267"/>
      <c r="ALX234" s="267"/>
      <c r="ALY234" s="267"/>
      <c r="ALZ234" s="267"/>
      <c r="AMA234" s="267"/>
      <c r="AMB234" s="267"/>
      <c r="AMC234" s="267"/>
      <c r="AMD234" s="267"/>
      <c r="AME234" s="267"/>
      <c r="AMF234" s="267"/>
      <c r="AMG234" s="267"/>
      <c r="AMH234" s="267"/>
    </row>
    <row r="235" spans="1:1024" s="287" customFormat="1" ht="12.75">
      <c r="A235" s="1055" t="s">
        <v>2491</v>
      </c>
      <c r="B235" s="1007" t="s">
        <v>2492</v>
      </c>
      <c r="C235" s="1047">
        <v>7932637497.1300001</v>
      </c>
      <c r="D235" s="1047">
        <v>-52000000</v>
      </c>
      <c r="E235" s="1047">
        <v>7880637497.1300001</v>
      </c>
      <c r="F235" s="1047">
        <v>5493611384.0699997</v>
      </c>
      <c r="G235" s="1047">
        <v>2387026113.0599999</v>
      </c>
      <c r="H235" s="1054">
        <f t="shared" si="3"/>
        <v>0.69710240904630916</v>
      </c>
      <c r="I235" s="1007"/>
      <c r="AMI235" s="266"/>
      <c r="AMJ235" s="266"/>
    </row>
    <row r="236" spans="1:1024" s="239" customFormat="1" ht="12.75">
      <c r="A236" s="1012" t="s">
        <v>2493</v>
      </c>
      <c r="B236" s="1007" t="s">
        <v>2492</v>
      </c>
      <c r="C236" s="1047">
        <v>7932637497.1300001</v>
      </c>
      <c r="D236" s="1047">
        <v>-52000000</v>
      </c>
      <c r="E236" s="1047">
        <v>7880637497.1300001</v>
      </c>
      <c r="F236" s="1047">
        <v>5493611384.0699997</v>
      </c>
      <c r="G236" s="1047">
        <v>2387026113.0599999</v>
      </c>
      <c r="H236" s="1054">
        <f t="shared" si="3"/>
        <v>0.69710240904630916</v>
      </c>
      <c r="I236" s="1007"/>
      <c r="J236" s="267"/>
      <c r="K236" s="267"/>
      <c r="L236" s="267"/>
      <c r="M236" s="267"/>
      <c r="N236" s="267"/>
      <c r="O236" s="267"/>
      <c r="P236" s="267"/>
      <c r="Q236" s="267"/>
      <c r="R236" s="267"/>
      <c r="S236" s="267"/>
      <c r="T236" s="267"/>
      <c r="U236" s="267"/>
      <c r="V236" s="267"/>
      <c r="W236" s="267"/>
      <c r="X236" s="267"/>
      <c r="Y236" s="267"/>
      <c r="Z236" s="267"/>
      <c r="AA236" s="267"/>
      <c r="AB236" s="267"/>
      <c r="AC236" s="267"/>
      <c r="AD236" s="267"/>
      <c r="AE236" s="267"/>
      <c r="AF236" s="267"/>
      <c r="AG236" s="267"/>
      <c r="AH236" s="267"/>
      <c r="AI236" s="267"/>
      <c r="AJ236" s="267"/>
      <c r="AK236" s="267"/>
      <c r="AL236" s="267"/>
      <c r="AM236" s="267"/>
      <c r="AN236" s="267"/>
      <c r="AO236" s="267"/>
      <c r="AP236" s="267"/>
      <c r="AQ236" s="267"/>
      <c r="AR236" s="267"/>
      <c r="AS236" s="267"/>
      <c r="AT236" s="267"/>
      <c r="AU236" s="267"/>
      <c r="AV236" s="267"/>
      <c r="AW236" s="267"/>
      <c r="AX236" s="267"/>
      <c r="AY236" s="267"/>
      <c r="AZ236" s="267"/>
      <c r="BA236" s="267"/>
      <c r="BB236" s="267"/>
      <c r="BC236" s="267"/>
      <c r="BD236" s="267"/>
      <c r="BE236" s="267"/>
      <c r="BF236" s="267"/>
      <c r="BG236" s="267"/>
      <c r="BH236" s="267"/>
      <c r="BI236" s="267"/>
      <c r="BJ236" s="267"/>
      <c r="BK236" s="267"/>
      <c r="BL236" s="267"/>
      <c r="BM236" s="267"/>
      <c r="BN236" s="267"/>
      <c r="BO236" s="267"/>
      <c r="BP236" s="267"/>
      <c r="BQ236" s="267"/>
      <c r="BR236" s="267"/>
      <c r="BS236" s="267"/>
      <c r="BT236" s="267"/>
      <c r="BU236" s="267"/>
      <c r="BV236" s="267"/>
      <c r="BW236" s="267"/>
      <c r="BX236" s="267"/>
      <c r="BY236" s="267"/>
      <c r="BZ236" s="267"/>
      <c r="CA236" s="267"/>
      <c r="CB236" s="267"/>
      <c r="CC236" s="267"/>
      <c r="CD236" s="267"/>
      <c r="CE236" s="267"/>
      <c r="CF236" s="267"/>
      <c r="CG236" s="267"/>
      <c r="CH236" s="267"/>
      <c r="CI236" s="267"/>
      <c r="CJ236" s="267"/>
      <c r="CK236" s="267"/>
      <c r="CL236" s="267"/>
      <c r="CM236" s="267"/>
      <c r="CN236" s="267"/>
      <c r="CO236" s="267"/>
      <c r="CP236" s="267"/>
      <c r="CQ236" s="267"/>
      <c r="CR236" s="267"/>
      <c r="CS236" s="267"/>
      <c r="CT236" s="267"/>
      <c r="CU236" s="267"/>
      <c r="CV236" s="267"/>
      <c r="CW236" s="267"/>
      <c r="CX236" s="267"/>
      <c r="CY236" s="267"/>
      <c r="CZ236" s="267"/>
      <c r="DA236" s="267"/>
      <c r="DB236" s="267"/>
      <c r="DC236" s="267"/>
      <c r="DD236" s="267"/>
      <c r="DE236" s="267"/>
      <c r="DF236" s="267"/>
      <c r="DG236" s="267"/>
      <c r="DH236" s="267"/>
      <c r="DI236" s="267"/>
      <c r="DJ236" s="267"/>
      <c r="DK236" s="267"/>
      <c r="DL236" s="267"/>
      <c r="DM236" s="267"/>
      <c r="DN236" s="267"/>
      <c r="DO236" s="267"/>
      <c r="DP236" s="267"/>
      <c r="DQ236" s="267"/>
      <c r="DR236" s="267"/>
      <c r="DS236" s="267"/>
      <c r="DT236" s="267"/>
      <c r="DU236" s="267"/>
      <c r="DV236" s="267"/>
      <c r="DW236" s="267"/>
      <c r="DX236" s="267"/>
      <c r="DY236" s="267"/>
      <c r="DZ236" s="267"/>
      <c r="EA236" s="267"/>
      <c r="EB236" s="267"/>
      <c r="EC236" s="267"/>
      <c r="ED236" s="267"/>
      <c r="EE236" s="267"/>
      <c r="EF236" s="267"/>
      <c r="EG236" s="267"/>
      <c r="EH236" s="267"/>
      <c r="EI236" s="267"/>
      <c r="EJ236" s="267"/>
      <c r="EK236" s="267"/>
      <c r="EL236" s="267"/>
      <c r="EM236" s="267"/>
      <c r="EN236" s="267"/>
      <c r="EO236" s="267"/>
      <c r="EP236" s="267"/>
      <c r="EQ236" s="267"/>
      <c r="ER236" s="267"/>
      <c r="ES236" s="267"/>
      <c r="ET236" s="267"/>
      <c r="EU236" s="267"/>
      <c r="EV236" s="267"/>
      <c r="EW236" s="267"/>
      <c r="EX236" s="267"/>
      <c r="EY236" s="267"/>
      <c r="EZ236" s="267"/>
      <c r="FA236" s="267"/>
      <c r="FB236" s="267"/>
      <c r="FC236" s="267"/>
      <c r="FD236" s="267"/>
      <c r="FE236" s="267"/>
      <c r="FF236" s="267"/>
      <c r="FG236" s="267"/>
      <c r="FH236" s="267"/>
      <c r="FI236" s="267"/>
      <c r="FJ236" s="267"/>
      <c r="FK236" s="267"/>
      <c r="FL236" s="267"/>
      <c r="FM236" s="267"/>
      <c r="FN236" s="267"/>
      <c r="FO236" s="267"/>
      <c r="FP236" s="267"/>
      <c r="FQ236" s="267"/>
      <c r="FR236" s="267"/>
      <c r="FS236" s="267"/>
      <c r="FT236" s="267"/>
      <c r="FU236" s="267"/>
      <c r="FV236" s="267"/>
      <c r="FW236" s="267"/>
      <c r="FX236" s="267"/>
      <c r="FY236" s="267"/>
      <c r="FZ236" s="267"/>
      <c r="GA236" s="267"/>
      <c r="GB236" s="267"/>
      <c r="GC236" s="267"/>
      <c r="GD236" s="267"/>
      <c r="GE236" s="267"/>
      <c r="GF236" s="267"/>
      <c r="GG236" s="267"/>
      <c r="GH236" s="267"/>
      <c r="GI236" s="267"/>
      <c r="GJ236" s="267"/>
      <c r="GK236" s="267"/>
      <c r="GL236" s="267"/>
      <c r="GM236" s="267"/>
      <c r="GN236" s="267"/>
      <c r="GO236" s="267"/>
      <c r="GP236" s="267"/>
      <c r="GQ236" s="267"/>
      <c r="GR236" s="267"/>
      <c r="GS236" s="267"/>
      <c r="GT236" s="267"/>
      <c r="GU236" s="267"/>
      <c r="GV236" s="267"/>
      <c r="GW236" s="267"/>
      <c r="GX236" s="267"/>
      <c r="GY236" s="267"/>
      <c r="GZ236" s="267"/>
      <c r="HA236" s="267"/>
      <c r="HB236" s="267"/>
      <c r="HC236" s="267"/>
      <c r="HD236" s="267"/>
      <c r="HE236" s="267"/>
      <c r="HF236" s="267"/>
      <c r="HG236" s="267"/>
      <c r="HH236" s="267"/>
      <c r="HI236" s="267"/>
      <c r="HJ236" s="267"/>
      <c r="HK236" s="267"/>
      <c r="HL236" s="267"/>
      <c r="HM236" s="267"/>
      <c r="HN236" s="267"/>
      <c r="HO236" s="267"/>
      <c r="HP236" s="267"/>
      <c r="HQ236" s="267"/>
      <c r="HR236" s="267"/>
      <c r="HS236" s="267"/>
      <c r="HT236" s="267"/>
      <c r="HU236" s="267"/>
      <c r="HV236" s="267"/>
      <c r="HW236" s="267"/>
      <c r="HX236" s="267"/>
      <c r="HY236" s="267"/>
      <c r="HZ236" s="267"/>
      <c r="IA236" s="267"/>
      <c r="IB236" s="267"/>
      <c r="IC236" s="267"/>
      <c r="ID236" s="267"/>
      <c r="IE236" s="267"/>
      <c r="IF236" s="267"/>
      <c r="IG236" s="267"/>
      <c r="IH236" s="267"/>
      <c r="II236" s="267"/>
      <c r="IJ236" s="267"/>
      <c r="IK236" s="267"/>
      <c r="IL236" s="267"/>
      <c r="IM236" s="267"/>
      <c r="IN236" s="267"/>
      <c r="IO236" s="267"/>
      <c r="IP236" s="267"/>
      <c r="IQ236" s="267"/>
      <c r="IR236" s="267"/>
      <c r="IS236" s="267"/>
      <c r="IT236" s="267"/>
      <c r="IU236" s="267"/>
      <c r="IV236" s="267"/>
      <c r="IW236" s="267"/>
      <c r="IX236" s="267"/>
      <c r="IY236" s="267"/>
      <c r="IZ236" s="267"/>
      <c r="JA236" s="267"/>
      <c r="JB236" s="267"/>
      <c r="JC236" s="267"/>
      <c r="JD236" s="267"/>
      <c r="JE236" s="267"/>
      <c r="JF236" s="267"/>
      <c r="JG236" s="267"/>
      <c r="JH236" s="267"/>
      <c r="JI236" s="267"/>
      <c r="JJ236" s="267"/>
      <c r="JK236" s="267"/>
      <c r="JL236" s="267"/>
      <c r="JM236" s="267"/>
      <c r="JN236" s="267"/>
      <c r="JO236" s="267"/>
      <c r="JP236" s="267"/>
      <c r="JQ236" s="267"/>
      <c r="JR236" s="267"/>
      <c r="JS236" s="267"/>
      <c r="JT236" s="267"/>
      <c r="JU236" s="267"/>
      <c r="JV236" s="267"/>
      <c r="JW236" s="267"/>
      <c r="JX236" s="267"/>
      <c r="JY236" s="267"/>
      <c r="JZ236" s="267"/>
      <c r="KA236" s="267"/>
      <c r="KB236" s="267"/>
      <c r="KC236" s="267"/>
      <c r="KD236" s="267"/>
      <c r="KE236" s="267"/>
      <c r="KF236" s="267"/>
      <c r="KG236" s="267"/>
      <c r="KH236" s="267"/>
      <c r="KI236" s="267"/>
      <c r="KJ236" s="267"/>
      <c r="KK236" s="267"/>
      <c r="KL236" s="267"/>
      <c r="KM236" s="267"/>
      <c r="KN236" s="267"/>
      <c r="KO236" s="267"/>
      <c r="KP236" s="267"/>
      <c r="KQ236" s="267"/>
      <c r="KR236" s="267"/>
      <c r="KS236" s="267"/>
      <c r="KT236" s="267"/>
      <c r="KU236" s="267"/>
      <c r="KV236" s="267"/>
      <c r="KW236" s="267"/>
      <c r="KX236" s="267"/>
      <c r="KY236" s="267"/>
      <c r="KZ236" s="267"/>
      <c r="LA236" s="267"/>
      <c r="LB236" s="267"/>
      <c r="LC236" s="267"/>
      <c r="LD236" s="267"/>
      <c r="LE236" s="267"/>
      <c r="LF236" s="267"/>
      <c r="LG236" s="267"/>
      <c r="LH236" s="267"/>
      <c r="LI236" s="267"/>
      <c r="LJ236" s="267"/>
      <c r="LK236" s="267"/>
      <c r="LL236" s="267"/>
      <c r="LM236" s="267"/>
      <c r="LN236" s="267"/>
      <c r="LO236" s="267"/>
      <c r="LP236" s="267"/>
      <c r="LQ236" s="267"/>
      <c r="LR236" s="267"/>
      <c r="LS236" s="267"/>
      <c r="LT236" s="267"/>
      <c r="LU236" s="267"/>
      <c r="LV236" s="267"/>
      <c r="LW236" s="267"/>
      <c r="LX236" s="267"/>
      <c r="LY236" s="267"/>
      <c r="LZ236" s="267"/>
      <c r="MA236" s="267"/>
      <c r="MB236" s="267"/>
      <c r="MC236" s="267"/>
      <c r="MD236" s="267"/>
      <c r="ME236" s="267"/>
      <c r="MF236" s="267"/>
      <c r="MG236" s="267"/>
      <c r="MH236" s="267"/>
      <c r="MI236" s="267"/>
      <c r="MJ236" s="267"/>
      <c r="MK236" s="267"/>
      <c r="ML236" s="267"/>
      <c r="MM236" s="267"/>
      <c r="MN236" s="267"/>
      <c r="MO236" s="267"/>
      <c r="MP236" s="267"/>
      <c r="MQ236" s="267"/>
      <c r="MR236" s="267"/>
      <c r="MS236" s="267"/>
      <c r="MT236" s="267"/>
      <c r="MU236" s="267"/>
      <c r="MV236" s="267"/>
      <c r="MW236" s="267"/>
      <c r="MX236" s="267"/>
      <c r="MY236" s="267"/>
      <c r="MZ236" s="267"/>
      <c r="NA236" s="267"/>
      <c r="NB236" s="267"/>
      <c r="NC236" s="267"/>
      <c r="ND236" s="267"/>
      <c r="NE236" s="267"/>
      <c r="NF236" s="267"/>
      <c r="NG236" s="267"/>
      <c r="NH236" s="267"/>
      <c r="NI236" s="267"/>
      <c r="NJ236" s="267"/>
      <c r="NK236" s="267"/>
      <c r="NL236" s="267"/>
      <c r="NM236" s="267"/>
      <c r="NN236" s="267"/>
      <c r="NO236" s="267"/>
      <c r="NP236" s="267"/>
      <c r="NQ236" s="267"/>
      <c r="NR236" s="267"/>
      <c r="NS236" s="267"/>
      <c r="NT236" s="267"/>
      <c r="NU236" s="267"/>
      <c r="NV236" s="267"/>
      <c r="NW236" s="267"/>
      <c r="NX236" s="267"/>
      <c r="NY236" s="267"/>
      <c r="NZ236" s="267"/>
      <c r="OA236" s="267"/>
      <c r="OB236" s="267"/>
      <c r="OC236" s="267"/>
      <c r="OD236" s="267"/>
      <c r="OE236" s="267"/>
      <c r="OF236" s="267"/>
      <c r="OG236" s="267"/>
      <c r="OH236" s="267"/>
      <c r="OI236" s="267"/>
      <c r="OJ236" s="267"/>
      <c r="OK236" s="267"/>
      <c r="OL236" s="267"/>
      <c r="OM236" s="267"/>
      <c r="ON236" s="267"/>
      <c r="OO236" s="267"/>
      <c r="OP236" s="267"/>
      <c r="OQ236" s="267"/>
      <c r="OR236" s="267"/>
      <c r="OS236" s="267"/>
      <c r="OT236" s="267"/>
      <c r="OU236" s="267"/>
      <c r="OV236" s="267"/>
      <c r="OW236" s="267"/>
      <c r="OX236" s="267"/>
      <c r="OY236" s="267"/>
      <c r="OZ236" s="267"/>
      <c r="PA236" s="267"/>
      <c r="PB236" s="267"/>
      <c r="PC236" s="267"/>
      <c r="PD236" s="267"/>
      <c r="PE236" s="267"/>
      <c r="PF236" s="267"/>
      <c r="PG236" s="267"/>
      <c r="PH236" s="267"/>
      <c r="PI236" s="267"/>
      <c r="PJ236" s="267"/>
      <c r="PK236" s="267"/>
      <c r="PL236" s="267"/>
      <c r="PM236" s="267"/>
      <c r="PN236" s="267"/>
      <c r="PO236" s="267"/>
      <c r="PP236" s="267"/>
      <c r="PQ236" s="267"/>
      <c r="PR236" s="267"/>
      <c r="PS236" s="267"/>
      <c r="PT236" s="267"/>
      <c r="PU236" s="267"/>
      <c r="PV236" s="267"/>
      <c r="PW236" s="267"/>
      <c r="PX236" s="267"/>
      <c r="PY236" s="267"/>
      <c r="PZ236" s="267"/>
      <c r="QA236" s="267"/>
      <c r="QB236" s="267"/>
      <c r="QC236" s="267"/>
      <c r="QD236" s="267"/>
      <c r="QE236" s="267"/>
      <c r="QF236" s="267"/>
      <c r="QG236" s="267"/>
      <c r="QH236" s="267"/>
      <c r="QI236" s="267"/>
      <c r="QJ236" s="267"/>
      <c r="QK236" s="267"/>
      <c r="QL236" s="267"/>
      <c r="QM236" s="267"/>
      <c r="QN236" s="267"/>
      <c r="QO236" s="267"/>
      <c r="QP236" s="267"/>
      <c r="QQ236" s="267"/>
      <c r="QR236" s="267"/>
      <c r="QS236" s="267"/>
      <c r="QT236" s="267"/>
      <c r="QU236" s="267"/>
      <c r="QV236" s="267"/>
      <c r="QW236" s="267"/>
      <c r="QX236" s="267"/>
      <c r="QY236" s="267"/>
      <c r="QZ236" s="267"/>
      <c r="RA236" s="267"/>
      <c r="RB236" s="267"/>
      <c r="RC236" s="267"/>
      <c r="RD236" s="267"/>
      <c r="RE236" s="267"/>
      <c r="RF236" s="267"/>
      <c r="RG236" s="267"/>
      <c r="RH236" s="267"/>
      <c r="RI236" s="267"/>
      <c r="RJ236" s="267"/>
      <c r="RK236" s="267"/>
      <c r="RL236" s="267"/>
      <c r="RM236" s="267"/>
      <c r="RN236" s="267"/>
      <c r="RO236" s="267"/>
      <c r="RP236" s="267"/>
      <c r="RQ236" s="267"/>
      <c r="RR236" s="267"/>
      <c r="RS236" s="267"/>
      <c r="RT236" s="267"/>
      <c r="RU236" s="267"/>
      <c r="RV236" s="267"/>
      <c r="RW236" s="267"/>
      <c r="RX236" s="267"/>
      <c r="RY236" s="267"/>
      <c r="RZ236" s="267"/>
      <c r="SA236" s="267"/>
      <c r="SB236" s="267"/>
      <c r="SC236" s="267"/>
      <c r="SD236" s="267"/>
      <c r="SE236" s="267"/>
      <c r="SF236" s="267"/>
      <c r="SG236" s="267"/>
      <c r="SH236" s="267"/>
      <c r="SI236" s="267"/>
      <c r="SJ236" s="267"/>
      <c r="SK236" s="267"/>
      <c r="SL236" s="267"/>
      <c r="SM236" s="267"/>
      <c r="SN236" s="267"/>
      <c r="SO236" s="267"/>
      <c r="SP236" s="267"/>
      <c r="SQ236" s="267"/>
      <c r="SR236" s="267"/>
      <c r="SS236" s="267"/>
      <c r="ST236" s="267"/>
      <c r="SU236" s="267"/>
      <c r="SV236" s="267"/>
      <c r="SW236" s="267"/>
      <c r="SX236" s="267"/>
      <c r="SY236" s="267"/>
      <c r="SZ236" s="267"/>
      <c r="TA236" s="267"/>
      <c r="TB236" s="267"/>
      <c r="TC236" s="267"/>
      <c r="TD236" s="267"/>
      <c r="TE236" s="267"/>
      <c r="TF236" s="267"/>
      <c r="TG236" s="267"/>
      <c r="TH236" s="267"/>
      <c r="TI236" s="267"/>
      <c r="TJ236" s="267"/>
      <c r="TK236" s="267"/>
      <c r="TL236" s="267"/>
      <c r="TM236" s="267"/>
      <c r="TN236" s="267"/>
      <c r="TO236" s="267"/>
      <c r="TP236" s="267"/>
      <c r="TQ236" s="267"/>
      <c r="TR236" s="267"/>
      <c r="TS236" s="267"/>
      <c r="TT236" s="267"/>
      <c r="TU236" s="267"/>
      <c r="TV236" s="267"/>
      <c r="TW236" s="267"/>
      <c r="TX236" s="267"/>
      <c r="TY236" s="267"/>
      <c r="TZ236" s="267"/>
      <c r="UA236" s="267"/>
      <c r="UB236" s="267"/>
      <c r="UC236" s="267"/>
      <c r="UD236" s="267"/>
      <c r="UE236" s="267"/>
      <c r="UF236" s="267"/>
      <c r="UG236" s="267"/>
      <c r="UH236" s="267"/>
      <c r="UI236" s="267"/>
      <c r="UJ236" s="267"/>
      <c r="UK236" s="267"/>
      <c r="UL236" s="267"/>
      <c r="UM236" s="267"/>
      <c r="UN236" s="267"/>
      <c r="UO236" s="267"/>
      <c r="UP236" s="267"/>
      <c r="UQ236" s="267"/>
      <c r="UR236" s="267"/>
      <c r="US236" s="267"/>
      <c r="UT236" s="267"/>
      <c r="UU236" s="267"/>
      <c r="UV236" s="267"/>
      <c r="UW236" s="267"/>
      <c r="UX236" s="267"/>
      <c r="UY236" s="267"/>
      <c r="UZ236" s="267"/>
      <c r="VA236" s="267"/>
      <c r="VB236" s="267"/>
      <c r="VC236" s="267"/>
      <c r="VD236" s="267"/>
      <c r="VE236" s="267"/>
      <c r="VF236" s="267"/>
      <c r="VG236" s="267"/>
      <c r="VH236" s="267"/>
      <c r="VI236" s="267"/>
      <c r="VJ236" s="267"/>
      <c r="VK236" s="267"/>
      <c r="VL236" s="267"/>
      <c r="VM236" s="267"/>
      <c r="VN236" s="267"/>
      <c r="VO236" s="267"/>
      <c r="VP236" s="267"/>
      <c r="VQ236" s="267"/>
      <c r="VR236" s="267"/>
      <c r="VS236" s="267"/>
      <c r="VT236" s="267"/>
      <c r="VU236" s="267"/>
      <c r="VV236" s="267"/>
      <c r="VW236" s="267"/>
      <c r="VX236" s="267"/>
      <c r="VY236" s="267"/>
      <c r="VZ236" s="267"/>
      <c r="WA236" s="267"/>
      <c r="WB236" s="267"/>
      <c r="WC236" s="267"/>
      <c r="WD236" s="267"/>
      <c r="WE236" s="267"/>
      <c r="WF236" s="267"/>
      <c r="WG236" s="267"/>
      <c r="WH236" s="267"/>
      <c r="WI236" s="267"/>
      <c r="WJ236" s="267"/>
      <c r="WK236" s="267"/>
      <c r="WL236" s="267"/>
      <c r="WM236" s="267"/>
      <c r="WN236" s="267"/>
      <c r="WO236" s="267"/>
      <c r="WP236" s="267"/>
      <c r="WQ236" s="267"/>
      <c r="WR236" s="267"/>
      <c r="WS236" s="267"/>
      <c r="WT236" s="267"/>
      <c r="WU236" s="267"/>
      <c r="WV236" s="267"/>
      <c r="WW236" s="267"/>
      <c r="WX236" s="267"/>
      <c r="WY236" s="267"/>
      <c r="WZ236" s="267"/>
      <c r="XA236" s="267"/>
      <c r="XB236" s="267"/>
      <c r="XC236" s="267"/>
      <c r="XD236" s="267"/>
      <c r="XE236" s="267"/>
      <c r="XF236" s="267"/>
      <c r="XG236" s="267"/>
      <c r="XH236" s="267"/>
      <c r="XI236" s="267"/>
      <c r="XJ236" s="267"/>
      <c r="XK236" s="267"/>
      <c r="XL236" s="267"/>
      <c r="XM236" s="267"/>
      <c r="XN236" s="267"/>
      <c r="XO236" s="267"/>
      <c r="XP236" s="267"/>
      <c r="XQ236" s="267"/>
      <c r="XR236" s="267"/>
      <c r="XS236" s="267"/>
      <c r="XT236" s="267"/>
      <c r="XU236" s="267"/>
      <c r="XV236" s="267"/>
      <c r="XW236" s="267"/>
      <c r="XX236" s="267"/>
      <c r="XY236" s="267"/>
      <c r="XZ236" s="267"/>
      <c r="YA236" s="267"/>
      <c r="YB236" s="267"/>
      <c r="YC236" s="267"/>
      <c r="YD236" s="267"/>
      <c r="YE236" s="267"/>
      <c r="YF236" s="267"/>
      <c r="YG236" s="267"/>
      <c r="YH236" s="267"/>
      <c r="YI236" s="267"/>
      <c r="YJ236" s="267"/>
      <c r="YK236" s="267"/>
      <c r="YL236" s="267"/>
      <c r="YM236" s="267"/>
      <c r="YN236" s="267"/>
      <c r="YO236" s="267"/>
      <c r="YP236" s="267"/>
      <c r="YQ236" s="267"/>
      <c r="YR236" s="267"/>
      <c r="YS236" s="267"/>
      <c r="YT236" s="267"/>
      <c r="YU236" s="267"/>
      <c r="YV236" s="267"/>
      <c r="YW236" s="267"/>
      <c r="YX236" s="267"/>
      <c r="YY236" s="267"/>
      <c r="YZ236" s="267"/>
      <c r="ZA236" s="267"/>
      <c r="ZB236" s="267"/>
      <c r="ZC236" s="267"/>
      <c r="ZD236" s="267"/>
      <c r="ZE236" s="267"/>
      <c r="ZF236" s="267"/>
      <c r="ZG236" s="267"/>
      <c r="ZH236" s="267"/>
      <c r="ZI236" s="267"/>
      <c r="ZJ236" s="267"/>
      <c r="ZK236" s="267"/>
      <c r="ZL236" s="267"/>
      <c r="ZM236" s="267"/>
      <c r="ZN236" s="267"/>
      <c r="ZO236" s="267"/>
      <c r="ZP236" s="267"/>
      <c r="ZQ236" s="267"/>
      <c r="ZR236" s="267"/>
      <c r="ZS236" s="267"/>
      <c r="ZT236" s="267"/>
      <c r="ZU236" s="267"/>
      <c r="ZV236" s="267"/>
      <c r="ZW236" s="267"/>
      <c r="ZX236" s="267"/>
      <c r="ZY236" s="267"/>
      <c r="ZZ236" s="267"/>
      <c r="AAA236" s="267"/>
      <c r="AAB236" s="267"/>
      <c r="AAC236" s="267"/>
      <c r="AAD236" s="267"/>
      <c r="AAE236" s="267"/>
      <c r="AAF236" s="267"/>
      <c r="AAG236" s="267"/>
      <c r="AAH236" s="267"/>
      <c r="AAI236" s="267"/>
      <c r="AAJ236" s="267"/>
      <c r="AAK236" s="267"/>
      <c r="AAL236" s="267"/>
      <c r="AAM236" s="267"/>
      <c r="AAN236" s="267"/>
      <c r="AAO236" s="267"/>
      <c r="AAP236" s="267"/>
      <c r="AAQ236" s="267"/>
      <c r="AAR236" s="267"/>
      <c r="AAS236" s="267"/>
      <c r="AAT236" s="267"/>
      <c r="AAU236" s="267"/>
      <c r="AAV236" s="267"/>
      <c r="AAW236" s="267"/>
      <c r="AAX236" s="267"/>
      <c r="AAY236" s="267"/>
      <c r="AAZ236" s="267"/>
      <c r="ABA236" s="267"/>
      <c r="ABB236" s="267"/>
      <c r="ABC236" s="267"/>
      <c r="ABD236" s="267"/>
      <c r="ABE236" s="267"/>
      <c r="ABF236" s="267"/>
      <c r="ABG236" s="267"/>
      <c r="ABH236" s="267"/>
      <c r="ABI236" s="267"/>
      <c r="ABJ236" s="267"/>
      <c r="ABK236" s="267"/>
      <c r="ABL236" s="267"/>
      <c r="ABM236" s="267"/>
      <c r="ABN236" s="267"/>
      <c r="ABO236" s="267"/>
      <c r="ABP236" s="267"/>
      <c r="ABQ236" s="267"/>
      <c r="ABR236" s="267"/>
      <c r="ABS236" s="267"/>
      <c r="ABT236" s="267"/>
      <c r="ABU236" s="267"/>
      <c r="ABV236" s="267"/>
      <c r="ABW236" s="267"/>
      <c r="ABX236" s="267"/>
      <c r="ABY236" s="267"/>
      <c r="ABZ236" s="267"/>
      <c r="ACA236" s="267"/>
      <c r="ACB236" s="267"/>
      <c r="ACC236" s="267"/>
      <c r="ACD236" s="267"/>
      <c r="ACE236" s="267"/>
      <c r="ACF236" s="267"/>
      <c r="ACG236" s="267"/>
      <c r="ACH236" s="267"/>
      <c r="ACI236" s="267"/>
      <c r="ACJ236" s="267"/>
      <c r="ACK236" s="267"/>
      <c r="ACL236" s="267"/>
      <c r="ACM236" s="267"/>
      <c r="ACN236" s="267"/>
      <c r="ACO236" s="267"/>
      <c r="ACP236" s="267"/>
      <c r="ACQ236" s="267"/>
      <c r="ACR236" s="267"/>
      <c r="ACS236" s="267"/>
      <c r="ACT236" s="267"/>
      <c r="ACU236" s="267"/>
      <c r="ACV236" s="267"/>
      <c r="ACW236" s="267"/>
      <c r="ACX236" s="267"/>
      <c r="ACY236" s="267"/>
      <c r="ACZ236" s="267"/>
      <c r="ADA236" s="267"/>
      <c r="ADB236" s="267"/>
      <c r="ADC236" s="267"/>
      <c r="ADD236" s="267"/>
      <c r="ADE236" s="267"/>
      <c r="ADF236" s="267"/>
      <c r="ADG236" s="267"/>
      <c r="ADH236" s="267"/>
      <c r="ADI236" s="267"/>
      <c r="ADJ236" s="267"/>
      <c r="ADK236" s="267"/>
      <c r="ADL236" s="267"/>
      <c r="ADM236" s="267"/>
      <c r="ADN236" s="267"/>
      <c r="ADO236" s="267"/>
      <c r="ADP236" s="267"/>
      <c r="ADQ236" s="267"/>
      <c r="ADR236" s="267"/>
      <c r="ADS236" s="267"/>
      <c r="ADT236" s="267"/>
      <c r="ADU236" s="267"/>
      <c r="ADV236" s="267"/>
      <c r="ADW236" s="267"/>
      <c r="ADX236" s="267"/>
      <c r="ADY236" s="267"/>
      <c r="ADZ236" s="267"/>
      <c r="AEA236" s="267"/>
      <c r="AEB236" s="267"/>
      <c r="AEC236" s="267"/>
      <c r="AED236" s="267"/>
      <c r="AEE236" s="267"/>
      <c r="AEF236" s="267"/>
      <c r="AEG236" s="267"/>
      <c r="AEH236" s="267"/>
      <c r="AEI236" s="267"/>
      <c r="AEJ236" s="267"/>
      <c r="AEK236" s="267"/>
      <c r="AEL236" s="267"/>
      <c r="AEM236" s="267"/>
      <c r="AEN236" s="267"/>
      <c r="AEO236" s="267"/>
      <c r="AEP236" s="267"/>
      <c r="AEQ236" s="267"/>
      <c r="AER236" s="267"/>
      <c r="AES236" s="267"/>
      <c r="AET236" s="267"/>
      <c r="AEU236" s="267"/>
      <c r="AEV236" s="267"/>
      <c r="AEW236" s="267"/>
      <c r="AEX236" s="267"/>
      <c r="AEY236" s="267"/>
      <c r="AEZ236" s="267"/>
      <c r="AFA236" s="267"/>
      <c r="AFB236" s="267"/>
      <c r="AFC236" s="267"/>
      <c r="AFD236" s="267"/>
      <c r="AFE236" s="267"/>
      <c r="AFF236" s="267"/>
      <c r="AFG236" s="267"/>
      <c r="AFH236" s="267"/>
      <c r="AFI236" s="267"/>
      <c r="AFJ236" s="267"/>
      <c r="AFK236" s="267"/>
      <c r="AFL236" s="267"/>
      <c r="AFM236" s="267"/>
      <c r="AFN236" s="267"/>
      <c r="AFO236" s="267"/>
      <c r="AFP236" s="267"/>
      <c r="AFQ236" s="267"/>
      <c r="AFR236" s="267"/>
      <c r="AFS236" s="267"/>
      <c r="AFT236" s="267"/>
      <c r="AFU236" s="267"/>
      <c r="AFV236" s="267"/>
      <c r="AFW236" s="267"/>
      <c r="AFX236" s="267"/>
      <c r="AFY236" s="267"/>
      <c r="AFZ236" s="267"/>
      <c r="AGA236" s="267"/>
      <c r="AGB236" s="267"/>
      <c r="AGC236" s="267"/>
      <c r="AGD236" s="267"/>
      <c r="AGE236" s="267"/>
      <c r="AGF236" s="267"/>
      <c r="AGG236" s="267"/>
      <c r="AGH236" s="267"/>
      <c r="AGI236" s="267"/>
      <c r="AGJ236" s="267"/>
      <c r="AGK236" s="267"/>
      <c r="AGL236" s="267"/>
      <c r="AGM236" s="267"/>
      <c r="AGN236" s="267"/>
      <c r="AGO236" s="267"/>
      <c r="AGP236" s="267"/>
      <c r="AGQ236" s="267"/>
      <c r="AGR236" s="267"/>
      <c r="AGS236" s="267"/>
      <c r="AGT236" s="267"/>
      <c r="AGU236" s="267"/>
      <c r="AGV236" s="267"/>
      <c r="AGW236" s="267"/>
      <c r="AGX236" s="267"/>
      <c r="AGY236" s="267"/>
      <c r="AGZ236" s="267"/>
      <c r="AHA236" s="267"/>
      <c r="AHB236" s="267"/>
      <c r="AHC236" s="267"/>
      <c r="AHD236" s="267"/>
      <c r="AHE236" s="267"/>
      <c r="AHF236" s="267"/>
      <c r="AHG236" s="267"/>
      <c r="AHH236" s="267"/>
      <c r="AHI236" s="267"/>
      <c r="AHJ236" s="267"/>
      <c r="AHK236" s="267"/>
      <c r="AHL236" s="267"/>
      <c r="AHM236" s="267"/>
      <c r="AHN236" s="267"/>
      <c r="AHO236" s="267"/>
      <c r="AHP236" s="267"/>
      <c r="AHQ236" s="267"/>
      <c r="AHR236" s="267"/>
      <c r="AHS236" s="267"/>
      <c r="AHT236" s="267"/>
      <c r="AHU236" s="267"/>
      <c r="AHV236" s="267"/>
      <c r="AHW236" s="267"/>
      <c r="AHX236" s="267"/>
      <c r="AHY236" s="267"/>
      <c r="AHZ236" s="267"/>
      <c r="AIA236" s="267"/>
      <c r="AIB236" s="267"/>
      <c r="AIC236" s="267"/>
      <c r="AID236" s="267"/>
      <c r="AIE236" s="267"/>
      <c r="AIF236" s="267"/>
      <c r="AIG236" s="267"/>
      <c r="AIH236" s="267"/>
      <c r="AII236" s="267"/>
      <c r="AIJ236" s="267"/>
      <c r="AIK236" s="267"/>
      <c r="AIL236" s="267"/>
      <c r="AIM236" s="267"/>
      <c r="AIN236" s="267"/>
      <c r="AIO236" s="267"/>
      <c r="AIP236" s="267"/>
      <c r="AIQ236" s="267"/>
      <c r="AIR236" s="267"/>
      <c r="AIS236" s="267"/>
      <c r="AIT236" s="267"/>
      <c r="AIU236" s="267"/>
      <c r="AIV236" s="267"/>
      <c r="AIW236" s="267"/>
      <c r="AIX236" s="267"/>
      <c r="AIY236" s="267"/>
      <c r="AIZ236" s="267"/>
      <c r="AJA236" s="267"/>
      <c r="AJB236" s="267"/>
      <c r="AJC236" s="267"/>
      <c r="AJD236" s="267"/>
      <c r="AJE236" s="267"/>
      <c r="AJF236" s="267"/>
      <c r="AJG236" s="267"/>
      <c r="AJH236" s="267"/>
      <c r="AJI236" s="267"/>
      <c r="AJJ236" s="267"/>
      <c r="AJK236" s="267"/>
      <c r="AJL236" s="267"/>
      <c r="AJM236" s="267"/>
      <c r="AJN236" s="267"/>
      <c r="AJO236" s="267"/>
      <c r="AJP236" s="267"/>
      <c r="AJQ236" s="267"/>
      <c r="AJR236" s="267"/>
      <c r="AJS236" s="267"/>
      <c r="AJT236" s="267"/>
      <c r="AJU236" s="267"/>
      <c r="AJV236" s="267"/>
      <c r="AJW236" s="267"/>
      <c r="AJX236" s="267"/>
      <c r="AJY236" s="267"/>
      <c r="AJZ236" s="267"/>
      <c r="AKA236" s="267"/>
      <c r="AKB236" s="267"/>
      <c r="AKC236" s="267"/>
      <c r="AKD236" s="267"/>
      <c r="AKE236" s="267"/>
      <c r="AKF236" s="267"/>
      <c r="AKG236" s="267"/>
      <c r="AKH236" s="267"/>
      <c r="AKI236" s="267"/>
      <c r="AKJ236" s="267"/>
      <c r="AKK236" s="267"/>
      <c r="AKL236" s="267"/>
      <c r="AKM236" s="267"/>
      <c r="AKN236" s="267"/>
      <c r="AKO236" s="267"/>
      <c r="AKP236" s="267"/>
      <c r="AKQ236" s="267"/>
      <c r="AKR236" s="267"/>
      <c r="AKS236" s="267"/>
      <c r="AKT236" s="267"/>
      <c r="AKU236" s="267"/>
      <c r="AKV236" s="267"/>
      <c r="AKW236" s="267"/>
      <c r="AKX236" s="267"/>
      <c r="AKY236" s="267"/>
      <c r="AKZ236" s="267"/>
      <c r="ALA236" s="267"/>
      <c r="ALB236" s="267"/>
      <c r="ALC236" s="267"/>
      <c r="ALD236" s="267"/>
      <c r="ALE236" s="267"/>
      <c r="ALF236" s="267"/>
      <c r="ALG236" s="267"/>
      <c r="ALH236" s="267"/>
      <c r="ALI236" s="267"/>
      <c r="ALJ236" s="267"/>
      <c r="ALK236" s="267"/>
      <c r="ALL236" s="267"/>
      <c r="ALM236" s="267"/>
      <c r="ALN236" s="267"/>
      <c r="ALO236" s="267"/>
      <c r="ALP236" s="267"/>
      <c r="ALQ236" s="267"/>
      <c r="ALR236" s="267"/>
      <c r="ALS236" s="267"/>
      <c r="ALT236" s="267"/>
      <c r="ALU236" s="267"/>
      <c r="ALV236" s="267"/>
      <c r="ALW236" s="267"/>
      <c r="ALX236" s="267"/>
      <c r="ALY236" s="267"/>
      <c r="ALZ236" s="267"/>
      <c r="AMA236" s="267"/>
      <c r="AMB236" s="267"/>
      <c r="AMC236" s="267"/>
      <c r="AMD236" s="267"/>
      <c r="AME236" s="267"/>
      <c r="AMF236" s="267"/>
      <c r="AMG236" s="267"/>
      <c r="AMH236" s="267"/>
    </row>
    <row r="237" spans="1:1024" s="239" customFormat="1" ht="12.75">
      <c r="A237" s="1012" t="s">
        <v>2494</v>
      </c>
      <c r="B237" s="1007" t="s">
        <v>8433</v>
      </c>
      <c r="C237" s="1047">
        <v>154900000</v>
      </c>
      <c r="D237" s="1047">
        <v>-30300000</v>
      </c>
      <c r="E237" s="1047">
        <v>124600000</v>
      </c>
      <c r="F237" s="1047">
        <v>103871996.2</v>
      </c>
      <c r="G237" s="1047">
        <v>20728003.800000001</v>
      </c>
      <c r="H237" s="1054">
        <f t="shared" si="3"/>
        <v>0.83364362921348312</v>
      </c>
      <c r="I237" s="100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F237" s="267"/>
      <c r="AG237" s="267"/>
      <c r="AH237" s="267"/>
      <c r="AI237" s="267"/>
      <c r="AJ237" s="267"/>
      <c r="AK237" s="267"/>
      <c r="AL237" s="267"/>
      <c r="AM237" s="267"/>
      <c r="AN237" s="267"/>
      <c r="AO237" s="267"/>
      <c r="AP237" s="267"/>
      <c r="AQ237" s="267"/>
      <c r="AR237" s="267"/>
      <c r="AS237" s="267"/>
      <c r="AT237" s="267"/>
      <c r="AU237" s="267"/>
      <c r="AV237" s="267"/>
      <c r="AW237" s="267"/>
      <c r="AX237" s="267"/>
      <c r="AY237" s="267"/>
      <c r="AZ237" s="267"/>
      <c r="BA237" s="267"/>
      <c r="BB237" s="267"/>
      <c r="BC237" s="267"/>
      <c r="BD237" s="267"/>
      <c r="BE237" s="267"/>
      <c r="BF237" s="267"/>
      <c r="BG237" s="267"/>
      <c r="BH237" s="267"/>
      <c r="BI237" s="267"/>
      <c r="BJ237" s="267"/>
      <c r="BK237" s="267"/>
      <c r="BL237" s="267"/>
      <c r="BM237" s="267"/>
      <c r="BN237" s="267"/>
      <c r="BO237" s="267"/>
      <c r="BP237" s="267"/>
      <c r="BQ237" s="267"/>
      <c r="BR237" s="267"/>
      <c r="BS237" s="267"/>
      <c r="BT237" s="267"/>
      <c r="BU237" s="267"/>
      <c r="BV237" s="267"/>
      <c r="BW237" s="267"/>
      <c r="BX237" s="267"/>
      <c r="BY237" s="267"/>
      <c r="BZ237" s="267"/>
      <c r="CA237" s="267"/>
      <c r="CB237" s="267"/>
      <c r="CC237" s="267"/>
      <c r="CD237" s="267"/>
      <c r="CE237" s="267"/>
      <c r="CF237" s="267"/>
      <c r="CG237" s="267"/>
      <c r="CH237" s="267"/>
      <c r="CI237" s="267"/>
      <c r="CJ237" s="267"/>
      <c r="CK237" s="267"/>
      <c r="CL237" s="267"/>
      <c r="CM237" s="267"/>
      <c r="CN237" s="267"/>
      <c r="CO237" s="267"/>
      <c r="CP237" s="267"/>
      <c r="CQ237" s="267"/>
      <c r="CR237" s="267"/>
      <c r="CS237" s="267"/>
      <c r="CT237" s="267"/>
      <c r="CU237" s="267"/>
      <c r="CV237" s="267"/>
      <c r="CW237" s="267"/>
      <c r="CX237" s="267"/>
      <c r="CY237" s="267"/>
      <c r="CZ237" s="267"/>
      <c r="DA237" s="267"/>
      <c r="DB237" s="267"/>
      <c r="DC237" s="267"/>
      <c r="DD237" s="267"/>
      <c r="DE237" s="267"/>
      <c r="DF237" s="267"/>
      <c r="DG237" s="267"/>
      <c r="DH237" s="267"/>
      <c r="DI237" s="267"/>
      <c r="DJ237" s="267"/>
      <c r="DK237" s="267"/>
      <c r="DL237" s="267"/>
      <c r="DM237" s="267"/>
      <c r="DN237" s="267"/>
      <c r="DO237" s="267"/>
      <c r="DP237" s="267"/>
      <c r="DQ237" s="267"/>
      <c r="DR237" s="267"/>
      <c r="DS237" s="267"/>
      <c r="DT237" s="267"/>
      <c r="DU237" s="267"/>
      <c r="DV237" s="267"/>
      <c r="DW237" s="267"/>
      <c r="DX237" s="267"/>
      <c r="DY237" s="267"/>
      <c r="DZ237" s="267"/>
      <c r="EA237" s="267"/>
      <c r="EB237" s="267"/>
      <c r="EC237" s="267"/>
      <c r="ED237" s="267"/>
      <c r="EE237" s="267"/>
      <c r="EF237" s="267"/>
      <c r="EG237" s="267"/>
      <c r="EH237" s="267"/>
      <c r="EI237" s="267"/>
      <c r="EJ237" s="267"/>
      <c r="EK237" s="267"/>
      <c r="EL237" s="267"/>
      <c r="EM237" s="267"/>
      <c r="EN237" s="267"/>
      <c r="EO237" s="267"/>
      <c r="EP237" s="267"/>
      <c r="EQ237" s="267"/>
      <c r="ER237" s="267"/>
      <c r="ES237" s="267"/>
      <c r="ET237" s="267"/>
      <c r="EU237" s="267"/>
      <c r="EV237" s="267"/>
      <c r="EW237" s="267"/>
      <c r="EX237" s="267"/>
      <c r="EY237" s="267"/>
      <c r="EZ237" s="267"/>
      <c r="FA237" s="267"/>
      <c r="FB237" s="267"/>
      <c r="FC237" s="267"/>
      <c r="FD237" s="267"/>
      <c r="FE237" s="267"/>
      <c r="FF237" s="267"/>
      <c r="FG237" s="267"/>
      <c r="FH237" s="267"/>
      <c r="FI237" s="267"/>
      <c r="FJ237" s="267"/>
      <c r="FK237" s="267"/>
      <c r="FL237" s="267"/>
      <c r="FM237" s="267"/>
      <c r="FN237" s="267"/>
      <c r="FO237" s="267"/>
      <c r="FP237" s="267"/>
      <c r="FQ237" s="267"/>
      <c r="FR237" s="267"/>
      <c r="FS237" s="267"/>
      <c r="FT237" s="267"/>
      <c r="FU237" s="267"/>
      <c r="FV237" s="267"/>
      <c r="FW237" s="267"/>
      <c r="FX237" s="267"/>
      <c r="FY237" s="267"/>
      <c r="FZ237" s="267"/>
      <c r="GA237" s="267"/>
      <c r="GB237" s="267"/>
      <c r="GC237" s="267"/>
      <c r="GD237" s="267"/>
      <c r="GE237" s="267"/>
      <c r="GF237" s="267"/>
      <c r="GG237" s="267"/>
      <c r="GH237" s="267"/>
      <c r="GI237" s="267"/>
      <c r="GJ237" s="267"/>
      <c r="GK237" s="267"/>
      <c r="GL237" s="267"/>
      <c r="GM237" s="267"/>
      <c r="GN237" s="267"/>
      <c r="GO237" s="267"/>
      <c r="GP237" s="267"/>
      <c r="GQ237" s="267"/>
      <c r="GR237" s="267"/>
      <c r="GS237" s="267"/>
      <c r="GT237" s="267"/>
      <c r="GU237" s="267"/>
      <c r="GV237" s="267"/>
      <c r="GW237" s="267"/>
      <c r="GX237" s="267"/>
      <c r="GY237" s="267"/>
      <c r="GZ237" s="267"/>
      <c r="HA237" s="267"/>
      <c r="HB237" s="267"/>
      <c r="HC237" s="267"/>
      <c r="HD237" s="267"/>
      <c r="HE237" s="267"/>
      <c r="HF237" s="267"/>
      <c r="HG237" s="267"/>
      <c r="HH237" s="267"/>
      <c r="HI237" s="267"/>
      <c r="HJ237" s="267"/>
      <c r="HK237" s="267"/>
      <c r="HL237" s="267"/>
      <c r="HM237" s="267"/>
      <c r="HN237" s="267"/>
      <c r="HO237" s="267"/>
      <c r="HP237" s="267"/>
      <c r="HQ237" s="267"/>
      <c r="HR237" s="267"/>
      <c r="HS237" s="267"/>
      <c r="HT237" s="267"/>
      <c r="HU237" s="267"/>
      <c r="HV237" s="267"/>
      <c r="HW237" s="267"/>
      <c r="HX237" s="267"/>
      <c r="HY237" s="267"/>
      <c r="HZ237" s="267"/>
      <c r="IA237" s="267"/>
      <c r="IB237" s="267"/>
      <c r="IC237" s="267"/>
      <c r="ID237" s="267"/>
      <c r="IE237" s="267"/>
      <c r="IF237" s="267"/>
      <c r="IG237" s="267"/>
      <c r="IH237" s="267"/>
      <c r="II237" s="267"/>
      <c r="IJ237" s="267"/>
      <c r="IK237" s="267"/>
      <c r="IL237" s="267"/>
      <c r="IM237" s="267"/>
      <c r="IN237" s="267"/>
      <c r="IO237" s="267"/>
      <c r="IP237" s="267"/>
      <c r="IQ237" s="267"/>
      <c r="IR237" s="267"/>
      <c r="IS237" s="267"/>
      <c r="IT237" s="267"/>
      <c r="IU237" s="267"/>
      <c r="IV237" s="267"/>
      <c r="IW237" s="267"/>
      <c r="IX237" s="267"/>
      <c r="IY237" s="267"/>
      <c r="IZ237" s="267"/>
      <c r="JA237" s="267"/>
      <c r="JB237" s="267"/>
      <c r="JC237" s="267"/>
      <c r="JD237" s="267"/>
      <c r="JE237" s="267"/>
      <c r="JF237" s="267"/>
      <c r="JG237" s="267"/>
      <c r="JH237" s="267"/>
      <c r="JI237" s="267"/>
      <c r="JJ237" s="267"/>
      <c r="JK237" s="267"/>
      <c r="JL237" s="267"/>
      <c r="JM237" s="267"/>
      <c r="JN237" s="267"/>
      <c r="JO237" s="267"/>
      <c r="JP237" s="267"/>
      <c r="JQ237" s="267"/>
      <c r="JR237" s="267"/>
      <c r="JS237" s="267"/>
      <c r="JT237" s="267"/>
      <c r="JU237" s="267"/>
      <c r="JV237" s="267"/>
      <c r="JW237" s="267"/>
      <c r="JX237" s="267"/>
      <c r="JY237" s="267"/>
      <c r="JZ237" s="267"/>
      <c r="KA237" s="267"/>
      <c r="KB237" s="267"/>
      <c r="KC237" s="267"/>
      <c r="KD237" s="267"/>
      <c r="KE237" s="267"/>
      <c r="KF237" s="267"/>
      <c r="KG237" s="267"/>
      <c r="KH237" s="267"/>
      <c r="KI237" s="267"/>
      <c r="KJ237" s="267"/>
      <c r="KK237" s="267"/>
      <c r="KL237" s="267"/>
      <c r="KM237" s="267"/>
      <c r="KN237" s="267"/>
      <c r="KO237" s="267"/>
      <c r="KP237" s="267"/>
      <c r="KQ237" s="267"/>
      <c r="KR237" s="267"/>
      <c r="KS237" s="267"/>
      <c r="KT237" s="267"/>
      <c r="KU237" s="267"/>
      <c r="KV237" s="267"/>
      <c r="KW237" s="267"/>
      <c r="KX237" s="267"/>
      <c r="KY237" s="267"/>
      <c r="KZ237" s="267"/>
      <c r="LA237" s="267"/>
      <c r="LB237" s="267"/>
      <c r="LC237" s="267"/>
      <c r="LD237" s="267"/>
      <c r="LE237" s="267"/>
      <c r="LF237" s="267"/>
      <c r="LG237" s="267"/>
      <c r="LH237" s="267"/>
      <c r="LI237" s="267"/>
      <c r="LJ237" s="267"/>
      <c r="LK237" s="267"/>
      <c r="LL237" s="267"/>
      <c r="LM237" s="267"/>
      <c r="LN237" s="267"/>
      <c r="LO237" s="267"/>
      <c r="LP237" s="267"/>
      <c r="LQ237" s="267"/>
      <c r="LR237" s="267"/>
      <c r="LS237" s="267"/>
      <c r="LT237" s="267"/>
      <c r="LU237" s="267"/>
      <c r="LV237" s="267"/>
      <c r="LW237" s="267"/>
      <c r="LX237" s="267"/>
      <c r="LY237" s="267"/>
      <c r="LZ237" s="267"/>
      <c r="MA237" s="267"/>
      <c r="MB237" s="267"/>
      <c r="MC237" s="267"/>
      <c r="MD237" s="267"/>
      <c r="ME237" s="267"/>
      <c r="MF237" s="267"/>
      <c r="MG237" s="267"/>
      <c r="MH237" s="267"/>
      <c r="MI237" s="267"/>
      <c r="MJ237" s="267"/>
      <c r="MK237" s="267"/>
      <c r="ML237" s="267"/>
      <c r="MM237" s="267"/>
      <c r="MN237" s="267"/>
      <c r="MO237" s="267"/>
      <c r="MP237" s="267"/>
      <c r="MQ237" s="267"/>
      <c r="MR237" s="267"/>
      <c r="MS237" s="267"/>
      <c r="MT237" s="267"/>
      <c r="MU237" s="267"/>
      <c r="MV237" s="267"/>
      <c r="MW237" s="267"/>
      <c r="MX237" s="267"/>
      <c r="MY237" s="267"/>
      <c r="MZ237" s="267"/>
      <c r="NA237" s="267"/>
      <c r="NB237" s="267"/>
      <c r="NC237" s="267"/>
      <c r="ND237" s="267"/>
      <c r="NE237" s="267"/>
      <c r="NF237" s="267"/>
      <c r="NG237" s="267"/>
      <c r="NH237" s="267"/>
      <c r="NI237" s="267"/>
      <c r="NJ237" s="267"/>
      <c r="NK237" s="267"/>
      <c r="NL237" s="267"/>
      <c r="NM237" s="267"/>
      <c r="NN237" s="267"/>
      <c r="NO237" s="267"/>
      <c r="NP237" s="267"/>
      <c r="NQ237" s="267"/>
      <c r="NR237" s="267"/>
      <c r="NS237" s="267"/>
      <c r="NT237" s="267"/>
      <c r="NU237" s="267"/>
      <c r="NV237" s="267"/>
      <c r="NW237" s="267"/>
      <c r="NX237" s="267"/>
      <c r="NY237" s="267"/>
      <c r="NZ237" s="267"/>
      <c r="OA237" s="267"/>
      <c r="OB237" s="267"/>
      <c r="OC237" s="267"/>
      <c r="OD237" s="267"/>
      <c r="OE237" s="267"/>
      <c r="OF237" s="267"/>
      <c r="OG237" s="267"/>
      <c r="OH237" s="267"/>
      <c r="OI237" s="267"/>
      <c r="OJ237" s="267"/>
      <c r="OK237" s="267"/>
      <c r="OL237" s="267"/>
      <c r="OM237" s="267"/>
      <c r="ON237" s="267"/>
      <c r="OO237" s="267"/>
      <c r="OP237" s="267"/>
      <c r="OQ237" s="267"/>
      <c r="OR237" s="267"/>
      <c r="OS237" s="267"/>
      <c r="OT237" s="267"/>
      <c r="OU237" s="267"/>
      <c r="OV237" s="267"/>
      <c r="OW237" s="267"/>
      <c r="OX237" s="267"/>
      <c r="OY237" s="267"/>
      <c r="OZ237" s="267"/>
      <c r="PA237" s="267"/>
      <c r="PB237" s="267"/>
      <c r="PC237" s="267"/>
      <c r="PD237" s="267"/>
      <c r="PE237" s="267"/>
      <c r="PF237" s="267"/>
      <c r="PG237" s="267"/>
      <c r="PH237" s="267"/>
      <c r="PI237" s="267"/>
      <c r="PJ237" s="267"/>
      <c r="PK237" s="267"/>
      <c r="PL237" s="267"/>
      <c r="PM237" s="267"/>
      <c r="PN237" s="267"/>
      <c r="PO237" s="267"/>
      <c r="PP237" s="267"/>
      <c r="PQ237" s="267"/>
      <c r="PR237" s="267"/>
      <c r="PS237" s="267"/>
      <c r="PT237" s="267"/>
      <c r="PU237" s="267"/>
      <c r="PV237" s="267"/>
      <c r="PW237" s="267"/>
      <c r="PX237" s="267"/>
      <c r="PY237" s="267"/>
      <c r="PZ237" s="267"/>
      <c r="QA237" s="267"/>
      <c r="QB237" s="267"/>
      <c r="QC237" s="267"/>
      <c r="QD237" s="267"/>
      <c r="QE237" s="267"/>
      <c r="QF237" s="267"/>
      <c r="QG237" s="267"/>
      <c r="QH237" s="267"/>
      <c r="QI237" s="267"/>
      <c r="QJ237" s="267"/>
      <c r="QK237" s="267"/>
      <c r="QL237" s="267"/>
      <c r="QM237" s="267"/>
      <c r="QN237" s="267"/>
      <c r="QO237" s="267"/>
      <c r="QP237" s="267"/>
      <c r="QQ237" s="267"/>
      <c r="QR237" s="267"/>
      <c r="QS237" s="267"/>
      <c r="QT237" s="267"/>
      <c r="QU237" s="267"/>
      <c r="QV237" s="267"/>
      <c r="QW237" s="267"/>
      <c r="QX237" s="267"/>
      <c r="QY237" s="267"/>
      <c r="QZ237" s="267"/>
      <c r="RA237" s="267"/>
      <c r="RB237" s="267"/>
      <c r="RC237" s="267"/>
      <c r="RD237" s="267"/>
      <c r="RE237" s="267"/>
      <c r="RF237" s="267"/>
      <c r="RG237" s="267"/>
      <c r="RH237" s="267"/>
      <c r="RI237" s="267"/>
      <c r="RJ237" s="267"/>
      <c r="RK237" s="267"/>
      <c r="RL237" s="267"/>
      <c r="RM237" s="267"/>
      <c r="RN237" s="267"/>
      <c r="RO237" s="267"/>
      <c r="RP237" s="267"/>
      <c r="RQ237" s="267"/>
      <c r="RR237" s="267"/>
      <c r="RS237" s="267"/>
      <c r="RT237" s="267"/>
      <c r="RU237" s="267"/>
      <c r="RV237" s="267"/>
      <c r="RW237" s="267"/>
      <c r="RX237" s="267"/>
      <c r="RY237" s="267"/>
      <c r="RZ237" s="267"/>
      <c r="SA237" s="267"/>
      <c r="SB237" s="267"/>
      <c r="SC237" s="267"/>
      <c r="SD237" s="267"/>
      <c r="SE237" s="267"/>
      <c r="SF237" s="267"/>
      <c r="SG237" s="267"/>
      <c r="SH237" s="267"/>
      <c r="SI237" s="267"/>
      <c r="SJ237" s="267"/>
      <c r="SK237" s="267"/>
      <c r="SL237" s="267"/>
      <c r="SM237" s="267"/>
      <c r="SN237" s="267"/>
      <c r="SO237" s="267"/>
      <c r="SP237" s="267"/>
      <c r="SQ237" s="267"/>
      <c r="SR237" s="267"/>
      <c r="SS237" s="267"/>
      <c r="ST237" s="267"/>
      <c r="SU237" s="267"/>
      <c r="SV237" s="267"/>
      <c r="SW237" s="267"/>
      <c r="SX237" s="267"/>
      <c r="SY237" s="267"/>
      <c r="SZ237" s="267"/>
      <c r="TA237" s="267"/>
      <c r="TB237" s="267"/>
      <c r="TC237" s="267"/>
      <c r="TD237" s="267"/>
      <c r="TE237" s="267"/>
      <c r="TF237" s="267"/>
      <c r="TG237" s="267"/>
      <c r="TH237" s="267"/>
      <c r="TI237" s="267"/>
      <c r="TJ237" s="267"/>
      <c r="TK237" s="267"/>
      <c r="TL237" s="267"/>
      <c r="TM237" s="267"/>
      <c r="TN237" s="267"/>
      <c r="TO237" s="267"/>
      <c r="TP237" s="267"/>
      <c r="TQ237" s="267"/>
      <c r="TR237" s="267"/>
      <c r="TS237" s="267"/>
      <c r="TT237" s="267"/>
      <c r="TU237" s="267"/>
      <c r="TV237" s="267"/>
      <c r="TW237" s="267"/>
      <c r="TX237" s="267"/>
      <c r="TY237" s="267"/>
      <c r="TZ237" s="267"/>
      <c r="UA237" s="267"/>
      <c r="UB237" s="267"/>
      <c r="UC237" s="267"/>
      <c r="UD237" s="267"/>
      <c r="UE237" s="267"/>
      <c r="UF237" s="267"/>
      <c r="UG237" s="267"/>
      <c r="UH237" s="267"/>
      <c r="UI237" s="267"/>
      <c r="UJ237" s="267"/>
      <c r="UK237" s="267"/>
      <c r="UL237" s="267"/>
      <c r="UM237" s="267"/>
      <c r="UN237" s="267"/>
      <c r="UO237" s="267"/>
      <c r="UP237" s="267"/>
      <c r="UQ237" s="267"/>
      <c r="UR237" s="267"/>
      <c r="US237" s="267"/>
      <c r="UT237" s="267"/>
      <c r="UU237" s="267"/>
      <c r="UV237" s="267"/>
      <c r="UW237" s="267"/>
      <c r="UX237" s="267"/>
      <c r="UY237" s="267"/>
      <c r="UZ237" s="267"/>
      <c r="VA237" s="267"/>
      <c r="VB237" s="267"/>
      <c r="VC237" s="267"/>
      <c r="VD237" s="267"/>
      <c r="VE237" s="267"/>
      <c r="VF237" s="267"/>
      <c r="VG237" s="267"/>
      <c r="VH237" s="267"/>
      <c r="VI237" s="267"/>
      <c r="VJ237" s="267"/>
      <c r="VK237" s="267"/>
      <c r="VL237" s="267"/>
      <c r="VM237" s="267"/>
      <c r="VN237" s="267"/>
      <c r="VO237" s="267"/>
      <c r="VP237" s="267"/>
      <c r="VQ237" s="267"/>
      <c r="VR237" s="267"/>
      <c r="VS237" s="267"/>
      <c r="VT237" s="267"/>
      <c r="VU237" s="267"/>
      <c r="VV237" s="267"/>
      <c r="VW237" s="267"/>
      <c r="VX237" s="267"/>
      <c r="VY237" s="267"/>
      <c r="VZ237" s="267"/>
      <c r="WA237" s="267"/>
      <c r="WB237" s="267"/>
      <c r="WC237" s="267"/>
      <c r="WD237" s="267"/>
      <c r="WE237" s="267"/>
      <c r="WF237" s="267"/>
      <c r="WG237" s="267"/>
      <c r="WH237" s="267"/>
      <c r="WI237" s="267"/>
      <c r="WJ237" s="267"/>
      <c r="WK237" s="267"/>
      <c r="WL237" s="267"/>
      <c r="WM237" s="267"/>
      <c r="WN237" s="267"/>
      <c r="WO237" s="267"/>
      <c r="WP237" s="267"/>
      <c r="WQ237" s="267"/>
      <c r="WR237" s="267"/>
      <c r="WS237" s="267"/>
      <c r="WT237" s="267"/>
      <c r="WU237" s="267"/>
      <c r="WV237" s="267"/>
      <c r="WW237" s="267"/>
      <c r="WX237" s="267"/>
      <c r="WY237" s="267"/>
      <c r="WZ237" s="267"/>
      <c r="XA237" s="267"/>
      <c r="XB237" s="267"/>
      <c r="XC237" s="267"/>
      <c r="XD237" s="267"/>
      <c r="XE237" s="267"/>
      <c r="XF237" s="267"/>
      <c r="XG237" s="267"/>
      <c r="XH237" s="267"/>
      <c r="XI237" s="267"/>
      <c r="XJ237" s="267"/>
      <c r="XK237" s="267"/>
      <c r="XL237" s="267"/>
      <c r="XM237" s="267"/>
      <c r="XN237" s="267"/>
      <c r="XO237" s="267"/>
      <c r="XP237" s="267"/>
      <c r="XQ237" s="267"/>
      <c r="XR237" s="267"/>
      <c r="XS237" s="267"/>
      <c r="XT237" s="267"/>
      <c r="XU237" s="267"/>
      <c r="XV237" s="267"/>
      <c r="XW237" s="267"/>
      <c r="XX237" s="267"/>
      <c r="XY237" s="267"/>
      <c r="XZ237" s="267"/>
      <c r="YA237" s="267"/>
      <c r="YB237" s="267"/>
      <c r="YC237" s="267"/>
      <c r="YD237" s="267"/>
      <c r="YE237" s="267"/>
      <c r="YF237" s="267"/>
      <c r="YG237" s="267"/>
      <c r="YH237" s="267"/>
      <c r="YI237" s="267"/>
      <c r="YJ237" s="267"/>
      <c r="YK237" s="267"/>
      <c r="YL237" s="267"/>
      <c r="YM237" s="267"/>
      <c r="YN237" s="267"/>
      <c r="YO237" s="267"/>
      <c r="YP237" s="267"/>
      <c r="YQ237" s="267"/>
      <c r="YR237" s="267"/>
      <c r="YS237" s="267"/>
      <c r="YT237" s="267"/>
      <c r="YU237" s="267"/>
      <c r="YV237" s="267"/>
      <c r="YW237" s="267"/>
      <c r="YX237" s="267"/>
      <c r="YY237" s="267"/>
      <c r="YZ237" s="267"/>
      <c r="ZA237" s="267"/>
      <c r="ZB237" s="267"/>
      <c r="ZC237" s="267"/>
      <c r="ZD237" s="267"/>
      <c r="ZE237" s="267"/>
      <c r="ZF237" s="267"/>
      <c r="ZG237" s="267"/>
      <c r="ZH237" s="267"/>
      <c r="ZI237" s="267"/>
      <c r="ZJ237" s="267"/>
      <c r="ZK237" s="267"/>
      <c r="ZL237" s="267"/>
      <c r="ZM237" s="267"/>
      <c r="ZN237" s="267"/>
      <c r="ZO237" s="267"/>
      <c r="ZP237" s="267"/>
      <c r="ZQ237" s="267"/>
      <c r="ZR237" s="267"/>
      <c r="ZS237" s="267"/>
      <c r="ZT237" s="267"/>
      <c r="ZU237" s="267"/>
      <c r="ZV237" s="267"/>
      <c r="ZW237" s="267"/>
      <c r="ZX237" s="267"/>
      <c r="ZY237" s="267"/>
      <c r="ZZ237" s="267"/>
      <c r="AAA237" s="267"/>
      <c r="AAB237" s="267"/>
      <c r="AAC237" s="267"/>
      <c r="AAD237" s="267"/>
      <c r="AAE237" s="267"/>
      <c r="AAF237" s="267"/>
      <c r="AAG237" s="267"/>
      <c r="AAH237" s="267"/>
      <c r="AAI237" s="267"/>
      <c r="AAJ237" s="267"/>
      <c r="AAK237" s="267"/>
      <c r="AAL237" s="267"/>
      <c r="AAM237" s="267"/>
      <c r="AAN237" s="267"/>
      <c r="AAO237" s="267"/>
      <c r="AAP237" s="267"/>
      <c r="AAQ237" s="267"/>
      <c r="AAR237" s="267"/>
      <c r="AAS237" s="267"/>
      <c r="AAT237" s="267"/>
      <c r="AAU237" s="267"/>
      <c r="AAV237" s="267"/>
      <c r="AAW237" s="267"/>
      <c r="AAX237" s="267"/>
      <c r="AAY237" s="267"/>
      <c r="AAZ237" s="267"/>
      <c r="ABA237" s="267"/>
      <c r="ABB237" s="267"/>
      <c r="ABC237" s="267"/>
      <c r="ABD237" s="267"/>
      <c r="ABE237" s="267"/>
      <c r="ABF237" s="267"/>
      <c r="ABG237" s="267"/>
      <c r="ABH237" s="267"/>
      <c r="ABI237" s="267"/>
      <c r="ABJ237" s="267"/>
      <c r="ABK237" s="267"/>
      <c r="ABL237" s="267"/>
      <c r="ABM237" s="267"/>
      <c r="ABN237" s="267"/>
      <c r="ABO237" s="267"/>
      <c r="ABP237" s="267"/>
      <c r="ABQ237" s="267"/>
      <c r="ABR237" s="267"/>
      <c r="ABS237" s="267"/>
      <c r="ABT237" s="267"/>
      <c r="ABU237" s="267"/>
      <c r="ABV237" s="267"/>
      <c r="ABW237" s="267"/>
      <c r="ABX237" s="267"/>
      <c r="ABY237" s="267"/>
      <c r="ABZ237" s="267"/>
      <c r="ACA237" s="267"/>
      <c r="ACB237" s="267"/>
      <c r="ACC237" s="267"/>
      <c r="ACD237" s="267"/>
      <c r="ACE237" s="267"/>
      <c r="ACF237" s="267"/>
      <c r="ACG237" s="267"/>
      <c r="ACH237" s="267"/>
      <c r="ACI237" s="267"/>
      <c r="ACJ237" s="267"/>
      <c r="ACK237" s="267"/>
      <c r="ACL237" s="267"/>
      <c r="ACM237" s="267"/>
      <c r="ACN237" s="267"/>
      <c r="ACO237" s="267"/>
      <c r="ACP237" s="267"/>
      <c r="ACQ237" s="267"/>
      <c r="ACR237" s="267"/>
      <c r="ACS237" s="267"/>
      <c r="ACT237" s="267"/>
      <c r="ACU237" s="267"/>
      <c r="ACV237" s="267"/>
      <c r="ACW237" s="267"/>
      <c r="ACX237" s="267"/>
      <c r="ACY237" s="267"/>
      <c r="ACZ237" s="267"/>
      <c r="ADA237" s="267"/>
      <c r="ADB237" s="267"/>
      <c r="ADC237" s="267"/>
      <c r="ADD237" s="267"/>
      <c r="ADE237" s="267"/>
      <c r="ADF237" s="267"/>
      <c r="ADG237" s="267"/>
      <c r="ADH237" s="267"/>
      <c r="ADI237" s="267"/>
      <c r="ADJ237" s="267"/>
      <c r="ADK237" s="267"/>
      <c r="ADL237" s="267"/>
      <c r="ADM237" s="267"/>
      <c r="ADN237" s="267"/>
      <c r="ADO237" s="267"/>
      <c r="ADP237" s="267"/>
      <c r="ADQ237" s="267"/>
      <c r="ADR237" s="267"/>
      <c r="ADS237" s="267"/>
      <c r="ADT237" s="267"/>
      <c r="ADU237" s="267"/>
      <c r="ADV237" s="267"/>
      <c r="ADW237" s="267"/>
      <c r="ADX237" s="267"/>
      <c r="ADY237" s="267"/>
      <c r="ADZ237" s="267"/>
      <c r="AEA237" s="267"/>
      <c r="AEB237" s="267"/>
      <c r="AEC237" s="267"/>
      <c r="AED237" s="267"/>
      <c r="AEE237" s="267"/>
      <c r="AEF237" s="267"/>
      <c r="AEG237" s="267"/>
      <c r="AEH237" s="267"/>
      <c r="AEI237" s="267"/>
      <c r="AEJ237" s="267"/>
      <c r="AEK237" s="267"/>
      <c r="AEL237" s="267"/>
      <c r="AEM237" s="267"/>
      <c r="AEN237" s="267"/>
      <c r="AEO237" s="267"/>
      <c r="AEP237" s="267"/>
      <c r="AEQ237" s="267"/>
      <c r="AER237" s="267"/>
      <c r="AES237" s="267"/>
      <c r="AET237" s="267"/>
      <c r="AEU237" s="267"/>
      <c r="AEV237" s="267"/>
      <c r="AEW237" s="267"/>
      <c r="AEX237" s="267"/>
      <c r="AEY237" s="267"/>
      <c r="AEZ237" s="267"/>
      <c r="AFA237" s="267"/>
      <c r="AFB237" s="267"/>
      <c r="AFC237" s="267"/>
      <c r="AFD237" s="267"/>
      <c r="AFE237" s="267"/>
      <c r="AFF237" s="267"/>
      <c r="AFG237" s="267"/>
      <c r="AFH237" s="267"/>
      <c r="AFI237" s="267"/>
      <c r="AFJ237" s="267"/>
      <c r="AFK237" s="267"/>
      <c r="AFL237" s="267"/>
      <c r="AFM237" s="267"/>
      <c r="AFN237" s="267"/>
      <c r="AFO237" s="267"/>
      <c r="AFP237" s="267"/>
      <c r="AFQ237" s="267"/>
      <c r="AFR237" s="267"/>
      <c r="AFS237" s="267"/>
      <c r="AFT237" s="267"/>
      <c r="AFU237" s="267"/>
      <c r="AFV237" s="267"/>
      <c r="AFW237" s="267"/>
      <c r="AFX237" s="267"/>
      <c r="AFY237" s="267"/>
      <c r="AFZ237" s="267"/>
      <c r="AGA237" s="267"/>
      <c r="AGB237" s="267"/>
      <c r="AGC237" s="267"/>
      <c r="AGD237" s="267"/>
      <c r="AGE237" s="267"/>
      <c r="AGF237" s="267"/>
      <c r="AGG237" s="267"/>
      <c r="AGH237" s="267"/>
      <c r="AGI237" s="267"/>
      <c r="AGJ237" s="267"/>
      <c r="AGK237" s="267"/>
      <c r="AGL237" s="267"/>
      <c r="AGM237" s="267"/>
      <c r="AGN237" s="267"/>
      <c r="AGO237" s="267"/>
      <c r="AGP237" s="267"/>
      <c r="AGQ237" s="267"/>
      <c r="AGR237" s="267"/>
      <c r="AGS237" s="267"/>
      <c r="AGT237" s="267"/>
      <c r="AGU237" s="267"/>
      <c r="AGV237" s="267"/>
      <c r="AGW237" s="267"/>
      <c r="AGX237" s="267"/>
      <c r="AGY237" s="267"/>
      <c r="AGZ237" s="267"/>
      <c r="AHA237" s="267"/>
      <c r="AHB237" s="267"/>
      <c r="AHC237" s="267"/>
      <c r="AHD237" s="267"/>
      <c r="AHE237" s="267"/>
      <c r="AHF237" s="267"/>
      <c r="AHG237" s="267"/>
      <c r="AHH237" s="267"/>
      <c r="AHI237" s="267"/>
      <c r="AHJ237" s="267"/>
      <c r="AHK237" s="267"/>
      <c r="AHL237" s="267"/>
      <c r="AHM237" s="267"/>
      <c r="AHN237" s="267"/>
      <c r="AHO237" s="267"/>
      <c r="AHP237" s="267"/>
      <c r="AHQ237" s="267"/>
      <c r="AHR237" s="267"/>
      <c r="AHS237" s="267"/>
      <c r="AHT237" s="267"/>
      <c r="AHU237" s="267"/>
      <c r="AHV237" s="267"/>
      <c r="AHW237" s="267"/>
      <c r="AHX237" s="267"/>
      <c r="AHY237" s="267"/>
      <c r="AHZ237" s="267"/>
      <c r="AIA237" s="267"/>
      <c r="AIB237" s="267"/>
      <c r="AIC237" s="267"/>
      <c r="AID237" s="267"/>
      <c r="AIE237" s="267"/>
      <c r="AIF237" s="267"/>
      <c r="AIG237" s="267"/>
      <c r="AIH237" s="267"/>
      <c r="AII237" s="267"/>
      <c r="AIJ237" s="267"/>
      <c r="AIK237" s="267"/>
      <c r="AIL237" s="267"/>
      <c r="AIM237" s="267"/>
      <c r="AIN237" s="267"/>
      <c r="AIO237" s="267"/>
      <c r="AIP237" s="267"/>
      <c r="AIQ237" s="267"/>
      <c r="AIR237" s="267"/>
      <c r="AIS237" s="267"/>
      <c r="AIT237" s="267"/>
      <c r="AIU237" s="267"/>
      <c r="AIV237" s="267"/>
      <c r="AIW237" s="267"/>
      <c r="AIX237" s="267"/>
      <c r="AIY237" s="267"/>
      <c r="AIZ237" s="267"/>
      <c r="AJA237" s="267"/>
      <c r="AJB237" s="267"/>
      <c r="AJC237" s="267"/>
      <c r="AJD237" s="267"/>
      <c r="AJE237" s="267"/>
      <c r="AJF237" s="267"/>
      <c r="AJG237" s="267"/>
      <c r="AJH237" s="267"/>
      <c r="AJI237" s="267"/>
      <c r="AJJ237" s="267"/>
      <c r="AJK237" s="267"/>
      <c r="AJL237" s="267"/>
      <c r="AJM237" s="267"/>
      <c r="AJN237" s="267"/>
      <c r="AJO237" s="267"/>
      <c r="AJP237" s="267"/>
      <c r="AJQ237" s="267"/>
      <c r="AJR237" s="267"/>
      <c r="AJS237" s="267"/>
      <c r="AJT237" s="267"/>
      <c r="AJU237" s="267"/>
      <c r="AJV237" s="267"/>
      <c r="AJW237" s="267"/>
      <c r="AJX237" s="267"/>
      <c r="AJY237" s="267"/>
      <c r="AJZ237" s="267"/>
      <c r="AKA237" s="267"/>
      <c r="AKB237" s="267"/>
      <c r="AKC237" s="267"/>
      <c r="AKD237" s="267"/>
      <c r="AKE237" s="267"/>
      <c r="AKF237" s="267"/>
      <c r="AKG237" s="267"/>
      <c r="AKH237" s="267"/>
      <c r="AKI237" s="267"/>
      <c r="AKJ237" s="267"/>
      <c r="AKK237" s="267"/>
      <c r="AKL237" s="267"/>
      <c r="AKM237" s="267"/>
      <c r="AKN237" s="267"/>
      <c r="AKO237" s="267"/>
      <c r="AKP237" s="267"/>
      <c r="AKQ237" s="267"/>
      <c r="AKR237" s="267"/>
      <c r="AKS237" s="267"/>
      <c r="AKT237" s="267"/>
      <c r="AKU237" s="267"/>
      <c r="AKV237" s="267"/>
      <c r="AKW237" s="267"/>
      <c r="AKX237" s="267"/>
      <c r="AKY237" s="267"/>
      <c r="AKZ237" s="267"/>
      <c r="ALA237" s="267"/>
      <c r="ALB237" s="267"/>
      <c r="ALC237" s="267"/>
      <c r="ALD237" s="267"/>
      <c r="ALE237" s="267"/>
      <c r="ALF237" s="267"/>
      <c r="ALG237" s="267"/>
      <c r="ALH237" s="267"/>
      <c r="ALI237" s="267"/>
      <c r="ALJ237" s="267"/>
      <c r="ALK237" s="267"/>
      <c r="ALL237" s="267"/>
      <c r="ALM237" s="267"/>
      <c r="ALN237" s="267"/>
      <c r="ALO237" s="267"/>
      <c r="ALP237" s="267"/>
      <c r="ALQ237" s="267"/>
      <c r="ALR237" s="267"/>
      <c r="ALS237" s="267"/>
      <c r="ALT237" s="267"/>
      <c r="ALU237" s="267"/>
      <c r="ALV237" s="267"/>
      <c r="ALW237" s="267"/>
      <c r="ALX237" s="267"/>
      <c r="ALY237" s="267"/>
      <c r="ALZ237" s="267"/>
      <c r="AMA237" s="267"/>
      <c r="AMB237" s="267"/>
      <c r="AMC237" s="267"/>
      <c r="AMD237" s="267"/>
      <c r="AME237" s="267"/>
      <c r="AMF237" s="267"/>
      <c r="AMG237" s="267"/>
      <c r="AMH237" s="267"/>
    </row>
    <row r="238" spans="1:1024" s="239" customFormat="1" ht="12.75">
      <c r="A238" s="1055" t="s">
        <v>2495</v>
      </c>
      <c r="B238" s="1007" t="s">
        <v>2496</v>
      </c>
      <c r="C238" s="1047">
        <v>154900000</v>
      </c>
      <c r="D238" s="1047">
        <v>-30300000</v>
      </c>
      <c r="E238" s="1047">
        <v>124600000</v>
      </c>
      <c r="F238" s="1047">
        <v>103871996.2</v>
      </c>
      <c r="G238" s="1047">
        <v>20728003.800000001</v>
      </c>
      <c r="H238" s="1054">
        <f t="shared" si="3"/>
        <v>0.83364362921348312</v>
      </c>
      <c r="I238" s="100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267"/>
      <c r="AG238" s="267"/>
      <c r="AH238" s="267"/>
      <c r="AI238" s="267"/>
      <c r="AJ238" s="267"/>
      <c r="AK238" s="267"/>
      <c r="AL238" s="267"/>
      <c r="AM238" s="267"/>
      <c r="AN238" s="267"/>
      <c r="AO238" s="267"/>
      <c r="AP238" s="267"/>
      <c r="AQ238" s="267"/>
      <c r="AR238" s="267"/>
      <c r="AS238" s="267"/>
      <c r="AT238" s="267"/>
      <c r="AU238" s="267"/>
      <c r="AV238" s="267"/>
      <c r="AW238" s="267"/>
      <c r="AX238" s="267"/>
      <c r="AY238" s="267"/>
      <c r="AZ238" s="267"/>
      <c r="BA238" s="267"/>
      <c r="BB238" s="267"/>
      <c r="BC238" s="267"/>
      <c r="BD238" s="267"/>
      <c r="BE238" s="267"/>
      <c r="BF238" s="267"/>
      <c r="BG238" s="267"/>
      <c r="BH238" s="267"/>
      <c r="BI238" s="267"/>
      <c r="BJ238" s="267"/>
      <c r="BK238" s="267"/>
      <c r="BL238" s="267"/>
      <c r="BM238" s="267"/>
      <c r="BN238" s="267"/>
      <c r="BO238" s="267"/>
      <c r="BP238" s="267"/>
      <c r="BQ238" s="267"/>
      <c r="BR238" s="267"/>
      <c r="BS238" s="267"/>
      <c r="BT238" s="267"/>
      <c r="BU238" s="267"/>
      <c r="BV238" s="267"/>
      <c r="BW238" s="267"/>
      <c r="BX238" s="267"/>
      <c r="BY238" s="267"/>
      <c r="BZ238" s="267"/>
      <c r="CA238" s="267"/>
      <c r="CB238" s="267"/>
      <c r="CC238" s="267"/>
      <c r="CD238" s="267"/>
      <c r="CE238" s="267"/>
      <c r="CF238" s="267"/>
      <c r="CG238" s="267"/>
      <c r="CH238" s="267"/>
      <c r="CI238" s="267"/>
      <c r="CJ238" s="267"/>
      <c r="CK238" s="267"/>
      <c r="CL238" s="267"/>
      <c r="CM238" s="267"/>
      <c r="CN238" s="267"/>
      <c r="CO238" s="267"/>
      <c r="CP238" s="267"/>
      <c r="CQ238" s="267"/>
      <c r="CR238" s="267"/>
      <c r="CS238" s="267"/>
      <c r="CT238" s="267"/>
      <c r="CU238" s="267"/>
      <c r="CV238" s="267"/>
      <c r="CW238" s="267"/>
      <c r="CX238" s="267"/>
      <c r="CY238" s="267"/>
      <c r="CZ238" s="267"/>
      <c r="DA238" s="267"/>
      <c r="DB238" s="267"/>
      <c r="DC238" s="267"/>
      <c r="DD238" s="267"/>
      <c r="DE238" s="267"/>
      <c r="DF238" s="267"/>
      <c r="DG238" s="267"/>
      <c r="DH238" s="267"/>
      <c r="DI238" s="267"/>
      <c r="DJ238" s="267"/>
      <c r="DK238" s="267"/>
      <c r="DL238" s="267"/>
      <c r="DM238" s="267"/>
      <c r="DN238" s="267"/>
      <c r="DO238" s="267"/>
      <c r="DP238" s="267"/>
      <c r="DQ238" s="267"/>
      <c r="DR238" s="267"/>
      <c r="DS238" s="267"/>
      <c r="DT238" s="267"/>
      <c r="DU238" s="267"/>
      <c r="DV238" s="267"/>
      <c r="DW238" s="267"/>
      <c r="DX238" s="267"/>
      <c r="DY238" s="267"/>
      <c r="DZ238" s="267"/>
      <c r="EA238" s="267"/>
      <c r="EB238" s="267"/>
      <c r="EC238" s="267"/>
      <c r="ED238" s="267"/>
      <c r="EE238" s="267"/>
      <c r="EF238" s="267"/>
      <c r="EG238" s="267"/>
      <c r="EH238" s="267"/>
      <c r="EI238" s="267"/>
      <c r="EJ238" s="267"/>
      <c r="EK238" s="267"/>
      <c r="EL238" s="267"/>
      <c r="EM238" s="267"/>
      <c r="EN238" s="267"/>
      <c r="EO238" s="267"/>
      <c r="EP238" s="267"/>
      <c r="EQ238" s="267"/>
      <c r="ER238" s="267"/>
      <c r="ES238" s="267"/>
      <c r="ET238" s="267"/>
      <c r="EU238" s="267"/>
      <c r="EV238" s="267"/>
      <c r="EW238" s="267"/>
      <c r="EX238" s="267"/>
      <c r="EY238" s="267"/>
      <c r="EZ238" s="267"/>
      <c r="FA238" s="267"/>
      <c r="FB238" s="267"/>
      <c r="FC238" s="267"/>
      <c r="FD238" s="267"/>
      <c r="FE238" s="267"/>
      <c r="FF238" s="267"/>
      <c r="FG238" s="267"/>
      <c r="FH238" s="267"/>
      <c r="FI238" s="267"/>
      <c r="FJ238" s="267"/>
      <c r="FK238" s="267"/>
      <c r="FL238" s="267"/>
      <c r="FM238" s="267"/>
      <c r="FN238" s="267"/>
      <c r="FO238" s="267"/>
      <c r="FP238" s="267"/>
      <c r="FQ238" s="267"/>
      <c r="FR238" s="267"/>
      <c r="FS238" s="267"/>
      <c r="FT238" s="267"/>
      <c r="FU238" s="267"/>
      <c r="FV238" s="267"/>
      <c r="FW238" s="267"/>
      <c r="FX238" s="267"/>
      <c r="FY238" s="267"/>
      <c r="FZ238" s="267"/>
      <c r="GA238" s="267"/>
      <c r="GB238" s="267"/>
      <c r="GC238" s="267"/>
      <c r="GD238" s="267"/>
      <c r="GE238" s="267"/>
      <c r="GF238" s="267"/>
      <c r="GG238" s="267"/>
      <c r="GH238" s="267"/>
      <c r="GI238" s="267"/>
      <c r="GJ238" s="267"/>
      <c r="GK238" s="267"/>
      <c r="GL238" s="267"/>
      <c r="GM238" s="267"/>
      <c r="GN238" s="267"/>
      <c r="GO238" s="267"/>
      <c r="GP238" s="267"/>
      <c r="GQ238" s="267"/>
      <c r="GR238" s="267"/>
      <c r="GS238" s="267"/>
      <c r="GT238" s="267"/>
      <c r="GU238" s="267"/>
      <c r="GV238" s="267"/>
      <c r="GW238" s="267"/>
      <c r="GX238" s="267"/>
      <c r="GY238" s="267"/>
      <c r="GZ238" s="267"/>
      <c r="HA238" s="267"/>
      <c r="HB238" s="267"/>
      <c r="HC238" s="267"/>
      <c r="HD238" s="267"/>
      <c r="HE238" s="267"/>
      <c r="HF238" s="267"/>
      <c r="HG238" s="267"/>
      <c r="HH238" s="267"/>
      <c r="HI238" s="267"/>
      <c r="HJ238" s="267"/>
      <c r="HK238" s="267"/>
      <c r="HL238" s="267"/>
      <c r="HM238" s="267"/>
      <c r="HN238" s="267"/>
      <c r="HO238" s="267"/>
      <c r="HP238" s="267"/>
      <c r="HQ238" s="267"/>
      <c r="HR238" s="267"/>
      <c r="HS238" s="267"/>
      <c r="HT238" s="267"/>
      <c r="HU238" s="267"/>
      <c r="HV238" s="267"/>
      <c r="HW238" s="267"/>
      <c r="HX238" s="267"/>
      <c r="HY238" s="267"/>
      <c r="HZ238" s="267"/>
      <c r="IA238" s="267"/>
      <c r="IB238" s="267"/>
      <c r="IC238" s="267"/>
      <c r="ID238" s="267"/>
      <c r="IE238" s="267"/>
      <c r="IF238" s="267"/>
      <c r="IG238" s="267"/>
      <c r="IH238" s="267"/>
      <c r="II238" s="267"/>
      <c r="IJ238" s="267"/>
      <c r="IK238" s="267"/>
      <c r="IL238" s="267"/>
      <c r="IM238" s="267"/>
      <c r="IN238" s="267"/>
      <c r="IO238" s="267"/>
      <c r="IP238" s="267"/>
      <c r="IQ238" s="267"/>
      <c r="IR238" s="267"/>
      <c r="IS238" s="267"/>
      <c r="IT238" s="267"/>
      <c r="IU238" s="267"/>
      <c r="IV238" s="267"/>
      <c r="IW238" s="267"/>
      <c r="IX238" s="267"/>
      <c r="IY238" s="267"/>
      <c r="IZ238" s="267"/>
      <c r="JA238" s="267"/>
      <c r="JB238" s="267"/>
      <c r="JC238" s="267"/>
      <c r="JD238" s="267"/>
      <c r="JE238" s="267"/>
      <c r="JF238" s="267"/>
      <c r="JG238" s="267"/>
      <c r="JH238" s="267"/>
      <c r="JI238" s="267"/>
      <c r="JJ238" s="267"/>
      <c r="JK238" s="267"/>
      <c r="JL238" s="267"/>
      <c r="JM238" s="267"/>
      <c r="JN238" s="267"/>
      <c r="JO238" s="267"/>
      <c r="JP238" s="267"/>
      <c r="JQ238" s="267"/>
      <c r="JR238" s="267"/>
      <c r="JS238" s="267"/>
      <c r="JT238" s="267"/>
      <c r="JU238" s="267"/>
      <c r="JV238" s="267"/>
      <c r="JW238" s="267"/>
      <c r="JX238" s="267"/>
      <c r="JY238" s="267"/>
      <c r="JZ238" s="267"/>
      <c r="KA238" s="267"/>
      <c r="KB238" s="267"/>
      <c r="KC238" s="267"/>
      <c r="KD238" s="267"/>
      <c r="KE238" s="267"/>
      <c r="KF238" s="267"/>
      <c r="KG238" s="267"/>
      <c r="KH238" s="267"/>
      <c r="KI238" s="267"/>
      <c r="KJ238" s="267"/>
      <c r="KK238" s="267"/>
      <c r="KL238" s="267"/>
      <c r="KM238" s="267"/>
      <c r="KN238" s="267"/>
      <c r="KO238" s="267"/>
      <c r="KP238" s="267"/>
      <c r="KQ238" s="267"/>
      <c r="KR238" s="267"/>
      <c r="KS238" s="267"/>
      <c r="KT238" s="267"/>
      <c r="KU238" s="267"/>
      <c r="KV238" s="267"/>
      <c r="KW238" s="267"/>
      <c r="KX238" s="267"/>
      <c r="KY238" s="267"/>
      <c r="KZ238" s="267"/>
      <c r="LA238" s="267"/>
      <c r="LB238" s="267"/>
      <c r="LC238" s="267"/>
      <c r="LD238" s="267"/>
      <c r="LE238" s="267"/>
      <c r="LF238" s="267"/>
      <c r="LG238" s="267"/>
      <c r="LH238" s="267"/>
      <c r="LI238" s="267"/>
      <c r="LJ238" s="267"/>
      <c r="LK238" s="267"/>
      <c r="LL238" s="267"/>
      <c r="LM238" s="267"/>
      <c r="LN238" s="267"/>
      <c r="LO238" s="267"/>
      <c r="LP238" s="267"/>
      <c r="LQ238" s="267"/>
      <c r="LR238" s="267"/>
      <c r="LS238" s="267"/>
      <c r="LT238" s="267"/>
      <c r="LU238" s="267"/>
      <c r="LV238" s="267"/>
      <c r="LW238" s="267"/>
      <c r="LX238" s="267"/>
      <c r="LY238" s="267"/>
      <c r="LZ238" s="267"/>
      <c r="MA238" s="267"/>
      <c r="MB238" s="267"/>
      <c r="MC238" s="267"/>
      <c r="MD238" s="267"/>
      <c r="ME238" s="267"/>
      <c r="MF238" s="267"/>
      <c r="MG238" s="267"/>
      <c r="MH238" s="267"/>
      <c r="MI238" s="267"/>
      <c r="MJ238" s="267"/>
      <c r="MK238" s="267"/>
      <c r="ML238" s="267"/>
      <c r="MM238" s="267"/>
      <c r="MN238" s="267"/>
      <c r="MO238" s="267"/>
      <c r="MP238" s="267"/>
      <c r="MQ238" s="267"/>
      <c r="MR238" s="267"/>
      <c r="MS238" s="267"/>
      <c r="MT238" s="267"/>
      <c r="MU238" s="267"/>
      <c r="MV238" s="267"/>
      <c r="MW238" s="267"/>
      <c r="MX238" s="267"/>
      <c r="MY238" s="267"/>
      <c r="MZ238" s="267"/>
      <c r="NA238" s="267"/>
      <c r="NB238" s="267"/>
      <c r="NC238" s="267"/>
      <c r="ND238" s="267"/>
      <c r="NE238" s="267"/>
      <c r="NF238" s="267"/>
      <c r="NG238" s="267"/>
      <c r="NH238" s="267"/>
      <c r="NI238" s="267"/>
      <c r="NJ238" s="267"/>
      <c r="NK238" s="267"/>
      <c r="NL238" s="267"/>
      <c r="NM238" s="267"/>
      <c r="NN238" s="267"/>
      <c r="NO238" s="267"/>
      <c r="NP238" s="267"/>
      <c r="NQ238" s="267"/>
      <c r="NR238" s="267"/>
      <c r="NS238" s="267"/>
      <c r="NT238" s="267"/>
      <c r="NU238" s="267"/>
      <c r="NV238" s="267"/>
      <c r="NW238" s="267"/>
      <c r="NX238" s="267"/>
      <c r="NY238" s="267"/>
      <c r="NZ238" s="267"/>
      <c r="OA238" s="267"/>
      <c r="OB238" s="267"/>
      <c r="OC238" s="267"/>
      <c r="OD238" s="267"/>
      <c r="OE238" s="267"/>
      <c r="OF238" s="267"/>
      <c r="OG238" s="267"/>
      <c r="OH238" s="267"/>
      <c r="OI238" s="267"/>
      <c r="OJ238" s="267"/>
      <c r="OK238" s="267"/>
      <c r="OL238" s="267"/>
      <c r="OM238" s="267"/>
      <c r="ON238" s="267"/>
      <c r="OO238" s="267"/>
      <c r="OP238" s="267"/>
      <c r="OQ238" s="267"/>
      <c r="OR238" s="267"/>
      <c r="OS238" s="267"/>
      <c r="OT238" s="267"/>
      <c r="OU238" s="267"/>
      <c r="OV238" s="267"/>
      <c r="OW238" s="267"/>
      <c r="OX238" s="267"/>
      <c r="OY238" s="267"/>
      <c r="OZ238" s="267"/>
      <c r="PA238" s="267"/>
      <c r="PB238" s="267"/>
      <c r="PC238" s="267"/>
      <c r="PD238" s="267"/>
      <c r="PE238" s="267"/>
      <c r="PF238" s="267"/>
      <c r="PG238" s="267"/>
      <c r="PH238" s="267"/>
      <c r="PI238" s="267"/>
      <c r="PJ238" s="267"/>
      <c r="PK238" s="267"/>
      <c r="PL238" s="267"/>
      <c r="PM238" s="267"/>
      <c r="PN238" s="267"/>
      <c r="PO238" s="267"/>
      <c r="PP238" s="267"/>
      <c r="PQ238" s="267"/>
      <c r="PR238" s="267"/>
      <c r="PS238" s="267"/>
      <c r="PT238" s="267"/>
      <c r="PU238" s="267"/>
      <c r="PV238" s="267"/>
      <c r="PW238" s="267"/>
      <c r="PX238" s="267"/>
      <c r="PY238" s="267"/>
      <c r="PZ238" s="267"/>
      <c r="QA238" s="267"/>
      <c r="QB238" s="267"/>
      <c r="QC238" s="267"/>
      <c r="QD238" s="267"/>
      <c r="QE238" s="267"/>
      <c r="QF238" s="267"/>
      <c r="QG238" s="267"/>
      <c r="QH238" s="267"/>
      <c r="QI238" s="267"/>
      <c r="QJ238" s="267"/>
      <c r="QK238" s="267"/>
      <c r="QL238" s="267"/>
      <c r="QM238" s="267"/>
      <c r="QN238" s="267"/>
      <c r="QO238" s="267"/>
      <c r="QP238" s="267"/>
      <c r="QQ238" s="267"/>
      <c r="QR238" s="267"/>
      <c r="QS238" s="267"/>
      <c r="QT238" s="267"/>
      <c r="QU238" s="267"/>
      <c r="QV238" s="267"/>
      <c r="QW238" s="267"/>
      <c r="QX238" s="267"/>
      <c r="QY238" s="267"/>
      <c r="QZ238" s="267"/>
      <c r="RA238" s="267"/>
      <c r="RB238" s="267"/>
      <c r="RC238" s="267"/>
      <c r="RD238" s="267"/>
      <c r="RE238" s="267"/>
      <c r="RF238" s="267"/>
      <c r="RG238" s="267"/>
      <c r="RH238" s="267"/>
      <c r="RI238" s="267"/>
      <c r="RJ238" s="267"/>
      <c r="RK238" s="267"/>
      <c r="RL238" s="267"/>
      <c r="RM238" s="267"/>
      <c r="RN238" s="267"/>
      <c r="RO238" s="267"/>
      <c r="RP238" s="267"/>
      <c r="RQ238" s="267"/>
      <c r="RR238" s="267"/>
      <c r="RS238" s="267"/>
      <c r="RT238" s="267"/>
      <c r="RU238" s="267"/>
      <c r="RV238" s="267"/>
      <c r="RW238" s="267"/>
      <c r="RX238" s="267"/>
      <c r="RY238" s="267"/>
      <c r="RZ238" s="267"/>
      <c r="SA238" s="267"/>
      <c r="SB238" s="267"/>
      <c r="SC238" s="267"/>
      <c r="SD238" s="267"/>
      <c r="SE238" s="267"/>
      <c r="SF238" s="267"/>
      <c r="SG238" s="267"/>
      <c r="SH238" s="267"/>
      <c r="SI238" s="267"/>
      <c r="SJ238" s="267"/>
      <c r="SK238" s="267"/>
      <c r="SL238" s="267"/>
      <c r="SM238" s="267"/>
      <c r="SN238" s="267"/>
      <c r="SO238" s="267"/>
      <c r="SP238" s="267"/>
      <c r="SQ238" s="267"/>
      <c r="SR238" s="267"/>
      <c r="SS238" s="267"/>
      <c r="ST238" s="267"/>
      <c r="SU238" s="267"/>
      <c r="SV238" s="267"/>
      <c r="SW238" s="267"/>
      <c r="SX238" s="267"/>
      <c r="SY238" s="267"/>
      <c r="SZ238" s="267"/>
      <c r="TA238" s="267"/>
      <c r="TB238" s="267"/>
      <c r="TC238" s="267"/>
      <c r="TD238" s="267"/>
      <c r="TE238" s="267"/>
      <c r="TF238" s="267"/>
      <c r="TG238" s="267"/>
      <c r="TH238" s="267"/>
      <c r="TI238" s="267"/>
      <c r="TJ238" s="267"/>
      <c r="TK238" s="267"/>
      <c r="TL238" s="267"/>
      <c r="TM238" s="267"/>
      <c r="TN238" s="267"/>
      <c r="TO238" s="267"/>
      <c r="TP238" s="267"/>
      <c r="TQ238" s="267"/>
      <c r="TR238" s="267"/>
      <c r="TS238" s="267"/>
      <c r="TT238" s="267"/>
      <c r="TU238" s="267"/>
      <c r="TV238" s="267"/>
      <c r="TW238" s="267"/>
      <c r="TX238" s="267"/>
      <c r="TY238" s="267"/>
      <c r="TZ238" s="267"/>
      <c r="UA238" s="267"/>
      <c r="UB238" s="267"/>
      <c r="UC238" s="267"/>
      <c r="UD238" s="267"/>
      <c r="UE238" s="267"/>
      <c r="UF238" s="267"/>
      <c r="UG238" s="267"/>
      <c r="UH238" s="267"/>
      <c r="UI238" s="267"/>
      <c r="UJ238" s="267"/>
      <c r="UK238" s="267"/>
      <c r="UL238" s="267"/>
      <c r="UM238" s="267"/>
      <c r="UN238" s="267"/>
      <c r="UO238" s="267"/>
      <c r="UP238" s="267"/>
      <c r="UQ238" s="267"/>
      <c r="UR238" s="267"/>
      <c r="US238" s="267"/>
      <c r="UT238" s="267"/>
      <c r="UU238" s="267"/>
      <c r="UV238" s="267"/>
      <c r="UW238" s="267"/>
      <c r="UX238" s="267"/>
      <c r="UY238" s="267"/>
      <c r="UZ238" s="267"/>
      <c r="VA238" s="267"/>
      <c r="VB238" s="267"/>
      <c r="VC238" s="267"/>
      <c r="VD238" s="267"/>
      <c r="VE238" s="267"/>
      <c r="VF238" s="267"/>
      <c r="VG238" s="267"/>
      <c r="VH238" s="267"/>
      <c r="VI238" s="267"/>
      <c r="VJ238" s="267"/>
      <c r="VK238" s="267"/>
      <c r="VL238" s="267"/>
      <c r="VM238" s="267"/>
      <c r="VN238" s="267"/>
      <c r="VO238" s="267"/>
      <c r="VP238" s="267"/>
      <c r="VQ238" s="267"/>
      <c r="VR238" s="267"/>
      <c r="VS238" s="267"/>
      <c r="VT238" s="267"/>
      <c r="VU238" s="267"/>
      <c r="VV238" s="267"/>
      <c r="VW238" s="267"/>
      <c r="VX238" s="267"/>
      <c r="VY238" s="267"/>
      <c r="VZ238" s="267"/>
      <c r="WA238" s="267"/>
      <c r="WB238" s="267"/>
      <c r="WC238" s="267"/>
      <c r="WD238" s="267"/>
      <c r="WE238" s="267"/>
      <c r="WF238" s="267"/>
      <c r="WG238" s="267"/>
      <c r="WH238" s="267"/>
      <c r="WI238" s="267"/>
      <c r="WJ238" s="267"/>
      <c r="WK238" s="267"/>
      <c r="WL238" s="267"/>
      <c r="WM238" s="267"/>
      <c r="WN238" s="267"/>
      <c r="WO238" s="267"/>
      <c r="WP238" s="267"/>
      <c r="WQ238" s="267"/>
      <c r="WR238" s="267"/>
      <c r="WS238" s="267"/>
      <c r="WT238" s="267"/>
      <c r="WU238" s="267"/>
      <c r="WV238" s="267"/>
      <c r="WW238" s="267"/>
      <c r="WX238" s="267"/>
      <c r="WY238" s="267"/>
      <c r="WZ238" s="267"/>
      <c r="XA238" s="267"/>
      <c r="XB238" s="267"/>
      <c r="XC238" s="267"/>
      <c r="XD238" s="267"/>
      <c r="XE238" s="267"/>
      <c r="XF238" s="267"/>
      <c r="XG238" s="267"/>
      <c r="XH238" s="267"/>
      <c r="XI238" s="267"/>
      <c r="XJ238" s="267"/>
      <c r="XK238" s="267"/>
      <c r="XL238" s="267"/>
      <c r="XM238" s="267"/>
      <c r="XN238" s="267"/>
      <c r="XO238" s="267"/>
      <c r="XP238" s="267"/>
      <c r="XQ238" s="267"/>
      <c r="XR238" s="267"/>
      <c r="XS238" s="267"/>
      <c r="XT238" s="267"/>
      <c r="XU238" s="267"/>
      <c r="XV238" s="267"/>
      <c r="XW238" s="267"/>
      <c r="XX238" s="267"/>
      <c r="XY238" s="267"/>
      <c r="XZ238" s="267"/>
      <c r="YA238" s="267"/>
      <c r="YB238" s="267"/>
      <c r="YC238" s="267"/>
      <c r="YD238" s="267"/>
      <c r="YE238" s="267"/>
      <c r="YF238" s="267"/>
      <c r="YG238" s="267"/>
      <c r="YH238" s="267"/>
      <c r="YI238" s="267"/>
      <c r="YJ238" s="267"/>
      <c r="YK238" s="267"/>
      <c r="YL238" s="267"/>
      <c r="YM238" s="267"/>
      <c r="YN238" s="267"/>
      <c r="YO238" s="267"/>
      <c r="YP238" s="267"/>
      <c r="YQ238" s="267"/>
      <c r="YR238" s="267"/>
      <c r="YS238" s="267"/>
      <c r="YT238" s="267"/>
      <c r="YU238" s="267"/>
      <c r="YV238" s="267"/>
      <c r="YW238" s="267"/>
      <c r="YX238" s="267"/>
      <c r="YY238" s="267"/>
      <c r="YZ238" s="267"/>
      <c r="ZA238" s="267"/>
      <c r="ZB238" s="267"/>
      <c r="ZC238" s="267"/>
      <c r="ZD238" s="267"/>
      <c r="ZE238" s="267"/>
      <c r="ZF238" s="267"/>
      <c r="ZG238" s="267"/>
      <c r="ZH238" s="267"/>
      <c r="ZI238" s="267"/>
      <c r="ZJ238" s="267"/>
      <c r="ZK238" s="267"/>
      <c r="ZL238" s="267"/>
      <c r="ZM238" s="267"/>
      <c r="ZN238" s="267"/>
      <c r="ZO238" s="267"/>
      <c r="ZP238" s="267"/>
      <c r="ZQ238" s="267"/>
      <c r="ZR238" s="267"/>
      <c r="ZS238" s="267"/>
      <c r="ZT238" s="267"/>
      <c r="ZU238" s="267"/>
      <c r="ZV238" s="267"/>
      <c r="ZW238" s="267"/>
      <c r="ZX238" s="267"/>
      <c r="ZY238" s="267"/>
      <c r="ZZ238" s="267"/>
      <c r="AAA238" s="267"/>
      <c r="AAB238" s="267"/>
      <c r="AAC238" s="267"/>
      <c r="AAD238" s="267"/>
      <c r="AAE238" s="267"/>
      <c r="AAF238" s="267"/>
      <c r="AAG238" s="267"/>
      <c r="AAH238" s="267"/>
      <c r="AAI238" s="267"/>
      <c r="AAJ238" s="267"/>
      <c r="AAK238" s="267"/>
      <c r="AAL238" s="267"/>
      <c r="AAM238" s="267"/>
      <c r="AAN238" s="267"/>
      <c r="AAO238" s="267"/>
      <c r="AAP238" s="267"/>
      <c r="AAQ238" s="267"/>
      <c r="AAR238" s="267"/>
      <c r="AAS238" s="267"/>
      <c r="AAT238" s="267"/>
      <c r="AAU238" s="267"/>
      <c r="AAV238" s="267"/>
      <c r="AAW238" s="267"/>
      <c r="AAX238" s="267"/>
      <c r="AAY238" s="267"/>
      <c r="AAZ238" s="267"/>
      <c r="ABA238" s="267"/>
      <c r="ABB238" s="267"/>
      <c r="ABC238" s="267"/>
      <c r="ABD238" s="267"/>
      <c r="ABE238" s="267"/>
      <c r="ABF238" s="267"/>
      <c r="ABG238" s="267"/>
      <c r="ABH238" s="267"/>
      <c r="ABI238" s="267"/>
      <c r="ABJ238" s="267"/>
      <c r="ABK238" s="267"/>
      <c r="ABL238" s="267"/>
      <c r="ABM238" s="267"/>
      <c r="ABN238" s="267"/>
      <c r="ABO238" s="267"/>
      <c r="ABP238" s="267"/>
      <c r="ABQ238" s="267"/>
      <c r="ABR238" s="267"/>
      <c r="ABS238" s="267"/>
      <c r="ABT238" s="267"/>
      <c r="ABU238" s="267"/>
      <c r="ABV238" s="267"/>
      <c r="ABW238" s="267"/>
      <c r="ABX238" s="267"/>
      <c r="ABY238" s="267"/>
      <c r="ABZ238" s="267"/>
      <c r="ACA238" s="267"/>
      <c r="ACB238" s="267"/>
      <c r="ACC238" s="267"/>
      <c r="ACD238" s="267"/>
      <c r="ACE238" s="267"/>
      <c r="ACF238" s="267"/>
      <c r="ACG238" s="267"/>
      <c r="ACH238" s="267"/>
      <c r="ACI238" s="267"/>
      <c r="ACJ238" s="267"/>
      <c r="ACK238" s="267"/>
      <c r="ACL238" s="267"/>
      <c r="ACM238" s="267"/>
      <c r="ACN238" s="267"/>
      <c r="ACO238" s="267"/>
      <c r="ACP238" s="267"/>
      <c r="ACQ238" s="267"/>
      <c r="ACR238" s="267"/>
      <c r="ACS238" s="267"/>
      <c r="ACT238" s="267"/>
      <c r="ACU238" s="267"/>
      <c r="ACV238" s="267"/>
      <c r="ACW238" s="267"/>
      <c r="ACX238" s="267"/>
      <c r="ACY238" s="267"/>
      <c r="ACZ238" s="267"/>
      <c r="ADA238" s="267"/>
      <c r="ADB238" s="267"/>
      <c r="ADC238" s="267"/>
      <c r="ADD238" s="267"/>
      <c r="ADE238" s="267"/>
      <c r="ADF238" s="267"/>
      <c r="ADG238" s="267"/>
      <c r="ADH238" s="267"/>
      <c r="ADI238" s="267"/>
      <c r="ADJ238" s="267"/>
      <c r="ADK238" s="267"/>
      <c r="ADL238" s="267"/>
      <c r="ADM238" s="267"/>
      <c r="ADN238" s="267"/>
      <c r="ADO238" s="267"/>
      <c r="ADP238" s="267"/>
      <c r="ADQ238" s="267"/>
      <c r="ADR238" s="267"/>
      <c r="ADS238" s="267"/>
      <c r="ADT238" s="267"/>
      <c r="ADU238" s="267"/>
      <c r="ADV238" s="267"/>
      <c r="ADW238" s="267"/>
      <c r="ADX238" s="267"/>
      <c r="ADY238" s="267"/>
      <c r="ADZ238" s="267"/>
      <c r="AEA238" s="267"/>
      <c r="AEB238" s="267"/>
      <c r="AEC238" s="267"/>
      <c r="AED238" s="267"/>
      <c r="AEE238" s="267"/>
      <c r="AEF238" s="267"/>
      <c r="AEG238" s="267"/>
      <c r="AEH238" s="267"/>
      <c r="AEI238" s="267"/>
      <c r="AEJ238" s="267"/>
      <c r="AEK238" s="267"/>
      <c r="AEL238" s="267"/>
      <c r="AEM238" s="267"/>
      <c r="AEN238" s="267"/>
      <c r="AEO238" s="267"/>
      <c r="AEP238" s="267"/>
      <c r="AEQ238" s="267"/>
      <c r="AER238" s="267"/>
      <c r="AES238" s="267"/>
      <c r="AET238" s="267"/>
      <c r="AEU238" s="267"/>
      <c r="AEV238" s="267"/>
      <c r="AEW238" s="267"/>
      <c r="AEX238" s="267"/>
      <c r="AEY238" s="267"/>
      <c r="AEZ238" s="267"/>
      <c r="AFA238" s="267"/>
      <c r="AFB238" s="267"/>
      <c r="AFC238" s="267"/>
      <c r="AFD238" s="267"/>
      <c r="AFE238" s="267"/>
      <c r="AFF238" s="267"/>
      <c r="AFG238" s="267"/>
      <c r="AFH238" s="267"/>
      <c r="AFI238" s="267"/>
      <c r="AFJ238" s="267"/>
      <c r="AFK238" s="267"/>
      <c r="AFL238" s="267"/>
      <c r="AFM238" s="267"/>
      <c r="AFN238" s="267"/>
      <c r="AFO238" s="267"/>
      <c r="AFP238" s="267"/>
      <c r="AFQ238" s="267"/>
      <c r="AFR238" s="267"/>
      <c r="AFS238" s="267"/>
      <c r="AFT238" s="267"/>
      <c r="AFU238" s="267"/>
      <c r="AFV238" s="267"/>
      <c r="AFW238" s="267"/>
      <c r="AFX238" s="267"/>
      <c r="AFY238" s="267"/>
      <c r="AFZ238" s="267"/>
      <c r="AGA238" s="267"/>
      <c r="AGB238" s="267"/>
      <c r="AGC238" s="267"/>
      <c r="AGD238" s="267"/>
      <c r="AGE238" s="267"/>
      <c r="AGF238" s="267"/>
      <c r="AGG238" s="267"/>
      <c r="AGH238" s="267"/>
      <c r="AGI238" s="267"/>
      <c r="AGJ238" s="267"/>
      <c r="AGK238" s="267"/>
      <c r="AGL238" s="267"/>
      <c r="AGM238" s="267"/>
      <c r="AGN238" s="267"/>
      <c r="AGO238" s="267"/>
      <c r="AGP238" s="267"/>
      <c r="AGQ238" s="267"/>
      <c r="AGR238" s="267"/>
      <c r="AGS238" s="267"/>
      <c r="AGT238" s="267"/>
      <c r="AGU238" s="267"/>
      <c r="AGV238" s="267"/>
      <c r="AGW238" s="267"/>
      <c r="AGX238" s="267"/>
      <c r="AGY238" s="267"/>
      <c r="AGZ238" s="267"/>
      <c r="AHA238" s="267"/>
      <c r="AHB238" s="267"/>
      <c r="AHC238" s="267"/>
      <c r="AHD238" s="267"/>
      <c r="AHE238" s="267"/>
      <c r="AHF238" s="267"/>
      <c r="AHG238" s="267"/>
      <c r="AHH238" s="267"/>
      <c r="AHI238" s="267"/>
      <c r="AHJ238" s="267"/>
      <c r="AHK238" s="267"/>
      <c r="AHL238" s="267"/>
      <c r="AHM238" s="267"/>
      <c r="AHN238" s="267"/>
      <c r="AHO238" s="267"/>
      <c r="AHP238" s="267"/>
      <c r="AHQ238" s="267"/>
      <c r="AHR238" s="267"/>
      <c r="AHS238" s="267"/>
      <c r="AHT238" s="267"/>
      <c r="AHU238" s="267"/>
      <c r="AHV238" s="267"/>
      <c r="AHW238" s="267"/>
      <c r="AHX238" s="267"/>
      <c r="AHY238" s="267"/>
      <c r="AHZ238" s="267"/>
      <c r="AIA238" s="267"/>
      <c r="AIB238" s="267"/>
      <c r="AIC238" s="267"/>
      <c r="AID238" s="267"/>
      <c r="AIE238" s="267"/>
      <c r="AIF238" s="267"/>
      <c r="AIG238" s="267"/>
      <c r="AIH238" s="267"/>
      <c r="AII238" s="267"/>
      <c r="AIJ238" s="267"/>
      <c r="AIK238" s="267"/>
      <c r="AIL238" s="267"/>
      <c r="AIM238" s="267"/>
      <c r="AIN238" s="267"/>
      <c r="AIO238" s="267"/>
      <c r="AIP238" s="267"/>
      <c r="AIQ238" s="267"/>
      <c r="AIR238" s="267"/>
      <c r="AIS238" s="267"/>
      <c r="AIT238" s="267"/>
      <c r="AIU238" s="267"/>
      <c r="AIV238" s="267"/>
      <c r="AIW238" s="267"/>
      <c r="AIX238" s="267"/>
      <c r="AIY238" s="267"/>
      <c r="AIZ238" s="267"/>
      <c r="AJA238" s="267"/>
      <c r="AJB238" s="267"/>
      <c r="AJC238" s="267"/>
      <c r="AJD238" s="267"/>
      <c r="AJE238" s="267"/>
      <c r="AJF238" s="267"/>
      <c r="AJG238" s="267"/>
      <c r="AJH238" s="267"/>
      <c r="AJI238" s="267"/>
      <c r="AJJ238" s="267"/>
      <c r="AJK238" s="267"/>
      <c r="AJL238" s="267"/>
      <c r="AJM238" s="267"/>
      <c r="AJN238" s="267"/>
      <c r="AJO238" s="267"/>
      <c r="AJP238" s="267"/>
      <c r="AJQ238" s="267"/>
      <c r="AJR238" s="267"/>
      <c r="AJS238" s="267"/>
      <c r="AJT238" s="267"/>
      <c r="AJU238" s="267"/>
      <c r="AJV238" s="267"/>
      <c r="AJW238" s="267"/>
      <c r="AJX238" s="267"/>
      <c r="AJY238" s="267"/>
      <c r="AJZ238" s="267"/>
      <c r="AKA238" s="267"/>
      <c r="AKB238" s="267"/>
      <c r="AKC238" s="267"/>
      <c r="AKD238" s="267"/>
      <c r="AKE238" s="267"/>
      <c r="AKF238" s="267"/>
      <c r="AKG238" s="267"/>
      <c r="AKH238" s="267"/>
      <c r="AKI238" s="267"/>
      <c r="AKJ238" s="267"/>
      <c r="AKK238" s="267"/>
      <c r="AKL238" s="267"/>
      <c r="AKM238" s="267"/>
      <c r="AKN238" s="267"/>
      <c r="AKO238" s="267"/>
      <c r="AKP238" s="267"/>
      <c r="AKQ238" s="267"/>
      <c r="AKR238" s="267"/>
      <c r="AKS238" s="267"/>
      <c r="AKT238" s="267"/>
      <c r="AKU238" s="267"/>
      <c r="AKV238" s="267"/>
      <c r="AKW238" s="267"/>
      <c r="AKX238" s="267"/>
      <c r="AKY238" s="267"/>
      <c r="AKZ238" s="267"/>
      <c r="ALA238" s="267"/>
      <c r="ALB238" s="267"/>
      <c r="ALC238" s="267"/>
      <c r="ALD238" s="267"/>
      <c r="ALE238" s="267"/>
      <c r="ALF238" s="267"/>
      <c r="ALG238" s="267"/>
      <c r="ALH238" s="267"/>
      <c r="ALI238" s="267"/>
      <c r="ALJ238" s="267"/>
      <c r="ALK238" s="267"/>
      <c r="ALL238" s="267"/>
      <c r="ALM238" s="267"/>
      <c r="ALN238" s="267"/>
      <c r="ALO238" s="267"/>
      <c r="ALP238" s="267"/>
      <c r="ALQ238" s="267"/>
      <c r="ALR238" s="267"/>
      <c r="ALS238" s="267"/>
      <c r="ALT238" s="267"/>
      <c r="ALU238" s="267"/>
      <c r="ALV238" s="267"/>
      <c r="ALW238" s="267"/>
      <c r="ALX238" s="267"/>
      <c r="ALY238" s="267"/>
      <c r="ALZ238" s="267"/>
      <c r="AMA238" s="267"/>
      <c r="AMB238" s="267"/>
      <c r="AMC238" s="267"/>
      <c r="AMD238" s="267"/>
      <c r="AME238" s="267"/>
      <c r="AMF238" s="267"/>
      <c r="AMG238" s="267"/>
      <c r="AMH238" s="267"/>
    </row>
    <row r="239" spans="1:1024" s="281" customFormat="1" ht="12.75">
      <c r="A239" s="1012" t="s">
        <v>2497</v>
      </c>
      <c r="B239" s="1007" t="s">
        <v>2496</v>
      </c>
      <c r="C239" s="1047">
        <v>154900000</v>
      </c>
      <c r="D239" s="1047">
        <v>-30300000</v>
      </c>
      <c r="E239" s="1047">
        <v>124600000</v>
      </c>
      <c r="F239" s="1047">
        <v>103871996.2</v>
      </c>
      <c r="G239" s="1047">
        <v>20728003.800000001</v>
      </c>
      <c r="H239" s="1054">
        <f t="shared" si="3"/>
        <v>0.83364362921348312</v>
      </c>
      <c r="I239" s="1007"/>
      <c r="AMI239" s="239"/>
      <c r="AMJ239" s="239"/>
    </row>
    <row r="240" spans="1:1024" s="281" customFormat="1" ht="12.75">
      <c r="A240" s="491">
        <v>4</v>
      </c>
      <c r="B240" s="141" t="s">
        <v>46</v>
      </c>
      <c r="C240" s="1046">
        <v>19000000</v>
      </c>
      <c r="D240" s="1046">
        <v>-12280823.65</v>
      </c>
      <c r="E240" s="1046">
        <v>6719176.3499999996</v>
      </c>
      <c r="F240" s="1046">
        <v>3019176.35</v>
      </c>
      <c r="G240" s="1046">
        <v>3700000</v>
      </c>
      <c r="H240" s="1050">
        <f t="shared" si="3"/>
        <v>0.44933726884545905</v>
      </c>
      <c r="I240" s="141"/>
      <c r="AMI240" s="239"/>
      <c r="AMJ240" s="239"/>
    </row>
    <row r="241" spans="1:1024" s="287" customFormat="1" ht="12.75">
      <c r="A241" s="1012" t="s">
        <v>2498</v>
      </c>
      <c r="B241" s="1007" t="s">
        <v>2499</v>
      </c>
      <c r="C241" s="1047">
        <v>19000000</v>
      </c>
      <c r="D241" s="1047">
        <v>-12280823.65</v>
      </c>
      <c r="E241" s="1047">
        <v>6719176.3499999996</v>
      </c>
      <c r="F241" s="1047">
        <v>3019176.35</v>
      </c>
      <c r="G241" s="1047">
        <v>3700000</v>
      </c>
      <c r="H241" s="1054">
        <f t="shared" si="3"/>
        <v>0.44933726884545905</v>
      </c>
      <c r="I241" s="1007"/>
      <c r="AMI241" s="239"/>
      <c r="AMJ241" s="239"/>
    </row>
    <row r="242" spans="1:1024" s="239" customFormat="1" ht="12.75">
      <c r="A242" s="1055" t="s">
        <v>2500</v>
      </c>
      <c r="B242" s="1007" t="s">
        <v>2501</v>
      </c>
      <c r="C242" s="1047">
        <v>19000000</v>
      </c>
      <c r="D242" s="1047">
        <v>-12280823.65</v>
      </c>
      <c r="E242" s="1047">
        <v>6719176.3499999996</v>
      </c>
      <c r="F242" s="1047">
        <v>3019176.35</v>
      </c>
      <c r="G242" s="1047">
        <v>3700000</v>
      </c>
      <c r="H242" s="1054">
        <f t="shared" si="3"/>
        <v>0.44933726884545905</v>
      </c>
      <c r="I242" s="1007"/>
      <c r="J242" s="267"/>
      <c r="K242" s="267"/>
      <c r="L242" s="267"/>
      <c r="M242" s="267"/>
      <c r="N242" s="267"/>
      <c r="O242" s="267"/>
      <c r="P242" s="267"/>
      <c r="Q242" s="267"/>
      <c r="R242" s="267"/>
      <c r="S242" s="267"/>
      <c r="T242" s="267"/>
      <c r="U242" s="267"/>
      <c r="V242" s="267"/>
      <c r="W242" s="267"/>
      <c r="X242" s="267"/>
      <c r="Y242" s="267"/>
      <c r="Z242" s="267"/>
      <c r="AA242" s="267"/>
      <c r="AB242" s="267"/>
      <c r="AC242" s="267"/>
      <c r="AD242" s="267"/>
      <c r="AE242" s="267"/>
      <c r="AF242" s="267"/>
      <c r="AG242" s="267"/>
      <c r="AH242" s="267"/>
      <c r="AI242" s="267"/>
      <c r="AJ242" s="267"/>
      <c r="AK242" s="267"/>
      <c r="AL242" s="267"/>
      <c r="AM242" s="267"/>
      <c r="AN242" s="267"/>
      <c r="AO242" s="267"/>
      <c r="AP242" s="267"/>
      <c r="AQ242" s="267"/>
      <c r="AR242" s="267"/>
      <c r="AS242" s="267"/>
      <c r="AT242" s="267"/>
      <c r="AU242" s="267"/>
      <c r="AV242" s="267"/>
      <c r="AW242" s="267"/>
      <c r="AX242" s="267"/>
      <c r="AY242" s="267"/>
      <c r="AZ242" s="267"/>
      <c r="BA242" s="267"/>
      <c r="BB242" s="267"/>
      <c r="BC242" s="267"/>
      <c r="BD242" s="267"/>
      <c r="BE242" s="267"/>
      <c r="BF242" s="267"/>
      <c r="BG242" s="267"/>
      <c r="BH242" s="267"/>
      <c r="BI242" s="267"/>
      <c r="BJ242" s="267"/>
      <c r="BK242" s="267"/>
      <c r="BL242" s="267"/>
      <c r="BM242" s="267"/>
      <c r="BN242" s="267"/>
      <c r="BO242" s="267"/>
      <c r="BP242" s="267"/>
      <c r="BQ242" s="267"/>
      <c r="BR242" s="267"/>
      <c r="BS242" s="267"/>
      <c r="BT242" s="267"/>
      <c r="BU242" s="267"/>
      <c r="BV242" s="267"/>
      <c r="BW242" s="267"/>
      <c r="BX242" s="267"/>
      <c r="BY242" s="267"/>
      <c r="BZ242" s="267"/>
      <c r="CA242" s="267"/>
      <c r="CB242" s="267"/>
      <c r="CC242" s="267"/>
      <c r="CD242" s="267"/>
      <c r="CE242" s="267"/>
      <c r="CF242" s="267"/>
      <c r="CG242" s="267"/>
      <c r="CH242" s="267"/>
      <c r="CI242" s="267"/>
      <c r="CJ242" s="267"/>
      <c r="CK242" s="267"/>
      <c r="CL242" s="267"/>
      <c r="CM242" s="267"/>
      <c r="CN242" s="267"/>
      <c r="CO242" s="267"/>
      <c r="CP242" s="267"/>
      <c r="CQ242" s="267"/>
      <c r="CR242" s="267"/>
      <c r="CS242" s="267"/>
      <c r="CT242" s="267"/>
      <c r="CU242" s="267"/>
      <c r="CV242" s="267"/>
      <c r="CW242" s="267"/>
      <c r="CX242" s="267"/>
      <c r="CY242" s="267"/>
      <c r="CZ242" s="267"/>
      <c r="DA242" s="267"/>
      <c r="DB242" s="267"/>
      <c r="DC242" s="267"/>
      <c r="DD242" s="267"/>
      <c r="DE242" s="267"/>
      <c r="DF242" s="267"/>
      <c r="DG242" s="267"/>
      <c r="DH242" s="267"/>
      <c r="DI242" s="267"/>
      <c r="DJ242" s="267"/>
      <c r="DK242" s="267"/>
      <c r="DL242" s="267"/>
      <c r="DM242" s="267"/>
      <c r="DN242" s="267"/>
      <c r="DO242" s="267"/>
      <c r="DP242" s="267"/>
      <c r="DQ242" s="267"/>
      <c r="DR242" s="267"/>
      <c r="DS242" s="267"/>
      <c r="DT242" s="267"/>
      <c r="DU242" s="267"/>
      <c r="DV242" s="267"/>
      <c r="DW242" s="267"/>
      <c r="DX242" s="267"/>
      <c r="DY242" s="267"/>
      <c r="DZ242" s="267"/>
      <c r="EA242" s="267"/>
      <c r="EB242" s="267"/>
      <c r="EC242" s="267"/>
      <c r="ED242" s="267"/>
      <c r="EE242" s="267"/>
      <c r="EF242" s="267"/>
      <c r="EG242" s="267"/>
      <c r="EH242" s="267"/>
      <c r="EI242" s="267"/>
      <c r="EJ242" s="267"/>
      <c r="EK242" s="267"/>
      <c r="EL242" s="267"/>
      <c r="EM242" s="267"/>
      <c r="EN242" s="267"/>
      <c r="EO242" s="267"/>
      <c r="EP242" s="267"/>
      <c r="EQ242" s="267"/>
      <c r="ER242" s="267"/>
      <c r="ES242" s="267"/>
      <c r="ET242" s="267"/>
      <c r="EU242" s="267"/>
      <c r="EV242" s="267"/>
      <c r="EW242" s="267"/>
      <c r="EX242" s="267"/>
      <c r="EY242" s="267"/>
      <c r="EZ242" s="267"/>
      <c r="FA242" s="267"/>
      <c r="FB242" s="267"/>
      <c r="FC242" s="267"/>
      <c r="FD242" s="267"/>
      <c r="FE242" s="267"/>
      <c r="FF242" s="267"/>
      <c r="FG242" s="267"/>
      <c r="FH242" s="267"/>
      <c r="FI242" s="267"/>
      <c r="FJ242" s="267"/>
      <c r="FK242" s="267"/>
      <c r="FL242" s="267"/>
      <c r="FM242" s="267"/>
      <c r="FN242" s="267"/>
      <c r="FO242" s="267"/>
      <c r="FP242" s="267"/>
      <c r="FQ242" s="267"/>
      <c r="FR242" s="267"/>
      <c r="FS242" s="267"/>
      <c r="FT242" s="267"/>
      <c r="FU242" s="267"/>
      <c r="FV242" s="267"/>
      <c r="FW242" s="267"/>
      <c r="FX242" s="267"/>
      <c r="FY242" s="267"/>
      <c r="FZ242" s="267"/>
      <c r="GA242" s="267"/>
      <c r="GB242" s="267"/>
      <c r="GC242" s="267"/>
      <c r="GD242" s="267"/>
      <c r="GE242" s="267"/>
      <c r="GF242" s="267"/>
      <c r="GG242" s="267"/>
      <c r="GH242" s="267"/>
      <c r="GI242" s="267"/>
      <c r="GJ242" s="267"/>
      <c r="GK242" s="267"/>
      <c r="GL242" s="267"/>
      <c r="GM242" s="267"/>
      <c r="GN242" s="267"/>
      <c r="GO242" s="267"/>
      <c r="GP242" s="267"/>
      <c r="GQ242" s="267"/>
      <c r="GR242" s="267"/>
      <c r="GS242" s="267"/>
      <c r="GT242" s="267"/>
      <c r="GU242" s="267"/>
      <c r="GV242" s="267"/>
      <c r="GW242" s="267"/>
      <c r="GX242" s="267"/>
      <c r="GY242" s="267"/>
      <c r="GZ242" s="267"/>
      <c r="HA242" s="267"/>
      <c r="HB242" s="267"/>
      <c r="HC242" s="267"/>
      <c r="HD242" s="267"/>
      <c r="HE242" s="267"/>
      <c r="HF242" s="267"/>
      <c r="HG242" s="267"/>
      <c r="HH242" s="267"/>
      <c r="HI242" s="267"/>
      <c r="HJ242" s="267"/>
      <c r="HK242" s="267"/>
      <c r="HL242" s="267"/>
      <c r="HM242" s="267"/>
      <c r="HN242" s="267"/>
      <c r="HO242" s="267"/>
      <c r="HP242" s="267"/>
      <c r="HQ242" s="267"/>
      <c r="HR242" s="267"/>
      <c r="HS242" s="267"/>
      <c r="HT242" s="267"/>
      <c r="HU242" s="267"/>
      <c r="HV242" s="267"/>
      <c r="HW242" s="267"/>
      <c r="HX242" s="267"/>
      <c r="HY242" s="267"/>
      <c r="HZ242" s="267"/>
      <c r="IA242" s="267"/>
      <c r="IB242" s="267"/>
      <c r="IC242" s="267"/>
      <c r="ID242" s="267"/>
      <c r="IE242" s="267"/>
      <c r="IF242" s="267"/>
      <c r="IG242" s="267"/>
      <c r="IH242" s="267"/>
      <c r="II242" s="267"/>
      <c r="IJ242" s="267"/>
      <c r="IK242" s="267"/>
      <c r="IL242" s="267"/>
      <c r="IM242" s="267"/>
      <c r="IN242" s="267"/>
      <c r="IO242" s="267"/>
      <c r="IP242" s="267"/>
      <c r="IQ242" s="267"/>
      <c r="IR242" s="267"/>
      <c r="IS242" s="267"/>
      <c r="IT242" s="267"/>
      <c r="IU242" s="267"/>
      <c r="IV242" s="267"/>
      <c r="IW242" s="267"/>
      <c r="IX242" s="267"/>
      <c r="IY242" s="267"/>
      <c r="IZ242" s="267"/>
      <c r="JA242" s="267"/>
      <c r="JB242" s="267"/>
      <c r="JC242" s="267"/>
      <c r="JD242" s="267"/>
      <c r="JE242" s="267"/>
      <c r="JF242" s="267"/>
      <c r="JG242" s="267"/>
      <c r="JH242" s="267"/>
      <c r="JI242" s="267"/>
      <c r="JJ242" s="267"/>
      <c r="JK242" s="267"/>
      <c r="JL242" s="267"/>
      <c r="JM242" s="267"/>
      <c r="JN242" s="267"/>
      <c r="JO242" s="267"/>
      <c r="JP242" s="267"/>
      <c r="JQ242" s="267"/>
      <c r="JR242" s="267"/>
      <c r="JS242" s="267"/>
      <c r="JT242" s="267"/>
      <c r="JU242" s="267"/>
      <c r="JV242" s="267"/>
      <c r="JW242" s="267"/>
      <c r="JX242" s="267"/>
      <c r="JY242" s="267"/>
      <c r="JZ242" s="267"/>
      <c r="KA242" s="267"/>
      <c r="KB242" s="267"/>
      <c r="KC242" s="267"/>
      <c r="KD242" s="267"/>
      <c r="KE242" s="267"/>
      <c r="KF242" s="267"/>
      <c r="KG242" s="267"/>
      <c r="KH242" s="267"/>
      <c r="KI242" s="267"/>
      <c r="KJ242" s="267"/>
      <c r="KK242" s="267"/>
      <c r="KL242" s="267"/>
      <c r="KM242" s="267"/>
      <c r="KN242" s="267"/>
      <c r="KO242" s="267"/>
      <c r="KP242" s="267"/>
      <c r="KQ242" s="267"/>
      <c r="KR242" s="267"/>
      <c r="KS242" s="267"/>
      <c r="KT242" s="267"/>
      <c r="KU242" s="267"/>
      <c r="KV242" s="267"/>
      <c r="KW242" s="267"/>
      <c r="KX242" s="267"/>
      <c r="KY242" s="267"/>
      <c r="KZ242" s="267"/>
      <c r="LA242" s="267"/>
      <c r="LB242" s="267"/>
      <c r="LC242" s="267"/>
      <c r="LD242" s="267"/>
      <c r="LE242" s="267"/>
      <c r="LF242" s="267"/>
      <c r="LG242" s="267"/>
      <c r="LH242" s="267"/>
      <c r="LI242" s="267"/>
      <c r="LJ242" s="267"/>
      <c r="LK242" s="267"/>
      <c r="LL242" s="267"/>
      <c r="LM242" s="267"/>
      <c r="LN242" s="267"/>
      <c r="LO242" s="267"/>
      <c r="LP242" s="267"/>
      <c r="LQ242" s="267"/>
      <c r="LR242" s="267"/>
      <c r="LS242" s="267"/>
      <c r="LT242" s="267"/>
      <c r="LU242" s="267"/>
      <c r="LV242" s="267"/>
      <c r="LW242" s="267"/>
      <c r="LX242" s="267"/>
      <c r="LY242" s="267"/>
      <c r="LZ242" s="267"/>
      <c r="MA242" s="267"/>
      <c r="MB242" s="267"/>
      <c r="MC242" s="267"/>
      <c r="MD242" s="267"/>
      <c r="ME242" s="267"/>
      <c r="MF242" s="267"/>
      <c r="MG242" s="267"/>
      <c r="MH242" s="267"/>
      <c r="MI242" s="267"/>
      <c r="MJ242" s="267"/>
      <c r="MK242" s="267"/>
      <c r="ML242" s="267"/>
      <c r="MM242" s="267"/>
      <c r="MN242" s="267"/>
      <c r="MO242" s="267"/>
      <c r="MP242" s="267"/>
      <c r="MQ242" s="267"/>
      <c r="MR242" s="267"/>
      <c r="MS242" s="267"/>
      <c r="MT242" s="267"/>
      <c r="MU242" s="267"/>
      <c r="MV242" s="267"/>
      <c r="MW242" s="267"/>
      <c r="MX242" s="267"/>
      <c r="MY242" s="267"/>
      <c r="MZ242" s="267"/>
      <c r="NA242" s="267"/>
      <c r="NB242" s="267"/>
      <c r="NC242" s="267"/>
      <c r="ND242" s="267"/>
      <c r="NE242" s="267"/>
      <c r="NF242" s="267"/>
      <c r="NG242" s="267"/>
      <c r="NH242" s="267"/>
      <c r="NI242" s="267"/>
      <c r="NJ242" s="267"/>
      <c r="NK242" s="267"/>
      <c r="NL242" s="267"/>
      <c r="NM242" s="267"/>
      <c r="NN242" s="267"/>
      <c r="NO242" s="267"/>
      <c r="NP242" s="267"/>
      <c r="NQ242" s="267"/>
      <c r="NR242" s="267"/>
      <c r="NS242" s="267"/>
      <c r="NT242" s="267"/>
      <c r="NU242" s="267"/>
      <c r="NV242" s="267"/>
      <c r="NW242" s="267"/>
      <c r="NX242" s="267"/>
      <c r="NY242" s="267"/>
      <c r="NZ242" s="267"/>
      <c r="OA242" s="267"/>
      <c r="OB242" s="267"/>
      <c r="OC242" s="267"/>
      <c r="OD242" s="267"/>
      <c r="OE242" s="267"/>
      <c r="OF242" s="267"/>
      <c r="OG242" s="267"/>
      <c r="OH242" s="267"/>
      <c r="OI242" s="267"/>
      <c r="OJ242" s="267"/>
      <c r="OK242" s="267"/>
      <c r="OL242" s="267"/>
      <c r="OM242" s="267"/>
      <c r="ON242" s="267"/>
      <c r="OO242" s="267"/>
      <c r="OP242" s="267"/>
      <c r="OQ242" s="267"/>
      <c r="OR242" s="267"/>
      <c r="OS242" s="267"/>
      <c r="OT242" s="267"/>
      <c r="OU242" s="267"/>
      <c r="OV242" s="267"/>
      <c r="OW242" s="267"/>
      <c r="OX242" s="267"/>
      <c r="OY242" s="267"/>
      <c r="OZ242" s="267"/>
      <c r="PA242" s="267"/>
      <c r="PB242" s="267"/>
      <c r="PC242" s="267"/>
      <c r="PD242" s="267"/>
      <c r="PE242" s="267"/>
      <c r="PF242" s="267"/>
      <c r="PG242" s="267"/>
      <c r="PH242" s="267"/>
      <c r="PI242" s="267"/>
      <c r="PJ242" s="267"/>
      <c r="PK242" s="267"/>
      <c r="PL242" s="267"/>
      <c r="PM242" s="267"/>
      <c r="PN242" s="267"/>
      <c r="PO242" s="267"/>
      <c r="PP242" s="267"/>
      <c r="PQ242" s="267"/>
      <c r="PR242" s="267"/>
      <c r="PS242" s="267"/>
      <c r="PT242" s="267"/>
      <c r="PU242" s="267"/>
      <c r="PV242" s="267"/>
      <c r="PW242" s="267"/>
      <c r="PX242" s="267"/>
      <c r="PY242" s="267"/>
      <c r="PZ242" s="267"/>
      <c r="QA242" s="267"/>
      <c r="QB242" s="267"/>
      <c r="QC242" s="267"/>
      <c r="QD242" s="267"/>
      <c r="QE242" s="267"/>
      <c r="QF242" s="267"/>
      <c r="QG242" s="267"/>
      <c r="QH242" s="267"/>
      <c r="QI242" s="267"/>
      <c r="QJ242" s="267"/>
      <c r="QK242" s="267"/>
      <c r="QL242" s="267"/>
      <c r="QM242" s="267"/>
      <c r="QN242" s="267"/>
      <c r="QO242" s="267"/>
      <c r="QP242" s="267"/>
      <c r="QQ242" s="267"/>
      <c r="QR242" s="267"/>
      <c r="QS242" s="267"/>
      <c r="QT242" s="267"/>
      <c r="QU242" s="267"/>
      <c r="QV242" s="267"/>
      <c r="QW242" s="267"/>
      <c r="QX242" s="267"/>
      <c r="QY242" s="267"/>
      <c r="QZ242" s="267"/>
      <c r="RA242" s="267"/>
      <c r="RB242" s="267"/>
      <c r="RC242" s="267"/>
      <c r="RD242" s="267"/>
      <c r="RE242" s="267"/>
      <c r="RF242" s="267"/>
      <c r="RG242" s="267"/>
      <c r="RH242" s="267"/>
      <c r="RI242" s="267"/>
      <c r="RJ242" s="267"/>
      <c r="RK242" s="267"/>
      <c r="RL242" s="267"/>
      <c r="RM242" s="267"/>
      <c r="RN242" s="267"/>
      <c r="RO242" s="267"/>
      <c r="RP242" s="267"/>
      <c r="RQ242" s="267"/>
      <c r="RR242" s="267"/>
      <c r="RS242" s="267"/>
      <c r="RT242" s="267"/>
      <c r="RU242" s="267"/>
      <c r="RV242" s="267"/>
      <c r="RW242" s="267"/>
      <c r="RX242" s="267"/>
      <c r="RY242" s="267"/>
      <c r="RZ242" s="267"/>
      <c r="SA242" s="267"/>
      <c r="SB242" s="267"/>
      <c r="SC242" s="267"/>
      <c r="SD242" s="267"/>
      <c r="SE242" s="267"/>
      <c r="SF242" s="267"/>
      <c r="SG242" s="267"/>
      <c r="SH242" s="267"/>
      <c r="SI242" s="267"/>
      <c r="SJ242" s="267"/>
      <c r="SK242" s="267"/>
      <c r="SL242" s="267"/>
      <c r="SM242" s="267"/>
      <c r="SN242" s="267"/>
      <c r="SO242" s="267"/>
      <c r="SP242" s="267"/>
      <c r="SQ242" s="267"/>
      <c r="SR242" s="267"/>
      <c r="SS242" s="267"/>
      <c r="ST242" s="267"/>
      <c r="SU242" s="267"/>
      <c r="SV242" s="267"/>
      <c r="SW242" s="267"/>
      <c r="SX242" s="267"/>
      <c r="SY242" s="267"/>
      <c r="SZ242" s="267"/>
      <c r="TA242" s="267"/>
      <c r="TB242" s="267"/>
      <c r="TC242" s="267"/>
      <c r="TD242" s="267"/>
      <c r="TE242" s="267"/>
      <c r="TF242" s="267"/>
      <c r="TG242" s="267"/>
      <c r="TH242" s="267"/>
      <c r="TI242" s="267"/>
      <c r="TJ242" s="267"/>
      <c r="TK242" s="267"/>
      <c r="TL242" s="267"/>
      <c r="TM242" s="267"/>
      <c r="TN242" s="267"/>
      <c r="TO242" s="267"/>
      <c r="TP242" s="267"/>
      <c r="TQ242" s="267"/>
      <c r="TR242" s="267"/>
      <c r="TS242" s="267"/>
      <c r="TT242" s="267"/>
      <c r="TU242" s="267"/>
      <c r="TV242" s="267"/>
      <c r="TW242" s="267"/>
      <c r="TX242" s="267"/>
      <c r="TY242" s="267"/>
      <c r="TZ242" s="267"/>
      <c r="UA242" s="267"/>
      <c r="UB242" s="267"/>
      <c r="UC242" s="267"/>
      <c r="UD242" s="267"/>
      <c r="UE242" s="267"/>
      <c r="UF242" s="267"/>
      <c r="UG242" s="267"/>
      <c r="UH242" s="267"/>
      <c r="UI242" s="267"/>
      <c r="UJ242" s="267"/>
      <c r="UK242" s="267"/>
      <c r="UL242" s="267"/>
      <c r="UM242" s="267"/>
      <c r="UN242" s="267"/>
      <c r="UO242" s="267"/>
      <c r="UP242" s="267"/>
      <c r="UQ242" s="267"/>
      <c r="UR242" s="267"/>
      <c r="US242" s="267"/>
      <c r="UT242" s="267"/>
      <c r="UU242" s="267"/>
      <c r="UV242" s="267"/>
      <c r="UW242" s="267"/>
      <c r="UX242" s="267"/>
      <c r="UY242" s="267"/>
      <c r="UZ242" s="267"/>
      <c r="VA242" s="267"/>
      <c r="VB242" s="267"/>
      <c r="VC242" s="267"/>
      <c r="VD242" s="267"/>
      <c r="VE242" s="267"/>
      <c r="VF242" s="267"/>
      <c r="VG242" s="267"/>
      <c r="VH242" s="267"/>
      <c r="VI242" s="267"/>
      <c r="VJ242" s="267"/>
      <c r="VK242" s="267"/>
      <c r="VL242" s="267"/>
      <c r="VM242" s="267"/>
      <c r="VN242" s="267"/>
      <c r="VO242" s="267"/>
      <c r="VP242" s="267"/>
      <c r="VQ242" s="267"/>
      <c r="VR242" s="267"/>
      <c r="VS242" s="267"/>
      <c r="VT242" s="267"/>
      <c r="VU242" s="267"/>
      <c r="VV242" s="267"/>
      <c r="VW242" s="267"/>
      <c r="VX242" s="267"/>
      <c r="VY242" s="267"/>
      <c r="VZ242" s="267"/>
      <c r="WA242" s="267"/>
      <c r="WB242" s="267"/>
      <c r="WC242" s="267"/>
      <c r="WD242" s="267"/>
      <c r="WE242" s="267"/>
      <c r="WF242" s="267"/>
      <c r="WG242" s="267"/>
      <c r="WH242" s="267"/>
      <c r="WI242" s="267"/>
      <c r="WJ242" s="267"/>
      <c r="WK242" s="267"/>
      <c r="WL242" s="267"/>
      <c r="WM242" s="267"/>
      <c r="WN242" s="267"/>
      <c r="WO242" s="267"/>
      <c r="WP242" s="267"/>
      <c r="WQ242" s="267"/>
      <c r="WR242" s="267"/>
      <c r="WS242" s="267"/>
      <c r="WT242" s="267"/>
      <c r="WU242" s="267"/>
      <c r="WV242" s="267"/>
      <c r="WW242" s="267"/>
      <c r="WX242" s="267"/>
      <c r="WY242" s="267"/>
      <c r="WZ242" s="267"/>
      <c r="XA242" s="267"/>
      <c r="XB242" s="267"/>
      <c r="XC242" s="267"/>
      <c r="XD242" s="267"/>
      <c r="XE242" s="267"/>
      <c r="XF242" s="267"/>
      <c r="XG242" s="267"/>
      <c r="XH242" s="267"/>
      <c r="XI242" s="267"/>
      <c r="XJ242" s="267"/>
      <c r="XK242" s="267"/>
      <c r="XL242" s="267"/>
      <c r="XM242" s="267"/>
      <c r="XN242" s="267"/>
      <c r="XO242" s="267"/>
      <c r="XP242" s="267"/>
      <c r="XQ242" s="267"/>
      <c r="XR242" s="267"/>
      <c r="XS242" s="267"/>
      <c r="XT242" s="267"/>
      <c r="XU242" s="267"/>
      <c r="XV242" s="267"/>
      <c r="XW242" s="267"/>
      <c r="XX242" s="267"/>
      <c r="XY242" s="267"/>
      <c r="XZ242" s="267"/>
      <c r="YA242" s="267"/>
      <c r="YB242" s="267"/>
      <c r="YC242" s="267"/>
      <c r="YD242" s="267"/>
      <c r="YE242" s="267"/>
      <c r="YF242" s="267"/>
      <c r="YG242" s="267"/>
      <c r="YH242" s="267"/>
      <c r="YI242" s="267"/>
      <c r="YJ242" s="267"/>
      <c r="YK242" s="267"/>
      <c r="YL242" s="267"/>
      <c r="YM242" s="267"/>
      <c r="YN242" s="267"/>
      <c r="YO242" s="267"/>
      <c r="YP242" s="267"/>
      <c r="YQ242" s="267"/>
      <c r="YR242" s="267"/>
      <c r="YS242" s="267"/>
      <c r="YT242" s="267"/>
      <c r="YU242" s="267"/>
      <c r="YV242" s="267"/>
      <c r="YW242" s="267"/>
      <c r="YX242" s="267"/>
      <c r="YY242" s="267"/>
      <c r="YZ242" s="267"/>
      <c r="ZA242" s="267"/>
      <c r="ZB242" s="267"/>
      <c r="ZC242" s="267"/>
      <c r="ZD242" s="267"/>
      <c r="ZE242" s="267"/>
      <c r="ZF242" s="267"/>
      <c r="ZG242" s="267"/>
      <c r="ZH242" s="267"/>
      <c r="ZI242" s="267"/>
      <c r="ZJ242" s="267"/>
      <c r="ZK242" s="267"/>
      <c r="ZL242" s="267"/>
      <c r="ZM242" s="267"/>
      <c r="ZN242" s="267"/>
      <c r="ZO242" s="267"/>
      <c r="ZP242" s="267"/>
      <c r="ZQ242" s="267"/>
      <c r="ZR242" s="267"/>
      <c r="ZS242" s="267"/>
      <c r="ZT242" s="267"/>
      <c r="ZU242" s="267"/>
      <c r="ZV242" s="267"/>
      <c r="ZW242" s="267"/>
      <c r="ZX242" s="267"/>
      <c r="ZY242" s="267"/>
      <c r="ZZ242" s="267"/>
      <c r="AAA242" s="267"/>
      <c r="AAB242" s="267"/>
      <c r="AAC242" s="267"/>
      <c r="AAD242" s="267"/>
      <c r="AAE242" s="267"/>
      <c r="AAF242" s="267"/>
      <c r="AAG242" s="267"/>
      <c r="AAH242" s="267"/>
      <c r="AAI242" s="267"/>
      <c r="AAJ242" s="267"/>
      <c r="AAK242" s="267"/>
      <c r="AAL242" s="267"/>
      <c r="AAM242" s="267"/>
      <c r="AAN242" s="267"/>
      <c r="AAO242" s="267"/>
      <c r="AAP242" s="267"/>
      <c r="AAQ242" s="267"/>
      <c r="AAR242" s="267"/>
      <c r="AAS242" s="267"/>
      <c r="AAT242" s="267"/>
      <c r="AAU242" s="267"/>
      <c r="AAV242" s="267"/>
      <c r="AAW242" s="267"/>
      <c r="AAX242" s="267"/>
      <c r="AAY242" s="267"/>
      <c r="AAZ242" s="267"/>
      <c r="ABA242" s="267"/>
      <c r="ABB242" s="267"/>
      <c r="ABC242" s="267"/>
      <c r="ABD242" s="267"/>
      <c r="ABE242" s="267"/>
      <c r="ABF242" s="267"/>
      <c r="ABG242" s="267"/>
      <c r="ABH242" s="267"/>
      <c r="ABI242" s="267"/>
      <c r="ABJ242" s="267"/>
      <c r="ABK242" s="267"/>
      <c r="ABL242" s="267"/>
      <c r="ABM242" s="267"/>
      <c r="ABN242" s="267"/>
      <c r="ABO242" s="267"/>
      <c r="ABP242" s="267"/>
      <c r="ABQ242" s="267"/>
      <c r="ABR242" s="267"/>
      <c r="ABS242" s="267"/>
      <c r="ABT242" s="267"/>
      <c r="ABU242" s="267"/>
      <c r="ABV242" s="267"/>
      <c r="ABW242" s="267"/>
      <c r="ABX242" s="267"/>
      <c r="ABY242" s="267"/>
      <c r="ABZ242" s="267"/>
      <c r="ACA242" s="267"/>
      <c r="ACB242" s="267"/>
      <c r="ACC242" s="267"/>
      <c r="ACD242" s="267"/>
      <c r="ACE242" s="267"/>
      <c r="ACF242" s="267"/>
      <c r="ACG242" s="267"/>
      <c r="ACH242" s="267"/>
      <c r="ACI242" s="267"/>
      <c r="ACJ242" s="267"/>
      <c r="ACK242" s="267"/>
      <c r="ACL242" s="267"/>
      <c r="ACM242" s="267"/>
      <c r="ACN242" s="267"/>
      <c r="ACO242" s="267"/>
      <c r="ACP242" s="267"/>
      <c r="ACQ242" s="267"/>
      <c r="ACR242" s="267"/>
      <c r="ACS242" s="267"/>
      <c r="ACT242" s="267"/>
      <c r="ACU242" s="267"/>
      <c r="ACV242" s="267"/>
      <c r="ACW242" s="267"/>
      <c r="ACX242" s="267"/>
      <c r="ACY242" s="267"/>
      <c r="ACZ242" s="267"/>
      <c r="ADA242" s="267"/>
      <c r="ADB242" s="267"/>
      <c r="ADC242" s="267"/>
      <c r="ADD242" s="267"/>
      <c r="ADE242" s="267"/>
      <c r="ADF242" s="267"/>
      <c r="ADG242" s="267"/>
      <c r="ADH242" s="267"/>
      <c r="ADI242" s="267"/>
      <c r="ADJ242" s="267"/>
      <c r="ADK242" s="267"/>
      <c r="ADL242" s="267"/>
      <c r="ADM242" s="267"/>
      <c r="ADN242" s="267"/>
      <c r="ADO242" s="267"/>
      <c r="ADP242" s="267"/>
      <c r="ADQ242" s="267"/>
      <c r="ADR242" s="267"/>
      <c r="ADS242" s="267"/>
      <c r="ADT242" s="267"/>
      <c r="ADU242" s="267"/>
      <c r="ADV242" s="267"/>
      <c r="ADW242" s="267"/>
      <c r="ADX242" s="267"/>
      <c r="ADY242" s="267"/>
      <c r="ADZ242" s="267"/>
      <c r="AEA242" s="267"/>
      <c r="AEB242" s="267"/>
      <c r="AEC242" s="267"/>
      <c r="AED242" s="267"/>
      <c r="AEE242" s="267"/>
      <c r="AEF242" s="267"/>
      <c r="AEG242" s="267"/>
      <c r="AEH242" s="267"/>
      <c r="AEI242" s="267"/>
      <c r="AEJ242" s="267"/>
      <c r="AEK242" s="267"/>
      <c r="AEL242" s="267"/>
      <c r="AEM242" s="267"/>
      <c r="AEN242" s="267"/>
      <c r="AEO242" s="267"/>
      <c r="AEP242" s="267"/>
      <c r="AEQ242" s="267"/>
      <c r="AER242" s="267"/>
      <c r="AES242" s="267"/>
      <c r="AET242" s="267"/>
      <c r="AEU242" s="267"/>
      <c r="AEV242" s="267"/>
      <c r="AEW242" s="267"/>
      <c r="AEX242" s="267"/>
      <c r="AEY242" s="267"/>
      <c r="AEZ242" s="267"/>
      <c r="AFA242" s="267"/>
      <c r="AFB242" s="267"/>
      <c r="AFC242" s="267"/>
      <c r="AFD242" s="267"/>
      <c r="AFE242" s="267"/>
      <c r="AFF242" s="267"/>
      <c r="AFG242" s="267"/>
      <c r="AFH242" s="267"/>
      <c r="AFI242" s="267"/>
      <c r="AFJ242" s="267"/>
      <c r="AFK242" s="267"/>
      <c r="AFL242" s="267"/>
      <c r="AFM242" s="267"/>
      <c r="AFN242" s="267"/>
      <c r="AFO242" s="267"/>
      <c r="AFP242" s="267"/>
      <c r="AFQ242" s="267"/>
      <c r="AFR242" s="267"/>
      <c r="AFS242" s="267"/>
      <c r="AFT242" s="267"/>
      <c r="AFU242" s="267"/>
      <c r="AFV242" s="267"/>
      <c r="AFW242" s="267"/>
      <c r="AFX242" s="267"/>
      <c r="AFY242" s="267"/>
      <c r="AFZ242" s="267"/>
      <c r="AGA242" s="267"/>
      <c r="AGB242" s="267"/>
      <c r="AGC242" s="267"/>
      <c r="AGD242" s="267"/>
      <c r="AGE242" s="267"/>
      <c r="AGF242" s="267"/>
      <c r="AGG242" s="267"/>
      <c r="AGH242" s="267"/>
      <c r="AGI242" s="267"/>
      <c r="AGJ242" s="267"/>
      <c r="AGK242" s="267"/>
      <c r="AGL242" s="267"/>
      <c r="AGM242" s="267"/>
      <c r="AGN242" s="267"/>
      <c r="AGO242" s="267"/>
      <c r="AGP242" s="267"/>
      <c r="AGQ242" s="267"/>
      <c r="AGR242" s="267"/>
      <c r="AGS242" s="267"/>
      <c r="AGT242" s="267"/>
      <c r="AGU242" s="267"/>
      <c r="AGV242" s="267"/>
      <c r="AGW242" s="267"/>
      <c r="AGX242" s="267"/>
      <c r="AGY242" s="267"/>
      <c r="AGZ242" s="267"/>
      <c r="AHA242" s="267"/>
      <c r="AHB242" s="267"/>
      <c r="AHC242" s="267"/>
      <c r="AHD242" s="267"/>
      <c r="AHE242" s="267"/>
      <c r="AHF242" s="267"/>
      <c r="AHG242" s="267"/>
      <c r="AHH242" s="267"/>
      <c r="AHI242" s="267"/>
      <c r="AHJ242" s="267"/>
      <c r="AHK242" s="267"/>
      <c r="AHL242" s="267"/>
      <c r="AHM242" s="267"/>
      <c r="AHN242" s="267"/>
      <c r="AHO242" s="267"/>
      <c r="AHP242" s="267"/>
      <c r="AHQ242" s="267"/>
      <c r="AHR242" s="267"/>
      <c r="AHS242" s="267"/>
      <c r="AHT242" s="267"/>
      <c r="AHU242" s="267"/>
      <c r="AHV242" s="267"/>
      <c r="AHW242" s="267"/>
      <c r="AHX242" s="267"/>
      <c r="AHY242" s="267"/>
      <c r="AHZ242" s="267"/>
      <c r="AIA242" s="267"/>
      <c r="AIB242" s="267"/>
      <c r="AIC242" s="267"/>
      <c r="AID242" s="267"/>
      <c r="AIE242" s="267"/>
      <c r="AIF242" s="267"/>
      <c r="AIG242" s="267"/>
      <c r="AIH242" s="267"/>
      <c r="AII242" s="267"/>
      <c r="AIJ242" s="267"/>
      <c r="AIK242" s="267"/>
      <c r="AIL242" s="267"/>
      <c r="AIM242" s="267"/>
      <c r="AIN242" s="267"/>
      <c r="AIO242" s="267"/>
      <c r="AIP242" s="267"/>
      <c r="AIQ242" s="267"/>
      <c r="AIR242" s="267"/>
      <c r="AIS242" s="267"/>
      <c r="AIT242" s="267"/>
      <c r="AIU242" s="267"/>
      <c r="AIV242" s="267"/>
      <c r="AIW242" s="267"/>
      <c r="AIX242" s="267"/>
      <c r="AIY242" s="267"/>
      <c r="AIZ242" s="267"/>
      <c r="AJA242" s="267"/>
      <c r="AJB242" s="267"/>
      <c r="AJC242" s="267"/>
      <c r="AJD242" s="267"/>
      <c r="AJE242" s="267"/>
      <c r="AJF242" s="267"/>
      <c r="AJG242" s="267"/>
      <c r="AJH242" s="267"/>
      <c r="AJI242" s="267"/>
      <c r="AJJ242" s="267"/>
      <c r="AJK242" s="267"/>
      <c r="AJL242" s="267"/>
      <c r="AJM242" s="267"/>
      <c r="AJN242" s="267"/>
      <c r="AJO242" s="267"/>
      <c r="AJP242" s="267"/>
      <c r="AJQ242" s="267"/>
      <c r="AJR242" s="267"/>
      <c r="AJS242" s="267"/>
      <c r="AJT242" s="267"/>
      <c r="AJU242" s="267"/>
      <c r="AJV242" s="267"/>
      <c r="AJW242" s="267"/>
      <c r="AJX242" s="267"/>
      <c r="AJY242" s="267"/>
      <c r="AJZ242" s="267"/>
      <c r="AKA242" s="267"/>
      <c r="AKB242" s="267"/>
      <c r="AKC242" s="267"/>
      <c r="AKD242" s="267"/>
      <c r="AKE242" s="267"/>
      <c r="AKF242" s="267"/>
      <c r="AKG242" s="267"/>
      <c r="AKH242" s="267"/>
      <c r="AKI242" s="267"/>
      <c r="AKJ242" s="267"/>
      <c r="AKK242" s="267"/>
      <c r="AKL242" s="267"/>
      <c r="AKM242" s="267"/>
      <c r="AKN242" s="267"/>
      <c r="AKO242" s="267"/>
      <c r="AKP242" s="267"/>
      <c r="AKQ242" s="267"/>
      <c r="AKR242" s="267"/>
      <c r="AKS242" s="267"/>
      <c r="AKT242" s="267"/>
      <c r="AKU242" s="267"/>
      <c r="AKV242" s="267"/>
      <c r="AKW242" s="267"/>
      <c r="AKX242" s="267"/>
      <c r="AKY242" s="267"/>
      <c r="AKZ242" s="267"/>
      <c r="ALA242" s="267"/>
      <c r="ALB242" s="267"/>
      <c r="ALC242" s="267"/>
      <c r="ALD242" s="267"/>
      <c r="ALE242" s="267"/>
      <c r="ALF242" s="267"/>
      <c r="ALG242" s="267"/>
      <c r="ALH242" s="267"/>
      <c r="ALI242" s="267"/>
      <c r="ALJ242" s="267"/>
      <c r="ALK242" s="267"/>
      <c r="ALL242" s="267"/>
      <c r="ALM242" s="267"/>
      <c r="ALN242" s="267"/>
      <c r="ALO242" s="267"/>
      <c r="ALP242" s="267"/>
      <c r="ALQ242" s="267"/>
      <c r="ALR242" s="267"/>
      <c r="ALS242" s="267"/>
      <c r="ALT242" s="267"/>
      <c r="ALU242" s="267"/>
      <c r="ALV242" s="267"/>
      <c r="ALW242" s="267"/>
      <c r="ALX242" s="267"/>
      <c r="ALY242" s="267"/>
      <c r="ALZ242" s="267"/>
      <c r="AMA242" s="267"/>
      <c r="AMB242" s="267"/>
      <c r="AMC242" s="267"/>
      <c r="AMD242" s="267"/>
      <c r="AME242" s="267"/>
      <c r="AMF242" s="267"/>
      <c r="AMG242" s="267"/>
      <c r="AMH242" s="267"/>
    </row>
    <row r="243" spans="1:1024" s="239" customFormat="1" ht="12.75">
      <c r="A243" s="1012" t="s">
        <v>2502</v>
      </c>
      <c r="B243" s="1007" t="s">
        <v>8434</v>
      </c>
      <c r="C243" s="1047">
        <v>1000000</v>
      </c>
      <c r="D243" s="1047">
        <v>0</v>
      </c>
      <c r="E243" s="1047">
        <v>1000000</v>
      </c>
      <c r="F243" s="1047">
        <v>0</v>
      </c>
      <c r="G243" s="1047">
        <v>1000000</v>
      </c>
      <c r="H243" s="1054">
        <f t="shared" si="3"/>
        <v>0</v>
      </c>
      <c r="I243" s="100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267"/>
      <c r="AF243" s="267"/>
      <c r="AG243" s="267"/>
      <c r="AH243" s="267"/>
      <c r="AI243" s="267"/>
      <c r="AJ243" s="267"/>
      <c r="AK243" s="267"/>
      <c r="AL243" s="267"/>
      <c r="AM243" s="267"/>
      <c r="AN243" s="267"/>
      <c r="AO243" s="267"/>
      <c r="AP243" s="267"/>
      <c r="AQ243" s="267"/>
      <c r="AR243" s="267"/>
      <c r="AS243" s="267"/>
      <c r="AT243" s="267"/>
      <c r="AU243" s="267"/>
      <c r="AV243" s="267"/>
      <c r="AW243" s="267"/>
      <c r="AX243" s="267"/>
      <c r="AY243" s="267"/>
      <c r="AZ243" s="267"/>
      <c r="BA243" s="267"/>
      <c r="BB243" s="267"/>
      <c r="BC243" s="267"/>
      <c r="BD243" s="267"/>
      <c r="BE243" s="267"/>
      <c r="BF243" s="267"/>
      <c r="BG243" s="267"/>
      <c r="BH243" s="267"/>
      <c r="BI243" s="267"/>
      <c r="BJ243" s="267"/>
      <c r="BK243" s="267"/>
      <c r="BL243" s="267"/>
      <c r="BM243" s="267"/>
      <c r="BN243" s="267"/>
      <c r="BO243" s="267"/>
      <c r="BP243" s="267"/>
      <c r="BQ243" s="267"/>
      <c r="BR243" s="267"/>
      <c r="BS243" s="267"/>
      <c r="BT243" s="267"/>
      <c r="BU243" s="267"/>
      <c r="BV243" s="267"/>
      <c r="BW243" s="267"/>
      <c r="BX243" s="267"/>
      <c r="BY243" s="267"/>
      <c r="BZ243" s="267"/>
      <c r="CA243" s="267"/>
      <c r="CB243" s="267"/>
      <c r="CC243" s="267"/>
      <c r="CD243" s="267"/>
      <c r="CE243" s="267"/>
      <c r="CF243" s="267"/>
      <c r="CG243" s="267"/>
      <c r="CH243" s="267"/>
      <c r="CI243" s="267"/>
      <c r="CJ243" s="267"/>
      <c r="CK243" s="267"/>
      <c r="CL243" s="267"/>
      <c r="CM243" s="267"/>
      <c r="CN243" s="267"/>
      <c r="CO243" s="267"/>
      <c r="CP243" s="267"/>
      <c r="CQ243" s="267"/>
      <c r="CR243" s="267"/>
      <c r="CS243" s="267"/>
      <c r="CT243" s="267"/>
      <c r="CU243" s="267"/>
      <c r="CV243" s="267"/>
      <c r="CW243" s="267"/>
      <c r="CX243" s="267"/>
      <c r="CY243" s="267"/>
      <c r="CZ243" s="267"/>
      <c r="DA243" s="267"/>
      <c r="DB243" s="267"/>
      <c r="DC243" s="267"/>
      <c r="DD243" s="267"/>
      <c r="DE243" s="267"/>
      <c r="DF243" s="267"/>
      <c r="DG243" s="267"/>
      <c r="DH243" s="267"/>
      <c r="DI243" s="267"/>
      <c r="DJ243" s="267"/>
      <c r="DK243" s="267"/>
      <c r="DL243" s="267"/>
      <c r="DM243" s="267"/>
      <c r="DN243" s="267"/>
      <c r="DO243" s="267"/>
      <c r="DP243" s="267"/>
      <c r="DQ243" s="267"/>
      <c r="DR243" s="267"/>
      <c r="DS243" s="267"/>
      <c r="DT243" s="267"/>
      <c r="DU243" s="267"/>
      <c r="DV243" s="267"/>
      <c r="DW243" s="267"/>
      <c r="DX243" s="267"/>
      <c r="DY243" s="267"/>
      <c r="DZ243" s="267"/>
      <c r="EA243" s="267"/>
      <c r="EB243" s="267"/>
      <c r="EC243" s="267"/>
      <c r="ED243" s="267"/>
      <c r="EE243" s="267"/>
      <c r="EF243" s="267"/>
      <c r="EG243" s="267"/>
      <c r="EH243" s="267"/>
      <c r="EI243" s="267"/>
      <c r="EJ243" s="267"/>
      <c r="EK243" s="267"/>
      <c r="EL243" s="267"/>
      <c r="EM243" s="267"/>
      <c r="EN243" s="267"/>
      <c r="EO243" s="267"/>
      <c r="EP243" s="267"/>
      <c r="EQ243" s="267"/>
      <c r="ER243" s="267"/>
      <c r="ES243" s="267"/>
      <c r="ET243" s="267"/>
      <c r="EU243" s="267"/>
      <c r="EV243" s="267"/>
      <c r="EW243" s="267"/>
      <c r="EX243" s="267"/>
      <c r="EY243" s="267"/>
      <c r="EZ243" s="267"/>
      <c r="FA243" s="267"/>
      <c r="FB243" s="267"/>
      <c r="FC243" s="267"/>
      <c r="FD243" s="267"/>
      <c r="FE243" s="267"/>
      <c r="FF243" s="267"/>
      <c r="FG243" s="267"/>
      <c r="FH243" s="267"/>
      <c r="FI243" s="267"/>
      <c r="FJ243" s="267"/>
      <c r="FK243" s="267"/>
      <c r="FL243" s="267"/>
      <c r="FM243" s="267"/>
      <c r="FN243" s="267"/>
      <c r="FO243" s="267"/>
      <c r="FP243" s="267"/>
      <c r="FQ243" s="267"/>
      <c r="FR243" s="267"/>
      <c r="FS243" s="267"/>
      <c r="FT243" s="267"/>
      <c r="FU243" s="267"/>
      <c r="FV243" s="267"/>
      <c r="FW243" s="267"/>
      <c r="FX243" s="267"/>
      <c r="FY243" s="267"/>
      <c r="FZ243" s="267"/>
      <c r="GA243" s="267"/>
      <c r="GB243" s="267"/>
      <c r="GC243" s="267"/>
      <c r="GD243" s="267"/>
      <c r="GE243" s="267"/>
      <c r="GF243" s="267"/>
      <c r="GG243" s="267"/>
      <c r="GH243" s="267"/>
      <c r="GI243" s="267"/>
      <c r="GJ243" s="267"/>
      <c r="GK243" s="267"/>
      <c r="GL243" s="267"/>
      <c r="GM243" s="267"/>
      <c r="GN243" s="267"/>
      <c r="GO243" s="267"/>
      <c r="GP243" s="267"/>
      <c r="GQ243" s="267"/>
      <c r="GR243" s="267"/>
      <c r="GS243" s="267"/>
      <c r="GT243" s="267"/>
      <c r="GU243" s="267"/>
      <c r="GV243" s="267"/>
      <c r="GW243" s="267"/>
      <c r="GX243" s="267"/>
      <c r="GY243" s="267"/>
      <c r="GZ243" s="267"/>
      <c r="HA243" s="267"/>
      <c r="HB243" s="267"/>
      <c r="HC243" s="267"/>
      <c r="HD243" s="267"/>
      <c r="HE243" s="267"/>
      <c r="HF243" s="267"/>
      <c r="HG243" s="267"/>
      <c r="HH243" s="267"/>
      <c r="HI243" s="267"/>
      <c r="HJ243" s="267"/>
      <c r="HK243" s="267"/>
      <c r="HL243" s="267"/>
      <c r="HM243" s="267"/>
      <c r="HN243" s="267"/>
      <c r="HO243" s="267"/>
      <c r="HP243" s="267"/>
      <c r="HQ243" s="267"/>
      <c r="HR243" s="267"/>
      <c r="HS243" s="267"/>
      <c r="HT243" s="267"/>
      <c r="HU243" s="267"/>
      <c r="HV243" s="267"/>
      <c r="HW243" s="267"/>
      <c r="HX243" s="267"/>
      <c r="HY243" s="267"/>
      <c r="HZ243" s="267"/>
      <c r="IA243" s="267"/>
      <c r="IB243" s="267"/>
      <c r="IC243" s="267"/>
      <c r="ID243" s="267"/>
      <c r="IE243" s="267"/>
      <c r="IF243" s="267"/>
      <c r="IG243" s="267"/>
      <c r="IH243" s="267"/>
      <c r="II243" s="267"/>
      <c r="IJ243" s="267"/>
      <c r="IK243" s="267"/>
      <c r="IL243" s="267"/>
      <c r="IM243" s="267"/>
      <c r="IN243" s="267"/>
      <c r="IO243" s="267"/>
      <c r="IP243" s="267"/>
      <c r="IQ243" s="267"/>
      <c r="IR243" s="267"/>
      <c r="IS243" s="267"/>
      <c r="IT243" s="267"/>
      <c r="IU243" s="267"/>
      <c r="IV243" s="267"/>
      <c r="IW243" s="267"/>
      <c r="IX243" s="267"/>
      <c r="IY243" s="267"/>
      <c r="IZ243" s="267"/>
      <c r="JA243" s="267"/>
      <c r="JB243" s="267"/>
      <c r="JC243" s="267"/>
      <c r="JD243" s="267"/>
      <c r="JE243" s="267"/>
      <c r="JF243" s="267"/>
      <c r="JG243" s="267"/>
      <c r="JH243" s="267"/>
      <c r="JI243" s="267"/>
      <c r="JJ243" s="267"/>
      <c r="JK243" s="267"/>
      <c r="JL243" s="267"/>
      <c r="JM243" s="267"/>
      <c r="JN243" s="267"/>
      <c r="JO243" s="267"/>
      <c r="JP243" s="267"/>
      <c r="JQ243" s="267"/>
      <c r="JR243" s="267"/>
      <c r="JS243" s="267"/>
      <c r="JT243" s="267"/>
      <c r="JU243" s="267"/>
      <c r="JV243" s="267"/>
      <c r="JW243" s="267"/>
      <c r="JX243" s="267"/>
      <c r="JY243" s="267"/>
      <c r="JZ243" s="267"/>
      <c r="KA243" s="267"/>
      <c r="KB243" s="267"/>
      <c r="KC243" s="267"/>
      <c r="KD243" s="267"/>
      <c r="KE243" s="267"/>
      <c r="KF243" s="267"/>
      <c r="KG243" s="267"/>
      <c r="KH243" s="267"/>
      <c r="KI243" s="267"/>
      <c r="KJ243" s="267"/>
      <c r="KK243" s="267"/>
      <c r="KL243" s="267"/>
      <c r="KM243" s="267"/>
      <c r="KN243" s="267"/>
      <c r="KO243" s="267"/>
      <c r="KP243" s="267"/>
      <c r="KQ243" s="267"/>
      <c r="KR243" s="267"/>
      <c r="KS243" s="267"/>
      <c r="KT243" s="267"/>
      <c r="KU243" s="267"/>
      <c r="KV243" s="267"/>
      <c r="KW243" s="267"/>
      <c r="KX243" s="267"/>
      <c r="KY243" s="267"/>
      <c r="KZ243" s="267"/>
      <c r="LA243" s="267"/>
      <c r="LB243" s="267"/>
      <c r="LC243" s="267"/>
      <c r="LD243" s="267"/>
      <c r="LE243" s="267"/>
      <c r="LF243" s="267"/>
      <c r="LG243" s="267"/>
      <c r="LH243" s="267"/>
      <c r="LI243" s="267"/>
      <c r="LJ243" s="267"/>
      <c r="LK243" s="267"/>
      <c r="LL243" s="267"/>
      <c r="LM243" s="267"/>
      <c r="LN243" s="267"/>
      <c r="LO243" s="267"/>
      <c r="LP243" s="267"/>
      <c r="LQ243" s="267"/>
      <c r="LR243" s="267"/>
      <c r="LS243" s="267"/>
      <c r="LT243" s="267"/>
      <c r="LU243" s="267"/>
      <c r="LV243" s="267"/>
      <c r="LW243" s="267"/>
      <c r="LX243" s="267"/>
      <c r="LY243" s="267"/>
      <c r="LZ243" s="267"/>
      <c r="MA243" s="267"/>
      <c r="MB243" s="267"/>
      <c r="MC243" s="267"/>
      <c r="MD243" s="267"/>
      <c r="ME243" s="267"/>
      <c r="MF243" s="267"/>
      <c r="MG243" s="267"/>
      <c r="MH243" s="267"/>
      <c r="MI243" s="267"/>
      <c r="MJ243" s="267"/>
      <c r="MK243" s="267"/>
      <c r="ML243" s="267"/>
      <c r="MM243" s="267"/>
      <c r="MN243" s="267"/>
      <c r="MO243" s="267"/>
      <c r="MP243" s="267"/>
      <c r="MQ243" s="267"/>
      <c r="MR243" s="267"/>
      <c r="MS243" s="267"/>
      <c r="MT243" s="267"/>
      <c r="MU243" s="267"/>
      <c r="MV243" s="267"/>
      <c r="MW243" s="267"/>
      <c r="MX243" s="267"/>
      <c r="MY243" s="267"/>
      <c r="MZ243" s="267"/>
      <c r="NA243" s="267"/>
      <c r="NB243" s="267"/>
      <c r="NC243" s="267"/>
      <c r="ND243" s="267"/>
      <c r="NE243" s="267"/>
      <c r="NF243" s="267"/>
      <c r="NG243" s="267"/>
      <c r="NH243" s="267"/>
      <c r="NI243" s="267"/>
      <c r="NJ243" s="267"/>
      <c r="NK243" s="267"/>
      <c r="NL243" s="267"/>
      <c r="NM243" s="267"/>
      <c r="NN243" s="267"/>
      <c r="NO243" s="267"/>
      <c r="NP243" s="267"/>
      <c r="NQ243" s="267"/>
      <c r="NR243" s="267"/>
      <c r="NS243" s="267"/>
      <c r="NT243" s="267"/>
      <c r="NU243" s="267"/>
      <c r="NV243" s="267"/>
      <c r="NW243" s="267"/>
      <c r="NX243" s="267"/>
      <c r="NY243" s="267"/>
      <c r="NZ243" s="267"/>
      <c r="OA243" s="267"/>
      <c r="OB243" s="267"/>
      <c r="OC243" s="267"/>
      <c r="OD243" s="267"/>
      <c r="OE243" s="267"/>
      <c r="OF243" s="267"/>
      <c r="OG243" s="267"/>
      <c r="OH243" s="267"/>
      <c r="OI243" s="267"/>
      <c r="OJ243" s="267"/>
      <c r="OK243" s="267"/>
      <c r="OL243" s="267"/>
      <c r="OM243" s="267"/>
      <c r="ON243" s="267"/>
      <c r="OO243" s="267"/>
      <c r="OP243" s="267"/>
      <c r="OQ243" s="267"/>
      <c r="OR243" s="267"/>
      <c r="OS243" s="267"/>
      <c r="OT243" s="267"/>
      <c r="OU243" s="267"/>
      <c r="OV243" s="267"/>
      <c r="OW243" s="267"/>
      <c r="OX243" s="267"/>
      <c r="OY243" s="267"/>
      <c r="OZ243" s="267"/>
      <c r="PA243" s="267"/>
      <c r="PB243" s="267"/>
      <c r="PC243" s="267"/>
      <c r="PD243" s="267"/>
      <c r="PE243" s="267"/>
      <c r="PF243" s="267"/>
      <c r="PG243" s="267"/>
      <c r="PH243" s="267"/>
      <c r="PI243" s="267"/>
      <c r="PJ243" s="267"/>
      <c r="PK243" s="267"/>
      <c r="PL243" s="267"/>
      <c r="PM243" s="267"/>
      <c r="PN243" s="267"/>
      <c r="PO243" s="267"/>
      <c r="PP243" s="267"/>
      <c r="PQ243" s="267"/>
      <c r="PR243" s="267"/>
      <c r="PS243" s="267"/>
      <c r="PT243" s="267"/>
      <c r="PU243" s="267"/>
      <c r="PV243" s="267"/>
      <c r="PW243" s="267"/>
      <c r="PX243" s="267"/>
      <c r="PY243" s="267"/>
      <c r="PZ243" s="267"/>
      <c r="QA243" s="267"/>
      <c r="QB243" s="267"/>
      <c r="QC243" s="267"/>
      <c r="QD243" s="267"/>
      <c r="QE243" s="267"/>
      <c r="QF243" s="267"/>
      <c r="QG243" s="267"/>
      <c r="QH243" s="267"/>
      <c r="QI243" s="267"/>
      <c r="QJ243" s="267"/>
      <c r="QK243" s="267"/>
      <c r="QL243" s="267"/>
      <c r="QM243" s="267"/>
      <c r="QN243" s="267"/>
      <c r="QO243" s="267"/>
      <c r="QP243" s="267"/>
      <c r="QQ243" s="267"/>
      <c r="QR243" s="267"/>
      <c r="QS243" s="267"/>
      <c r="QT243" s="267"/>
      <c r="QU243" s="267"/>
      <c r="QV243" s="267"/>
      <c r="QW243" s="267"/>
      <c r="QX243" s="267"/>
      <c r="QY243" s="267"/>
      <c r="QZ243" s="267"/>
      <c r="RA243" s="267"/>
      <c r="RB243" s="267"/>
      <c r="RC243" s="267"/>
      <c r="RD243" s="267"/>
      <c r="RE243" s="267"/>
      <c r="RF243" s="267"/>
      <c r="RG243" s="267"/>
      <c r="RH243" s="267"/>
      <c r="RI243" s="267"/>
      <c r="RJ243" s="267"/>
      <c r="RK243" s="267"/>
      <c r="RL243" s="267"/>
      <c r="RM243" s="267"/>
      <c r="RN243" s="267"/>
      <c r="RO243" s="267"/>
      <c r="RP243" s="267"/>
      <c r="RQ243" s="267"/>
      <c r="RR243" s="267"/>
      <c r="RS243" s="267"/>
      <c r="RT243" s="267"/>
      <c r="RU243" s="267"/>
      <c r="RV243" s="267"/>
      <c r="RW243" s="267"/>
      <c r="RX243" s="267"/>
      <c r="RY243" s="267"/>
      <c r="RZ243" s="267"/>
      <c r="SA243" s="267"/>
      <c r="SB243" s="267"/>
      <c r="SC243" s="267"/>
      <c r="SD243" s="267"/>
      <c r="SE243" s="267"/>
      <c r="SF243" s="267"/>
      <c r="SG243" s="267"/>
      <c r="SH243" s="267"/>
      <c r="SI243" s="267"/>
      <c r="SJ243" s="267"/>
      <c r="SK243" s="267"/>
      <c r="SL243" s="267"/>
      <c r="SM243" s="267"/>
      <c r="SN243" s="267"/>
      <c r="SO243" s="267"/>
      <c r="SP243" s="267"/>
      <c r="SQ243" s="267"/>
      <c r="SR243" s="267"/>
      <c r="SS243" s="267"/>
      <c r="ST243" s="267"/>
      <c r="SU243" s="267"/>
      <c r="SV243" s="267"/>
      <c r="SW243" s="267"/>
      <c r="SX243" s="267"/>
      <c r="SY243" s="267"/>
      <c r="SZ243" s="267"/>
      <c r="TA243" s="267"/>
      <c r="TB243" s="267"/>
      <c r="TC243" s="267"/>
      <c r="TD243" s="267"/>
      <c r="TE243" s="267"/>
      <c r="TF243" s="267"/>
      <c r="TG243" s="267"/>
      <c r="TH243" s="267"/>
      <c r="TI243" s="267"/>
      <c r="TJ243" s="267"/>
      <c r="TK243" s="267"/>
      <c r="TL243" s="267"/>
      <c r="TM243" s="267"/>
      <c r="TN243" s="267"/>
      <c r="TO243" s="267"/>
      <c r="TP243" s="267"/>
      <c r="TQ243" s="267"/>
      <c r="TR243" s="267"/>
      <c r="TS243" s="267"/>
      <c r="TT243" s="267"/>
      <c r="TU243" s="267"/>
      <c r="TV243" s="267"/>
      <c r="TW243" s="267"/>
      <c r="TX243" s="267"/>
      <c r="TY243" s="267"/>
      <c r="TZ243" s="267"/>
      <c r="UA243" s="267"/>
      <c r="UB243" s="267"/>
      <c r="UC243" s="267"/>
      <c r="UD243" s="267"/>
      <c r="UE243" s="267"/>
      <c r="UF243" s="267"/>
      <c r="UG243" s="267"/>
      <c r="UH243" s="267"/>
      <c r="UI243" s="267"/>
      <c r="UJ243" s="267"/>
      <c r="UK243" s="267"/>
      <c r="UL243" s="267"/>
      <c r="UM243" s="267"/>
      <c r="UN243" s="267"/>
      <c r="UO243" s="267"/>
      <c r="UP243" s="267"/>
      <c r="UQ243" s="267"/>
      <c r="UR243" s="267"/>
      <c r="US243" s="267"/>
      <c r="UT243" s="267"/>
      <c r="UU243" s="267"/>
      <c r="UV243" s="267"/>
      <c r="UW243" s="267"/>
      <c r="UX243" s="267"/>
      <c r="UY243" s="267"/>
      <c r="UZ243" s="267"/>
      <c r="VA243" s="267"/>
      <c r="VB243" s="267"/>
      <c r="VC243" s="267"/>
      <c r="VD243" s="267"/>
      <c r="VE243" s="267"/>
      <c r="VF243" s="267"/>
      <c r="VG243" s="267"/>
      <c r="VH243" s="267"/>
      <c r="VI243" s="267"/>
      <c r="VJ243" s="267"/>
      <c r="VK243" s="267"/>
      <c r="VL243" s="267"/>
      <c r="VM243" s="267"/>
      <c r="VN243" s="267"/>
      <c r="VO243" s="267"/>
      <c r="VP243" s="267"/>
      <c r="VQ243" s="267"/>
      <c r="VR243" s="267"/>
      <c r="VS243" s="267"/>
      <c r="VT243" s="267"/>
      <c r="VU243" s="267"/>
      <c r="VV243" s="267"/>
      <c r="VW243" s="267"/>
      <c r="VX243" s="267"/>
      <c r="VY243" s="267"/>
      <c r="VZ243" s="267"/>
      <c r="WA243" s="267"/>
      <c r="WB243" s="267"/>
      <c r="WC243" s="267"/>
      <c r="WD243" s="267"/>
      <c r="WE243" s="267"/>
      <c r="WF243" s="267"/>
      <c r="WG243" s="267"/>
      <c r="WH243" s="267"/>
      <c r="WI243" s="267"/>
      <c r="WJ243" s="267"/>
      <c r="WK243" s="267"/>
      <c r="WL243" s="267"/>
      <c r="WM243" s="267"/>
      <c r="WN243" s="267"/>
      <c r="WO243" s="267"/>
      <c r="WP243" s="267"/>
      <c r="WQ243" s="267"/>
      <c r="WR243" s="267"/>
      <c r="WS243" s="267"/>
      <c r="WT243" s="267"/>
      <c r="WU243" s="267"/>
      <c r="WV243" s="267"/>
      <c r="WW243" s="267"/>
      <c r="WX243" s="267"/>
      <c r="WY243" s="267"/>
      <c r="WZ243" s="267"/>
      <c r="XA243" s="267"/>
      <c r="XB243" s="267"/>
      <c r="XC243" s="267"/>
      <c r="XD243" s="267"/>
      <c r="XE243" s="267"/>
      <c r="XF243" s="267"/>
      <c r="XG243" s="267"/>
      <c r="XH243" s="267"/>
      <c r="XI243" s="267"/>
      <c r="XJ243" s="267"/>
      <c r="XK243" s="267"/>
      <c r="XL243" s="267"/>
      <c r="XM243" s="267"/>
      <c r="XN243" s="267"/>
      <c r="XO243" s="267"/>
      <c r="XP243" s="267"/>
      <c r="XQ243" s="267"/>
      <c r="XR243" s="267"/>
      <c r="XS243" s="267"/>
      <c r="XT243" s="267"/>
      <c r="XU243" s="267"/>
      <c r="XV243" s="267"/>
      <c r="XW243" s="267"/>
      <c r="XX243" s="267"/>
      <c r="XY243" s="267"/>
      <c r="XZ243" s="267"/>
      <c r="YA243" s="267"/>
      <c r="YB243" s="267"/>
      <c r="YC243" s="267"/>
      <c r="YD243" s="267"/>
      <c r="YE243" s="267"/>
      <c r="YF243" s="267"/>
      <c r="YG243" s="267"/>
      <c r="YH243" s="267"/>
      <c r="YI243" s="267"/>
      <c r="YJ243" s="267"/>
      <c r="YK243" s="267"/>
      <c r="YL243" s="267"/>
      <c r="YM243" s="267"/>
      <c r="YN243" s="267"/>
      <c r="YO243" s="267"/>
      <c r="YP243" s="267"/>
      <c r="YQ243" s="267"/>
      <c r="YR243" s="267"/>
      <c r="YS243" s="267"/>
      <c r="YT243" s="267"/>
      <c r="YU243" s="267"/>
      <c r="YV243" s="267"/>
      <c r="YW243" s="267"/>
      <c r="YX243" s="267"/>
      <c r="YY243" s="267"/>
      <c r="YZ243" s="267"/>
      <c r="ZA243" s="267"/>
      <c r="ZB243" s="267"/>
      <c r="ZC243" s="267"/>
      <c r="ZD243" s="267"/>
      <c r="ZE243" s="267"/>
      <c r="ZF243" s="267"/>
      <c r="ZG243" s="267"/>
      <c r="ZH243" s="267"/>
      <c r="ZI243" s="267"/>
      <c r="ZJ243" s="267"/>
      <c r="ZK243" s="267"/>
      <c r="ZL243" s="267"/>
      <c r="ZM243" s="267"/>
      <c r="ZN243" s="267"/>
      <c r="ZO243" s="267"/>
      <c r="ZP243" s="267"/>
      <c r="ZQ243" s="267"/>
      <c r="ZR243" s="267"/>
      <c r="ZS243" s="267"/>
      <c r="ZT243" s="267"/>
      <c r="ZU243" s="267"/>
      <c r="ZV243" s="267"/>
      <c r="ZW243" s="267"/>
      <c r="ZX243" s="267"/>
      <c r="ZY243" s="267"/>
      <c r="ZZ243" s="267"/>
      <c r="AAA243" s="267"/>
      <c r="AAB243" s="267"/>
      <c r="AAC243" s="267"/>
      <c r="AAD243" s="267"/>
      <c r="AAE243" s="267"/>
      <c r="AAF243" s="267"/>
      <c r="AAG243" s="267"/>
      <c r="AAH243" s="267"/>
      <c r="AAI243" s="267"/>
      <c r="AAJ243" s="267"/>
      <c r="AAK243" s="267"/>
      <c r="AAL243" s="267"/>
      <c r="AAM243" s="267"/>
      <c r="AAN243" s="267"/>
      <c r="AAO243" s="267"/>
      <c r="AAP243" s="267"/>
      <c r="AAQ243" s="267"/>
      <c r="AAR243" s="267"/>
      <c r="AAS243" s="267"/>
      <c r="AAT243" s="267"/>
      <c r="AAU243" s="267"/>
      <c r="AAV243" s="267"/>
      <c r="AAW243" s="267"/>
      <c r="AAX243" s="267"/>
      <c r="AAY243" s="267"/>
      <c r="AAZ243" s="267"/>
      <c r="ABA243" s="267"/>
      <c r="ABB243" s="267"/>
      <c r="ABC243" s="267"/>
      <c r="ABD243" s="267"/>
      <c r="ABE243" s="267"/>
      <c r="ABF243" s="267"/>
      <c r="ABG243" s="267"/>
      <c r="ABH243" s="267"/>
      <c r="ABI243" s="267"/>
      <c r="ABJ243" s="267"/>
      <c r="ABK243" s="267"/>
      <c r="ABL243" s="267"/>
      <c r="ABM243" s="267"/>
      <c r="ABN243" s="267"/>
      <c r="ABO243" s="267"/>
      <c r="ABP243" s="267"/>
      <c r="ABQ243" s="267"/>
      <c r="ABR243" s="267"/>
      <c r="ABS243" s="267"/>
      <c r="ABT243" s="267"/>
      <c r="ABU243" s="267"/>
      <c r="ABV243" s="267"/>
      <c r="ABW243" s="267"/>
      <c r="ABX243" s="267"/>
      <c r="ABY243" s="267"/>
      <c r="ABZ243" s="267"/>
      <c r="ACA243" s="267"/>
      <c r="ACB243" s="267"/>
      <c r="ACC243" s="267"/>
      <c r="ACD243" s="267"/>
      <c r="ACE243" s="267"/>
      <c r="ACF243" s="267"/>
      <c r="ACG243" s="267"/>
      <c r="ACH243" s="267"/>
      <c r="ACI243" s="267"/>
      <c r="ACJ243" s="267"/>
      <c r="ACK243" s="267"/>
      <c r="ACL243" s="267"/>
      <c r="ACM243" s="267"/>
      <c r="ACN243" s="267"/>
      <c r="ACO243" s="267"/>
      <c r="ACP243" s="267"/>
      <c r="ACQ243" s="267"/>
      <c r="ACR243" s="267"/>
      <c r="ACS243" s="267"/>
      <c r="ACT243" s="267"/>
      <c r="ACU243" s="267"/>
      <c r="ACV243" s="267"/>
      <c r="ACW243" s="267"/>
      <c r="ACX243" s="267"/>
      <c r="ACY243" s="267"/>
      <c r="ACZ243" s="267"/>
      <c r="ADA243" s="267"/>
      <c r="ADB243" s="267"/>
      <c r="ADC243" s="267"/>
      <c r="ADD243" s="267"/>
      <c r="ADE243" s="267"/>
      <c r="ADF243" s="267"/>
      <c r="ADG243" s="267"/>
      <c r="ADH243" s="267"/>
      <c r="ADI243" s="267"/>
      <c r="ADJ243" s="267"/>
      <c r="ADK243" s="267"/>
      <c r="ADL243" s="267"/>
      <c r="ADM243" s="267"/>
      <c r="ADN243" s="267"/>
      <c r="ADO243" s="267"/>
      <c r="ADP243" s="267"/>
      <c r="ADQ243" s="267"/>
      <c r="ADR243" s="267"/>
      <c r="ADS243" s="267"/>
      <c r="ADT243" s="267"/>
      <c r="ADU243" s="267"/>
      <c r="ADV243" s="267"/>
      <c r="ADW243" s="267"/>
      <c r="ADX243" s="267"/>
      <c r="ADY243" s="267"/>
      <c r="ADZ243" s="267"/>
      <c r="AEA243" s="267"/>
      <c r="AEB243" s="267"/>
      <c r="AEC243" s="267"/>
      <c r="AED243" s="267"/>
      <c r="AEE243" s="267"/>
      <c r="AEF243" s="267"/>
      <c r="AEG243" s="267"/>
      <c r="AEH243" s="267"/>
      <c r="AEI243" s="267"/>
      <c r="AEJ243" s="267"/>
      <c r="AEK243" s="267"/>
      <c r="AEL243" s="267"/>
      <c r="AEM243" s="267"/>
      <c r="AEN243" s="267"/>
      <c r="AEO243" s="267"/>
      <c r="AEP243" s="267"/>
      <c r="AEQ243" s="267"/>
      <c r="AER243" s="267"/>
      <c r="AES243" s="267"/>
      <c r="AET243" s="267"/>
      <c r="AEU243" s="267"/>
      <c r="AEV243" s="267"/>
      <c r="AEW243" s="267"/>
      <c r="AEX243" s="267"/>
      <c r="AEY243" s="267"/>
      <c r="AEZ243" s="267"/>
      <c r="AFA243" s="267"/>
      <c r="AFB243" s="267"/>
      <c r="AFC243" s="267"/>
      <c r="AFD243" s="267"/>
      <c r="AFE243" s="267"/>
      <c r="AFF243" s="267"/>
      <c r="AFG243" s="267"/>
      <c r="AFH243" s="267"/>
      <c r="AFI243" s="267"/>
      <c r="AFJ243" s="267"/>
      <c r="AFK243" s="267"/>
      <c r="AFL243" s="267"/>
      <c r="AFM243" s="267"/>
      <c r="AFN243" s="267"/>
      <c r="AFO243" s="267"/>
      <c r="AFP243" s="267"/>
      <c r="AFQ243" s="267"/>
      <c r="AFR243" s="267"/>
      <c r="AFS243" s="267"/>
      <c r="AFT243" s="267"/>
      <c r="AFU243" s="267"/>
      <c r="AFV243" s="267"/>
      <c r="AFW243" s="267"/>
      <c r="AFX243" s="267"/>
      <c r="AFY243" s="267"/>
      <c r="AFZ243" s="267"/>
      <c r="AGA243" s="267"/>
      <c r="AGB243" s="267"/>
      <c r="AGC243" s="267"/>
      <c r="AGD243" s="267"/>
      <c r="AGE243" s="267"/>
      <c r="AGF243" s="267"/>
      <c r="AGG243" s="267"/>
      <c r="AGH243" s="267"/>
      <c r="AGI243" s="267"/>
      <c r="AGJ243" s="267"/>
      <c r="AGK243" s="267"/>
      <c r="AGL243" s="267"/>
      <c r="AGM243" s="267"/>
      <c r="AGN243" s="267"/>
      <c r="AGO243" s="267"/>
      <c r="AGP243" s="267"/>
      <c r="AGQ243" s="267"/>
      <c r="AGR243" s="267"/>
      <c r="AGS243" s="267"/>
      <c r="AGT243" s="267"/>
      <c r="AGU243" s="267"/>
      <c r="AGV243" s="267"/>
      <c r="AGW243" s="267"/>
      <c r="AGX243" s="267"/>
      <c r="AGY243" s="267"/>
      <c r="AGZ243" s="267"/>
      <c r="AHA243" s="267"/>
      <c r="AHB243" s="267"/>
      <c r="AHC243" s="267"/>
      <c r="AHD243" s="267"/>
      <c r="AHE243" s="267"/>
      <c r="AHF243" s="267"/>
      <c r="AHG243" s="267"/>
      <c r="AHH243" s="267"/>
      <c r="AHI243" s="267"/>
      <c r="AHJ243" s="267"/>
      <c r="AHK243" s="267"/>
      <c r="AHL243" s="267"/>
      <c r="AHM243" s="267"/>
      <c r="AHN243" s="267"/>
      <c r="AHO243" s="267"/>
      <c r="AHP243" s="267"/>
      <c r="AHQ243" s="267"/>
      <c r="AHR243" s="267"/>
      <c r="AHS243" s="267"/>
      <c r="AHT243" s="267"/>
      <c r="AHU243" s="267"/>
      <c r="AHV243" s="267"/>
      <c r="AHW243" s="267"/>
      <c r="AHX243" s="267"/>
      <c r="AHY243" s="267"/>
      <c r="AHZ243" s="267"/>
      <c r="AIA243" s="267"/>
      <c r="AIB243" s="267"/>
      <c r="AIC243" s="267"/>
      <c r="AID243" s="267"/>
      <c r="AIE243" s="267"/>
      <c r="AIF243" s="267"/>
      <c r="AIG243" s="267"/>
      <c r="AIH243" s="267"/>
      <c r="AII243" s="267"/>
      <c r="AIJ243" s="267"/>
      <c r="AIK243" s="267"/>
      <c r="AIL243" s="267"/>
      <c r="AIM243" s="267"/>
      <c r="AIN243" s="267"/>
      <c r="AIO243" s="267"/>
      <c r="AIP243" s="267"/>
      <c r="AIQ243" s="267"/>
      <c r="AIR243" s="267"/>
      <c r="AIS243" s="267"/>
      <c r="AIT243" s="267"/>
      <c r="AIU243" s="267"/>
      <c r="AIV243" s="267"/>
      <c r="AIW243" s="267"/>
      <c r="AIX243" s="267"/>
      <c r="AIY243" s="267"/>
      <c r="AIZ243" s="267"/>
      <c r="AJA243" s="267"/>
      <c r="AJB243" s="267"/>
      <c r="AJC243" s="267"/>
      <c r="AJD243" s="267"/>
      <c r="AJE243" s="267"/>
      <c r="AJF243" s="267"/>
      <c r="AJG243" s="267"/>
      <c r="AJH243" s="267"/>
      <c r="AJI243" s="267"/>
      <c r="AJJ243" s="267"/>
      <c r="AJK243" s="267"/>
      <c r="AJL243" s="267"/>
      <c r="AJM243" s="267"/>
      <c r="AJN243" s="267"/>
      <c r="AJO243" s="267"/>
      <c r="AJP243" s="267"/>
      <c r="AJQ243" s="267"/>
      <c r="AJR243" s="267"/>
      <c r="AJS243" s="267"/>
      <c r="AJT243" s="267"/>
      <c r="AJU243" s="267"/>
      <c r="AJV243" s="267"/>
      <c r="AJW243" s="267"/>
      <c r="AJX243" s="267"/>
      <c r="AJY243" s="267"/>
      <c r="AJZ243" s="267"/>
      <c r="AKA243" s="267"/>
      <c r="AKB243" s="267"/>
      <c r="AKC243" s="267"/>
      <c r="AKD243" s="267"/>
      <c r="AKE243" s="267"/>
      <c r="AKF243" s="267"/>
      <c r="AKG243" s="267"/>
      <c r="AKH243" s="267"/>
      <c r="AKI243" s="267"/>
      <c r="AKJ243" s="267"/>
      <c r="AKK243" s="267"/>
      <c r="AKL243" s="267"/>
      <c r="AKM243" s="267"/>
      <c r="AKN243" s="267"/>
      <c r="AKO243" s="267"/>
      <c r="AKP243" s="267"/>
      <c r="AKQ243" s="267"/>
      <c r="AKR243" s="267"/>
      <c r="AKS243" s="267"/>
      <c r="AKT243" s="267"/>
      <c r="AKU243" s="267"/>
      <c r="AKV243" s="267"/>
      <c r="AKW243" s="267"/>
      <c r="AKX243" s="267"/>
      <c r="AKY243" s="267"/>
      <c r="AKZ243" s="267"/>
      <c r="ALA243" s="267"/>
      <c r="ALB243" s="267"/>
      <c r="ALC243" s="267"/>
      <c r="ALD243" s="267"/>
      <c r="ALE243" s="267"/>
      <c r="ALF243" s="267"/>
      <c r="ALG243" s="267"/>
      <c r="ALH243" s="267"/>
      <c r="ALI243" s="267"/>
      <c r="ALJ243" s="267"/>
      <c r="ALK243" s="267"/>
      <c r="ALL243" s="267"/>
      <c r="ALM243" s="267"/>
      <c r="ALN243" s="267"/>
      <c r="ALO243" s="267"/>
      <c r="ALP243" s="267"/>
      <c r="ALQ243" s="267"/>
      <c r="ALR243" s="267"/>
      <c r="ALS243" s="267"/>
      <c r="ALT243" s="267"/>
      <c r="ALU243" s="267"/>
      <c r="ALV243" s="267"/>
      <c r="ALW243" s="267"/>
      <c r="ALX243" s="267"/>
      <c r="ALY243" s="267"/>
      <c r="ALZ243" s="267"/>
      <c r="AMA243" s="267"/>
      <c r="AMB243" s="267"/>
      <c r="AMC243" s="267"/>
      <c r="AMD243" s="267"/>
      <c r="AME243" s="267"/>
      <c r="AMF243" s="267"/>
      <c r="AMG243" s="267"/>
      <c r="AMH243" s="267"/>
    </row>
    <row r="244" spans="1:1024" s="239" customFormat="1" ht="12.75">
      <c r="A244" s="1012" t="s">
        <v>2503</v>
      </c>
      <c r="B244" s="1007" t="s">
        <v>8435</v>
      </c>
      <c r="C244" s="1047">
        <v>3000000</v>
      </c>
      <c r="D244" s="1047">
        <v>0</v>
      </c>
      <c r="E244" s="1047">
        <v>3000000</v>
      </c>
      <c r="F244" s="1047">
        <v>300000</v>
      </c>
      <c r="G244" s="1047">
        <v>2700000</v>
      </c>
      <c r="H244" s="1054">
        <f t="shared" si="3"/>
        <v>0.1</v>
      </c>
      <c r="I244" s="1007"/>
      <c r="J244" s="267"/>
      <c r="K244" s="267"/>
      <c r="L244" s="267"/>
      <c r="M244" s="267"/>
      <c r="N244" s="267"/>
      <c r="O244" s="267"/>
      <c r="P244" s="267"/>
      <c r="Q244" s="267"/>
      <c r="R244" s="267"/>
      <c r="S244" s="267"/>
      <c r="T244" s="267"/>
      <c r="U244" s="267"/>
      <c r="V244" s="267"/>
      <c r="W244" s="267"/>
      <c r="X244" s="267"/>
      <c r="Y244" s="267"/>
      <c r="Z244" s="267"/>
      <c r="AA244" s="267"/>
      <c r="AB244" s="267"/>
      <c r="AC244" s="267"/>
      <c r="AD244" s="267"/>
      <c r="AE244" s="267"/>
      <c r="AF244" s="267"/>
      <c r="AG244" s="267"/>
      <c r="AH244" s="267"/>
      <c r="AI244" s="267"/>
      <c r="AJ244" s="267"/>
      <c r="AK244" s="267"/>
      <c r="AL244" s="267"/>
      <c r="AM244" s="267"/>
      <c r="AN244" s="267"/>
      <c r="AO244" s="267"/>
      <c r="AP244" s="267"/>
      <c r="AQ244" s="267"/>
      <c r="AR244" s="267"/>
      <c r="AS244" s="267"/>
      <c r="AT244" s="267"/>
      <c r="AU244" s="267"/>
      <c r="AV244" s="267"/>
      <c r="AW244" s="267"/>
      <c r="AX244" s="267"/>
      <c r="AY244" s="267"/>
      <c r="AZ244" s="267"/>
      <c r="BA244" s="267"/>
      <c r="BB244" s="267"/>
      <c r="BC244" s="267"/>
      <c r="BD244" s="267"/>
      <c r="BE244" s="267"/>
      <c r="BF244" s="267"/>
      <c r="BG244" s="267"/>
      <c r="BH244" s="267"/>
      <c r="BI244" s="267"/>
      <c r="BJ244" s="267"/>
      <c r="BK244" s="267"/>
      <c r="BL244" s="267"/>
      <c r="BM244" s="267"/>
      <c r="BN244" s="267"/>
      <c r="BO244" s="267"/>
      <c r="BP244" s="267"/>
      <c r="BQ244" s="267"/>
      <c r="BR244" s="267"/>
      <c r="BS244" s="267"/>
      <c r="BT244" s="267"/>
      <c r="BU244" s="267"/>
      <c r="BV244" s="267"/>
      <c r="BW244" s="267"/>
      <c r="BX244" s="267"/>
      <c r="BY244" s="267"/>
      <c r="BZ244" s="267"/>
      <c r="CA244" s="267"/>
      <c r="CB244" s="267"/>
      <c r="CC244" s="267"/>
      <c r="CD244" s="267"/>
      <c r="CE244" s="267"/>
      <c r="CF244" s="267"/>
      <c r="CG244" s="267"/>
      <c r="CH244" s="267"/>
      <c r="CI244" s="267"/>
      <c r="CJ244" s="267"/>
      <c r="CK244" s="267"/>
      <c r="CL244" s="267"/>
      <c r="CM244" s="267"/>
      <c r="CN244" s="267"/>
      <c r="CO244" s="267"/>
      <c r="CP244" s="267"/>
      <c r="CQ244" s="267"/>
      <c r="CR244" s="267"/>
      <c r="CS244" s="267"/>
      <c r="CT244" s="267"/>
      <c r="CU244" s="267"/>
      <c r="CV244" s="267"/>
      <c r="CW244" s="267"/>
      <c r="CX244" s="267"/>
      <c r="CY244" s="267"/>
      <c r="CZ244" s="267"/>
      <c r="DA244" s="267"/>
      <c r="DB244" s="267"/>
      <c r="DC244" s="267"/>
      <c r="DD244" s="267"/>
      <c r="DE244" s="267"/>
      <c r="DF244" s="267"/>
      <c r="DG244" s="267"/>
      <c r="DH244" s="267"/>
      <c r="DI244" s="267"/>
      <c r="DJ244" s="267"/>
      <c r="DK244" s="267"/>
      <c r="DL244" s="267"/>
      <c r="DM244" s="267"/>
      <c r="DN244" s="267"/>
      <c r="DO244" s="267"/>
      <c r="DP244" s="267"/>
      <c r="DQ244" s="267"/>
      <c r="DR244" s="267"/>
      <c r="DS244" s="267"/>
      <c r="DT244" s="267"/>
      <c r="DU244" s="267"/>
      <c r="DV244" s="267"/>
      <c r="DW244" s="267"/>
      <c r="DX244" s="267"/>
      <c r="DY244" s="267"/>
      <c r="DZ244" s="267"/>
      <c r="EA244" s="267"/>
      <c r="EB244" s="267"/>
      <c r="EC244" s="267"/>
      <c r="ED244" s="267"/>
      <c r="EE244" s="267"/>
      <c r="EF244" s="267"/>
      <c r="EG244" s="267"/>
      <c r="EH244" s="267"/>
      <c r="EI244" s="267"/>
      <c r="EJ244" s="267"/>
      <c r="EK244" s="267"/>
      <c r="EL244" s="267"/>
      <c r="EM244" s="267"/>
      <c r="EN244" s="267"/>
      <c r="EO244" s="267"/>
      <c r="EP244" s="267"/>
      <c r="EQ244" s="267"/>
      <c r="ER244" s="267"/>
      <c r="ES244" s="267"/>
      <c r="ET244" s="267"/>
      <c r="EU244" s="267"/>
      <c r="EV244" s="267"/>
      <c r="EW244" s="267"/>
      <c r="EX244" s="267"/>
      <c r="EY244" s="267"/>
      <c r="EZ244" s="267"/>
      <c r="FA244" s="267"/>
      <c r="FB244" s="267"/>
      <c r="FC244" s="267"/>
      <c r="FD244" s="267"/>
      <c r="FE244" s="267"/>
      <c r="FF244" s="267"/>
      <c r="FG244" s="267"/>
      <c r="FH244" s="267"/>
      <c r="FI244" s="267"/>
      <c r="FJ244" s="267"/>
      <c r="FK244" s="267"/>
      <c r="FL244" s="267"/>
      <c r="FM244" s="267"/>
      <c r="FN244" s="267"/>
      <c r="FO244" s="267"/>
      <c r="FP244" s="267"/>
      <c r="FQ244" s="267"/>
      <c r="FR244" s="267"/>
      <c r="FS244" s="267"/>
      <c r="FT244" s="267"/>
      <c r="FU244" s="267"/>
      <c r="FV244" s="267"/>
      <c r="FW244" s="267"/>
      <c r="FX244" s="267"/>
      <c r="FY244" s="267"/>
      <c r="FZ244" s="267"/>
      <c r="GA244" s="267"/>
      <c r="GB244" s="267"/>
      <c r="GC244" s="267"/>
      <c r="GD244" s="267"/>
      <c r="GE244" s="267"/>
      <c r="GF244" s="267"/>
      <c r="GG244" s="267"/>
      <c r="GH244" s="267"/>
      <c r="GI244" s="267"/>
      <c r="GJ244" s="267"/>
      <c r="GK244" s="267"/>
      <c r="GL244" s="267"/>
      <c r="GM244" s="267"/>
      <c r="GN244" s="267"/>
      <c r="GO244" s="267"/>
      <c r="GP244" s="267"/>
      <c r="GQ244" s="267"/>
      <c r="GR244" s="267"/>
      <c r="GS244" s="267"/>
      <c r="GT244" s="267"/>
      <c r="GU244" s="267"/>
      <c r="GV244" s="267"/>
      <c r="GW244" s="267"/>
      <c r="GX244" s="267"/>
      <c r="GY244" s="267"/>
      <c r="GZ244" s="267"/>
      <c r="HA244" s="267"/>
      <c r="HB244" s="267"/>
      <c r="HC244" s="267"/>
      <c r="HD244" s="267"/>
      <c r="HE244" s="267"/>
      <c r="HF244" s="267"/>
      <c r="HG244" s="267"/>
      <c r="HH244" s="267"/>
      <c r="HI244" s="267"/>
      <c r="HJ244" s="267"/>
      <c r="HK244" s="267"/>
      <c r="HL244" s="267"/>
      <c r="HM244" s="267"/>
      <c r="HN244" s="267"/>
      <c r="HO244" s="267"/>
      <c r="HP244" s="267"/>
      <c r="HQ244" s="267"/>
      <c r="HR244" s="267"/>
      <c r="HS244" s="267"/>
      <c r="HT244" s="267"/>
      <c r="HU244" s="267"/>
      <c r="HV244" s="267"/>
      <c r="HW244" s="267"/>
      <c r="HX244" s="267"/>
      <c r="HY244" s="267"/>
      <c r="HZ244" s="267"/>
      <c r="IA244" s="267"/>
      <c r="IB244" s="267"/>
      <c r="IC244" s="267"/>
      <c r="ID244" s="267"/>
      <c r="IE244" s="267"/>
      <c r="IF244" s="267"/>
      <c r="IG244" s="267"/>
      <c r="IH244" s="267"/>
      <c r="II244" s="267"/>
      <c r="IJ244" s="267"/>
      <c r="IK244" s="267"/>
      <c r="IL244" s="267"/>
      <c r="IM244" s="267"/>
      <c r="IN244" s="267"/>
      <c r="IO244" s="267"/>
      <c r="IP244" s="267"/>
      <c r="IQ244" s="267"/>
      <c r="IR244" s="267"/>
      <c r="IS244" s="267"/>
      <c r="IT244" s="267"/>
      <c r="IU244" s="267"/>
      <c r="IV244" s="267"/>
      <c r="IW244" s="267"/>
      <c r="IX244" s="267"/>
      <c r="IY244" s="267"/>
      <c r="IZ244" s="267"/>
      <c r="JA244" s="267"/>
      <c r="JB244" s="267"/>
      <c r="JC244" s="267"/>
      <c r="JD244" s="267"/>
      <c r="JE244" s="267"/>
      <c r="JF244" s="267"/>
      <c r="JG244" s="267"/>
      <c r="JH244" s="267"/>
      <c r="JI244" s="267"/>
      <c r="JJ244" s="267"/>
      <c r="JK244" s="267"/>
      <c r="JL244" s="267"/>
      <c r="JM244" s="267"/>
      <c r="JN244" s="267"/>
      <c r="JO244" s="267"/>
      <c r="JP244" s="267"/>
      <c r="JQ244" s="267"/>
      <c r="JR244" s="267"/>
      <c r="JS244" s="267"/>
      <c r="JT244" s="267"/>
      <c r="JU244" s="267"/>
      <c r="JV244" s="267"/>
      <c r="JW244" s="267"/>
      <c r="JX244" s="267"/>
      <c r="JY244" s="267"/>
      <c r="JZ244" s="267"/>
      <c r="KA244" s="267"/>
      <c r="KB244" s="267"/>
      <c r="KC244" s="267"/>
      <c r="KD244" s="267"/>
      <c r="KE244" s="267"/>
      <c r="KF244" s="267"/>
      <c r="KG244" s="267"/>
      <c r="KH244" s="267"/>
      <c r="KI244" s="267"/>
      <c r="KJ244" s="267"/>
      <c r="KK244" s="267"/>
      <c r="KL244" s="267"/>
      <c r="KM244" s="267"/>
      <c r="KN244" s="267"/>
      <c r="KO244" s="267"/>
      <c r="KP244" s="267"/>
      <c r="KQ244" s="267"/>
      <c r="KR244" s="267"/>
      <c r="KS244" s="267"/>
      <c r="KT244" s="267"/>
      <c r="KU244" s="267"/>
      <c r="KV244" s="267"/>
      <c r="KW244" s="267"/>
      <c r="KX244" s="267"/>
      <c r="KY244" s="267"/>
      <c r="KZ244" s="267"/>
      <c r="LA244" s="267"/>
      <c r="LB244" s="267"/>
      <c r="LC244" s="267"/>
      <c r="LD244" s="267"/>
      <c r="LE244" s="267"/>
      <c r="LF244" s="267"/>
      <c r="LG244" s="267"/>
      <c r="LH244" s="267"/>
      <c r="LI244" s="267"/>
      <c r="LJ244" s="267"/>
      <c r="LK244" s="267"/>
      <c r="LL244" s="267"/>
      <c r="LM244" s="267"/>
      <c r="LN244" s="267"/>
      <c r="LO244" s="267"/>
      <c r="LP244" s="267"/>
      <c r="LQ244" s="267"/>
      <c r="LR244" s="267"/>
      <c r="LS244" s="267"/>
      <c r="LT244" s="267"/>
      <c r="LU244" s="267"/>
      <c r="LV244" s="267"/>
      <c r="LW244" s="267"/>
      <c r="LX244" s="267"/>
      <c r="LY244" s="267"/>
      <c r="LZ244" s="267"/>
      <c r="MA244" s="267"/>
      <c r="MB244" s="267"/>
      <c r="MC244" s="267"/>
      <c r="MD244" s="267"/>
      <c r="ME244" s="267"/>
      <c r="MF244" s="267"/>
      <c r="MG244" s="267"/>
      <c r="MH244" s="267"/>
      <c r="MI244" s="267"/>
      <c r="MJ244" s="267"/>
      <c r="MK244" s="267"/>
      <c r="ML244" s="267"/>
      <c r="MM244" s="267"/>
      <c r="MN244" s="267"/>
      <c r="MO244" s="267"/>
      <c r="MP244" s="267"/>
      <c r="MQ244" s="267"/>
      <c r="MR244" s="267"/>
      <c r="MS244" s="267"/>
      <c r="MT244" s="267"/>
      <c r="MU244" s="267"/>
      <c r="MV244" s="267"/>
      <c r="MW244" s="267"/>
      <c r="MX244" s="267"/>
      <c r="MY244" s="267"/>
      <c r="MZ244" s="267"/>
      <c r="NA244" s="267"/>
      <c r="NB244" s="267"/>
      <c r="NC244" s="267"/>
      <c r="ND244" s="267"/>
      <c r="NE244" s="267"/>
      <c r="NF244" s="267"/>
      <c r="NG244" s="267"/>
      <c r="NH244" s="267"/>
      <c r="NI244" s="267"/>
      <c r="NJ244" s="267"/>
      <c r="NK244" s="267"/>
      <c r="NL244" s="267"/>
      <c r="NM244" s="267"/>
      <c r="NN244" s="267"/>
      <c r="NO244" s="267"/>
      <c r="NP244" s="267"/>
      <c r="NQ244" s="267"/>
      <c r="NR244" s="267"/>
      <c r="NS244" s="267"/>
      <c r="NT244" s="267"/>
      <c r="NU244" s="267"/>
      <c r="NV244" s="267"/>
      <c r="NW244" s="267"/>
      <c r="NX244" s="267"/>
      <c r="NY244" s="267"/>
      <c r="NZ244" s="267"/>
      <c r="OA244" s="267"/>
      <c r="OB244" s="267"/>
      <c r="OC244" s="267"/>
      <c r="OD244" s="267"/>
      <c r="OE244" s="267"/>
      <c r="OF244" s="267"/>
      <c r="OG244" s="267"/>
      <c r="OH244" s="267"/>
      <c r="OI244" s="267"/>
      <c r="OJ244" s="267"/>
      <c r="OK244" s="267"/>
      <c r="OL244" s="267"/>
      <c r="OM244" s="267"/>
      <c r="ON244" s="267"/>
      <c r="OO244" s="267"/>
      <c r="OP244" s="267"/>
      <c r="OQ244" s="267"/>
      <c r="OR244" s="267"/>
      <c r="OS244" s="267"/>
      <c r="OT244" s="267"/>
      <c r="OU244" s="267"/>
      <c r="OV244" s="267"/>
      <c r="OW244" s="267"/>
      <c r="OX244" s="267"/>
      <c r="OY244" s="267"/>
      <c r="OZ244" s="267"/>
      <c r="PA244" s="267"/>
      <c r="PB244" s="267"/>
      <c r="PC244" s="267"/>
      <c r="PD244" s="267"/>
      <c r="PE244" s="267"/>
      <c r="PF244" s="267"/>
      <c r="PG244" s="267"/>
      <c r="PH244" s="267"/>
      <c r="PI244" s="267"/>
      <c r="PJ244" s="267"/>
      <c r="PK244" s="267"/>
      <c r="PL244" s="267"/>
      <c r="PM244" s="267"/>
      <c r="PN244" s="267"/>
      <c r="PO244" s="267"/>
      <c r="PP244" s="267"/>
      <c r="PQ244" s="267"/>
      <c r="PR244" s="267"/>
      <c r="PS244" s="267"/>
      <c r="PT244" s="267"/>
      <c r="PU244" s="267"/>
      <c r="PV244" s="267"/>
      <c r="PW244" s="267"/>
      <c r="PX244" s="267"/>
      <c r="PY244" s="267"/>
      <c r="PZ244" s="267"/>
      <c r="QA244" s="267"/>
      <c r="QB244" s="267"/>
      <c r="QC244" s="267"/>
      <c r="QD244" s="267"/>
      <c r="QE244" s="267"/>
      <c r="QF244" s="267"/>
      <c r="QG244" s="267"/>
      <c r="QH244" s="267"/>
      <c r="QI244" s="267"/>
      <c r="QJ244" s="267"/>
      <c r="QK244" s="267"/>
      <c r="QL244" s="267"/>
      <c r="QM244" s="267"/>
      <c r="QN244" s="267"/>
      <c r="QO244" s="267"/>
      <c r="QP244" s="267"/>
      <c r="QQ244" s="267"/>
      <c r="QR244" s="267"/>
      <c r="QS244" s="267"/>
      <c r="QT244" s="267"/>
      <c r="QU244" s="267"/>
      <c r="QV244" s="267"/>
      <c r="QW244" s="267"/>
      <c r="QX244" s="267"/>
      <c r="QY244" s="267"/>
      <c r="QZ244" s="267"/>
      <c r="RA244" s="267"/>
      <c r="RB244" s="267"/>
      <c r="RC244" s="267"/>
      <c r="RD244" s="267"/>
      <c r="RE244" s="267"/>
      <c r="RF244" s="267"/>
      <c r="RG244" s="267"/>
      <c r="RH244" s="267"/>
      <c r="RI244" s="267"/>
      <c r="RJ244" s="267"/>
      <c r="RK244" s="267"/>
      <c r="RL244" s="267"/>
      <c r="RM244" s="267"/>
      <c r="RN244" s="267"/>
      <c r="RO244" s="267"/>
      <c r="RP244" s="267"/>
      <c r="RQ244" s="267"/>
      <c r="RR244" s="267"/>
      <c r="RS244" s="267"/>
      <c r="RT244" s="267"/>
      <c r="RU244" s="267"/>
      <c r="RV244" s="267"/>
      <c r="RW244" s="267"/>
      <c r="RX244" s="267"/>
      <c r="RY244" s="267"/>
      <c r="RZ244" s="267"/>
      <c r="SA244" s="267"/>
      <c r="SB244" s="267"/>
      <c r="SC244" s="267"/>
      <c r="SD244" s="267"/>
      <c r="SE244" s="267"/>
      <c r="SF244" s="267"/>
      <c r="SG244" s="267"/>
      <c r="SH244" s="267"/>
      <c r="SI244" s="267"/>
      <c r="SJ244" s="267"/>
      <c r="SK244" s="267"/>
      <c r="SL244" s="267"/>
      <c r="SM244" s="267"/>
      <c r="SN244" s="267"/>
      <c r="SO244" s="267"/>
      <c r="SP244" s="267"/>
      <c r="SQ244" s="267"/>
      <c r="SR244" s="267"/>
      <c r="SS244" s="267"/>
      <c r="ST244" s="267"/>
      <c r="SU244" s="267"/>
      <c r="SV244" s="267"/>
      <c r="SW244" s="267"/>
      <c r="SX244" s="267"/>
      <c r="SY244" s="267"/>
      <c r="SZ244" s="267"/>
      <c r="TA244" s="267"/>
      <c r="TB244" s="267"/>
      <c r="TC244" s="267"/>
      <c r="TD244" s="267"/>
      <c r="TE244" s="267"/>
      <c r="TF244" s="267"/>
      <c r="TG244" s="267"/>
      <c r="TH244" s="267"/>
      <c r="TI244" s="267"/>
      <c r="TJ244" s="267"/>
      <c r="TK244" s="267"/>
      <c r="TL244" s="267"/>
      <c r="TM244" s="267"/>
      <c r="TN244" s="267"/>
      <c r="TO244" s="267"/>
      <c r="TP244" s="267"/>
      <c r="TQ244" s="267"/>
      <c r="TR244" s="267"/>
      <c r="TS244" s="267"/>
      <c r="TT244" s="267"/>
      <c r="TU244" s="267"/>
      <c r="TV244" s="267"/>
      <c r="TW244" s="267"/>
      <c r="TX244" s="267"/>
      <c r="TY244" s="267"/>
      <c r="TZ244" s="267"/>
      <c r="UA244" s="267"/>
      <c r="UB244" s="267"/>
      <c r="UC244" s="267"/>
      <c r="UD244" s="267"/>
      <c r="UE244" s="267"/>
      <c r="UF244" s="267"/>
      <c r="UG244" s="267"/>
      <c r="UH244" s="267"/>
      <c r="UI244" s="267"/>
      <c r="UJ244" s="267"/>
      <c r="UK244" s="267"/>
      <c r="UL244" s="267"/>
      <c r="UM244" s="267"/>
      <c r="UN244" s="267"/>
      <c r="UO244" s="267"/>
      <c r="UP244" s="267"/>
      <c r="UQ244" s="267"/>
      <c r="UR244" s="267"/>
      <c r="US244" s="267"/>
      <c r="UT244" s="267"/>
      <c r="UU244" s="267"/>
      <c r="UV244" s="267"/>
      <c r="UW244" s="267"/>
      <c r="UX244" s="267"/>
      <c r="UY244" s="267"/>
      <c r="UZ244" s="267"/>
      <c r="VA244" s="267"/>
      <c r="VB244" s="267"/>
      <c r="VC244" s="267"/>
      <c r="VD244" s="267"/>
      <c r="VE244" s="267"/>
      <c r="VF244" s="267"/>
      <c r="VG244" s="267"/>
      <c r="VH244" s="267"/>
      <c r="VI244" s="267"/>
      <c r="VJ244" s="267"/>
      <c r="VK244" s="267"/>
      <c r="VL244" s="267"/>
      <c r="VM244" s="267"/>
      <c r="VN244" s="267"/>
      <c r="VO244" s="267"/>
      <c r="VP244" s="267"/>
      <c r="VQ244" s="267"/>
      <c r="VR244" s="267"/>
      <c r="VS244" s="267"/>
      <c r="VT244" s="267"/>
      <c r="VU244" s="267"/>
      <c r="VV244" s="267"/>
      <c r="VW244" s="267"/>
      <c r="VX244" s="267"/>
      <c r="VY244" s="267"/>
      <c r="VZ244" s="267"/>
      <c r="WA244" s="267"/>
      <c r="WB244" s="267"/>
      <c r="WC244" s="267"/>
      <c r="WD244" s="267"/>
      <c r="WE244" s="267"/>
      <c r="WF244" s="267"/>
      <c r="WG244" s="267"/>
      <c r="WH244" s="267"/>
      <c r="WI244" s="267"/>
      <c r="WJ244" s="267"/>
      <c r="WK244" s="267"/>
      <c r="WL244" s="267"/>
      <c r="WM244" s="267"/>
      <c r="WN244" s="267"/>
      <c r="WO244" s="267"/>
      <c r="WP244" s="267"/>
      <c r="WQ244" s="267"/>
      <c r="WR244" s="267"/>
      <c r="WS244" s="267"/>
      <c r="WT244" s="267"/>
      <c r="WU244" s="267"/>
      <c r="WV244" s="267"/>
      <c r="WW244" s="267"/>
      <c r="WX244" s="267"/>
      <c r="WY244" s="267"/>
      <c r="WZ244" s="267"/>
      <c r="XA244" s="267"/>
      <c r="XB244" s="267"/>
      <c r="XC244" s="267"/>
      <c r="XD244" s="267"/>
      <c r="XE244" s="267"/>
      <c r="XF244" s="267"/>
      <c r="XG244" s="267"/>
      <c r="XH244" s="267"/>
      <c r="XI244" s="267"/>
      <c r="XJ244" s="267"/>
      <c r="XK244" s="267"/>
      <c r="XL244" s="267"/>
      <c r="XM244" s="267"/>
      <c r="XN244" s="267"/>
      <c r="XO244" s="267"/>
      <c r="XP244" s="267"/>
      <c r="XQ244" s="267"/>
      <c r="XR244" s="267"/>
      <c r="XS244" s="267"/>
      <c r="XT244" s="267"/>
      <c r="XU244" s="267"/>
      <c r="XV244" s="267"/>
      <c r="XW244" s="267"/>
      <c r="XX244" s="267"/>
      <c r="XY244" s="267"/>
      <c r="XZ244" s="267"/>
      <c r="YA244" s="267"/>
      <c r="YB244" s="267"/>
      <c r="YC244" s="267"/>
      <c r="YD244" s="267"/>
      <c r="YE244" s="267"/>
      <c r="YF244" s="267"/>
      <c r="YG244" s="267"/>
      <c r="YH244" s="267"/>
      <c r="YI244" s="267"/>
      <c r="YJ244" s="267"/>
      <c r="YK244" s="267"/>
      <c r="YL244" s="267"/>
      <c r="YM244" s="267"/>
      <c r="YN244" s="267"/>
      <c r="YO244" s="267"/>
      <c r="YP244" s="267"/>
      <c r="YQ244" s="267"/>
      <c r="YR244" s="267"/>
      <c r="YS244" s="267"/>
      <c r="YT244" s="267"/>
      <c r="YU244" s="267"/>
      <c r="YV244" s="267"/>
      <c r="YW244" s="267"/>
      <c r="YX244" s="267"/>
      <c r="YY244" s="267"/>
      <c r="YZ244" s="267"/>
      <c r="ZA244" s="267"/>
      <c r="ZB244" s="267"/>
      <c r="ZC244" s="267"/>
      <c r="ZD244" s="267"/>
      <c r="ZE244" s="267"/>
      <c r="ZF244" s="267"/>
      <c r="ZG244" s="267"/>
      <c r="ZH244" s="267"/>
      <c r="ZI244" s="267"/>
      <c r="ZJ244" s="267"/>
      <c r="ZK244" s="267"/>
      <c r="ZL244" s="267"/>
      <c r="ZM244" s="267"/>
      <c r="ZN244" s="267"/>
      <c r="ZO244" s="267"/>
      <c r="ZP244" s="267"/>
      <c r="ZQ244" s="267"/>
      <c r="ZR244" s="267"/>
      <c r="ZS244" s="267"/>
      <c r="ZT244" s="267"/>
      <c r="ZU244" s="267"/>
      <c r="ZV244" s="267"/>
      <c r="ZW244" s="267"/>
      <c r="ZX244" s="267"/>
      <c r="ZY244" s="267"/>
      <c r="ZZ244" s="267"/>
      <c r="AAA244" s="267"/>
      <c r="AAB244" s="267"/>
      <c r="AAC244" s="267"/>
      <c r="AAD244" s="267"/>
      <c r="AAE244" s="267"/>
      <c r="AAF244" s="267"/>
      <c r="AAG244" s="267"/>
      <c r="AAH244" s="267"/>
      <c r="AAI244" s="267"/>
      <c r="AAJ244" s="267"/>
      <c r="AAK244" s="267"/>
      <c r="AAL244" s="267"/>
      <c r="AAM244" s="267"/>
      <c r="AAN244" s="267"/>
      <c r="AAO244" s="267"/>
      <c r="AAP244" s="267"/>
      <c r="AAQ244" s="267"/>
      <c r="AAR244" s="267"/>
      <c r="AAS244" s="267"/>
      <c r="AAT244" s="267"/>
      <c r="AAU244" s="267"/>
      <c r="AAV244" s="267"/>
      <c r="AAW244" s="267"/>
      <c r="AAX244" s="267"/>
      <c r="AAY244" s="267"/>
      <c r="AAZ244" s="267"/>
      <c r="ABA244" s="267"/>
      <c r="ABB244" s="267"/>
      <c r="ABC244" s="267"/>
      <c r="ABD244" s="267"/>
      <c r="ABE244" s="267"/>
      <c r="ABF244" s="267"/>
      <c r="ABG244" s="267"/>
      <c r="ABH244" s="267"/>
      <c r="ABI244" s="267"/>
      <c r="ABJ244" s="267"/>
      <c r="ABK244" s="267"/>
      <c r="ABL244" s="267"/>
      <c r="ABM244" s="267"/>
      <c r="ABN244" s="267"/>
      <c r="ABO244" s="267"/>
      <c r="ABP244" s="267"/>
      <c r="ABQ244" s="267"/>
      <c r="ABR244" s="267"/>
      <c r="ABS244" s="267"/>
      <c r="ABT244" s="267"/>
      <c r="ABU244" s="267"/>
      <c r="ABV244" s="267"/>
      <c r="ABW244" s="267"/>
      <c r="ABX244" s="267"/>
      <c r="ABY244" s="267"/>
      <c r="ABZ244" s="267"/>
      <c r="ACA244" s="267"/>
      <c r="ACB244" s="267"/>
      <c r="ACC244" s="267"/>
      <c r="ACD244" s="267"/>
      <c r="ACE244" s="267"/>
      <c r="ACF244" s="267"/>
      <c r="ACG244" s="267"/>
      <c r="ACH244" s="267"/>
      <c r="ACI244" s="267"/>
      <c r="ACJ244" s="267"/>
      <c r="ACK244" s="267"/>
      <c r="ACL244" s="267"/>
      <c r="ACM244" s="267"/>
      <c r="ACN244" s="267"/>
      <c r="ACO244" s="267"/>
      <c r="ACP244" s="267"/>
      <c r="ACQ244" s="267"/>
      <c r="ACR244" s="267"/>
      <c r="ACS244" s="267"/>
      <c r="ACT244" s="267"/>
      <c r="ACU244" s="267"/>
      <c r="ACV244" s="267"/>
      <c r="ACW244" s="267"/>
      <c r="ACX244" s="267"/>
      <c r="ACY244" s="267"/>
      <c r="ACZ244" s="267"/>
      <c r="ADA244" s="267"/>
      <c r="ADB244" s="267"/>
      <c r="ADC244" s="267"/>
      <c r="ADD244" s="267"/>
      <c r="ADE244" s="267"/>
      <c r="ADF244" s="267"/>
      <c r="ADG244" s="267"/>
      <c r="ADH244" s="267"/>
      <c r="ADI244" s="267"/>
      <c r="ADJ244" s="267"/>
      <c r="ADK244" s="267"/>
      <c r="ADL244" s="267"/>
      <c r="ADM244" s="267"/>
      <c r="ADN244" s="267"/>
      <c r="ADO244" s="267"/>
      <c r="ADP244" s="267"/>
      <c r="ADQ244" s="267"/>
      <c r="ADR244" s="267"/>
      <c r="ADS244" s="267"/>
      <c r="ADT244" s="267"/>
      <c r="ADU244" s="267"/>
      <c r="ADV244" s="267"/>
      <c r="ADW244" s="267"/>
      <c r="ADX244" s="267"/>
      <c r="ADY244" s="267"/>
      <c r="ADZ244" s="267"/>
      <c r="AEA244" s="267"/>
      <c r="AEB244" s="267"/>
      <c r="AEC244" s="267"/>
      <c r="AED244" s="267"/>
      <c r="AEE244" s="267"/>
      <c r="AEF244" s="267"/>
      <c r="AEG244" s="267"/>
      <c r="AEH244" s="267"/>
      <c r="AEI244" s="267"/>
      <c r="AEJ244" s="267"/>
      <c r="AEK244" s="267"/>
      <c r="AEL244" s="267"/>
      <c r="AEM244" s="267"/>
      <c r="AEN244" s="267"/>
      <c r="AEO244" s="267"/>
      <c r="AEP244" s="267"/>
      <c r="AEQ244" s="267"/>
      <c r="AER244" s="267"/>
      <c r="AES244" s="267"/>
      <c r="AET244" s="267"/>
      <c r="AEU244" s="267"/>
      <c r="AEV244" s="267"/>
      <c r="AEW244" s="267"/>
      <c r="AEX244" s="267"/>
      <c r="AEY244" s="267"/>
      <c r="AEZ244" s="267"/>
      <c r="AFA244" s="267"/>
      <c r="AFB244" s="267"/>
      <c r="AFC244" s="267"/>
      <c r="AFD244" s="267"/>
      <c r="AFE244" s="267"/>
      <c r="AFF244" s="267"/>
      <c r="AFG244" s="267"/>
      <c r="AFH244" s="267"/>
      <c r="AFI244" s="267"/>
      <c r="AFJ244" s="267"/>
      <c r="AFK244" s="267"/>
      <c r="AFL244" s="267"/>
      <c r="AFM244" s="267"/>
      <c r="AFN244" s="267"/>
      <c r="AFO244" s="267"/>
      <c r="AFP244" s="267"/>
      <c r="AFQ244" s="267"/>
      <c r="AFR244" s="267"/>
      <c r="AFS244" s="267"/>
      <c r="AFT244" s="267"/>
      <c r="AFU244" s="267"/>
      <c r="AFV244" s="267"/>
      <c r="AFW244" s="267"/>
      <c r="AFX244" s="267"/>
      <c r="AFY244" s="267"/>
      <c r="AFZ244" s="267"/>
      <c r="AGA244" s="267"/>
      <c r="AGB244" s="267"/>
      <c r="AGC244" s="267"/>
      <c r="AGD244" s="267"/>
      <c r="AGE244" s="267"/>
      <c r="AGF244" s="267"/>
      <c r="AGG244" s="267"/>
      <c r="AGH244" s="267"/>
      <c r="AGI244" s="267"/>
      <c r="AGJ244" s="267"/>
      <c r="AGK244" s="267"/>
      <c r="AGL244" s="267"/>
      <c r="AGM244" s="267"/>
      <c r="AGN244" s="267"/>
      <c r="AGO244" s="267"/>
      <c r="AGP244" s="267"/>
      <c r="AGQ244" s="267"/>
      <c r="AGR244" s="267"/>
      <c r="AGS244" s="267"/>
      <c r="AGT244" s="267"/>
      <c r="AGU244" s="267"/>
      <c r="AGV244" s="267"/>
      <c r="AGW244" s="267"/>
      <c r="AGX244" s="267"/>
      <c r="AGY244" s="267"/>
      <c r="AGZ244" s="267"/>
      <c r="AHA244" s="267"/>
      <c r="AHB244" s="267"/>
      <c r="AHC244" s="267"/>
      <c r="AHD244" s="267"/>
      <c r="AHE244" s="267"/>
      <c r="AHF244" s="267"/>
      <c r="AHG244" s="267"/>
      <c r="AHH244" s="267"/>
      <c r="AHI244" s="267"/>
      <c r="AHJ244" s="267"/>
      <c r="AHK244" s="267"/>
      <c r="AHL244" s="267"/>
      <c r="AHM244" s="267"/>
      <c r="AHN244" s="267"/>
      <c r="AHO244" s="267"/>
      <c r="AHP244" s="267"/>
      <c r="AHQ244" s="267"/>
      <c r="AHR244" s="267"/>
      <c r="AHS244" s="267"/>
      <c r="AHT244" s="267"/>
      <c r="AHU244" s="267"/>
      <c r="AHV244" s="267"/>
      <c r="AHW244" s="267"/>
      <c r="AHX244" s="267"/>
      <c r="AHY244" s="267"/>
      <c r="AHZ244" s="267"/>
      <c r="AIA244" s="267"/>
      <c r="AIB244" s="267"/>
      <c r="AIC244" s="267"/>
      <c r="AID244" s="267"/>
      <c r="AIE244" s="267"/>
      <c r="AIF244" s="267"/>
      <c r="AIG244" s="267"/>
      <c r="AIH244" s="267"/>
      <c r="AII244" s="267"/>
      <c r="AIJ244" s="267"/>
      <c r="AIK244" s="267"/>
      <c r="AIL244" s="267"/>
      <c r="AIM244" s="267"/>
      <c r="AIN244" s="267"/>
      <c r="AIO244" s="267"/>
      <c r="AIP244" s="267"/>
      <c r="AIQ244" s="267"/>
      <c r="AIR244" s="267"/>
      <c r="AIS244" s="267"/>
      <c r="AIT244" s="267"/>
      <c r="AIU244" s="267"/>
      <c r="AIV244" s="267"/>
      <c r="AIW244" s="267"/>
      <c r="AIX244" s="267"/>
      <c r="AIY244" s="267"/>
      <c r="AIZ244" s="267"/>
      <c r="AJA244" s="267"/>
      <c r="AJB244" s="267"/>
      <c r="AJC244" s="267"/>
      <c r="AJD244" s="267"/>
      <c r="AJE244" s="267"/>
      <c r="AJF244" s="267"/>
      <c r="AJG244" s="267"/>
      <c r="AJH244" s="267"/>
      <c r="AJI244" s="267"/>
      <c r="AJJ244" s="267"/>
      <c r="AJK244" s="267"/>
      <c r="AJL244" s="267"/>
      <c r="AJM244" s="267"/>
      <c r="AJN244" s="267"/>
      <c r="AJO244" s="267"/>
      <c r="AJP244" s="267"/>
      <c r="AJQ244" s="267"/>
      <c r="AJR244" s="267"/>
      <c r="AJS244" s="267"/>
      <c r="AJT244" s="267"/>
      <c r="AJU244" s="267"/>
      <c r="AJV244" s="267"/>
      <c r="AJW244" s="267"/>
      <c r="AJX244" s="267"/>
      <c r="AJY244" s="267"/>
      <c r="AJZ244" s="267"/>
      <c r="AKA244" s="267"/>
      <c r="AKB244" s="267"/>
      <c r="AKC244" s="267"/>
      <c r="AKD244" s="267"/>
      <c r="AKE244" s="267"/>
      <c r="AKF244" s="267"/>
      <c r="AKG244" s="267"/>
      <c r="AKH244" s="267"/>
      <c r="AKI244" s="267"/>
      <c r="AKJ244" s="267"/>
      <c r="AKK244" s="267"/>
      <c r="AKL244" s="267"/>
      <c r="AKM244" s="267"/>
      <c r="AKN244" s="267"/>
      <c r="AKO244" s="267"/>
      <c r="AKP244" s="267"/>
      <c r="AKQ244" s="267"/>
      <c r="AKR244" s="267"/>
      <c r="AKS244" s="267"/>
      <c r="AKT244" s="267"/>
      <c r="AKU244" s="267"/>
      <c r="AKV244" s="267"/>
      <c r="AKW244" s="267"/>
      <c r="AKX244" s="267"/>
      <c r="AKY244" s="267"/>
      <c r="AKZ244" s="267"/>
      <c r="ALA244" s="267"/>
      <c r="ALB244" s="267"/>
      <c r="ALC244" s="267"/>
      <c r="ALD244" s="267"/>
      <c r="ALE244" s="267"/>
      <c r="ALF244" s="267"/>
      <c r="ALG244" s="267"/>
      <c r="ALH244" s="267"/>
      <c r="ALI244" s="267"/>
      <c r="ALJ244" s="267"/>
      <c r="ALK244" s="267"/>
      <c r="ALL244" s="267"/>
      <c r="ALM244" s="267"/>
      <c r="ALN244" s="267"/>
      <c r="ALO244" s="267"/>
      <c r="ALP244" s="267"/>
      <c r="ALQ244" s="267"/>
      <c r="ALR244" s="267"/>
      <c r="ALS244" s="267"/>
      <c r="ALT244" s="267"/>
      <c r="ALU244" s="267"/>
      <c r="ALV244" s="267"/>
      <c r="ALW244" s="267"/>
      <c r="ALX244" s="267"/>
      <c r="ALY244" s="267"/>
      <c r="ALZ244" s="267"/>
      <c r="AMA244" s="267"/>
      <c r="AMB244" s="267"/>
      <c r="AMC244" s="267"/>
      <c r="AMD244" s="267"/>
      <c r="AME244" s="267"/>
      <c r="AMF244" s="267"/>
      <c r="AMG244" s="267"/>
      <c r="AMH244" s="267"/>
    </row>
    <row r="245" spans="1:1024" s="287" customFormat="1" ht="12.75">
      <c r="A245" s="1012" t="s">
        <v>2504</v>
      </c>
      <c r="B245" s="1007" t="s">
        <v>8436</v>
      </c>
      <c r="C245" s="1047">
        <v>15000000</v>
      </c>
      <c r="D245" s="1047">
        <v>-12280823.65</v>
      </c>
      <c r="E245" s="1047">
        <v>2719176.35</v>
      </c>
      <c r="F245" s="1047">
        <v>2719176.35</v>
      </c>
      <c r="G245" s="1047">
        <v>0</v>
      </c>
      <c r="H245" s="1054">
        <f t="shared" si="3"/>
        <v>1</v>
      </c>
      <c r="I245" s="1007"/>
      <c r="AMI245" s="266"/>
      <c r="AMJ245" s="266"/>
    </row>
    <row r="246" spans="1:1024" s="239" customFormat="1" ht="12.75">
      <c r="A246" s="491">
        <v>5</v>
      </c>
      <c r="B246" s="141" t="s">
        <v>108</v>
      </c>
      <c r="C246" s="1046">
        <v>44158218916.669998</v>
      </c>
      <c r="D246" s="1046">
        <v>36783638182.199997</v>
      </c>
      <c r="E246" s="1046">
        <v>80941857098.869995</v>
      </c>
      <c r="F246" s="1046">
        <v>31372237775.810001</v>
      </c>
      <c r="G246" s="1046">
        <v>49569619323.059998</v>
      </c>
      <c r="H246" s="1050">
        <f t="shared" si="3"/>
        <v>0.38758979470274568</v>
      </c>
      <c r="I246" s="141"/>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267"/>
      <c r="AF246" s="267"/>
      <c r="AG246" s="267"/>
      <c r="AH246" s="267"/>
      <c r="AI246" s="267"/>
      <c r="AJ246" s="267"/>
      <c r="AK246" s="267"/>
      <c r="AL246" s="267"/>
      <c r="AM246" s="267"/>
      <c r="AN246" s="267"/>
      <c r="AO246" s="267"/>
      <c r="AP246" s="267"/>
      <c r="AQ246" s="267"/>
      <c r="AR246" s="267"/>
      <c r="AS246" s="267"/>
      <c r="AT246" s="267"/>
      <c r="AU246" s="267"/>
      <c r="AV246" s="267"/>
      <c r="AW246" s="267"/>
      <c r="AX246" s="267"/>
      <c r="AY246" s="267"/>
      <c r="AZ246" s="267"/>
      <c r="BA246" s="267"/>
      <c r="BB246" s="267"/>
      <c r="BC246" s="267"/>
      <c r="BD246" s="267"/>
      <c r="BE246" s="267"/>
      <c r="BF246" s="267"/>
      <c r="BG246" s="267"/>
      <c r="BH246" s="267"/>
      <c r="BI246" s="267"/>
      <c r="BJ246" s="267"/>
      <c r="BK246" s="267"/>
      <c r="BL246" s="267"/>
      <c r="BM246" s="267"/>
      <c r="BN246" s="267"/>
      <c r="BO246" s="267"/>
      <c r="BP246" s="267"/>
      <c r="BQ246" s="267"/>
      <c r="BR246" s="267"/>
      <c r="BS246" s="267"/>
      <c r="BT246" s="267"/>
      <c r="BU246" s="267"/>
      <c r="BV246" s="267"/>
      <c r="BW246" s="267"/>
      <c r="BX246" s="267"/>
      <c r="BY246" s="267"/>
      <c r="BZ246" s="267"/>
      <c r="CA246" s="267"/>
      <c r="CB246" s="267"/>
      <c r="CC246" s="267"/>
      <c r="CD246" s="267"/>
      <c r="CE246" s="267"/>
      <c r="CF246" s="267"/>
      <c r="CG246" s="267"/>
      <c r="CH246" s="267"/>
      <c r="CI246" s="267"/>
      <c r="CJ246" s="267"/>
      <c r="CK246" s="267"/>
      <c r="CL246" s="267"/>
      <c r="CM246" s="267"/>
      <c r="CN246" s="267"/>
      <c r="CO246" s="267"/>
      <c r="CP246" s="267"/>
      <c r="CQ246" s="267"/>
      <c r="CR246" s="267"/>
      <c r="CS246" s="267"/>
      <c r="CT246" s="267"/>
      <c r="CU246" s="267"/>
      <c r="CV246" s="267"/>
      <c r="CW246" s="267"/>
      <c r="CX246" s="267"/>
      <c r="CY246" s="267"/>
      <c r="CZ246" s="267"/>
      <c r="DA246" s="267"/>
      <c r="DB246" s="267"/>
      <c r="DC246" s="267"/>
      <c r="DD246" s="267"/>
      <c r="DE246" s="267"/>
      <c r="DF246" s="267"/>
      <c r="DG246" s="267"/>
      <c r="DH246" s="267"/>
      <c r="DI246" s="267"/>
      <c r="DJ246" s="267"/>
      <c r="DK246" s="267"/>
      <c r="DL246" s="267"/>
      <c r="DM246" s="267"/>
      <c r="DN246" s="267"/>
      <c r="DO246" s="267"/>
      <c r="DP246" s="267"/>
      <c r="DQ246" s="267"/>
      <c r="DR246" s="267"/>
      <c r="DS246" s="267"/>
      <c r="DT246" s="267"/>
      <c r="DU246" s="267"/>
      <c r="DV246" s="267"/>
      <c r="DW246" s="267"/>
      <c r="DX246" s="267"/>
      <c r="DY246" s="267"/>
      <c r="DZ246" s="267"/>
      <c r="EA246" s="267"/>
      <c r="EB246" s="267"/>
      <c r="EC246" s="267"/>
      <c r="ED246" s="267"/>
      <c r="EE246" s="267"/>
      <c r="EF246" s="267"/>
      <c r="EG246" s="267"/>
      <c r="EH246" s="267"/>
      <c r="EI246" s="267"/>
      <c r="EJ246" s="267"/>
      <c r="EK246" s="267"/>
      <c r="EL246" s="267"/>
      <c r="EM246" s="267"/>
      <c r="EN246" s="267"/>
      <c r="EO246" s="267"/>
      <c r="EP246" s="267"/>
      <c r="EQ246" s="267"/>
      <c r="ER246" s="267"/>
      <c r="ES246" s="267"/>
      <c r="ET246" s="267"/>
      <c r="EU246" s="267"/>
      <c r="EV246" s="267"/>
      <c r="EW246" s="267"/>
      <c r="EX246" s="267"/>
      <c r="EY246" s="267"/>
      <c r="EZ246" s="267"/>
      <c r="FA246" s="267"/>
      <c r="FB246" s="267"/>
      <c r="FC246" s="267"/>
      <c r="FD246" s="267"/>
      <c r="FE246" s="267"/>
      <c r="FF246" s="267"/>
      <c r="FG246" s="267"/>
      <c r="FH246" s="267"/>
      <c r="FI246" s="267"/>
      <c r="FJ246" s="267"/>
      <c r="FK246" s="267"/>
      <c r="FL246" s="267"/>
      <c r="FM246" s="267"/>
      <c r="FN246" s="267"/>
      <c r="FO246" s="267"/>
      <c r="FP246" s="267"/>
      <c r="FQ246" s="267"/>
      <c r="FR246" s="267"/>
      <c r="FS246" s="267"/>
      <c r="FT246" s="267"/>
      <c r="FU246" s="267"/>
      <c r="FV246" s="267"/>
      <c r="FW246" s="267"/>
      <c r="FX246" s="267"/>
      <c r="FY246" s="267"/>
      <c r="FZ246" s="267"/>
      <c r="GA246" s="267"/>
      <c r="GB246" s="267"/>
      <c r="GC246" s="267"/>
      <c r="GD246" s="267"/>
      <c r="GE246" s="267"/>
      <c r="GF246" s="267"/>
      <c r="GG246" s="267"/>
      <c r="GH246" s="267"/>
      <c r="GI246" s="267"/>
      <c r="GJ246" s="267"/>
      <c r="GK246" s="267"/>
      <c r="GL246" s="267"/>
      <c r="GM246" s="267"/>
      <c r="GN246" s="267"/>
      <c r="GO246" s="267"/>
      <c r="GP246" s="267"/>
      <c r="GQ246" s="267"/>
      <c r="GR246" s="267"/>
      <c r="GS246" s="267"/>
      <c r="GT246" s="267"/>
      <c r="GU246" s="267"/>
      <c r="GV246" s="267"/>
      <c r="GW246" s="267"/>
      <c r="GX246" s="267"/>
      <c r="GY246" s="267"/>
      <c r="GZ246" s="267"/>
      <c r="HA246" s="267"/>
      <c r="HB246" s="267"/>
      <c r="HC246" s="267"/>
      <c r="HD246" s="267"/>
      <c r="HE246" s="267"/>
      <c r="HF246" s="267"/>
      <c r="HG246" s="267"/>
      <c r="HH246" s="267"/>
      <c r="HI246" s="267"/>
      <c r="HJ246" s="267"/>
      <c r="HK246" s="267"/>
      <c r="HL246" s="267"/>
      <c r="HM246" s="267"/>
      <c r="HN246" s="267"/>
      <c r="HO246" s="267"/>
      <c r="HP246" s="267"/>
      <c r="HQ246" s="267"/>
      <c r="HR246" s="267"/>
      <c r="HS246" s="267"/>
      <c r="HT246" s="267"/>
      <c r="HU246" s="267"/>
      <c r="HV246" s="267"/>
      <c r="HW246" s="267"/>
      <c r="HX246" s="267"/>
      <c r="HY246" s="267"/>
      <c r="HZ246" s="267"/>
      <c r="IA246" s="267"/>
      <c r="IB246" s="267"/>
      <c r="IC246" s="267"/>
      <c r="ID246" s="267"/>
      <c r="IE246" s="267"/>
      <c r="IF246" s="267"/>
      <c r="IG246" s="267"/>
      <c r="IH246" s="267"/>
      <c r="II246" s="267"/>
      <c r="IJ246" s="267"/>
      <c r="IK246" s="267"/>
      <c r="IL246" s="267"/>
      <c r="IM246" s="267"/>
      <c r="IN246" s="267"/>
      <c r="IO246" s="267"/>
      <c r="IP246" s="267"/>
      <c r="IQ246" s="267"/>
      <c r="IR246" s="267"/>
      <c r="IS246" s="267"/>
      <c r="IT246" s="267"/>
      <c r="IU246" s="267"/>
      <c r="IV246" s="267"/>
      <c r="IW246" s="267"/>
      <c r="IX246" s="267"/>
      <c r="IY246" s="267"/>
      <c r="IZ246" s="267"/>
      <c r="JA246" s="267"/>
      <c r="JB246" s="267"/>
      <c r="JC246" s="267"/>
      <c r="JD246" s="267"/>
      <c r="JE246" s="267"/>
      <c r="JF246" s="267"/>
      <c r="JG246" s="267"/>
      <c r="JH246" s="267"/>
      <c r="JI246" s="267"/>
      <c r="JJ246" s="267"/>
      <c r="JK246" s="267"/>
      <c r="JL246" s="267"/>
      <c r="JM246" s="267"/>
      <c r="JN246" s="267"/>
      <c r="JO246" s="267"/>
      <c r="JP246" s="267"/>
      <c r="JQ246" s="267"/>
      <c r="JR246" s="267"/>
      <c r="JS246" s="267"/>
      <c r="JT246" s="267"/>
      <c r="JU246" s="267"/>
      <c r="JV246" s="267"/>
      <c r="JW246" s="267"/>
      <c r="JX246" s="267"/>
      <c r="JY246" s="267"/>
      <c r="JZ246" s="267"/>
      <c r="KA246" s="267"/>
      <c r="KB246" s="267"/>
      <c r="KC246" s="267"/>
      <c r="KD246" s="267"/>
      <c r="KE246" s="267"/>
      <c r="KF246" s="267"/>
      <c r="KG246" s="267"/>
      <c r="KH246" s="267"/>
      <c r="KI246" s="267"/>
      <c r="KJ246" s="267"/>
      <c r="KK246" s="267"/>
      <c r="KL246" s="267"/>
      <c r="KM246" s="267"/>
      <c r="KN246" s="267"/>
      <c r="KO246" s="267"/>
      <c r="KP246" s="267"/>
      <c r="KQ246" s="267"/>
      <c r="KR246" s="267"/>
      <c r="KS246" s="267"/>
      <c r="KT246" s="267"/>
      <c r="KU246" s="267"/>
      <c r="KV246" s="267"/>
      <c r="KW246" s="267"/>
      <c r="KX246" s="267"/>
      <c r="KY246" s="267"/>
      <c r="KZ246" s="267"/>
      <c r="LA246" s="267"/>
      <c r="LB246" s="267"/>
      <c r="LC246" s="267"/>
      <c r="LD246" s="267"/>
      <c r="LE246" s="267"/>
      <c r="LF246" s="267"/>
      <c r="LG246" s="267"/>
      <c r="LH246" s="267"/>
      <c r="LI246" s="267"/>
      <c r="LJ246" s="267"/>
      <c r="LK246" s="267"/>
      <c r="LL246" s="267"/>
      <c r="LM246" s="267"/>
      <c r="LN246" s="267"/>
      <c r="LO246" s="267"/>
      <c r="LP246" s="267"/>
      <c r="LQ246" s="267"/>
      <c r="LR246" s="267"/>
      <c r="LS246" s="267"/>
      <c r="LT246" s="267"/>
      <c r="LU246" s="267"/>
      <c r="LV246" s="267"/>
      <c r="LW246" s="267"/>
      <c r="LX246" s="267"/>
      <c r="LY246" s="267"/>
      <c r="LZ246" s="267"/>
      <c r="MA246" s="267"/>
      <c r="MB246" s="267"/>
      <c r="MC246" s="267"/>
      <c r="MD246" s="267"/>
      <c r="ME246" s="267"/>
      <c r="MF246" s="267"/>
      <c r="MG246" s="267"/>
      <c r="MH246" s="267"/>
      <c r="MI246" s="267"/>
      <c r="MJ246" s="267"/>
      <c r="MK246" s="267"/>
      <c r="ML246" s="267"/>
      <c r="MM246" s="267"/>
      <c r="MN246" s="267"/>
      <c r="MO246" s="267"/>
      <c r="MP246" s="267"/>
      <c r="MQ246" s="267"/>
      <c r="MR246" s="267"/>
      <c r="MS246" s="267"/>
      <c r="MT246" s="267"/>
      <c r="MU246" s="267"/>
      <c r="MV246" s="267"/>
      <c r="MW246" s="267"/>
      <c r="MX246" s="267"/>
      <c r="MY246" s="267"/>
      <c r="MZ246" s="267"/>
      <c r="NA246" s="267"/>
      <c r="NB246" s="267"/>
      <c r="NC246" s="267"/>
      <c r="ND246" s="267"/>
      <c r="NE246" s="267"/>
      <c r="NF246" s="267"/>
      <c r="NG246" s="267"/>
      <c r="NH246" s="267"/>
      <c r="NI246" s="267"/>
      <c r="NJ246" s="267"/>
      <c r="NK246" s="267"/>
      <c r="NL246" s="267"/>
      <c r="NM246" s="267"/>
      <c r="NN246" s="267"/>
      <c r="NO246" s="267"/>
      <c r="NP246" s="267"/>
      <c r="NQ246" s="267"/>
      <c r="NR246" s="267"/>
      <c r="NS246" s="267"/>
      <c r="NT246" s="267"/>
      <c r="NU246" s="267"/>
      <c r="NV246" s="267"/>
      <c r="NW246" s="267"/>
      <c r="NX246" s="267"/>
      <c r="NY246" s="267"/>
      <c r="NZ246" s="267"/>
      <c r="OA246" s="267"/>
      <c r="OB246" s="267"/>
      <c r="OC246" s="267"/>
      <c r="OD246" s="267"/>
      <c r="OE246" s="267"/>
      <c r="OF246" s="267"/>
      <c r="OG246" s="267"/>
      <c r="OH246" s="267"/>
      <c r="OI246" s="267"/>
      <c r="OJ246" s="267"/>
      <c r="OK246" s="267"/>
      <c r="OL246" s="267"/>
      <c r="OM246" s="267"/>
      <c r="ON246" s="267"/>
      <c r="OO246" s="267"/>
      <c r="OP246" s="267"/>
      <c r="OQ246" s="267"/>
      <c r="OR246" s="267"/>
      <c r="OS246" s="267"/>
      <c r="OT246" s="267"/>
      <c r="OU246" s="267"/>
      <c r="OV246" s="267"/>
      <c r="OW246" s="267"/>
      <c r="OX246" s="267"/>
      <c r="OY246" s="267"/>
      <c r="OZ246" s="267"/>
      <c r="PA246" s="267"/>
      <c r="PB246" s="267"/>
      <c r="PC246" s="267"/>
      <c r="PD246" s="267"/>
      <c r="PE246" s="267"/>
      <c r="PF246" s="267"/>
      <c r="PG246" s="267"/>
      <c r="PH246" s="267"/>
      <c r="PI246" s="267"/>
      <c r="PJ246" s="267"/>
      <c r="PK246" s="267"/>
      <c r="PL246" s="267"/>
      <c r="PM246" s="267"/>
      <c r="PN246" s="267"/>
      <c r="PO246" s="267"/>
      <c r="PP246" s="267"/>
      <c r="PQ246" s="267"/>
      <c r="PR246" s="267"/>
      <c r="PS246" s="267"/>
      <c r="PT246" s="267"/>
      <c r="PU246" s="267"/>
      <c r="PV246" s="267"/>
      <c r="PW246" s="267"/>
      <c r="PX246" s="267"/>
      <c r="PY246" s="267"/>
      <c r="PZ246" s="267"/>
      <c r="QA246" s="267"/>
      <c r="QB246" s="267"/>
      <c r="QC246" s="267"/>
      <c r="QD246" s="267"/>
      <c r="QE246" s="267"/>
      <c r="QF246" s="267"/>
      <c r="QG246" s="267"/>
      <c r="QH246" s="267"/>
      <c r="QI246" s="267"/>
      <c r="QJ246" s="267"/>
      <c r="QK246" s="267"/>
      <c r="QL246" s="267"/>
      <c r="QM246" s="267"/>
      <c r="QN246" s="267"/>
      <c r="QO246" s="267"/>
      <c r="QP246" s="267"/>
      <c r="QQ246" s="267"/>
      <c r="QR246" s="267"/>
      <c r="QS246" s="267"/>
      <c r="QT246" s="267"/>
      <c r="QU246" s="267"/>
      <c r="QV246" s="267"/>
      <c r="QW246" s="267"/>
      <c r="QX246" s="267"/>
      <c r="QY246" s="267"/>
      <c r="QZ246" s="267"/>
      <c r="RA246" s="267"/>
      <c r="RB246" s="267"/>
      <c r="RC246" s="267"/>
      <c r="RD246" s="267"/>
      <c r="RE246" s="267"/>
      <c r="RF246" s="267"/>
      <c r="RG246" s="267"/>
      <c r="RH246" s="267"/>
      <c r="RI246" s="267"/>
      <c r="RJ246" s="267"/>
      <c r="RK246" s="267"/>
      <c r="RL246" s="267"/>
      <c r="RM246" s="267"/>
      <c r="RN246" s="267"/>
      <c r="RO246" s="267"/>
      <c r="RP246" s="267"/>
      <c r="RQ246" s="267"/>
      <c r="RR246" s="267"/>
      <c r="RS246" s="267"/>
      <c r="RT246" s="267"/>
      <c r="RU246" s="267"/>
      <c r="RV246" s="267"/>
      <c r="RW246" s="267"/>
      <c r="RX246" s="267"/>
      <c r="RY246" s="267"/>
      <c r="RZ246" s="267"/>
      <c r="SA246" s="267"/>
      <c r="SB246" s="267"/>
      <c r="SC246" s="267"/>
      <c r="SD246" s="267"/>
      <c r="SE246" s="267"/>
      <c r="SF246" s="267"/>
      <c r="SG246" s="267"/>
      <c r="SH246" s="267"/>
      <c r="SI246" s="267"/>
      <c r="SJ246" s="267"/>
      <c r="SK246" s="267"/>
      <c r="SL246" s="267"/>
      <c r="SM246" s="267"/>
      <c r="SN246" s="267"/>
      <c r="SO246" s="267"/>
      <c r="SP246" s="267"/>
      <c r="SQ246" s="267"/>
      <c r="SR246" s="267"/>
      <c r="SS246" s="267"/>
      <c r="ST246" s="267"/>
      <c r="SU246" s="267"/>
      <c r="SV246" s="267"/>
      <c r="SW246" s="267"/>
      <c r="SX246" s="267"/>
      <c r="SY246" s="267"/>
      <c r="SZ246" s="267"/>
      <c r="TA246" s="267"/>
      <c r="TB246" s="267"/>
      <c r="TC246" s="267"/>
      <c r="TD246" s="267"/>
      <c r="TE246" s="267"/>
      <c r="TF246" s="267"/>
      <c r="TG246" s="267"/>
      <c r="TH246" s="267"/>
      <c r="TI246" s="267"/>
      <c r="TJ246" s="267"/>
      <c r="TK246" s="267"/>
      <c r="TL246" s="267"/>
      <c r="TM246" s="267"/>
      <c r="TN246" s="267"/>
      <c r="TO246" s="267"/>
      <c r="TP246" s="267"/>
      <c r="TQ246" s="267"/>
      <c r="TR246" s="267"/>
      <c r="TS246" s="267"/>
      <c r="TT246" s="267"/>
      <c r="TU246" s="267"/>
      <c r="TV246" s="267"/>
      <c r="TW246" s="267"/>
      <c r="TX246" s="267"/>
      <c r="TY246" s="267"/>
      <c r="TZ246" s="267"/>
      <c r="UA246" s="267"/>
      <c r="UB246" s="267"/>
      <c r="UC246" s="267"/>
      <c r="UD246" s="267"/>
      <c r="UE246" s="267"/>
      <c r="UF246" s="267"/>
      <c r="UG246" s="267"/>
      <c r="UH246" s="267"/>
      <c r="UI246" s="267"/>
      <c r="UJ246" s="267"/>
      <c r="UK246" s="267"/>
      <c r="UL246" s="267"/>
      <c r="UM246" s="267"/>
      <c r="UN246" s="267"/>
      <c r="UO246" s="267"/>
      <c r="UP246" s="267"/>
      <c r="UQ246" s="267"/>
      <c r="UR246" s="267"/>
      <c r="US246" s="267"/>
      <c r="UT246" s="267"/>
      <c r="UU246" s="267"/>
      <c r="UV246" s="267"/>
      <c r="UW246" s="267"/>
      <c r="UX246" s="267"/>
      <c r="UY246" s="267"/>
      <c r="UZ246" s="267"/>
      <c r="VA246" s="267"/>
      <c r="VB246" s="267"/>
      <c r="VC246" s="267"/>
      <c r="VD246" s="267"/>
      <c r="VE246" s="267"/>
      <c r="VF246" s="267"/>
      <c r="VG246" s="267"/>
      <c r="VH246" s="267"/>
      <c r="VI246" s="267"/>
      <c r="VJ246" s="267"/>
      <c r="VK246" s="267"/>
      <c r="VL246" s="267"/>
      <c r="VM246" s="267"/>
      <c r="VN246" s="267"/>
      <c r="VO246" s="267"/>
      <c r="VP246" s="267"/>
      <c r="VQ246" s="267"/>
      <c r="VR246" s="267"/>
      <c r="VS246" s="267"/>
      <c r="VT246" s="267"/>
      <c r="VU246" s="267"/>
      <c r="VV246" s="267"/>
      <c r="VW246" s="267"/>
      <c r="VX246" s="267"/>
      <c r="VY246" s="267"/>
      <c r="VZ246" s="267"/>
      <c r="WA246" s="267"/>
      <c r="WB246" s="267"/>
      <c r="WC246" s="267"/>
      <c r="WD246" s="267"/>
      <c r="WE246" s="267"/>
      <c r="WF246" s="267"/>
      <c r="WG246" s="267"/>
      <c r="WH246" s="267"/>
      <c r="WI246" s="267"/>
      <c r="WJ246" s="267"/>
      <c r="WK246" s="267"/>
      <c r="WL246" s="267"/>
      <c r="WM246" s="267"/>
      <c r="WN246" s="267"/>
      <c r="WO246" s="267"/>
      <c r="WP246" s="267"/>
      <c r="WQ246" s="267"/>
      <c r="WR246" s="267"/>
      <c r="WS246" s="267"/>
      <c r="WT246" s="267"/>
      <c r="WU246" s="267"/>
      <c r="WV246" s="267"/>
      <c r="WW246" s="267"/>
      <c r="WX246" s="267"/>
      <c r="WY246" s="267"/>
      <c r="WZ246" s="267"/>
      <c r="XA246" s="267"/>
      <c r="XB246" s="267"/>
      <c r="XC246" s="267"/>
      <c r="XD246" s="267"/>
      <c r="XE246" s="267"/>
      <c r="XF246" s="267"/>
      <c r="XG246" s="267"/>
      <c r="XH246" s="267"/>
      <c r="XI246" s="267"/>
      <c r="XJ246" s="267"/>
      <c r="XK246" s="267"/>
      <c r="XL246" s="267"/>
      <c r="XM246" s="267"/>
      <c r="XN246" s="267"/>
      <c r="XO246" s="267"/>
      <c r="XP246" s="267"/>
      <c r="XQ246" s="267"/>
      <c r="XR246" s="267"/>
      <c r="XS246" s="267"/>
      <c r="XT246" s="267"/>
      <c r="XU246" s="267"/>
      <c r="XV246" s="267"/>
      <c r="XW246" s="267"/>
      <c r="XX246" s="267"/>
      <c r="XY246" s="267"/>
      <c r="XZ246" s="267"/>
      <c r="YA246" s="267"/>
      <c r="YB246" s="267"/>
      <c r="YC246" s="267"/>
      <c r="YD246" s="267"/>
      <c r="YE246" s="267"/>
      <c r="YF246" s="267"/>
      <c r="YG246" s="267"/>
      <c r="YH246" s="267"/>
      <c r="YI246" s="267"/>
      <c r="YJ246" s="267"/>
      <c r="YK246" s="267"/>
      <c r="YL246" s="267"/>
      <c r="YM246" s="267"/>
      <c r="YN246" s="267"/>
      <c r="YO246" s="267"/>
      <c r="YP246" s="267"/>
      <c r="YQ246" s="267"/>
      <c r="YR246" s="267"/>
      <c r="YS246" s="267"/>
      <c r="YT246" s="267"/>
      <c r="YU246" s="267"/>
      <c r="YV246" s="267"/>
      <c r="YW246" s="267"/>
      <c r="YX246" s="267"/>
      <c r="YY246" s="267"/>
      <c r="YZ246" s="267"/>
      <c r="ZA246" s="267"/>
      <c r="ZB246" s="267"/>
      <c r="ZC246" s="267"/>
      <c r="ZD246" s="267"/>
      <c r="ZE246" s="267"/>
      <c r="ZF246" s="267"/>
      <c r="ZG246" s="267"/>
      <c r="ZH246" s="267"/>
      <c r="ZI246" s="267"/>
      <c r="ZJ246" s="267"/>
      <c r="ZK246" s="267"/>
      <c r="ZL246" s="267"/>
      <c r="ZM246" s="267"/>
      <c r="ZN246" s="267"/>
      <c r="ZO246" s="267"/>
      <c r="ZP246" s="267"/>
      <c r="ZQ246" s="267"/>
      <c r="ZR246" s="267"/>
      <c r="ZS246" s="267"/>
      <c r="ZT246" s="267"/>
      <c r="ZU246" s="267"/>
      <c r="ZV246" s="267"/>
      <c r="ZW246" s="267"/>
      <c r="ZX246" s="267"/>
      <c r="ZY246" s="267"/>
      <c r="ZZ246" s="267"/>
      <c r="AAA246" s="267"/>
      <c r="AAB246" s="267"/>
      <c r="AAC246" s="267"/>
      <c r="AAD246" s="267"/>
      <c r="AAE246" s="267"/>
      <c r="AAF246" s="267"/>
      <c r="AAG246" s="267"/>
      <c r="AAH246" s="267"/>
      <c r="AAI246" s="267"/>
      <c r="AAJ246" s="267"/>
      <c r="AAK246" s="267"/>
      <c r="AAL246" s="267"/>
      <c r="AAM246" s="267"/>
      <c r="AAN246" s="267"/>
      <c r="AAO246" s="267"/>
      <c r="AAP246" s="267"/>
      <c r="AAQ246" s="267"/>
      <c r="AAR246" s="267"/>
      <c r="AAS246" s="267"/>
      <c r="AAT246" s="267"/>
      <c r="AAU246" s="267"/>
      <c r="AAV246" s="267"/>
      <c r="AAW246" s="267"/>
      <c r="AAX246" s="267"/>
      <c r="AAY246" s="267"/>
      <c r="AAZ246" s="267"/>
      <c r="ABA246" s="267"/>
      <c r="ABB246" s="267"/>
      <c r="ABC246" s="267"/>
      <c r="ABD246" s="267"/>
      <c r="ABE246" s="267"/>
      <c r="ABF246" s="267"/>
      <c r="ABG246" s="267"/>
      <c r="ABH246" s="267"/>
      <c r="ABI246" s="267"/>
      <c r="ABJ246" s="267"/>
      <c r="ABK246" s="267"/>
      <c r="ABL246" s="267"/>
      <c r="ABM246" s="267"/>
      <c r="ABN246" s="267"/>
      <c r="ABO246" s="267"/>
      <c r="ABP246" s="267"/>
      <c r="ABQ246" s="267"/>
      <c r="ABR246" s="267"/>
      <c r="ABS246" s="267"/>
      <c r="ABT246" s="267"/>
      <c r="ABU246" s="267"/>
      <c r="ABV246" s="267"/>
      <c r="ABW246" s="267"/>
      <c r="ABX246" s="267"/>
      <c r="ABY246" s="267"/>
      <c r="ABZ246" s="267"/>
      <c r="ACA246" s="267"/>
      <c r="ACB246" s="267"/>
      <c r="ACC246" s="267"/>
      <c r="ACD246" s="267"/>
      <c r="ACE246" s="267"/>
      <c r="ACF246" s="267"/>
      <c r="ACG246" s="267"/>
      <c r="ACH246" s="267"/>
      <c r="ACI246" s="267"/>
      <c r="ACJ246" s="267"/>
      <c r="ACK246" s="267"/>
      <c r="ACL246" s="267"/>
      <c r="ACM246" s="267"/>
      <c r="ACN246" s="267"/>
      <c r="ACO246" s="267"/>
      <c r="ACP246" s="267"/>
      <c r="ACQ246" s="267"/>
      <c r="ACR246" s="267"/>
      <c r="ACS246" s="267"/>
      <c r="ACT246" s="267"/>
      <c r="ACU246" s="267"/>
      <c r="ACV246" s="267"/>
      <c r="ACW246" s="267"/>
      <c r="ACX246" s="267"/>
      <c r="ACY246" s="267"/>
      <c r="ACZ246" s="267"/>
      <c r="ADA246" s="267"/>
      <c r="ADB246" s="267"/>
      <c r="ADC246" s="267"/>
      <c r="ADD246" s="267"/>
      <c r="ADE246" s="267"/>
      <c r="ADF246" s="267"/>
      <c r="ADG246" s="267"/>
      <c r="ADH246" s="267"/>
      <c r="ADI246" s="267"/>
      <c r="ADJ246" s="267"/>
      <c r="ADK246" s="267"/>
      <c r="ADL246" s="267"/>
      <c r="ADM246" s="267"/>
      <c r="ADN246" s="267"/>
      <c r="ADO246" s="267"/>
      <c r="ADP246" s="267"/>
      <c r="ADQ246" s="267"/>
      <c r="ADR246" s="267"/>
      <c r="ADS246" s="267"/>
      <c r="ADT246" s="267"/>
      <c r="ADU246" s="267"/>
      <c r="ADV246" s="267"/>
      <c r="ADW246" s="267"/>
      <c r="ADX246" s="267"/>
      <c r="ADY246" s="267"/>
      <c r="ADZ246" s="267"/>
      <c r="AEA246" s="267"/>
      <c r="AEB246" s="267"/>
      <c r="AEC246" s="267"/>
      <c r="AED246" s="267"/>
      <c r="AEE246" s="267"/>
      <c r="AEF246" s="267"/>
      <c r="AEG246" s="267"/>
      <c r="AEH246" s="267"/>
      <c r="AEI246" s="267"/>
      <c r="AEJ246" s="267"/>
      <c r="AEK246" s="267"/>
      <c r="AEL246" s="267"/>
      <c r="AEM246" s="267"/>
      <c r="AEN246" s="267"/>
      <c r="AEO246" s="267"/>
      <c r="AEP246" s="267"/>
      <c r="AEQ246" s="267"/>
      <c r="AER246" s="267"/>
      <c r="AES246" s="267"/>
      <c r="AET246" s="267"/>
      <c r="AEU246" s="267"/>
      <c r="AEV246" s="267"/>
      <c r="AEW246" s="267"/>
      <c r="AEX246" s="267"/>
      <c r="AEY246" s="267"/>
      <c r="AEZ246" s="267"/>
      <c r="AFA246" s="267"/>
      <c r="AFB246" s="267"/>
      <c r="AFC246" s="267"/>
      <c r="AFD246" s="267"/>
      <c r="AFE246" s="267"/>
      <c r="AFF246" s="267"/>
      <c r="AFG246" s="267"/>
      <c r="AFH246" s="267"/>
      <c r="AFI246" s="267"/>
      <c r="AFJ246" s="267"/>
      <c r="AFK246" s="267"/>
      <c r="AFL246" s="267"/>
      <c r="AFM246" s="267"/>
      <c r="AFN246" s="267"/>
      <c r="AFO246" s="267"/>
      <c r="AFP246" s="267"/>
      <c r="AFQ246" s="267"/>
      <c r="AFR246" s="267"/>
      <c r="AFS246" s="267"/>
      <c r="AFT246" s="267"/>
      <c r="AFU246" s="267"/>
      <c r="AFV246" s="267"/>
      <c r="AFW246" s="267"/>
      <c r="AFX246" s="267"/>
      <c r="AFY246" s="267"/>
      <c r="AFZ246" s="267"/>
      <c r="AGA246" s="267"/>
      <c r="AGB246" s="267"/>
      <c r="AGC246" s="267"/>
      <c r="AGD246" s="267"/>
      <c r="AGE246" s="267"/>
      <c r="AGF246" s="267"/>
      <c r="AGG246" s="267"/>
      <c r="AGH246" s="267"/>
      <c r="AGI246" s="267"/>
      <c r="AGJ246" s="267"/>
      <c r="AGK246" s="267"/>
      <c r="AGL246" s="267"/>
      <c r="AGM246" s="267"/>
      <c r="AGN246" s="267"/>
      <c r="AGO246" s="267"/>
      <c r="AGP246" s="267"/>
      <c r="AGQ246" s="267"/>
      <c r="AGR246" s="267"/>
      <c r="AGS246" s="267"/>
      <c r="AGT246" s="267"/>
      <c r="AGU246" s="267"/>
      <c r="AGV246" s="267"/>
      <c r="AGW246" s="267"/>
      <c r="AGX246" s="267"/>
      <c r="AGY246" s="267"/>
      <c r="AGZ246" s="267"/>
      <c r="AHA246" s="267"/>
      <c r="AHB246" s="267"/>
      <c r="AHC246" s="267"/>
      <c r="AHD246" s="267"/>
      <c r="AHE246" s="267"/>
      <c r="AHF246" s="267"/>
      <c r="AHG246" s="267"/>
      <c r="AHH246" s="267"/>
      <c r="AHI246" s="267"/>
      <c r="AHJ246" s="267"/>
      <c r="AHK246" s="267"/>
      <c r="AHL246" s="267"/>
      <c r="AHM246" s="267"/>
      <c r="AHN246" s="267"/>
      <c r="AHO246" s="267"/>
      <c r="AHP246" s="267"/>
      <c r="AHQ246" s="267"/>
      <c r="AHR246" s="267"/>
      <c r="AHS246" s="267"/>
      <c r="AHT246" s="267"/>
      <c r="AHU246" s="267"/>
      <c r="AHV246" s="267"/>
      <c r="AHW246" s="267"/>
      <c r="AHX246" s="267"/>
      <c r="AHY246" s="267"/>
      <c r="AHZ246" s="267"/>
      <c r="AIA246" s="267"/>
      <c r="AIB246" s="267"/>
      <c r="AIC246" s="267"/>
      <c r="AID246" s="267"/>
      <c r="AIE246" s="267"/>
      <c r="AIF246" s="267"/>
      <c r="AIG246" s="267"/>
      <c r="AIH246" s="267"/>
      <c r="AII246" s="267"/>
      <c r="AIJ246" s="267"/>
      <c r="AIK246" s="267"/>
      <c r="AIL246" s="267"/>
      <c r="AIM246" s="267"/>
      <c r="AIN246" s="267"/>
      <c r="AIO246" s="267"/>
      <c r="AIP246" s="267"/>
      <c r="AIQ246" s="267"/>
      <c r="AIR246" s="267"/>
      <c r="AIS246" s="267"/>
      <c r="AIT246" s="267"/>
      <c r="AIU246" s="267"/>
      <c r="AIV246" s="267"/>
      <c r="AIW246" s="267"/>
      <c r="AIX246" s="267"/>
      <c r="AIY246" s="267"/>
      <c r="AIZ246" s="267"/>
      <c r="AJA246" s="267"/>
      <c r="AJB246" s="267"/>
      <c r="AJC246" s="267"/>
      <c r="AJD246" s="267"/>
      <c r="AJE246" s="267"/>
      <c r="AJF246" s="267"/>
      <c r="AJG246" s="267"/>
      <c r="AJH246" s="267"/>
      <c r="AJI246" s="267"/>
      <c r="AJJ246" s="267"/>
      <c r="AJK246" s="267"/>
      <c r="AJL246" s="267"/>
      <c r="AJM246" s="267"/>
      <c r="AJN246" s="267"/>
      <c r="AJO246" s="267"/>
      <c r="AJP246" s="267"/>
      <c r="AJQ246" s="267"/>
      <c r="AJR246" s="267"/>
      <c r="AJS246" s="267"/>
      <c r="AJT246" s="267"/>
      <c r="AJU246" s="267"/>
      <c r="AJV246" s="267"/>
      <c r="AJW246" s="267"/>
      <c r="AJX246" s="267"/>
      <c r="AJY246" s="267"/>
      <c r="AJZ246" s="267"/>
      <c r="AKA246" s="267"/>
      <c r="AKB246" s="267"/>
      <c r="AKC246" s="267"/>
      <c r="AKD246" s="267"/>
      <c r="AKE246" s="267"/>
      <c r="AKF246" s="267"/>
      <c r="AKG246" s="267"/>
      <c r="AKH246" s="267"/>
      <c r="AKI246" s="267"/>
      <c r="AKJ246" s="267"/>
      <c r="AKK246" s="267"/>
      <c r="AKL246" s="267"/>
      <c r="AKM246" s="267"/>
      <c r="AKN246" s="267"/>
      <c r="AKO246" s="267"/>
      <c r="AKP246" s="267"/>
      <c r="AKQ246" s="267"/>
      <c r="AKR246" s="267"/>
      <c r="AKS246" s="267"/>
      <c r="AKT246" s="267"/>
      <c r="AKU246" s="267"/>
      <c r="AKV246" s="267"/>
      <c r="AKW246" s="267"/>
      <c r="AKX246" s="267"/>
      <c r="AKY246" s="267"/>
      <c r="AKZ246" s="267"/>
      <c r="ALA246" s="267"/>
      <c r="ALB246" s="267"/>
      <c r="ALC246" s="267"/>
      <c r="ALD246" s="267"/>
      <c r="ALE246" s="267"/>
      <c r="ALF246" s="267"/>
      <c r="ALG246" s="267"/>
      <c r="ALH246" s="267"/>
      <c r="ALI246" s="267"/>
      <c r="ALJ246" s="267"/>
      <c r="ALK246" s="267"/>
      <c r="ALL246" s="267"/>
      <c r="ALM246" s="267"/>
      <c r="ALN246" s="267"/>
      <c r="ALO246" s="267"/>
      <c r="ALP246" s="267"/>
      <c r="ALQ246" s="267"/>
      <c r="ALR246" s="267"/>
      <c r="ALS246" s="267"/>
      <c r="ALT246" s="267"/>
      <c r="ALU246" s="267"/>
      <c r="ALV246" s="267"/>
      <c r="ALW246" s="267"/>
      <c r="ALX246" s="267"/>
      <c r="ALY246" s="267"/>
      <c r="ALZ246" s="267"/>
      <c r="AMA246" s="267"/>
      <c r="AMB246" s="267"/>
      <c r="AMC246" s="267"/>
      <c r="AMD246" s="267"/>
      <c r="AME246" s="267"/>
      <c r="AMF246" s="267"/>
      <c r="AMG246" s="267"/>
      <c r="AMH246" s="267"/>
    </row>
    <row r="247" spans="1:1024" s="239" customFormat="1" ht="12.75">
      <c r="A247" s="1012" t="s">
        <v>2505</v>
      </c>
      <c r="B247" s="1007" t="s">
        <v>8437</v>
      </c>
      <c r="C247" s="1047">
        <v>24677665717.209999</v>
      </c>
      <c r="D247" s="1047">
        <v>10980074344.1</v>
      </c>
      <c r="E247" s="1047">
        <v>35657740061.309998</v>
      </c>
      <c r="F247" s="1047">
        <v>19248473182.110001</v>
      </c>
      <c r="G247" s="1047">
        <v>16409266879.200001</v>
      </c>
      <c r="H247" s="1054">
        <f t="shared" si="3"/>
        <v>0.53981192159161329</v>
      </c>
      <c r="I247" s="1007"/>
      <c r="J247" s="267"/>
      <c r="K247" s="267"/>
      <c r="L247" s="267"/>
      <c r="M247" s="267"/>
      <c r="N247" s="267"/>
      <c r="O247" s="267"/>
      <c r="P247" s="267"/>
      <c r="Q247" s="267"/>
      <c r="R247" s="267"/>
      <c r="S247" s="267"/>
      <c r="T247" s="267"/>
      <c r="U247" s="267"/>
      <c r="V247" s="267"/>
      <c r="W247" s="267"/>
      <c r="X247" s="267"/>
      <c r="Y247" s="267"/>
      <c r="Z247" s="267"/>
      <c r="AA247" s="267"/>
      <c r="AB247" s="267"/>
      <c r="AC247" s="267"/>
      <c r="AD247" s="267"/>
      <c r="AE247" s="267"/>
      <c r="AF247" s="267"/>
      <c r="AG247" s="267"/>
      <c r="AH247" s="267"/>
      <c r="AI247" s="267"/>
      <c r="AJ247" s="267"/>
      <c r="AK247" s="267"/>
      <c r="AL247" s="267"/>
      <c r="AM247" s="267"/>
      <c r="AN247" s="267"/>
      <c r="AO247" s="267"/>
      <c r="AP247" s="267"/>
      <c r="AQ247" s="267"/>
      <c r="AR247" s="267"/>
      <c r="AS247" s="267"/>
      <c r="AT247" s="267"/>
      <c r="AU247" s="267"/>
      <c r="AV247" s="267"/>
      <c r="AW247" s="267"/>
      <c r="AX247" s="267"/>
      <c r="AY247" s="267"/>
      <c r="AZ247" s="267"/>
      <c r="BA247" s="267"/>
      <c r="BB247" s="267"/>
      <c r="BC247" s="267"/>
      <c r="BD247" s="267"/>
      <c r="BE247" s="267"/>
      <c r="BF247" s="267"/>
      <c r="BG247" s="267"/>
      <c r="BH247" s="267"/>
      <c r="BI247" s="267"/>
      <c r="BJ247" s="267"/>
      <c r="BK247" s="267"/>
      <c r="BL247" s="267"/>
      <c r="BM247" s="267"/>
      <c r="BN247" s="267"/>
      <c r="BO247" s="267"/>
      <c r="BP247" s="267"/>
      <c r="BQ247" s="267"/>
      <c r="BR247" s="267"/>
      <c r="BS247" s="267"/>
      <c r="BT247" s="267"/>
      <c r="BU247" s="267"/>
      <c r="BV247" s="267"/>
      <c r="BW247" s="267"/>
      <c r="BX247" s="267"/>
      <c r="BY247" s="267"/>
      <c r="BZ247" s="267"/>
      <c r="CA247" s="267"/>
      <c r="CB247" s="267"/>
      <c r="CC247" s="267"/>
      <c r="CD247" s="267"/>
      <c r="CE247" s="267"/>
      <c r="CF247" s="267"/>
      <c r="CG247" s="267"/>
      <c r="CH247" s="267"/>
      <c r="CI247" s="267"/>
      <c r="CJ247" s="267"/>
      <c r="CK247" s="267"/>
      <c r="CL247" s="267"/>
      <c r="CM247" s="267"/>
      <c r="CN247" s="267"/>
      <c r="CO247" s="267"/>
      <c r="CP247" s="267"/>
      <c r="CQ247" s="267"/>
      <c r="CR247" s="267"/>
      <c r="CS247" s="267"/>
      <c r="CT247" s="267"/>
      <c r="CU247" s="267"/>
      <c r="CV247" s="267"/>
      <c r="CW247" s="267"/>
      <c r="CX247" s="267"/>
      <c r="CY247" s="267"/>
      <c r="CZ247" s="267"/>
      <c r="DA247" s="267"/>
      <c r="DB247" s="267"/>
      <c r="DC247" s="267"/>
      <c r="DD247" s="267"/>
      <c r="DE247" s="267"/>
      <c r="DF247" s="267"/>
      <c r="DG247" s="267"/>
      <c r="DH247" s="267"/>
      <c r="DI247" s="267"/>
      <c r="DJ247" s="267"/>
      <c r="DK247" s="267"/>
      <c r="DL247" s="267"/>
      <c r="DM247" s="267"/>
      <c r="DN247" s="267"/>
      <c r="DO247" s="267"/>
      <c r="DP247" s="267"/>
      <c r="DQ247" s="267"/>
      <c r="DR247" s="267"/>
      <c r="DS247" s="267"/>
      <c r="DT247" s="267"/>
      <c r="DU247" s="267"/>
      <c r="DV247" s="267"/>
      <c r="DW247" s="267"/>
      <c r="DX247" s="267"/>
      <c r="DY247" s="267"/>
      <c r="DZ247" s="267"/>
      <c r="EA247" s="267"/>
      <c r="EB247" s="267"/>
      <c r="EC247" s="267"/>
      <c r="ED247" s="267"/>
      <c r="EE247" s="267"/>
      <c r="EF247" s="267"/>
      <c r="EG247" s="267"/>
      <c r="EH247" s="267"/>
      <c r="EI247" s="267"/>
      <c r="EJ247" s="267"/>
      <c r="EK247" s="267"/>
      <c r="EL247" s="267"/>
      <c r="EM247" s="267"/>
      <c r="EN247" s="267"/>
      <c r="EO247" s="267"/>
      <c r="EP247" s="267"/>
      <c r="EQ247" s="267"/>
      <c r="ER247" s="267"/>
      <c r="ES247" s="267"/>
      <c r="ET247" s="267"/>
      <c r="EU247" s="267"/>
      <c r="EV247" s="267"/>
      <c r="EW247" s="267"/>
      <c r="EX247" s="267"/>
      <c r="EY247" s="267"/>
      <c r="EZ247" s="267"/>
      <c r="FA247" s="267"/>
      <c r="FB247" s="267"/>
      <c r="FC247" s="267"/>
      <c r="FD247" s="267"/>
      <c r="FE247" s="267"/>
      <c r="FF247" s="267"/>
      <c r="FG247" s="267"/>
      <c r="FH247" s="267"/>
      <c r="FI247" s="267"/>
      <c r="FJ247" s="267"/>
      <c r="FK247" s="267"/>
      <c r="FL247" s="267"/>
      <c r="FM247" s="267"/>
      <c r="FN247" s="267"/>
      <c r="FO247" s="267"/>
      <c r="FP247" s="267"/>
      <c r="FQ247" s="267"/>
      <c r="FR247" s="267"/>
      <c r="FS247" s="267"/>
      <c r="FT247" s="267"/>
      <c r="FU247" s="267"/>
      <c r="FV247" s="267"/>
      <c r="FW247" s="267"/>
      <c r="FX247" s="267"/>
      <c r="FY247" s="267"/>
      <c r="FZ247" s="267"/>
      <c r="GA247" s="267"/>
      <c r="GB247" s="267"/>
      <c r="GC247" s="267"/>
      <c r="GD247" s="267"/>
      <c r="GE247" s="267"/>
      <c r="GF247" s="267"/>
      <c r="GG247" s="267"/>
      <c r="GH247" s="267"/>
      <c r="GI247" s="267"/>
      <c r="GJ247" s="267"/>
      <c r="GK247" s="267"/>
      <c r="GL247" s="267"/>
      <c r="GM247" s="267"/>
      <c r="GN247" s="267"/>
      <c r="GO247" s="267"/>
      <c r="GP247" s="267"/>
      <c r="GQ247" s="267"/>
      <c r="GR247" s="267"/>
      <c r="GS247" s="267"/>
      <c r="GT247" s="267"/>
      <c r="GU247" s="267"/>
      <c r="GV247" s="267"/>
      <c r="GW247" s="267"/>
      <c r="GX247" s="267"/>
      <c r="GY247" s="267"/>
      <c r="GZ247" s="267"/>
      <c r="HA247" s="267"/>
      <c r="HB247" s="267"/>
      <c r="HC247" s="267"/>
      <c r="HD247" s="267"/>
      <c r="HE247" s="267"/>
      <c r="HF247" s="267"/>
      <c r="HG247" s="267"/>
      <c r="HH247" s="267"/>
      <c r="HI247" s="267"/>
      <c r="HJ247" s="267"/>
      <c r="HK247" s="267"/>
      <c r="HL247" s="267"/>
      <c r="HM247" s="267"/>
      <c r="HN247" s="267"/>
      <c r="HO247" s="267"/>
      <c r="HP247" s="267"/>
      <c r="HQ247" s="267"/>
      <c r="HR247" s="267"/>
      <c r="HS247" s="267"/>
      <c r="HT247" s="267"/>
      <c r="HU247" s="267"/>
      <c r="HV247" s="267"/>
      <c r="HW247" s="267"/>
      <c r="HX247" s="267"/>
      <c r="HY247" s="267"/>
      <c r="HZ247" s="267"/>
      <c r="IA247" s="267"/>
      <c r="IB247" s="267"/>
      <c r="IC247" s="267"/>
      <c r="ID247" s="267"/>
      <c r="IE247" s="267"/>
      <c r="IF247" s="267"/>
      <c r="IG247" s="267"/>
      <c r="IH247" s="267"/>
      <c r="II247" s="267"/>
      <c r="IJ247" s="267"/>
      <c r="IK247" s="267"/>
      <c r="IL247" s="267"/>
      <c r="IM247" s="267"/>
      <c r="IN247" s="267"/>
      <c r="IO247" s="267"/>
      <c r="IP247" s="267"/>
      <c r="IQ247" s="267"/>
      <c r="IR247" s="267"/>
      <c r="IS247" s="267"/>
      <c r="IT247" s="267"/>
      <c r="IU247" s="267"/>
      <c r="IV247" s="267"/>
      <c r="IW247" s="267"/>
      <c r="IX247" s="267"/>
      <c r="IY247" s="267"/>
      <c r="IZ247" s="267"/>
      <c r="JA247" s="267"/>
      <c r="JB247" s="267"/>
      <c r="JC247" s="267"/>
      <c r="JD247" s="267"/>
      <c r="JE247" s="267"/>
      <c r="JF247" s="267"/>
      <c r="JG247" s="267"/>
      <c r="JH247" s="267"/>
      <c r="JI247" s="267"/>
      <c r="JJ247" s="267"/>
      <c r="JK247" s="267"/>
      <c r="JL247" s="267"/>
      <c r="JM247" s="267"/>
      <c r="JN247" s="267"/>
      <c r="JO247" s="267"/>
      <c r="JP247" s="267"/>
      <c r="JQ247" s="267"/>
      <c r="JR247" s="267"/>
      <c r="JS247" s="267"/>
      <c r="JT247" s="267"/>
      <c r="JU247" s="267"/>
      <c r="JV247" s="267"/>
      <c r="JW247" s="267"/>
      <c r="JX247" s="267"/>
      <c r="JY247" s="267"/>
      <c r="JZ247" s="267"/>
      <c r="KA247" s="267"/>
      <c r="KB247" s="267"/>
      <c r="KC247" s="267"/>
      <c r="KD247" s="267"/>
      <c r="KE247" s="267"/>
      <c r="KF247" s="267"/>
      <c r="KG247" s="267"/>
      <c r="KH247" s="267"/>
      <c r="KI247" s="267"/>
      <c r="KJ247" s="267"/>
      <c r="KK247" s="267"/>
      <c r="KL247" s="267"/>
      <c r="KM247" s="267"/>
      <c r="KN247" s="267"/>
      <c r="KO247" s="267"/>
      <c r="KP247" s="267"/>
      <c r="KQ247" s="267"/>
      <c r="KR247" s="267"/>
      <c r="KS247" s="267"/>
      <c r="KT247" s="267"/>
      <c r="KU247" s="267"/>
      <c r="KV247" s="267"/>
      <c r="KW247" s="267"/>
      <c r="KX247" s="267"/>
      <c r="KY247" s="267"/>
      <c r="KZ247" s="267"/>
      <c r="LA247" s="267"/>
      <c r="LB247" s="267"/>
      <c r="LC247" s="267"/>
      <c r="LD247" s="267"/>
      <c r="LE247" s="267"/>
      <c r="LF247" s="267"/>
      <c r="LG247" s="267"/>
      <c r="LH247" s="267"/>
      <c r="LI247" s="267"/>
      <c r="LJ247" s="267"/>
      <c r="LK247" s="267"/>
      <c r="LL247" s="267"/>
      <c r="LM247" s="267"/>
      <c r="LN247" s="267"/>
      <c r="LO247" s="267"/>
      <c r="LP247" s="267"/>
      <c r="LQ247" s="267"/>
      <c r="LR247" s="267"/>
      <c r="LS247" s="267"/>
      <c r="LT247" s="267"/>
      <c r="LU247" s="267"/>
      <c r="LV247" s="267"/>
      <c r="LW247" s="267"/>
      <c r="LX247" s="267"/>
      <c r="LY247" s="267"/>
      <c r="LZ247" s="267"/>
      <c r="MA247" s="267"/>
      <c r="MB247" s="267"/>
      <c r="MC247" s="267"/>
      <c r="MD247" s="267"/>
      <c r="ME247" s="267"/>
      <c r="MF247" s="267"/>
      <c r="MG247" s="267"/>
      <c r="MH247" s="267"/>
      <c r="MI247" s="267"/>
      <c r="MJ247" s="267"/>
      <c r="MK247" s="267"/>
      <c r="ML247" s="267"/>
      <c r="MM247" s="267"/>
      <c r="MN247" s="267"/>
      <c r="MO247" s="267"/>
      <c r="MP247" s="267"/>
      <c r="MQ247" s="267"/>
      <c r="MR247" s="267"/>
      <c r="MS247" s="267"/>
      <c r="MT247" s="267"/>
      <c r="MU247" s="267"/>
      <c r="MV247" s="267"/>
      <c r="MW247" s="267"/>
      <c r="MX247" s="267"/>
      <c r="MY247" s="267"/>
      <c r="MZ247" s="267"/>
      <c r="NA247" s="267"/>
      <c r="NB247" s="267"/>
      <c r="NC247" s="267"/>
      <c r="ND247" s="267"/>
      <c r="NE247" s="267"/>
      <c r="NF247" s="267"/>
      <c r="NG247" s="267"/>
      <c r="NH247" s="267"/>
      <c r="NI247" s="267"/>
      <c r="NJ247" s="267"/>
      <c r="NK247" s="267"/>
      <c r="NL247" s="267"/>
      <c r="NM247" s="267"/>
      <c r="NN247" s="267"/>
      <c r="NO247" s="267"/>
      <c r="NP247" s="267"/>
      <c r="NQ247" s="267"/>
      <c r="NR247" s="267"/>
      <c r="NS247" s="267"/>
      <c r="NT247" s="267"/>
      <c r="NU247" s="267"/>
      <c r="NV247" s="267"/>
      <c r="NW247" s="267"/>
      <c r="NX247" s="267"/>
      <c r="NY247" s="267"/>
      <c r="NZ247" s="267"/>
      <c r="OA247" s="267"/>
      <c r="OB247" s="267"/>
      <c r="OC247" s="267"/>
      <c r="OD247" s="267"/>
      <c r="OE247" s="267"/>
      <c r="OF247" s="267"/>
      <c r="OG247" s="267"/>
      <c r="OH247" s="267"/>
      <c r="OI247" s="267"/>
      <c r="OJ247" s="267"/>
      <c r="OK247" s="267"/>
      <c r="OL247" s="267"/>
      <c r="OM247" s="267"/>
      <c r="ON247" s="267"/>
      <c r="OO247" s="267"/>
      <c r="OP247" s="267"/>
      <c r="OQ247" s="267"/>
      <c r="OR247" s="267"/>
      <c r="OS247" s="267"/>
      <c r="OT247" s="267"/>
      <c r="OU247" s="267"/>
      <c r="OV247" s="267"/>
      <c r="OW247" s="267"/>
      <c r="OX247" s="267"/>
      <c r="OY247" s="267"/>
      <c r="OZ247" s="267"/>
      <c r="PA247" s="267"/>
      <c r="PB247" s="267"/>
      <c r="PC247" s="267"/>
      <c r="PD247" s="267"/>
      <c r="PE247" s="267"/>
      <c r="PF247" s="267"/>
      <c r="PG247" s="267"/>
      <c r="PH247" s="267"/>
      <c r="PI247" s="267"/>
      <c r="PJ247" s="267"/>
      <c r="PK247" s="267"/>
      <c r="PL247" s="267"/>
      <c r="PM247" s="267"/>
      <c r="PN247" s="267"/>
      <c r="PO247" s="267"/>
      <c r="PP247" s="267"/>
      <c r="PQ247" s="267"/>
      <c r="PR247" s="267"/>
      <c r="PS247" s="267"/>
      <c r="PT247" s="267"/>
      <c r="PU247" s="267"/>
      <c r="PV247" s="267"/>
      <c r="PW247" s="267"/>
      <c r="PX247" s="267"/>
      <c r="PY247" s="267"/>
      <c r="PZ247" s="267"/>
      <c r="QA247" s="267"/>
      <c r="QB247" s="267"/>
      <c r="QC247" s="267"/>
      <c r="QD247" s="267"/>
      <c r="QE247" s="267"/>
      <c r="QF247" s="267"/>
      <c r="QG247" s="267"/>
      <c r="QH247" s="267"/>
      <c r="QI247" s="267"/>
      <c r="QJ247" s="267"/>
      <c r="QK247" s="267"/>
      <c r="QL247" s="267"/>
      <c r="QM247" s="267"/>
      <c r="QN247" s="267"/>
      <c r="QO247" s="267"/>
      <c r="QP247" s="267"/>
      <c r="QQ247" s="267"/>
      <c r="QR247" s="267"/>
      <c r="QS247" s="267"/>
      <c r="QT247" s="267"/>
      <c r="QU247" s="267"/>
      <c r="QV247" s="267"/>
      <c r="QW247" s="267"/>
      <c r="QX247" s="267"/>
      <c r="QY247" s="267"/>
      <c r="QZ247" s="267"/>
      <c r="RA247" s="267"/>
      <c r="RB247" s="267"/>
      <c r="RC247" s="267"/>
      <c r="RD247" s="267"/>
      <c r="RE247" s="267"/>
      <c r="RF247" s="267"/>
      <c r="RG247" s="267"/>
      <c r="RH247" s="267"/>
      <c r="RI247" s="267"/>
      <c r="RJ247" s="267"/>
      <c r="RK247" s="267"/>
      <c r="RL247" s="267"/>
      <c r="RM247" s="267"/>
      <c r="RN247" s="267"/>
      <c r="RO247" s="267"/>
      <c r="RP247" s="267"/>
      <c r="RQ247" s="267"/>
      <c r="RR247" s="267"/>
      <c r="RS247" s="267"/>
      <c r="RT247" s="267"/>
      <c r="RU247" s="267"/>
      <c r="RV247" s="267"/>
      <c r="RW247" s="267"/>
      <c r="RX247" s="267"/>
      <c r="RY247" s="267"/>
      <c r="RZ247" s="267"/>
      <c r="SA247" s="267"/>
      <c r="SB247" s="267"/>
      <c r="SC247" s="267"/>
      <c r="SD247" s="267"/>
      <c r="SE247" s="267"/>
      <c r="SF247" s="267"/>
      <c r="SG247" s="267"/>
      <c r="SH247" s="267"/>
      <c r="SI247" s="267"/>
      <c r="SJ247" s="267"/>
      <c r="SK247" s="267"/>
      <c r="SL247" s="267"/>
      <c r="SM247" s="267"/>
      <c r="SN247" s="267"/>
      <c r="SO247" s="267"/>
      <c r="SP247" s="267"/>
      <c r="SQ247" s="267"/>
      <c r="SR247" s="267"/>
      <c r="SS247" s="267"/>
      <c r="ST247" s="267"/>
      <c r="SU247" s="267"/>
      <c r="SV247" s="267"/>
      <c r="SW247" s="267"/>
      <c r="SX247" s="267"/>
      <c r="SY247" s="267"/>
      <c r="SZ247" s="267"/>
      <c r="TA247" s="267"/>
      <c r="TB247" s="267"/>
      <c r="TC247" s="267"/>
      <c r="TD247" s="267"/>
      <c r="TE247" s="267"/>
      <c r="TF247" s="267"/>
      <c r="TG247" s="267"/>
      <c r="TH247" s="267"/>
      <c r="TI247" s="267"/>
      <c r="TJ247" s="267"/>
      <c r="TK247" s="267"/>
      <c r="TL247" s="267"/>
      <c r="TM247" s="267"/>
      <c r="TN247" s="267"/>
      <c r="TO247" s="267"/>
      <c r="TP247" s="267"/>
      <c r="TQ247" s="267"/>
      <c r="TR247" s="267"/>
      <c r="TS247" s="267"/>
      <c r="TT247" s="267"/>
      <c r="TU247" s="267"/>
      <c r="TV247" s="267"/>
      <c r="TW247" s="267"/>
      <c r="TX247" s="267"/>
      <c r="TY247" s="267"/>
      <c r="TZ247" s="267"/>
      <c r="UA247" s="267"/>
      <c r="UB247" s="267"/>
      <c r="UC247" s="267"/>
      <c r="UD247" s="267"/>
      <c r="UE247" s="267"/>
      <c r="UF247" s="267"/>
      <c r="UG247" s="267"/>
      <c r="UH247" s="267"/>
      <c r="UI247" s="267"/>
      <c r="UJ247" s="267"/>
      <c r="UK247" s="267"/>
      <c r="UL247" s="267"/>
      <c r="UM247" s="267"/>
      <c r="UN247" s="267"/>
      <c r="UO247" s="267"/>
      <c r="UP247" s="267"/>
      <c r="UQ247" s="267"/>
      <c r="UR247" s="267"/>
      <c r="US247" s="267"/>
      <c r="UT247" s="267"/>
      <c r="UU247" s="267"/>
      <c r="UV247" s="267"/>
      <c r="UW247" s="267"/>
      <c r="UX247" s="267"/>
      <c r="UY247" s="267"/>
      <c r="UZ247" s="267"/>
      <c r="VA247" s="267"/>
      <c r="VB247" s="267"/>
      <c r="VC247" s="267"/>
      <c r="VD247" s="267"/>
      <c r="VE247" s="267"/>
      <c r="VF247" s="267"/>
      <c r="VG247" s="267"/>
      <c r="VH247" s="267"/>
      <c r="VI247" s="267"/>
      <c r="VJ247" s="267"/>
      <c r="VK247" s="267"/>
      <c r="VL247" s="267"/>
      <c r="VM247" s="267"/>
      <c r="VN247" s="267"/>
      <c r="VO247" s="267"/>
      <c r="VP247" s="267"/>
      <c r="VQ247" s="267"/>
      <c r="VR247" s="267"/>
      <c r="VS247" s="267"/>
      <c r="VT247" s="267"/>
      <c r="VU247" s="267"/>
      <c r="VV247" s="267"/>
      <c r="VW247" s="267"/>
      <c r="VX247" s="267"/>
      <c r="VY247" s="267"/>
      <c r="VZ247" s="267"/>
      <c r="WA247" s="267"/>
      <c r="WB247" s="267"/>
      <c r="WC247" s="267"/>
      <c r="WD247" s="267"/>
      <c r="WE247" s="267"/>
      <c r="WF247" s="267"/>
      <c r="WG247" s="267"/>
      <c r="WH247" s="267"/>
      <c r="WI247" s="267"/>
      <c r="WJ247" s="267"/>
      <c r="WK247" s="267"/>
      <c r="WL247" s="267"/>
      <c r="WM247" s="267"/>
      <c r="WN247" s="267"/>
      <c r="WO247" s="267"/>
      <c r="WP247" s="267"/>
      <c r="WQ247" s="267"/>
      <c r="WR247" s="267"/>
      <c r="WS247" s="267"/>
      <c r="WT247" s="267"/>
      <c r="WU247" s="267"/>
      <c r="WV247" s="267"/>
      <c r="WW247" s="267"/>
      <c r="WX247" s="267"/>
      <c r="WY247" s="267"/>
      <c r="WZ247" s="267"/>
      <c r="XA247" s="267"/>
      <c r="XB247" s="267"/>
      <c r="XC247" s="267"/>
      <c r="XD247" s="267"/>
      <c r="XE247" s="267"/>
      <c r="XF247" s="267"/>
      <c r="XG247" s="267"/>
      <c r="XH247" s="267"/>
      <c r="XI247" s="267"/>
      <c r="XJ247" s="267"/>
      <c r="XK247" s="267"/>
      <c r="XL247" s="267"/>
      <c r="XM247" s="267"/>
      <c r="XN247" s="267"/>
      <c r="XO247" s="267"/>
      <c r="XP247" s="267"/>
      <c r="XQ247" s="267"/>
      <c r="XR247" s="267"/>
      <c r="XS247" s="267"/>
      <c r="XT247" s="267"/>
      <c r="XU247" s="267"/>
      <c r="XV247" s="267"/>
      <c r="XW247" s="267"/>
      <c r="XX247" s="267"/>
      <c r="XY247" s="267"/>
      <c r="XZ247" s="267"/>
      <c r="YA247" s="267"/>
      <c r="YB247" s="267"/>
      <c r="YC247" s="267"/>
      <c r="YD247" s="267"/>
      <c r="YE247" s="267"/>
      <c r="YF247" s="267"/>
      <c r="YG247" s="267"/>
      <c r="YH247" s="267"/>
      <c r="YI247" s="267"/>
      <c r="YJ247" s="267"/>
      <c r="YK247" s="267"/>
      <c r="YL247" s="267"/>
      <c r="YM247" s="267"/>
      <c r="YN247" s="267"/>
      <c r="YO247" s="267"/>
      <c r="YP247" s="267"/>
      <c r="YQ247" s="267"/>
      <c r="YR247" s="267"/>
      <c r="YS247" s="267"/>
      <c r="YT247" s="267"/>
      <c r="YU247" s="267"/>
      <c r="YV247" s="267"/>
      <c r="YW247" s="267"/>
      <c r="YX247" s="267"/>
      <c r="YY247" s="267"/>
      <c r="YZ247" s="267"/>
      <c r="ZA247" s="267"/>
      <c r="ZB247" s="267"/>
      <c r="ZC247" s="267"/>
      <c r="ZD247" s="267"/>
      <c r="ZE247" s="267"/>
      <c r="ZF247" s="267"/>
      <c r="ZG247" s="267"/>
      <c r="ZH247" s="267"/>
      <c r="ZI247" s="267"/>
      <c r="ZJ247" s="267"/>
      <c r="ZK247" s="267"/>
      <c r="ZL247" s="267"/>
      <c r="ZM247" s="267"/>
      <c r="ZN247" s="267"/>
      <c r="ZO247" s="267"/>
      <c r="ZP247" s="267"/>
      <c r="ZQ247" s="267"/>
      <c r="ZR247" s="267"/>
      <c r="ZS247" s="267"/>
      <c r="ZT247" s="267"/>
      <c r="ZU247" s="267"/>
      <c r="ZV247" s="267"/>
      <c r="ZW247" s="267"/>
      <c r="ZX247" s="267"/>
      <c r="ZY247" s="267"/>
      <c r="ZZ247" s="267"/>
      <c r="AAA247" s="267"/>
      <c r="AAB247" s="267"/>
      <c r="AAC247" s="267"/>
      <c r="AAD247" s="267"/>
      <c r="AAE247" s="267"/>
      <c r="AAF247" s="267"/>
      <c r="AAG247" s="267"/>
      <c r="AAH247" s="267"/>
      <c r="AAI247" s="267"/>
      <c r="AAJ247" s="267"/>
      <c r="AAK247" s="267"/>
      <c r="AAL247" s="267"/>
      <c r="AAM247" s="267"/>
      <c r="AAN247" s="267"/>
      <c r="AAO247" s="267"/>
      <c r="AAP247" s="267"/>
      <c r="AAQ247" s="267"/>
      <c r="AAR247" s="267"/>
      <c r="AAS247" s="267"/>
      <c r="AAT247" s="267"/>
      <c r="AAU247" s="267"/>
      <c r="AAV247" s="267"/>
      <c r="AAW247" s="267"/>
      <c r="AAX247" s="267"/>
      <c r="AAY247" s="267"/>
      <c r="AAZ247" s="267"/>
      <c r="ABA247" s="267"/>
      <c r="ABB247" s="267"/>
      <c r="ABC247" s="267"/>
      <c r="ABD247" s="267"/>
      <c r="ABE247" s="267"/>
      <c r="ABF247" s="267"/>
      <c r="ABG247" s="267"/>
      <c r="ABH247" s="267"/>
      <c r="ABI247" s="267"/>
      <c r="ABJ247" s="267"/>
      <c r="ABK247" s="267"/>
      <c r="ABL247" s="267"/>
      <c r="ABM247" s="267"/>
      <c r="ABN247" s="267"/>
      <c r="ABO247" s="267"/>
      <c r="ABP247" s="267"/>
      <c r="ABQ247" s="267"/>
      <c r="ABR247" s="267"/>
      <c r="ABS247" s="267"/>
      <c r="ABT247" s="267"/>
      <c r="ABU247" s="267"/>
      <c r="ABV247" s="267"/>
      <c r="ABW247" s="267"/>
      <c r="ABX247" s="267"/>
      <c r="ABY247" s="267"/>
      <c r="ABZ247" s="267"/>
      <c r="ACA247" s="267"/>
      <c r="ACB247" s="267"/>
      <c r="ACC247" s="267"/>
      <c r="ACD247" s="267"/>
      <c r="ACE247" s="267"/>
      <c r="ACF247" s="267"/>
      <c r="ACG247" s="267"/>
      <c r="ACH247" s="267"/>
      <c r="ACI247" s="267"/>
      <c r="ACJ247" s="267"/>
      <c r="ACK247" s="267"/>
      <c r="ACL247" s="267"/>
      <c r="ACM247" s="267"/>
      <c r="ACN247" s="267"/>
      <c r="ACO247" s="267"/>
      <c r="ACP247" s="267"/>
      <c r="ACQ247" s="267"/>
      <c r="ACR247" s="267"/>
      <c r="ACS247" s="267"/>
      <c r="ACT247" s="267"/>
      <c r="ACU247" s="267"/>
      <c r="ACV247" s="267"/>
      <c r="ACW247" s="267"/>
      <c r="ACX247" s="267"/>
      <c r="ACY247" s="267"/>
      <c r="ACZ247" s="267"/>
      <c r="ADA247" s="267"/>
      <c r="ADB247" s="267"/>
      <c r="ADC247" s="267"/>
      <c r="ADD247" s="267"/>
      <c r="ADE247" s="267"/>
      <c r="ADF247" s="267"/>
      <c r="ADG247" s="267"/>
      <c r="ADH247" s="267"/>
      <c r="ADI247" s="267"/>
      <c r="ADJ247" s="267"/>
      <c r="ADK247" s="267"/>
      <c r="ADL247" s="267"/>
      <c r="ADM247" s="267"/>
      <c r="ADN247" s="267"/>
      <c r="ADO247" s="267"/>
      <c r="ADP247" s="267"/>
      <c r="ADQ247" s="267"/>
      <c r="ADR247" s="267"/>
      <c r="ADS247" s="267"/>
      <c r="ADT247" s="267"/>
      <c r="ADU247" s="267"/>
      <c r="ADV247" s="267"/>
      <c r="ADW247" s="267"/>
      <c r="ADX247" s="267"/>
      <c r="ADY247" s="267"/>
      <c r="ADZ247" s="267"/>
      <c r="AEA247" s="267"/>
      <c r="AEB247" s="267"/>
      <c r="AEC247" s="267"/>
      <c r="AED247" s="267"/>
      <c r="AEE247" s="267"/>
      <c r="AEF247" s="267"/>
      <c r="AEG247" s="267"/>
      <c r="AEH247" s="267"/>
      <c r="AEI247" s="267"/>
      <c r="AEJ247" s="267"/>
      <c r="AEK247" s="267"/>
      <c r="AEL247" s="267"/>
      <c r="AEM247" s="267"/>
      <c r="AEN247" s="267"/>
      <c r="AEO247" s="267"/>
      <c r="AEP247" s="267"/>
      <c r="AEQ247" s="267"/>
      <c r="AER247" s="267"/>
      <c r="AES247" s="267"/>
      <c r="AET247" s="267"/>
      <c r="AEU247" s="267"/>
      <c r="AEV247" s="267"/>
      <c r="AEW247" s="267"/>
      <c r="AEX247" s="267"/>
      <c r="AEY247" s="267"/>
      <c r="AEZ247" s="267"/>
      <c r="AFA247" s="267"/>
      <c r="AFB247" s="267"/>
      <c r="AFC247" s="267"/>
      <c r="AFD247" s="267"/>
      <c r="AFE247" s="267"/>
      <c r="AFF247" s="267"/>
      <c r="AFG247" s="267"/>
      <c r="AFH247" s="267"/>
      <c r="AFI247" s="267"/>
      <c r="AFJ247" s="267"/>
      <c r="AFK247" s="267"/>
      <c r="AFL247" s="267"/>
      <c r="AFM247" s="267"/>
      <c r="AFN247" s="267"/>
      <c r="AFO247" s="267"/>
      <c r="AFP247" s="267"/>
      <c r="AFQ247" s="267"/>
      <c r="AFR247" s="267"/>
      <c r="AFS247" s="267"/>
      <c r="AFT247" s="267"/>
      <c r="AFU247" s="267"/>
      <c r="AFV247" s="267"/>
      <c r="AFW247" s="267"/>
      <c r="AFX247" s="267"/>
      <c r="AFY247" s="267"/>
      <c r="AFZ247" s="267"/>
      <c r="AGA247" s="267"/>
      <c r="AGB247" s="267"/>
      <c r="AGC247" s="267"/>
      <c r="AGD247" s="267"/>
      <c r="AGE247" s="267"/>
      <c r="AGF247" s="267"/>
      <c r="AGG247" s="267"/>
      <c r="AGH247" s="267"/>
      <c r="AGI247" s="267"/>
      <c r="AGJ247" s="267"/>
      <c r="AGK247" s="267"/>
      <c r="AGL247" s="267"/>
      <c r="AGM247" s="267"/>
      <c r="AGN247" s="267"/>
      <c r="AGO247" s="267"/>
      <c r="AGP247" s="267"/>
      <c r="AGQ247" s="267"/>
      <c r="AGR247" s="267"/>
      <c r="AGS247" s="267"/>
      <c r="AGT247" s="267"/>
      <c r="AGU247" s="267"/>
      <c r="AGV247" s="267"/>
      <c r="AGW247" s="267"/>
      <c r="AGX247" s="267"/>
      <c r="AGY247" s="267"/>
      <c r="AGZ247" s="267"/>
      <c r="AHA247" s="267"/>
      <c r="AHB247" s="267"/>
      <c r="AHC247" s="267"/>
      <c r="AHD247" s="267"/>
      <c r="AHE247" s="267"/>
      <c r="AHF247" s="267"/>
      <c r="AHG247" s="267"/>
      <c r="AHH247" s="267"/>
      <c r="AHI247" s="267"/>
      <c r="AHJ247" s="267"/>
      <c r="AHK247" s="267"/>
      <c r="AHL247" s="267"/>
      <c r="AHM247" s="267"/>
      <c r="AHN247" s="267"/>
      <c r="AHO247" s="267"/>
      <c r="AHP247" s="267"/>
      <c r="AHQ247" s="267"/>
      <c r="AHR247" s="267"/>
      <c r="AHS247" s="267"/>
      <c r="AHT247" s="267"/>
      <c r="AHU247" s="267"/>
      <c r="AHV247" s="267"/>
      <c r="AHW247" s="267"/>
      <c r="AHX247" s="267"/>
      <c r="AHY247" s="267"/>
      <c r="AHZ247" s="267"/>
      <c r="AIA247" s="267"/>
      <c r="AIB247" s="267"/>
      <c r="AIC247" s="267"/>
      <c r="AID247" s="267"/>
      <c r="AIE247" s="267"/>
      <c r="AIF247" s="267"/>
      <c r="AIG247" s="267"/>
      <c r="AIH247" s="267"/>
      <c r="AII247" s="267"/>
      <c r="AIJ247" s="267"/>
      <c r="AIK247" s="267"/>
      <c r="AIL247" s="267"/>
      <c r="AIM247" s="267"/>
      <c r="AIN247" s="267"/>
      <c r="AIO247" s="267"/>
      <c r="AIP247" s="267"/>
      <c r="AIQ247" s="267"/>
      <c r="AIR247" s="267"/>
      <c r="AIS247" s="267"/>
      <c r="AIT247" s="267"/>
      <c r="AIU247" s="267"/>
      <c r="AIV247" s="267"/>
      <c r="AIW247" s="267"/>
      <c r="AIX247" s="267"/>
      <c r="AIY247" s="267"/>
      <c r="AIZ247" s="267"/>
      <c r="AJA247" s="267"/>
      <c r="AJB247" s="267"/>
      <c r="AJC247" s="267"/>
      <c r="AJD247" s="267"/>
      <c r="AJE247" s="267"/>
      <c r="AJF247" s="267"/>
      <c r="AJG247" s="267"/>
      <c r="AJH247" s="267"/>
      <c r="AJI247" s="267"/>
      <c r="AJJ247" s="267"/>
      <c r="AJK247" s="267"/>
      <c r="AJL247" s="267"/>
      <c r="AJM247" s="267"/>
      <c r="AJN247" s="267"/>
      <c r="AJO247" s="267"/>
      <c r="AJP247" s="267"/>
      <c r="AJQ247" s="267"/>
      <c r="AJR247" s="267"/>
      <c r="AJS247" s="267"/>
      <c r="AJT247" s="267"/>
      <c r="AJU247" s="267"/>
      <c r="AJV247" s="267"/>
      <c r="AJW247" s="267"/>
      <c r="AJX247" s="267"/>
      <c r="AJY247" s="267"/>
      <c r="AJZ247" s="267"/>
      <c r="AKA247" s="267"/>
      <c r="AKB247" s="267"/>
      <c r="AKC247" s="267"/>
      <c r="AKD247" s="267"/>
      <c r="AKE247" s="267"/>
      <c r="AKF247" s="267"/>
      <c r="AKG247" s="267"/>
      <c r="AKH247" s="267"/>
      <c r="AKI247" s="267"/>
      <c r="AKJ247" s="267"/>
      <c r="AKK247" s="267"/>
      <c r="AKL247" s="267"/>
      <c r="AKM247" s="267"/>
      <c r="AKN247" s="267"/>
      <c r="AKO247" s="267"/>
      <c r="AKP247" s="267"/>
      <c r="AKQ247" s="267"/>
      <c r="AKR247" s="267"/>
      <c r="AKS247" s="267"/>
      <c r="AKT247" s="267"/>
      <c r="AKU247" s="267"/>
      <c r="AKV247" s="267"/>
      <c r="AKW247" s="267"/>
      <c r="AKX247" s="267"/>
      <c r="AKY247" s="267"/>
      <c r="AKZ247" s="267"/>
      <c r="ALA247" s="267"/>
      <c r="ALB247" s="267"/>
      <c r="ALC247" s="267"/>
      <c r="ALD247" s="267"/>
      <c r="ALE247" s="267"/>
      <c r="ALF247" s="267"/>
      <c r="ALG247" s="267"/>
      <c r="ALH247" s="267"/>
      <c r="ALI247" s="267"/>
      <c r="ALJ247" s="267"/>
      <c r="ALK247" s="267"/>
      <c r="ALL247" s="267"/>
      <c r="ALM247" s="267"/>
      <c r="ALN247" s="267"/>
      <c r="ALO247" s="267"/>
      <c r="ALP247" s="267"/>
      <c r="ALQ247" s="267"/>
      <c r="ALR247" s="267"/>
      <c r="ALS247" s="267"/>
      <c r="ALT247" s="267"/>
      <c r="ALU247" s="267"/>
      <c r="ALV247" s="267"/>
      <c r="ALW247" s="267"/>
      <c r="ALX247" s="267"/>
      <c r="ALY247" s="267"/>
      <c r="ALZ247" s="267"/>
      <c r="AMA247" s="267"/>
      <c r="AMB247" s="267"/>
      <c r="AMC247" s="267"/>
      <c r="AMD247" s="267"/>
      <c r="AME247" s="267"/>
      <c r="AMF247" s="267"/>
      <c r="AMG247" s="267"/>
      <c r="AMH247" s="267"/>
    </row>
    <row r="248" spans="1:1024" s="239" customFormat="1" ht="12.75">
      <c r="A248" s="1055" t="s">
        <v>2506</v>
      </c>
      <c r="B248" s="1007" t="s">
        <v>8438</v>
      </c>
      <c r="C248" s="1047">
        <v>83004404</v>
      </c>
      <c r="D248" s="1047">
        <v>352342966</v>
      </c>
      <c r="E248" s="1047">
        <v>435347370</v>
      </c>
      <c r="F248" s="1047">
        <v>279756151.14999998</v>
      </c>
      <c r="G248" s="1047">
        <v>155591218.84999999</v>
      </c>
      <c r="H248" s="1054">
        <f t="shared" si="3"/>
        <v>0.64260443597029193</v>
      </c>
      <c r="I248" s="100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s="267"/>
      <c r="AG248" s="267"/>
      <c r="AH248" s="267"/>
      <c r="AI248" s="267"/>
      <c r="AJ248" s="267"/>
      <c r="AK248" s="267"/>
      <c r="AL248" s="267"/>
      <c r="AM248" s="267"/>
      <c r="AN248" s="267"/>
      <c r="AO248" s="267"/>
      <c r="AP248" s="267"/>
      <c r="AQ248" s="267"/>
      <c r="AR248" s="267"/>
      <c r="AS248" s="267"/>
      <c r="AT248" s="267"/>
      <c r="AU248" s="267"/>
      <c r="AV248" s="267"/>
      <c r="AW248" s="267"/>
      <c r="AX248" s="267"/>
      <c r="AY248" s="267"/>
      <c r="AZ248" s="267"/>
      <c r="BA248" s="267"/>
      <c r="BB248" s="267"/>
      <c r="BC248" s="267"/>
      <c r="BD248" s="267"/>
      <c r="BE248" s="267"/>
      <c r="BF248" s="267"/>
      <c r="BG248" s="267"/>
      <c r="BH248" s="267"/>
      <c r="BI248" s="267"/>
      <c r="BJ248" s="267"/>
      <c r="BK248" s="267"/>
      <c r="BL248" s="267"/>
      <c r="BM248" s="267"/>
      <c r="BN248" s="267"/>
      <c r="BO248" s="267"/>
      <c r="BP248" s="267"/>
      <c r="BQ248" s="267"/>
      <c r="BR248" s="267"/>
      <c r="BS248" s="267"/>
      <c r="BT248" s="267"/>
      <c r="BU248" s="267"/>
      <c r="BV248" s="267"/>
      <c r="BW248" s="267"/>
      <c r="BX248" s="267"/>
      <c r="BY248" s="267"/>
      <c r="BZ248" s="267"/>
      <c r="CA248" s="267"/>
      <c r="CB248" s="267"/>
      <c r="CC248" s="267"/>
      <c r="CD248" s="267"/>
      <c r="CE248" s="267"/>
      <c r="CF248" s="267"/>
      <c r="CG248" s="267"/>
      <c r="CH248" s="267"/>
      <c r="CI248" s="267"/>
      <c r="CJ248" s="267"/>
      <c r="CK248" s="267"/>
      <c r="CL248" s="267"/>
      <c r="CM248" s="267"/>
      <c r="CN248" s="267"/>
      <c r="CO248" s="267"/>
      <c r="CP248" s="267"/>
      <c r="CQ248" s="267"/>
      <c r="CR248" s="267"/>
      <c r="CS248" s="267"/>
      <c r="CT248" s="267"/>
      <c r="CU248" s="267"/>
      <c r="CV248" s="267"/>
      <c r="CW248" s="267"/>
      <c r="CX248" s="267"/>
      <c r="CY248" s="267"/>
      <c r="CZ248" s="267"/>
      <c r="DA248" s="267"/>
      <c r="DB248" s="267"/>
      <c r="DC248" s="267"/>
      <c r="DD248" s="267"/>
      <c r="DE248" s="267"/>
      <c r="DF248" s="267"/>
      <c r="DG248" s="267"/>
      <c r="DH248" s="267"/>
      <c r="DI248" s="267"/>
      <c r="DJ248" s="267"/>
      <c r="DK248" s="267"/>
      <c r="DL248" s="267"/>
      <c r="DM248" s="267"/>
      <c r="DN248" s="267"/>
      <c r="DO248" s="267"/>
      <c r="DP248" s="267"/>
      <c r="DQ248" s="267"/>
      <c r="DR248" s="267"/>
      <c r="DS248" s="267"/>
      <c r="DT248" s="267"/>
      <c r="DU248" s="267"/>
      <c r="DV248" s="267"/>
      <c r="DW248" s="267"/>
      <c r="DX248" s="267"/>
      <c r="DY248" s="267"/>
      <c r="DZ248" s="267"/>
      <c r="EA248" s="267"/>
      <c r="EB248" s="267"/>
      <c r="EC248" s="267"/>
      <c r="ED248" s="267"/>
      <c r="EE248" s="267"/>
      <c r="EF248" s="267"/>
      <c r="EG248" s="267"/>
      <c r="EH248" s="267"/>
      <c r="EI248" s="267"/>
      <c r="EJ248" s="267"/>
      <c r="EK248" s="267"/>
      <c r="EL248" s="267"/>
      <c r="EM248" s="267"/>
      <c r="EN248" s="267"/>
      <c r="EO248" s="267"/>
      <c r="EP248" s="267"/>
      <c r="EQ248" s="267"/>
      <c r="ER248" s="267"/>
      <c r="ES248" s="267"/>
      <c r="ET248" s="267"/>
      <c r="EU248" s="267"/>
      <c r="EV248" s="267"/>
      <c r="EW248" s="267"/>
      <c r="EX248" s="267"/>
      <c r="EY248" s="267"/>
      <c r="EZ248" s="267"/>
      <c r="FA248" s="267"/>
      <c r="FB248" s="267"/>
      <c r="FC248" s="267"/>
      <c r="FD248" s="267"/>
      <c r="FE248" s="267"/>
      <c r="FF248" s="267"/>
      <c r="FG248" s="267"/>
      <c r="FH248" s="267"/>
      <c r="FI248" s="267"/>
      <c r="FJ248" s="267"/>
      <c r="FK248" s="267"/>
      <c r="FL248" s="267"/>
      <c r="FM248" s="267"/>
      <c r="FN248" s="267"/>
      <c r="FO248" s="267"/>
      <c r="FP248" s="267"/>
      <c r="FQ248" s="267"/>
      <c r="FR248" s="267"/>
      <c r="FS248" s="267"/>
      <c r="FT248" s="267"/>
      <c r="FU248" s="267"/>
      <c r="FV248" s="267"/>
      <c r="FW248" s="267"/>
      <c r="FX248" s="267"/>
      <c r="FY248" s="267"/>
      <c r="FZ248" s="267"/>
      <c r="GA248" s="267"/>
      <c r="GB248" s="267"/>
      <c r="GC248" s="267"/>
      <c r="GD248" s="267"/>
      <c r="GE248" s="267"/>
      <c r="GF248" s="267"/>
      <c r="GG248" s="267"/>
      <c r="GH248" s="267"/>
      <c r="GI248" s="267"/>
      <c r="GJ248" s="267"/>
      <c r="GK248" s="267"/>
      <c r="GL248" s="267"/>
      <c r="GM248" s="267"/>
      <c r="GN248" s="267"/>
      <c r="GO248" s="267"/>
      <c r="GP248" s="267"/>
      <c r="GQ248" s="267"/>
      <c r="GR248" s="267"/>
      <c r="GS248" s="267"/>
      <c r="GT248" s="267"/>
      <c r="GU248" s="267"/>
      <c r="GV248" s="267"/>
      <c r="GW248" s="267"/>
      <c r="GX248" s="267"/>
      <c r="GY248" s="267"/>
      <c r="GZ248" s="267"/>
      <c r="HA248" s="267"/>
      <c r="HB248" s="267"/>
      <c r="HC248" s="267"/>
      <c r="HD248" s="267"/>
      <c r="HE248" s="267"/>
      <c r="HF248" s="267"/>
      <c r="HG248" s="267"/>
      <c r="HH248" s="267"/>
      <c r="HI248" s="267"/>
      <c r="HJ248" s="267"/>
      <c r="HK248" s="267"/>
      <c r="HL248" s="267"/>
      <c r="HM248" s="267"/>
      <c r="HN248" s="267"/>
      <c r="HO248" s="267"/>
      <c r="HP248" s="267"/>
      <c r="HQ248" s="267"/>
      <c r="HR248" s="267"/>
      <c r="HS248" s="267"/>
      <c r="HT248" s="267"/>
      <c r="HU248" s="267"/>
      <c r="HV248" s="267"/>
      <c r="HW248" s="267"/>
      <c r="HX248" s="267"/>
      <c r="HY248" s="267"/>
      <c r="HZ248" s="267"/>
      <c r="IA248" s="267"/>
      <c r="IB248" s="267"/>
      <c r="IC248" s="267"/>
      <c r="ID248" s="267"/>
      <c r="IE248" s="267"/>
      <c r="IF248" s="267"/>
      <c r="IG248" s="267"/>
      <c r="IH248" s="267"/>
      <c r="II248" s="267"/>
      <c r="IJ248" s="267"/>
      <c r="IK248" s="267"/>
      <c r="IL248" s="267"/>
      <c r="IM248" s="267"/>
      <c r="IN248" s="267"/>
      <c r="IO248" s="267"/>
      <c r="IP248" s="267"/>
      <c r="IQ248" s="267"/>
      <c r="IR248" s="267"/>
      <c r="IS248" s="267"/>
      <c r="IT248" s="267"/>
      <c r="IU248" s="267"/>
      <c r="IV248" s="267"/>
      <c r="IW248" s="267"/>
      <c r="IX248" s="267"/>
      <c r="IY248" s="267"/>
      <c r="IZ248" s="267"/>
      <c r="JA248" s="267"/>
      <c r="JB248" s="267"/>
      <c r="JC248" s="267"/>
      <c r="JD248" s="267"/>
      <c r="JE248" s="267"/>
      <c r="JF248" s="267"/>
      <c r="JG248" s="267"/>
      <c r="JH248" s="267"/>
      <c r="JI248" s="267"/>
      <c r="JJ248" s="267"/>
      <c r="JK248" s="267"/>
      <c r="JL248" s="267"/>
      <c r="JM248" s="267"/>
      <c r="JN248" s="267"/>
      <c r="JO248" s="267"/>
      <c r="JP248" s="267"/>
      <c r="JQ248" s="267"/>
      <c r="JR248" s="267"/>
      <c r="JS248" s="267"/>
      <c r="JT248" s="267"/>
      <c r="JU248" s="267"/>
      <c r="JV248" s="267"/>
      <c r="JW248" s="267"/>
      <c r="JX248" s="267"/>
      <c r="JY248" s="267"/>
      <c r="JZ248" s="267"/>
      <c r="KA248" s="267"/>
      <c r="KB248" s="267"/>
      <c r="KC248" s="267"/>
      <c r="KD248" s="267"/>
      <c r="KE248" s="267"/>
      <c r="KF248" s="267"/>
      <c r="KG248" s="267"/>
      <c r="KH248" s="267"/>
      <c r="KI248" s="267"/>
      <c r="KJ248" s="267"/>
      <c r="KK248" s="267"/>
      <c r="KL248" s="267"/>
      <c r="KM248" s="267"/>
      <c r="KN248" s="267"/>
      <c r="KO248" s="267"/>
      <c r="KP248" s="267"/>
      <c r="KQ248" s="267"/>
      <c r="KR248" s="267"/>
      <c r="KS248" s="267"/>
      <c r="KT248" s="267"/>
      <c r="KU248" s="267"/>
      <c r="KV248" s="267"/>
      <c r="KW248" s="267"/>
      <c r="KX248" s="267"/>
      <c r="KY248" s="267"/>
      <c r="KZ248" s="267"/>
      <c r="LA248" s="267"/>
      <c r="LB248" s="267"/>
      <c r="LC248" s="267"/>
      <c r="LD248" s="267"/>
      <c r="LE248" s="267"/>
      <c r="LF248" s="267"/>
      <c r="LG248" s="267"/>
      <c r="LH248" s="267"/>
      <c r="LI248" s="267"/>
      <c r="LJ248" s="267"/>
      <c r="LK248" s="267"/>
      <c r="LL248" s="267"/>
      <c r="LM248" s="267"/>
      <c r="LN248" s="267"/>
      <c r="LO248" s="267"/>
      <c r="LP248" s="267"/>
      <c r="LQ248" s="267"/>
      <c r="LR248" s="267"/>
      <c r="LS248" s="267"/>
      <c r="LT248" s="267"/>
      <c r="LU248" s="267"/>
      <c r="LV248" s="267"/>
      <c r="LW248" s="267"/>
      <c r="LX248" s="267"/>
      <c r="LY248" s="267"/>
      <c r="LZ248" s="267"/>
      <c r="MA248" s="267"/>
      <c r="MB248" s="267"/>
      <c r="MC248" s="267"/>
      <c r="MD248" s="267"/>
      <c r="ME248" s="267"/>
      <c r="MF248" s="267"/>
      <c r="MG248" s="267"/>
      <c r="MH248" s="267"/>
      <c r="MI248" s="267"/>
      <c r="MJ248" s="267"/>
      <c r="MK248" s="267"/>
      <c r="ML248" s="267"/>
      <c r="MM248" s="267"/>
      <c r="MN248" s="267"/>
      <c r="MO248" s="267"/>
      <c r="MP248" s="267"/>
      <c r="MQ248" s="267"/>
      <c r="MR248" s="267"/>
      <c r="MS248" s="267"/>
      <c r="MT248" s="267"/>
      <c r="MU248" s="267"/>
      <c r="MV248" s="267"/>
      <c r="MW248" s="267"/>
      <c r="MX248" s="267"/>
      <c r="MY248" s="267"/>
      <c r="MZ248" s="267"/>
      <c r="NA248" s="267"/>
      <c r="NB248" s="267"/>
      <c r="NC248" s="267"/>
      <c r="ND248" s="267"/>
      <c r="NE248" s="267"/>
      <c r="NF248" s="267"/>
      <c r="NG248" s="267"/>
      <c r="NH248" s="267"/>
      <c r="NI248" s="267"/>
      <c r="NJ248" s="267"/>
      <c r="NK248" s="267"/>
      <c r="NL248" s="267"/>
      <c r="NM248" s="267"/>
      <c r="NN248" s="267"/>
      <c r="NO248" s="267"/>
      <c r="NP248" s="267"/>
      <c r="NQ248" s="267"/>
      <c r="NR248" s="267"/>
      <c r="NS248" s="267"/>
      <c r="NT248" s="267"/>
      <c r="NU248" s="267"/>
      <c r="NV248" s="267"/>
      <c r="NW248" s="267"/>
      <c r="NX248" s="267"/>
      <c r="NY248" s="267"/>
      <c r="NZ248" s="267"/>
      <c r="OA248" s="267"/>
      <c r="OB248" s="267"/>
      <c r="OC248" s="267"/>
      <c r="OD248" s="267"/>
      <c r="OE248" s="267"/>
      <c r="OF248" s="267"/>
      <c r="OG248" s="267"/>
      <c r="OH248" s="267"/>
      <c r="OI248" s="267"/>
      <c r="OJ248" s="267"/>
      <c r="OK248" s="267"/>
      <c r="OL248" s="267"/>
      <c r="OM248" s="267"/>
      <c r="ON248" s="267"/>
      <c r="OO248" s="267"/>
      <c r="OP248" s="267"/>
      <c r="OQ248" s="267"/>
      <c r="OR248" s="267"/>
      <c r="OS248" s="267"/>
      <c r="OT248" s="267"/>
      <c r="OU248" s="267"/>
      <c r="OV248" s="267"/>
      <c r="OW248" s="267"/>
      <c r="OX248" s="267"/>
      <c r="OY248" s="267"/>
      <c r="OZ248" s="267"/>
      <c r="PA248" s="267"/>
      <c r="PB248" s="267"/>
      <c r="PC248" s="267"/>
      <c r="PD248" s="267"/>
      <c r="PE248" s="267"/>
      <c r="PF248" s="267"/>
      <c r="PG248" s="267"/>
      <c r="PH248" s="267"/>
      <c r="PI248" s="267"/>
      <c r="PJ248" s="267"/>
      <c r="PK248" s="267"/>
      <c r="PL248" s="267"/>
      <c r="PM248" s="267"/>
      <c r="PN248" s="267"/>
      <c r="PO248" s="267"/>
      <c r="PP248" s="267"/>
      <c r="PQ248" s="267"/>
      <c r="PR248" s="267"/>
      <c r="PS248" s="267"/>
      <c r="PT248" s="267"/>
      <c r="PU248" s="267"/>
      <c r="PV248" s="267"/>
      <c r="PW248" s="267"/>
      <c r="PX248" s="267"/>
      <c r="PY248" s="267"/>
      <c r="PZ248" s="267"/>
      <c r="QA248" s="267"/>
      <c r="QB248" s="267"/>
      <c r="QC248" s="267"/>
      <c r="QD248" s="267"/>
      <c r="QE248" s="267"/>
      <c r="QF248" s="267"/>
      <c r="QG248" s="267"/>
      <c r="QH248" s="267"/>
      <c r="QI248" s="267"/>
      <c r="QJ248" s="267"/>
      <c r="QK248" s="267"/>
      <c r="QL248" s="267"/>
      <c r="QM248" s="267"/>
      <c r="QN248" s="267"/>
      <c r="QO248" s="267"/>
      <c r="QP248" s="267"/>
      <c r="QQ248" s="267"/>
      <c r="QR248" s="267"/>
      <c r="QS248" s="267"/>
      <c r="QT248" s="267"/>
      <c r="QU248" s="267"/>
      <c r="QV248" s="267"/>
      <c r="QW248" s="267"/>
      <c r="QX248" s="267"/>
      <c r="QY248" s="267"/>
      <c r="QZ248" s="267"/>
      <c r="RA248" s="267"/>
      <c r="RB248" s="267"/>
      <c r="RC248" s="267"/>
      <c r="RD248" s="267"/>
      <c r="RE248" s="267"/>
      <c r="RF248" s="267"/>
      <c r="RG248" s="267"/>
      <c r="RH248" s="267"/>
      <c r="RI248" s="267"/>
      <c r="RJ248" s="267"/>
      <c r="RK248" s="267"/>
      <c r="RL248" s="267"/>
      <c r="RM248" s="267"/>
      <c r="RN248" s="267"/>
      <c r="RO248" s="267"/>
      <c r="RP248" s="267"/>
      <c r="RQ248" s="267"/>
      <c r="RR248" s="267"/>
      <c r="RS248" s="267"/>
      <c r="RT248" s="267"/>
      <c r="RU248" s="267"/>
      <c r="RV248" s="267"/>
      <c r="RW248" s="267"/>
      <c r="RX248" s="267"/>
      <c r="RY248" s="267"/>
      <c r="RZ248" s="267"/>
      <c r="SA248" s="267"/>
      <c r="SB248" s="267"/>
      <c r="SC248" s="267"/>
      <c r="SD248" s="267"/>
      <c r="SE248" s="267"/>
      <c r="SF248" s="267"/>
      <c r="SG248" s="267"/>
      <c r="SH248" s="267"/>
      <c r="SI248" s="267"/>
      <c r="SJ248" s="267"/>
      <c r="SK248" s="267"/>
      <c r="SL248" s="267"/>
      <c r="SM248" s="267"/>
      <c r="SN248" s="267"/>
      <c r="SO248" s="267"/>
      <c r="SP248" s="267"/>
      <c r="SQ248" s="267"/>
      <c r="SR248" s="267"/>
      <c r="SS248" s="267"/>
      <c r="ST248" s="267"/>
      <c r="SU248" s="267"/>
      <c r="SV248" s="267"/>
      <c r="SW248" s="267"/>
      <c r="SX248" s="267"/>
      <c r="SY248" s="267"/>
      <c r="SZ248" s="267"/>
      <c r="TA248" s="267"/>
      <c r="TB248" s="267"/>
      <c r="TC248" s="267"/>
      <c r="TD248" s="267"/>
      <c r="TE248" s="267"/>
      <c r="TF248" s="267"/>
      <c r="TG248" s="267"/>
      <c r="TH248" s="267"/>
      <c r="TI248" s="267"/>
      <c r="TJ248" s="267"/>
      <c r="TK248" s="267"/>
      <c r="TL248" s="267"/>
      <c r="TM248" s="267"/>
      <c r="TN248" s="267"/>
      <c r="TO248" s="267"/>
      <c r="TP248" s="267"/>
      <c r="TQ248" s="267"/>
      <c r="TR248" s="267"/>
      <c r="TS248" s="267"/>
      <c r="TT248" s="267"/>
      <c r="TU248" s="267"/>
      <c r="TV248" s="267"/>
      <c r="TW248" s="267"/>
      <c r="TX248" s="267"/>
      <c r="TY248" s="267"/>
      <c r="TZ248" s="267"/>
      <c r="UA248" s="267"/>
      <c r="UB248" s="267"/>
      <c r="UC248" s="267"/>
      <c r="UD248" s="267"/>
      <c r="UE248" s="267"/>
      <c r="UF248" s="267"/>
      <c r="UG248" s="267"/>
      <c r="UH248" s="267"/>
      <c r="UI248" s="267"/>
      <c r="UJ248" s="267"/>
      <c r="UK248" s="267"/>
      <c r="UL248" s="267"/>
      <c r="UM248" s="267"/>
      <c r="UN248" s="267"/>
      <c r="UO248" s="267"/>
      <c r="UP248" s="267"/>
      <c r="UQ248" s="267"/>
      <c r="UR248" s="267"/>
      <c r="US248" s="267"/>
      <c r="UT248" s="267"/>
      <c r="UU248" s="267"/>
      <c r="UV248" s="267"/>
      <c r="UW248" s="267"/>
      <c r="UX248" s="267"/>
      <c r="UY248" s="267"/>
      <c r="UZ248" s="267"/>
      <c r="VA248" s="267"/>
      <c r="VB248" s="267"/>
      <c r="VC248" s="267"/>
      <c r="VD248" s="267"/>
      <c r="VE248" s="267"/>
      <c r="VF248" s="267"/>
      <c r="VG248" s="267"/>
      <c r="VH248" s="267"/>
      <c r="VI248" s="267"/>
      <c r="VJ248" s="267"/>
      <c r="VK248" s="267"/>
      <c r="VL248" s="267"/>
      <c r="VM248" s="267"/>
      <c r="VN248" s="267"/>
      <c r="VO248" s="267"/>
      <c r="VP248" s="267"/>
      <c r="VQ248" s="267"/>
      <c r="VR248" s="267"/>
      <c r="VS248" s="267"/>
      <c r="VT248" s="267"/>
      <c r="VU248" s="267"/>
      <c r="VV248" s="267"/>
      <c r="VW248" s="267"/>
      <c r="VX248" s="267"/>
      <c r="VY248" s="267"/>
      <c r="VZ248" s="267"/>
      <c r="WA248" s="267"/>
      <c r="WB248" s="267"/>
      <c r="WC248" s="267"/>
      <c r="WD248" s="267"/>
      <c r="WE248" s="267"/>
      <c r="WF248" s="267"/>
      <c r="WG248" s="267"/>
      <c r="WH248" s="267"/>
      <c r="WI248" s="267"/>
      <c r="WJ248" s="267"/>
      <c r="WK248" s="267"/>
      <c r="WL248" s="267"/>
      <c r="WM248" s="267"/>
      <c r="WN248" s="267"/>
      <c r="WO248" s="267"/>
      <c r="WP248" s="267"/>
      <c r="WQ248" s="267"/>
      <c r="WR248" s="267"/>
      <c r="WS248" s="267"/>
      <c r="WT248" s="267"/>
      <c r="WU248" s="267"/>
      <c r="WV248" s="267"/>
      <c r="WW248" s="267"/>
      <c r="WX248" s="267"/>
      <c r="WY248" s="267"/>
      <c r="WZ248" s="267"/>
      <c r="XA248" s="267"/>
      <c r="XB248" s="267"/>
      <c r="XC248" s="267"/>
      <c r="XD248" s="267"/>
      <c r="XE248" s="267"/>
      <c r="XF248" s="267"/>
      <c r="XG248" s="267"/>
      <c r="XH248" s="267"/>
      <c r="XI248" s="267"/>
      <c r="XJ248" s="267"/>
      <c r="XK248" s="267"/>
      <c r="XL248" s="267"/>
      <c r="XM248" s="267"/>
      <c r="XN248" s="267"/>
      <c r="XO248" s="267"/>
      <c r="XP248" s="267"/>
      <c r="XQ248" s="267"/>
      <c r="XR248" s="267"/>
      <c r="XS248" s="267"/>
      <c r="XT248" s="267"/>
      <c r="XU248" s="267"/>
      <c r="XV248" s="267"/>
      <c r="XW248" s="267"/>
      <c r="XX248" s="267"/>
      <c r="XY248" s="267"/>
      <c r="XZ248" s="267"/>
      <c r="YA248" s="267"/>
      <c r="YB248" s="267"/>
      <c r="YC248" s="267"/>
      <c r="YD248" s="267"/>
      <c r="YE248" s="267"/>
      <c r="YF248" s="267"/>
      <c r="YG248" s="267"/>
      <c r="YH248" s="267"/>
      <c r="YI248" s="267"/>
      <c r="YJ248" s="267"/>
      <c r="YK248" s="267"/>
      <c r="YL248" s="267"/>
      <c r="YM248" s="267"/>
      <c r="YN248" s="267"/>
      <c r="YO248" s="267"/>
      <c r="YP248" s="267"/>
      <c r="YQ248" s="267"/>
      <c r="YR248" s="267"/>
      <c r="YS248" s="267"/>
      <c r="YT248" s="267"/>
      <c r="YU248" s="267"/>
      <c r="YV248" s="267"/>
      <c r="YW248" s="267"/>
      <c r="YX248" s="267"/>
      <c r="YY248" s="267"/>
      <c r="YZ248" s="267"/>
      <c r="ZA248" s="267"/>
      <c r="ZB248" s="267"/>
      <c r="ZC248" s="267"/>
      <c r="ZD248" s="267"/>
      <c r="ZE248" s="267"/>
      <c r="ZF248" s="267"/>
      <c r="ZG248" s="267"/>
      <c r="ZH248" s="267"/>
      <c r="ZI248" s="267"/>
      <c r="ZJ248" s="267"/>
      <c r="ZK248" s="267"/>
      <c r="ZL248" s="267"/>
      <c r="ZM248" s="267"/>
      <c r="ZN248" s="267"/>
      <c r="ZO248" s="267"/>
      <c r="ZP248" s="267"/>
      <c r="ZQ248" s="267"/>
      <c r="ZR248" s="267"/>
      <c r="ZS248" s="267"/>
      <c r="ZT248" s="267"/>
      <c r="ZU248" s="267"/>
      <c r="ZV248" s="267"/>
      <c r="ZW248" s="267"/>
      <c r="ZX248" s="267"/>
      <c r="ZY248" s="267"/>
      <c r="ZZ248" s="267"/>
      <c r="AAA248" s="267"/>
      <c r="AAB248" s="267"/>
      <c r="AAC248" s="267"/>
      <c r="AAD248" s="267"/>
      <c r="AAE248" s="267"/>
      <c r="AAF248" s="267"/>
      <c r="AAG248" s="267"/>
      <c r="AAH248" s="267"/>
      <c r="AAI248" s="267"/>
      <c r="AAJ248" s="267"/>
      <c r="AAK248" s="267"/>
      <c r="AAL248" s="267"/>
      <c r="AAM248" s="267"/>
      <c r="AAN248" s="267"/>
      <c r="AAO248" s="267"/>
      <c r="AAP248" s="267"/>
      <c r="AAQ248" s="267"/>
      <c r="AAR248" s="267"/>
      <c r="AAS248" s="267"/>
      <c r="AAT248" s="267"/>
      <c r="AAU248" s="267"/>
      <c r="AAV248" s="267"/>
      <c r="AAW248" s="267"/>
      <c r="AAX248" s="267"/>
      <c r="AAY248" s="267"/>
      <c r="AAZ248" s="267"/>
      <c r="ABA248" s="267"/>
      <c r="ABB248" s="267"/>
      <c r="ABC248" s="267"/>
      <c r="ABD248" s="267"/>
      <c r="ABE248" s="267"/>
      <c r="ABF248" s="267"/>
      <c r="ABG248" s="267"/>
      <c r="ABH248" s="267"/>
      <c r="ABI248" s="267"/>
      <c r="ABJ248" s="267"/>
      <c r="ABK248" s="267"/>
      <c r="ABL248" s="267"/>
      <c r="ABM248" s="267"/>
      <c r="ABN248" s="267"/>
      <c r="ABO248" s="267"/>
      <c r="ABP248" s="267"/>
      <c r="ABQ248" s="267"/>
      <c r="ABR248" s="267"/>
      <c r="ABS248" s="267"/>
      <c r="ABT248" s="267"/>
      <c r="ABU248" s="267"/>
      <c r="ABV248" s="267"/>
      <c r="ABW248" s="267"/>
      <c r="ABX248" s="267"/>
      <c r="ABY248" s="267"/>
      <c r="ABZ248" s="267"/>
      <c r="ACA248" s="267"/>
      <c r="ACB248" s="267"/>
      <c r="ACC248" s="267"/>
      <c r="ACD248" s="267"/>
      <c r="ACE248" s="267"/>
      <c r="ACF248" s="267"/>
      <c r="ACG248" s="267"/>
      <c r="ACH248" s="267"/>
      <c r="ACI248" s="267"/>
      <c r="ACJ248" s="267"/>
      <c r="ACK248" s="267"/>
      <c r="ACL248" s="267"/>
      <c r="ACM248" s="267"/>
      <c r="ACN248" s="267"/>
      <c r="ACO248" s="267"/>
      <c r="ACP248" s="267"/>
      <c r="ACQ248" s="267"/>
      <c r="ACR248" s="267"/>
      <c r="ACS248" s="267"/>
      <c r="ACT248" s="267"/>
      <c r="ACU248" s="267"/>
      <c r="ACV248" s="267"/>
      <c r="ACW248" s="267"/>
      <c r="ACX248" s="267"/>
      <c r="ACY248" s="267"/>
      <c r="ACZ248" s="267"/>
      <c r="ADA248" s="267"/>
      <c r="ADB248" s="267"/>
      <c r="ADC248" s="267"/>
      <c r="ADD248" s="267"/>
      <c r="ADE248" s="267"/>
      <c r="ADF248" s="267"/>
      <c r="ADG248" s="267"/>
      <c r="ADH248" s="267"/>
      <c r="ADI248" s="267"/>
      <c r="ADJ248" s="267"/>
      <c r="ADK248" s="267"/>
      <c r="ADL248" s="267"/>
      <c r="ADM248" s="267"/>
      <c r="ADN248" s="267"/>
      <c r="ADO248" s="267"/>
      <c r="ADP248" s="267"/>
      <c r="ADQ248" s="267"/>
      <c r="ADR248" s="267"/>
      <c r="ADS248" s="267"/>
      <c r="ADT248" s="267"/>
      <c r="ADU248" s="267"/>
      <c r="ADV248" s="267"/>
      <c r="ADW248" s="267"/>
      <c r="ADX248" s="267"/>
      <c r="ADY248" s="267"/>
      <c r="ADZ248" s="267"/>
      <c r="AEA248" s="267"/>
      <c r="AEB248" s="267"/>
      <c r="AEC248" s="267"/>
      <c r="AED248" s="267"/>
      <c r="AEE248" s="267"/>
      <c r="AEF248" s="267"/>
      <c r="AEG248" s="267"/>
      <c r="AEH248" s="267"/>
      <c r="AEI248" s="267"/>
      <c r="AEJ248" s="267"/>
      <c r="AEK248" s="267"/>
      <c r="AEL248" s="267"/>
      <c r="AEM248" s="267"/>
      <c r="AEN248" s="267"/>
      <c r="AEO248" s="267"/>
      <c r="AEP248" s="267"/>
      <c r="AEQ248" s="267"/>
      <c r="AER248" s="267"/>
      <c r="AES248" s="267"/>
      <c r="AET248" s="267"/>
      <c r="AEU248" s="267"/>
      <c r="AEV248" s="267"/>
      <c r="AEW248" s="267"/>
      <c r="AEX248" s="267"/>
      <c r="AEY248" s="267"/>
      <c r="AEZ248" s="267"/>
      <c r="AFA248" s="267"/>
      <c r="AFB248" s="267"/>
      <c r="AFC248" s="267"/>
      <c r="AFD248" s="267"/>
      <c r="AFE248" s="267"/>
      <c r="AFF248" s="267"/>
      <c r="AFG248" s="267"/>
      <c r="AFH248" s="267"/>
      <c r="AFI248" s="267"/>
      <c r="AFJ248" s="267"/>
      <c r="AFK248" s="267"/>
      <c r="AFL248" s="267"/>
      <c r="AFM248" s="267"/>
      <c r="AFN248" s="267"/>
      <c r="AFO248" s="267"/>
      <c r="AFP248" s="267"/>
      <c r="AFQ248" s="267"/>
      <c r="AFR248" s="267"/>
      <c r="AFS248" s="267"/>
      <c r="AFT248" s="267"/>
      <c r="AFU248" s="267"/>
      <c r="AFV248" s="267"/>
      <c r="AFW248" s="267"/>
      <c r="AFX248" s="267"/>
      <c r="AFY248" s="267"/>
      <c r="AFZ248" s="267"/>
      <c r="AGA248" s="267"/>
      <c r="AGB248" s="267"/>
      <c r="AGC248" s="267"/>
      <c r="AGD248" s="267"/>
      <c r="AGE248" s="267"/>
      <c r="AGF248" s="267"/>
      <c r="AGG248" s="267"/>
      <c r="AGH248" s="267"/>
      <c r="AGI248" s="267"/>
      <c r="AGJ248" s="267"/>
      <c r="AGK248" s="267"/>
      <c r="AGL248" s="267"/>
      <c r="AGM248" s="267"/>
      <c r="AGN248" s="267"/>
      <c r="AGO248" s="267"/>
      <c r="AGP248" s="267"/>
      <c r="AGQ248" s="267"/>
      <c r="AGR248" s="267"/>
      <c r="AGS248" s="267"/>
      <c r="AGT248" s="267"/>
      <c r="AGU248" s="267"/>
      <c r="AGV248" s="267"/>
      <c r="AGW248" s="267"/>
      <c r="AGX248" s="267"/>
      <c r="AGY248" s="267"/>
      <c r="AGZ248" s="267"/>
      <c r="AHA248" s="267"/>
      <c r="AHB248" s="267"/>
      <c r="AHC248" s="267"/>
      <c r="AHD248" s="267"/>
      <c r="AHE248" s="267"/>
      <c r="AHF248" s="267"/>
      <c r="AHG248" s="267"/>
      <c r="AHH248" s="267"/>
      <c r="AHI248" s="267"/>
      <c r="AHJ248" s="267"/>
      <c r="AHK248" s="267"/>
      <c r="AHL248" s="267"/>
      <c r="AHM248" s="267"/>
      <c r="AHN248" s="267"/>
      <c r="AHO248" s="267"/>
      <c r="AHP248" s="267"/>
      <c r="AHQ248" s="267"/>
      <c r="AHR248" s="267"/>
      <c r="AHS248" s="267"/>
      <c r="AHT248" s="267"/>
      <c r="AHU248" s="267"/>
      <c r="AHV248" s="267"/>
      <c r="AHW248" s="267"/>
      <c r="AHX248" s="267"/>
      <c r="AHY248" s="267"/>
      <c r="AHZ248" s="267"/>
      <c r="AIA248" s="267"/>
      <c r="AIB248" s="267"/>
      <c r="AIC248" s="267"/>
      <c r="AID248" s="267"/>
      <c r="AIE248" s="267"/>
      <c r="AIF248" s="267"/>
      <c r="AIG248" s="267"/>
      <c r="AIH248" s="267"/>
      <c r="AII248" s="267"/>
      <c r="AIJ248" s="267"/>
      <c r="AIK248" s="267"/>
      <c r="AIL248" s="267"/>
      <c r="AIM248" s="267"/>
      <c r="AIN248" s="267"/>
      <c r="AIO248" s="267"/>
      <c r="AIP248" s="267"/>
      <c r="AIQ248" s="267"/>
      <c r="AIR248" s="267"/>
      <c r="AIS248" s="267"/>
      <c r="AIT248" s="267"/>
      <c r="AIU248" s="267"/>
      <c r="AIV248" s="267"/>
      <c r="AIW248" s="267"/>
      <c r="AIX248" s="267"/>
      <c r="AIY248" s="267"/>
      <c r="AIZ248" s="267"/>
      <c r="AJA248" s="267"/>
      <c r="AJB248" s="267"/>
      <c r="AJC248" s="267"/>
      <c r="AJD248" s="267"/>
      <c r="AJE248" s="267"/>
      <c r="AJF248" s="267"/>
      <c r="AJG248" s="267"/>
      <c r="AJH248" s="267"/>
      <c r="AJI248" s="267"/>
      <c r="AJJ248" s="267"/>
      <c r="AJK248" s="267"/>
      <c r="AJL248" s="267"/>
      <c r="AJM248" s="267"/>
      <c r="AJN248" s="267"/>
      <c r="AJO248" s="267"/>
      <c r="AJP248" s="267"/>
      <c r="AJQ248" s="267"/>
      <c r="AJR248" s="267"/>
      <c r="AJS248" s="267"/>
      <c r="AJT248" s="267"/>
      <c r="AJU248" s="267"/>
      <c r="AJV248" s="267"/>
      <c r="AJW248" s="267"/>
      <c r="AJX248" s="267"/>
      <c r="AJY248" s="267"/>
      <c r="AJZ248" s="267"/>
      <c r="AKA248" s="267"/>
      <c r="AKB248" s="267"/>
      <c r="AKC248" s="267"/>
      <c r="AKD248" s="267"/>
      <c r="AKE248" s="267"/>
      <c r="AKF248" s="267"/>
      <c r="AKG248" s="267"/>
      <c r="AKH248" s="267"/>
      <c r="AKI248" s="267"/>
      <c r="AKJ248" s="267"/>
      <c r="AKK248" s="267"/>
      <c r="AKL248" s="267"/>
      <c r="AKM248" s="267"/>
      <c r="AKN248" s="267"/>
      <c r="AKO248" s="267"/>
      <c r="AKP248" s="267"/>
      <c r="AKQ248" s="267"/>
      <c r="AKR248" s="267"/>
      <c r="AKS248" s="267"/>
      <c r="AKT248" s="267"/>
      <c r="AKU248" s="267"/>
      <c r="AKV248" s="267"/>
      <c r="AKW248" s="267"/>
      <c r="AKX248" s="267"/>
      <c r="AKY248" s="267"/>
      <c r="AKZ248" s="267"/>
      <c r="ALA248" s="267"/>
      <c r="ALB248" s="267"/>
      <c r="ALC248" s="267"/>
      <c r="ALD248" s="267"/>
      <c r="ALE248" s="267"/>
      <c r="ALF248" s="267"/>
      <c r="ALG248" s="267"/>
      <c r="ALH248" s="267"/>
      <c r="ALI248" s="267"/>
      <c r="ALJ248" s="267"/>
      <c r="ALK248" s="267"/>
      <c r="ALL248" s="267"/>
      <c r="ALM248" s="267"/>
      <c r="ALN248" s="267"/>
      <c r="ALO248" s="267"/>
      <c r="ALP248" s="267"/>
      <c r="ALQ248" s="267"/>
      <c r="ALR248" s="267"/>
      <c r="ALS248" s="267"/>
      <c r="ALT248" s="267"/>
      <c r="ALU248" s="267"/>
      <c r="ALV248" s="267"/>
      <c r="ALW248" s="267"/>
      <c r="ALX248" s="267"/>
      <c r="ALY248" s="267"/>
      <c r="ALZ248" s="267"/>
      <c r="AMA248" s="267"/>
      <c r="AMB248" s="267"/>
      <c r="AMC248" s="267"/>
      <c r="AMD248" s="267"/>
      <c r="AME248" s="267"/>
      <c r="AMF248" s="267"/>
      <c r="AMG248" s="267"/>
      <c r="AMH248" s="267"/>
    </row>
    <row r="249" spans="1:1024" s="239" customFormat="1" ht="12.75">
      <c r="A249" s="1012" t="s">
        <v>3734</v>
      </c>
      <c r="B249" s="1007" t="s">
        <v>8439</v>
      </c>
      <c r="C249" s="1047">
        <v>3850000</v>
      </c>
      <c r="D249" s="1047">
        <v>88886693.030000001</v>
      </c>
      <c r="E249" s="1047">
        <v>92736693.030000001</v>
      </c>
      <c r="F249" s="1047">
        <v>9190088.9000000004</v>
      </c>
      <c r="G249" s="1047">
        <v>83546604.129999995</v>
      </c>
      <c r="H249" s="1054">
        <f t="shared" si="3"/>
        <v>9.909873427368214E-2</v>
      </c>
      <c r="I249" s="1007"/>
      <c r="J249" s="267"/>
      <c r="K249" s="267"/>
      <c r="L249" s="267"/>
      <c r="M249" s="267"/>
      <c r="N249" s="267"/>
      <c r="O249" s="267"/>
      <c r="P249" s="267"/>
      <c r="Q249" s="267"/>
      <c r="R249" s="267"/>
      <c r="S249" s="267"/>
      <c r="T249" s="267"/>
      <c r="U249" s="267"/>
      <c r="V249" s="267"/>
      <c r="W249" s="267"/>
      <c r="X249" s="267"/>
      <c r="Y249" s="267"/>
      <c r="Z249" s="267"/>
      <c r="AA249" s="267"/>
      <c r="AB249" s="267"/>
      <c r="AC249" s="267"/>
      <c r="AD249" s="267"/>
      <c r="AE249" s="267"/>
      <c r="AF249" s="267"/>
      <c r="AG249" s="267"/>
      <c r="AH249" s="267"/>
      <c r="AI249" s="267"/>
      <c r="AJ249" s="267"/>
      <c r="AK249" s="267"/>
      <c r="AL249" s="267"/>
      <c r="AM249" s="267"/>
      <c r="AN249" s="267"/>
      <c r="AO249" s="267"/>
      <c r="AP249" s="267"/>
      <c r="AQ249" s="267"/>
      <c r="AR249" s="267"/>
      <c r="AS249" s="267"/>
      <c r="AT249" s="267"/>
      <c r="AU249" s="267"/>
      <c r="AV249" s="267"/>
      <c r="AW249" s="267"/>
      <c r="AX249" s="267"/>
      <c r="AY249" s="267"/>
      <c r="AZ249" s="267"/>
      <c r="BA249" s="267"/>
      <c r="BB249" s="267"/>
      <c r="BC249" s="267"/>
      <c r="BD249" s="267"/>
      <c r="BE249" s="267"/>
      <c r="BF249" s="267"/>
      <c r="BG249" s="267"/>
      <c r="BH249" s="267"/>
      <c r="BI249" s="267"/>
      <c r="BJ249" s="267"/>
      <c r="BK249" s="267"/>
      <c r="BL249" s="267"/>
      <c r="BM249" s="267"/>
      <c r="BN249" s="267"/>
      <c r="BO249" s="267"/>
      <c r="BP249" s="267"/>
      <c r="BQ249" s="267"/>
      <c r="BR249" s="267"/>
      <c r="BS249" s="267"/>
      <c r="BT249" s="267"/>
      <c r="BU249" s="267"/>
      <c r="BV249" s="267"/>
      <c r="BW249" s="267"/>
      <c r="BX249" s="267"/>
      <c r="BY249" s="267"/>
      <c r="BZ249" s="267"/>
      <c r="CA249" s="267"/>
      <c r="CB249" s="267"/>
      <c r="CC249" s="267"/>
      <c r="CD249" s="267"/>
      <c r="CE249" s="267"/>
      <c r="CF249" s="267"/>
      <c r="CG249" s="267"/>
      <c r="CH249" s="267"/>
      <c r="CI249" s="267"/>
      <c r="CJ249" s="267"/>
      <c r="CK249" s="267"/>
      <c r="CL249" s="267"/>
      <c r="CM249" s="267"/>
      <c r="CN249" s="267"/>
      <c r="CO249" s="267"/>
      <c r="CP249" s="267"/>
      <c r="CQ249" s="267"/>
      <c r="CR249" s="267"/>
      <c r="CS249" s="267"/>
      <c r="CT249" s="267"/>
      <c r="CU249" s="267"/>
      <c r="CV249" s="267"/>
      <c r="CW249" s="267"/>
      <c r="CX249" s="267"/>
      <c r="CY249" s="267"/>
      <c r="CZ249" s="267"/>
      <c r="DA249" s="267"/>
      <c r="DB249" s="267"/>
      <c r="DC249" s="267"/>
      <c r="DD249" s="267"/>
      <c r="DE249" s="267"/>
      <c r="DF249" s="267"/>
      <c r="DG249" s="267"/>
      <c r="DH249" s="267"/>
      <c r="DI249" s="267"/>
      <c r="DJ249" s="267"/>
      <c r="DK249" s="267"/>
      <c r="DL249" s="267"/>
      <c r="DM249" s="267"/>
      <c r="DN249" s="267"/>
      <c r="DO249" s="267"/>
      <c r="DP249" s="267"/>
      <c r="DQ249" s="267"/>
      <c r="DR249" s="267"/>
      <c r="DS249" s="267"/>
      <c r="DT249" s="267"/>
      <c r="DU249" s="267"/>
      <c r="DV249" s="267"/>
      <c r="DW249" s="267"/>
      <c r="DX249" s="267"/>
      <c r="DY249" s="267"/>
      <c r="DZ249" s="267"/>
      <c r="EA249" s="267"/>
      <c r="EB249" s="267"/>
      <c r="EC249" s="267"/>
      <c r="ED249" s="267"/>
      <c r="EE249" s="267"/>
      <c r="EF249" s="267"/>
      <c r="EG249" s="267"/>
      <c r="EH249" s="267"/>
      <c r="EI249" s="267"/>
      <c r="EJ249" s="267"/>
      <c r="EK249" s="267"/>
      <c r="EL249" s="267"/>
      <c r="EM249" s="267"/>
      <c r="EN249" s="267"/>
      <c r="EO249" s="267"/>
      <c r="EP249" s="267"/>
      <c r="EQ249" s="267"/>
      <c r="ER249" s="267"/>
      <c r="ES249" s="267"/>
      <c r="ET249" s="267"/>
      <c r="EU249" s="267"/>
      <c r="EV249" s="267"/>
      <c r="EW249" s="267"/>
      <c r="EX249" s="267"/>
      <c r="EY249" s="267"/>
      <c r="EZ249" s="267"/>
      <c r="FA249" s="267"/>
      <c r="FB249" s="267"/>
      <c r="FC249" s="267"/>
      <c r="FD249" s="267"/>
      <c r="FE249" s="267"/>
      <c r="FF249" s="267"/>
      <c r="FG249" s="267"/>
      <c r="FH249" s="267"/>
      <c r="FI249" s="267"/>
      <c r="FJ249" s="267"/>
      <c r="FK249" s="267"/>
      <c r="FL249" s="267"/>
      <c r="FM249" s="267"/>
      <c r="FN249" s="267"/>
      <c r="FO249" s="267"/>
      <c r="FP249" s="267"/>
      <c r="FQ249" s="267"/>
      <c r="FR249" s="267"/>
      <c r="FS249" s="267"/>
      <c r="FT249" s="267"/>
      <c r="FU249" s="267"/>
      <c r="FV249" s="267"/>
      <c r="FW249" s="267"/>
      <c r="FX249" s="267"/>
      <c r="FY249" s="267"/>
      <c r="FZ249" s="267"/>
      <c r="GA249" s="267"/>
      <c r="GB249" s="267"/>
      <c r="GC249" s="267"/>
      <c r="GD249" s="267"/>
      <c r="GE249" s="267"/>
      <c r="GF249" s="267"/>
      <c r="GG249" s="267"/>
      <c r="GH249" s="267"/>
      <c r="GI249" s="267"/>
      <c r="GJ249" s="267"/>
      <c r="GK249" s="267"/>
      <c r="GL249" s="267"/>
      <c r="GM249" s="267"/>
      <c r="GN249" s="267"/>
      <c r="GO249" s="267"/>
      <c r="GP249" s="267"/>
      <c r="GQ249" s="267"/>
      <c r="GR249" s="267"/>
      <c r="GS249" s="267"/>
      <c r="GT249" s="267"/>
      <c r="GU249" s="267"/>
      <c r="GV249" s="267"/>
      <c r="GW249" s="267"/>
      <c r="GX249" s="267"/>
      <c r="GY249" s="267"/>
      <c r="GZ249" s="267"/>
      <c r="HA249" s="267"/>
      <c r="HB249" s="267"/>
      <c r="HC249" s="267"/>
      <c r="HD249" s="267"/>
      <c r="HE249" s="267"/>
      <c r="HF249" s="267"/>
      <c r="HG249" s="267"/>
      <c r="HH249" s="267"/>
      <c r="HI249" s="267"/>
      <c r="HJ249" s="267"/>
      <c r="HK249" s="267"/>
      <c r="HL249" s="267"/>
      <c r="HM249" s="267"/>
      <c r="HN249" s="267"/>
      <c r="HO249" s="267"/>
      <c r="HP249" s="267"/>
      <c r="HQ249" s="267"/>
      <c r="HR249" s="267"/>
      <c r="HS249" s="267"/>
      <c r="HT249" s="267"/>
      <c r="HU249" s="267"/>
      <c r="HV249" s="267"/>
      <c r="HW249" s="267"/>
      <c r="HX249" s="267"/>
      <c r="HY249" s="267"/>
      <c r="HZ249" s="267"/>
      <c r="IA249" s="267"/>
      <c r="IB249" s="267"/>
      <c r="IC249" s="267"/>
      <c r="ID249" s="267"/>
      <c r="IE249" s="267"/>
      <c r="IF249" s="267"/>
      <c r="IG249" s="267"/>
      <c r="IH249" s="267"/>
      <c r="II249" s="267"/>
      <c r="IJ249" s="267"/>
      <c r="IK249" s="267"/>
      <c r="IL249" s="267"/>
      <c r="IM249" s="267"/>
      <c r="IN249" s="267"/>
      <c r="IO249" s="267"/>
      <c r="IP249" s="267"/>
      <c r="IQ249" s="267"/>
      <c r="IR249" s="267"/>
      <c r="IS249" s="267"/>
      <c r="IT249" s="267"/>
      <c r="IU249" s="267"/>
      <c r="IV249" s="267"/>
      <c r="IW249" s="267"/>
      <c r="IX249" s="267"/>
      <c r="IY249" s="267"/>
      <c r="IZ249" s="267"/>
      <c r="JA249" s="267"/>
      <c r="JB249" s="267"/>
      <c r="JC249" s="267"/>
      <c r="JD249" s="267"/>
      <c r="JE249" s="267"/>
      <c r="JF249" s="267"/>
      <c r="JG249" s="267"/>
      <c r="JH249" s="267"/>
      <c r="JI249" s="267"/>
      <c r="JJ249" s="267"/>
      <c r="JK249" s="267"/>
      <c r="JL249" s="267"/>
      <c r="JM249" s="267"/>
      <c r="JN249" s="267"/>
      <c r="JO249" s="267"/>
      <c r="JP249" s="267"/>
      <c r="JQ249" s="267"/>
      <c r="JR249" s="267"/>
      <c r="JS249" s="267"/>
      <c r="JT249" s="267"/>
      <c r="JU249" s="267"/>
      <c r="JV249" s="267"/>
      <c r="JW249" s="267"/>
      <c r="JX249" s="267"/>
      <c r="JY249" s="267"/>
      <c r="JZ249" s="267"/>
      <c r="KA249" s="267"/>
      <c r="KB249" s="267"/>
      <c r="KC249" s="267"/>
      <c r="KD249" s="267"/>
      <c r="KE249" s="267"/>
      <c r="KF249" s="267"/>
      <c r="KG249" s="267"/>
      <c r="KH249" s="267"/>
      <c r="KI249" s="267"/>
      <c r="KJ249" s="267"/>
      <c r="KK249" s="267"/>
      <c r="KL249" s="267"/>
      <c r="KM249" s="267"/>
      <c r="KN249" s="267"/>
      <c r="KO249" s="267"/>
      <c r="KP249" s="267"/>
      <c r="KQ249" s="267"/>
      <c r="KR249" s="267"/>
      <c r="KS249" s="267"/>
      <c r="KT249" s="267"/>
      <c r="KU249" s="267"/>
      <c r="KV249" s="267"/>
      <c r="KW249" s="267"/>
      <c r="KX249" s="267"/>
      <c r="KY249" s="267"/>
      <c r="KZ249" s="267"/>
      <c r="LA249" s="267"/>
      <c r="LB249" s="267"/>
      <c r="LC249" s="267"/>
      <c r="LD249" s="267"/>
      <c r="LE249" s="267"/>
      <c r="LF249" s="267"/>
      <c r="LG249" s="267"/>
      <c r="LH249" s="267"/>
      <c r="LI249" s="267"/>
      <c r="LJ249" s="267"/>
      <c r="LK249" s="267"/>
      <c r="LL249" s="267"/>
      <c r="LM249" s="267"/>
      <c r="LN249" s="267"/>
      <c r="LO249" s="267"/>
      <c r="LP249" s="267"/>
      <c r="LQ249" s="267"/>
      <c r="LR249" s="267"/>
      <c r="LS249" s="267"/>
      <c r="LT249" s="267"/>
      <c r="LU249" s="267"/>
      <c r="LV249" s="267"/>
      <c r="LW249" s="267"/>
      <c r="LX249" s="267"/>
      <c r="LY249" s="267"/>
      <c r="LZ249" s="267"/>
      <c r="MA249" s="267"/>
      <c r="MB249" s="267"/>
      <c r="MC249" s="267"/>
      <c r="MD249" s="267"/>
      <c r="ME249" s="267"/>
      <c r="MF249" s="267"/>
      <c r="MG249" s="267"/>
      <c r="MH249" s="267"/>
      <c r="MI249" s="267"/>
      <c r="MJ249" s="267"/>
      <c r="MK249" s="267"/>
      <c r="ML249" s="267"/>
      <c r="MM249" s="267"/>
      <c r="MN249" s="267"/>
      <c r="MO249" s="267"/>
      <c r="MP249" s="267"/>
      <c r="MQ249" s="267"/>
      <c r="MR249" s="267"/>
      <c r="MS249" s="267"/>
      <c r="MT249" s="267"/>
      <c r="MU249" s="267"/>
      <c r="MV249" s="267"/>
      <c r="MW249" s="267"/>
      <c r="MX249" s="267"/>
      <c r="MY249" s="267"/>
      <c r="MZ249" s="267"/>
      <c r="NA249" s="267"/>
      <c r="NB249" s="267"/>
      <c r="NC249" s="267"/>
      <c r="ND249" s="267"/>
      <c r="NE249" s="267"/>
      <c r="NF249" s="267"/>
      <c r="NG249" s="267"/>
      <c r="NH249" s="267"/>
      <c r="NI249" s="267"/>
      <c r="NJ249" s="267"/>
      <c r="NK249" s="267"/>
      <c r="NL249" s="267"/>
      <c r="NM249" s="267"/>
      <c r="NN249" s="267"/>
      <c r="NO249" s="267"/>
      <c r="NP249" s="267"/>
      <c r="NQ249" s="267"/>
      <c r="NR249" s="267"/>
      <c r="NS249" s="267"/>
      <c r="NT249" s="267"/>
      <c r="NU249" s="267"/>
      <c r="NV249" s="267"/>
      <c r="NW249" s="267"/>
      <c r="NX249" s="267"/>
      <c r="NY249" s="267"/>
      <c r="NZ249" s="267"/>
      <c r="OA249" s="267"/>
      <c r="OB249" s="267"/>
      <c r="OC249" s="267"/>
      <c r="OD249" s="267"/>
      <c r="OE249" s="267"/>
      <c r="OF249" s="267"/>
      <c r="OG249" s="267"/>
      <c r="OH249" s="267"/>
      <c r="OI249" s="267"/>
      <c r="OJ249" s="267"/>
      <c r="OK249" s="267"/>
      <c r="OL249" s="267"/>
      <c r="OM249" s="267"/>
      <c r="ON249" s="267"/>
      <c r="OO249" s="267"/>
      <c r="OP249" s="267"/>
      <c r="OQ249" s="267"/>
      <c r="OR249" s="267"/>
      <c r="OS249" s="267"/>
      <c r="OT249" s="267"/>
      <c r="OU249" s="267"/>
      <c r="OV249" s="267"/>
      <c r="OW249" s="267"/>
      <c r="OX249" s="267"/>
      <c r="OY249" s="267"/>
      <c r="OZ249" s="267"/>
      <c r="PA249" s="267"/>
      <c r="PB249" s="267"/>
      <c r="PC249" s="267"/>
      <c r="PD249" s="267"/>
      <c r="PE249" s="267"/>
      <c r="PF249" s="267"/>
      <c r="PG249" s="267"/>
      <c r="PH249" s="267"/>
      <c r="PI249" s="267"/>
      <c r="PJ249" s="267"/>
      <c r="PK249" s="267"/>
      <c r="PL249" s="267"/>
      <c r="PM249" s="267"/>
      <c r="PN249" s="267"/>
      <c r="PO249" s="267"/>
      <c r="PP249" s="267"/>
      <c r="PQ249" s="267"/>
      <c r="PR249" s="267"/>
      <c r="PS249" s="267"/>
      <c r="PT249" s="267"/>
      <c r="PU249" s="267"/>
      <c r="PV249" s="267"/>
      <c r="PW249" s="267"/>
      <c r="PX249" s="267"/>
      <c r="PY249" s="267"/>
      <c r="PZ249" s="267"/>
      <c r="QA249" s="267"/>
      <c r="QB249" s="267"/>
      <c r="QC249" s="267"/>
      <c r="QD249" s="267"/>
      <c r="QE249" s="267"/>
      <c r="QF249" s="267"/>
      <c r="QG249" s="267"/>
      <c r="QH249" s="267"/>
      <c r="QI249" s="267"/>
      <c r="QJ249" s="267"/>
      <c r="QK249" s="267"/>
      <c r="QL249" s="267"/>
      <c r="QM249" s="267"/>
      <c r="QN249" s="267"/>
      <c r="QO249" s="267"/>
      <c r="QP249" s="267"/>
      <c r="QQ249" s="267"/>
      <c r="QR249" s="267"/>
      <c r="QS249" s="267"/>
      <c r="QT249" s="267"/>
      <c r="QU249" s="267"/>
      <c r="QV249" s="267"/>
      <c r="QW249" s="267"/>
      <c r="QX249" s="267"/>
      <c r="QY249" s="267"/>
      <c r="QZ249" s="267"/>
      <c r="RA249" s="267"/>
      <c r="RB249" s="267"/>
      <c r="RC249" s="267"/>
      <c r="RD249" s="267"/>
      <c r="RE249" s="267"/>
      <c r="RF249" s="267"/>
      <c r="RG249" s="267"/>
      <c r="RH249" s="267"/>
      <c r="RI249" s="267"/>
      <c r="RJ249" s="267"/>
      <c r="RK249" s="267"/>
      <c r="RL249" s="267"/>
      <c r="RM249" s="267"/>
      <c r="RN249" s="267"/>
      <c r="RO249" s="267"/>
      <c r="RP249" s="267"/>
      <c r="RQ249" s="267"/>
      <c r="RR249" s="267"/>
      <c r="RS249" s="267"/>
      <c r="RT249" s="267"/>
      <c r="RU249" s="267"/>
      <c r="RV249" s="267"/>
      <c r="RW249" s="267"/>
      <c r="RX249" s="267"/>
      <c r="RY249" s="267"/>
      <c r="RZ249" s="267"/>
      <c r="SA249" s="267"/>
      <c r="SB249" s="267"/>
      <c r="SC249" s="267"/>
      <c r="SD249" s="267"/>
      <c r="SE249" s="267"/>
      <c r="SF249" s="267"/>
      <c r="SG249" s="267"/>
      <c r="SH249" s="267"/>
      <c r="SI249" s="267"/>
      <c r="SJ249" s="267"/>
      <c r="SK249" s="267"/>
      <c r="SL249" s="267"/>
      <c r="SM249" s="267"/>
      <c r="SN249" s="267"/>
      <c r="SO249" s="267"/>
      <c r="SP249" s="267"/>
      <c r="SQ249" s="267"/>
      <c r="SR249" s="267"/>
      <c r="SS249" s="267"/>
      <c r="ST249" s="267"/>
      <c r="SU249" s="267"/>
      <c r="SV249" s="267"/>
      <c r="SW249" s="267"/>
      <c r="SX249" s="267"/>
      <c r="SY249" s="267"/>
      <c r="SZ249" s="267"/>
      <c r="TA249" s="267"/>
      <c r="TB249" s="267"/>
      <c r="TC249" s="267"/>
      <c r="TD249" s="267"/>
      <c r="TE249" s="267"/>
      <c r="TF249" s="267"/>
      <c r="TG249" s="267"/>
      <c r="TH249" s="267"/>
      <c r="TI249" s="267"/>
      <c r="TJ249" s="267"/>
      <c r="TK249" s="267"/>
      <c r="TL249" s="267"/>
      <c r="TM249" s="267"/>
      <c r="TN249" s="267"/>
      <c r="TO249" s="267"/>
      <c r="TP249" s="267"/>
      <c r="TQ249" s="267"/>
      <c r="TR249" s="267"/>
      <c r="TS249" s="267"/>
      <c r="TT249" s="267"/>
      <c r="TU249" s="267"/>
      <c r="TV249" s="267"/>
      <c r="TW249" s="267"/>
      <c r="TX249" s="267"/>
      <c r="TY249" s="267"/>
      <c r="TZ249" s="267"/>
      <c r="UA249" s="267"/>
      <c r="UB249" s="267"/>
      <c r="UC249" s="267"/>
      <c r="UD249" s="267"/>
      <c r="UE249" s="267"/>
      <c r="UF249" s="267"/>
      <c r="UG249" s="267"/>
      <c r="UH249" s="267"/>
      <c r="UI249" s="267"/>
      <c r="UJ249" s="267"/>
      <c r="UK249" s="267"/>
      <c r="UL249" s="267"/>
      <c r="UM249" s="267"/>
      <c r="UN249" s="267"/>
      <c r="UO249" s="267"/>
      <c r="UP249" s="267"/>
      <c r="UQ249" s="267"/>
      <c r="UR249" s="267"/>
      <c r="US249" s="267"/>
      <c r="UT249" s="267"/>
      <c r="UU249" s="267"/>
      <c r="UV249" s="267"/>
      <c r="UW249" s="267"/>
      <c r="UX249" s="267"/>
      <c r="UY249" s="267"/>
      <c r="UZ249" s="267"/>
      <c r="VA249" s="267"/>
      <c r="VB249" s="267"/>
      <c r="VC249" s="267"/>
      <c r="VD249" s="267"/>
      <c r="VE249" s="267"/>
      <c r="VF249" s="267"/>
      <c r="VG249" s="267"/>
      <c r="VH249" s="267"/>
      <c r="VI249" s="267"/>
      <c r="VJ249" s="267"/>
      <c r="VK249" s="267"/>
      <c r="VL249" s="267"/>
      <c r="VM249" s="267"/>
      <c r="VN249" s="267"/>
      <c r="VO249" s="267"/>
      <c r="VP249" s="267"/>
      <c r="VQ249" s="267"/>
      <c r="VR249" s="267"/>
      <c r="VS249" s="267"/>
      <c r="VT249" s="267"/>
      <c r="VU249" s="267"/>
      <c r="VV249" s="267"/>
      <c r="VW249" s="267"/>
      <c r="VX249" s="267"/>
      <c r="VY249" s="267"/>
      <c r="VZ249" s="267"/>
      <c r="WA249" s="267"/>
      <c r="WB249" s="267"/>
      <c r="WC249" s="267"/>
      <c r="WD249" s="267"/>
      <c r="WE249" s="267"/>
      <c r="WF249" s="267"/>
      <c r="WG249" s="267"/>
      <c r="WH249" s="267"/>
      <c r="WI249" s="267"/>
      <c r="WJ249" s="267"/>
      <c r="WK249" s="267"/>
      <c r="WL249" s="267"/>
      <c r="WM249" s="267"/>
      <c r="WN249" s="267"/>
      <c r="WO249" s="267"/>
      <c r="WP249" s="267"/>
      <c r="WQ249" s="267"/>
      <c r="WR249" s="267"/>
      <c r="WS249" s="267"/>
      <c r="WT249" s="267"/>
      <c r="WU249" s="267"/>
      <c r="WV249" s="267"/>
      <c r="WW249" s="267"/>
      <c r="WX249" s="267"/>
      <c r="WY249" s="267"/>
      <c r="WZ249" s="267"/>
      <c r="XA249" s="267"/>
      <c r="XB249" s="267"/>
      <c r="XC249" s="267"/>
      <c r="XD249" s="267"/>
      <c r="XE249" s="267"/>
      <c r="XF249" s="267"/>
      <c r="XG249" s="267"/>
      <c r="XH249" s="267"/>
      <c r="XI249" s="267"/>
      <c r="XJ249" s="267"/>
      <c r="XK249" s="267"/>
      <c r="XL249" s="267"/>
      <c r="XM249" s="267"/>
      <c r="XN249" s="267"/>
      <c r="XO249" s="267"/>
      <c r="XP249" s="267"/>
      <c r="XQ249" s="267"/>
      <c r="XR249" s="267"/>
      <c r="XS249" s="267"/>
      <c r="XT249" s="267"/>
      <c r="XU249" s="267"/>
      <c r="XV249" s="267"/>
      <c r="XW249" s="267"/>
      <c r="XX249" s="267"/>
      <c r="XY249" s="267"/>
      <c r="XZ249" s="267"/>
      <c r="YA249" s="267"/>
      <c r="YB249" s="267"/>
      <c r="YC249" s="267"/>
      <c r="YD249" s="267"/>
      <c r="YE249" s="267"/>
      <c r="YF249" s="267"/>
      <c r="YG249" s="267"/>
      <c r="YH249" s="267"/>
      <c r="YI249" s="267"/>
      <c r="YJ249" s="267"/>
      <c r="YK249" s="267"/>
      <c r="YL249" s="267"/>
      <c r="YM249" s="267"/>
      <c r="YN249" s="267"/>
      <c r="YO249" s="267"/>
      <c r="YP249" s="267"/>
      <c r="YQ249" s="267"/>
      <c r="YR249" s="267"/>
      <c r="YS249" s="267"/>
      <c r="YT249" s="267"/>
      <c r="YU249" s="267"/>
      <c r="YV249" s="267"/>
      <c r="YW249" s="267"/>
      <c r="YX249" s="267"/>
      <c r="YY249" s="267"/>
      <c r="YZ249" s="267"/>
      <c r="ZA249" s="267"/>
      <c r="ZB249" s="267"/>
      <c r="ZC249" s="267"/>
      <c r="ZD249" s="267"/>
      <c r="ZE249" s="267"/>
      <c r="ZF249" s="267"/>
      <c r="ZG249" s="267"/>
      <c r="ZH249" s="267"/>
      <c r="ZI249" s="267"/>
      <c r="ZJ249" s="267"/>
      <c r="ZK249" s="267"/>
      <c r="ZL249" s="267"/>
      <c r="ZM249" s="267"/>
      <c r="ZN249" s="267"/>
      <c r="ZO249" s="267"/>
      <c r="ZP249" s="267"/>
      <c r="ZQ249" s="267"/>
      <c r="ZR249" s="267"/>
      <c r="ZS249" s="267"/>
      <c r="ZT249" s="267"/>
      <c r="ZU249" s="267"/>
      <c r="ZV249" s="267"/>
      <c r="ZW249" s="267"/>
      <c r="ZX249" s="267"/>
      <c r="ZY249" s="267"/>
      <c r="ZZ249" s="267"/>
      <c r="AAA249" s="267"/>
      <c r="AAB249" s="267"/>
      <c r="AAC249" s="267"/>
      <c r="AAD249" s="267"/>
      <c r="AAE249" s="267"/>
      <c r="AAF249" s="267"/>
      <c r="AAG249" s="267"/>
      <c r="AAH249" s="267"/>
      <c r="AAI249" s="267"/>
      <c r="AAJ249" s="267"/>
      <c r="AAK249" s="267"/>
      <c r="AAL249" s="267"/>
      <c r="AAM249" s="267"/>
      <c r="AAN249" s="267"/>
      <c r="AAO249" s="267"/>
      <c r="AAP249" s="267"/>
      <c r="AAQ249" s="267"/>
      <c r="AAR249" s="267"/>
      <c r="AAS249" s="267"/>
      <c r="AAT249" s="267"/>
      <c r="AAU249" s="267"/>
      <c r="AAV249" s="267"/>
      <c r="AAW249" s="267"/>
      <c r="AAX249" s="267"/>
      <c r="AAY249" s="267"/>
      <c r="AAZ249" s="267"/>
      <c r="ABA249" s="267"/>
      <c r="ABB249" s="267"/>
      <c r="ABC249" s="267"/>
      <c r="ABD249" s="267"/>
      <c r="ABE249" s="267"/>
      <c r="ABF249" s="267"/>
      <c r="ABG249" s="267"/>
      <c r="ABH249" s="267"/>
      <c r="ABI249" s="267"/>
      <c r="ABJ249" s="267"/>
      <c r="ABK249" s="267"/>
      <c r="ABL249" s="267"/>
      <c r="ABM249" s="267"/>
      <c r="ABN249" s="267"/>
      <c r="ABO249" s="267"/>
      <c r="ABP249" s="267"/>
      <c r="ABQ249" s="267"/>
      <c r="ABR249" s="267"/>
      <c r="ABS249" s="267"/>
      <c r="ABT249" s="267"/>
      <c r="ABU249" s="267"/>
      <c r="ABV249" s="267"/>
      <c r="ABW249" s="267"/>
      <c r="ABX249" s="267"/>
      <c r="ABY249" s="267"/>
      <c r="ABZ249" s="267"/>
      <c r="ACA249" s="267"/>
      <c r="ACB249" s="267"/>
      <c r="ACC249" s="267"/>
      <c r="ACD249" s="267"/>
      <c r="ACE249" s="267"/>
      <c r="ACF249" s="267"/>
      <c r="ACG249" s="267"/>
      <c r="ACH249" s="267"/>
      <c r="ACI249" s="267"/>
      <c r="ACJ249" s="267"/>
      <c r="ACK249" s="267"/>
      <c r="ACL249" s="267"/>
      <c r="ACM249" s="267"/>
      <c r="ACN249" s="267"/>
      <c r="ACO249" s="267"/>
      <c r="ACP249" s="267"/>
      <c r="ACQ249" s="267"/>
      <c r="ACR249" s="267"/>
      <c r="ACS249" s="267"/>
      <c r="ACT249" s="267"/>
      <c r="ACU249" s="267"/>
      <c r="ACV249" s="267"/>
      <c r="ACW249" s="267"/>
      <c r="ACX249" s="267"/>
      <c r="ACY249" s="267"/>
      <c r="ACZ249" s="267"/>
      <c r="ADA249" s="267"/>
      <c r="ADB249" s="267"/>
      <c r="ADC249" s="267"/>
      <c r="ADD249" s="267"/>
      <c r="ADE249" s="267"/>
      <c r="ADF249" s="267"/>
      <c r="ADG249" s="267"/>
      <c r="ADH249" s="267"/>
      <c r="ADI249" s="267"/>
      <c r="ADJ249" s="267"/>
      <c r="ADK249" s="267"/>
      <c r="ADL249" s="267"/>
      <c r="ADM249" s="267"/>
      <c r="ADN249" s="267"/>
      <c r="ADO249" s="267"/>
      <c r="ADP249" s="267"/>
      <c r="ADQ249" s="267"/>
      <c r="ADR249" s="267"/>
      <c r="ADS249" s="267"/>
      <c r="ADT249" s="267"/>
      <c r="ADU249" s="267"/>
      <c r="ADV249" s="267"/>
      <c r="ADW249" s="267"/>
      <c r="ADX249" s="267"/>
      <c r="ADY249" s="267"/>
      <c r="ADZ249" s="267"/>
      <c r="AEA249" s="267"/>
      <c r="AEB249" s="267"/>
      <c r="AEC249" s="267"/>
      <c r="AED249" s="267"/>
      <c r="AEE249" s="267"/>
      <c r="AEF249" s="267"/>
      <c r="AEG249" s="267"/>
      <c r="AEH249" s="267"/>
      <c r="AEI249" s="267"/>
      <c r="AEJ249" s="267"/>
      <c r="AEK249" s="267"/>
      <c r="AEL249" s="267"/>
      <c r="AEM249" s="267"/>
      <c r="AEN249" s="267"/>
      <c r="AEO249" s="267"/>
      <c r="AEP249" s="267"/>
      <c r="AEQ249" s="267"/>
      <c r="AER249" s="267"/>
      <c r="AES249" s="267"/>
      <c r="AET249" s="267"/>
      <c r="AEU249" s="267"/>
      <c r="AEV249" s="267"/>
      <c r="AEW249" s="267"/>
      <c r="AEX249" s="267"/>
      <c r="AEY249" s="267"/>
      <c r="AEZ249" s="267"/>
      <c r="AFA249" s="267"/>
      <c r="AFB249" s="267"/>
      <c r="AFC249" s="267"/>
      <c r="AFD249" s="267"/>
      <c r="AFE249" s="267"/>
      <c r="AFF249" s="267"/>
      <c r="AFG249" s="267"/>
      <c r="AFH249" s="267"/>
      <c r="AFI249" s="267"/>
      <c r="AFJ249" s="267"/>
      <c r="AFK249" s="267"/>
      <c r="AFL249" s="267"/>
      <c r="AFM249" s="267"/>
      <c r="AFN249" s="267"/>
      <c r="AFO249" s="267"/>
      <c r="AFP249" s="267"/>
      <c r="AFQ249" s="267"/>
      <c r="AFR249" s="267"/>
      <c r="AFS249" s="267"/>
      <c r="AFT249" s="267"/>
      <c r="AFU249" s="267"/>
      <c r="AFV249" s="267"/>
      <c r="AFW249" s="267"/>
      <c r="AFX249" s="267"/>
      <c r="AFY249" s="267"/>
      <c r="AFZ249" s="267"/>
      <c r="AGA249" s="267"/>
      <c r="AGB249" s="267"/>
      <c r="AGC249" s="267"/>
      <c r="AGD249" s="267"/>
      <c r="AGE249" s="267"/>
      <c r="AGF249" s="267"/>
      <c r="AGG249" s="267"/>
      <c r="AGH249" s="267"/>
      <c r="AGI249" s="267"/>
      <c r="AGJ249" s="267"/>
      <c r="AGK249" s="267"/>
      <c r="AGL249" s="267"/>
      <c r="AGM249" s="267"/>
      <c r="AGN249" s="267"/>
      <c r="AGO249" s="267"/>
      <c r="AGP249" s="267"/>
      <c r="AGQ249" s="267"/>
      <c r="AGR249" s="267"/>
      <c r="AGS249" s="267"/>
      <c r="AGT249" s="267"/>
      <c r="AGU249" s="267"/>
      <c r="AGV249" s="267"/>
      <c r="AGW249" s="267"/>
      <c r="AGX249" s="267"/>
      <c r="AGY249" s="267"/>
      <c r="AGZ249" s="267"/>
      <c r="AHA249" s="267"/>
      <c r="AHB249" s="267"/>
      <c r="AHC249" s="267"/>
      <c r="AHD249" s="267"/>
      <c r="AHE249" s="267"/>
      <c r="AHF249" s="267"/>
      <c r="AHG249" s="267"/>
      <c r="AHH249" s="267"/>
      <c r="AHI249" s="267"/>
      <c r="AHJ249" s="267"/>
      <c r="AHK249" s="267"/>
      <c r="AHL249" s="267"/>
      <c r="AHM249" s="267"/>
      <c r="AHN249" s="267"/>
      <c r="AHO249" s="267"/>
      <c r="AHP249" s="267"/>
      <c r="AHQ249" s="267"/>
      <c r="AHR249" s="267"/>
      <c r="AHS249" s="267"/>
      <c r="AHT249" s="267"/>
      <c r="AHU249" s="267"/>
      <c r="AHV249" s="267"/>
      <c r="AHW249" s="267"/>
      <c r="AHX249" s="267"/>
      <c r="AHY249" s="267"/>
      <c r="AHZ249" s="267"/>
      <c r="AIA249" s="267"/>
      <c r="AIB249" s="267"/>
      <c r="AIC249" s="267"/>
      <c r="AID249" s="267"/>
      <c r="AIE249" s="267"/>
      <c r="AIF249" s="267"/>
      <c r="AIG249" s="267"/>
      <c r="AIH249" s="267"/>
      <c r="AII249" s="267"/>
      <c r="AIJ249" s="267"/>
      <c r="AIK249" s="267"/>
      <c r="AIL249" s="267"/>
      <c r="AIM249" s="267"/>
      <c r="AIN249" s="267"/>
      <c r="AIO249" s="267"/>
      <c r="AIP249" s="267"/>
      <c r="AIQ249" s="267"/>
      <c r="AIR249" s="267"/>
      <c r="AIS249" s="267"/>
      <c r="AIT249" s="267"/>
      <c r="AIU249" s="267"/>
      <c r="AIV249" s="267"/>
      <c r="AIW249" s="267"/>
      <c r="AIX249" s="267"/>
      <c r="AIY249" s="267"/>
      <c r="AIZ249" s="267"/>
      <c r="AJA249" s="267"/>
      <c r="AJB249" s="267"/>
      <c r="AJC249" s="267"/>
      <c r="AJD249" s="267"/>
      <c r="AJE249" s="267"/>
      <c r="AJF249" s="267"/>
      <c r="AJG249" s="267"/>
      <c r="AJH249" s="267"/>
      <c r="AJI249" s="267"/>
      <c r="AJJ249" s="267"/>
      <c r="AJK249" s="267"/>
      <c r="AJL249" s="267"/>
      <c r="AJM249" s="267"/>
      <c r="AJN249" s="267"/>
      <c r="AJO249" s="267"/>
      <c r="AJP249" s="267"/>
      <c r="AJQ249" s="267"/>
      <c r="AJR249" s="267"/>
      <c r="AJS249" s="267"/>
      <c r="AJT249" s="267"/>
      <c r="AJU249" s="267"/>
      <c r="AJV249" s="267"/>
      <c r="AJW249" s="267"/>
      <c r="AJX249" s="267"/>
      <c r="AJY249" s="267"/>
      <c r="AJZ249" s="267"/>
      <c r="AKA249" s="267"/>
      <c r="AKB249" s="267"/>
      <c r="AKC249" s="267"/>
      <c r="AKD249" s="267"/>
      <c r="AKE249" s="267"/>
      <c r="AKF249" s="267"/>
      <c r="AKG249" s="267"/>
      <c r="AKH249" s="267"/>
      <c r="AKI249" s="267"/>
      <c r="AKJ249" s="267"/>
      <c r="AKK249" s="267"/>
      <c r="AKL249" s="267"/>
      <c r="AKM249" s="267"/>
      <c r="AKN249" s="267"/>
      <c r="AKO249" s="267"/>
      <c r="AKP249" s="267"/>
      <c r="AKQ249" s="267"/>
      <c r="AKR249" s="267"/>
      <c r="AKS249" s="267"/>
      <c r="AKT249" s="267"/>
      <c r="AKU249" s="267"/>
      <c r="AKV249" s="267"/>
      <c r="AKW249" s="267"/>
      <c r="AKX249" s="267"/>
      <c r="AKY249" s="267"/>
      <c r="AKZ249" s="267"/>
      <c r="ALA249" s="267"/>
      <c r="ALB249" s="267"/>
      <c r="ALC249" s="267"/>
      <c r="ALD249" s="267"/>
      <c r="ALE249" s="267"/>
      <c r="ALF249" s="267"/>
      <c r="ALG249" s="267"/>
      <c r="ALH249" s="267"/>
      <c r="ALI249" s="267"/>
      <c r="ALJ249" s="267"/>
      <c r="ALK249" s="267"/>
      <c r="ALL249" s="267"/>
      <c r="ALM249" s="267"/>
      <c r="ALN249" s="267"/>
      <c r="ALO249" s="267"/>
      <c r="ALP249" s="267"/>
      <c r="ALQ249" s="267"/>
      <c r="ALR249" s="267"/>
      <c r="ALS249" s="267"/>
      <c r="ALT249" s="267"/>
      <c r="ALU249" s="267"/>
      <c r="ALV249" s="267"/>
      <c r="ALW249" s="267"/>
      <c r="ALX249" s="267"/>
      <c r="ALY249" s="267"/>
      <c r="ALZ249" s="267"/>
      <c r="AMA249" s="267"/>
      <c r="AMB249" s="267"/>
      <c r="AMC249" s="267"/>
      <c r="AMD249" s="267"/>
      <c r="AME249" s="267"/>
      <c r="AMF249" s="267"/>
      <c r="AMG249" s="267"/>
      <c r="AMH249" s="267"/>
    </row>
    <row r="250" spans="1:1024" s="239" customFormat="1" ht="12.75">
      <c r="A250" s="1012" t="s">
        <v>3735</v>
      </c>
      <c r="B250" s="1007" t="s">
        <v>3736</v>
      </c>
      <c r="C250" s="1047">
        <v>79154404</v>
      </c>
      <c r="D250" s="1047">
        <v>263456272.97</v>
      </c>
      <c r="E250" s="1047">
        <v>342610676.97000003</v>
      </c>
      <c r="F250" s="1047">
        <v>270566062.25</v>
      </c>
      <c r="G250" s="1047">
        <v>72044614.719999999</v>
      </c>
      <c r="H250" s="1054">
        <f t="shared" si="3"/>
        <v>0.7897187111704973</v>
      </c>
      <c r="I250" s="1007"/>
      <c r="J250" s="267"/>
      <c r="K250" s="267"/>
      <c r="L250" s="267"/>
      <c r="M250" s="267"/>
      <c r="N250" s="267"/>
      <c r="O250" s="267"/>
      <c r="P250" s="267"/>
      <c r="Q250" s="267"/>
      <c r="R250" s="267"/>
      <c r="S250" s="267"/>
      <c r="T250" s="267"/>
      <c r="U250" s="267"/>
      <c r="V250" s="267"/>
      <c r="W250" s="267"/>
      <c r="X250" s="267"/>
      <c r="Y250" s="267"/>
      <c r="Z250" s="267"/>
      <c r="AA250" s="267"/>
      <c r="AB250" s="267"/>
      <c r="AC250" s="267"/>
      <c r="AD250" s="267"/>
      <c r="AE250" s="267"/>
      <c r="AF250" s="267"/>
      <c r="AG250" s="267"/>
      <c r="AH250" s="267"/>
      <c r="AI250" s="267"/>
      <c r="AJ250" s="267"/>
      <c r="AK250" s="267"/>
      <c r="AL250" s="267"/>
      <c r="AM250" s="267"/>
      <c r="AN250" s="267"/>
      <c r="AO250" s="267"/>
      <c r="AP250" s="267"/>
      <c r="AQ250" s="267"/>
      <c r="AR250" s="267"/>
      <c r="AS250" s="267"/>
      <c r="AT250" s="267"/>
      <c r="AU250" s="267"/>
      <c r="AV250" s="267"/>
      <c r="AW250" s="267"/>
      <c r="AX250" s="267"/>
      <c r="AY250" s="267"/>
      <c r="AZ250" s="267"/>
      <c r="BA250" s="267"/>
      <c r="BB250" s="267"/>
      <c r="BC250" s="267"/>
      <c r="BD250" s="267"/>
      <c r="BE250" s="267"/>
      <c r="BF250" s="267"/>
      <c r="BG250" s="267"/>
      <c r="BH250" s="267"/>
      <c r="BI250" s="267"/>
      <c r="BJ250" s="267"/>
      <c r="BK250" s="267"/>
      <c r="BL250" s="267"/>
      <c r="BM250" s="267"/>
      <c r="BN250" s="267"/>
      <c r="BO250" s="267"/>
      <c r="BP250" s="267"/>
      <c r="BQ250" s="267"/>
      <c r="BR250" s="267"/>
      <c r="BS250" s="267"/>
      <c r="BT250" s="267"/>
      <c r="BU250" s="267"/>
      <c r="BV250" s="267"/>
      <c r="BW250" s="267"/>
      <c r="BX250" s="267"/>
      <c r="BY250" s="267"/>
      <c r="BZ250" s="267"/>
      <c r="CA250" s="267"/>
      <c r="CB250" s="267"/>
      <c r="CC250" s="267"/>
      <c r="CD250" s="267"/>
      <c r="CE250" s="267"/>
      <c r="CF250" s="267"/>
      <c r="CG250" s="267"/>
      <c r="CH250" s="267"/>
      <c r="CI250" s="267"/>
      <c r="CJ250" s="267"/>
      <c r="CK250" s="267"/>
      <c r="CL250" s="267"/>
      <c r="CM250" s="267"/>
      <c r="CN250" s="267"/>
      <c r="CO250" s="267"/>
      <c r="CP250" s="267"/>
      <c r="CQ250" s="267"/>
      <c r="CR250" s="267"/>
      <c r="CS250" s="267"/>
      <c r="CT250" s="267"/>
      <c r="CU250" s="267"/>
      <c r="CV250" s="267"/>
      <c r="CW250" s="267"/>
      <c r="CX250" s="267"/>
      <c r="CY250" s="267"/>
      <c r="CZ250" s="267"/>
      <c r="DA250" s="267"/>
      <c r="DB250" s="267"/>
      <c r="DC250" s="267"/>
      <c r="DD250" s="267"/>
      <c r="DE250" s="267"/>
      <c r="DF250" s="267"/>
      <c r="DG250" s="267"/>
      <c r="DH250" s="267"/>
      <c r="DI250" s="267"/>
      <c r="DJ250" s="267"/>
      <c r="DK250" s="267"/>
      <c r="DL250" s="267"/>
      <c r="DM250" s="267"/>
      <c r="DN250" s="267"/>
      <c r="DO250" s="267"/>
      <c r="DP250" s="267"/>
      <c r="DQ250" s="267"/>
      <c r="DR250" s="267"/>
      <c r="DS250" s="267"/>
      <c r="DT250" s="267"/>
      <c r="DU250" s="267"/>
      <c r="DV250" s="267"/>
      <c r="DW250" s="267"/>
      <c r="DX250" s="267"/>
      <c r="DY250" s="267"/>
      <c r="DZ250" s="267"/>
      <c r="EA250" s="267"/>
      <c r="EB250" s="267"/>
      <c r="EC250" s="267"/>
      <c r="ED250" s="267"/>
      <c r="EE250" s="267"/>
      <c r="EF250" s="267"/>
      <c r="EG250" s="267"/>
      <c r="EH250" s="267"/>
      <c r="EI250" s="267"/>
      <c r="EJ250" s="267"/>
      <c r="EK250" s="267"/>
      <c r="EL250" s="267"/>
      <c r="EM250" s="267"/>
      <c r="EN250" s="267"/>
      <c r="EO250" s="267"/>
      <c r="EP250" s="267"/>
      <c r="EQ250" s="267"/>
      <c r="ER250" s="267"/>
      <c r="ES250" s="267"/>
      <c r="ET250" s="267"/>
      <c r="EU250" s="267"/>
      <c r="EV250" s="267"/>
      <c r="EW250" s="267"/>
      <c r="EX250" s="267"/>
      <c r="EY250" s="267"/>
      <c r="EZ250" s="267"/>
      <c r="FA250" s="267"/>
      <c r="FB250" s="267"/>
      <c r="FC250" s="267"/>
      <c r="FD250" s="267"/>
      <c r="FE250" s="267"/>
      <c r="FF250" s="267"/>
      <c r="FG250" s="267"/>
      <c r="FH250" s="267"/>
      <c r="FI250" s="267"/>
      <c r="FJ250" s="267"/>
      <c r="FK250" s="267"/>
      <c r="FL250" s="267"/>
      <c r="FM250" s="267"/>
      <c r="FN250" s="267"/>
      <c r="FO250" s="267"/>
      <c r="FP250" s="267"/>
      <c r="FQ250" s="267"/>
      <c r="FR250" s="267"/>
      <c r="FS250" s="267"/>
      <c r="FT250" s="267"/>
      <c r="FU250" s="267"/>
      <c r="FV250" s="267"/>
      <c r="FW250" s="267"/>
      <c r="FX250" s="267"/>
      <c r="FY250" s="267"/>
      <c r="FZ250" s="267"/>
      <c r="GA250" s="267"/>
      <c r="GB250" s="267"/>
      <c r="GC250" s="267"/>
      <c r="GD250" s="267"/>
      <c r="GE250" s="267"/>
      <c r="GF250" s="267"/>
      <c r="GG250" s="267"/>
      <c r="GH250" s="267"/>
      <c r="GI250" s="267"/>
      <c r="GJ250" s="267"/>
      <c r="GK250" s="267"/>
      <c r="GL250" s="267"/>
      <c r="GM250" s="267"/>
      <c r="GN250" s="267"/>
      <c r="GO250" s="267"/>
      <c r="GP250" s="267"/>
      <c r="GQ250" s="267"/>
      <c r="GR250" s="267"/>
      <c r="GS250" s="267"/>
      <c r="GT250" s="267"/>
      <c r="GU250" s="267"/>
      <c r="GV250" s="267"/>
      <c r="GW250" s="267"/>
      <c r="GX250" s="267"/>
      <c r="GY250" s="267"/>
      <c r="GZ250" s="267"/>
      <c r="HA250" s="267"/>
      <c r="HB250" s="267"/>
      <c r="HC250" s="267"/>
      <c r="HD250" s="267"/>
      <c r="HE250" s="267"/>
      <c r="HF250" s="267"/>
      <c r="HG250" s="267"/>
      <c r="HH250" s="267"/>
      <c r="HI250" s="267"/>
      <c r="HJ250" s="267"/>
      <c r="HK250" s="267"/>
      <c r="HL250" s="267"/>
      <c r="HM250" s="267"/>
      <c r="HN250" s="267"/>
      <c r="HO250" s="267"/>
      <c r="HP250" s="267"/>
      <c r="HQ250" s="267"/>
      <c r="HR250" s="267"/>
      <c r="HS250" s="267"/>
      <c r="HT250" s="267"/>
      <c r="HU250" s="267"/>
      <c r="HV250" s="267"/>
      <c r="HW250" s="267"/>
      <c r="HX250" s="267"/>
      <c r="HY250" s="267"/>
      <c r="HZ250" s="267"/>
      <c r="IA250" s="267"/>
      <c r="IB250" s="267"/>
      <c r="IC250" s="267"/>
      <c r="ID250" s="267"/>
      <c r="IE250" s="267"/>
      <c r="IF250" s="267"/>
      <c r="IG250" s="267"/>
      <c r="IH250" s="267"/>
      <c r="II250" s="267"/>
      <c r="IJ250" s="267"/>
      <c r="IK250" s="267"/>
      <c r="IL250" s="267"/>
      <c r="IM250" s="267"/>
      <c r="IN250" s="267"/>
      <c r="IO250" s="267"/>
      <c r="IP250" s="267"/>
      <c r="IQ250" s="267"/>
      <c r="IR250" s="267"/>
      <c r="IS250" s="267"/>
      <c r="IT250" s="267"/>
      <c r="IU250" s="267"/>
      <c r="IV250" s="267"/>
      <c r="IW250" s="267"/>
      <c r="IX250" s="267"/>
      <c r="IY250" s="267"/>
      <c r="IZ250" s="267"/>
      <c r="JA250" s="267"/>
      <c r="JB250" s="267"/>
      <c r="JC250" s="267"/>
      <c r="JD250" s="267"/>
      <c r="JE250" s="267"/>
      <c r="JF250" s="267"/>
      <c r="JG250" s="267"/>
      <c r="JH250" s="267"/>
      <c r="JI250" s="267"/>
      <c r="JJ250" s="267"/>
      <c r="JK250" s="267"/>
      <c r="JL250" s="267"/>
      <c r="JM250" s="267"/>
      <c r="JN250" s="267"/>
      <c r="JO250" s="267"/>
      <c r="JP250" s="267"/>
      <c r="JQ250" s="267"/>
      <c r="JR250" s="267"/>
      <c r="JS250" s="267"/>
      <c r="JT250" s="267"/>
      <c r="JU250" s="267"/>
      <c r="JV250" s="267"/>
      <c r="JW250" s="267"/>
      <c r="JX250" s="267"/>
      <c r="JY250" s="267"/>
      <c r="JZ250" s="267"/>
      <c r="KA250" s="267"/>
      <c r="KB250" s="267"/>
      <c r="KC250" s="267"/>
      <c r="KD250" s="267"/>
      <c r="KE250" s="267"/>
      <c r="KF250" s="267"/>
      <c r="KG250" s="267"/>
      <c r="KH250" s="267"/>
      <c r="KI250" s="267"/>
      <c r="KJ250" s="267"/>
      <c r="KK250" s="267"/>
      <c r="KL250" s="267"/>
      <c r="KM250" s="267"/>
      <c r="KN250" s="267"/>
      <c r="KO250" s="267"/>
      <c r="KP250" s="267"/>
      <c r="KQ250" s="267"/>
      <c r="KR250" s="267"/>
      <c r="KS250" s="267"/>
      <c r="KT250" s="267"/>
      <c r="KU250" s="267"/>
      <c r="KV250" s="267"/>
      <c r="KW250" s="267"/>
      <c r="KX250" s="267"/>
      <c r="KY250" s="267"/>
      <c r="KZ250" s="267"/>
      <c r="LA250" s="267"/>
      <c r="LB250" s="267"/>
      <c r="LC250" s="267"/>
      <c r="LD250" s="267"/>
      <c r="LE250" s="267"/>
      <c r="LF250" s="267"/>
      <c r="LG250" s="267"/>
      <c r="LH250" s="267"/>
      <c r="LI250" s="267"/>
      <c r="LJ250" s="267"/>
      <c r="LK250" s="267"/>
      <c r="LL250" s="267"/>
      <c r="LM250" s="267"/>
      <c r="LN250" s="267"/>
      <c r="LO250" s="267"/>
      <c r="LP250" s="267"/>
      <c r="LQ250" s="267"/>
      <c r="LR250" s="267"/>
      <c r="LS250" s="267"/>
      <c r="LT250" s="267"/>
      <c r="LU250" s="267"/>
      <c r="LV250" s="267"/>
      <c r="LW250" s="267"/>
      <c r="LX250" s="267"/>
      <c r="LY250" s="267"/>
      <c r="LZ250" s="267"/>
      <c r="MA250" s="267"/>
      <c r="MB250" s="267"/>
      <c r="MC250" s="267"/>
      <c r="MD250" s="267"/>
      <c r="ME250" s="267"/>
      <c r="MF250" s="267"/>
      <c r="MG250" s="267"/>
      <c r="MH250" s="267"/>
      <c r="MI250" s="267"/>
      <c r="MJ250" s="267"/>
      <c r="MK250" s="267"/>
      <c r="ML250" s="267"/>
      <c r="MM250" s="267"/>
      <c r="MN250" s="267"/>
      <c r="MO250" s="267"/>
      <c r="MP250" s="267"/>
      <c r="MQ250" s="267"/>
      <c r="MR250" s="267"/>
      <c r="MS250" s="267"/>
      <c r="MT250" s="267"/>
      <c r="MU250" s="267"/>
      <c r="MV250" s="267"/>
      <c r="MW250" s="267"/>
      <c r="MX250" s="267"/>
      <c r="MY250" s="267"/>
      <c r="MZ250" s="267"/>
      <c r="NA250" s="267"/>
      <c r="NB250" s="267"/>
      <c r="NC250" s="267"/>
      <c r="ND250" s="267"/>
      <c r="NE250" s="267"/>
      <c r="NF250" s="267"/>
      <c r="NG250" s="267"/>
      <c r="NH250" s="267"/>
      <c r="NI250" s="267"/>
      <c r="NJ250" s="267"/>
      <c r="NK250" s="267"/>
      <c r="NL250" s="267"/>
      <c r="NM250" s="267"/>
      <c r="NN250" s="267"/>
      <c r="NO250" s="267"/>
      <c r="NP250" s="267"/>
      <c r="NQ250" s="267"/>
      <c r="NR250" s="267"/>
      <c r="NS250" s="267"/>
      <c r="NT250" s="267"/>
      <c r="NU250" s="267"/>
      <c r="NV250" s="267"/>
      <c r="NW250" s="267"/>
      <c r="NX250" s="267"/>
      <c r="NY250" s="267"/>
      <c r="NZ250" s="267"/>
      <c r="OA250" s="267"/>
      <c r="OB250" s="267"/>
      <c r="OC250" s="267"/>
      <c r="OD250" s="267"/>
      <c r="OE250" s="267"/>
      <c r="OF250" s="267"/>
      <c r="OG250" s="267"/>
      <c r="OH250" s="267"/>
      <c r="OI250" s="267"/>
      <c r="OJ250" s="267"/>
      <c r="OK250" s="267"/>
      <c r="OL250" s="267"/>
      <c r="OM250" s="267"/>
      <c r="ON250" s="267"/>
      <c r="OO250" s="267"/>
      <c r="OP250" s="267"/>
      <c r="OQ250" s="267"/>
      <c r="OR250" s="267"/>
      <c r="OS250" s="267"/>
      <c r="OT250" s="267"/>
      <c r="OU250" s="267"/>
      <c r="OV250" s="267"/>
      <c r="OW250" s="267"/>
      <c r="OX250" s="267"/>
      <c r="OY250" s="267"/>
      <c r="OZ250" s="267"/>
      <c r="PA250" s="267"/>
      <c r="PB250" s="267"/>
      <c r="PC250" s="267"/>
      <c r="PD250" s="267"/>
      <c r="PE250" s="267"/>
      <c r="PF250" s="267"/>
      <c r="PG250" s="267"/>
      <c r="PH250" s="267"/>
      <c r="PI250" s="267"/>
      <c r="PJ250" s="267"/>
      <c r="PK250" s="267"/>
      <c r="PL250" s="267"/>
      <c r="PM250" s="267"/>
      <c r="PN250" s="267"/>
      <c r="PO250" s="267"/>
      <c r="PP250" s="267"/>
      <c r="PQ250" s="267"/>
      <c r="PR250" s="267"/>
      <c r="PS250" s="267"/>
      <c r="PT250" s="267"/>
      <c r="PU250" s="267"/>
      <c r="PV250" s="267"/>
      <c r="PW250" s="267"/>
      <c r="PX250" s="267"/>
      <c r="PY250" s="267"/>
      <c r="PZ250" s="267"/>
      <c r="QA250" s="267"/>
      <c r="QB250" s="267"/>
      <c r="QC250" s="267"/>
      <c r="QD250" s="267"/>
      <c r="QE250" s="267"/>
      <c r="QF250" s="267"/>
      <c r="QG250" s="267"/>
      <c r="QH250" s="267"/>
      <c r="QI250" s="267"/>
      <c r="QJ250" s="267"/>
      <c r="QK250" s="267"/>
      <c r="QL250" s="267"/>
      <c r="QM250" s="267"/>
      <c r="QN250" s="267"/>
      <c r="QO250" s="267"/>
      <c r="QP250" s="267"/>
      <c r="QQ250" s="267"/>
      <c r="QR250" s="267"/>
      <c r="QS250" s="267"/>
      <c r="QT250" s="267"/>
      <c r="QU250" s="267"/>
      <c r="QV250" s="267"/>
      <c r="QW250" s="267"/>
      <c r="QX250" s="267"/>
      <c r="QY250" s="267"/>
      <c r="QZ250" s="267"/>
      <c r="RA250" s="267"/>
      <c r="RB250" s="267"/>
      <c r="RC250" s="267"/>
      <c r="RD250" s="267"/>
      <c r="RE250" s="267"/>
      <c r="RF250" s="267"/>
      <c r="RG250" s="267"/>
      <c r="RH250" s="267"/>
      <c r="RI250" s="267"/>
      <c r="RJ250" s="267"/>
      <c r="RK250" s="267"/>
      <c r="RL250" s="267"/>
      <c r="RM250" s="267"/>
      <c r="RN250" s="267"/>
      <c r="RO250" s="267"/>
      <c r="RP250" s="267"/>
      <c r="RQ250" s="267"/>
      <c r="RR250" s="267"/>
      <c r="RS250" s="267"/>
      <c r="RT250" s="267"/>
      <c r="RU250" s="267"/>
      <c r="RV250" s="267"/>
      <c r="RW250" s="267"/>
      <c r="RX250" s="267"/>
      <c r="RY250" s="267"/>
      <c r="RZ250" s="267"/>
      <c r="SA250" s="267"/>
      <c r="SB250" s="267"/>
      <c r="SC250" s="267"/>
      <c r="SD250" s="267"/>
      <c r="SE250" s="267"/>
      <c r="SF250" s="267"/>
      <c r="SG250" s="267"/>
      <c r="SH250" s="267"/>
      <c r="SI250" s="267"/>
      <c r="SJ250" s="267"/>
      <c r="SK250" s="267"/>
      <c r="SL250" s="267"/>
      <c r="SM250" s="267"/>
      <c r="SN250" s="267"/>
      <c r="SO250" s="267"/>
      <c r="SP250" s="267"/>
      <c r="SQ250" s="267"/>
      <c r="SR250" s="267"/>
      <c r="SS250" s="267"/>
      <c r="ST250" s="267"/>
      <c r="SU250" s="267"/>
      <c r="SV250" s="267"/>
      <c r="SW250" s="267"/>
      <c r="SX250" s="267"/>
      <c r="SY250" s="267"/>
      <c r="SZ250" s="267"/>
      <c r="TA250" s="267"/>
      <c r="TB250" s="267"/>
      <c r="TC250" s="267"/>
      <c r="TD250" s="267"/>
      <c r="TE250" s="267"/>
      <c r="TF250" s="267"/>
      <c r="TG250" s="267"/>
      <c r="TH250" s="267"/>
      <c r="TI250" s="267"/>
      <c r="TJ250" s="267"/>
      <c r="TK250" s="267"/>
      <c r="TL250" s="267"/>
      <c r="TM250" s="267"/>
      <c r="TN250" s="267"/>
      <c r="TO250" s="267"/>
      <c r="TP250" s="267"/>
      <c r="TQ250" s="267"/>
      <c r="TR250" s="267"/>
      <c r="TS250" s="267"/>
      <c r="TT250" s="267"/>
      <c r="TU250" s="267"/>
      <c r="TV250" s="267"/>
      <c r="TW250" s="267"/>
      <c r="TX250" s="267"/>
      <c r="TY250" s="267"/>
      <c r="TZ250" s="267"/>
      <c r="UA250" s="267"/>
      <c r="UB250" s="267"/>
      <c r="UC250" s="267"/>
      <c r="UD250" s="267"/>
      <c r="UE250" s="267"/>
      <c r="UF250" s="267"/>
      <c r="UG250" s="267"/>
      <c r="UH250" s="267"/>
      <c r="UI250" s="267"/>
      <c r="UJ250" s="267"/>
      <c r="UK250" s="267"/>
      <c r="UL250" s="267"/>
      <c r="UM250" s="267"/>
      <c r="UN250" s="267"/>
      <c r="UO250" s="267"/>
      <c r="UP250" s="267"/>
      <c r="UQ250" s="267"/>
      <c r="UR250" s="267"/>
      <c r="US250" s="267"/>
      <c r="UT250" s="267"/>
      <c r="UU250" s="267"/>
      <c r="UV250" s="267"/>
      <c r="UW250" s="267"/>
      <c r="UX250" s="267"/>
      <c r="UY250" s="267"/>
      <c r="UZ250" s="267"/>
      <c r="VA250" s="267"/>
      <c r="VB250" s="267"/>
      <c r="VC250" s="267"/>
      <c r="VD250" s="267"/>
      <c r="VE250" s="267"/>
      <c r="VF250" s="267"/>
      <c r="VG250" s="267"/>
      <c r="VH250" s="267"/>
      <c r="VI250" s="267"/>
      <c r="VJ250" s="267"/>
      <c r="VK250" s="267"/>
      <c r="VL250" s="267"/>
      <c r="VM250" s="267"/>
      <c r="VN250" s="267"/>
      <c r="VO250" s="267"/>
      <c r="VP250" s="267"/>
      <c r="VQ250" s="267"/>
      <c r="VR250" s="267"/>
      <c r="VS250" s="267"/>
      <c r="VT250" s="267"/>
      <c r="VU250" s="267"/>
      <c r="VV250" s="267"/>
      <c r="VW250" s="267"/>
      <c r="VX250" s="267"/>
      <c r="VY250" s="267"/>
      <c r="VZ250" s="267"/>
      <c r="WA250" s="267"/>
      <c r="WB250" s="267"/>
      <c r="WC250" s="267"/>
      <c r="WD250" s="267"/>
      <c r="WE250" s="267"/>
      <c r="WF250" s="267"/>
      <c r="WG250" s="267"/>
      <c r="WH250" s="267"/>
      <c r="WI250" s="267"/>
      <c r="WJ250" s="267"/>
      <c r="WK250" s="267"/>
      <c r="WL250" s="267"/>
      <c r="WM250" s="267"/>
      <c r="WN250" s="267"/>
      <c r="WO250" s="267"/>
      <c r="WP250" s="267"/>
      <c r="WQ250" s="267"/>
      <c r="WR250" s="267"/>
      <c r="WS250" s="267"/>
      <c r="WT250" s="267"/>
      <c r="WU250" s="267"/>
      <c r="WV250" s="267"/>
      <c r="WW250" s="267"/>
      <c r="WX250" s="267"/>
      <c r="WY250" s="267"/>
      <c r="WZ250" s="267"/>
      <c r="XA250" s="267"/>
      <c r="XB250" s="267"/>
      <c r="XC250" s="267"/>
      <c r="XD250" s="267"/>
      <c r="XE250" s="267"/>
      <c r="XF250" s="267"/>
      <c r="XG250" s="267"/>
      <c r="XH250" s="267"/>
      <c r="XI250" s="267"/>
      <c r="XJ250" s="267"/>
      <c r="XK250" s="267"/>
      <c r="XL250" s="267"/>
      <c r="XM250" s="267"/>
      <c r="XN250" s="267"/>
      <c r="XO250" s="267"/>
      <c r="XP250" s="267"/>
      <c r="XQ250" s="267"/>
      <c r="XR250" s="267"/>
      <c r="XS250" s="267"/>
      <c r="XT250" s="267"/>
      <c r="XU250" s="267"/>
      <c r="XV250" s="267"/>
      <c r="XW250" s="267"/>
      <c r="XX250" s="267"/>
      <c r="XY250" s="267"/>
      <c r="XZ250" s="267"/>
      <c r="YA250" s="267"/>
      <c r="YB250" s="267"/>
      <c r="YC250" s="267"/>
      <c r="YD250" s="267"/>
      <c r="YE250" s="267"/>
      <c r="YF250" s="267"/>
      <c r="YG250" s="267"/>
      <c r="YH250" s="267"/>
      <c r="YI250" s="267"/>
      <c r="YJ250" s="267"/>
      <c r="YK250" s="267"/>
      <c r="YL250" s="267"/>
      <c r="YM250" s="267"/>
      <c r="YN250" s="267"/>
      <c r="YO250" s="267"/>
      <c r="YP250" s="267"/>
      <c r="YQ250" s="267"/>
      <c r="YR250" s="267"/>
      <c r="YS250" s="267"/>
      <c r="YT250" s="267"/>
      <c r="YU250" s="267"/>
      <c r="YV250" s="267"/>
      <c r="YW250" s="267"/>
      <c r="YX250" s="267"/>
      <c r="YY250" s="267"/>
      <c r="YZ250" s="267"/>
      <c r="ZA250" s="267"/>
      <c r="ZB250" s="267"/>
      <c r="ZC250" s="267"/>
      <c r="ZD250" s="267"/>
      <c r="ZE250" s="267"/>
      <c r="ZF250" s="267"/>
      <c r="ZG250" s="267"/>
      <c r="ZH250" s="267"/>
      <c r="ZI250" s="267"/>
      <c r="ZJ250" s="267"/>
      <c r="ZK250" s="267"/>
      <c r="ZL250" s="267"/>
      <c r="ZM250" s="267"/>
      <c r="ZN250" s="267"/>
      <c r="ZO250" s="267"/>
      <c r="ZP250" s="267"/>
      <c r="ZQ250" s="267"/>
      <c r="ZR250" s="267"/>
      <c r="ZS250" s="267"/>
      <c r="ZT250" s="267"/>
      <c r="ZU250" s="267"/>
      <c r="ZV250" s="267"/>
      <c r="ZW250" s="267"/>
      <c r="ZX250" s="267"/>
      <c r="ZY250" s="267"/>
      <c r="ZZ250" s="267"/>
      <c r="AAA250" s="267"/>
      <c r="AAB250" s="267"/>
      <c r="AAC250" s="267"/>
      <c r="AAD250" s="267"/>
      <c r="AAE250" s="267"/>
      <c r="AAF250" s="267"/>
      <c r="AAG250" s="267"/>
      <c r="AAH250" s="267"/>
      <c r="AAI250" s="267"/>
      <c r="AAJ250" s="267"/>
      <c r="AAK250" s="267"/>
      <c r="AAL250" s="267"/>
      <c r="AAM250" s="267"/>
      <c r="AAN250" s="267"/>
      <c r="AAO250" s="267"/>
      <c r="AAP250" s="267"/>
      <c r="AAQ250" s="267"/>
      <c r="AAR250" s="267"/>
      <c r="AAS250" s="267"/>
      <c r="AAT250" s="267"/>
      <c r="AAU250" s="267"/>
      <c r="AAV250" s="267"/>
      <c r="AAW250" s="267"/>
      <c r="AAX250" s="267"/>
      <c r="AAY250" s="267"/>
      <c r="AAZ250" s="267"/>
      <c r="ABA250" s="267"/>
      <c r="ABB250" s="267"/>
      <c r="ABC250" s="267"/>
      <c r="ABD250" s="267"/>
      <c r="ABE250" s="267"/>
      <c r="ABF250" s="267"/>
      <c r="ABG250" s="267"/>
      <c r="ABH250" s="267"/>
      <c r="ABI250" s="267"/>
      <c r="ABJ250" s="267"/>
      <c r="ABK250" s="267"/>
      <c r="ABL250" s="267"/>
      <c r="ABM250" s="267"/>
      <c r="ABN250" s="267"/>
      <c r="ABO250" s="267"/>
      <c r="ABP250" s="267"/>
      <c r="ABQ250" s="267"/>
      <c r="ABR250" s="267"/>
      <c r="ABS250" s="267"/>
      <c r="ABT250" s="267"/>
      <c r="ABU250" s="267"/>
      <c r="ABV250" s="267"/>
      <c r="ABW250" s="267"/>
      <c r="ABX250" s="267"/>
      <c r="ABY250" s="267"/>
      <c r="ABZ250" s="267"/>
      <c r="ACA250" s="267"/>
      <c r="ACB250" s="267"/>
      <c r="ACC250" s="267"/>
      <c r="ACD250" s="267"/>
      <c r="ACE250" s="267"/>
      <c r="ACF250" s="267"/>
      <c r="ACG250" s="267"/>
      <c r="ACH250" s="267"/>
      <c r="ACI250" s="267"/>
      <c r="ACJ250" s="267"/>
      <c r="ACK250" s="267"/>
      <c r="ACL250" s="267"/>
      <c r="ACM250" s="267"/>
      <c r="ACN250" s="267"/>
      <c r="ACO250" s="267"/>
      <c r="ACP250" s="267"/>
      <c r="ACQ250" s="267"/>
      <c r="ACR250" s="267"/>
      <c r="ACS250" s="267"/>
      <c r="ACT250" s="267"/>
      <c r="ACU250" s="267"/>
      <c r="ACV250" s="267"/>
      <c r="ACW250" s="267"/>
      <c r="ACX250" s="267"/>
      <c r="ACY250" s="267"/>
      <c r="ACZ250" s="267"/>
      <c r="ADA250" s="267"/>
      <c r="ADB250" s="267"/>
      <c r="ADC250" s="267"/>
      <c r="ADD250" s="267"/>
      <c r="ADE250" s="267"/>
      <c r="ADF250" s="267"/>
      <c r="ADG250" s="267"/>
      <c r="ADH250" s="267"/>
      <c r="ADI250" s="267"/>
      <c r="ADJ250" s="267"/>
      <c r="ADK250" s="267"/>
      <c r="ADL250" s="267"/>
      <c r="ADM250" s="267"/>
      <c r="ADN250" s="267"/>
      <c r="ADO250" s="267"/>
      <c r="ADP250" s="267"/>
      <c r="ADQ250" s="267"/>
      <c r="ADR250" s="267"/>
      <c r="ADS250" s="267"/>
      <c r="ADT250" s="267"/>
      <c r="ADU250" s="267"/>
      <c r="ADV250" s="267"/>
      <c r="ADW250" s="267"/>
      <c r="ADX250" s="267"/>
      <c r="ADY250" s="267"/>
      <c r="ADZ250" s="267"/>
      <c r="AEA250" s="267"/>
      <c r="AEB250" s="267"/>
      <c r="AEC250" s="267"/>
      <c r="AED250" s="267"/>
      <c r="AEE250" s="267"/>
      <c r="AEF250" s="267"/>
      <c r="AEG250" s="267"/>
      <c r="AEH250" s="267"/>
      <c r="AEI250" s="267"/>
      <c r="AEJ250" s="267"/>
      <c r="AEK250" s="267"/>
      <c r="AEL250" s="267"/>
      <c r="AEM250" s="267"/>
      <c r="AEN250" s="267"/>
      <c r="AEO250" s="267"/>
      <c r="AEP250" s="267"/>
      <c r="AEQ250" s="267"/>
      <c r="AER250" s="267"/>
      <c r="AES250" s="267"/>
      <c r="AET250" s="267"/>
      <c r="AEU250" s="267"/>
      <c r="AEV250" s="267"/>
      <c r="AEW250" s="267"/>
      <c r="AEX250" s="267"/>
      <c r="AEY250" s="267"/>
      <c r="AEZ250" s="267"/>
      <c r="AFA250" s="267"/>
      <c r="AFB250" s="267"/>
      <c r="AFC250" s="267"/>
      <c r="AFD250" s="267"/>
      <c r="AFE250" s="267"/>
      <c r="AFF250" s="267"/>
      <c r="AFG250" s="267"/>
      <c r="AFH250" s="267"/>
      <c r="AFI250" s="267"/>
      <c r="AFJ250" s="267"/>
      <c r="AFK250" s="267"/>
      <c r="AFL250" s="267"/>
      <c r="AFM250" s="267"/>
      <c r="AFN250" s="267"/>
      <c r="AFO250" s="267"/>
      <c r="AFP250" s="267"/>
      <c r="AFQ250" s="267"/>
      <c r="AFR250" s="267"/>
      <c r="AFS250" s="267"/>
      <c r="AFT250" s="267"/>
      <c r="AFU250" s="267"/>
      <c r="AFV250" s="267"/>
      <c r="AFW250" s="267"/>
      <c r="AFX250" s="267"/>
      <c r="AFY250" s="267"/>
      <c r="AFZ250" s="267"/>
      <c r="AGA250" s="267"/>
      <c r="AGB250" s="267"/>
      <c r="AGC250" s="267"/>
      <c r="AGD250" s="267"/>
      <c r="AGE250" s="267"/>
      <c r="AGF250" s="267"/>
      <c r="AGG250" s="267"/>
      <c r="AGH250" s="267"/>
      <c r="AGI250" s="267"/>
      <c r="AGJ250" s="267"/>
      <c r="AGK250" s="267"/>
      <c r="AGL250" s="267"/>
      <c r="AGM250" s="267"/>
      <c r="AGN250" s="267"/>
      <c r="AGO250" s="267"/>
      <c r="AGP250" s="267"/>
      <c r="AGQ250" s="267"/>
      <c r="AGR250" s="267"/>
      <c r="AGS250" s="267"/>
      <c r="AGT250" s="267"/>
      <c r="AGU250" s="267"/>
      <c r="AGV250" s="267"/>
      <c r="AGW250" s="267"/>
      <c r="AGX250" s="267"/>
      <c r="AGY250" s="267"/>
      <c r="AGZ250" s="267"/>
      <c r="AHA250" s="267"/>
      <c r="AHB250" s="267"/>
      <c r="AHC250" s="267"/>
      <c r="AHD250" s="267"/>
      <c r="AHE250" s="267"/>
      <c r="AHF250" s="267"/>
      <c r="AHG250" s="267"/>
      <c r="AHH250" s="267"/>
      <c r="AHI250" s="267"/>
      <c r="AHJ250" s="267"/>
      <c r="AHK250" s="267"/>
      <c r="AHL250" s="267"/>
      <c r="AHM250" s="267"/>
      <c r="AHN250" s="267"/>
      <c r="AHO250" s="267"/>
      <c r="AHP250" s="267"/>
      <c r="AHQ250" s="267"/>
      <c r="AHR250" s="267"/>
      <c r="AHS250" s="267"/>
      <c r="AHT250" s="267"/>
      <c r="AHU250" s="267"/>
      <c r="AHV250" s="267"/>
      <c r="AHW250" s="267"/>
      <c r="AHX250" s="267"/>
      <c r="AHY250" s="267"/>
      <c r="AHZ250" s="267"/>
      <c r="AIA250" s="267"/>
      <c r="AIB250" s="267"/>
      <c r="AIC250" s="267"/>
      <c r="AID250" s="267"/>
      <c r="AIE250" s="267"/>
      <c r="AIF250" s="267"/>
      <c r="AIG250" s="267"/>
      <c r="AIH250" s="267"/>
      <c r="AII250" s="267"/>
      <c r="AIJ250" s="267"/>
      <c r="AIK250" s="267"/>
      <c r="AIL250" s="267"/>
      <c r="AIM250" s="267"/>
      <c r="AIN250" s="267"/>
      <c r="AIO250" s="267"/>
      <c r="AIP250" s="267"/>
      <c r="AIQ250" s="267"/>
      <c r="AIR250" s="267"/>
      <c r="AIS250" s="267"/>
      <c r="AIT250" s="267"/>
      <c r="AIU250" s="267"/>
      <c r="AIV250" s="267"/>
      <c r="AIW250" s="267"/>
      <c r="AIX250" s="267"/>
      <c r="AIY250" s="267"/>
      <c r="AIZ250" s="267"/>
      <c r="AJA250" s="267"/>
      <c r="AJB250" s="267"/>
      <c r="AJC250" s="267"/>
      <c r="AJD250" s="267"/>
      <c r="AJE250" s="267"/>
      <c r="AJF250" s="267"/>
      <c r="AJG250" s="267"/>
      <c r="AJH250" s="267"/>
      <c r="AJI250" s="267"/>
      <c r="AJJ250" s="267"/>
      <c r="AJK250" s="267"/>
      <c r="AJL250" s="267"/>
      <c r="AJM250" s="267"/>
      <c r="AJN250" s="267"/>
      <c r="AJO250" s="267"/>
      <c r="AJP250" s="267"/>
      <c r="AJQ250" s="267"/>
      <c r="AJR250" s="267"/>
      <c r="AJS250" s="267"/>
      <c r="AJT250" s="267"/>
      <c r="AJU250" s="267"/>
      <c r="AJV250" s="267"/>
      <c r="AJW250" s="267"/>
      <c r="AJX250" s="267"/>
      <c r="AJY250" s="267"/>
      <c r="AJZ250" s="267"/>
      <c r="AKA250" s="267"/>
      <c r="AKB250" s="267"/>
      <c r="AKC250" s="267"/>
      <c r="AKD250" s="267"/>
      <c r="AKE250" s="267"/>
      <c r="AKF250" s="267"/>
      <c r="AKG250" s="267"/>
      <c r="AKH250" s="267"/>
      <c r="AKI250" s="267"/>
      <c r="AKJ250" s="267"/>
      <c r="AKK250" s="267"/>
      <c r="AKL250" s="267"/>
      <c r="AKM250" s="267"/>
      <c r="AKN250" s="267"/>
      <c r="AKO250" s="267"/>
      <c r="AKP250" s="267"/>
      <c r="AKQ250" s="267"/>
      <c r="AKR250" s="267"/>
      <c r="AKS250" s="267"/>
      <c r="AKT250" s="267"/>
      <c r="AKU250" s="267"/>
      <c r="AKV250" s="267"/>
      <c r="AKW250" s="267"/>
      <c r="AKX250" s="267"/>
      <c r="AKY250" s="267"/>
      <c r="AKZ250" s="267"/>
      <c r="ALA250" s="267"/>
      <c r="ALB250" s="267"/>
      <c r="ALC250" s="267"/>
      <c r="ALD250" s="267"/>
      <c r="ALE250" s="267"/>
      <c r="ALF250" s="267"/>
      <c r="ALG250" s="267"/>
      <c r="ALH250" s="267"/>
      <c r="ALI250" s="267"/>
      <c r="ALJ250" s="267"/>
      <c r="ALK250" s="267"/>
      <c r="ALL250" s="267"/>
      <c r="ALM250" s="267"/>
      <c r="ALN250" s="267"/>
      <c r="ALO250" s="267"/>
      <c r="ALP250" s="267"/>
      <c r="ALQ250" s="267"/>
      <c r="ALR250" s="267"/>
      <c r="ALS250" s="267"/>
      <c r="ALT250" s="267"/>
      <c r="ALU250" s="267"/>
      <c r="ALV250" s="267"/>
      <c r="ALW250" s="267"/>
      <c r="ALX250" s="267"/>
      <c r="ALY250" s="267"/>
      <c r="ALZ250" s="267"/>
      <c r="AMA250" s="267"/>
      <c r="AMB250" s="267"/>
      <c r="AMC250" s="267"/>
      <c r="AMD250" s="267"/>
      <c r="AME250" s="267"/>
      <c r="AMF250" s="267"/>
      <c r="AMG250" s="267"/>
      <c r="AMH250" s="267"/>
    </row>
    <row r="251" spans="1:1024" s="239" customFormat="1" ht="12.75">
      <c r="A251" s="1055" t="s">
        <v>2507</v>
      </c>
      <c r="B251" s="1007" t="s">
        <v>2508</v>
      </c>
      <c r="C251" s="1047">
        <v>495021000</v>
      </c>
      <c r="D251" s="1047">
        <v>1433367542.6800001</v>
      </c>
      <c r="E251" s="1047">
        <v>1928388542.6800001</v>
      </c>
      <c r="F251" s="1047">
        <v>837601705</v>
      </c>
      <c r="G251" s="1047">
        <v>1090786837.6800001</v>
      </c>
      <c r="H251" s="1054">
        <f t="shared" si="3"/>
        <v>0.43435318477672213</v>
      </c>
      <c r="I251" s="1007"/>
      <c r="J251" s="267"/>
      <c r="K251" s="267"/>
      <c r="L251" s="267"/>
      <c r="M251" s="267"/>
      <c r="N251" s="267"/>
      <c r="O251" s="267"/>
      <c r="P251" s="267"/>
      <c r="Q251" s="267"/>
      <c r="R251" s="267"/>
      <c r="S251" s="267"/>
      <c r="T251" s="267"/>
      <c r="U251" s="267"/>
      <c r="V251" s="267"/>
      <c r="W251" s="267"/>
      <c r="X251" s="267"/>
      <c r="Y251" s="267"/>
      <c r="Z251" s="267"/>
      <c r="AA251" s="267"/>
      <c r="AB251" s="267"/>
      <c r="AC251" s="267"/>
      <c r="AD251" s="267"/>
      <c r="AE251" s="267"/>
      <c r="AF251" s="267"/>
      <c r="AG251" s="267"/>
      <c r="AH251" s="267"/>
      <c r="AI251" s="267"/>
      <c r="AJ251" s="267"/>
      <c r="AK251" s="267"/>
      <c r="AL251" s="267"/>
      <c r="AM251" s="267"/>
      <c r="AN251" s="267"/>
      <c r="AO251" s="267"/>
      <c r="AP251" s="267"/>
      <c r="AQ251" s="267"/>
      <c r="AR251" s="267"/>
      <c r="AS251" s="267"/>
      <c r="AT251" s="267"/>
      <c r="AU251" s="267"/>
      <c r="AV251" s="267"/>
      <c r="AW251" s="267"/>
      <c r="AX251" s="267"/>
      <c r="AY251" s="267"/>
      <c r="AZ251" s="267"/>
      <c r="BA251" s="267"/>
      <c r="BB251" s="267"/>
      <c r="BC251" s="267"/>
      <c r="BD251" s="267"/>
      <c r="BE251" s="267"/>
      <c r="BF251" s="267"/>
      <c r="BG251" s="267"/>
      <c r="BH251" s="267"/>
      <c r="BI251" s="267"/>
      <c r="BJ251" s="267"/>
      <c r="BK251" s="267"/>
      <c r="BL251" s="267"/>
      <c r="BM251" s="267"/>
      <c r="BN251" s="267"/>
      <c r="BO251" s="267"/>
      <c r="BP251" s="267"/>
      <c r="BQ251" s="267"/>
      <c r="BR251" s="267"/>
      <c r="BS251" s="267"/>
      <c r="BT251" s="267"/>
      <c r="BU251" s="267"/>
      <c r="BV251" s="267"/>
      <c r="BW251" s="267"/>
      <c r="BX251" s="267"/>
      <c r="BY251" s="267"/>
      <c r="BZ251" s="267"/>
      <c r="CA251" s="267"/>
      <c r="CB251" s="267"/>
      <c r="CC251" s="267"/>
      <c r="CD251" s="267"/>
      <c r="CE251" s="267"/>
      <c r="CF251" s="267"/>
      <c r="CG251" s="267"/>
      <c r="CH251" s="267"/>
      <c r="CI251" s="267"/>
      <c r="CJ251" s="267"/>
      <c r="CK251" s="267"/>
      <c r="CL251" s="267"/>
      <c r="CM251" s="267"/>
      <c r="CN251" s="267"/>
      <c r="CO251" s="267"/>
      <c r="CP251" s="267"/>
      <c r="CQ251" s="267"/>
      <c r="CR251" s="267"/>
      <c r="CS251" s="267"/>
      <c r="CT251" s="267"/>
      <c r="CU251" s="267"/>
      <c r="CV251" s="267"/>
      <c r="CW251" s="267"/>
      <c r="CX251" s="267"/>
      <c r="CY251" s="267"/>
      <c r="CZ251" s="267"/>
      <c r="DA251" s="267"/>
      <c r="DB251" s="267"/>
      <c r="DC251" s="267"/>
      <c r="DD251" s="267"/>
      <c r="DE251" s="267"/>
      <c r="DF251" s="267"/>
      <c r="DG251" s="267"/>
      <c r="DH251" s="267"/>
      <c r="DI251" s="267"/>
      <c r="DJ251" s="267"/>
      <c r="DK251" s="267"/>
      <c r="DL251" s="267"/>
      <c r="DM251" s="267"/>
      <c r="DN251" s="267"/>
      <c r="DO251" s="267"/>
      <c r="DP251" s="267"/>
      <c r="DQ251" s="267"/>
      <c r="DR251" s="267"/>
      <c r="DS251" s="267"/>
      <c r="DT251" s="267"/>
      <c r="DU251" s="267"/>
      <c r="DV251" s="267"/>
      <c r="DW251" s="267"/>
      <c r="DX251" s="267"/>
      <c r="DY251" s="267"/>
      <c r="DZ251" s="267"/>
      <c r="EA251" s="267"/>
      <c r="EB251" s="267"/>
      <c r="EC251" s="267"/>
      <c r="ED251" s="267"/>
      <c r="EE251" s="267"/>
      <c r="EF251" s="267"/>
      <c r="EG251" s="267"/>
      <c r="EH251" s="267"/>
      <c r="EI251" s="267"/>
      <c r="EJ251" s="267"/>
      <c r="EK251" s="267"/>
      <c r="EL251" s="267"/>
      <c r="EM251" s="267"/>
      <c r="EN251" s="267"/>
      <c r="EO251" s="267"/>
      <c r="EP251" s="267"/>
      <c r="EQ251" s="267"/>
      <c r="ER251" s="267"/>
      <c r="ES251" s="267"/>
      <c r="ET251" s="267"/>
      <c r="EU251" s="267"/>
      <c r="EV251" s="267"/>
      <c r="EW251" s="267"/>
      <c r="EX251" s="267"/>
      <c r="EY251" s="267"/>
      <c r="EZ251" s="267"/>
      <c r="FA251" s="267"/>
      <c r="FB251" s="267"/>
      <c r="FC251" s="267"/>
      <c r="FD251" s="267"/>
      <c r="FE251" s="267"/>
      <c r="FF251" s="267"/>
      <c r="FG251" s="267"/>
      <c r="FH251" s="267"/>
      <c r="FI251" s="267"/>
      <c r="FJ251" s="267"/>
      <c r="FK251" s="267"/>
      <c r="FL251" s="267"/>
      <c r="FM251" s="267"/>
      <c r="FN251" s="267"/>
      <c r="FO251" s="267"/>
      <c r="FP251" s="267"/>
      <c r="FQ251" s="267"/>
      <c r="FR251" s="267"/>
      <c r="FS251" s="267"/>
      <c r="FT251" s="267"/>
      <c r="FU251" s="267"/>
      <c r="FV251" s="267"/>
      <c r="FW251" s="267"/>
      <c r="FX251" s="267"/>
      <c r="FY251" s="267"/>
      <c r="FZ251" s="267"/>
      <c r="GA251" s="267"/>
      <c r="GB251" s="267"/>
      <c r="GC251" s="267"/>
      <c r="GD251" s="267"/>
      <c r="GE251" s="267"/>
      <c r="GF251" s="267"/>
      <c r="GG251" s="267"/>
      <c r="GH251" s="267"/>
      <c r="GI251" s="267"/>
      <c r="GJ251" s="267"/>
      <c r="GK251" s="267"/>
      <c r="GL251" s="267"/>
      <c r="GM251" s="267"/>
      <c r="GN251" s="267"/>
      <c r="GO251" s="267"/>
      <c r="GP251" s="267"/>
      <c r="GQ251" s="267"/>
      <c r="GR251" s="267"/>
      <c r="GS251" s="267"/>
      <c r="GT251" s="267"/>
      <c r="GU251" s="267"/>
      <c r="GV251" s="267"/>
      <c r="GW251" s="267"/>
      <c r="GX251" s="267"/>
      <c r="GY251" s="267"/>
      <c r="GZ251" s="267"/>
      <c r="HA251" s="267"/>
      <c r="HB251" s="267"/>
      <c r="HC251" s="267"/>
      <c r="HD251" s="267"/>
      <c r="HE251" s="267"/>
      <c r="HF251" s="267"/>
      <c r="HG251" s="267"/>
      <c r="HH251" s="267"/>
      <c r="HI251" s="267"/>
      <c r="HJ251" s="267"/>
      <c r="HK251" s="267"/>
      <c r="HL251" s="267"/>
      <c r="HM251" s="267"/>
      <c r="HN251" s="267"/>
      <c r="HO251" s="267"/>
      <c r="HP251" s="267"/>
      <c r="HQ251" s="267"/>
      <c r="HR251" s="267"/>
      <c r="HS251" s="267"/>
      <c r="HT251" s="267"/>
      <c r="HU251" s="267"/>
      <c r="HV251" s="267"/>
      <c r="HW251" s="267"/>
      <c r="HX251" s="267"/>
      <c r="HY251" s="267"/>
      <c r="HZ251" s="267"/>
      <c r="IA251" s="267"/>
      <c r="IB251" s="267"/>
      <c r="IC251" s="267"/>
      <c r="ID251" s="267"/>
      <c r="IE251" s="267"/>
      <c r="IF251" s="267"/>
      <c r="IG251" s="267"/>
      <c r="IH251" s="267"/>
      <c r="II251" s="267"/>
      <c r="IJ251" s="267"/>
      <c r="IK251" s="267"/>
      <c r="IL251" s="267"/>
      <c r="IM251" s="267"/>
      <c r="IN251" s="267"/>
      <c r="IO251" s="267"/>
      <c r="IP251" s="267"/>
      <c r="IQ251" s="267"/>
      <c r="IR251" s="267"/>
      <c r="IS251" s="267"/>
      <c r="IT251" s="267"/>
      <c r="IU251" s="267"/>
      <c r="IV251" s="267"/>
      <c r="IW251" s="267"/>
      <c r="IX251" s="267"/>
      <c r="IY251" s="267"/>
      <c r="IZ251" s="267"/>
      <c r="JA251" s="267"/>
      <c r="JB251" s="267"/>
      <c r="JC251" s="267"/>
      <c r="JD251" s="267"/>
      <c r="JE251" s="267"/>
      <c r="JF251" s="267"/>
      <c r="JG251" s="267"/>
      <c r="JH251" s="267"/>
      <c r="JI251" s="267"/>
      <c r="JJ251" s="267"/>
      <c r="JK251" s="267"/>
      <c r="JL251" s="267"/>
      <c r="JM251" s="267"/>
      <c r="JN251" s="267"/>
      <c r="JO251" s="267"/>
      <c r="JP251" s="267"/>
      <c r="JQ251" s="267"/>
      <c r="JR251" s="267"/>
      <c r="JS251" s="267"/>
      <c r="JT251" s="267"/>
      <c r="JU251" s="267"/>
      <c r="JV251" s="267"/>
      <c r="JW251" s="267"/>
      <c r="JX251" s="267"/>
      <c r="JY251" s="267"/>
      <c r="JZ251" s="267"/>
      <c r="KA251" s="267"/>
      <c r="KB251" s="267"/>
      <c r="KC251" s="267"/>
      <c r="KD251" s="267"/>
      <c r="KE251" s="267"/>
      <c r="KF251" s="267"/>
      <c r="KG251" s="267"/>
      <c r="KH251" s="267"/>
      <c r="KI251" s="267"/>
      <c r="KJ251" s="267"/>
      <c r="KK251" s="267"/>
      <c r="KL251" s="267"/>
      <c r="KM251" s="267"/>
      <c r="KN251" s="267"/>
      <c r="KO251" s="267"/>
      <c r="KP251" s="267"/>
      <c r="KQ251" s="267"/>
      <c r="KR251" s="267"/>
      <c r="KS251" s="267"/>
      <c r="KT251" s="267"/>
      <c r="KU251" s="267"/>
      <c r="KV251" s="267"/>
      <c r="KW251" s="267"/>
      <c r="KX251" s="267"/>
      <c r="KY251" s="267"/>
      <c r="KZ251" s="267"/>
      <c r="LA251" s="267"/>
      <c r="LB251" s="267"/>
      <c r="LC251" s="267"/>
      <c r="LD251" s="267"/>
      <c r="LE251" s="267"/>
      <c r="LF251" s="267"/>
      <c r="LG251" s="267"/>
      <c r="LH251" s="267"/>
      <c r="LI251" s="267"/>
      <c r="LJ251" s="267"/>
      <c r="LK251" s="267"/>
      <c r="LL251" s="267"/>
      <c r="LM251" s="267"/>
      <c r="LN251" s="267"/>
      <c r="LO251" s="267"/>
      <c r="LP251" s="267"/>
      <c r="LQ251" s="267"/>
      <c r="LR251" s="267"/>
      <c r="LS251" s="267"/>
      <c r="LT251" s="267"/>
      <c r="LU251" s="267"/>
      <c r="LV251" s="267"/>
      <c r="LW251" s="267"/>
      <c r="LX251" s="267"/>
      <c r="LY251" s="267"/>
      <c r="LZ251" s="267"/>
      <c r="MA251" s="267"/>
      <c r="MB251" s="267"/>
      <c r="MC251" s="267"/>
      <c r="MD251" s="267"/>
      <c r="ME251" s="267"/>
      <c r="MF251" s="267"/>
      <c r="MG251" s="267"/>
      <c r="MH251" s="267"/>
      <c r="MI251" s="267"/>
      <c r="MJ251" s="267"/>
      <c r="MK251" s="267"/>
      <c r="ML251" s="267"/>
      <c r="MM251" s="267"/>
      <c r="MN251" s="267"/>
      <c r="MO251" s="267"/>
      <c r="MP251" s="267"/>
      <c r="MQ251" s="267"/>
      <c r="MR251" s="267"/>
      <c r="MS251" s="267"/>
      <c r="MT251" s="267"/>
      <c r="MU251" s="267"/>
      <c r="MV251" s="267"/>
      <c r="MW251" s="267"/>
      <c r="MX251" s="267"/>
      <c r="MY251" s="267"/>
      <c r="MZ251" s="267"/>
      <c r="NA251" s="267"/>
      <c r="NB251" s="267"/>
      <c r="NC251" s="267"/>
      <c r="ND251" s="267"/>
      <c r="NE251" s="267"/>
      <c r="NF251" s="267"/>
      <c r="NG251" s="267"/>
      <c r="NH251" s="267"/>
      <c r="NI251" s="267"/>
      <c r="NJ251" s="267"/>
      <c r="NK251" s="267"/>
      <c r="NL251" s="267"/>
      <c r="NM251" s="267"/>
      <c r="NN251" s="267"/>
      <c r="NO251" s="267"/>
      <c r="NP251" s="267"/>
      <c r="NQ251" s="267"/>
      <c r="NR251" s="267"/>
      <c r="NS251" s="267"/>
      <c r="NT251" s="267"/>
      <c r="NU251" s="267"/>
      <c r="NV251" s="267"/>
      <c r="NW251" s="267"/>
      <c r="NX251" s="267"/>
      <c r="NY251" s="267"/>
      <c r="NZ251" s="267"/>
      <c r="OA251" s="267"/>
      <c r="OB251" s="267"/>
      <c r="OC251" s="267"/>
      <c r="OD251" s="267"/>
      <c r="OE251" s="267"/>
      <c r="OF251" s="267"/>
      <c r="OG251" s="267"/>
      <c r="OH251" s="267"/>
      <c r="OI251" s="267"/>
      <c r="OJ251" s="267"/>
      <c r="OK251" s="267"/>
      <c r="OL251" s="267"/>
      <c r="OM251" s="267"/>
      <c r="ON251" s="267"/>
      <c r="OO251" s="267"/>
      <c r="OP251" s="267"/>
      <c r="OQ251" s="267"/>
      <c r="OR251" s="267"/>
      <c r="OS251" s="267"/>
      <c r="OT251" s="267"/>
      <c r="OU251" s="267"/>
      <c r="OV251" s="267"/>
      <c r="OW251" s="267"/>
      <c r="OX251" s="267"/>
      <c r="OY251" s="267"/>
      <c r="OZ251" s="267"/>
      <c r="PA251" s="267"/>
      <c r="PB251" s="267"/>
      <c r="PC251" s="267"/>
      <c r="PD251" s="267"/>
      <c r="PE251" s="267"/>
      <c r="PF251" s="267"/>
      <c r="PG251" s="267"/>
      <c r="PH251" s="267"/>
      <c r="PI251" s="267"/>
      <c r="PJ251" s="267"/>
      <c r="PK251" s="267"/>
      <c r="PL251" s="267"/>
      <c r="PM251" s="267"/>
      <c r="PN251" s="267"/>
      <c r="PO251" s="267"/>
      <c r="PP251" s="267"/>
      <c r="PQ251" s="267"/>
      <c r="PR251" s="267"/>
      <c r="PS251" s="267"/>
      <c r="PT251" s="267"/>
      <c r="PU251" s="267"/>
      <c r="PV251" s="267"/>
      <c r="PW251" s="267"/>
      <c r="PX251" s="267"/>
      <c r="PY251" s="267"/>
      <c r="PZ251" s="267"/>
      <c r="QA251" s="267"/>
      <c r="QB251" s="267"/>
      <c r="QC251" s="267"/>
      <c r="QD251" s="267"/>
      <c r="QE251" s="267"/>
      <c r="QF251" s="267"/>
      <c r="QG251" s="267"/>
      <c r="QH251" s="267"/>
      <c r="QI251" s="267"/>
      <c r="QJ251" s="267"/>
      <c r="QK251" s="267"/>
      <c r="QL251" s="267"/>
      <c r="QM251" s="267"/>
      <c r="QN251" s="267"/>
      <c r="QO251" s="267"/>
      <c r="QP251" s="267"/>
      <c r="QQ251" s="267"/>
      <c r="QR251" s="267"/>
      <c r="QS251" s="267"/>
      <c r="QT251" s="267"/>
      <c r="QU251" s="267"/>
      <c r="QV251" s="267"/>
      <c r="QW251" s="267"/>
      <c r="QX251" s="267"/>
      <c r="QY251" s="267"/>
      <c r="QZ251" s="267"/>
      <c r="RA251" s="267"/>
      <c r="RB251" s="267"/>
      <c r="RC251" s="267"/>
      <c r="RD251" s="267"/>
      <c r="RE251" s="267"/>
      <c r="RF251" s="267"/>
      <c r="RG251" s="267"/>
      <c r="RH251" s="267"/>
      <c r="RI251" s="267"/>
      <c r="RJ251" s="267"/>
      <c r="RK251" s="267"/>
      <c r="RL251" s="267"/>
      <c r="RM251" s="267"/>
      <c r="RN251" s="267"/>
      <c r="RO251" s="267"/>
      <c r="RP251" s="267"/>
      <c r="RQ251" s="267"/>
      <c r="RR251" s="267"/>
      <c r="RS251" s="267"/>
      <c r="RT251" s="267"/>
      <c r="RU251" s="267"/>
      <c r="RV251" s="267"/>
      <c r="RW251" s="267"/>
      <c r="RX251" s="267"/>
      <c r="RY251" s="267"/>
      <c r="RZ251" s="267"/>
      <c r="SA251" s="267"/>
      <c r="SB251" s="267"/>
      <c r="SC251" s="267"/>
      <c r="SD251" s="267"/>
      <c r="SE251" s="267"/>
      <c r="SF251" s="267"/>
      <c r="SG251" s="267"/>
      <c r="SH251" s="267"/>
      <c r="SI251" s="267"/>
      <c r="SJ251" s="267"/>
      <c r="SK251" s="267"/>
      <c r="SL251" s="267"/>
      <c r="SM251" s="267"/>
      <c r="SN251" s="267"/>
      <c r="SO251" s="267"/>
      <c r="SP251" s="267"/>
      <c r="SQ251" s="267"/>
      <c r="SR251" s="267"/>
      <c r="SS251" s="267"/>
      <c r="ST251" s="267"/>
      <c r="SU251" s="267"/>
      <c r="SV251" s="267"/>
      <c r="SW251" s="267"/>
      <c r="SX251" s="267"/>
      <c r="SY251" s="267"/>
      <c r="SZ251" s="267"/>
      <c r="TA251" s="267"/>
      <c r="TB251" s="267"/>
      <c r="TC251" s="267"/>
      <c r="TD251" s="267"/>
      <c r="TE251" s="267"/>
      <c r="TF251" s="267"/>
      <c r="TG251" s="267"/>
      <c r="TH251" s="267"/>
      <c r="TI251" s="267"/>
      <c r="TJ251" s="267"/>
      <c r="TK251" s="267"/>
      <c r="TL251" s="267"/>
      <c r="TM251" s="267"/>
      <c r="TN251" s="267"/>
      <c r="TO251" s="267"/>
      <c r="TP251" s="267"/>
      <c r="TQ251" s="267"/>
      <c r="TR251" s="267"/>
      <c r="TS251" s="267"/>
      <c r="TT251" s="267"/>
      <c r="TU251" s="267"/>
      <c r="TV251" s="267"/>
      <c r="TW251" s="267"/>
      <c r="TX251" s="267"/>
      <c r="TY251" s="267"/>
      <c r="TZ251" s="267"/>
      <c r="UA251" s="267"/>
      <c r="UB251" s="267"/>
      <c r="UC251" s="267"/>
      <c r="UD251" s="267"/>
      <c r="UE251" s="267"/>
      <c r="UF251" s="267"/>
      <c r="UG251" s="267"/>
      <c r="UH251" s="267"/>
      <c r="UI251" s="267"/>
      <c r="UJ251" s="267"/>
      <c r="UK251" s="267"/>
      <c r="UL251" s="267"/>
      <c r="UM251" s="267"/>
      <c r="UN251" s="267"/>
      <c r="UO251" s="267"/>
      <c r="UP251" s="267"/>
      <c r="UQ251" s="267"/>
      <c r="UR251" s="267"/>
      <c r="US251" s="267"/>
      <c r="UT251" s="267"/>
      <c r="UU251" s="267"/>
      <c r="UV251" s="267"/>
      <c r="UW251" s="267"/>
      <c r="UX251" s="267"/>
      <c r="UY251" s="267"/>
      <c r="UZ251" s="267"/>
      <c r="VA251" s="267"/>
      <c r="VB251" s="267"/>
      <c r="VC251" s="267"/>
      <c r="VD251" s="267"/>
      <c r="VE251" s="267"/>
      <c r="VF251" s="267"/>
      <c r="VG251" s="267"/>
      <c r="VH251" s="267"/>
      <c r="VI251" s="267"/>
      <c r="VJ251" s="267"/>
      <c r="VK251" s="267"/>
      <c r="VL251" s="267"/>
      <c r="VM251" s="267"/>
      <c r="VN251" s="267"/>
      <c r="VO251" s="267"/>
      <c r="VP251" s="267"/>
      <c r="VQ251" s="267"/>
      <c r="VR251" s="267"/>
      <c r="VS251" s="267"/>
      <c r="VT251" s="267"/>
      <c r="VU251" s="267"/>
      <c r="VV251" s="267"/>
      <c r="VW251" s="267"/>
      <c r="VX251" s="267"/>
      <c r="VY251" s="267"/>
      <c r="VZ251" s="267"/>
      <c r="WA251" s="267"/>
      <c r="WB251" s="267"/>
      <c r="WC251" s="267"/>
      <c r="WD251" s="267"/>
      <c r="WE251" s="267"/>
      <c r="WF251" s="267"/>
      <c r="WG251" s="267"/>
      <c r="WH251" s="267"/>
      <c r="WI251" s="267"/>
      <c r="WJ251" s="267"/>
      <c r="WK251" s="267"/>
      <c r="WL251" s="267"/>
      <c r="WM251" s="267"/>
      <c r="WN251" s="267"/>
      <c r="WO251" s="267"/>
      <c r="WP251" s="267"/>
      <c r="WQ251" s="267"/>
      <c r="WR251" s="267"/>
      <c r="WS251" s="267"/>
      <c r="WT251" s="267"/>
      <c r="WU251" s="267"/>
      <c r="WV251" s="267"/>
      <c r="WW251" s="267"/>
      <c r="WX251" s="267"/>
      <c r="WY251" s="267"/>
      <c r="WZ251" s="267"/>
      <c r="XA251" s="267"/>
      <c r="XB251" s="267"/>
      <c r="XC251" s="267"/>
      <c r="XD251" s="267"/>
      <c r="XE251" s="267"/>
      <c r="XF251" s="267"/>
      <c r="XG251" s="267"/>
      <c r="XH251" s="267"/>
      <c r="XI251" s="267"/>
      <c r="XJ251" s="267"/>
      <c r="XK251" s="267"/>
      <c r="XL251" s="267"/>
      <c r="XM251" s="267"/>
      <c r="XN251" s="267"/>
      <c r="XO251" s="267"/>
      <c r="XP251" s="267"/>
      <c r="XQ251" s="267"/>
      <c r="XR251" s="267"/>
      <c r="XS251" s="267"/>
      <c r="XT251" s="267"/>
      <c r="XU251" s="267"/>
      <c r="XV251" s="267"/>
      <c r="XW251" s="267"/>
      <c r="XX251" s="267"/>
      <c r="XY251" s="267"/>
      <c r="XZ251" s="267"/>
      <c r="YA251" s="267"/>
      <c r="YB251" s="267"/>
      <c r="YC251" s="267"/>
      <c r="YD251" s="267"/>
      <c r="YE251" s="267"/>
      <c r="YF251" s="267"/>
      <c r="YG251" s="267"/>
      <c r="YH251" s="267"/>
      <c r="YI251" s="267"/>
      <c r="YJ251" s="267"/>
      <c r="YK251" s="267"/>
      <c r="YL251" s="267"/>
      <c r="YM251" s="267"/>
      <c r="YN251" s="267"/>
      <c r="YO251" s="267"/>
      <c r="YP251" s="267"/>
      <c r="YQ251" s="267"/>
      <c r="YR251" s="267"/>
      <c r="YS251" s="267"/>
      <c r="YT251" s="267"/>
      <c r="YU251" s="267"/>
      <c r="YV251" s="267"/>
      <c r="YW251" s="267"/>
      <c r="YX251" s="267"/>
      <c r="YY251" s="267"/>
      <c r="YZ251" s="267"/>
      <c r="ZA251" s="267"/>
      <c r="ZB251" s="267"/>
      <c r="ZC251" s="267"/>
      <c r="ZD251" s="267"/>
      <c r="ZE251" s="267"/>
      <c r="ZF251" s="267"/>
      <c r="ZG251" s="267"/>
      <c r="ZH251" s="267"/>
      <c r="ZI251" s="267"/>
      <c r="ZJ251" s="267"/>
      <c r="ZK251" s="267"/>
      <c r="ZL251" s="267"/>
      <c r="ZM251" s="267"/>
      <c r="ZN251" s="267"/>
      <c r="ZO251" s="267"/>
      <c r="ZP251" s="267"/>
      <c r="ZQ251" s="267"/>
      <c r="ZR251" s="267"/>
      <c r="ZS251" s="267"/>
      <c r="ZT251" s="267"/>
      <c r="ZU251" s="267"/>
      <c r="ZV251" s="267"/>
      <c r="ZW251" s="267"/>
      <c r="ZX251" s="267"/>
      <c r="ZY251" s="267"/>
      <c r="ZZ251" s="267"/>
      <c r="AAA251" s="267"/>
      <c r="AAB251" s="267"/>
      <c r="AAC251" s="267"/>
      <c r="AAD251" s="267"/>
      <c r="AAE251" s="267"/>
      <c r="AAF251" s="267"/>
      <c r="AAG251" s="267"/>
      <c r="AAH251" s="267"/>
      <c r="AAI251" s="267"/>
      <c r="AAJ251" s="267"/>
      <c r="AAK251" s="267"/>
      <c r="AAL251" s="267"/>
      <c r="AAM251" s="267"/>
      <c r="AAN251" s="267"/>
      <c r="AAO251" s="267"/>
      <c r="AAP251" s="267"/>
      <c r="AAQ251" s="267"/>
      <c r="AAR251" s="267"/>
      <c r="AAS251" s="267"/>
      <c r="AAT251" s="267"/>
      <c r="AAU251" s="267"/>
      <c r="AAV251" s="267"/>
      <c r="AAW251" s="267"/>
      <c r="AAX251" s="267"/>
      <c r="AAY251" s="267"/>
      <c r="AAZ251" s="267"/>
      <c r="ABA251" s="267"/>
      <c r="ABB251" s="267"/>
      <c r="ABC251" s="267"/>
      <c r="ABD251" s="267"/>
      <c r="ABE251" s="267"/>
      <c r="ABF251" s="267"/>
      <c r="ABG251" s="267"/>
      <c r="ABH251" s="267"/>
      <c r="ABI251" s="267"/>
      <c r="ABJ251" s="267"/>
      <c r="ABK251" s="267"/>
      <c r="ABL251" s="267"/>
      <c r="ABM251" s="267"/>
      <c r="ABN251" s="267"/>
      <c r="ABO251" s="267"/>
      <c r="ABP251" s="267"/>
      <c r="ABQ251" s="267"/>
      <c r="ABR251" s="267"/>
      <c r="ABS251" s="267"/>
      <c r="ABT251" s="267"/>
      <c r="ABU251" s="267"/>
      <c r="ABV251" s="267"/>
      <c r="ABW251" s="267"/>
      <c r="ABX251" s="267"/>
      <c r="ABY251" s="267"/>
      <c r="ABZ251" s="267"/>
      <c r="ACA251" s="267"/>
      <c r="ACB251" s="267"/>
      <c r="ACC251" s="267"/>
      <c r="ACD251" s="267"/>
      <c r="ACE251" s="267"/>
      <c r="ACF251" s="267"/>
      <c r="ACG251" s="267"/>
      <c r="ACH251" s="267"/>
      <c r="ACI251" s="267"/>
      <c r="ACJ251" s="267"/>
      <c r="ACK251" s="267"/>
      <c r="ACL251" s="267"/>
      <c r="ACM251" s="267"/>
      <c r="ACN251" s="267"/>
      <c r="ACO251" s="267"/>
      <c r="ACP251" s="267"/>
      <c r="ACQ251" s="267"/>
      <c r="ACR251" s="267"/>
      <c r="ACS251" s="267"/>
      <c r="ACT251" s="267"/>
      <c r="ACU251" s="267"/>
      <c r="ACV251" s="267"/>
      <c r="ACW251" s="267"/>
      <c r="ACX251" s="267"/>
      <c r="ACY251" s="267"/>
      <c r="ACZ251" s="267"/>
      <c r="ADA251" s="267"/>
      <c r="ADB251" s="267"/>
      <c r="ADC251" s="267"/>
      <c r="ADD251" s="267"/>
      <c r="ADE251" s="267"/>
      <c r="ADF251" s="267"/>
      <c r="ADG251" s="267"/>
      <c r="ADH251" s="267"/>
      <c r="ADI251" s="267"/>
      <c r="ADJ251" s="267"/>
      <c r="ADK251" s="267"/>
      <c r="ADL251" s="267"/>
      <c r="ADM251" s="267"/>
      <c r="ADN251" s="267"/>
      <c r="ADO251" s="267"/>
      <c r="ADP251" s="267"/>
      <c r="ADQ251" s="267"/>
      <c r="ADR251" s="267"/>
      <c r="ADS251" s="267"/>
      <c r="ADT251" s="267"/>
      <c r="ADU251" s="267"/>
      <c r="ADV251" s="267"/>
      <c r="ADW251" s="267"/>
      <c r="ADX251" s="267"/>
      <c r="ADY251" s="267"/>
      <c r="ADZ251" s="267"/>
      <c r="AEA251" s="267"/>
      <c r="AEB251" s="267"/>
      <c r="AEC251" s="267"/>
      <c r="AED251" s="267"/>
      <c r="AEE251" s="267"/>
      <c r="AEF251" s="267"/>
      <c r="AEG251" s="267"/>
      <c r="AEH251" s="267"/>
      <c r="AEI251" s="267"/>
      <c r="AEJ251" s="267"/>
      <c r="AEK251" s="267"/>
      <c r="AEL251" s="267"/>
      <c r="AEM251" s="267"/>
      <c r="AEN251" s="267"/>
      <c r="AEO251" s="267"/>
      <c r="AEP251" s="267"/>
      <c r="AEQ251" s="267"/>
      <c r="AER251" s="267"/>
      <c r="AES251" s="267"/>
      <c r="AET251" s="267"/>
      <c r="AEU251" s="267"/>
      <c r="AEV251" s="267"/>
      <c r="AEW251" s="267"/>
      <c r="AEX251" s="267"/>
      <c r="AEY251" s="267"/>
      <c r="AEZ251" s="267"/>
      <c r="AFA251" s="267"/>
      <c r="AFB251" s="267"/>
      <c r="AFC251" s="267"/>
      <c r="AFD251" s="267"/>
      <c r="AFE251" s="267"/>
      <c r="AFF251" s="267"/>
      <c r="AFG251" s="267"/>
      <c r="AFH251" s="267"/>
      <c r="AFI251" s="267"/>
      <c r="AFJ251" s="267"/>
      <c r="AFK251" s="267"/>
      <c r="AFL251" s="267"/>
      <c r="AFM251" s="267"/>
      <c r="AFN251" s="267"/>
      <c r="AFO251" s="267"/>
      <c r="AFP251" s="267"/>
      <c r="AFQ251" s="267"/>
      <c r="AFR251" s="267"/>
      <c r="AFS251" s="267"/>
      <c r="AFT251" s="267"/>
      <c r="AFU251" s="267"/>
      <c r="AFV251" s="267"/>
      <c r="AFW251" s="267"/>
      <c r="AFX251" s="267"/>
      <c r="AFY251" s="267"/>
      <c r="AFZ251" s="267"/>
      <c r="AGA251" s="267"/>
      <c r="AGB251" s="267"/>
      <c r="AGC251" s="267"/>
      <c r="AGD251" s="267"/>
      <c r="AGE251" s="267"/>
      <c r="AGF251" s="267"/>
      <c r="AGG251" s="267"/>
      <c r="AGH251" s="267"/>
      <c r="AGI251" s="267"/>
      <c r="AGJ251" s="267"/>
      <c r="AGK251" s="267"/>
      <c r="AGL251" s="267"/>
      <c r="AGM251" s="267"/>
      <c r="AGN251" s="267"/>
      <c r="AGO251" s="267"/>
      <c r="AGP251" s="267"/>
      <c r="AGQ251" s="267"/>
      <c r="AGR251" s="267"/>
      <c r="AGS251" s="267"/>
      <c r="AGT251" s="267"/>
      <c r="AGU251" s="267"/>
      <c r="AGV251" s="267"/>
      <c r="AGW251" s="267"/>
      <c r="AGX251" s="267"/>
      <c r="AGY251" s="267"/>
      <c r="AGZ251" s="267"/>
      <c r="AHA251" s="267"/>
      <c r="AHB251" s="267"/>
      <c r="AHC251" s="267"/>
      <c r="AHD251" s="267"/>
      <c r="AHE251" s="267"/>
      <c r="AHF251" s="267"/>
      <c r="AHG251" s="267"/>
      <c r="AHH251" s="267"/>
      <c r="AHI251" s="267"/>
      <c r="AHJ251" s="267"/>
      <c r="AHK251" s="267"/>
      <c r="AHL251" s="267"/>
      <c r="AHM251" s="267"/>
      <c r="AHN251" s="267"/>
      <c r="AHO251" s="267"/>
      <c r="AHP251" s="267"/>
      <c r="AHQ251" s="267"/>
      <c r="AHR251" s="267"/>
      <c r="AHS251" s="267"/>
      <c r="AHT251" s="267"/>
      <c r="AHU251" s="267"/>
      <c r="AHV251" s="267"/>
      <c r="AHW251" s="267"/>
      <c r="AHX251" s="267"/>
      <c r="AHY251" s="267"/>
      <c r="AHZ251" s="267"/>
      <c r="AIA251" s="267"/>
      <c r="AIB251" s="267"/>
      <c r="AIC251" s="267"/>
      <c r="AID251" s="267"/>
      <c r="AIE251" s="267"/>
      <c r="AIF251" s="267"/>
      <c r="AIG251" s="267"/>
      <c r="AIH251" s="267"/>
      <c r="AII251" s="267"/>
      <c r="AIJ251" s="267"/>
      <c r="AIK251" s="267"/>
      <c r="AIL251" s="267"/>
      <c r="AIM251" s="267"/>
      <c r="AIN251" s="267"/>
      <c r="AIO251" s="267"/>
      <c r="AIP251" s="267"/>
      <c r="AIQ251" s="267"/>
      <c r="AIR251" s="267"/>
      <c r="AIS251" s="267"/>
      <c r="AIT251" s="267"/>
      <c r="AIU251" s="267"/>
      <c r="AIV251" s="267"/>
      <c r="AIW251" s="267"/>
      <c r="AIX251" s="267"/>
      <c r="AIY251" s="267"/>
      <c r="AIZ251" s="267"/>
      <c r="AJA251" s="267"/>
      <c r="AJB251" s="267"/>
      <c r="AJC251" s="267"/>
      <c r="AJD251" s="267"/>
      <c r="AJE251" s="267"/>
      <c r="AJF251" s="267"/>
      <c r="AJG251" s="267"/>
      <c r="AJH251" s="267"/>
      <c r="AJI251" s="267"/>
      <c r="AJJ251" s="267"/>
      <c r="AJK251" s="267"/>
      <c r="AJL251" s="267"/>
      <c r="AJM251" s="267"/>
      <c r="AJN251" s="267"/>
      <c r="AJO251" s="267"/>
      <c r="AJP251" s="267"/>
      <c r="AJQ251" s="267"/>
      <c r="AJR251" s="267"/>
      <c r="AJS251" s="267"/>
      <c r="AJT251" s="267"/>
      <c r="AJU251" s="267"/>
      <c r="AJV251" s="267"/>
      <c r="AJW251" s="267"/>
      <c r="AJX251" s="267"/>
      <c r="AJY251" s="267"/>
      <c r="AJZ251" s="267"/>
      <c r="AKA251" s="267"/>
      <c r="AKB251" s="267"/>
      <c r="AKC251" s="267"/>
      <c r="AKD251" s="267"/>
      <c r="AKE251" s="267"/>
      <c r="AKF251" s="267"/>
      <c r="AKG251" s="267"/>
      <c r="AKH251" s="267"/>
      <c r="AKI251" s="267"/>
      <c r="AKJ251" s="267"/>
      <c r="AKK251" s="267"/>
      <c r="AKL251" s="267"/>
      <c r="AKM251" s="267"/>
      <c r="AKN251" s="267"/>
      <c r="AKO251" s="267"/>
      <c r="AKP251" s="267"/>
      <c r="AKQ251" s="267"/>
      <c r="AKR251" s="267"/>
      <c r="AKS251" s="267"/>
      <c r="AKT251" s="267"/>
      <c r="AKU251" s="267"/>
      <c r="AKV251" s="267"/>
      <c r="AKW251" s="267"/>
      <c r="AKX251" s="267"/>
      <c r="AKY251" s="267"/>
      <c r="AKZ251" s="267"/>
      <c r="ALA251" s="267"/>
      <c r="ALB251" s="267"/>
      <c r="ALC251" s="267"/>
      <c r="ALD251" s="267"/>
      <c r="ALE251" s="267"/>
      <c r="ALF251" s="267"/>
      <c r="ALG251" s="267"/>
      <c r="ALH251" s="267"/>
      <c r="ALI251" s="267"/>
      <c r="ALJ251" s="267"/>
      <c r="ALK251" s="267"/>
      <c r="ALL251" s="267"/>
      <c r="ALM251" s="267"/>
      <c r="ALN251" s="267"/>
      <c r="ALO251" s="267"/>
      <c r="ALP251" s="267"/>
      <c r="ALQ251" s="267"/>
      <c r="ALR251" s="267"/>
      <c r="ALS251" s="267"/>
      <c r="ALT251" s="267"/>
      <c r="ALU251" s="267"/>
      <c r="ALV251" s="267"/>
      <c r="ALW251" s="267"/>
      <c r="ALX251" s="267"/>
      <c r="ALY251" s="267"/>
      <c r="ALZ251" s="267"/>
      <c r="AMA251" s="267"/>
      <c r="AMB251" s="267"/>
      <c r="AMC251" s="267"/>
      <c r="AMD251" s="267"/>
      <c r="AME251" s="267"/>
      <c r="AMF251" s="267"/>
      <c r="AMG251" s="267"/>
      <c r="AMH251" s="267"/>
    </row>
    <row r="252" spans="1:1024" s="286" customFormat="1" ht="12.75">
      <c r="A252" s="1012" t="s">
        <v>2509</v>
      </c>
      <c r="B252" s="1007" t="s">
        <v>2508</v>
      </c>
      <c r="C252" s="1047">
        <v>495021000</v>
      </c>
      <c r="D252" s="1047">
        <v>1433367542.6800001</v>
      </c>
      <c r="E252" s="1047">
        <v>1928388542.6800001</v>
      </c>
      <c r="F252" s="1047">
        <v>837601705</v>
      </c>
      <c r="G252" s="1047">
        <v>1090786837.6800001</v>
      </c>
      <c r="H252" s="1054">
        <f t="shared" si="3"/>
        <v>0.43435318477672213</v>
      </c>
      <c r="I252" s="1007"/>
      <c r="AMI252" s="266"/>
      <c r="AMJ252" s="266"/>
    </row>
    <row r="253" spans="1:1024" s="281" customFormat="1" ht="12.75">
      <c r="A253" s="1055" t="s">
        <v>2510</v>
      </c>
      <c r="B253" s="1007" t="s">
        <v>8440</v>
      </c>
      <c r="C253" s="1047">
        <v>603428721</v>
      </c>
      <c r="D253" s="1047">
        <v>1507344494.8599999</v>
      </c>
      <c r="E253" s="1047">
        <v>2110773215.8599999</v>
      </c>
      <c r="F253" s="1047">
        <v>1606976037.8499999</v>
      </c>
      <c r="G253" s="1047">
        <v>503797178.00999999</v>
      </c>
      <c r="H253" s="1054">
        <f t="shared" si="3"/>
        <v>0.76132102955232162</v>
      </c>
      <c r="I253" s="1007"/>
      <c r="AMI253" s="239"/>
      <c r="AMJ253" s="239"/>
    </row>
    <row r="254" spans="1:1024" s="287" customFormat="1" ht="12.75">
      <c r="A254" s="1012" t="s">
        <v>2511</v>
      </c>
      <c r="B254" s="1007" t="s">
        <v>8440</v>
      </c>
      <c r="C254" s="1047">
        <v>603428721</v>
      </c>
      <c r="D254" s="1047">
        <v>1507344494.8599999</v>
      </c>
      <c r="E254" s="1047">
        <v>2110773215.8599999</v>
      </c>
      <c r="F254" s="1047">
        <v>1606976037.8499999</v>
      </c>
      <c r="G254" s="1047">
        <v>503797178.00999999</v>
      </c>
      <c r="H254" s="1054">
        <f t="shared" si="3"/>
        <v>0.76132102955232162</v>
      </c>
      <c r="I254" s="1007"/>
      <c r="AMI254" s="239"/>
      <c r="AMJ254" s="239"/>
    </row>
    <row r="255" spans="1:1024" s="239" customFormat="1" ht="12.75">
      <c r="A255" s="1055" t="s">
        <v>2512</v>
      </c>
      <c r="B255" s="1007" t="s">
        <v>2513</v>
      </c>
      <c r="C255" s="1047">
        <v>442498818.87</v>
      </c>
      <c r="D255" s="1047">
        <v>949359348.25</v>
      </c>
      <c r="E255" s="1047">
        <v>1391858167.1199999</v>
      </c>
      <c r="F255" s="1047">
        <v>1142753168.77</v>
      </c>
      <c r="G255" s="1047">
        <v>249104998.34999999</v>
      </c>
      <c r="H255" s="1054">
        <f t="shared" si="3"/>
        <v>0.82102702399236405</v>
      </c>
      <c r="I255" s="1007"/>
      <c r="J255" s="267"/>
      <c r="K255" s="267"/>
      <c r="L255" s="267"/>
      <c r="M255" s="267"/>
      <c r="N255" s="267"/>
      <c r="O255" s="267"/>
      <c r="P255" s="267"/>
      <c r="Q255" s="267"/>
      <c r="R255" s="267"/>
      <c r="S255" s="267"/>
      <c r="T255" s="267"/>
      <c r="U255" s="267"/>
      <c r="V255" s="267"/>
      <c r="W255" s="267"/>
      <c r="X255" s="267"/>
      <c r="Y255" s="267"/>
      <c r="Z255" s="267"/>
      <c r="AA255" s="267"/>
      <c r="AB255" s="267"/>
      <c r="AC255" s="267"/>
      <c r="AD255" s="267"/>
      <c r="AE255" s="267"/>
      <c r="AF255" s="267"/>
      <c r="AG255" s="267"/>
      <c r="AH255" s="267"/>
      <c r="AI255" s="267"/>
      <c r="AJ255" s="267"/>
      <c r="AK255" s="267"/>
      <c r="AL255" s="267"/>
      <c r="AM255" s="267"/>
      <c r="AN255" s="267"/>
      <c r="AO255" s="267"/>
      <c r="AP255" s="267"/>
      <c r="AQ255" s="267"/>
      <c r="AR255" s="267"/>
      <c r="AS255" s="267"/>
      <c r="AT255" s="267"/>
      <c r="AU255" s="267"/>
      <c r="AV255" s="267"/>
      <c r="AW255" s="267"/>
      <c r="AX255" s="267"/>
      <c r="AY255" s="267"/>
      <c r="AZ255" s="267"/>
      <c r="BA255" s="267"/>
      <c r="BB255" s="267"/>
      <c r="BC255" s="267"/>
      <c r="BD255" s="267"/>
      <c r="BE255" s="267"/>
      <c r="BF255" s="267"/>
      <c r="BG255" s="267"/>
      <c r="BH255" s="267"/>
      <c r="BI255" s="267"/>
      <c r="BJ255" s="267"/>
      <c r="BK255" s="267"/>
      <c r="BL255" s="267"/>
      <c r="BM255" s="267"/>
      <c r="BN255" s="267"/>
      <c r="BO255" s="267"/>
      <c r="BP255" s="267"/>
      <c r="BQ255" s="267"/>
      <c r="BR255" s="267"/>
      <c r="BS255" s="267"/>
      <c r="BT255" s="267"/>
      <c r="BU255" s="267"/>
      <c r="BV255" s="267"/>
      <c r="BW255" s="267"/>
      <c r="BX255" s="267"/>
      <c r="BY255" s="267"/>
      <c r="BZ255" s="267"/>
      <c r="CA255" s="267"/>
      <c r="CB255" s="267"/>
      <c r="CC255" s="267"/>
      <c r="CD255" s="267"/>
      <c r="CE255" s="267"/>
      <c r="CF255" s="267"/>
      <c r="CG255" s="267"/>
      <c r="CH255" s="267"/>
      <c r="CI255" s="267"/>
      <c r="CJ255" s="267"/>
      <c r="CK255" s="267"/>
      <c r="CL255" s="267"/>
      <c r="CM255" s="267"/>
      <c r="CN255" s="267"/>
      <c r="CO255" s="267"/>
      <c r="CP255" s="267"/>
      <c r="CQ255" s="267"/>
      <c r="CR255" s="267"/>
      <c r="CS255" s="267"/>
      <c r="CT255" s="267"/>
      <c r="CU255" s="267"/>
      <c r="CV255" s="267"/>
      <c r="CW255" s="267"/>
      <c r="CX255" s="267"/>
      <c r="CY255" s="267"/>
      <c r="CZ255" s="267"/>
      <c r="DA255" s="267"/>
      <c r="DB255" s="267"/>
      <c r="DC255" s="267"/>
      <c r="DD255" s="267"/>
      <c r="DE255" s="267"/>
      <c r="DF255" s="267"/>
      <c r="DG255" s="267"/>
      <c r="DH255" s="267"/>
      <c r="DI255" s="267"/>
      <c r="DJ255" s="267"/>
      <c r="DK255" s="267"/>
      <c r="DL255" s="267"/>
      <c r="DM255" s="267"/>
      <c r="DN255" s="267"/>
      <c r="DO255" s="267"/>
      <c r="DP255" s="267"/>
      <c r="DQ255" s="267"/>
      <c r="DR255" s="267"/>
      <c r="DS255" s="267"/>
      <c r="DT255" s="267"/>
      <c r="DU255" s="267"/>
      <c r="DV255" s="267"/>
      <c r="DW255" s="267"/>
      <c r="DX255" s="267"/>
      <c r="DY255" s="267"/>
      <c r="DZ255" s="267"/>
      <c r="EA255" s="267"/>
      <c r="EB255" s="267"/>
      <c r="EC255" s="267"/>
      <c r="ED255" s="267"/>
      <c r="EE255" s="267"/>
      <c r="EF255" s="267"/>
      <c r="EG255" s="267"/>
      <c r="EH255" s="267"/>
      <c r="EI255" s="267"/>
      <c r="EJ255" s="267"/>
      <c r="EK255" s="267"/>
      <c r="EL255" s="267"/>
      <c r="EM255" s="267"/>
      <c r="EN255" s="267"/>
      <c r="EO255" s="267"/>
      <c r="EP255" s="267"/>
      <c r="EQ255" s="267"/>
      <c r="ER255" s="267"/>
      <c r="ES255" s="267"/>
      <c r="ET255" s="267"/>
      <c r="EU255" s="267"/>
      <c r="EV255" s="267"/>
      <c r="EW255" s="267"/>
      <c r="EX255" s="267"/>
      <c r="EY255" s="267"/>
      <c r="EZ255" s="267"/>
      <c r="FA255" s="267"/>
      <c r="FB255" s="267"/>
      <c r="FC255" s="267"/>
      <c r="FD255" s="267"/>
      <c r="FE255" s="267"/>
      <c r="FF255" s="267"/>
      <c r="FG255" s="267"/>
      <c r="FH255" s="267"/>
      <c r="FI255" s="267"/>
      <c r="FJ255" s="267"/>
      <c r="FK255" s="267"/>
      <c r="FL255" s="267"/>
      <c r="FM255" s="267"/>
      <c r="FN255" s="267"/>
      <c r="FO255" s="267"/>
      <c r="FP255" s="267"/>
      <c r="FQ255" s="267"/>
      <c r="FR255" s="267"/>
      <c r="FS255" s="267"/>
      <c r="FT255" s="267"/>
      <c r="FU255" s="267"/>
      <c r="FV255" s="267"/>
      <c r="FW255" s="267"/>
      <c r="FX255" s="267"/>
      <c r="FY255" s="267"/>
      <c r="FZ255" s="267"/>
      <c r="GA255" s="267"/>
      <c r="GB255" s="267"/>
      <c r="GC255" s="267"/>
      <c r="GD255" s="267"/>
      <c r="GE255" s="267"/>
      <c r="GF255" s="267"/>
      <c r="GG255" s="267"/>
      <c r="GH255" s="267"/>
      <c r="GI255" s="267"/>
      <c r="GJ255" s="267"/>
      <c r="GK255" s="267"/>
      <c r="GL255" s="267"/>
      <c r="GM255" s="267"/>
      <c r="GN255" s="267"/>
      <c r="GO255" s="267"/>
      <c r="GP255" s="267"/>
      <c r="GQ255" s="267"/>
      <c r="GR255" s="267"/>
      <c r="GS255" s="267"/>
      <c r="GT255" s="267"/>
      <c r="GU255" s="267"/>
      <c r="GV255" s="267"/>
      <c r="GW255" s="267"/>
      <c r="GX255" s="267"/>
      <c r="GY255" s="267"/>
      <c r="GZ255" s="267"/>
      <c r="HA255" s="267"/>
      <c r="HB255" s="267"/>
      <c r="HC255" s="267"/>
      <c r="HD255" s="267"/>
      <c r="HE255" s="267"/>
      <c r="HF255" s="267"/>
      <c r="HG255" s="267"/>
      <c r="HH255" s="267"/>
      <c r="HI255" s="267"/>
      <c r="HJ255" s="267"/>
      <c r="HK255" s="267"/>
      <c r="HL255" s="267"/>
      <c r="HM255" s="267"/>
      <c r="HN255" s="267"/>
      <c r="HO255" s="267"/>
      <c r="HP255" s="267"/>
      <c r="HQ255" s="267"/>
      <c r="HR255" s="267"/>
      <c r="HS255" s="267"/>
      <c r="HT255" s="267"/>
      <c r="HU255" s="267"/>
      <c r="HV255" s="267"/>
      <c r="HW255" s="267"/>
      <c r="HX255" s="267"/>
      <c r="HY255" s="267"/>
      <c r="HZ255" s="267"/>
      <c r="IA255" s="267"/>
      <c r="IB255" s="267"/>
      <c r="IC255" s="267"/>
      <c r="ID255" s="267"/>
      <c r="IE255" s="267"/>
      <c r="IF255" s="267"/>
      <c r="IG255" s="267"/>
      <c r="IH255" s="267"/>
      <c r="II255" s="267"/>
      <c r="IJ255" s="267"/>
      <c r="IK255" s="267"/>
      <c r="IL255" s="267"/>
      <c r="IM255" s="267"/>
      <c r="IN255" s="267"/>
      <c r="IO255" s="267"/>
      <c r="IP255" s="267"/>
      <c r="IQ255" s="267"/>
      <c r="IR255" s="267"/>
      <c r="IS255" s="267"/>
      <c r="IT255" s="267"/>
      <c r="IU255" s="267"/>
      <c r="IV255" s="267"/>
      <c r="IW255" s="267"/>
      <c r="IX255" s="267"/>
      <c r="IY255" s="267"/>
      <c r="IZ255" s="267"/>
      <c r="JA255" s="267"/>
      <c r="JB255" s="267"/>
      <c r="JC255" s="267"/>
      <c r="JD255" s="267"/>
      <c r="JE255" s="267"/>
      <c r="JF255" s="267"/>
      <c r="JG255" s="267"/>
      <c r="JH255" s="267"/>
      <c r="JI255" s="267"/>
      <c r="JJ255" s="267"/>
      <c r="JK255" s="267"/>
      <c r="JL255" s="267"/>
      <c r="JM255" s="267"/>
      <c r="JN255" s="267"/>
      <c r="JO255" s="267"/>
      <c r="JP255" s="267"/>
      <c r="JQ255" s="267"/>
      <c r="JR255" s="267"/>
      <c r="JS255" s="267"/>
      <c r="JT255" s="267"/>
      <c r="JU255" s="267"/>
      <c r="JV255" s="267"/>
      <c r="JW255" s="267"/>
      <c r="JX255" s="267"/>
      <c r="JY255" s="267"/>
      <c r="JZ255" s="267"/>
      <c r="KA255" s="267"/>
      <c r="KB255" s="267"/>
      <c r="KC255" s="267"/>
      <c r="KD255" s="267"/>
      <c r="KE255" s="267"/>
      <c r="KF255" s="267"/>
      <c r="KG255" s="267"/>
      <c r="KH255" s="267"/>
      <c r="KI255" s="267"/>
      <c r="KJ255" s="267"/>
      <c r="KK255" s="267"/>
      <c r="KL255" s="267"/>
      <c r="KM255" s="267"/>
      <c r="KN255" s="267"/>
      <c r="KO255" s="267"/>
      <c r="KP255" s="267"/>
      <c r="KQ255" s="267"/>
      <c r="KR255" s="267"/>
      <c r="KS255" s="267"/>
      <c r="KT255" s="267"/>
      <c r="KU255" s="267"/>
      <c r="KV255" s="267"/>
      <c r="KW255" s="267"/>
      <c r="KX255" s="267"/>
      <c r="KY255" s="267"/>
      <c r="KZ255" s="267"/>
      <c r="LA255" s="267"/>
      <c r="LB255" s="267"/>
      <c r="LC255" s="267"/>
      <c r="LD255" s="267"/>
      <c r="LE255" s="267"/>
      <c r="LF255" s="267"/>
      <c r="LG255" s="267"/>
      <c r="LH255" s="267"/>
      <c r="LI255" s="267"/>
      <c r="LJ255" s="267"/>
      <c r="LK255" s="267"/>
      <c r="LL255" s="267"/>
      <c r="LM255" s="267"/>
      <c r="LN255" s="267"/>
      <c r="LO255" s="267"/>
      <c r="LP255" s="267"/>
      <c r="LQ255" s="267"/>
      <c r="LR255" s="267"/>
      <c r="LS255" s="267"/>
      <c r="LT255" s="267"/>
      <c r="LU255" s="267"/>
      <c r="LV255" s="267"/>
      <c r="LW255" s="267"/>
      <c r="LX255" s="267"/>
      <c r="LY255" s="267"/>
      <c r="LZ255" s="267"/>
      <c r="MA255" s="267"/>
      <c r="MB255" s="267"/>
      <c r="MC255" s="267"/>
      <c r="MD255" s="267"/>
      <c r="ME255" s="267"/>
      <c r="MF255" s="267"/>
      <c r="MG255" s="267"/>
      <c r="MH255" s="267"/>
      <c r="MI255" s="267"/>
      <c r="MJ255" s="267"/>
      <c r="MK255" s="267"/>
      <c r="ML255" s="267"/>
      <c r="MM255" s="267"/>
      <c r="MN255" s="267"/>
      <c r="MO255" s="267"/>
      <c r="MP255" s="267"/>
      <c r="MQ255" s="267"/>
      <c r="MR255" s="267"/>
      <c r="MS255" s="267"/>
      <c r="MT255" s="267"/>
      <c r="MU255" s="267"/>
      <c r="MV255" s="267"/>
      <c r="MW255" s="267"/>
      <c r="MX255" s="267"/>
      <c r="MY255" s="267"/>
      <c r="MZ255" s="267"/>
      <c r="NA255" s="267"/>
      <c r="NB255" s="267"/>
      <c r="NC255" s="267"/>
      <c r="ND255" s="267"/>
      <c r="NE255" s="267"/>
      <c r="NF255" s="267"/>
      <c r="NG255" s="267"/>
      <c r="NH255" s="267"/>
      <c r="NI255" s="267"/>
      <c r="NJ255" s="267"/>
      <c r="NK255" s="267"/>
      <c r="NL255" s="267"/>
      <c r="NM255" s="267"/>
      <c r="NN255" s="267"/>
      <c r="NO255" s="267"/>
      <c r="NP255" s="267"/>
      <c r="NQ255" s="267"/>
      <c r="NR255" s="267"/>
      <c r="NS255" s="267"/>
      <c r="NT255" s="267"/>
      <c r="NU255" s="267"/>
      <c r="NV255" s="267"/>
      <c r="NW255" s="267"/>
      <c r="NX255" s="267"/>
      <c r="NY255" s="267"/>
      <c r="NZ255" s="267"/>
      <c r="OA255" s="267"/>
      <c r="OB255" s="267"/>
      <c r="OC255" s="267"/>
      <c r="OD255" s="267"/>
      <c r="OE255" s="267"/>
      <c r="OF255" s="267"/>
      <c r="OG255" s="267"/>
      <c r="OH255" s="267"/>
      <c r="OI255" s="267"/>
      <c r="OJ255" s="267"/>
      <c r="OK255" s="267"/>
      <c r="OL255" s="267"/>
      <c r="OM255" s="267"/>
      <c r="ON255" s="267"/>
      <c r="OO255" s="267"/>
      <c r="OP255" s="267"/>
      <c r="OQ255" s="267"/>
      <c r="OR255" s="267"/>
      <c r="OS255" s="267"/>
      <c r="OT255" s="267"/>
      <c r="OU255" s="267"/>
      <c r="OV255" s="267"/>
      <c r="OW255" s="267"/>
      <c r="OX255" s="267"/>
      <c r="OY255" s="267"/>
      <c r="OZ255" s="267"/>
      <c r="PA255" s="267"/>
      <c r="PB255" s="267"/>
      <c r="PC255" s="267"/>
      <c r="PD255" s="267"/>
      <c r="PE255" s="267"/>
      <c r="PF255" s="267"/>
      <c r="PG255" s="267"/>
      <c r="PH255" s="267"/>
      <c r="PI255" s="267"/>
      <c r="PJ255" s="267"/>
      <c r="PK255" s="267"/>
      <c r="PL255" s="267"/>
      <c r="PM255" s="267"/>
      <c r="PN255" s="267"/>
      <c r="PO255" s="267"/>
      <c r="PP255" s="267"/>
      <c r="PQ255" s="267"/>
      <c r="PR255" s="267"/>
      <c r="PS255" s="267"/>
      <c r="PT255" s="267"/>
      <c r="PU255" s="267"/>
      <c r="PV255" s="267"/>
      <c r="PW255" s="267"/>
      <c r="PX255" s="267"/>
      <c r="PY255" s="267"/>
      <c r="PZ255" s="267"/>
      <c r="QA255" s="267"/>
      <c r="QB255" s="267"/>
      <c r="QC255" s="267"/>
      <c r="QD255" s="267"/>
      <c r="QE255" s="267"/>
      <c r="QF255" s="267"/>
      <c r="QG255" s="267"/>
      <c r="QH255" s="267"/>
      <c r="QI255" s="267"/>
      <c r="QJ255" s="267"/>
      <c r="QK255" s="267"/>
      <c r="QL255" s="267"/>
      <c r="QM255" s="267"/>
      <c r="QN255" s="267"/>
      <c r="QO255" s="267"/>
      <c r="QP255" s="267"/>
      <c r="QQ255" s="267"/>
      <c r="QR255" s="267"/>
      <c r="QS255" s="267"/>
      <c r="QT255" s="267"/>
      <c r="QU255" s="267"/>
      <c r="QV255" s="267"/>
      <c r="QW255" s="267"/>
      <c r="QX255" s="267"/>
      <c r="QY255" s="267"/>
      <c r="QZ255" s="267"/>
      <c r="RA255" s="267"/>
      <c r="RB255" s="267"/>
      <c r="RC255" s="267"/>
      <c r="RD255" s="267"/>
      <c r="RE255" s="267"/>
      <c r="RF255" s="267"/>
      <c r="RG255" s="267"/>
      <c r="RH255" s="267"/>
      <c r="RI255" s="267"/>
      <c r="RJ255" s="267"/>
      <c r="RK255" s="267"/>
      <c r="RL255" s="267"/>
      <c r="RM255" s="267"/>
      <c r="RN255" s="267"/>
      <c r="RO255" s="267"/>
      <c r="RP255" s="267"/>
      <c r="RQ255" s="267"/>
      <c r="RR255" s="267"/>
      <c r="RS255" s="267"/>
      <c r="RT255" s="267"/>
      <c r="RU255" s="267"/>
      <c r="RV255" s="267"/>
      <c r="RW255" s="267"/>
      <c r="RX255" s="267"/>
      <c r="RY255" s="267"/>
      <c r="RZ255" s="267"/>
      <c r="SA255" s="267"/>
      <c r="SB255" s="267"/>
      <c r="SC255" s="267"/>
      <c r="SD255" s="267"/>
      <c r="SE255" s="267"/>
      <c r="SF255" s="267"/>
      <c r="SG255" s="267"/>
      <c r="SH255" s="267"/>
      <c r="SI255" s="267"/>
      <c r="SJ255" s="267"/>
      <c r="SK255" s="267"/>
      <c r="SL255" s="267"/>
      <c r="SM255" s="267"/>
      <c r="SN255" s="267"/>
      <c r="SO255" s="267"/>
      <c r="SP255" s="267"/>
      <c r="SQ255" s="267"/>
      <c r="SR255" s="267"/>
      <c r="SS255" s="267"/>
      <c r="ST255" s="267"/>
      <c r="SU255" s="267"/>
      <c r="SV255" s="267"/>
      <c r="SW255" s="267"/>
      <c r="SX255" s="267"/>
      <c r="SY255" s="267"/>
      <c r="SZ255" s="267"/>
      <c r="TA255" s="267"/>
      <c r="TB255" s="267"/>
      <c r="TC255" s="267"/>
      <c r="TD255" s="267"/>
      <c r="TE255" s="267"/>
      <c r="TF255" s="267"/>
      <c r="TG255" s="267"/>
      <c r="TH255" s="267"/>
      <c r="TI255" s="267"/>
      <c r="TJ255" s="267"/>
      <c r="TK255" s="267"/>
      <c r="TL255" s="267"/>
      <c r="TM255" s="267"/>
      <c r="TN255" s="267"/>
      <c r="TO255" s="267"/>
      <c r="TP255" s="267"/>
      <c r="TQ255" s="267"/>
      <c r="TR255" s="267"/>
      <c r="TS255" s="267"/>
      <c r="TT255" s="267"/>
      <c r="TU255" s="267"/>
      <c r="TV255" s="267"/>
      <c r="TW255" s="267"/>
      <c r="TX255" s="267"/>
      <c r="TY255" s="267"/>
      <c r="TZ255" s="267"/>
      <c r="UA255" s="267"/>
      <c r="UB255" s="267"/>
      <c r="UC255" s="267"/>
      <c r="UD255" s="267"/>
      <c r="UE255" s="267"/>
      <c r="UF255" s="267"/>
      <c r="UG255" s="267"/>
      <c r="UH255" s="267"/>
      <c r="UI255" s="267"/>
      <c r="UJ255" s="267"/>
      <c r="UK255" s="267"/>
      <c r="UL255" s="267"/>
      <c r="UM255" s="267"/>
      <c r="UN255" s="267"/>
      <c r="UO255" s="267"/>
      <c r="UP255" s="267"/>
      <c r="UQ255" s="267"/>
      <c r="UR255" s="267"/>
      <c r="US255" s="267"/>
      <c r="UT255" s="267"/>
      <c r="UU255" s="267"/>
      <c r="UV255" s="267"/>
      <c r="UW255" s="267"/>
      <c r="UX255" s="267"/>
      <c r="UY255" s="267"/>
      <c r="UZ255" s="267"/>
      <c r="VA255" s="267"/>
      <c r="VB255" s="267"/>
      <c r="VC255" s="267"/>
      <c r="VD255" s="267"/>
      <c r="VE255" s="267"/>
      <c r="VF255" s="267"/>
      <c r="VG255" s="267"/>
      <c r="VH255" s="267"/>
      <c r="VI255" s="267"/>
      <c r="VJ255" s="267"/>
      <c r="VK255" s="267"/>
      <c r="VL255" s="267"/>
      <c r="VM255" s="267"/>
      <c r="VN255" s="267"/>
      <c r="VO255" s="267"/>
      <c r="VP255" s="267"/>
      <c r="VQ255" s="267"/>
      <c r="VR255" s="267"/>
      <c r="VS255" s="267"/>
      <c r="VT255" s="267"/>
      <c r="VU255" s="267"/>
      <c r="VV255" s="267"/>
      <c r="VW255" s="267"/>
      <c r="VX255" s="267"/>
      <c r="VY255" s="267"/>
      <c r="VZ255" s="267"/>
      <c r="WA255" s="267"/>
      <c r="WB255" s="267"/>
      <c r="WC255" s="267"/>
      <c r="WD255" s="267"/>
      <c r="WE255" s="267"/>
      <c r="WF255" s="267"/>
      <c r="WG255" s="267"/>
      <c r="WH255" s="267"/>
      <c r="WI255" s="267"/>
      <c r="WJ255" s="267"/>
      <c r="WK255" s="267"/>
      <c r="WL255" s="267"/>
      <c r="WM255" s="267"/>
      <c r="WN255" s="267"/>
      <c r="WO255" s="267"/>
      <c r="WP255" s="267"/>
      <c r="WQ255" s="267"/>
      <c r="WR255" s="267"/>
      <c r="WS255" s="267"/>
      <c r="WT255" s="267"/>
      <c r="WU255" s="267"/>
      <c r="WV255" s="267"/>
      <c r="WW255" s="267"/>
      <c r="WX255" s="267"/>
      <c r="WY255" s="267"/>
      <c r="WZ255" s="267"/>
      <c r="XA255" s="267"/>
      <c r="XB255" s="267"/>
      <c r="XC255" s="267"/>
      <c r="XD255" s="267"/>
      <c r="XE255" s="267"/>
      <c r="XF255" s="267"/>
      <c r="XG255" s="267"/>
      <c r="XH255" s="267"/>
      <c r="XI255" s="267"/>
      <c r="XJ255" s="267"/>
      <c r="XK255" s="267"/>
      <c r="XL255" s="267"/>
      <c r="XM255" s="267"/>
      <c r="XN255" s="267"/>
      <c r="XO255" s="267"/>
      <c r="XP255" s="267"/>
      <c r="XQ255" s="267"/>
      <c r="XR255" s="267"/>
      <c r="XS255" s="267"/>
      <c r="XT255" s="267"/>
      <c r="XU255" s="267"/>
      <c r="XV255" s="267"/>
      <c r="XW255" s="267"/>
      <c r="XX255" s="267"/>
      <c r="XY255" s="267"/>
      <c r="XZ255" s="267"/>
      <c r="YA255" s="267"/>
      <c r="YB255" s="267"/>
      <c r="YC255" s="267"/>
      <c r="YD255" s="267"/>
      <c r="YE255" s="267"/>
      <c r="YF255" s="267"/>
      <c r="YG255" s="267"/>
      <c r="YH255" s="267"/>
      <c r="YI255" s="267"/>
      <c r="YJ255" s="267"/>
      <c r="YK255" s="267"/>
      <c r="YL255" s="267"/>
      <c r="YM255" s="267"/>
      <c r="YN255" s="267"/>
      <c r="YO255" s="267"/>
      <c r="YP255" s="267"/>
      <c r="YQ255" s="267"/>
      <c r="YR255" s="267"/>
      <c r="YS255" s="267"/>
      <c r="YT255" s="267"/>
      <c r="YU255" s="267"/>
      <c r="YV255" s="267"/>
      <c r="YW255" s="267"/>
      <c r="YX255" s="267"/>
      <c r="YY255" s="267"/>
      <c r="YZ255" s="267"/>
      <c r="ZA255" s="267"/>
      <c r="ZB255" s="267"/>
      <c r="ZC255" s="267"/>
      <c r="ZD255" s="267"/>
      <c r="ZE255" s="267"/>
      <c r="ZF255" s="267"/>
      <c r="ZG255" s="267"/>
      <c r="ZH255" s="267"/>
      <c r="ZI255" s="267"/>
      <c r="ZJ255" s="267"/>
      <c r="ZK255" s="267"/>
      <c r="ZL255" s="267"/>
      <c r="ZM255" s="267"/>
      <c r="ZN255" s="267"/>
      <c r="ZO255" s="267"/>
      <c r="ZP255" s="267"/>
      <c r="ZQ255" s="267"/>
      <c r="ZR255" s="267"/>
      <c r="ZS255" s="267"/>
      <c r="ZT255" s="267"/>
      <c r="ZU255" s="267"/>
      <c r="ZV255" s="267"/>
      <c r="ZW255" s="267"/>
      <c r="ZX255" s="267"/>
      <c r="ZY255" s="267"/>
      <c r="ZZ255" s="267"/>
      <c r="AAA255" s="267"/>
      <c r="AAB255" s="267"/>
      <c r="AAC255" s="267"/>
      <c r="AAD255" s="267"/>
      <c r="AAE255" s="267"/>
      <c r="AAF255" s="267"/>
      <c r="AAG255" s="267"/>
      <c r="AAH255" s="267"/>
      <c r="AAI255" s="267"/>
      <c r="AAJ255" s="267"/>
      <c r="AAK255" s="267"/>
      <c r="AAL255" s="267"/>
      <c r="AAM255" s="267"/>
      <c r="AAN255" s="267"/>
      <c r="AAO255" s="267"/>
      <c r="AAP255" s="267"/>
      <c r="AAQ255" s="267"/>
      <c r="AAR255" s="267"/>
      <c r="AAS255" s="267"/>
      <c r="AAT255" s="267"/>
      <c r="AAU255" s="267"/>
      <c r="AAV255" s="267"/>
      <c r="AAW255" s="267"/>
      <c r="AAX255" s="267"/>
      <c r="AAY255" s="267"/>
      <c r="AAZ255" s="267"/>
      <c r="ABA255" s="267"/>
      <c r="ABB255" s="267"/>
      <c r="ABC255" s="267"/>
      <c r="ABD255" s="267"/>
      <c r="ABE255" s="267"/>
      <c r="ABF255" s="267"/>
      <c r="ABG255" s="267"/>
      <c r="ABH255" s="267"/>
      <c r="ABI255" s="267"/>
      <c r="ABJ255" s="267"/>
      <c r="ABK255" s="267"/>
      <c r="ABL255" s="267"/>
      <c r="ABM255" s="267"/>
      <c r="ABN255" s="267"/>
      <c r="ABO255" s="267"/>
      <c r="ABP255" s="267"/>
      <c r="ABQ255" s="267"/>
      <c r="ABR255" s="267"/>
      <c r="ABS255" s="267"/>
      <c r="ABT255" s="267"/>
      <c r="ABU255" s="267"/>
      <c r="ABV255" s="267"/>
      <c r="ABW255" s="267"/>
      <c r="ABX255" s="267"/>
      <c r="ABY255" s="267"/>
      <c r="ABZ255" s="267"/>
      <c r="ACA255" s="267"/>
      <c r="ACB255" s="267"/>
      <c r="ACC255" s="267"/>
      <c r="ACD255" s="267"/>
      <c r="ACE255" s="267"/>
      <c r="ACF255" s="267"/>
      <c r="ACG255" s="267"/>
      <c r="ACH255" s="267"/>
      <c r="ACI255" s="267"/>
      <c r="ACJ255" s="267"/>
      <c r="ACK255" s="267"/>
      <c r="ACL255" s="267"/>
      <c r="ACM255" s="267"/>
      <c r="ACN255" s="267"/>
      <c r="ACO255" s="267"/>
      <c r="ACP255" s="267"/>
      <c r="ACQ255" s="267"/>
      <c r="ACR255" s="267"/>
      <c r="ACS255" s="267"/>
      <c r="ACT255" s="267"/>
      <c r="ACU255" s="267"/>
      <c r="ACV255" s="267"/>
      <c r="ACW255" s="267"/>
      <c r="ACX255" s="267"/>
      <c r="ACY255" s="267"/>
      <c r="ACZ255" s="267"/>
      <c r="ADA255" s="267"/>
      <c r="ADB255" s="267"/>
      <c r="ADC255" s="267"/>
      <c r="ADD255" s="267"/>
      <c r="ADE255" s="267"/>
      <c r="ADF255" s="267"/>
      <c r="ADG255" s="267"/>
      <c r="ADH255" s="267"/>
      <c r="ADI255" s="267"/>
      <c r="ADJ255" s="267"/>
      <c r="ADK255" s="267"/>
      <c r="ADL255" s="267"/>
      <c r="ADM255" s="267"/>
      <c r="ADN255" s="267"/>
      <c r="ADO255" s="267"/>
      <c r="ADP255" s="267"/>
      <c r="ADQ255" s="267"/>
      <c r="ADR255" s="267"/>
      <c r="ADS255" s="267"/>
      <c r="ADT255" s="267"/>
      <c r="ADU255" s="267"/>
      <c r="ADV255" s="267"/>
      <c r="ADW255" s="267"/>
      <c r="ADX255" s="267"/>
      <c r="ADY255" s="267"/>
      <c r="ADZ255" s="267"/>
      <c r="AEA255" s="267"/>
      <c r="AEB255" s="267"/>
      <c r="AEC255" s="267"/>
      <c r="AED255" s="267"/>
      <c r="AEE255" s="267"/>
      <c r="AEF255" s="267"/>
      <c r="AEG255" s="267"/>
      <c r="AEH255" s="267"/>
      <c r="AEI255" s="267"/>
      <c r="AEJ255" s="267"/>
      <c r="AEK255" s="267"/>
      <c r="AEL255" s="267"/>
      <c r="AEM255" s="267"/>
      <c r="AEN255" s="267"/>
      <c r="AEO255" s="267"/>
      <c r="AEP255" s="267"/>
      <c r="AEQ255" s="267"/>
      <c r="AER255" s="267"/>
      <c r="AES255" s="267"/>
      <c r="AET255" s="267"/>
      <c r="AEU255" s="267"/>
      <c r="AEV255" s="267"/>
      <c r="AEW255" s="267"/>
      <c r="AEX255" s="267"/>
      <c r="AEY255" s="267"/>
      <c r="AEZ255" s="267"/>
      <c r="AFA255" s="267"/>
      <c r="AFB255" s="267"/>
      <c r="AFC255" s="267"/>
      <c r="AFD255" s="267"/>
      <c r="AFE255" s="267"/>
      <c r="AFF255" s="267"/>
      <c r="AFG255" s="267"/>
      <c r="AFH255" s="267"/>
      <c r="AFI255" s="267"/>
      <c r="AFJ255" s="267"/>
      <c r="AFK255" s="267"/>
      <c r="AFL255" s="267"/>
      <c r="AFM255" s="267"/>
      <c r="AFN255" s="267"/>
      <c r="AFO255" s="267"/>
      <c r="AFP255" s="267"/>
      <c r="AFQ255" s="267"/>
      <c r="AFR255" s="267"/>
      <c r="AFS255" s="267"/>
      <c r="AFT255" s="267"/>
      <c r="AFU255" s="267"/>
      <c r="AFV255" s="267"/>
      <c r="AFW255" s="267"/>
      <c r="AFX255" s="267"/>
      <c r="AFY255" s="267"/>
      <c r="AFZ255" s="267"/>
      <c r="AGA255" s="267"/>
      <c r="AGB255" s="267"/>
      <c r="AGC255" s="267"/>
      <c r="AGD255" s="267"/>
      <c r="AGE255" s="267"/>
      <c r="AGF255" s="267"/>
      <c r="AGG255" s="267"/>
      <c r="AGH255" s="267"/>
      <c r="AGI255" s="267"/>
      <c r="AGJ255" s="267"/>
      <c r="AGK255" s="267"/>
      <c r="AGL255" s="267"/>
      <c r="AGM255" s="267"/>
      <c r="AGN255" s="267"/>
      <c r="AGO255" s="267"/>
      <c r="AGP255" s="267"/>
      <c r="AGQ255" s="267"/>
      <c r="AGR255" s="267"/>
      <c r="AGS255" s="267"/>
      <c r="AGT255" s="267"/>
      <c r="AGU255" s="267"/>
      <c r="AGV255" s="267"/>
      <c r="AGW255" s="267"/>
      <c r="AGX255" s="267"/>
      <c r="AGY255" s="267"/>
      <c r="AGZ255" s="267"/>
      <c r="AHA255" s="267"/>
      <c r="AHB255" s="267"/>
      <c r="AHC255" s="267"/>
      <c r="AHD255" s="267"/>
      <c r="AHE255" s="267"/>
      <c r="AHF255" s="267"/>
      <c r="AHG255" s="267"/>
      <c r="AHH255" s="267"/>
      <c r="AHI255" s="267"/>
      <c r="AHJ255" s="267"/>
      <c r="AHK255" s="267"/>
      <c r="AHL255" s="267"/>
      <c r="AHM255" s="267"/>
      <c r="AHN255" s="267"/>
      <c r="AHO255" s="267"/>
      <c r="AHP255" s="267"/>
      <c r="AHQ255" s="267"/>
      <c r="AHR255" s="267"/>
      <c r="AHS255" s="267"/>
      <c r="AHT255" s="267"/>
      <c r="AHU255" s="267"/>
      <c r="AHV255" s="267"/>
      <c r="AHW255" s="267"/>
      <c r="AHX255" s="267"/>
      <c r="AHY255" s="267"/>
      <c r="AHZ255" s="267"/>
      <c r="AIA255" s="267"/>
      <c r="AIB255" s="267"/>
      <c r="AIC255" s="267"/>
      <c r="AID255" s="267"/>
      <c r="AIE255" s="267"/>
      <c r="AIF255" s="267"/>
      <c r="AIG255" s="267"/>
      <c r="AIH255" s="267"/>
      <c r="AII255" s="267"/>
      <c r="AIJ255" s="267"/>
      <c r="AIK255" s="267"/>
      <c r="AIL255" s="267"/>
      <c r="AIM255" s="267"/>
      <c r="AIN255" s="267"/>
      <c r="AIO255" s="267"/>
      <c r="AIP255" s="267"/>
      <c r="AIQ255" s="267"/>
      <c r="AIR255" s="267"/>
      <c r="AIS255" s="267"/>
      <c r="AIT255" s="267"/>
      <c r="AIU255" s="267"/>
      <c r="AIV255" s="267"/>
      <c r="AIW255" s="267"/>
      <c r="AIX255" s="267"/>
      <c r="AIY255" s="267"/>
      <c r="AIZ255" s="267"/>
      <c r="AJA255" s="267"/>
      <c r="AJB255" s="267"/>
      <c r="AJC255" s="267"/>
      <c r="AJD255" s="267"/>
      <c r="AJE255" s="267"/>
      <c r="AJF255" s="267"/>
      <c r="AJG255" s="267"/>
      <c r="AJH255" s="267"/>
      <c r="AJI255" s="267"/>
      <c r="AJJ255" s="267"/>
      <c r="AJK255" s="267"/>
      <c r="AJL255" s="267"/>
      <c r="AJM255" s="267"/>
      <c r="AJN255" s="267"/>
      <c r="AJO255" s="267"/>
      <c r="AJP255" s="267"/>
      <c r="AJQ255" s="267"/>
      <c r="AJR255" s="267"/>
      <c r="AJS255" s="267"/>
      <c r="AJT255" s="267"/>
      <c r="AJU255" s="267"/>
      <c r="AJV255" s="267"/>
      <c r="AJW255" s="267"/>
      <c r="AJX255" s="267"/>
      <c r="AJY255" s="267"/>
      <c r="AJZ255" s="267"/>
      <c r="AKA255" s="267"/>
      <c r="AKB255" s="267"/>
      <c r="AKC255" s="267"/>
      <c r="AKD255" s="267"/>
      <c r="AKE255" s="267"/>
      <c r="AKF255" s="267"/>
      <c r="AKG255" s="267"/>
      <c r="AKH255" s="267"/>
      <c r="AKI255" s="267"/>
      <c r="AKJ255" s="267"/>
      <c r="AKK255" s="267"/>
      <c r="AKL255" s="267"/>
      <c r="AKM255" s="267"/>
      <c r="AKN255" s="267"/>
      <c r="AKO255" s="267"/>
      <c r="AKP255" s="267"/>
      <c r="AKQ255" s="267"/>
      <c r="AKR255" s="267"/>
      <c r="AKS255" s="267"/>
      <c r="AKT255" s="267"/>
      <c r="AKU255" s="267"/>
      <c r="AKV255" s="267"/>
      <c r="AKW255" s="267"/>
      <c r="AKX255" s="267"/>
      <c r="AKY255" s="267"/>
      <c r="AKZ255" s="267"/>
      <c r="ALA255" s="267"/>
      <c r="ALB255" s="267"/>
      <c r="ALC255" s="267"/>
      <c r="ALD255" s="267"/>
      <c r="ALE255" s="267"/>
      <c r="ALF255" s="267"/>
      <c r="ALG255" s="267"/>
      <c r="ALH255" s="267"/>
      <c r="ALI255" s="267"/>
      <c r="ALJ255" s="267"/>
      <c r="ALK255" s="267"/>
      <c r="ALL255" s="267"/>
      <c r="ALM255" s="267"/>
      <c r="ALN255" s="267"/>
      <c r="ALO255" s="267"/>
      <c r="ALP255" s="267"/>
      <c r="ALQ255" s="267"/>
      <c r="ALR255" s="267"/>
      <c r="ALS255" s="267"/>
      <c r="ALT255" s="267"/>
      <c r="ALU255" s="267"/>
      <c r="ALV255" s="267"/>
      <c r="ALW255" s="267"/>
      <c r="ALX255" s="267"/>
      <c r="ALY255" s="267"/>
      <c r="ALZ255" s="267"/>
      <c r="AMA255" s="267"/>
      <c r="AMB255" s="267"/>
      <c r="AMC255" s="267"/>
      <c r="AMD255" s="267"/>
      <c r="AME255" s="267"/>
      <c r="AMF255" s="267"/>
      <c r="AMG255" s="267"/>
      <c r="AMH255" s="267"/>
    </row>
    <row r="256" spans="1:1024" s="239" customFormat="1" ht="12.75">
      <c r="A256" s="1012" t="s">
        <v>2514</v>
      </c>
      <c r="B256" s="1007" t="s">
        <v>2513</v>
      </c>
      <c r="C256" s="1047">
        <v>442498818.87</v>
      </c>
      <c r="D256" s="1047">
        <v>949359348.25</v>
      </c>
      <c r="E256" s="1047">
        <v>1391858167.1199999</v>
      </c>
      <c r="F256" s="1047">
        <v>1142753168.77</v>
      </c>
      <c r="G256" s="1047">
        <v>249104998.34999999</v>
      </c>
      <c r="H256" s="1054">
        <f t="shared" si="3"/>
        <v>0.82102702399236405</v>
      </c>
      <c r="I256" s="100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c r="AF256" s="267"/>
      <c r="AG256" s="267"/>
      <c r="AH256" s="267"/>
      <c r="AI256" s="267"/>
      <c r="AJ256" s="267"/>
      <c r="AK256" s="267"/>
      <c r="AL256" s="267"/>
      <c r="AM256" s="267"/>
      <c r="AN256" s="267"/>
      <c r="AO256" s="267"/>
      <c r="AP256" s="267"/>
      <c r="AQ256" s="267"/>
      <c r="AR256" s="267"/>
      <c r="AS256" s="267"/>
      <c r="AT256" s="267"/>
      <c r="AU256" s="267"/>
      <c r="AV256" s="267"/>
      <c r="AW256" s="267"/>
      <c r="AX256" s="267"/>
      <c r="AY256" s="267"/>
      <c r="AZ256" s="267"/>
      <c r="BA256" s="267"/>
      <c r="BB256" s="267"/>
      <c r="BC256" s="267"/>
      <c r="BD256" s="267"/>
      <c r="BE256" s="267"/>
      <c r="BF256" s="267"/>
      <c r="BG256" s="267"/>
      <c r="BH256" s="267"/>
      <c r="BI256" s="267"/>
      <c r="BJ256" s="267"/>
      <c r="BK256" s="267"/>
      <c r="BL256" s="267"/>
      <c r="BM256" s="267"/>
      <c r="BN256" s="267"/>
      <c r="BO256" s="267"/>
      <c r="BP256" s="267"/>
      <c r="BQ256" s="267"/>
      <c r="BR256" s="267"/>
      <c r="BS256" s="267"/>
      <c r="BT256" s="267"/>
      <c r="BU256" s="267"/>
      <c r="BV256" s="267"/>
      <c r="BW256" s="267"/>
      <c r="BX256" s="267"/>
      <c r="BY256" s="267"/>
      <c r="BZ256" s="267"/>
      <c r="CA256" s="267"/>
      <c r="CB256" s="267"/>
      <c r="CC256" s="267"/>
      <c r="CD256" s="267"/>
      <c r="CE256" s="267"/>
      <c r="CF256" s="267"/>
      <c r="CG256" s="267"/>
      <c r="CH256" s="267"/>
      <c r="CI256" s="267"/>
      <c r="CJ256" s="267"/>
      <c r="CK256" s="267"/>
      <c r="CL256" s="267"/>
      <c r="CM256" s="267"/>
      <c r="CN256" s="267"/>
      <c r="CO256" s="267"/>
      <c r="CP256" s="267"/>
      <c r="CQ256" s="267"/>
      <c r="CR256" s="267"/>
      <c r="CS256" s="267"/>
      <c r="CT256" s="267"/>
      <c r="CU256" s="267"/>
      <c r="CV256" s="267"/>
      <c r="CW256" s="267"/>
      <c r="CX256" s="267"/>
      <c r="CY256" s="267"/>
      <c r="CZ256" s="267"/>
      <c r="DA256" s="267"/>
      <c r="DB256" s="267"/>
      <c r="DC256" s="267"/>
      <c r="DD256" s="267"/>
      <c r="DE256" s="267"/>
      <c r="DF256" s="267"/>
      <c r="DG256" s="267"/>
      <c r="DH256" s="267"/>
      <c r="DI256" s="267"/>
      <c r="DJ256" s="267"/>
      <c r="DK256" s="267"/>
      <c r="DL256" s="267"/>
      <c r="DM256" s="267"/>
      <c r="DN256" s="267"/>
      <c r="DO256" s="267"/>
      <c r="DP256" s="267"/>
      <c r="DQ256" s="267"/>
      <c r="DR256" s="267"/>
      <c r="DS256" s="267"/>
      <c r="DT256" s="267"/>
      <c r="DU256" s="267"/>
      <c r="DV256" s="267"/>
      <c r="DW256" s="267"/>
      <c r="DX256" s="267"/>
      <c r="DY256" s="267"/>
      <c r="DZ256" s="267"/>
      <c r="EA256" s="267"/>
      <c r="EB256" s="267"/>
      <c r="EC256" s="267"/>
      <c r="ED256" s="267"/>
      <c r="EE256" s="267"/>
      <c r="EF256" s="267"/>
      <c r="EG256" s="267"/>
      <c r="EH256" s="267"/>
      <c r="EI256" s="267"/>
      <c r="EJ256" s="267"/>
      <c r="EK256" s="267"/>
      <c r="EL256" s="267"/>
      <c r="EM256" s="267"/>
      <c r="EN256" s="267"/>
      <c r="EO256" s="267"/>
      <c r="EP256" s="267"/>
      <c r="EQ256" s="267"/>
      <c r="ER256" s="267"/>
      <c r="ES256" s="267"/>
      <c r="ET256" s="267"/>
      <c r="EU256" s="267"/>
      <c r="EV256" s="267"/>
      <c r="EW256" s="267"/>
      <c r="EX256" s="267"/>
      <c r="EY256" s="267"/>
      <c r="EZ256" s="267"/>
      <c r="FA256" s="267"/>
      <c r="FB256" s="267"/>
      <c r="FC256" s="267"/>
      <c r="FD256" s="267"/>
      <c r="FE256" s="267"/>
      <c r="FF256" s="267"/>
      <c r="FG256" s="267"/>
      <c r="FH256" s="267"/>
      <c r="FI256" s="267"/>
      <c r="FJ256" s="267"/>
      <c r="FK256" s="267"/>
      <c r="FL256" s="267"/>
      <c r="FM256" s="267"/>
      <c r="FN256" s="267"/>
      <c r="FO256" s="267"/>
      <c r="FP256" s="267"/>
      <c r="FQ256" s="267"/>
      <c r="FR256" s="267"/>
      <c r="FS256" s="267"/>
      <c r="FT256" s="267"/>
      <c r="FU256" s="267"/>
      <c r="FV256" s="267"/>
      <c r="FW256" s="267"/>
      <c r="FX256" s="267"/>
      <c r="FY256" s="267"/>
      <c r="FZ256" s="267"/>
      <c r="GA256" s="267"/>
      <c r="GB256" s="267"/>
      <c r="GC256" s="267"/>
      <c r="GD256" s="267"/>
      <c r="GE256" s="267"/>
      <c r="GF256" s="267"/>
      <c r="GG256" s="267"/>
      <c r="GH256" s="267"/>
      <c r="GI256" s="267"/>
      <c r="GJ256" s="267"/>
      <c r="GK256" s="267"/>
      <c r="GL256" s="267"/>
      <c r="GM256" s="267"/>
      <c r="GN256" s="267"/>
      <c r="GO256" s="267"/>
      <c r="GP256" s="267"/>
      <c r="GQ256" s="267"/>
      <c r="GR256" s="267"/>
      <c r="GS256" s="267"/>
      <c r="GT256" s="267"/>
      <c r="GU256" s="267"/>
      <c r="GV256" s="267"/>
      <c r="GW256" s="267"/>
      <c r="GX256" s="267"/>
      <c r="GY256" s="267"/>
      <c r="GZ256" s="267"/>
      <c r="HA256" s="267"/>
      <c r="HB256" s="267"/>
      <c r="HC256" s="267"/>
      <c r="HD256" s="267"/>
      <c r="HE256" s="267"/>
      <c r="HF256" s="267"/>
      <c r="HG256" s="267"/>
      <c r="HH256" s="267"/>
      <c r="HI256" s="267"/>
      <c r="HJ256" s="267"/>
      <c r="HK256" s="267"/>
      <c r="HL256" s="267"/>
      <c r="HM256" s="267"/>
      <c r="HN256" s="267"/>
      <c r="HO256" s="267"/>
      <c r="HP256" s="267"/>
      <c r="HQ256" s="267"/>
      <c r="HR256" s="267"/>
      <c r="HS256" s="267"/>
      <c r="HT256" s="267"/>
      <c r="HU256" s="267"/>
      <c r="HV256" s="267"/>
      <c r="HW256" s="267"/>
      <c r="HX256" s="267"/>
      <c r="HY256" s="267"/>
      <c r="HZ256" s="267"/>
      <c r="IA256" s="267"/>
      <c r="IB256" s="267"/>
      <c r="IC256" s="267"/>
      <c r="ID256" s="267"/>
      <c r="IE256" s="267"/>
      <c r="IF256" s="267"/>
      <c r="IG256" s="267"/>
      <c r="IH256" s="267"/>
      <c r="II256" s="267"/>
      <c r="IJ256" s="267"/>
      <c r="IK256" s="267"/>
      <c r="IL256" s="267"/>
      <c r="IM256" s="267"/>
      <c r="IN256" s="267"/>
      <c r="IO256" s="267"/>
      <c r="IP256" s="267"/>
      <c r="IQ256" s="267"/>
      <c r="IR256" s="267"/>
      <c r="IS256" s="267"/>
      <c r="IT256" s="267"/>
      <c r="IU256" s="267"/>
      <c r="IV256" s="267"/>
      <c r="IW256" s="267"/>
      <c r="IX256" s="267"/>
      <c r="IY256" s="267"/>
      <c r="IZ256" s="267"/>
      <c r="JA256" s="267"/>
      <c r="JB256" s="267"/>
      <c r="JC256" s="267"/>
      <c r="JD256" s="267"/>
      <c r="JE256" s="267"/>
      <c r="JF256" s="267"/>
      <c r="JG256" s="267"/>
      <c r="JH256" s="267"/>
      <c r="JI256" s="267"/>
      <c r="JJ256" s="267"/>
      <c r="JK256" s="267"/>
      <c r="JL256" s="267"/>
      <c r="JM256" s="267"/>
      <c r="JN256" s="267"/>
      <c r="JO256" s="267"/>
      <c r="JP256" s="267"/>
      <c r="JQ256" s="267"/>
      <c r="JR256" s="267"/>
      <c r="JS256" s="267"/>
      <c r="JT256" s="267"/>
      <c r="JU256" s="267"/>
      <c r="JV256" s="267"/>
      <c r="JW256" s="267"/>
      <c r="JX256" s="267"/>
      <c r="JY256" s="267"/>
      <c r="JZ256" s="267"/>
      <c r="KA256" s="267"/>
      <c r="KB256" s="267"/>
      <c r="KC256" s="267"/>
      <c r="KD256" s="267"/>
      <c r="KE256" s="267"/>
      <c r="KF256" s="267"/>
      <c r="KG256" s="267"/>
      <c r="KH256" s="267"/>
      <c r="KI256" s="267"/>
      <c r="KJ256" s="267"/>
      <c r="KK256" s="267"/>
      <c r="KL256" s="267"/>
      <c r="KM256" s="267"/>
      <c r="KN256" s="267"/>
      <c r="KO256" s="267"/>
      <c r="KP256" s="267"/>
      <c r="KQ256" s="267"/>
      <c r="KR256" s="267"/>
      <c r="KS256" s="267"/>
      <c r="KT256" s="267"/>
      <c r="KU256" s="267"/>
      <c r="KV256" s="267"/>
      <c r="KW256" s="267"/>
      <c r="KX256" s="267"/>
      <c r="KY256" s="267"/>
      <c r="KZ256" s="267"/>
      <c r="LA256" s="267"/>
      <c r="LB256" s="267"/>
      <c r="LC256" s="267"/>
      <c r="LD256" s="267"/>
      <c r="LE256" s="267"/>
      <c r="LF256" s="267"/>
      <c r="LG256" s="267"/>
      <c r="LH256" s="267"/>
      <c r="LI256" s="267"/>
      <c r="LJ256" s="267"/>
      <c r="LK256" s="267"/>
      <c r="LL256" s="267"/>
      <c r="LM256" s="267"/>
      <c r="LN256" s="267"/>
      <c r="LO256" s="267"/>
      <c r="LP256" s="267"/>
      <c r="LQ256" s="267"/>
      <c r="LR256" s="267"/>
      <c r="LS256" s="267"/>
      <c r="LT256" s="267"/>
      <c r="LU256" s="267"/>
      <c r="LV256" s="267"/>
      <c r="LW256" s="267"/>
      <c r="LX256" s="267"/>
      <c r="LY256" s="267"/>
      <c r="LZ256" s="267"/>
      <c r="MA256" s="267"/>
      <c r="MB256" s="267"/>
      <c r="MC256" s="267"/>
      <c r="MD256" s="267"/>
      <c r="ME256" s="267"/>
      <c r="MF256" s="267"/>
      <c r="MG256" s="267"/>
      <c r="MH256" s="267"/>
      <c r="MI256" s="267"/>
      <c r="MJ256" s="267"/>
      <c r="MK256" s="267"/>
      <c r="ML256" s="267"/>
      <c r="MM256" s="267"/>
      <c r="MN256" s="267"/>
      <c r="MO256" s="267"/>
      <c r="MP256" s="267"/>
      <c r="MQ256" s="267"/>
      <c r="MR256" s="267"/>
      <c r="MS256" s="267"/>
      <c r="MT256" s="267"/>
      <c r="MU256" s="267"/>
      <c r="MV256" s="267"/>
      <c r="MW256" s="267"/>
      <c r="MX256" s="267"/>
      <c r="MY256" s="267"/>
      <c r="MZ256" s="267"/>
      <c r="NA256" s="267"/>
      <c r="NB256" s="267"/>
      <c r="NC256" s="267"/>
      <c r="ND256" s="267"/>
      <c r="NE256" s="267"/>
      <c r="NF256" s="267"/>
      <c r="NG256" s="267"/>
      <c r="NH256" s="267"/>
      <c r="NI256" s="267"/>
      <c r="NJ256" s="267"/>
      <c r="NK256" s="267"/>
      <c r="NL256" s="267"/>
      <c r="NM256" s="267"/>
      <c r="NN256" s="267"/>
      <c r="NO256" s="267"/>
      <c r="NP256" s="267"/>
      <c r="NQ256" s="267"/>
      <c r="NR256" s="267"/>
      <c r="NS256" s="267"/>
      <c r="NT256" s="267"/>
      <c r="NU256" s="267"/>
      <c r="NV256" s="267"/>
      <c r="NW256" s="267"/>
      <c r="NX256" s="267"/>
      <c r="NY256" s="267"/>
      <c r="NZ256" s="267"/>
      <c r="OA256" s="267"/>
      <c r="OB256" s="267"/>
      <c r="OC256" s="267"/>
      <c r="OD256" s="267"/>
      <c r="OE256" s="267"/>
      <c r="OF256" s="267"/>
      <c r="OG256" s="267"/>
      <c r="OH256" s="267"/>
      <c r="OI256" s="267"/>
      <c r="OJ256" s="267"/>
      <c r="OK256" s="267"/>
      <c r="OL256" s="267"/>
      <c r="OM256" s="267"/>
      <c r="ON256" s="267"/>
      <c r="OO256" s="267"/>
      <c r="OP256" s="267"/>
      <c r="OQ256" s="267"/>
      <c r="OR256" s="267"/>
      <c r="OS256" s="267"/>
      <c r="OT256" s="267"/>
      <c r="OU256" s="267"/>
      <c r="OV256" s="267"/>
      <c r="OW256" s="267"/>
      <c r="OX256" s="267"/>
      <c r="OY256" s="267"/>
      <c r="OZ256" s="267"/>
      <c r="PA256" s="267"/>
      <c r="PB256" s="267"/>
      <c r="PC256" s="267"/>
      <c r="PD256" s="267"/>
      <c r="PE256" s="267"/>
      <c r="PF256" s="267"/>
      <c r="PG256" s="267"/>
      <c r="PH256" s="267"/>
      <c r="PI256" s="267"/>
      <c r="PJ256" s="267"/>
      <c r="PK256" s="267"/>
      <c r="PL256" s="267"/>
      <c r="PM256" s="267"/>
      <c r="PN256" s="267"/>
      <c r="PO256" s="267"/>
      <c r="PP256" s="267"/>
      <c r="PQ256" s="267"/>
      <c r="PR256" s="267"/>
      <c r="PS256" s="267"/>
      <c r="PT256" s="267"/>
      <c r="PU256" s="267"/>
      <c r="PV256" s="267"/>
      <c r="PW256" s="267"/>
      <c r="PX256" s="267"/>
      <c r="PY256" s="267"/>
      <c r="PZ256" s="267"/>
      <c r="QA256" s="267"/>
      <c r="QB256" s="267"/>
      <c r="QC256" s="267"/>
      <c r="QD256" s="267"/>
      <c r="QE256" s="267"/>
      <c r="QF256" s="267"/>
      <c r="QG256" s="267"/>
      <c r="QH256" s="267"/>
      <c r="QI256" s="267"/>
      <c r="QJ256" s="267"/>
      <c r="QK256" s="267"/>
      <c r="QL256" s="267"/>
      <c r="QM256" s="267"/>
      <c r="QN256" s="267"/>
      <c r="QO256" s="267"/>
      <c r="QP256" s="267"/>
      <c r="QQ256" s="267"/>
      <c r="QR256" s="267"/>
      <c r="QS256" s="267"/>
      <c r="QT256" s="267"/>
      <c r="QU256" s="267"/>
      <c r="QV256" s="267"/>
      <c r="QW256" s="267"/>
      <c r="QX256" s="267"/>
      <c r="QY256" s="267"/>
      <c r="QZ256" s="267"/>
      <c r="RA256" s="267"/>
      <c r="RB256" s="267"/>
      <c r="RC256" s="267"/>
      <c r="RD256" s="267"/>
      <c r="RE256" s="267"/>
      <c r="RF256" s="267"/>
      <c r="RG256" s="267"/>
      <c r="RH256" s="267"/>
      <c r="RI256" s="267"/>
      <c r="RJ256" s="267"/>
      <c r="RK256" s="267"/>
      <c r="RL256" s="267"/>
      <c r="RM256" s="267"/>
      <c r="RN256" s="267"/>
      <c r="RO256" s="267"/>
      <c r="RP256" s="267"/>
      <c r="RQ256" s="267"/>
      <c r="RR256" s="267"/>
      <c r="RS256" s="267"/>
      <c r="RT256" s="267"/>
      <c r="RU256" s="267"/>
      <c r="RV256" s="267"/>
      <c r="RW256" s="267"/>
      <c r="RX256" s="267"/>
      <c r="RY256" s="267"/>
      <c r="RZ256" s="267"/>
      <c r="SA256" s="267"/>
      <c r="SB256" s="267"/>
      <c r="SC256" s="267"/>
      <c r="SD256" s="267"/>
      <c r="SE256" s="267"/>
      <c r="SF256" s="267"/>
      <c r="SG256" s="267"/>
      <c r="SH256" s="267"/>
      <c r="SI256" s="267"/>
      <c r="SJ256" s="267"/>
      <c r="SK256" s="267"/>
      <c r="SL256" s="267"/>
      <c r="SM256" s="267"/>
      <c r="SN256" s="267"/>
      <c r="SO256" s="267"/>
      <c r="SP256" s="267"/>
      <c r="SQ256" s="267"/>
      <c r="SR256" s="267"/>
      <c r="SS256" s="267"/>
      <c r="ST256" s="267"/>
      <c r="SU256" s="267"/>
      <c r="SV256" s="267"/>
      <c r="SW256" s="267"/>
      <c r="SX256" s="267"/>
      <c r="SY256" s="267"/>
      <c r="SZ256" s="267"/>
      <c r="TA256" s="267"/>
      <c r="TB256" s="267"/>
      <c r="TC256" s="267"/>
      <c r="TD256" s="267"/>
      <c r="TE256" s="267"/>
      <c r="TF256" s="267"/>
      <c r="TG256" s="267"/>
      <c r="TH256" s="267"/>
      <c r="TI256" s="267"/>
      <c r="TJ256" s="267"/>
      <c r="TK256" s="267"/>
      <c r="TL256" s="267"/>
      <c r="TM256" s="267"/>
      <c r="TN256" s="267"/>
      <c r="TO256" s="267"/>
      <c r="TP256" s="267"/>
      <c r="TQ256" s="267"/>
      <c r="TR256" s="267"/>
      <c r="TS256" s="267"/>
      <c r="TT256" s="267"/>
      <c r="TU256" s="267"/>
      <c r="TV256" s="267"/>
      <c r="TW256" s="267"/>
      <c r="TX256" s="267"/>
      <c r="TY256" s="267"/>
      <c r="TZ256" s="267"/>
      <c r="UA256" s="267"/>
      <c r="UB256" s="267"/>
      <c r="UC256" s="267"/>
      <c r="UD256" s="267"/>
      <c r="UE256" s="267"/>
      <c r="UF256" s="267"/>
      <c r="UG256" s="267"/>
      <c r="UH256" s="267"/>
      <c r="UI256" s="267"/>
      <c r="UJ256" s="267"/>
      <c r="UK256" s="267"/>
      <c r="UL256" s="267"/>
      <c r="UM256" s="267"/>
      <c r="UN256" s="267"/>
      <c r="UO256" s="267"/>
      <c r="UP256" s="267"/>
      <c r="UQ256" s="267"/>
      <c r="UR256" s="267"/>
      <c r="US256" s="267"/>
      <c r="UT256" s="267"/>
      <c r="UU256" s="267"/>
      <c r="UV256" s="267"/>
      <c r="UW256" s="267"/>
      <c r="UX256" s="267"/>
      <c r="UY256" s="267"/>
      <c r="UZ256" s="267"/>
      <c r="VA256" s="267"/>
      <c r="VB256" s="267"/>
      <c r="VC256" s="267"/>
      <c r="VD256" s="267"/>
      <c r="VE256" s="267"/>
      <c r="VF256" s="267"/>
      <c r="VG256" s="267"/>
      <c r="VH256" s="267"/>
      <c r="VI256" s="267"/>
      <c r="VJ256" s="267"/>
      <c r="VK256" s="267"/>
      <c r="VL256" s="267"/>
      <c r="VM256" s="267"/>
      <c r="VN256" s="267"/>
      <c r="VO256" s="267"/>
      <c r="VP256" s="267"/>
      <c r="VQ256" s="267"/>
      <c r="VR256" s="267"/>
      <c r="VS256" s="267"/>
      <c r="VT256" s="267"/>
      <c r="VU256" s="267"/>
      <c r="VV256" s="267"/>
      <c r="VW256" s="267"/>
      <c r="VX256" s="267"/>
      <c r="VY256" s="267"/>
      <c r="VZ256" s="267"/>
      <c r="WA256" s="267"/>
      <c r="WB256" s="267"/>
      <c r="WC256" s="267"/>
      <c r="WD256" s="267"/>
      <c r="WE256" s="267"/>
      <c r="WF256" s="267"/>
      <c r="WG256" s="267"/>
      <c r="WH256" s="267"/>
      <c r="WI256" s="267"/>
      <c r="WJ256" s="267"/>
      <c r="WK256" s="267"/>
      <c r="WL256" s="267"/>
      <c r="WM256" s="267"/>
      <c r="WN256" s="267"/>
      <c r="WO256" s="267"/>
      <c r="WP256" s="267"/>
      <c r="WQ256" s="267"/>
      <c r="WR256" s="267"/>
      <c r="WS256" s="267"/>
      <c r="WT256" s="267"/>
      <c r="WU256" s="267"/>
      <c r="WV256" s="267"/>
      <c r="WW256" s="267"/>
      <c r="WX256" s="267"/>
      <c r="WY256" s="267"/>
      <c r="WZ256" s="267"/>
      <c r="XA256" s="267"/>
      <c r="XB256" s="267"/>
      <c r="XC256" s="267"/>
      <c r="XD256" s="267"/>
      <c r="XE256" s="267"/>
      <c r="XF256" s="267"/>
      <c r="XG256" s="267"/>
      <c r="XH256" s="267"/>
      <c r="XI256" s="267"/>
      <c r="XJ256" s="267"/>
      <c r="XK256" s="267"/>
      <c r="XL256" s="267"/>
      <c r="XM256" s="267"/>
      <c r="XN256" s="267"/>
      <c r="XO256" s="267"/>
      <c r="XP256" s="267"/>
      <c r="XQ256" s="267"/>
      <c r="XR256" s="267"/>
      <c r="XS256" s="267"/>
      <c r="XT256" s="267"/>
      <c r="XU256" s="267"/>
      <c r="XV256" s="267"/>
      <c r="XW256" s="267"/>
      <c r="XX256" s="267"/>
      <c r="XY256" s="267"/>
      <c r="XZ256" s="267"/>
      <c r="YA256" s="267"/>
      <c r="YB256" s="267"/>
      <c r="YC256" s="267"/>
      <c r="YD256" s="267"/>
      <c r="YE256" s="267"/>
      <c r="YF256" s="267"/>
      <c r="YG256" s="267"/>
      <c r="YH256" s="267"/>
      <c r="YI256" s="267"/>
      <c r="YJ256" s="267"/>
      <c r="YK256" s="267"/>
      <c r="YL256" s="267"/>
      <c r="YM256" s="267"/>
      <c r="YN256" s="267"/>
      <c r="YO256" s="267"/>
      <c r="YP256" s="267"/>
      <c r="YQ256" s="267"/>
      <c r="YR256" s="267"/>
      <c r="YS256" s="267"/>
      <c r="YT256" s="267"/>
      <c r="YU256" s="267"/>
      <c r="YV256" s="267"/>
      <c r="YW256" s="267"/>
      <c r="YX256" s="267"/>
      <c r="YY256" s="267"/>
      <c r="YZ256" s="267"/>
      <c r="ZA256" s="267"/>
      <c r="ZB256" s="267"/>
      <c r="ZC256" s="267"/>
      <c r="ZD256" s="267"/>
      <c r="ZE256" s="267"/>
      <c r="ZF256" s="267"/>
      <c r="ZG256" s="267"/>
      <c r="ZH256" s="267"/>
      <c r="ZI256" s="267"/>
      <c r="ZJ256" s="267"/>
      <c r="ZK256" s="267"/>
      <c r="ZL256" s="267"/>
      <c r="ZM256" s="267"/>
      <c r="ZN256" s="267"/>
      <c r="ZO256" s="267"/>
      <c r="ZP256" s="267"/>
      <c r="ZQ256" s="267"/>
      <c r="ZR256" s="267"/>
      <c r="ZS256" s="267"/>
      <c r="ZT256" s="267"/>
      <c r="ZU256" s="267"/>
      <c r="ZV256" s="267"/>
      <c r="ZW256" s="267"/>
      <c r="ZX256" s="267"/>
      <c r="ZY256" s="267"/>
      <c r="ZZ256" s="267"/>
      <c r="AAA256" s="267"/>
      <c r="AAB256" s="267"/>
      <c r="AAC256" s="267"/>
      <c r="AAD256" s="267"/>
      <c r="AAE256" s="267"/>
      <c r="AAF256" s="267"/>
      <c r="AAG256" s="267"/>
      <c r="AAH256" s="267"/>
      <c r="AAI256" s="267"/>
      <c r="AAJ256" s="267"/>
      <c r="AAK256" s="267"/>
      <c r="AAL256" s="267"/>
      <c r="AAM256" s="267"/>
      <c r="AAN256" s="267"/>
      <c r="AAO256" s="267"/>
      <c r="AAP256" s="267"/>
      <c r="AAQ256" s="267"/>
      <c r="AAR256" s="267"/>
      <c r="AAS256" s="267"/>
      <c r="AAT256" s="267"/>
      <c r="AAU256" s="267"/>
      <c r="AAV256" s="267"/>
      <c r="AAW256" s="267"/>
      <c r="AAX256" s="267"/>
      <c r="AAY256" s="267"/>
      <c r="AAZ256" s="267"/>
      <c r="ABA256" s="267"/>
      <c r="ABB256" s="267"/>
      <c r="ABC256" s="267"/>
      <c r="ABD256" s="267"/>
      <c r="ABE256" s="267"/>
      <c r="ABF256" s="267"/>
      <c r="ABG256" s="267"/>
      <c r="ABH256" s="267"/>
      <c r="ABI256" s="267"/>
      <c r="ABJ256" s="267"/>
      <c r="ABK256" s="267"/>
      <c r="ABL256" s="267"/>
      <c r="ABM256" s="267"/>
      <c r="ABN256" s="267"/>
      <c r="ABO256" s="267"/>
      <c r="ABP256" s="267"/>
      <c r="ABQ256" s="267"/>
      <c r="ABR256" s="267"/>
      <c r="ABS256" s="267"/>
      <c r="ABT256" s="267"/>
      <c r="ABU256" s="267"/>
      <c r="ABV256" s="267"/>
      <c r="ABW256" s="267"/>
      <c r="ABX256" s="267"/>
      <c r="ABY256" s="267"/>
      <c r="ABZ256" s="267"/>
      <c r="ACA256" s="267"/>
      <c r="ACB256" s="267"/>
      <c r="ACC256" s="267"/>
      <c r="ACD256" s="267"/>
      <c r="ACE256" s="267"/>
      <c r="ACF256" s="267"/>
      <c r="ACG256" s="267"/>
      <c r="ACH256" s="267"/>
      <c r="ACI256" s="267"/>
      <c r="ACJ256" s="267"/>
      <c r="ACK256" s="267"/>
      <c r="ACL256" s="267"/>
      <c r="ACM256" s="267"/>
      <c r="ACN256" s="267"/>
      <c r="ACO256" s="267"/>
      <c r="ACP256" s="267"/>
      <c r="ACQ256" s="267"/>
      <c r="ACR256" s="267"/>
      <c r="ACS256" s="267"/>
      <c r="ACT256" s="267"/>
      <c r="ACU256" s="267"/>
      <c r="ACV256" s="267"/>
      <c r="ACW256" s="267"/>
      <c r="ACX256" s="267"/>
      <c r="ACY256" s="267"/>
      <c r="ACZ256" s="267"/>
      <c r="ADA256" s="267"/>
      <c r="ADB256" s="267"/>
      <c r="ADC256" s="267"/>
      <c r="ADD256" s="267"/>
      <c r="ADE256" s="267"/>
      <c r="ADF256" s="267"/>
      <c r="ADG256" s="267"/>
      <c r="ADH256" s="267"/>
      <c r="ADI256" s="267"/>
      <c r="ADJ256" s="267"/>
      <c r="ADK256" s="267"/>
      <c r="ADL256" s="267"/>
      <c r="ADM256" s="267"/>
      <c r="ADN256" s="267"/>
      <c r="ADO256" s="267"/>
      <c r="ADP256" s="267"/>
      <c r="ADQ256" s="267"/>
      <c r="ADR256" s="267"/>
      <c r="ADS256" s="267"/>
      <c r="ADT256" s="267"/>
      <c r="ADU256" s="267"/>
      <c r="ADV256" s="267"/>
      <c r="ADW256" s="267"/>
      <c r="ADX256" s="267"/>
      <c r="ADY256" s="267"/>
      <c r="ADZ256" s="267"/>
      <c r="AEA256" s="267"/>
      <c r="AEB256" s="267"/>
      <c r="AEC256" s="267"/>
      <c r="AED256" s="267"/>
      <c r="AEE256" s="267"/>
      <c r="AEF256" s="267"/>
      <c r="AEG256" s="267"/>
      <c r="AEH256" s="267"/>
      <c r="AEI256" s="267"/>
      <c r="AEJ256" s="267"/>
      <c r="AEK256" s="267"/>
      <c r="AEL256" s="267"/>
      <c r="AEM256" s="267"/>
      <c r="AEN256" s="267"/>
      <c r="AEO256" s="267"/>
      <c r="AEP256" s="267"/>
      <c r="AEQ256" s="267"/>
      <c r="AER256" s="267"/>
      <c r="AES256" s="267"/>
      <c r="AET256" s="267"/>
      <c r="AEU256" s="267"/>
      <c r="AEV256" s="267"/>
      <c r="AEW256" s="267"/>
      <c r="AEX256" s="267"/>
      <c r="AEY256" s="267"/>
      <c r="AEZ256" s="267"/>
      <c r="AFA256" s="267"/>
      <c r="AFB256" s="267"/>
      <c r="AFC256" s="267"/>
      <c r="AFD256" s="267"/>
      <c r="AFE256" s="267"/>
      <c r="AFF256" s="267"/>
      <c r="AFG256" s="267"/>
      <c r="AFH256" s="267"/>
      <c r="AFI256" s="267"/>
      <c r="AFJ256" s="267"/>
      <c r="AFK256" s="267"/>
      <c r="AFL256" s="267"/>
      <c r="AFM256" s="267"/>
      <c r="AFN256" s="267"/>
      <c r="AFO256" s="267"/>
      <c r="AFP256" s="267"/>
      <c r="AFQ256" s="267"/>
      <c r="AFR256" s="267"/>
      <c r="AFS256" s="267"/>
      <c r="AFT256" s="267"/>
      <c r="AFU256" s="267"/>
      <c r="AFV256" s="267"/>
      <c r="AFW256" s="267"/>
      <c r="AFX256" s="267"/>
      <c r="AFY256" s="267"/>
      <c r="AFZ256" s="267"/>
      <c r="AGA256" s="267"/>
      <c r="AGB256" s="267"/>
      <c r="AGC256" s="267"/>
      <c r="AGD256" s="267"/>
      <c r="AGE256" s="267"/>
      <c r="AGF256" s="267"/>
      <c r="AGG256" s="267"/>
      <c r="AGH256" s="267"/>
      <c r="AGI256" s="267"/>
      <c r="AGJ256" s="267"/>
      <c r="AGK256" s="267"/>
      <c r="AGL256" s="267"/>
      <c r="AGM256" s="267"/>
      <c r="AGN256" s="267"/>
      <c r="AGO256" s="267"/>
      <c r="AGP256" s="267"/>
      <c r="AGQ256" s="267"/>
      <c r="AGR256" s="267"/>
      <c r="AGS256" s="267"/>
      <c r="AGT256" s="267"/>
      <c r="AGU256" s="267"/>
      <c r="AGV256" s="267"/>
      <c r="AGW256" s="267"/>
      <c r="AGX256" s="267"/>
      <c r="AGY256" s="267"/>
      <c r="AGZ256" s="267"/>
      <c r="AHA256" s="267"/>
      <c r="AHB256" s="267"/>
      <c r="AHC256" s="267"/>
      <c r="AHD256" s="267"/>
      <c r="AHE256" s="267"/>
      <c r="AHF256" s="267"/>
      <c r="AHG256" s="267"/>
      <c r="AHH256" s="267"/>
      <c r="AHI256" s="267"/>
      <c r="AHJ256" s="267"/>
      <c r="AHK256" s="267"/>
      <c r="AHL256" s="267"/>
      <c r="AHM256" s="267"/>
      <c r="AHN256" s="267"/>
      <c r="AHO256" s="267"/>
      <c r="AHP256" s="267"/>
      <c r="AHQ256" s="267"/>
      <c r="AHR256" s="267"/>
      <c r="AHS256" s="267"/>
      <c r="AHT256" s="267"/>
      <c r="AHU256" s="267"/>
      <c r="AHV256" s="267"/>
      <c r="AHW256" s="267"/>
      <c r="AHX256" s="267"/>
      <c r="AHY256" s="267"/>
      <c r="AHZ256" s="267"/>
      <c r="AIA256" s="267"/>
      <c r="AIB256" s="267"/>
      <c r="AIC256" s="267"/>
      <c r="AID256" s="267"/>
      <c r="AIE256" s="267"/>
      <c r="AIF256" s="267"/>
      <c r="AIG256" s="267"/>
      <c r="AIH256" s="267"/>
      <c r="AII256" s="267"/>
      <c r="AIJ256" s="267"/>
      <c r="AIK256" s="267"/>
      <c r="AIL256" s="267"/>
      <c r="AIM256" s="267"/>
      <c r="AIN256" s="267"/>
      <c r="AIO256" s="267"/>
      <c r="AIP256" s="267"/>
      <c r="AIQ256" s="267"/>
      <c r="AIR256" s="267"/>
      <c r="AIS256" s="267"/>
      <c r="AIT256" s="267"/>
      <c r="AIU256" s="267"/>
      <c r="AIV256" s="267"/>
      <c r="AIW256" s="267"/>
      <c r="AIX256" s="267"/>
      <c r="AIY256" s="267"/>
      <c r="AIZ256" s="267"/>
      <c r="AJA256" s="267"/>
      <c r="AJB256" s="267"/>
      <c r="AJC256" s="267"/>
      <c r="AJD256" s="267"/>
      <c r="AJE256" s="267"/>
      <c r="AJF256" s="267"/>
      <c r="AJG256" s="267"/>
      <c r="AJH256" s="267"/>
      <c r="AJI256" s="267"/>
      <c r="AJJ256" s="267"/>
      <c r="AJK256" s="267"/>
      <c r="AJL256" s="267"/>
      <c r="AJM256" s="267"/>
      <c r="AJN256" s="267"/>
      <c r="AJO256" s="267"/>
      <c r="AJP256" s="267"/>
      <c r="AJQ256" s="267"/>
      <c r="AJR256" s="267"/>
      <c r="AJS256" s="267"/>
      <c r="AJT256" s="267"/>
      <c r="AJU256" s="267"/>
      <c r="AJV256" s="267"/>
      <c r="AJW256" s="267"/>
      <c r="AJX256" s="267"/>
      <c r="AJY256" s="267"/>
      <c r="AJZ256" s="267"/>
      <c r="AKA256" s="267"/>
      <c r="AKB256" s="267"/>
      <c r="AKC256" s="267"/>
      <c r="AKD256" s="267"/>
      <c r="AKE256" s="267"/>
      <c r="AKF256" s="267"/>
      <c r="AKG256" s="267"/>
      <c r="AKH256" s="267"/>
      <c r="AKI256" s="267"/>
      <c r="AKJ256" s="267"/>
      <c r="AKK256" s="267"/>
      <c r="AKL256" s="267"/>
      <c r="AKM256" s="267"/>
      <c r="AKN256" s="267"/>
      <c r="AKO256" s="267"/>
      <c r="AKP256" s="267"/>
      <c r="AKQ256" s="267"/>
      <c r="AKR256" s="267"/>
      <c r="AKS256" s="267"/>
      <c r="AKT256" s="267"/>
      <c r="AKU256" s="267"/>
      <c r="AKV256" s="267"/>
      <c r="AKW256" s="267"/>
      <c r="AKX256" s="267"/>
      <c r="AKY256" s="267"/>
      <c r="AKZ256" s="267"/>
      <c r="ALA256" s="267"/>
      <c r="ALB256" s="267"/>
      <c r="ALC256" s="267"/>
      <c r="ALD256" s="267"/>
      <c r="ALE256" s="267"/>
      <c r="ALF256" s="267"/>
      <c r="ALG256" s="267"/>
      <c r="ALH256" s="267"/>
      <c r="ALI256" s="267"/>
      <c r="ALJ256" s="267"/>
      <c r="ALK256" s="267"/>
      <c r="ALL256" s="267"/>
      <c r="ALM256" s="267"/>
      <c r="ALN256" s="267"/>
      <c r="ALO256" s="267"/>
      <c r="ALP256" s="267"/>
      <c r="ALQ256" s="267"/>
      <c r="ALR256" s="267"/>
      <c r="ALS256" s="267"/>
      <c r="ALT256" s="267"/>
      <c r="ALU256" s="267"/>
      <c r="ALV256" s="267"/>
      <c r="ALW256" s="267"/>
      <c r="ALX256" s="267"/>
      <c r="ALY256" s="267"/>
      <c r="ALZ256" s="267"/>
      <c r="AMA256" s="267"/>
      <c r="AMB256" s="267"/>
      <c r="AMC256" s="267"/>
      <c r="AMD256" s="267"/>
      <c r="AME256" s="267"/>
      <c r="AMF256" s="267"/>
      <c r="AMG256" s="267"/>
      <c r="AMH256" s="267"/>
    </row>
    <row r="257" spans="1:1025" s="239" customFormat="1" ht="12.75">
      <c r="A257" s="1055" t="s">
        <v>2515</v>
      </c>
      <c r="B257" s="1007" t="s">
        <v>2516</v>
      </c>
      <c r="C257" s="1047">
        <v>2213073853.3499999</v>
      </c>
      <c r="D257" s="1047">
        <v>2353520063.9200001</v>
      </c>
      <c r="E257" s="1047">
        <v>4566593917.2700005</v>
      </c>
      <c r="F257" s="1047">
        <v>2832582419.3600001</v>
      </c>
      <c r="G257" s="1047">
        <v>1734011497.9100001</v>
      </c>
      <c r="H257" s="1054">
        <f t="shared" si="3"/>
        <v>0.62028340392775139</v>
      </c>
      <c r="I257" s="100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c r="AF257" s="267"/>
      <c r="AG257" s="267"/>
      <c r="AH257" s="267"/>
      <c r="AI257" s="267"/>
      <c r="AJ257" s="267"/>
      <c r="AK257" s="267"/>
      <c r="AL257" s="267"/>
      <c r="AM257" s="267"/>
      <c r="AN257" s="267"/>
      <c r="AO257" s="267"/>
      <c r="AP257" s="267"/>
      <c r="AQ257" s="267"/>
      <c r="AR257" s="267"/>
      <c r="AS257" s="267"/>
      <c r="AT257" s="267"/>
      <c r="AU257" s="267"/>
      <c r="AV257" s="267"/>
      <c r="AW257" s="267"/>
      <c r="AX257" s="267"/>
      <c r="AY257" s="267"/>
      <c r="AZ257" s="267"/>
      <c r="BA257" s="267"/>
      <c r="BB257" s="267"/>
      <c r="BC257" s="267"/>
      <c r="BD257" s="267"/>
      <c r="BE257" s="267"/>
      <c r="BF257" s="267"/>
      <c r="BG257" s="267"/>
      <c r="BH257" s="267"/>
      <c r="BI257" s="267"/>
      <c r="BJ257" s="267"/>
      <c r="BK257" s="267"/>
      <c r="BL257" s="267"/>
      <c r="BM257" s="267"/>
      <c r="BN257" s="267"/>
      <c r="BO257" s="267"/>
      <c r="BP257" s="267"/>
      <c r="BQ257" s="267"/>
      <c r="BR257" s="267"/>
      <c r="BS257" s="267"/>
      <c r="BT257" s="267"/>
      <c r="BU257" s="267"/>
      <c r="BV257" s="267"/>
      <c r="BW257" s="267"/>
      <c r="BX257" s="267"/>
      <c r="BY257" s="267"/>
      <c r="BZ257" s="267"/>
      <c r="CA257" s="267"/>
      <c r="CB257" s="267"/>
      <c r="CC257" s="267"/>
      <c r="CD257" s="267"/>
      <c r="CE257" s="267"/>
      <c r="CF257" s="267"/>
      <c r="CG257" s="267"/>
      <c r="CH257" s="267"/>
      <c r="CI257" s="267"/>
      <c r="CJ257" s="267"/>
      <c r="CK257" s="267"/>
      <c r="CL257" s="267"/>
      <c r="CM257" s="267"/>
      <c r="CN257" s="267"/>
      <c r="CO257" s="267"/>
      <c r="CP257" s="267"/>
      <c r="CQ257" s="267"/>
      <c r="CR257" s="267"/>
      <c r="CS257" s="267"/>
      <c r="CT257" s="267"/>
      <c r="CU257" s="267"/>
      <c r="CV257" s="267"/>
      <c r="CW257" s="267"/>
      <c r="CX257" s="267"/>
      <c r="CY257" s="267"/>
      <c r="CZ257" s="267"/>
      <c r="DA257" s="267"/>
      <c r="DB257" s="267"/>
      <c r="DC257" s="267"/>
      <c r="DD257" s="267"/>
      <c r="DE257" s="267"/>
      <c r="DF257" s="267"/>
      <c r="DG257" s="267"/>
      <c r="DH257" s="267"/>
      <c r="DI257" s="267"/>
      <c r="DJ257" s="267"/>
      <c r="DK257" s="267"/>
      <c r="DL257" s="267"/>
      <c r="DM257" s="267"/>
      <c r="DN257" s="267"/>
      <c r="DO257" s="267"/>
      <c r="DP257" s="267"/>
      <c r="DQ257" s="267"/>
      <c r="DR257" s="267"/>
      <c r="DS257" s="267"/>
      <c r="DT257" s="267"/>
      <c r="DU257" s="267"/>
      <c r="DV257" s="267"/>
      <c r="DW257" s="267"/>
      <c r="DX257" s="267"/>
      <c r="DY257" s="267"/>
      <c r="DZ257" s="267"/>
      <c r="EA257" s="267"/>
      <c r="EB257" s="267"/>
      <c r="EC257" s="267"/>
      <c r="ED257" s="267"/>
      <c r="EE257" s="267"/>
      <c r="EF257" s="267"/>
      <c r="EG257" s="267"/>
      <c r="EH257" s="267"/>
      <c r="EI257" s="267"/>
      <c r="EJ257" s="267"/>
      <c r="EK257" s="267"/>
      <c r="EL257" s="267"/>
      <c r="EM257" s="267"/>
      <c r="EN257" s="267"/>
      <c r="EO257" s="267"/>
      <c r="EP257" s="267"/>
      <c r="EQ257" s="267"/>
      <c r="ER257" s="267"/>
      <c r="ES257" s="267"/>
      <c r="ET257" s="267"/>
      <c r="EU257" s="267"/>
      <c r="EV257" s="267"/>
      <c r="EW257" s="267"/>
      <c r="EX257" s="267"/>
      <c r="EY257" s="267"/>
      <c r="EZ257" s="267"/>
      <c r="FA257" s="267"/>
      <c r="FB257" s="267"/>
      <c r="FC257" s="267"/>
      <c r="FD257" s="267"/>
      <c r="FE257" s="267"/>
      <c r="FF257" s="267"/>
      <c r="FG257" s="267"/>
      <c r="FH257" s="267"/>
      <c r="FI257" s="267"/>
      <c r="FJ257" s="267"/>
      <c r="FK257" s="267"/>
      <c r="FL257" s="267"/>
      <c r="FM257" s="267"/>
      <c r="FN257" s="267"/>
      <c r="FO257" s="267"/>
      <c r="FP257" s="267"/>
      <c r="FQ257" s="267"/>
      <c r="FR257" s="267"/>
      <c r="FS257" s="267"/>
      <c r="FT257" s="267"/>
      <c r="FU257" s="267"/>
      <c r="FV257" s="267"/>
      <c r="FW257" s="267"/>
      <c r="FX257" s="267"/>
      <c r="FY257" s="267"/>
      <c r="FZ257" s="267"/>
      <c r="GA257" s="267"/>
      <c r="GB257" s="267"/>
      <c r="GC257" s="267"/>
      <c r="GD257" s="267"/>
      <c r="GE257" s="267"/>
      <c r="GF257" s="267"/>
      <c r="GG257" s="267"/>
      <c r="GH257" s="267"/>
      <c r="GI257" s="267"/>
      <c r="GJ257" s="267"/>
      <c r="GK257" s="267"/>
      <c r="GL257" s="267"/>
      <c r="GM257" s="267"/>
      <c r="GN257" s="267"/>
      <c r="GO257" s="267"/>
      <c r="GP257" s="267"/>
      <c r="GQ257" s="267"/>
      <c r="GR257" s="267"/>
      <c r="GS257" s="267"/>
      <c r="GT257" s="267"/>
      <c r="GU257" s="267"/>
      <c r="GV257" s="267"/>
      <c r="GW257" s="267"/>
      <c r="GX257" s="267"/>
      <c r="GY257" s="267"/>
      <c r="GZ257" s="267"/>
      <c r="HA257" s="267"/>
      <c r="HB257" s="267"/>
      <c r="HC257" s="267"/>
      <c r="HD257" s="267"/>
      <c r="HE257" s="267"/>
      <c r="HF257" s="267"/>
      <c r="HG257" s="267"/>
      <c r="HH257" s="267"/>
      <c r="HI257" s="267"/>
      <c r="HJ257" s="267"/>
      <c r="HK257" s="267"/>
      <c r="HL257" s="267"/>
      <c r="HM257" s="267"/>
      <c r="HN257" s="267"/>
      <c r="HO257" s="267"/>
      <c r="HP257" s="267"/>
      <c r="HQ257" s="267"/>
      <c r="HR257" s="267"/>
      <c r="HS257" s="267"/>
      <c r="HT257" s="267"/>
      <c r="HU257" s="267"/>
      <c r="HV257" s="267"/>
      <c r="HW257" s="267"/>
      <c r="HX257" s="267"/>
      <c r="HY257" s="267"/>
      <c r="HZ257" s="267"/>
      <c r="IA257" s="267"/>
      <c r="IB257" s="267"/>
      <c r="IC257" s="267"/>
      <c r="ID257" s="267"/>
      <c r="IE257" s="267"/>
      <c r="IF257" s="267"/>
      <c r="IG257" s="267"/>
      <c r="IH257" s="267"/>
      <c r="II257" s="267"/>
      <c r="IJ257" s="267"/>
      <c r="IK257" s="267"/>
      <c r="IL257" s="267"/>
      <c r="IM257" s="267"/>
      <c r="IN257" s="267"/>
      <c r="IO257" s="267"/>
      <c r="IP257" s="267"/>
      <c r="IQ257" s="267"/>
      <c r="IR257" s="267"/>
      <c r="IS257" s="267"/>
      <c r="IT257" s="267"/>
      <c r="IU257" s="267"/>
      <c r="IV257" s="267"/>
      <c r="IW257" s="267"/>
      <c r="IX257" s="267"/>
      <c r="IY257" s="267"/>
      <c r="IZ257" s="267"/>
      <c r="JA257" s="267"/>
      <c r="JB257" s="267"/>
      <c r="JC257" s="267"/>
      <c r="JD257" s="267"/>
      <c r="JE257" s="267"/>
      <c r="JF257" s="267"/>
      <c r="JG257" s="267"/>
      <c r="JH257" s="267"/>
      <c r="JI257" s="267"/>
      <c r="JJ257" s="267"/>
      <c r="JK257" s="267"/>
      <c r="JL257" s="267"/>
      <c r="JM257" s="267"/>
      <c r="JN257" s="267"/>
      <c r="JO257" s="267"/>
      <c r="JP257" s="267"/>
      <c r="JQ257" s="267"/>
      <c r="JR257" s="267"/>
      <c r="JS257" s="267"/>
      <c r="JT257" s="267"/>
      <c r="JU257" s="267"/>
      <c r="JV257" s="267"/>
      <c r="JW257" s="267"/>
      <c r="JX257" s="267"/>
      <c r="JY257" s="267"/>
      <c r="JZ257" s="267"/>
      <c r="KA257" s="267"/>
      <c r="KB257" s="267"/>
      <c r="KC257" s="267"/>
      <c r="KD257" s="267"/>
      <c r="KE257" s="267"/>
      <c r="KF257" s="267"/>
      <c r="KG257" s="267"/>
      <c r="KH257" s="267"/>
      <c r="KI257" s="267"/>
      <c r="KJ257" s="267"/>
      <c r="KK257" s="267"/>
      <c r="KL257" s="267"/>
      <c r="KM257" s="267"/>
      <c r="KN257" s="267"/>
      <c r="KO257" s="267"/>
      <c r="KP257" s="267"/>
      <c r="KQ257" s="267"/>
      <c r="KR257" s="267"/>
      <c r="KS257" s="267"/>
      <c r="KT257" s="267"/>
      <c r="KU257" s="267"/>
      <c r="KV257" s="267"/>
      <c r="KW257" s="267"/>
      <c r="KX257" s="267"/>
      <c r="KY257" s="267"/>
      <c r="KZ257" s="267"/>
      <c r="LA257" s="267"/>
      <c r="LB257" s="267"/>
      <c r="LC257" s="267"/>
      <c r="LD257" s="267"/>
      <c r="LE257" s="267"/>
      <c r="LF257" s="267"/>
      <c r="LG257" s="267"/>
      <c r="LH257" s="267"/>
      <c r="LI257" s="267"/>
      <c r="LJ257" s="267"/>
      <c r="LK257" s="267"/>
      <c r="LL257" s="267"/>
      <c r="LM257" s="267"/>
      <c r="LN257" s="267"/>
      <c r="LO257" s="267"/>
      <c r="LP257" s="267"/>
      <c r="LQ257" s="267"/>
      <c r="LR257" s="267"/>
      <c r="LS257" s="267"/>
      <c r="LT257" s="267"/>
      <c r="LU257" s="267"/>
      <c r="LV257" s="267"/>
      <c r="LW257" s="267"/>
      <c r="LX257" s="267"/>
      <c r="LY257" s="267"/>
      <c r="LZ257" s="267"/>
      <c r="MA257" s="267"/>
      <c r="MB257" s="267"/>
      <c r="MC257" s="267"/>
      <c r="MD257" s="267"/>
      <c r="ME257" s="267"/>
      <c r="MF257" s="267"/>
      <c r="MG257" s="267"/>
      <c r="MH257" s="267"/>
      <c r="MI257" s="267"/>
      <c r="MJ257" s="267"/>
      <c r="MK257" s="267"/>
      <c r="ML257" s="267"/>
      <c r="MM257" s="267"/>
      <c r="MN257" s="267"/>
      <c r="MO257" s="267"/>
      <c r="MP257" s="267"/>
      <c r="MQ257" s="267"/>
      <c r="MR257" s="267"/>
      <c r="MS257" s="267"/>
      <c r="MT257" s="267"/>
      <c r="MU257" s="267"/>
      <c r="MV257" s="267"/>
      <c r="MW257" s="267"/>
      <c r="MX257" s="267"/>
      <c r="MY257" s="267"/>
      <c r="MZ257" s="267"/>
      <c r="NA257" s="267"/>
      <c r="NB257" s="267"/>
      <c r="NC257" s="267"/>
      <c r="ND257" s="267"/>
      <c r="NE257" s="267"/>
      <c r="NF257" s="267"/>
      <c r="NG257" s="267"/>
      <c r="NH257" s="267"/>
      <c r="NI257" s="267"/>
      <c r="NJ257" s="267"/>
      <c r="NK257" s="267"/>
      <c r="NL257" s="267"/>
      <c r="NM257" s="267"/>
      <c r="NN257" s="267"/>
      <c r="NO257" s="267"/>
      <c r="NP257" s="267"/>
      <c r="NQ257" s="267"/>
      <c r="NR257" s="267"/>
      <c r="NS257" s="267"/>
      <c r="NT257" s="267"/>
      <c r="NU257" s="267"/>
      <c r="NV257" s="267"/>
      <c r="NW257" s="267"/>
      <c r="NX257" s="267"/>
      <c r="NY257" s="267"/>
      <c r="NZ257" s="267"/>
      <c r="OA257" s="267"/>
      <c r="OB257" s="267"/>
      <c r="OC257" s="267"/>
      <c r="OD257" s="267"/>
      <c r="OE257" s="267"/>
      <c r="OF257" s="267"/>
      <c r="OG257" s="267"/>
      <c r="OH257" s="267"/>
      <c r="OI257" s="267"/>
      <c r="OJ257" s="267"/>
      <c r="OK257" s="267"/>
      <c r="OL257" s="267"/>
      <c r="OM257" s="267"/>
      <c r="ON257" s="267"/>
      <c r="OO257" s="267"/>
      <c r="OP257" s="267"/>
      <c r="OQ257" s="267"/>
      <c r="OR257" s="267"/>
      <c r="OS257" s="267"/>
      <c r="OT257" s="267"/>
      <c r="OU257" s="267"/>
      <c r="OV257" s="267"/>
      <c r="OW257" s="267"/>
      <c r="OX257" s="267"/>
      <c r="OY257" s="267"/>
      <c r="OZ257" s="267"/>
      <c r="PA257" s="267"/>
      <c r="PB257" s="267"/>
      <c r="PC257" s="267"/>
      <c r="PD257" s="267"/>
      <c r="PE257" s="267"/>
      <c r="PF257" s="267"/>
      <c r="PG257" s="267"/>
      <c r="PH257" s="267"/>
      <c r="PI257" s="267"/>
      <c r="PJ257" s="267"/>
      <c r="PK257" s="267"/>
      <c r="PL257" s="267"/>
      <c r="PM257" s="267"/>
      <c r="PN257" s="267"/>
      <c r="PO257" s="267"/>
      <c r="PP257" s="267"/>
      <c r="PQ257" s="267"/>
      <c r="PR257" s="267"/>
      <c r="PS257" s="267"/>
      <c r="PT257" s="267"/>
      <c r="PU257" s="267"/>
      <c r="PV257" s="267"/>
      <c r="PW257" s="267"/>
      <c r="PX257" s="267"/>
      <c r="PY257" s="267"/>
      <c r="PZ257" s="267"/>
      <c r="QA257" s="267"/>
      <c r="QB257" s="267"/>
      <c r="QC257" s="267"/>
      <c r="QD257" s="267"/>
      <c r="QE257" s="267"/>
      <c r="QF257" s="267"/>
      <c r="QG257" s="267"/>
      <c r="QH257" s="267"/>
      <c r="QI257" s="267"/>
      <c r="QJ257" s="267"/>
      <c r="QK257" s="267"/>
      <c r="QL257" s="267"/>
      <c r="QM257" s="267"/>
      <c r="QN257" s="267"/>
      <c r="QO257" s="267"/>
      <c r="QP257" s="267"/>
      <c r="QQ257" s="267"/>
      <c r="QR257" s="267"/>
      <c r="QS257" s="267"/>
      <c r="QT257" s="267"/>
      <c r="QU257" s="267"/>
      <c r="QV257" s="267"/>
      <c r="QW257" s="267"/>
      <c r="QX257" s="267"/>
      <c r="QY257" s="267"/>
      <c r="QZ257" s="267"/>
      <c r="RA257" s="267"/>
      <c r="RB257" s="267"/>
      <c r="RC257" s="267"/>
      <c r="RD257" s="267"/>
      <c r="RE257" s="267"/>
      <c r="RF257" s="267"/>
      <c r="RG257" s="267"/>
      <c r="RH257" s="267"/>
      <c r="RI257" s="267"/>
      <c r="RJ257" s="267"/>
      <c r="RK257" s="267"/>
      <c r="RL257" s="267"/>
      <c r="RM257" s="267"/>
      <c r="RN257" s="267"/>
      <c r="RO257" s="267"/>
      <c r="RP257" s="267"/>
      <c r="RQ257" s="267"/>
      <c r="RR257" s="267"/>
      <c r="RS257" s="267"/>
      <c r="RT257" s="267"/>
      <c r="RU257" s="267"/>
      <c r="RV257" s="267"/>
      <c r="RW257" s="267"/>
      <c r="RX257" s="267"/>
      <c r="RY257" s="267"/>
      <c r="RZ257" s="267"/>
      <c r="SA257" s="267"/>
      <c r="SB257" s="267"/>
      <c r="SC257" s="267"/>
      <c r="SD257" s="267"/>
      <c r="SE257" s="267"/>
      <c r="SF257" s="267"/>
      <c r="SG257" s="267"/>
      <c r="SH257" s="267"/>
      <c r="SI257" s="267"/>
      <c r="SJ257" s="267"/>
      <c r="SK257" s="267"/>
      <c r="SL257" s="267"/>
      <c r="SM257" s="267"/>
      <c r="SN257" s="267"/>
      <c r="SO257" s="267"/>
      <c r="SP257" s="267"/>
      <c r="SQ257" s="267"/>
      <c r="SR257" s="267"/>
      <c r="SS257" s="267"/>
      <c r="ST257" s="267"/>
      <c r="SU257" s="267"/>
      <c r="SV257" s="267"/>
      <c r="SW257" s="267"/>
      <c r="SX257" s="267"/>
      <c r="SY257" s="267"/>
      <c r="SZ257" s="267"/>
      <c r="TA257" s="267"/>
      <c r="TB257" s="267"/>
      <c r="TC257" s="267"/>
      <c r="TD257" s="267"/>
      <c r="TE257" s="267"/>
      <c r="TF257" s="267"/>
      <c r="TG257" s="267"/>
      <c r="TH257" s="267"/>
      <c r="TI257" s="267"/>
      <c r="TJ257" s="267"/>
      <c r="TK257" s="267"/>
      <c r="TL257" s="267"/>
      <c r="TM257" s="267"/>
      <c r="TN257" s="267"/>
      <c r="TO257" s="267"/>
      <c r="TP257" s="267"/>
      <c r="TQ257" s="267"/>
      <c r="TR257" s="267"/>
      <c r="TS257" s="267"/>
      <c r="TT257" s="267"/>
      <c r="TU257" s="267"/>
      <c r="TV257" s="267"/>
      <c r="TW257" s="267"/>
      <c r="TX257" s="267"/>
      <c r="TY257" s="267"/>
      <c r="TZ257" s="267"/>
      <c r="UA257" s="267"/>
      <c r="UB257" s="267"/>
      <c r="UC257" s="267"/>
      <c r="UD257" s="267"/>
      <c r="UE257" s="267"/>
      <c r="UF257" s="267"/>
      <c r="UG257" s="267"/>
      <c r="UH257" s="267"/>
      <c r="UI257" s="267"/>
      <c r="UJ257" s="267"/>
      <c r="UK257" s="267"/>
      <c r="UL257" s="267"/>
      <c r="UM257" s="267"/>
      <c r="UN257" s="267"/>
      <c r="UO257" s="267"/>
      <c r="UP257" s="267"/>
      <c r="UQ257" s="267"/>
      <c r="UR257" s="267"/>
      <c r="US257" s="267"/>
      <c r="UT257" s="267"/>
      <c r="UU257" s="267"/>
      <c r="UV257" s="267"/>
      <c r="UW257" s="267"/>
      <c r="UX257" s="267"/>
      <c r="UY257" s="267"/>
      <c r="UZ257" s="267"/>
      <c r="VA257" s="267"/>
      <c r="VB257" s="267"/>
      <c r="VC257" s="267"/>
      <c r="VD257" s="267"/>
      <c r="VE257" s="267"/>
      <c r="VF257" s="267"/>
      <c r="VG257" s="267"/>
      <c r="VH257" s="267"/>
      <c r="VI257" s="267"/>
      <c r="VJ257" s="267"/>
      <c r="VK257" s="267"/>
      <c r="VL257" s="267"/>
      <c r="VM257" s="267"/>
      <c r="VN257" s="267"/>
      <c r="VO257" s="267"/>
      <c r="VP257" s="267"/>
      <c r="VQ257" s="267"/>
      <c r="VR257" s="267"/>
      <c r="VS257" s="267"/>
      <c r="VT257" s="267"/>
      <c r="VU257" s="267"/>
      <c r="VV257" s="267"/>
      <c r="VW257" s="267"/>
      <c r="VX257" s="267"/>
      <c r="VY257" s="267"/>
      <c r="VZ257" s="267"/>
      <c r="WA257" s="267"/>
      <c r="WB257" s="267"/>
      <c r="WC257" s="267"/>
      <c r="WD257" s="267"/>
      <c r="WE257" s="267"/>
      <c r="WF257" s="267"/>
      <c r="WG257" s="267"/>
      <c r="WH257" s="267"/>
      <c r="WI257" s="267"/>
      <c r="WJ257" s="267"/>
      <c r="WK257" s="267"/>
      <c r="WL257" s="267"/>
      <c r="WM257" s="267"/>
      <c r="WN257" s="267"/>
      <c r="WO257" s="267"/>
      <c r="WP257" s="267"/>
      <c r="WQ257" s="267"/>
      <c r="WR257" s="267"/>
      <c r="WS257" s="267"/>
      <c r="WT257" s="267"/>
      <c r="WU257" s="267"/>
      <c r="WV257" s="267"/>
      <c r="WW257" s="267"/>
      <c r="WX257" s="267"/>
      <c r="WY257" s="267"/>
      <c r="WZ257" s="267"/>
      <c r="XA257" s="267"/>
      <c r="XB257" s="267"/>
      <c r="XC257" s="267"/>
      <c r="XD257" s="267"/>
      <c r="XE257" s="267"/>
      <c r="XF257" s="267"/>
      <c r="XG257" s="267"/>
      <c r="XH257" s="267"/>
      <c r="XI257" s="267"/>
      <c r="XJ257" s="267"/>
      <c r="XK257" s="267"/>
      <c r="XL257" s="267"/>
      <c r="XM257" s="267"/>
      <c r="XN257" s="267"/>
      <c r="XO257" s="267"/>
      <c r="XP257" s="267"/>
      <c r="XQ257" s="267"/>
      <c r="XR257" s="267"/>
      <c r="XS257" s="267"/>
      <c r="XT257" s="267"/>
      <c r="XU257" s="267"/>
      <c r="XV257" s="267"/>
      <c r="XW257" s="267"/>
      <c r="XX257" s="267"/>
      <c r="XY257" s="267"/>
      <c r="XZ257" s="267"/>
      <c r="YA257" s="267"/>
      <c r="YB257" s="267"/>
      <c r="YC257" s="267"/>
      <c r="YD257" s="267"/>
      <c r="YE257" s="267"/>
      <c r="YF257" s="267"/>
      <c r="YG257" s="267"/>
      <c r="YH257" s="267"/>
      <c r="YI257" s="267"/>
      <c r="YJ257" s="267"/>
      <c r="YK257" s="267"/>
      <c r="YL257" s="267"/>
      <c r="YM257" s="267"/>
      <c r="YN257" s="267"/>
      <c r="YO257" s="267"/>
      <c r="YP257" s="267"/>
      <c r="YQ257" s="267"/>
      <c r="YR257" s="267"/>
      <c r="YS257" s="267"/>
      <c r="YT257" s="267"/>
      <c r="YU257" s="267"/>
      <c r="YV257" s="267"/>
      <c r="YW257" s="267"/>
      <c r="YX257" s="267"/>
      <c r="YY257" s="267"/>
      <c r="YZ257" s="267"/>
      <c r="ZA257" s="267"/>
      <c r="ZB257" s="267"/>
      <c r="ZC257" s="267"/>
      <c r="ZD257" s="267"/>
      <c r="ZE257" s="267"/>
      <c r="ZF257" s="267"/>
      <c r="ZG257" s="267"/>
      <c r="ZH257" s="267"/>
      <c r="ZI257" s="267"/>
      <c r="ZJ257" s="267"/>
      <c r="ZK257" s="267"/>
      <c r="ZL257" s="267"/>
      <c r="ZM257" s="267"/>
      <c r="ZN257" s="267"/>
      <c r="ZO257" s="267"/>
      <c r="ZP257" s="267"/>
      <c r="ZQ257" s="267"/>
      <c r="ZR257" s="267"/>
      <c r="ZS257" s="267"/>
      <c r="ZT257" s="267"/>
      <c r="ZU257" s="267"/>
      <c r="ZV257" s="267"/>
      <c r="ZW257" s="267"/>
      <c r="ZX257" s="267"/>
      <c r="ZY257" s="267"/>
      <c r="ZZ257" s="267"/>
      <c r="AAA257" s="267"/>
      <c r="AAB257" s="267"/>
      <c r="AAC257" s="267"/>
      <c r="AAD257" s="267"/>
      <c r="AAE257" s="267"/>
      <c r="AAF257" s="267"/>
      <c r="AAG257" s="267"/>
      <c r="AAH257" s="267"/>
      <c r="AAI257" s="267"/>
      <c r="AAJ257" s="267"/>
      <c r="AAK257" s="267"/>
      <c r="AAL257" s="267"/>
      <c r="AAM257" s="267"/>
      <c r="AAN257" s="267"/>
      <c r="AAO257" s="267"/>
      <c r="AAP257" s="267"/>
      <c r="AAQ257" s="267"/>
      <c r="AAR257" s="267"/>
      <c r="AAS257" s="267"/>
      <c r="AAT257" s="267"/>
      <c r="AAU257" s="267"/>
      <c r="AAV257" s="267"/>
      <c r="AAW257" s="267"/>
      <c r="AAX257" s="267"/>
      <c r="AAY257" s="267"/>
      <c r="AAZ257" s="267"/>
      <c r="ABA257" s="267"/>
      <c r="ABB257" s="267"/>
      <c r="ABC257" s="267"/>
      <c r="ABD257" s="267"/>
      <c r="ABE257" s="267"/>
      <c r="ABF257" s="267"/>
      <c r="ABG257" s="267"/>
      <c r="ABH257" s="267"/>
      <c r="ABI257" s="267"/>
      <c r="ABJ257" s="267"/>
      <c r="ABK257" s="267"/>
      <c r="ABL257" s="267"/>
      <c r="ABM257" s="267"/>
      <c r="ABN257" s="267"/>
      <c r="ABO257" s="267"/>
      <c r="ABP257" s="267"/>
      <c r="ABQ257" s="267"/>
      <c r="ABR257" s="267"/>
      <c r="ABS257" s="267"/>
      <c r="ABT257" s="267"/>
      <c r="ABU257" s="267"/>
      <c r="ABV257" s="267"/>
      <c r="ABW257" s="267"/>
      <c r="ABX257" s="267"/>
      <c r="ABY257" s="267"/>
      <c r="ABZ257" s="267"/>
      <c r="ACA257" s="267"/>
      <c r="ACB257" s="267"/>
      <c r="ACC257" s="267"/>
      <c r="ACD257" s="267"/>
      <c r="ACE257" s="267"/>
      <c r="ACF257" s="267"/>
      <c r="ACG257" s="267"/>
      <c r="ACH257" s="267"/>
      <c r="ACI257" s="267"/>
      <c r="ACJ257" s="267"/>
      <c r="ACK257" s="267"/>
      <c r="ACL257" s="267"/>
      <c r="ACM257" s="267"/>
      <c r="ACN257" s="267"/>
      <c r="ACO257" s="267"/>
      <c r="ACP257" s="267"/>
      <c r="ACQ257" s="267"/>
      <c r="ACR257" s="267"/>
      <c r="ACS257" s="267"/>
      <c r="ACT257" s="267"/>
      <c r="ACU257" s="267"/>
      <c r="ACV257" s="267"/>
      <c r="ACW257" s="267"/>
      <c r="ACX257" s="267"/>
      <c r="ACY257" s="267"/>
      <c r="ACZ257" s="267"/>
      <c r="ADA257" s="267"/>
      <c r="ADB257" s="267"/>
      <c r="ADC257" s="267"/>
      <c r="ADD257" s="267"/>
      <c r="ADE257" s="267"/>
      <c r="ADF257" s="267"/>
      <c r="ADG257" s="267"/>
      <c r="ADH257" s="267"/>
      <c r="ADI257" s="267"/>
      <c r="ADJ257" s="267"/>
      <c r="ADK257" s="267"/>
      <c r="ADL257" s="267"/>
      <c r="ADM257" s="267"/>
      <c r="ADN257" s="267"/>
      <c r="ADO257" s="267"/>
      <c r="ADP257" s="267"/>
      <c r="ADQ257" s="267"/>
      <c r="ADR257" s="267"/>
      <c r="ADS257" s="267"/>
      <c r="ADT257" s="267"/>
      <c r="ADU257" s="267"/>
      <c r="ADV257" s="267"/>
      <c r="ADW257" s="267"/>
      <c r="ADX257" s="267"/>
      <c r="ADY257" s="267"/>
      <c r="ADZ257" s="267"/>
      <c r="AEA257" s="267"/>
      <c r="AEB257" s="267"/>
      <c r="AEC257" s="267"/>
      <c r="AED257" s="267"/>
      <c r="AEE257" s="267"/>
      <c r="AEF257" s="267"/>
      <c r="AEG257" s="267"/>
      <c r="AEH257" s="267"/>
      <c r="AEI257" s="267"/>
      <c r="AEJ257" s="267"/>
      <c r="AEK257" s="267"/>
      <c r="AEL257" s="267"/>
      <c r="AEM257" s="267"/>
      <c r="AEN257" s="267"/>
      <c r="AEO257" s="267"/>
      <c r="AEP257" s="267"/>
      <c r="AEQ257" s="267"/>
      <c r="AER257" s="267"/>
      <c r="AES257" s="267"/>
      <c r="AET257" s="267"/>
      <c r="AEU257" s="267"/>
      <c r="AEV257" s="267"/>
      <c r="AEW257" s="267"/>
      <c r="AEX257" s="267"/>
      <c r="AEY257" s="267"/>
      <c r="AEZ257" s="267"/>
      <c r="AFA257" s="267"/>
      <c r="AFB257" s="267"/>
      <c r="AFC257" s="267"/>
      <c r="AFD257" s="267"/>
      <c r="AFE257" s="267"/>
      <c r="AFF257" s="267"/>
      <c r="AFG257" s="267"/>
      <c r="AFH257" s="267"/>
      <c r="AFI257" s="267"/>
      <c r="AFJ257" s="267"/>
      <c r="AFK257" s="267"/>
      <c r="AFL257" s="267"/>
      <c r="AFM257" s="267"/>
      <c r="AFN257" s="267"/>
      <c r="AFO257" s="267"/>
      <c r="AFP257" s="267"/>
      <c r="AFQ257" s="267"/>
      <c r="AFR257" s="267"/>
      <c r="AFS257" s="267"/>
      <c r="AFT257" s="267"/>
      <c r="AFU257" s="267"/>
      <c r="AFV257" s="267"/>
      <c r="AFW257" s="267"/>
      <c r="AFX257" s="267"/>
      <c r="AFY257" s="267"/>
      <c r="AFZ257" s="267"/>
      <c r="AGA257" s="267"/>
      <c r="AGB257" s="267"/>
      <c r="AGC257" s="267"/>
      <c r="AGD257" s="267"/>
      <c r="AGE257" s="267"/>
      <c r="AGF257" s="267"/>
      <c r="AGG257" s="267"/>
      <c r="AGH257" s="267"/>
      <c r="AGI257" s="267"/>
      <c r="AGJ257" s="267"/>
      <c r="AGK257" s="267"/>
      <c r="AGL257" s="267"/>
      <c r="AGM257" s="267"/>
      <c r="AGN257" s="267"/>
      <c r="AGO257" s="267"/>
      <c r="AGP257" s="267"/>
      <c r="AGQ257" s="267"/>
      <c r="AGR257" s="267"/>
      <c r="AGS257" s="267"/>
      <c r="AGT257" s="267"/>
      <c r="AGU257" s="267"/>
      <c r="AGV257" s="267"/>
      <c r="AGW257" s="267"/>
      <c r="AGX257" s="267"/>
      <c r="AGY257" s="267"/>
      <c r="AGZ257" s="267"/>
      <c r="AHA257" s="267"/>
      <c r="AHB257" s="267"/>
      <c r="AHC257" s="267"/>
      <c r="AHD257" s="267"/>
      <c r="AHE257" s="267"/>
      <c r="AHF257" s="267"/>
      <c r="AHG257" s="267"/>
      <c r="AHH257" s="267"/>
      <c r="AHI257" s="267"/>
      <c r="AHJ257" s="267"/>
      <c r="AHK257" s="267"/>
      <c r="AHL257" s="267"/>
      <c r="AHM257" s="267"/>
      <c r="AHN257" s="267"/>
      <c r="AHO257" s="267"/>
      <c r="AHP257" s="267"/>
      <c r="AHQ257" s="267"/>
      <c r="AHR257" s="267"/>
      <c r="AHS257" s="267"/>
      <c r="AHT257" s="267"/>
      <c r="AHU257" s="267"/>
      <c r="AHV257" s="267"/>
      <c r="AHW257" s="267"/>
      <c r="AHX257" s="267"/>
      <c r="AHY257" s="267"/>
      <c r="AHZ257" s="267"/>
      <c r="AIA257" s="267"/>
      <c r="AIB257" s="267"/>
      <c r="AIC257" s="267"/>
      <c r="AID257" s="267"/>
      <c r="AIE257" s="267"/>
      <c r="AIF257" s="267"/>
      <c r="AIG257" s="267"/>
      <c r="AIH257" s="267"/>
      <c r="AII257" s="267"/>
      <c r="AIJ257" s="267"/>
      <c r="AIK257" s="267"/>
      <c r="AIL257" s="267"/>
      <c r="AIM257" s="267"/>
      <c r="AIN257" s="267"/>
      <c r="AIO257" s="267"/>
      <c r="AIP257" s="267"/>
      <c r="AIQ257" s="267"/>
      <c r="AIR257" s="267"/>
      <c r="AIS257" s="267"/>
      <c r="AIT257" s="267"/>
      <c r="AIU257" s="267"/>
      <c r="AIV257" s="267"/>
      <c r="AIW257" s="267"/>
      <c r="AIX257" s="267"/>
      <c r="AIY257" s="267"/>
      <c r="AIZ257" s="267"/>
      <c r="AJA257" s="267"/>
      <c r="AJB257" s="267"/>
      <c r="AJC257" s="267"/>
      <c r="AJD257" s="267"/>
      <c r="AJE257" s="267"/>
      <c r="AJF257" s="267"/>
      <c r="AJG257" s="267"/>
      <c r="AJH257" s="267"/>
      <c r="AJI257" s="267"/>
      <c r="AJJ257" s="267"/>
      <c r="AJK257" s="267"/>
      <c r="AJL257" s="267"/>
      <c r="AJM257" s="267"/>
      <c r="AJN257" s="267"/>
      <c r="AJO257" s="267"/>
      <c r="AJP257" s="267"/>
      <c r="AJQ257" s="267"/>
      <c r="AJR257" s="267"/>
      <c r="AJS257" s="267"/>
      <c r="AJT257" s="267"/>
      <c r="AJU257" s="267"/>
      <c r="AJV257" s="267"/>
      <c r="AJW257" s="267"/>
      <c r="AJX257" s="267"/>
      <c r="AJY257" s="267"/>
      <c r="AJZ257" s="267"/>
      <c r="AKA257" s="267"/>
      <c r="AKB257" s="267"/>
      <c r="AKC257" s="267"/>
      <c r="AKD257" s="267"/>
      <c r="AKE257" s="267"/>
      <c r="AKF257" s="267"/>
      <c r="AKG257" s="267"/>
      <c r="AKH257" s="267"/>
      <c r="AKI257" s="267"/>
      <c r="AKJ257" s="267"/>
      <c r="AKK257" s="267"/>
      <c r="AKL257" s="267"/>
      <c r="AKM257" s="267"/>
      <c r="AKN257" s="267"/>
      <c r="AKO257" s="267"/>
      <c r="AKP257" s="267"/>
      <c r="AKQ257" s="267"/>
      <c r="AKR257" s="267"/>
      <c r="AKS257" s="267"/>
      <c r="AKT257" s="267"/>
      <c r="AKU257" s="267"/>
      <c r="AKV257" s="267"/>
      <c r="AKW257" s="267"/>
      <c r="AKX257" s="267"/>
      <c r="AKY257" s="267"/>
      <c r="AKZ257" s="267"/>
      <c r="ALA257" s="267"/>
      <c r="ALB257" s="267"/>
      <c r="ALC257" s="267"/>
      <c r="ALD257" s="267"/>
      <c r="ALE257" s="267"/>
      <c r="ALF257" s="267"/>
      <c r="ALG257" s="267"/>
      <c r="ALH257" s="267"/>
      <c r="ALI257" s="267"/>
      <c r="ALJ257" s="267"/>
      <c r="ALK257" s="267"/>
      <c r="ALL257" s="267"/>
      <c r="ALM257" s="267"/>
      <c r="ALN257" s="267"/>
      <c r="ALO257" s="267"/>
      <c r="ALP257" s="267"/>
      <c r="ALQ257" s="267"/>
      <c r="ALR257" s="267"/>
      <c r="ALS257" s="267"/>
      <c r="ALT257" s="267"/>
      <c r="ALU257" s="267"/>
      <c r="ALV257" s="267"/>
      <c r="ALW257" s="267"/>
      <c r="ALX257" s="267"/>
      <c r="ALY257" s="267"/>
      <c r="ALZ257" s="267"/>
      <c r="AMA257" s="267"/>
      <c r="AMB257" s="267"/>
      <c r="AMC257" s="267"/>
      <c r="AMD257" s="267"/>
      <c r="AME257" s="267"/>
      <c r="AMF257" s="267"/>
      <c r="AMG257" s="267"/>
      <c r="AMH257" s="267"/>
    </row>
    <row r="258" spans="1:1025" s="239" customFormat="1" ht="12.75">
      <c r="A258" s="1012" t="s">
        <v>2517</v>
      </c>
      <c r="B258" s="1007" t="s">
        <v>8441</v>
      </c>
      <c r="C258" s="1047">
        <v>1612125858.6800001</v>
      </c>
      <c r="D258" s="1047">
        <v>2033433534.1400001</v>
      </c>
      <c r="E258" s="1047">
        <v>3645559392.8200002</v>
      </c>
      <c r="F258" s="1047">
        <v>2253086449.3600001</v>
      </c>
      <c r="G258" s="1047">
        <v>1392472943.46</v>
      </c>
      <c r="H258" s="1054">
        <f t="shared" si="3"/>
        <v>0.61803586406999633</v>
      </c>
      <c r="I258" s="1007"/>
      <c r="J258" s="267"/>
      <c r="K258" s="267"/>
      <c r="L258" s="267"/>
      <c r="M258" s="267"/>
      <c r="N258" s="267"/>
      <c r="O258" s="267"/>
      <c r="P258" s="267"/>
      <c r="Q258" s="267"/>
      <c r="R258" s="267"/>
      <c r="S258" s="267"/>
      <c r="T258" s="267"/>
      <c r="U258" s="267"/>
      <c r="V258" s="267"/>
      <c r="W258" s="267"/>
      <c r="X258" s="267"/>
      <c r="Y258" s="267"/>
      <c r="Z258" s="267"/>
      <c r="AA258" s="267"/>
      <c r="AB258" s="267"/>
      <c r="AC258" s="267"/>
      <c r="AD258" s="267"/>
      <c r="AE258" s="267"/>
      <c r="AF258" s="267"/>
      <c r="AG258" s="267"/>
      <c r="AH258" s="267"/>
      <c r="AI258" s="267"/>
      <c r="AJ258" s="267"/>
      <c r="AK258" s="267"/>
      <c r="AL258" s="267"/>
      <c r="AM258" s="267"/>
      <c r="AN258" s="267"/>
      <c r="AO258" s="267"/>
      <c r="AP258" s="267"/>
      <c r="AQ258" s="267"/>
      <c r="AR258" s="267"/>
      <c r="AS258" s="267"/>
      <c r="AT258" s="267"/>
      <c r="AU258" s="267"/>
      <c r="AV258" s="267"/>
      <c r="AW258" s="267"/>
      <c r="AX258" s="267"/>
      <c r="AY258" s="267"/>
      <c r="AZ258" s="267"/>
      <c r="BA258" s="267"/>
      <c r="BB258" s="267"/>
      <c r="BC258" s="267"/>
      <c r="BD258" s="267"/>
      <c r="BE258" s="267"/>
      <c r="BF258" s="267"/>
      <c r="BG258" s="267"/>
      <c r="BH258" s="267"/>
      <c r="BI258" s="267"/>
      <c r="BJ258" s="267"/>
      <c r="BK258" s="267"/>
      <c r="BL258" s="267"/>
      <c r="BM258" s="267"/>
      <c r="BN258" s="267"/>
      <c r="BO258" s="267"/>
      <c r="BP258" s="267"/>
      <c r="BQ258" s="267"/>
      <c r="BR258" s="267"/>
      <c r="BS258" s="267"/>
      <c r="BT258" s="267"/>
      <c r="BU258" s="267"/>
      <c r="BV258" s="267"/>
      <c r="BW258" s="267"/>
      <c r="BX258" s="267"/>
      <c r="BY258" s="267"/>
      <c r="BZ258" s="267"/>
      <c r="CA258" s="267"/>
      <c r="CB258" s="267"/>
      <c r="CC258" s="267"/>
      <c r="CD258" s="267"/>
      <c r="CE258" s="267"/>
      <c r="CF258" s="267"/>
      <c r="CG258" s="267"/>
      <c r="CH258" s="267"/>
      <c r="CI258" s="267"/>
      <c r="CJ258" s="267"/>
      <c r="CK258" s="267"/>
      <c r="CL258" s="267"/>
      <c r="CM258" s="267"/>
      <c r="CN258" s="267"/>
      <c r="CO258" s="267"/>
      <c r="CP258" s="267"/>
      <c r="CQ258" s="267"/>
      <c r="CR258" s="267"/>
      <c r="CS258" s="267"/>
      <c r="CT258" s="267"/>
      <c r="CU258" s="267"/>
      <c r="CV258" s="267"/>
      <c r="CW258" s="267"/>
      <c r="CX258" s="267"/>
      <c r="CY258" s="267"/>
      <c r="CZ258" s="267"/>
      <c r="DA258" s="267"/>
      <c r="DB258" s="267"/>
      <c r="DC258" s="267"/>
      <c r="DD258" s="267"/>
      <c r="DE258" s="267"/>
      <c r="DF258" s="267"/>
      <c r="DG258" s="267"/>
      <c r="DH258" s="267"/>
      <c r="DI258" s="267"/>
      <c r="DJ258" s="267"/>
      <c r="DK258" s="267"/>
      <c r="DL258" s="267"/>
      <c r="DM258" s="267"/>
      <c r="DN258" s="267"/>
      <c r="DO258" s="267"/>
      <c r="DP258" s="267"/>
      <c r="DQ258" s="267"/>
      <c r="DR258" s="267"/>
      <c r="DS258" s="267"/>
      <c r="DT258" s="267"/>
      <c r="DU258" s="267"/>
      <c r="DV258" s="267"/>
      <c r="DW258" s="267"/>
      <c r="DX258" s="267"/>
      <c r="DY258" s="267"/>
      <c r="DZ258" s="267"/>
      <c r="EA258" s="267"/>
      <c r="EB258" s="267"/>
      <c r="EC258" s="267"/>
      <c r="ED258" s="267"/>
      <c r="EE258" s="267"/>
      <c r="EF258" s="267"/>
      <c r="EG258" s="267"/>
      <c r="EH258" s="267"/>
      <c r="EI258" s="267"/>
      <c r="EJ258" s="267"/>
      <c r="EK258" s="267"/>
      <c r="EL258" s="267"/>
      <c r="EM258" s="267"/>
      <c r="EN258" s="267"/>
      <c r="EO258" s="267"/>
      <c r="EP258" s="267"/>
      <c r="EQ258" s="267"/>
      <c r="ER258" s="267"/>
      <c r="ES258" s="267"/>
      <c r="ET258" s="267"/>
      <c r="EU258" s="267"/>
      <c r="EV258" s="267"/>
      <c r="EW258" s="267"/>
      <c r="EX258" s="267"/>
      <c r="EY258" s="267"/>
      <c r="EZ258" s="267"/>
      <c r="FA258" s="267"/>
      <c r="FB258" s="267"/>
      <c r="FC258" s="267"/>
      <c r="FD258" s="267"/>
      <c r="FE258" s="267"/>
      <c r="FF258" s="267"/>
      <c r="FG258" s="267"/>
      <c r="FH258" s="267"/>
      <c r="FI258" s="267"/>
      <c r="FJ258" s="267"/>
      <c r="FK258" s="267"/>
      <c r="FL258" s="267"/>
      <c r="FM258" s="267"/>
      <c r="FN258" s="267"/>
      <c r="FO258" s="267"/>
      <c r="FP258" s="267"/>
      <c r="FQ258" s="267"/>
      <c r="FR258" s="267"/>
      <c r="FS258" s="267"/>
      <c r="FT258" s="267"/>
      <c r="FU258" s="267"/>
      <c r="FV258" s="267"/>
      <c r="FW258" s="267"/>
      <c r="FX258" s="267"/>
      <c r="FY258" s="267"/>
      <c r="FZ258" s="267"/>
      <c r="GA258" s="267"/>
      <c r="GB258" s="267"/>
      <c r="GC258" s="267"/>
      <c r="GD258" s="267"/>
      <c r="GE258" s="267"/>
      <c r="GF258" s="267"/>
      <c r="GG258" s="267"/>
      <c r="GH258" s="267"/>
      <c r="GI258" s="267"/>
      <c r="GJ258" s="267"/>
      <c r="GK258" s="267"/>
      <c r="GL258" s="267"/>
      <c r="GM258" s="267"/>
      <c r="GN258" s="267"/>
      <c r="GO258" s="267"/>
      <c r="GP258" s="267"/>
      <c r="GQ258" s="267"/>
      <c r="GR258" s="267"/>
      <c r="GS258" s="267"/>
      <c r="GT258" s="267"/>
      <c r="GU258" s="267"/>
      <c r="GV258" s="267"/>
      <c r="GW258" s="267"/>
      <c r="GX258" s="267"/>
      <c r="GY258" s="267"/>
      <c r="GZ258" s="267"/>
      <c r="HA258" s="267"/>
      <c r="HB258" s="267"/>
      <c r="HC258" s="267"/>
      <c r="HD258" s="267"/>
      <c r="HE258" s="267"/>
      <c r="HF258" s="267"/>
      <c r="HG258" s="267"/>
      <c r="HH258" s="267"/>
      <c r="HI258" s="267"/>
      <c r="HJ258" s="267"/>
      <c r="HK258" s="267"/>
      <c r="HL258" s="267"/>
      <c r="HM258" s="267"/>
      <c r="HN258" s="267"/>
      <c r="HO258" s="267"/>
      <c r="HP258" s="267"/>
      <c r="HQ258" s="267"/>
      <c r="HR258" s="267"/>
      <c r="HS258" s="267"/>
      <c r="HT258" s="267"/>
      <c r="HU258" s="267"/>
      <c r="HV258" s="267"/>
      <c r="HW258" s="267"/>
      <c r="HX258" s="267"/>
      <c r="HY258" s="267"/>
      <c r="HZ258" s="267"/>
      <c r="IA258" s="267"/>
      <c r="IB258" s="267"/>
      <c r="IC258" s="267"/>
      <c r="ID258" s="267"/>
      <c r="IE258" s="267"/>
      <c r="IF258" s="267"/>
      <c r="IG258" s="267"/>
      <c r="IH258" s="267"/>
      <c r="II258" s="267"/>
      <c r="IJ258" s="267"/>
      <c r="IK258" s="267"/>
      <c r="IL258" s="267"/>
      <c r="IM258" s="267"/>
      <c r="IN258" s="267"/>
      <c r="IO258" s="267"/>
      <c r="IP258" s="267"/>
      <c r="IQ258" s="267"/>
      <c r="IR258" s="267"/>
      <c r="IS258" s="267"/>
      <c r="IT258" s="267"/>
      <c r="IU258" s="267"/>
      <c r="IV258" s="267"/>
      <c r="IW258" s="267"/>
      <c r="IX258" s="267"/>
      <c r="IY258" s="267"/>
      <c r="IZ258" s="267"/>
      <c r="JA258" s="267"/>
      <c r="JB258" s="267"/>
      <c r="JC258" s="267"/>
      <c r="JD258" s="267"/>
      <c r="JE258" s="267"/>
      <c r="JF258" s="267"/>
      <c r="JG258" s="267"/>
      <c r="JH258" s="267"/>
      <c r="JI258" s="267"/>
      <c r="JJ258" s="267"/>
      <c r="JK258" s="267"/>
      <c r="JL258" s="267"/>
      <c r="JM258" s="267"/>
      <c r="JN258" s="267"/>
      <c r="JO258" s="267"/>
      <c r="JP258" s="267"/>
      <c r="JQ258" s="267"/>
      <c r="JR258" s="267"/>
      <c r="JS258" s="267"/>
      <c r="JT258" s="267"/>
      <c r="JU258" s="267"/>
      <c r="JV258" s="267"/>
      <c r="JW258" s="267"/>
      <c r="JX258" s="267"/>
      <c r="JY258" s="267"/>
      <c r="JZ258" s="267"/>
      <c r="KA258" s="267"/>
      <c r="KB258" s="267"/>
      <c r="KC258" s="267"/>
      <c r="KD258" s="267"/>
      <c r="KE258" s="267"/>
      <c r="KF258" s="267"/>
      <c r="KG258" s="267"/>
      <c r="KH258" s="267"/>
      <c r="KI258" s="267"/>
      <c r="KJ258" s="267"/>
      <c r="KK258" s="267"/>
      <c r="KL258" s="267"/>
      <c r="KM258" s="267"/>
      <c r="KN258" s="267"/>
      <c r="KO258" s="267"/>
      <c r="KP258" s="267"/>
      <c r="KQ258" s="267"/>
      <c r="KR258" s="267"/>
      <c r="KS258" s="267"/>
      <c r="KT258" s="267"/>
      <c r="KU258" s="267"/>
      <c r="KV258" s="267"/>
      <c r="KW258" s="267"/>
      <c r="KX258" s="267"/>
      <c r="KY258" s="267"/>
      <c r="KZ258" s="267"/>
      <c r="LA258" s="267"/>
      <c r="LB258" s="267"/>
      <c r="LC258" s="267"/>
      <c r="LD258" s="267"/>
      <c r="LE258" s="267"/>
      <c r="LF258" s="267"/>
      <c r="LG258" s="267"/>
      <c r="LH258" s="267"/>
      <c r="LI258" s="267"/>
      <c r="LJ258" s="267"/>
      <c r="LK258" s="267"/>
      <c r="LL258" s="267"/>
      <c r="LM258" s="267"/>
      <c r="LN258" s="267"/>
      <c r="LO258" s="267"/>
      <c r="LP258" s="267"/>
      <c r="LQ258" s="267"/>
      <c r="LR258" s="267"/>
      <c r="LS258" s="267"/>
      <c r="LT258" s="267"/>
      <c r="LU258" s="267"/>
      <c r="LV258" s="267"/>
      <c r="LW258" s="267"/>
      <c r="LX258" s="267"/>
      <c r="LY258" s="267"/>
      <c r="LZ258" s="267"/>
      <c r="MA258" s="267"/>
      <c r="MB258" s="267"/>
      <c r="MC258" s="267"/>
      <c r="MD258" s="267"/>
      <c r="ME258" s="267"/>
      <c r="MF258" s="267"/>
      <c r="MG258" s="267"/>
      <c r="MH258" s="267"/>
      <c r="MI258" s="267"/>
      <c r="MJ258" s="267"/>
      <c r="MK258" s="267"/>
      <c r="ML258" s="267"/>
      <c r="MM258" s="267"/>
      <c r="MN258" s="267"/>
      <c r="MO258" s="267"/>
      <c r="MP258" s="267"/>
      <c r="MQ258" s="267"/>
      <c r="MR258" s="267"/>
      <c r="MS258" s="267"/>
      <c r="MT258" s="267"/>
      <c r="MU258" s="267"/>
      <c r="MV258" s="267"/>
      <c r="MW258" s="267"/>
      <c r="MX258" s="267"/>
      <c r="MY258" s="267"/>
      <c r="MZ258" s="267"/>
      <c r="NA258" s="267"/>
      <c r="NB258" s="267"/>
      <c r="NC258" s="267"/>
      <c r="ND258" s="267"/>
      <c r="NE258" s="267"/>
      <c r="NF258" s="267"/>
      <c r="NG258" s="267"/>
      <c r="NH258" s="267"/>
      <c r="NI258" s="267"/>
      <c r="NJ258" s="267"/>
      <c r="NK258" s="267"/>
      <c r="NL258" s="267"/>
      <c r="NM258" s="267"/>
      <c r="NN258" s="267"/>
      <c r="NO258" s="267"/>
      <c r="NP258" s="267"/>
      <c r="NQ258" s="267"/>
      <c r="NR258" s="267"/>
      <c r="NS258" s="267"/>
      <c r="NT258" s="267"/>
      <c r="NU258" s="267"/>
      <c r="NV258" s="267"/>
      <c r="NW258" s="267"/>
      <c r="NX258" s="267"/>
      <c r="NY258" s="267"/>
      <c r="NZ258" s="267"/>
      <c r="OA258" s="267"/>
      <c r="OB258" s="267"/>
      <c r="OC258" s="267"/>
      <c r="OD258" s="267"/>
      <c r="OE258" s="267"/>
      <c r="OF258" s="267"/>
      <c r="OG258" s="267"/>
      <c r="OH258" s="267"/>
      <c r="OI258" s="267"/>
      <c r="OJ258" s="267"/>
      <c r="OK258" s="267"/>
      <c r="OL258" s="267"/>
      <c r="OM258" s="267"/>
      <c r="ON258" s="267"/>
      <c r="OO258" s="267"/>
      <c r="OP258" s="267"/>
      <c r="OQ258" s="267"/>
      <c r="OR258" s="267"/>
      <c r="OS258" s="267"/>
      <c r="OT258" s="267"/>
      <c r="OU258" s="267"/>
      <c r="OV258" s="267"/>
      <c r="OW258" s="267"/>
      <c r="OX258" s="267"/>
      <c r="OY258" s="267"/>
      <c r="OZ258" s="267"/>
      <c r="PA258" s="267"/>
      <c r="PB258" s="267"/>
      <c r="PC258" s="267"/>
      <c r="PD258" s="267"/>
      <c r="PE258" s="267"/>
      <c r="PF258" s="267"/>
      <c r="PG258" s="267"/>
      <c r="PH258" s="267"/>
      <c r="PI258" s="267"/>
      <c r="PJ258" s="267"/>
      <c r="PK258" s="267"/>
      <c r="PL258" s="267"/>
      <c r="PM258" s="267"/>
      <c r="PN258" s="267"/>
      <c r="PO258" s="267"/>
      <c r="PP258" s="267"/>
      <c r="PQ258" s="267"/>
      <c r="PR258" s="267"/>
      <c r="PS258" s="267"/>
      <c r="PT258" s="267"/>
      <c r="PU258" s="267"/>
      <c r="PV258" s="267"/>
      <c r="PW258" s="267"/>
      <c r="PX258" s="267"/>
      <c r="PY258" s="267"/>
      <c r="PZ258" s="267"/>
      <c r="QA258" s="267"/>
      <c r="QB258" s="267"/>
      <c r="QC258" s="267"/>
      <c r="QD258" s="267"/>
      <c r="QE258" s="267"/>
      <c r="QF258" s="267"/>
      <c r="QG258" s="267"/>
      <c r="QH258" s="267"/>
      <c r="QI258" s="267"/>
      <c r="QJ258" s="267"/>
      <c r="QK258" s="267"/>
      <c r="QL258" s="267"/>
      <c r="QM258" s="267"/>
      <c r="QN258" s="267"/>
      <c r="QO258" s="267"/>
      <c r="QP258" s="267"/>
      <c r="QQ258" s="267"/>
      <c r="QR258" s="267"/>
      <c r="QS258" s="267"/>
      <c r="QT258" s="267"/>
      <c r="QU258" s="267"/>
      <c r="QV258" s="267"/>
      <c r="QW258" s="267"/>
      <c r="QX258" s="267"/>
      <c r="QY258" s="267"/>
      <c r="QZ258" s="267"/>
      <c r="RA258" s="267"/>
      <c r="RB258" s="267"/>
      <c r="RC258" s="267"/>
      <c r="RD258" s="267"/>
      <c r="RE258" s="267"/>
      <c r="RF258" s="267"/>
      <c r="RG258" s="267"/>
      <c r="RH258" s="267"/>
      <c r="RI258" s="267"/>
      <c r="RJ258" s="267"/>
      <c r="RK258" s="267"/>
      <c r="RL258" s="267"/>
      <c r="RM258" s="267"/>
      <c r="RN258" s="267"/>
      <c r="RO258" s="267"/>
      <c r="RP258" s="267"/>
      <c r="RQ258" s="267"/>
      <c r="RR258" s="267"/>
      <c r="RS258" s="267"/>
      <c r="RT258" s="267"/>
      <c r="RU258" s="267"/>
      <c r="RV258" s="267"/>
      <c r="RW258" s="267"/>
      <c r="RX258" s="267"/>
      <c r="RY258" s="267"/>
      <c r="RZ258" s="267"/>
      <c r="SA258" s="267"/>
      <c r="SB258" s="267"/>
      <c r="SC258" s="267"/>
      <c r="SD258" s="267"/>
      <c r="SE258" s="267"/>
      <c r="SF258" s="267"/>
      <c r="SG258" s="267"/>
      <c r="SH258" s="267"/>
      <c r="SI258" s="267"/>
      <c r="SJ258" s="267"/>
      <c r="SK258" s="267"/>
      <c r="SL258" s="267"/>
      <c r="SM258" s="267"/>
      <c r="SN258" s="267"/>
      <c r="SO258" s="267"/>
      <c r="SP258" s="267"/>
      <c r="SQ258" s="267"/>
      <c r="SR258" s="267"/>
      <c r="SS258" s="267"/>
      <c r="ST258" s="267"/>
      <c r="SU258" s="267"/>
      <c r="SV258" s="267"/>
      <c r="SW258" s="267"/>
      <c r="SX258" s="267"/>
      <c r="SY258" s="267"/>
      <c r="SZ258" s="267"/>
      <c r="TA258" s="267"/>
      <c r="TB258" s="267"/>
      <c r="TC258" s="267"/>
      <c r="TD258" s="267"/>
      <c r="TE258" s="267"/>
      <c r="TF258" s="267"/>
      <c r="TG258" s="267"/>
      <c r="TH258" s="267"/>
      <c r="TI258" s="267"/>
      <c r="TJ258" s="267"/>
      <c r="TK258" s="267"/>
      <c r="TL258" s="267"/>
      <c r="TM258" s="267"/>
      <c r="TN258" s="267"/>
      <c r="TO258" s="267"/>
      <c r="TP258" s="267"/>
      <c r="TQ258" s="267"/>
      <c r="TR258" s="267"/>
      <c r="TS258" s="267"/>
      <c r="TT258" s="267"/>
      <c r="TU258" s="267"/>
      <c r="TV258" s="267"/>
      <c r="TW258" s="267"/>
      <c r="TX258" s="267"/>
      <c r="TY258" s="267"/>
      <c r="TZ258" s="267"/>
      <c r="UA258" s="267"/>
      <c r="UB258" s="267"/>
      <c r="UC258" s="267"/>
      <c r="UD258" s="267"/>
      <c r="UE258" s="267"/>
      <c r="UF258" s="267"/>
      <c r="UG258" s="267"/>
      <c r="UH258" s="267"/>
      <c r="UI258" s="267"/>
      <c r="UJ258" s="267"/>
      <c r="UK258" s="267"/>
      <c r="UL258" s="267"/>
      <c r="UM258" s="267"/>
      <c r="UN258" s="267"/>
      <c r="UO258" s="267"/>
      <c r="UP258" s="267"/>
      <c r="UQ258" s="267"/>
      <c r="UR258" s="267"/>
      <c r="US258" s="267"/>
      <c r="UT258" s="267"/>
      <c r="UU258" s="267"/>
      <c r="UV258" s="267"/>
      <c r="UW258" s="267"/>
      <c r="UX258" s="267"/>
      <c r="UY258" s="267"/>
      <c r="UZ258" s="267"/>
      <c r="VA258" s="267"/>
      <c r="VB258" s="267"/>
      <c r="VC258" s="267"/>
      <c r="VD258" s="267"/>
      <c r="VE258" s="267"/>
      <c r="VF258" s="267"/>
      <c r="VG258" s="267"/>
      <c r="VH258" s="267"/>
      <c r="VI258" s="267"/>
      <c r="VJ258" s="267"/>
      <c r="VK258" s="267"/>
      <c r="VL258" s="267"/>
      <c r="VM258" s="267"/>
      <c r="VN258" s="267"/>
      <c r="VO258" s="267"/>
      <c r="VP258" s="267"/>
      <c r="VQ258" s="267"/>
      <c r="VR258" s="267"/>
      <c r="VS258" s="267"/>
      <c r="VT258" s="267"/>
      <c r="VU258" s="267"/>
      <c r="VV258" s="267"/>
      <c r="VW258" s="267"/>
      <c r="VX258" s="267"/>
      <c r="VY258" s="267"/>
      <c r="VZ258" s="267"/>
      <c r="WA258" s="267"/>
      <c r="WB258" s="267"/>
      <c r="WC258" s="267"/>
      <c r="WD258" s="267"/>
      <c r="WE258" s="267"/>
      <c r="WF258" s="267"/>
      <c r="WG258" s="267"/>
      <c r="WH258" s="267"/>
      <c r="WI258" s="267"/>
      <c r="WJ258" s="267"/>
      <c r="WK258" s="267"/>
      <c r="WL258" s="267"/>
      <c r="WM258" s="267"/>
      <c r="WN258" s="267"/>
      <c r="WO258" s="267"/>
      <c r="WP258" s="267"/>
      <c r="WQ258" s="267"/>
      <c r="WR258" s="267"/>
      <c r="WS258" s="267"/>
      <c r="WT258" s="267"/>
      <c r="WU258" s="267"/>
      <c r="WV258" s="267"/>
      <c r="WW258" s="267"/>
      <c r="WX258" s="267"/>
      <c r="WY258" s="267"/>
      <c r="WZ258" s="267"/>
      <c r="XA258" s="267"/>
      <c r="XB258" s="267"/>
      <c r="XC258" s="267"/>
      <c r="XD258" s="267"/>
      <c r="XE258" s="267"/>
      <c r="XF258" s="267"/>
      <c r="XG258" s="267"/>
      <c r="XH258" s="267"/>
      <c r="XI258" s="267"/>
      <c r="XJ258" s="267"/>
      <c r="XK258" s="267"/>
      <c r="XL258" s="267"/>
      <c r="XM258" s="267"/>
      <c r="XN258" s="267"/>
      <c r="XO258" s="267"/>
      <c r="XP258" s="267"/>
      <c r="XQ258" s="267"/>
      <c r="XR258" s="267"/>
      <c r="XS258" s="267"/>
      <c r="XT258" s="267"/>
      <c r="XU258" s="267"/>
      <c r="XV258" s="267"/>
      <c r="XW258" s="267"/>
      <c r="XX258" s="267"/>
      <c r="XY258" s="267"/>
      <c r="XZ258" s="267"/>
      <c r="YA258" s="267"/>
      <c r="YB258" s="267"/>
      <c r="YC258" s="267"/>
      <c r="YD258" s="267"/>
      <c r="YE258" s="267"/>
      <c r="YF258" s="267"/>
      <c r="YG258" s="267"/>
      <c r="YH258" s="267"/>
      <c r="YI258" s="267"/>
      <c r="YJ258" s="267"/>
      <c r="YK258" s="267"/>
      <c r="YL258" s="267"/>
      <c r="YM258" s="267"/>
      <c r="YN258" s="267"/>
      <c r="YO258" s="267"/>
      <c r="YP258" s="267"/>
      <c r="YQ258" s="267"/>
      <c r="YR258" s="267"/>
      <c r="YS258" s="267"/>
      <c r="YT258" s="267"/>
      <c r="YU258" s="267"/>
      <c r="YV258" s="267"/>
      <c r="YW258" s="267"/>
      <c r="YX258" s="267"/>
      <c r="YY258" s="267"/>
      <c r="YZ258" s="267"/>
      <c r="ZA258" s="267"/>
      <c r="ZB258" s="267"/>
      <c r="ZC258" s="267"/>
      <c r="ZD258" s="267"/>
      <c r="ZE258" s="267"/>
      <c r="ZF258" s="267"/>
      <c r="ZG258" s="267"/>
      <c r="ZH258" s="267"/>
      <c r="ZI258" s="267"/>
      <c r="ZJ258" s="267"/>
      <c r="ZK258" s="267"/>
      <c r="ZL258" s="267"/>
      <c r="ZM258" s="267"/>
      <c r="ZN258" s="267"/>
      <c r="ZO258" s="267"/>
      <c r="ZP258" s="267"/>
      <c r="ZQ258" s="267"/>
      <c r="ZR258" s="267"/>
      <c r="ZS258" s="267"/>
      <c r="ZT258" s="267"/>
      <c r="ZU258" s="267"/>
      <c r="ZV258" s="267"/>
      <c r="ZW258" s="267"/>
      <c r="ZX258" s="267"/>
      <c r="ZY258" s="267"/>
      <c r="ZZ258" s="267"/>
      <c r="AAA258" s="267"/>
      <c r="AAB258" s="267"/>
      <c r="AAC258" s="267"/>
      <c r="AAD258" s="267"/>
      <c r="AAE258" s="267"/>
      <c r="AAF258" s="267"/>
      <c r="AAG258" s="267"/>
      <c r="AAH258" s="267"/>
      <c r="AAI258" s="267"/>
      <c r="AAJ258" s="267"/>
      <c r="AAK258" s="267"/>
      <c r="AAL258" s="267"/>
      <c r="AAM258" s="267"/>
      <c r="AAN258" s="267"/>
      <c r="AAO258" s="267"/>
      <c r="AAP258" s="267"/>
      <c r="AAQ258" s="267"/>
      <c r="AAR258" s="267"/>
      <c r="AAS258" s="267"/>
      <c r="AAT258" s="267"/>
      <c r="AAU258" s="267"/>
      <c r="AAV258" s="267"/>
      <c r="AAW258" s="267"/>
      <c r="AAX258" s="267"/>
      <c r="AAY258" s="267"/>
      <c r="AAZ258" s="267"/>
      <c r="ABA258" s="267"/>
      <c r="ABB258" s="267"/>
      <c r="ABC258" s="267"/>
      <c r="ABD258" s="267"/>
      <c r="ABE258" s="267"/>
      <c r="ABF258" s="267"/>
      <c r="ABG258" s="267"/>
      <c r="ABH258" s="267"/>
      <c r="ABI258" s="267"/>
      <c r="ABJ258" s="267"/>
      <c r="ABK258" s="267"/>
      <c r="ABL258" s="267"/>
      <c r="ABM258" s="267"/>
      <c r="ABN258" s="267"/>
      <c r="ABO258" s="267"/>
      <c r="ABP258" s="267"/>
      <c r="ABQ258" s="267"/>
      <c r="ABR258" s="267"/>
      <c r="ABS258" s="267"/>
      <c r="ABT258" s="267"/>
      <c r="ABU258" s="267"/>
      <c r="ABV258" s="267"/>
      <c r="ABW258" s="267"/>
      <c r="ABX258" s="267"/>
      <c r="ABY258" s="267"/>
      <c r="ABZ258" s="267"/>
      <c r="ACA258" s="267"/>
      <c r="ACB258" s="267"/>
      <c r="ACC258" s="267"/>
      <c r="ACD258" s="267"/>
      <c r="ACE258" s="267"/>
      <c r="ACF258" s="267"/>
      <c r="ACG258" s="267"/>
      <c r="ACH258" s="267"/>
      <c r="ACI258" s="267"/>
      <c r="ACJ258" s="267"/>
      <c r="ACK258" s="267"/>
      <c r="ACL258" s="267"/>
      <c r="ACM258" s="267"/>
      <c r="ACN258" s="267"/>
      <c r="ACO258" s="267"/>
      <c r="ACP258" s="267"/>
      <c r="ACQ258" s="267"/>
      <c r="ACR258" s="267"/>
      <c r="ACS258" s="267"/>
      <c r="ACT258" s="267"/>
      <c r="ACU258" s="267"/>
      <c r="ACV258" s="267"/>
      <c r="ACW258" s="267"/>
      <c r="ACX258" s="267"/>
      <c r="ACY258" s="267"/>
      <c r="ACZ258" s="267"/>
      <c r="ADA258" s="267"/>
      <c r="ADB258" s="267"/>
      <c r="ADC258" s="267"/>
      <c r="ADD258" s="267"/>
      <c r="ADE258" s="267"/>
      <c r="ADF258" s="267"/>
      <c r="ADG258" s="267"/>
      <c r="ADH258" s="267"/>
      <c r="ADI258" s="267"/>
      <c r="ADJ258" s="267"/>
      <c r="ADK258" s="267"/>
      <c r="ADL258" s="267"/>
      <c r="ADM258" s="267"/>
      <c r="ADN258" s="267"/>
      <c r="ADO258" s="267"/>
      <c r="ADP258" s="267"/>
      <c r="ADQ258" s="267"/>
      <c r="ADR258" s="267"/>
      <c r="ADS258" s="267"/>
      <c r="ADT258" s="267"/>
      <c r="ADU258" s="267"/>
      <c r="ADV258" s="267"/>
      <c r="ADW258" s="267"/>
      <c r="ADX258" s="267"/>
      <c r="ADY258" s="267"/>
      <c r="ADZ258" s="267"/>
      <c r="AEA258" s="267"/>
      <c r="AEB258" s="267"/>
      <c r="AEC258" s="267"/>
      <c r="AED258" s="267"/>
      <c r="AEE258" s="267"/>
      <c r="AEF258" s="267"/>
      <c r="AEG258" s="267"/>
      <c r="AEH258" s="267"/>
      <c r="AEI258" s="267"/>
      <c r="AEJ258" s="267"/>
      <c r="AEK258" s="267"/>
      <c r="AEL258" s="267"/>
      <c r="AEM258" s="267"/>
      <c r="AEN258" s="267"/>
      <c r="AEO258" s="267"/>
      <c r="AEP258" s="267"/>
      <c r="AEQ258" s="267"/>
      <c r="AER258" s="267"/>
      <c r="AES258" s="267"/>
      <c r="AET258" s="267"/>
      <c r="AEU258" s="267"/>
      <c r="AEV258" s="267"/>
      <c r="AEW258" s="267"/>
      <c r="AEX258" s="267"/>
      <c r="AEY258" s="267"/>
      <c r="AEZ258" s="267"/>
      <c r="AFA258" s="267"/>
      <c r="AFB258" s="267"/>
      <c r="AFC258" s="267"/>
      <c r="AFD258" s="267"/>
      <c r="AFE258" s="267"/>
      <c r="AFF258" s="267"/>
      <c r="AFG258" s="267"/>
      <c r="AFH258" s="267"/>
      <c r="AFI258" s="267"/>
      <c r="AFJ258" s="267"/>
      <c r="AFK258" s="267"/>
      <c r="AFL258" s="267"/>
      <c r="AFM258" s="267"/>
      <c r="AFN258" s="267"/>
      <c r="AFO258" s="267"/>
      <c r="AFP258" s="267"/>
      <c r="AFQ258" s="267"/>
      <c r="AFR258" s="267"/>
      <c r="AFS258" s="267"/>
      <c r="AFT258" s="267"/>
      <c r="AFU258" s="267"/>
      <c r="AFV258" s="267"/>
      <c r="AFW258" s="267"/>
      <c r="AFX258" s="267"/>
      <c r="AFY258" s="267"/>
      <c r="AFZ258" s="267"/>
      <c r="AGA258" s="267"/>
      <c r="AGB258" s="267"/>
      <c r="AGC258" s="267"/>
      <c r="AGD258" s="267"/>
      <c r="AGE258" s="267"/>
      <c r="AGF258" s="267"/>
      <c r="AGG258" s="267"/>
      <c r="AGH258" s="267"/>
      <c r="AGI258" s="267"/>
      <c r="AGJ258" s="267"/>
      <c r="AGK258" s="267"/>
      <c r="AGL258" s="267"/>
      <c r="AGM258" s="267"/>
      <c r="AGN258" s="267"/>
      <c r="AGO258" s="267"/>
      <c r="AGP258" s="267"/>
      <c r="AGQ258" s="267"/>
      <c r="AGR258" s="267"/>
      <c r="AGS258" s="267"/>
      <c r="AGT258" s="267"/>
      <c r="AGU258" s="267"/>
      <c r="AGV258" s="267"/>
      <c r="AGW258" s="267"/>
      <c r="AGX258" s="267"/>
      <c r="AGY258" s="267"/>
      <c r="AGZ258" s="267"/>
      <c r="AHA258" s="267"/>
      <c r="AHB258" s="267"/>
      <c r="AHC258" s="267"/>
      <c r="AHD258" s="267"/>
      <c r="AHE258" s="267"/>
      <c r="AHF258" s="267"/>
      <c r="AHG258" s="267"/>
      <c r="AHH258" s="267"/>
      <c r="AHI258" s="267"/>
      <c r="AHJ258" s="267"/>
      <c r="AHK258" s="267"/>
      <c r="AHL258" s="267"/>
      <c r="AHM258" s="267"/>
      <c r="AHN258" s="267"/>
      <c r="AHO258" s="267"/>
      <c r="AHP258" s="267"/>
      <c r="AHQ258" s="267"/>
      <c r="AHR258" s="267"/>
      <c r="AHS258" s="267"/>
      <c r="AHT258" s="267"/>
      <c r="AHU258" s="267"/>
      <c r="AHV258" s="267"/>
      <c r="AHW258" s="267"/>
      <c r="AHX258" s="267"/>
      <c r="AHY258" s="267"/>
      <c r="AHZ258" s="267"/>
      <c r="AIA258" s="267"/>
      <c r="AIB258" s="267"/>
      <c r="AIC258" s="267"/>
      <c r="AID258" s="267"/>
      <c r="AIE258" s="267"/>
      <c r="AIF258" s="267"/>
      <c r="AIG258" s="267"/>
      <c r="AIH258" s="267"/>
      <c r="AII258" s="267"/>
      <c r="AIJ258" s="267"/>
      <c r="AIK258" s="267"/>
      <c r="AIL258" s="267"/>
      <c r="AIM258" s="267"/>
      <c r="AIN258" s="267"/>
      <c r="AIO258" s="267"/>
      <c r="AIP258" s="267"/>
      <c r="AIQ258" s="267"/>
      <c r="AIR258" s="267"/>
      <c r="AIS258" s="267"/>
      <c r="AIT258" s="267"/>
      <c r="AIU258" s="267"/>
      <c r="AIV258" s="267"/>
      <c r="AIW258" s="267"/>
      <c r="AIX258" s="267"/>
      <c r="AIY258" s="267"/>
      <c r="AIZ258" s="267"/>
      <c r="AJA258" s="267"/>
      <c r="AJB258" s="267"/>
      <c r="AJC258" s="267"/>
      <c r="AJD258" s="267"/>
      <c r="AJE258" s="267"/>
      <c r="AJF258" s="267"/>
      <c r="AJG258" s="267"/>
      <c r="AJH258" s="267"/>
      <c r="AJI258" s="267"/>
      <c r="AJJ258" s="267"/>
      <c r="AJK258" s="267"/>
      <c r="AJL258" s="267"/>
      <c r="AJM258" s="267"/>
      <c r="AJN258" s="267"/>
      <c r="AJO258" s="267"/>
      <c r="AJP258" s="267"/>
      <c r="AJQ258" s="267"/>
      <c r="AJR258" s="267"/>
      <c r="AJS258" s="267"/>
      <c r="AJT258" s="267"/>
      <c r="AJU258" s="267"/>
      <c r="AJV258" s="267"/>
      <c r="AJW258" s="267"/>
      <c r="AJX258" s="267"/>
      <c r="AJY258" s="267"/>
      <c r="AJZ258" s="267"/>
      <c r="AKA258" s="267"/>
      <c r="AKB258" s="267"/>
      <c r="AKC258" s="267"/>
      <c r="AKD258" s="267"/>
      <c r="AKE258" s="267"/>
      <c r="AKF258" s="267"/>
      <c r="AKG258" s="267"/>
      <c r="AKH258" s="267"/>
      <c r="AKI258" s="267"/>
      <c r="AKJ258" s="267"/>
      <c r="AKK258" s="267"/>
      <c r="AKL258" s="267"/>
      <c r="AKM258" s="267"/>
      <c r="AKN258" s="267"/>
      <c r="AKO258" s="267"/>
      <c r="AKP258" s="267"/>
      <c r="AKQ258" s="267"/>
      <c r="AKR258" s="267"/>
      <c r="AKS258" s="267"/>
      <c r="AKT258" s="267"/>
      <c r="AKU258" s="267"/>
      <c r="AKV258" s="267"/>
      <c r="AKW258" s="267"/>
      <c r="AKX258" s="267"/>
      <c r="AKY258" s="267"/>
      <c r="AKZ258" s="267"/>
      <c r="ALA258" s="267"/>
      <c r="ALB258" s="267"/>
      <c r="ALC258" s="267"/>
      <c r="ALD258" s="267"/>
      <c r="ALE258" s="267"/>
      <c r="ALF258" s="267"/>
      <c r="ALG258" s="267"/>
      <c r="ALH258" s="267"/>
      <c r="ALI258" s="267"/>
      <c r="ALJ258" s="267"/>
      <c r="ALK258" s="267"/>
      <c r="ALL258" s="267"/>
      <c r="ALM258" s="267"/>
      <c r="ALN258" s="267"/>
      <c r="ALO258" s="267"/>
      <c r="ALP258" s="267"/>
      <c r="ALQ258" s="267"/>
      <c r="ALR258" s="267"/>
      <c r="ALS258" s="267"/>
      <c r="ALT258" s="267"/>
      <c r="ALU258" s="267"/>
      <c r="ALV258" s="267"/>
      <c r="ALW258" s="267"/>
      <c r="ALX258" s="267"/>
      <c r="ALY258" s="267"/>
      <c r="ALZ258" s="267"/>
      <c r="AMA258" s="267"/>
      <c r="AMB258" s="267"/>
      <c r="AMC258" s="267"/>
      <c r="AMD258" s="267"/>
      <c r="AME258" s="267"/>
      <c r="AMF258" s="267"/>
      <c r="AMG258" s="267"/>
      <c r="AMH258" s="267"/>
    </row>
    <row r="259" spans="1:1025" s="239" customFormat="1" ht="12.75">
      <c r="A259" s="1012" t="s">
        <v>2518</v>
      </c>
      <c r="B259" s="1007" t="s">
        <v>8442</v>
      </c>
      <c r="C259" s="1047">
        <v>600947994.66999996</v>
      </c>
      <c r="D259" s="1047">
        <v>320086529.77999997</v>
      </c>
      <c r="E259" s="1047">
        <v>921034524.45000005</v>
      </c>
      <c r="F259" s="1047">
        <v>579495970</v>
      </c>
      <c r="G259" s="1047">
        <v>341538554.44999999</v>
      </c>
      <c r="H259" s="1054">
        <f t="shared" si="3"/>
        <v>0.62917942228718149</v>
      </c>
      <c r="I259" s="1007"/>
      <c r="J259" s="267"/>
      <c r="K259" s="267"/>
      <c r="L259" s="267"/>
      <c r="M259" s="267"/>
      <c r="N259" s="267"/>
      <c r="O259" s="267"/>
      <c r="P259" s="267"/>
      <c r="Q259" s="267"/>
      <c r="R259" s="267"/>
      <c r="S259" s="267"/>
      <c r="T259" s="267"/>
      <c r="U259" s="267"/>
      <c r="V259" s="267"/>
      <c r="W259" s="267"/>
      <c r="X259" s="267"/>
      <c r="Y259" s="267"/>
      <c r="Z259" s="267"/>
      <c r="AA259" s="267"/>
      <c r="AB259" s="267"/>
      <c r="AC259" s="267"/>
      <c r="AD259" s="267"/>
      <c r="AE259" s="267"/>
      <c r="AF259" s="267"/>
      <c r="AG259" s="267"/>
      <c r="AH259" s="267"/>
      <c r="AI259" s="267"/>
      <c r="AJ259" s="267"/>
      <c r="AK259" s="267"/>
      <c r="AL259" s="267"/>
      <c r="AM259" s="267"/>
      <c r="AN259" s="267"/>
      <c r="AO259" s="267"/>
      <c r="AP259" s="267"/>
      <c r="AQ259" s="267"/>
      <c r="AR259" s="267"/>
      <c r="AS259" s="267"/>
      <c r="AT259" s="267"/>
      <c r="AU259" s="267"/>
      <c r="AV259" s="267"/>
      <c r="AW259" s="267"/>
      <c r="AX259" s="267"/>
      <c r="AY259" s="267"/>
      <c r="AZ259" s="267"/>
      <c r="BA259" s="267"/>
      <c r="BB259" s="267"/>
      <c r="BC259" s="267"/>
      <c r="BD259" s="267"/>
      <c r="BE259" s="267"/>
      <c r="BF259" s="267"/>
      <c r="BG259" s="267"/>
      <c r="BH259" s="267"/>
      <c r="BI259" s="267"/>
      <c r="BJ259" s="267"/>
      <c r="BK259" s="267"/>
      <c r="BL259" s="267"/>
      <c r="BM259" s="267"/>
      <c r="BN259" s="267"/>
      <c r="BO259" s="267"/>
      <c r="BP259" s="267"/>
      <c r="BQ259" s="267"/>
      <c r="BR259" s="267"/>
      <c r="BS259" s="267"/>
      <c r="BT259" s="267"/>
      <c r="BU259" s="267"/>
      <c r="BV259" s="267"/>
      <c r="BW259" s="267"/>
      <c r="BX259" s="267"/>
      <c r="BY259" s="267"/>
      <c r="BZ259" s="267"/>
      <c r="CA259" s="267"/>
      <c r="CB259" s="267"/>
      <c r="CC259" s="267"/>
      <c r="CD259" s="267"/>
      <c r="CE259" s="267"/>
      <c r="CF259" s="267"/>
      <c r="CG259" s="267"/>
      <c r="CH259" s="267"/>
      <c r="CI259" s="267"/>
      <c r="CJ259" s="267"/>
      <c r="CK259" s="267"/>
      <c r="CL259" s="267"/>
      <c r="CM259" s="267"/>
      <c r="CN259" s="267"/>
      <c r="CO259" s="267"/>
      <c r="CP259" s="267"/>
      <c r="CQ259" s="267"/>
      <c r="CR259" s="267"/>
      <c r="CS259" s="267"/>
      <c r="CT259" s="267"/>
      <c r="CU259" s="267"/>
      <c r="CV259" s="267"/>
      <c r="CW259" s="267"/>
      <c r="CX259" s="267"/>
      <c r="CY259" s="267"/>
      <c r="CZ259" s="267"/>
      <c r="DA259" s="267"/>
      <c r="DB259" s="267"/>
      <c r="DC259" s="267"/>
      <c r="DD259" s="267"/>
      <c r="DE259" s="267"/>
      <c r="DF259" s="267"/>
      <c r="DG259" s="267"/>
      <c r="DH259" s="267"/>
      <c r="DI259" s="267"/>
      <c r="DJ259" s="267"/>
      <c r="DK259" s="267"/>
      <c r="DL259" s="267"/>
      <c r="DM259" s="267"/>
      <c r="DN259" s="267"/>
      <c r="DO259" s="267"/>
      <c r="DP259" s="267"/>
      <c r="DQ259" s="267"/>
      <c r="DR259" s="267"/>
      <c r="DS259" s="267"/>
      <c r="DT259" s="267"/>
      <c r="DU259" s="267"/>
      <c r="DV259" s="267"/>
      <c r="DW259" s="267"/>
      <c r="DX259" s="267"/>
      <c r="DY259" s="267"/>
      <c r="DZ259" s="267"/>
      <c r="EA259" s="267"/>
      <c r="EB259" s="267"/>
      <c r="EC259" s="267"/>
      <c r="ED259" s="267"/>
      <c r="EE259" s="267"/>
      <c r="EF259" s="267"/>
      <c r="EG259" s="267"/>
      <c r="EH259" s="267"/>
      <c r="EI259" s="267"/>
      <c r="EJ259" s="267"/>
      <c r="EK259" s="267"/>
      <c r="EL259" s="267"/>
      <c r="EM259" s="267"/>
      <c r="EN259" s="267"/>
      <c r="EO259" s="267"/>
      <c r="EP259" s="267"/>
      <c r="EQ259" s="267"/>
      <c r="ER259" s="267"/>
      <c r="ES259" s="267"/>
      <c r="ET259" s="267"/>
      <c r="EU259" s="267"/>
      <c r="EV259" s="267"/>
      <c r="EW259" s="267"/>
      <c r="EX259" s="267"/>
      <c r="EY259" s="267"/>
      <c r="EZ259" s="267"/>
      <c r="FA259" s="267"/>
      <c r="FB259" s="267"/>
      <c r="FC259" s="267"/>
      <c r="FD259" s="267"/>
      <c r="FE259" s="267"/>
      <c r="FF259" s="267"/>
      <c r="FG259" s="267"/>
      <c r="FH259" s="267"/>
      <c r="FI259" s="267"/>
      <c r="FJ259" s="267"/>
      <c r="FK259" s="267"/>
      <c r="FL259" s="267"/>
      <c r="FM259" s="267"/>
      <c r="FN259" s="267"/>
      <c r="FO259" s="267"/>
      <c r="FP259" s="267"/>
      <c r="FQ259" s="267"/>
      <c r="FR259" s="267"/>
      <c r="FS259" s="267"/>
      <c r="FT259" s="267"/>
      <c r="FU259" s="267"/>
      <c r="FV259" s="267"/>
      <c r="FW259" s="267"/>
      <c r="FX259" s="267"/>
      <c r="FY259" s="267"/>
      <c r="FZ259" s="267"/>
      <c r="GA259" s="267"/>
      <c r="GB259" s="267"/>
      <c r="GC259" s="267"/>
      <c r="GD259" s="267"/>
      <c r="GE259" s="267"/>
      <c r="GF259" s="267"/>
      <c r="GG259" s="267"/>
      <c r="GH259" s="267"/>
      <c r="GI259" s="267"/>
      <c r="GJ259" s="267"/>
      <c r="GK259" s="267"/>
      <c r="GL259" s="267"/>
      <c r="GM259" s="267"/>
      <c r="GN259" s="267"/>
      <c r="GO259" s="267"/>
      <c r="GP259" s="267"/>
      <c r="GQ259" s="267"/>
      <c r="GR259" s="267"/>
      <c r="GS259" s="267"/>
      <c r="GT259" s="267"/>
      <c r="GU259" s="267"/>
      <c r="GV259" s="267"/>
      <c r="GW259" s="267"/>
      <c r="GX259" s="267"/>
      <c r="GY259" s="267"/>
      <c r="GZ259" s="267"/>
      <c r="HA259" s="267"/>
      <c r="HB259" s="267"/>
      <c r="HC259" s="267"/>
      <c r="HD259" s="267"/>
      <c r="HE259" s="267"/>
      <c r="HF259" s="267"/>
      <c r="HG259" s="267"/>
      <c r="HH259" s="267"/>
      <c r="HI259" s="267"/>
      <c r="HJ259" s="267"/>
      <c r="HK259" s="267"/>
      <c r="HL259" s="267"/>
      <c r="HM259" s="267"/>
      <c r="HN259" s="267"/>
      <c r="HO259" s="267"/>
      <c r="HP259" s="267"/>
      <c r="HQ259" s="267"/>
      <c r="HR259" s="267"/>
      <c r="HS259" s="267"/>
      <c r="HT259" s="267"/>
      <c r="HU259" s="267"/>
      <c r="HV259" s="267"/>
      <c r="HW259" s="267"/>
      <c r="HX259" s="267"/>
      <c r="HY259" s="267"/>
      <c r="HZ259" s="267"/>
      <c r="IA259" s="267"/>
      <c r="IB259" s="267"/>
      <c r="IC259" s="267"/>
      <c r="ID259" s="267"/>
      <c r="IE259" s="267"/>
      <c r="IF259" s="267"/>
      <c r="IG259" s="267"/>
      <c r="IH259" s="267"/>
      <c r="II259" s="267"/>
      <c r="IJ259" s="267"/>
      <c r="IK259" s="267"/>
      <c r="IL259" s="267"/>
      <c r="IM259" s="267"/>
      <c r="IN259" s="267"/>
      <c r="IO259" s="267"/>
      <c r="IP259" s="267"/>
      <c r="IQ259" s="267"/>
      <c r="IR259" s="267"/>
      <c r="IS259" s="267"/>
      <c r="IT259" s="267"/>
      <c r="IU259" s="267"/>
      <c r="IV259" s="267"/>
      <c r="IW259" s="267"/>
      <c r="IX259" s="267"/>
      <c r="IY259" s="267"/>
      <c r="IZ259" s="267"/>
      <c r="JA259" s="267"/>
      <c r="JB259" s="267"/>
      <c r="JC259" s="267"/>
      <c r="JD259" s="267"/>
      <c r="JE259" s="267"/>
      <c r="JF259" s="267"/>
      <c r="JG259" s="267"/>
      <c r="JH259" s="267"/>
      <c r="JI259" s="267"/>
      <c r="JJ259" s="267"/>
      <c r="JK259" s="267"/>
      <c r="JL259" s="267"/>
      <c r="JM259" s="267"/>
      <c r="JN259" s="267"/>
      <c r="JO259" s="267"/>
      <c r="JP259" s="267"/>
      <c r="JQ259" s="267"/>
      <c r="JR259" s="267"/>
      <c r="JS259" s="267"/>
      <c r="JT259" s="267"/>
      <c r="JU259" s="267"/>
      <c r="JV259" s="267"/>
      <c r="JW259" s="267"/>
      <c r="JX259" s="267"/>
      <c r="JY259" s="267"/>
      <c r="JZ259" s="267"/>
      <c r="KA259" s="267"/>
      <c r="KB259" s="267"/>
      <c r="KC259" s="267"/>
      <c r="KD259" s="267"/>
      <c r="KE259" s="267"/>
      <c r="KF259" s="267"/>
      <c r="KG259" s="267"/>
      <c r="KH259" s="267"/>
      <c r="KI259" s="267"/>
      <c r="KJ259" s="267"/>
      <c r="KK259" s="267"/>
      <c r="KL259" s="267"/>
      <c r="KM259" s="267"/>
      <c r="KN259" s="267"/>
      <c r="KO259" s="267"/>
      <c r="KP259" s="267"/>
      <c r="KQ259" s="267"/>
      <c r="KR259" s="267"/>
      <c r="KS259" s="267"/>
      <c r="KT259" s="267"/>
      <c r="KU259" s="267"/>
      <c r="KV259" s="267"/>
      <c r="KW259" s="267"/>
      <c r="KX259" s="267"/>
      <c r="KY259" s="267"/>
      <c r="KZ259" s="267"/>
      <c r="LA259" s="267"/>
      <c r="LB259" s="267"/>
      <c r="LC259" s="267"/>
      <c r="LD259" s="267"/>
      <c r="LE259" s="267"/>
      <c r="LF259" s="267"/>
      <c r="LG259" s="267"/>
      <c r="LH259" s="267"/>
      <c r="LI259" s="267"/>
      <c r="LJ259" s="267"/>
      <c r="LK259" s="267"/>
      <c r="LL259" s="267"/>
      <c r="LM259" s="267"/>
      <c r="LN259" s="267"/>
      <c r="LO259" s="267"/>
      <c r="LP259" s="267"/>
      <c r="LQ259" s="267"/>
      <c r="LR259" s="267"/>
      <c r="LS259" s="267"/>
      <c r="LT259" s="267"/>
      <c r="LU259" s="267"/>
      <c r="LV259" s="267"/>
      <c r="LW259" s="267"/>
      <c r="LX259" s="267"/>
      <c r="LY259" s="267"/>
      <c r="LZ259" s="267"/>
      <c r="MA259" s="267"/>
      <c r="MB259" s="267"/>
      <c r="MC259" s="267"/>
      <c r="MD259" s="267"/>
      <c r="ME259" s="267"/>
      <c r="MF259" s="267"/>
      <c r="MG259" s="267"/>
      <c r="MH259" s="267"/>
      <c r="MI259" s="267"/>
      <c r="MJ259" s="267"/>
      <c r="MK259" s="267"/>
      <c r="ML259" s="267"/>
      <c r="MM259" s="267"/>
      <c r="MN259" s="267"/>
      <c r="MO259" s="267"/>
      <c r="MP259" s="267"/>
      <c r="MQ259" s="267"/>
      <c r="MR259" s="267"/>
      <c r="MS259" s="267"/>
      <c r="MT259" s="267"/>
      <c r="MU259" s="267"/>
      <c r="MV259" s="267"/>
      <c r="MW259" s="267"/>
      <c r="MX259" s="267"/>
      <c r="MY259" s="267"/>
      <c r="MZ259" s="267"/>
      <c r="NA259" s="267"/>
      <c r="NB259" s="267"/>
      <c r="NC259" s="267"/>
      <c r="ND259" s="267"/>
      <c r="NE259" s="267"/>
      <c r="NF259" s="267"/>
      <c r="NG259" s="267"/>
      <c r="NH259" s="267"/>
      <c r="NI259" s="267"/>
      <c r="NJ259" s="267"/>
      <c r="NK259" s="267"/>
      <c r="NL259" s="267"/>
      <c r="NM259" s="267"/>
      <c r="NN259" s="267"/>
      <c r="NO259" s="267"/>
      <c r="NP259" s="267"/>
      <c r="NQ259" s="267"/>
      <c r="NR259" s="267"/>
      <c r="NS259" s="267"/>
      <c r="NT259" s="267"/>
      <c r="NU259" s="267"/>
      <c r="NV259" s="267"/>
      <c r="NW259" s="267"/>
      <c r="NX259" s="267"/>
      <c r="NY259" s="267"/>
      <c r="NZ259" s="267"/>
      <c r="OA259" s="267"/>
      <c r="OB259" s="267"/>
      <c r="OC259" s="267"/>
      <c r="OD259" s="267"/>
      <c r="OE259" s="267"/>
      <c r="OF259" s="267"/>
      <c r="OG259" s="267"/>
      <c r="OH259" s="267"/>
      <c r="OI259" s="267"/>
      <c r="OJ259" s="267"/>
      <c r="OK259" s="267"/>
      <c r="OL259" s="267"/>
      <c r="OM259" s="267"/>
      <c r="ON259" s="267"/>
      <c r="OO259" s="267"/>
      <c r="OP259" s="267"/>
      <c r="OQ259" s="267"/>
      <c r="OR259" s="267"/>
      <c r="OS259" s="267"/>
      <c r="OT259" s="267"/>
      <c r="OU259" s="267"/>
      <c r="OV259" s="267"/>
      <c r="OW259" s="267"/>
      <c r="OX259" s="267"/>
      <c r="OY259" s="267"/>
      <c r="OZ259" s="267"/>
      <c r="PA259" s="267"/>
      <c r="PB259" s="267"/>
      <c r="PC259" s="267"/>
      <c r="PD259" s="267"/>
      <c r="PE259" s="267"/>
      <c r="PF259" s="267"/>
      <c r="PG259" s="267"/>
      <c r="PH259" s="267"/>
      <c r="PI259" s="267"/>
      <c r="PJ259" s="267"/>
      <c r="PK259" s="267"/>
      <c r="PL259" s="267"/>
      <c r="PM259" s="267"/>
      <c r="PN259" s="267"/>
      <c r="PO259" s="267"/>
      <c r="PP259" s="267"/>
      <c r="PQ259" s="267"/>
      <c r="PR259" s="267"/>
      <c r="PS259" s="267"/>
      <c r="PT259" s="267"/>
      <c r="PU259" s="267"/>
      <c r="PV259" s="267"/>
      <c r="PW259" s="267"/>
      <c r="PX259" s="267"/>
      <c r="PY259" s="267"/>
      <c r="PZ259" s="267"/>
      <c r="QA259" s="267"/>
      <c r="QB259" s="267"/>
      <c r="QC259" s="267"/>
      <c r="QD259" s="267"/>
      <c r="QE259" s="267"/>
      <c r="QF259" s="267"/>
      <c r="QG259" s="267"/>
      <c r="QH259" s="267"/>
      <c r="QI259" s="267"/>
      <c r="QJ259" s="267"/>
      <c r="QK259" s="267"/>
      <c r="QL259" s="267"/>
      <c r="QM259" s="267"/>
      <c r="QN259" s="267"/>
      <c r="QO259" s="267"/>
      <c r="QP259" s="267"/>
      <c r="QQ259" s="267"/>
      <c r="QR259" s="267"/>
      <c r="QS259" s="267"/>
      <c r="QT259" s="267"/>
      <c r="QU259" s="267"/>
      <c r="QV259" s="267"/>
      <c r="QW259" s="267"/>
      <c r="QX259" s="267"/>
      <c r="QY259" s="267"/>
      <c r="QZ259" s="267"/>
      <c r="RA259" s="267"/>
      <c r="RB259" s="267"/>
      <c r="RC259" s="267"/>
      <c r="RD259" s="267"/>
      <c r="RE259" s="267"/>
      <c r="RF259" s="267"/>
      <c r="RG259" s="267"/>
      <c r="RH259" s="267"/>
      <c r="RI259" s="267"/>
      <c r="RJ259" s="267"/>
      <c r="RK259" s="267"/>
      <c r="RL259" s="267"/>
      <c r="RM259" s="267"/>
      <c r="RN259" s="267"/>
      <c r="RO259" s="267"/>
      <c r="RP259" s="267"/>
      <c r="RQ259" s="267"/>
      <c r="RR259" s="267"/>
      <c r="RS259" s="267"/>
      <c r="RT259" s="267"/>
      <c r="RU259" s="267"/>
      <c r="RV259" s="267"/>
      <c r="RW259" s="267"/>
      <c r="RX259" s="267"/>
      <c r="RY259" s="267"/>
      <c r="RZ259" s="267"/>
      <c r="SA259" s="267"/>
      <c r="SB259" s="267"/>
      <c r="SC259" s="267"/>
      <c r="SD259" s="267"/>
      <c r="SE259" s="267"/>
      <c r="SF259" s="267"/>
      <c r="SG259" s="267"/>
      <c r="SH259" s="267"/>
      <c r="SI259" s="267"/>
      <c r="SJ259" s="267"/>
      <c r="SK259" s="267"/>
      <c r="SL259" s="267"/>
      <c r="SM259" s="267"/>
      <c r="SN259" s="267"/>
      <c r="SO259" s="267"/>
      <c r="SP259" s="267"/>
      <c r="SQ259" s="267"/>
      <c r="SR259" s="267"/>
      <c r="SS259" s="267"/>
      <c r="ST259" s="267"/>
      <c r="SU259" s="267"/>
      <c r="SV259" s="267"/>
      <c r="SW259" s="267"/>
      <c r="SX259" s="267"/>
      <c r="SY259" s="267"/>
      <c r="SZ259" s="267"/>
      <c r="TA259" s="267"/>
      <c r="TB259" s="267"/>
      <c r="TC259" s="267"/>
      <c r="TD259" s="267"/>
      <c r="TE259" s="267"/>
      <c r="TF259" s="267"/>
      <c r="TG259" s="267"/>
      <c r="TH259" s="267"/>
      <c r="TI259" s="267"/>
      <c r="TJ259" s="267"/>
      <c r="TK259" s="267"/>
      <c r="TL259" s="267"/>
      <c r="TM259" s="267"/>
      <c r="TN259" s="267"/>
      <c r="TO259" s="267"/>
      <c r="TP259" s="267"/>
      <c r="TQ259" s="267"/>
      <c r="TR259" s="267"/>
      <c r="TS259" s="267"/>
      <c r="TT259" s="267"/>
      <c r="TU259" s="267"/>
      <c r="TV259" s="267"/>
      <c r="TW259" s="267"/>
      <c r="TX259" s="267"/>
      <c r="TY259" s="267"/>
      <c r="TZ259" s="267"/>
      <c r="UA259" s="267"/>
      <c r="UB259" s="267"/>
      <c r="UC259" s="267"/>
      <c r="UD259" s="267"/>
      <c r="UE259" s="267"/>
      <c r="UF259" s="267"/>
      <c r="UG259" s="267"/>
      <c r="UH259" s="267"/>
      <c r="UI259" s="267"/>
      <c r="UJ259" s="267"/>
      <c r="UK259" s="267"/>
      <c r="UL259" s="267"/>
      <c r="UM259" s="267"/>
      <c r="UN259" s="267"/>
      <c r="UO259" s="267"/>
      <c r="UP259" s="267"/>
      <c r="UQ259" s="267"/>
      <c r="UR259" s="267"/>
      <c r="US259" s="267"/>
      <c r="UT259" s="267"/>
      <c r="UU259" s="267"/>
      <c r="UV259" s="267"/>
      <c r="UW259" s="267"/>
      <c r="UX259" s="267"/>
      <c r="UY259" s="267"/>
      <c r="UZ259" s="267"/>
      <c r="VA259" s="267"/>
      <c r="VB259" s="267"/>
      <c r="VC259" s="267"/>
      <c r="VD259" s="267"/>
      <c r="VE259" s="267"/>
      <c r="VF259" s="267"/>
      <c r="VG259" s="267"/>
      <c r="VH259" s="267"/>
      <c r="VI259" s="267"/>
      <c r="VJ259" s="267"/>
      <c r="VK259" s="267"/>
      <c r="VL259" s="267"/>
      <c r="VM259" s="267"/>
      <c r="VN259" s="267"/>
      <c r="VO259" s="267"/>
      <c r="VP259" s="267"/>
      <c r="VQ259" s="267"/>
      <c r="VR259" s="267"/>
      <c r="VS259" s="267"/>
      <c r="VT259" s="267"/>
      <c r="VU259" s="267"/>
      <c r="VV259" s="267"/>
      <c r="VW259" s="267"/>
      <c r="VX259" s="267"/>
      <c r="VY259" s="267"/>
      <c r="VZ259" s="267"/>
      <c r="WA259" s="267"/>
      <c r="WB259" s="267"/>
      <c r="WC259" s="267"/>
      <c r="WD259" s="267"/>
      <c r="WE259" s="267"/>
      <c r="WF259" s="267"/>
      <c r="WG259" s="267"/>
      <c r="WH259" s="267"/>
      <c r="WI259" s="267"/>
      <c r="WJ259" s="267"/>
      <c r="WK259" s="267"/>
      <c r="WL259" s="267"/>
      <c r="WM259" s="267"/>
      <c r="WN259" s="267"/>
      <c r="WO259" s="267"/>
      <c r="WP259" s="267"/>
      <c r="WQ259" s="267"/>
      <c r="WR259" s="267"/>
      <c r="WS259" s="267"/>
      <c r="WT259" s="267"/>
      <c r="WU259" s="267"/>
      <c r="WV259" s="267"/>
      <c r="WW259" s="267"/>
      <c r="WX259" s="267"/>
      <c r="WY259" s="267"/>
      <c r="WZ259" s="267"/>
      <c r="XA259" s="267"/>
      <c r="XB259" s="267"/>
      <c r="XC259" s="267"/>
      <c r="XD259" s="267"/>
      <c r="XE259" s="267"/>
      <c r="XF259" s="267"/>
      <c r="XG259" s="267"/>
      <c r="XH259" s="267"/>
      <c r="XI259" s="267"/>
      <c r="XJ259" s="267"/>
      <c r="XK259" s="267"/>
      <c r="XL259" s="267"/>
      <c r="XM259" s="267"/>
      <c r="XN259" s="267"/>
      <c r="XO259" s="267"/>
      <c r="XP259" s="267"/>
      <c r="XQ259" s="267"/>
      <c r="XR259" s="267"/>
      <c r="XS259" s="267"/>
      <c r="XT259" s="267"/>
      <c r="XU259" s="267"/>
      <c r="XV259" s="267"/>
      <c r="XW259" s="267"/>
      <c r="XX259" s="267"/>
      <c r="XY259" s="267"/>
      <c r="XZ259" s="267"/>
      <c r="YA259" s="267"/>
      <c r="YB259" s="267"/>
      <c r="YC259" s="267"/>
      <c r="YD259" s="267"/>
      <c r="YE259" s="267"/>
      <c r="YF259" s="267"/>
      <c r="YG259" s="267"/>
      <c r="YH259" s="267"/>
      <c r="YI259" s="267"/>
      <c r="YJ259" s="267"/>
      <c r="YK259" s="267"/>
      <c r="YL259" s="267"/>
      <c r="YM259" s="267"/>
      <c r="YN259" s="267"/>
      <c r="YO259" s="267"/>
      <c r="YP259" s="267"/>
      <c r="YQ259" s="267"/>
      <c r="YR259" s="267"/>
      <c r="YS259" s="267"/>
      <c r="YT259" s="267"/>
      <c r="YU259" s="267"/>
      <c r="YV259" s="267"/>
      <c r="YW259" s="267"/>
      <c r="YX259" s="267"/>
      <c r="YY259" s="267"/>
      <c r="YZ259" s="267"/>
      <c r="ZA259" s="267"/>
      <c r="ZB259" s="267"/>
      <c r="ZC259" s="267"/>
      <c r="ZD259" s="267"/>
      <c r="ZE259" s="267"/>
      <c r="ZF259" s="267"/>
      <c r="ZG259" s="267"/>
      <c r="ZH259" s="267"/>
      <c r="ZI259" s="267"/>
      <c r="ZJ259" s="267"/>
      <c r="ZK259" s="267"/>
      <c r="ZL259" s="267"/>
      <c r="ZM259" s="267"/>
      <c r="ZN259" s="267"/>
      <c r="ZO259" s="267"/>
      <c r="ZP259" s="267"/>
      <c r="ZQ259" s="267"/>
      <c r="ZR259" s="267"/>
      <c r="ZS259" s="267"/>
      <c r="ZT259" s="267"/>
      <c r="ZU259" s="267"/>
      <c r="ZV259" s="267"/>
      <c r="ZW259" s="267"/>
      <c r="ZX259" s="267"/>
      <c r="ZY259" s="267"/>
      <c r="ZZ259" s="267"/>
      <c r="AAA259" s="267"/>
      <c r="AAB259" s="267"/>
      <c r="AAC259" s="267"/>
      <c r="AAD259" s="267"/>
      <c r="AAE259" s="267"/>
      <c r="AAF259" s="267"/>
      <c r="AAG259" s="267"/>
      <c r="AAH259" s="267"/>
      <c r="AAI259" s="267"/>
      <c r="AAJ259" s="267"/>
      <c r="AAK259" s="267"/>
      <c r="AAL259" s="267"/>
      <c r="AAM259" s="267"/>
      <c r="AAN259" s="267"/>
      <c r="AAO259" s="267"/>
      <c r="AAP259" s="267"/>
      <c r="AAQ259" s="267"/>
      <c r="AAR259" s="267"/>
      <c r="AAS259" s="267"/>
      <c r="AAT259" s="267"/>
      <c r="AAU259" s="267"/>
      <c r="AAV259" s="267"/>
      <c r="AAW259" s="267"/>
      <c r="AAX259" s="267"/>
      <c r="AAY259" s="267"/>
      <c r="AAZ259" s="267"/>
      <c r="ABA259" s="267"/>
      <c r="ABB259" s="267"/>
      <c r="ABC259" s="267"/>
      <c r="ABD259" s="267"/>
      <c r="ABE259" s="267"/>
      <c r="ABF259" s="267"/>
      <c r="ABG259" s="267"/>
      <c r="ABH259" s="267"/>
      <c r="ABI259" s="267"/>
      <c r="ABJ259" s="267"/>
      <c r="ABK259" s="267"/>
      <c r="ABL259" s="267"/>
      <c r="ABM259" s="267"/>
      <c r="ABN259" s="267"/>
      <c r="ABO259" s="267"/>
      <c r="ABP259" s="267"/>
      <c r="ABQ259" s="267"/>
      <c r="ABR259" s="267"/>
      <c r="ABS259" s="267"/>
      <c r="ABT259" s="267"/>
      <c r="ABU259" s="267"/>
      <c r="ABV259" s="267"/>
      <c r="ABW259" s="267"/>
      <c r="ABX259" s="267"/>
      <c r="ABY259" s="267"/>
      <c r="ABZ259" s="267"/>
      <c r="ACA259" s="267"/>
      <c r="ACB259" s="267"/>
      <c r="ACC259" s="267"/>
      <c r="ACD259" s="267"/>
      <c r="ACE259" s="267"/>
      <c r="ACF259" s="267"/>
      <c r="ACG259" s="267"/>
      <c r="ACH259" s="267"/>
      <c r="ACI259" s="267"/>
      <c r="ACJ259" s="267"/>
      <c r="ACK259" s="267"/>
      <c r="ACL259" s="267"/>
      <c r="ACM259" s="267"/>
      <c r="ACN259" s="267"/>
      <c r="ACO259" s="267"/>
      <c r="ACP259" s="267"/>
      <c r="ACQ259" s="267"/>
      <c r="ACR259" s="267"/>
      <c r="ACS259" s="267"/>
      <c r="ACT259" s="267"/>
      <c r="ACU259" s="267"/>
      <c r="ACV259" s="267"/>
      <c r="ACW259" s="267"/>
      <c r="ACX259" s="267"/>
      <c r="ACY259" s="267"/>
      <c r="ACZ259" s="267"/>
      <c r="ADA259" s="267"/>
      <c r="ADB259" s="267"/>
      <c r="ADC259" s="267"/>
      <c r="ADD259" s="267"/>
      <c r="ADE259" s="267"/>
      <c r="ADF259" s="267"/>
      <c r="ADG259" s="267"/>
      <c r="ADH259" s="267"/>
      <c r="ADI259" s="267"/>
      <c r="ADJ259" s="267"/>
      <c r="ADK259" s="267"/>
      <c r="ADL259" s="267"/>
      <c r="ADM259" s="267"/>
      <c r="ADN259" s="267"/>
      <c r="ADO259" s="267"/>
      <c r="ADP259" s="267"/>
      <c r="ADQ259" s="267"/>
      <c r="ADR259" s="267"/>
      <c r="ADS259" s="267"/>
      <c r="ADT259" s="267"/>
      <c r="ADU259" s="267"/>
      <c r="ADV259" s="267"/>
      <c r="ADW259" s="267"/>
      <c r="ADX259" s="267"/>
      <c r="ADY259" s="267"/>
      <c r="ADZ259" s="267"/>
      <c r="AEA259" s="267"/>
      <c r="AEB259" s="267"/>
      <c r="AEC259" s="267"/>
      <c r="AED259" s="267"/>
      <c r="AEE259" s="267"/>
      <c r="AEF259" s="267"/>
      <c r="AEG259" s="267"/>
      <c r="AEH259" s="267"/>
      <c r="AEI259" s="267"/>
      <c r="AEJ259" s="267"/>
      <c r="AEK259" s="267"/>
      <c r="AEL259" s="267"/>
      <c r="AEM259" s="267"/>
      <c r="AEN259" s="267"/>
      <c r="AEO259" s="267"/>
      <c r="AEP259" s="267"/>
      <c r="AEQ259" s="267"/>
      <c r="AER259" s="267"/>
      <c r="AES259" s="267"/>
      <c r="AET259" s="267"/>
      <c r="AEU259" s="267"/>
      <c r="AEV259" s="267"/>
      <c r="AEW259" s="267"/>
      <c r="AEX259" s="267"/>
      <c r="AEY259" s="267"/>
      <c r="AEZ259" s="267"/>
      <c r="AFA259" s="267"/>
      <c r="AFB259" s="267"/>
      <c r="AFC259" s="267"/>
      <c r="AFD259" s="267"/>
      <c r="AFE259" s="267"/>
      <c r="AFF259" s="267"/>
      <c r="AFG259" s="267"/>
      <c r="AFH259" s="267"/>
      <c r="AFI259" s="267"/>
      <c r="AFJ259" s="267"/>
      <c r="AFK259" s="267"/>
      <c r="AFL259" s="267"/>
      <c r="AFM259" s="267"/>
      <c r="AFN259" s="267"/>
      <c r="AFO259" s="267"/>
      <c r="AFP259" s="267"/>
      <c r="AFQ259" s="267"/>
      <c r="AFR259" s="267"/>
      <c r="AFS259" s="267"/>
      <c r="AFT259" s="267"/>
      <c r="AFU259" s="267"/>
      <c r="AFV259" s="267"/>
      <c r="AFW259" s="267"/>
      <c r="AFX259" s="267"/>
      <c r="AFY259" s="267"/>
      <c r="AFZ259" s="267"/>
      <c r="AGA259" s="267"/>
      <c r="AGB259" s="267"/>
      <c r="AGC259" s="267"/>
      <c r="AGD259" s="267"/>
      <c r="AGE259" s="267"/>
      <c r="AGF259" s="267"/>
      <c r="AGG259" s="267"/>
      <c r="AGH259" s="267"/>
      <c r="AGI259" s="267"/>
      <c r="AGJ259" s="267"/>
      <c r="AGK259" s="267"/>
      <c r="AGL259" s="267"/>
      <c r="AGM259" s="267"/>
      <c r="AGN259" s="267"/>
      <c r="AGO259" s="267"/>
      <c r="AGP259" s="267"/>
      <c r="AGQ259" s="267"/>
      <c r="AGR259" s="267"/>
      <c r="AGS259" s="267"/>
      <c r="AGT259" s="267"/>
      <c r="AGU259" s="267"/>
      <c r="AGV259" s="267"/>
      <c r="AGW259" s="267"/>
      <c r="AGX259" s="267"/>
      <c r="AGY259" s="267"/>
      <c r="AGZ259" s="267"/>
      <c r="AHA259" s="267"/>
      <c r="AHB259" s="267"/>
      <c r="AHC259" s="267"/>
      <c r="AHD259" s="267"/>
      <c r="AHE259" s="267"/>
      <c r="AHF259" s="267"/>
      <c r="AHG259" s="267"/>
      <c r="AHH259" s="267"/>
      <c r="AHI259" s="267"/>
      <c r="AHJ259" s="267"/>
      <c r="AHK259" s="267"/>
      <c r="AHL259" s="267"/>
      <c r="AHM259" s="267"/>
      <c r="AHN259" s="267"/>
      <c r="AHO259" s="267"/>
      <c r="AHP259" s="267"/>
      <c r="AHQ259" s="267"/>
      <c r="AHR259" s="267"/>
      <c r="AHS259" s="267"/>
      <c r="AHT259" s="267"/>
      <c r="AHU259" s="267"/>
      <c r="AHV259" s="267"/>
      <c r="AHW259" s="267"/>
      <c r="AHX259" s="267"/>
      <c r="AHY259" s="267"/>
      <c r="AHZ259" s="267"/>
      <c r="AIA259" s="267"/>
      <c r="AIB259" s="267"/>
      <c r="AIC259" s="267"/>
      <c r="AID259" s="267"/>
      <c r="AIE259" s="267"/>
      <c r="AIF259" s="267"/>
      <c r="AIG259" s="267"/>
      <c r="AIH259" s="267"/>
      <c r="AII259" s="267"/>
      <c r="AIJ259" s="267"/>
      <c r="AIK259" s="267"/>
      <c r="AIL259" s="267"/>
      <c r="AIM259" s="267"/>
      <c r="AIN259" s="267"/>
      <c r="AIO259" s="267"/>
      <c r="AIP259" s="267"/>
      <c r="AIQ259" s="267"/>
      <c r="AIR259" s="267"/>
      <c r="AIS259" s="267"/>
      <c r="AIT259" s="267"/>
      <c r="AIU259" s="267"/>
      <c r="AIV259" s="267"/>
      <c r="AIW259" s="267"/>
      <c r="AIX259" s="267"/>
      <c r="AIY259" s="267"/>
      <c r="AIZ259" s="267"/>
      <c r="AJA259" s="267"/>
      <c r="AJB259" s="267"/>
      <c r="AJC259" s="267"/>
      <c r="AJD259" s="267"/>
      <c r="AJE259" s="267"/>
      <c r="AJF259" s="267"/>
      <c r="AJG259" s="267"/>
      <c r="AJH259" s="267"/>
      <c r="AJI259" s="267"/>
      <c r="AJJ259" s="267"/>
      <c r="AJK259" s="267"/>
      <c r="AJL259" s="267"/>
      <c r="AJM259" s="267"/>
      <c r="AJN259" s="267"/>
      <c r="AJO259" s="267"/>
      <c r="AJP259" s="267"/>
      <c r="AJQ259" s="267"/>
      <c r="AJR259" s="267"/>
      <c r="AJS259" s="267"/>
      <c r="AJT259" s="267"/>
      <c r="AJU259" s="267"/>
      <c r="AJV259" s="267"/>
      <c r="AJW259" s="267"/>
      <c r="AJX259" s="267"/>
      <c r="AJY259" s="267"/>
      <c r="AJZ259" s="267"/>
      <c r="AKA259" s="267"/>
      <c r="AKB259" s="267"/>
      <c r="AKC259" s="267"/>
      <c r="AKD259" s="267"/>
      <c r="AKE259" s="267"/>
      <c r="AKF259" s="267"/>
      <c r="AKG259" s="267"/>
      <c r="AKH259" s="267"/>
      <c r="AKI259" s="267"/>
      <c r="AKJ259" s="267"/>
      <c r="AKK259" s="267"/>
      <c r="AKL259" s="267"/>
      <c r="AKM259" s="267"/>
      <c r="AKN259" s="267"/>
      <c r="AKO259" s="267"/>
      <c r="AKP259" s="267"/>
      <c r="AKQ259" s="267"/>
      <c r="AKR259" s="267"/>
      <c r="AKS259" s="267"/>
      <c r="AKT259" s="267"/>
      <c r="AKU259" s="267"/>
      <c r="AKV259" s="267"/>
      <c r="AKW259" s="267"/>
      <c r="AKX259" s="267"/>
      <c r="AKY259" s="267"/>
      <c r="AKZ259" s="267"/>
      <c r="ALA259" s="267"/>
      <c r="ALB259" s="267"/>
      <c r="ALC259" s="267"/>
      <c r="ALD259" s="267"/>
      <c r="ALE259" s="267"/>
      <c r="ALF259" s="267"/>
      <c r="ALG259" s="267"/>
      <c r="ALH259" s="267"/>
      <c r="ALI259" s="267"/>
      <c r="ALJ259" s="267"/>
      <c r="ALK259" s="267"/>
      <c r="ALL259" s="267"/>
      <c r="ALM259" s="267"/>
      <c r="ALN259" s="267"/>
      <c r="ALO259" s="267"/>
      <c r="ALP259" s="267"/>
      <c r="ALQ259" s="267"/>
      <c r="ALR259" s="267"/>
      <c r="ALS259" s="267"/>
      <c r="ALT259" s="267"/>
      <c r="ALU259" s="267"/>
      <c r="ALV259" s="267"/>
      <c r="ALW259" s="267"/>
      <c r="ALX259" s="267"/>
      <c r="ALY259" s="267"/>
      <c r="ALZ259" s="267"/>
      <c r="AMA259" s="267"/>
      <c r="AMB259" s="267"/>
      <c r="AMC259" s="267"/>
      <c r="AMD259" s="267"/>
      <c r="AME259" s="267"/>
      <c r="AMF259" s="267"/>
      <c r="AMG259" s="267"/>
      <c r="AMH259" s="267"/>
    </row>
    <row r="260" spans="1:1025" s="281" customFormat="1" ht="12.75">
      <c r="A260" s="1055" t="s">
        <v>2519</v>
      </c>
      <c r="B260" s="1007" t="s">
        <v>8443</v>
      </c>
      <c r="C260" s="1047">
        <v>5816298733.6700001</v>
      </c>
      <c r="D260" s="1047">
        <v>9862555382.1800003</v>
      </c>
      <c r="E260" s="1047">
        <v>15678854115.85</v>
      </c>
      <c r="F260" s="1047">
        <v>6253831552.5</v>
      </c>
      <c r="G260" s="1047">
        <v>9425022563.3500004</v>
      </c>
      <c r="H260" s="1054">
        <f t="shared" si="3"/>
        <v>0.39887044718261033</v>
      </c>
      <c r="I260" s="1007"/>
      <c r="AMI260" s="239"/>
      <c r="AMJ260" s="239"/>
    </row>
    <row r="261" spans="1:1025" s="239" customFormat="1" ht="12.75">
      <c r="A261" s="1012" t="s">
        <v>2520</v>
      </c>
      <c r="B261" s="1007" t="s">
        <v>8443</v>
      </c>
      <c r="C261" s="1047">
        <v>5816298733.6700001</v>
      </c>
      <c r="D261" s="1047">
        <v>9862555382.1800003</v>
      </c>
      <c r="E261" s="1047">
        <v>15678854115.85</v>
      </c>
      <c r="F261" s="1047">
        <v>6253831552.5</v>
      </c>
      <c r="G261" s="1047">
        <v>9425022563.3500004</v>
      </c>
      <c r="H261" s="1054">
        <f t="shared" ref="H261:H324" si="4">F261/E261</f>
        <v>0.39887044718261033</v>
      </c>
      <c r="I261" s="1007"/>
      <c r="J261" s="267"/>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267"/>
      <c r="AM261" s="267"/>
      <c r="AN261" s="267"/>
      <c r="AO261" s="267"/>
      <c r="AP261" s="267"/>
      <c r="AQ261" s="267"/>
      <c r="AR261" s="267"/>
      <c r="AS261" s="267"/>
      <c r="AT261" s="267"/>
      <c r="AU261" s="267"/>
      <c r="AV261" s="267"/>
      <c r="AW261" s="267"/>
      <c r="AX261" s="267"/>
      <c r="AY261" s="267"/>
      <c r="AZ261" s="267"/>
      <c r="BA261" s="267"/>
      <c r="BB261" s="267"/>
      <c r="BC261" s="267"/>
      <c r="BD261" s="267"/>
      <c r="BE261" s="267"/>
      <c r="BF261" s="267"/>
      <c r="BG261" s="267"/>
      <c r="BH261" s="267"/>
      <c r="BI261" s="267"/>
      <c r="BJ261" s="267"/>
      <c r="BK261" s="267"/>
      <c r="BL261" s="267"/>
      <c r="BM261" s="267"/>
      <c r="BN261" s="267"/>
      <c r="BO261" s="267"/>
      <c r="BP261" s="267"/>
      <c r="BQ261" s="267"/>
      <c r="BR261" s="267"/>
      <c r="BS261" s="267"/>
      <c r="BT261" s="267"/>
      <c r="BU261" s="267"/>
      <c r="BV261" s="267"/>
      <c r="BW261" s="267"/>
      <c r="BX261" s="267"/>
      <c r="BY261" s="267"/>
      <c r="BZ261" s="267"/>
      <c r="CA261" s="267"/>
      <c r="CB261" s="267"/>
      <c r="CC261" s="267"/>
      <c r="CD261" s="267"/>
      <c r="CE261" s="267"/>
      <c r="CF261" s="267"/>
      <c r="CG261" s="267"/>
      <c r="CH261" s="267"/>
      <c r="CI261" s="267"/>
      <c r="CJ261" s="267"/>
      <c r="CK261" s="267"/>
      <c r="CL261" s="267"/>
      <c r="CM261" s="267"/>
      <c r="CN261" s="267"/>
      <c r="CO261" s="267"/>
      <c r="CP261" s="267"/>
      <c r="CQ261" s="267"/>
      <c r="CR261" s="267"/>
      <c r="CS261" s="267"/>
      <c r="CT261" s="267"/>
      <c r="CU261" s="267"/>
      <c r="CV261" s="267"/>
      <c r="CW261" s="267"/>
      <c r="CX261" s="267"/>
      <c r="CY261" s="267"/>
      <c r="CZ261" s="267"/>
      <c r="DA261" s="267"/>
      <c r="DB261" s="267"/>
      <c r="DC261" s="267"/>
      <c r="DD261" s="267"/>
      <c r="DE261" s="267"/>
      <c r="DF261" s="267"/>
      <c r="DG261" s="267"/>
      <c r="DH261" s="267"/>
      <c r="DI261" s="267"/>
      <c r="DJ261" s="267"/>
      <c r="DK261" s="267"/>
      <c r="DL261" s="267"/>
      <c r="DM261" s="267"/>
      <c r="DN261" s="267"/>
      <c r="DO261" s="267"/>
      <c r="DP261" s="267"/>
      <c r="DQ261" s="267"/>
      <c r="DR261" s="267"/>
      <c r="DS261" s="267"/>
      <c r="DT261" s="267"/>
      <c r="DU261" s="267"/>
      <c r="DV261" s="267"/>
      <c r="DW261" s="267"/>
      <c r="DX261" s="267"/>
      <c r="DY261" s="267"/>
      <c r="DZ261" s="267"/>
      <c r="EA261" s="267"/>
      <c r="EB261" s="267"/>
      <c r="EC261" s="267"/>
      <c r="ED261" s="267"/>
      <c r="EE261" s="267"/>
      <c r="EF261" s="267"/>
      <c r="EG261" s="267"/>
      <c r="EH261" s="267"/>
      <c r="EI261" s="267"/>
      <c r="EJ261" s="267"/>
      <c r="EK261" s="267"/>
      <c r="EL261" s="267"/>
      <c r="EM261" s="267"/>
      <c r="EN261" s="267"/>
      <c r="EO261" s="267"/>
      <c r="EP261" s="267"/>
      <c r="EQ261" s="267"/>
      <c r="ER261" s="267"/>
      <c r="ES261" s="267"/>
      <c r="ET261" s="267"/>
      <c r="EU261" s="267"/>
      <c r="EV261" s="267"/>
      <c r="EW261" s="267"/>
      <c r="EX261" s="267"/>
      <c r="EY261" s="267"/>
      <c r="EZ261" s="267"/>
      <c r="FA261" s="267"/>
      <c r="FB261" s="267"/>
      <c r="FC261" s="267"/>
      <c r="FD261" s="267"/>
      <c r="FE261" s="267"/>
      <c r="FF261" s="267"/>
      <c r="FG261" s="267"/>
      <c r="FH261" s="267"/>
      <c r="FI261" s="267"/>
      <c r="FJ261" s="267"/>
      <c r="FK261" s="267"/>
      <c r="FL261" s="267"/>
      <c r="FM261" s="267"/>
      <c r="FN261" s="267"/>
      <c r="FO261" s="267"/>
      <c r="FP261" s="267"/>
      <c r="FQ261" s="267"/>
      <c r="FR261" s="267"/>
      <c r="FS261" s="267"/>
      <c r="FT261" s="267"/>
      <c r="FU261" s="267"/>
      <c r="FV261" s="267"/>
      <c r="FW261" s="267"/>
      <c r="FX261" s="267"/>
      <c r="FY261" s="267"/>
      <c r="FZ261" s="267"/>
      <c r="GA261" s="267"/>
      <c r="GB261" s="267"/>
      <c r="GC261" s="267"/>
      <c r="GD261" s="267"/>
      <c r="GE261" s="267"/>
      <c r="GF261" s="267"/>
      <c r="GG261" s="267"/>
      <c r="GH261" s="267"/>
      <c r="GI261" s="267"/>
      <c r="GJ261" s="267"/>
      <c r="GK261" s="267"/>
      <c r="GL261" s="267"/>
      <c r="GM261" s="267"/>
      <c r="GN261" s="267"/>
      <c r="GO261" s="267"/>
      <c r="GP261" s="267"/>
      <c r="GQ261" s="267"/>
      <c r="GR261" s="267"/>
      <c r="GS261" s="267"/>
      <c r="GT261" s="267"/>
      <c r="GU261" s="267"/>
      <c r="GV261" s="267"/>
      <c r="GW261" s="267"/>
      <c r="GX261" s="267"/>
      <c r="GY261" s="267"/>
      <c r="GZ261" s="267"/>
      <c r="HA261" s="267"/>
      <c r="HB261" s="267"/>
      <c r="HC261" s="267"/>
      <c r="HD261" s="267"/>
      <c r="HE261" s="267"/>
      <c r="HF261" s="267"/>
      <c r="HG261" s="267"/>
      <c r="HH261" s="267"/>
      <c r="HI261" s="267"/>
      <c r="HJ261" s="267"/>
      <c r="HK261" s="267"/>
      <c r="HL261" s="267"/>
      <c r="HM261" s="267"/>
      <c r="HN261" s="267"/>
      <c r="HO261" s="267"/>
      <c r="HP261" s="267"/>
      <c r="HQ261" s="267"/>
      <c r="HR261" s="267"/>
      <c r="HS261" s="267"/>
      <c r="HT261" s="267"/>
      <c r="HU261" s="267"/>
      <c r="HV261" s="267"/>
      <c r="HW261" s="267"/>
      <c r="HX261" s="267"/>
      <c r="HY261" s="267"/>
      <c r="HZ261" s="267"/>
      <c r="IA261" s="267"/>
      <c r="IB261" s="267"/>
      <c r="IC261" s="267"/>
      <c r="ID261" s="267"/>
      <c r="IE261" s="267"/>
      <c r="IF261" s="267"/>
      <c r="IG261" s="267"/>
      <c r="IH261" s="267"/>
      <c r="II261" s="267"/>
      <c r="IJ261" s="267"/>
      <c r="IK261" s="267"/>
      <c r="IL261" s="267"/>
      <c r="IM261" s="267"/>
      <c r="IN261" s="267"/>
      <c r="IO261" s="267"/>
      <c r="IP261" s="267"/>
      <c r="IQ261" s="267"/>
      <c r="IR261" s="267"/>
      <c r="IS261" s="267"/>
      <c r="IT261" s="267"/>
      <c r="IU261" s="267"/>
      <c r="IV261" s="267"/>
      <c r="IW261" s="267"/>
      <c r="IX261" s="267"/>
      <c r="IY261" s="267"/>
      <c r="IZ261" s="267"/>
      <c r="JA261" s="267"/>
      <c r="JB261" s="267"/>
      <c r="JC261" s="267"/>
      <c r="JD261" s="267"/>
      <c r="JE261" s="267"/>
      <c r="JF261" s="267"/>
      <c r="JG261" s="267"/>
      <c r="JH261" s="267"/>
      <c r="JI261" s="267"/>
      <c r="JJ261" s="267"/>
      <c r="JK261" s="267"/>
      <c r="JL261" s="267"/>
      <c r="JM261" s="267"/>
      <c r="JN261" s="267"/>
      <c r="JO261" s="267"/>
      <c r="JP261" s="267"/>
      <c r="JQ261" s="267"/>
      <c r="JR261" s="267"/>
      <c r="JS261" s="267"/>
      <c r="JT261" s="267"/>
      <c r="JU261" s="267"/>
      <c r="JV261" s="267"/>
      <c r="JW261" s="267"/>
      <c r="JX261" s="267"/>
      <c r="JY261" s="267"/>
      <c r="JZ261" s="267"/>
      <c r="KA261" s="267"/>
      <c r="KB261" s="267"/>
      <c r="KC261" s="267"/>
      <c r="KD261" s="267"/>
      <c r="KE261" s="267"/>
      <c r="KF261" s="267"/>
      <c r="KG261" s="267"/>
      <c r="KH261" s="267"/>
      <c r="KI261" s="267"/>
      <c r="KJ261" s="267"/>
      <c r="KK261" s="267"/>
      <c r="KL261" s="267"/>
      <c r="KM261" s="267"/>
      <c r="KN261" s="267"/>
      <c r="KO261" s="267"/>
      <c r="KP261" s="267"/>
      <c r="KQ261" s="267"/>
      <c r="KR261" s="267"/>
      <c r="KS261" s="267"/>
      <c r="KT261" s="267"/>
      <c r="KU261" s="267"/>
      <c r="KV261" s="267"/>
      <c r="KW261" s="267"/>
      <c r="KX261" s="267"/>
      <c r="KY261" s="267"/>
      <c r="KZ261" s="267"/>
      <c r="LA261" s="267"/>
      <c r="LB261" s="267"/>
      <c r="LC261" s="267"/>
      <c r="LD261" s="267"/>
      <c r="LE261" s="267"/>
      <c r="LF261" s="267"/>
      <c r="LG261" s="267"/>
      <c r="LH261" s="267"/>
      <c r="LI261" s="267"/>
      <c r="LJ261" s="267"/>
      <c r="LK261" s="267"/>
      <c r="LL261" s="267"/>
      <c r="LM261" s="267"/>
      <c r="LN261" s="267"/>
      <c r="LO261" s="267"/>
      <c r="LP261" s="267"/>
      <c r="LQ261" s="267"/>
      <c r="LR261" s="267"/>
      <c r="LS261" s="267"/>
      <c r="LT261" s="267"/>
      <c r="LU261" s="267"/>
      <c r="LV261" s="267"/>
      <c r="LW261" s="267"/>
      <c r="LX261" s="267"/>
      <c r="LY261" s="267"/>
      <c r="LZ261" s="267"/>
      <c r="MA261" s="267"/>
      <c r="MB261" s="267"/>
      <c r="MC261" s="267"/>
      <c r="MD261" s="267"/>
      <c r="ME261" s="267"/>
      <c r="MF261" s="267"/>
      <c r="MG261" s="267"/>
      <c r="MH261" s="267"/>
      <c r="MI261" s="267"/>
      <c r="MJ261" s="267"/>
      <c r="MK261" s="267"/>
      <c r="ML261" s="267"/>
      <c r="MM261" s="267"/>
      <c r="MN261" s="267"/>
      <c r="MO261" s="267"/>
      <c r="MP261" s="267"/>
      <c r="MQ261" s="267"/>
      <c r="MR261" s="267"/>
      <c r="MS261" s="267"/>
      <c r="MT261" s="267"/>
      <c r="MU261" s="267"/>
      <c r="MV261" s="267"/>
      <c r="MW261" s="267"/>
      <c r="MX261" s="267"/>
      <c r="MY261" s="267"/>
      <c r="MZ261" s="267"/>
      <c r="NA261" s="267"/>
      <c r="NB261" s="267"/>
      <c r="NC261" s="267"/>
      <c r="ND261" s="267"/>
      <c r="NE261" s="267"/>
      <c r="NF261" s="267"/>
      <c r="NG261" s="267"/>
      <c r="NH261" s="267"/>
      <c r="NI261" s="267"/>
      <c r="NJ261" s="267"/>
      <c r="NK261" s="267"/>
      <c r="NL261" s="267"/>
      <c r="NM261" s="267"/>
      <c r="NN261" s="267"/>
      <c r="NO261" s="267"/>
      <c r="NP261" s="267"/>
      <c r="NQ261" s="267"/>
      <c r="NR261" s="267"/>
      <c r="NS261" s="267"/>
      <c r="NT261" s="267"/>
      <c r="NU261" s="267"/>
      <c r="NV261" s="267"/>
      <c r="NW261" s="267"/>
      <c r="NX261" s="267"/>
      <c r="NY261" s="267"/>
      <c r="NZ261" s="267"/>
      <c r="OA261" s="267"/>
      <c r="OB261" s="267"/>
      <c r="OC261" s="267"/>
      <c r="OD261" s="267"/>
      <c r="OE261" s="267"/>
      <c r="OF261" s="267"/>
      <c r="OG261" s="267"/>
      <c r="OH261" s="267"/>
      <c r="OI261" s="267"/>
      <c r="OJ261" s="267"/>
      <c r="OK261" s="267"/>
      <c r="OL261" s="267"/>
      <c r="OM261" s="267"/>
      <c r="ON261" s="267"/>
      <c r="OO261" s="267"/>
      <c r="OP261" s="267"/>
      <c r="OQ261" s="267"/>
      <c r="OR261" s="267"/>
      <c r="OS261" s="267"/>
      <c r="OT261" s="267"/>
      <c r="OU261" s="267"/>
      <c r="OV261" s="267"/>
      <c r="OW261" s="267"/>
      <c r="OX261" s="267"/>
      <c r="OY261" s="267"/>
      <c r="OZ261" s="267"/>
      <c r="PA261" s="267"/>
      <c r="PB261" s="267"/>
      <c r="PC261" s="267"/>
      <c r="PD261" s="267"/>
      <c r="PE261" s="267"/>
      <c r="PF261" s="267"/>
      <c r="PG261" s="267"/>
      <c r="PH261" s="267"/>
      <c r="PI261" s="267"/>
      <c r="PJ261" s="267"/>
      <c r="PK261" s="267"/>
      <c r="PL261" s="267"/>
      <c r="PM261" s="267"/>
      <c r="PN261" s="267"/>
      <c r="PO261" s="267"/>
      <c r="PP261" s="267"/>
      <c r="PQ261" s="267"/>
      <c r="PR261" s="267"/>
      <c r="PS261" s="267"/>
      <c r="PT261" s="267"/>
      <c r="PU261" s="267"/>
      <c r="PV261" s="267"/>
      <c r="PW261" s="267"/>
      <c r="PX261" s="267"/>
      <c r="PY261" s="267"/>
      <c r="PZ261" s="267"/>
      <c r="QA261" s="267"/>
      <c r="QB261" s="267"/>
      <c r="QC261" s="267"/>
      <c r="QD261" s="267"/>
      <c r="QE261" s="267"/>
      <c r="QF261" s="267"/>
      <c r="QG261" s="267"/>
      <c r="QH261" s="267"/>
      <c r="QI261" s="267"/>
      <c r="QJ261" s="267"/>
      <c r="QK261" s="267"/>
      <c r="QL261" s="267"/>
      <c r="QM261" s="267"/>
      <c r="QN261" s="267"/>
      <c r="QO261" s="267"/>
      <c r="QP261" s="267"/>
      <c r="QQ261" s="267"/>
      <c r="QR261" s="267"/>
      <c r="QS261" s="267"/>
      <c r="QT261" s="267"/>
      <c r="QU261" s="267"/>
      <c r="QV261" s="267"/>
      <c r="QW261" s="267"/>
      <c r="QX261" s="267"/>
      <c r="QY261" s="267"/>
      <c r="QZ261" s="267"/>
      <c r="RA261" s="267"/>
      <c r="RB261" s="267"/>
      <c r="RC261" s="267"/>
      <c r="RD261" s="267"/>
      <c r="RE261" s="267"/>
      <c r="RF261" s="267"/>
      <c r="RG261" s="267"/>
      <c r="RH261" s="267"/>
      <c r="RI261" s="267"/>
      <c r="RJ261" s="267"/>
      <c r="RK261" s="267"/>
      <c r="RL261" s="267"/>
      <c r="RM261" s="267"/>
      <c r="RN261" s="267"/>
      <c r="RO261" s="267"/>
      <c r="RP261" s="267"/>
      <c r="RQ261" s="267"/>
      <c r="RR261" s="267"/>
      <c r="RS261" s="267"/>
      <c r="RT261" s="267"/>
      <c r="RU261" s="267"/>
      <c r="RV261" s="267"/>
      <c r="RW261" s="267"/>
      <c r="RX261" s="267"/>
      <c r="RY261" s="267"/>
      <c r="RZ261" s="267"/>
      <c r="SA261" s="267"/>
      <c r="SB261" s="267"/>
      <c r="SC261" s="267"/>
      <c r="SD261" s="267"/>
      <c r="SE261" s="267"/>
      <c r="SF261" s="267"/>
      <c r="SG261" s="267"/>
      <c r="SH261" s="267"/>
      <c r="SI261" s="267"/>
      <c r="SJ261" s="267"/>
      <c r="SK261" s="267"/>
      <c r="SL261" s="267"/>
      <c r="SM261" s="267"/>
      <c r="SN261" s="267"/>
      <c r="SO261" s="267"/>
      <c r="SP261" s="267"/>
      <c r="SQ261" s="267"/>
      <c r="SR261" s="267"/>
      <c r="SS261" s="267"/>
      <c r="ST261" s="267"/>
      <c r="SU261" s="267"/>
      <c r="SV261" s="267"/>
      <c r="SW261" s="267"/>
      <c r="SX261" s="267"/>
      <c r="SY261" s="267"/>
      <c r="SZ261" s="267"/>
      <c r="TA261" s="267"/>
      <c r="TB261" s="267"/>
      <c r="TC261" s="267"/>
      <c r="TD261" s="267"/>
      <c r="TE261" s="267"/>
      <c r="TF261" s="267"/>
      <c r="TG261" s="267"/>
      <c r="TH261" s="267"/>
      <c r="TI261" s="267"/>
      <c r="TJ261" s="267"/>
      <c r="TK261" s="267"/>
      <c r="TL261" s="267"/>
      <c r="TM261" s="267"/>
      <c r="TN261" s="267"/>
      <c r="TO261" s="267"/>
      <c r="TP261" s="267"/>
      <c r="TQ261" s="267"/>
      <c r="TR261" s="267"/>
      <c r="TS261" s="267"/>
      <c r="TT261" s="267"/>
      <c r="TU261" s="267"/>
      <c r="TV261" s="267"/>
      <c r="TW261" s="267"/>
      <c r="TX261" s="267"/>
      <c r="TY261" s="267"/>
      <c r="TZ261" s="267"/>
      <c r="UA261" s="267"/>
      <c r="UB261" s="267"/>
      <c r="UC261" s="267"/>
      <c r="UD261" s="267"/>
      <c r="UE261" s="267"/>
      <c r="UF261" s="267"/>
      <c r="UG261" s="267"/>
      <c r="UH261" s="267"/>
      <c r="UI261" s="267"/>
      <c r="UJ261" s="267"/>
      <c r="UK261" s="267"/>
      <c r="UL261" s="267"/>
      <c r="UM261" s="267"/>
      <c r="UN261" s="267"/>
      <c r="UO261" s="267"/>
      <c r="UP261" s="267"/>
      <c r="UQ261" s="267"/>
      <c r="UR261" s="267"/>
      <c r="US261" s="267"/>
      <c r="UT261" s="267"/>
      <c r="UU261" s="267"/>
      <c r="UV261" s="267"/>
      <c r="UW261" s="267"/>
      <c r="UX261" s="267"/>
      <c r="UY261" s="267"/>
      <c r="UZ261" s="267"/>
      <c r="VA261" s="267"/>
      <c r="VB261" s="267"/>
      <c r="VC261" s="267"/>
      <c r="VD261" s="267"/>
      <c r="VE261" s="267"/>
      <c r="VF261" s="267"/>
      <c r="VG261" s="267"/>
      <c r="VH261" s="267"/>
      <c r="VI261" s="267"/>
      <c r="VJ261" s="267"/>
      <c r="VK261" s="267"/>
      <c r="VL261" s="267"/>
      <c r="VM261" s="267"/>
      <c r="VN261" s="267"/>
      <c r="VO261" s="267"/>
      <c r="VP261" s="267"/>
      <c r="VQ261" s="267"/>
      <c r="VR261" s="267"/>
      <c r="VS261" s="267"/>
      <c r="VT261" s="267"/>
      <c r="VU261" s="267"/>
      <c r="VV261" s="267"/>
      <c r="VW261" s="267"/>
      <c r="VX261" s="267"/>
      <c r="VY261" s="267"/>
      <c r="VZ261" s="267"/>
      <c r="WA261" s="267"/>
      <c r="WB261" s="267"/>
      <c r="WC261" s="267"/>
      <c r="WD261" s="267"/>
      <c r="WE261" s="267"/>
      <c r="WF261" s="267"/>
      <c r="WG261" s="267"/>
      <c r="WH261" s="267"/>
      <c r="WI261" s="267"/>
      <c r="WJ261" s="267"/>
      <c r="WK261" s="267"/>
      <c r="WL261" s="267"/>
      <c r="WM261" s="267"/>
      <c r="WN261" s="267"/>
      <c r="WO261" s="267"/>
      <c r="WP261" s="267"/>
      <c r="WQ261" s="267"/>
      <c r="WR261" s="267"/>
      <c r="WS261" s="267"/>
      <c r="WT261" s="267"/>
      <c r="WU261" s="267"/>
      <c r="WV261" s="267"/>
      <c r="WW261" s="267"/>
      <c r="WX261" s="267"/>
      <c r="WY261" s="267"/>
      <c r="WZ261" s="267"/>
      <c r="XA261" s="267"/>
      <c r="XB261" s="267"/>
      <c r="XC261" s="267"/>
      <c r="XD261" s="267"/>
      <c r="XE261" s="267"/>
      <c r="XF261" s="267"/>
      <c r="XG261" s="267"/>
      <c r="XH261" s="267"/>
      <c r="XI261" s="267"/>
      <c r="XJ261" s="267"/>
      <c r="XK261" s="267"/>
      <c r="XL261" s="267"/>
      <c r="XM261" s="267"/>
      <c r="XN261" s="267"/>
      <c r="XO261" s="267"/>
      <c r="XP261" s="267"/>
      <c r="XQ261" s="267"/>
      <c r="XR261" s="267"/>
      <c r="XS261" s="267"/>
      <c r="XT261" s="267"/>
      <c r="XU261" s="267"/>
      <c r="XV261" s="267"/>
      <c r="XW261" s="267"/>
      <c r="XX261" s="267"/>
      <c r="XY261" s="267"/>
      <c r="XZ261" s="267"/>
      <c r="YA261" s="267"/>
      <c r="YB261" s="267"/>
      <c r="YC261" s="267"/>
      <c r="YD261" s="267"/>
      <c r="YE261" s="267"/>
      <c r="YF261" s="267"/>
      <c r="YG261" s="267"/>
      <c r="YH261" s="267"/>
      <c r="YI261" s="267"/>
      <c r="YJ261" s="267"/>
      <c r="YK261" s="267"/>
      <c r="YL261" s="267"/>
      <c r="YM261" s="267"/>
      <c r="YN261" s="267"/>
      <c r="YO261" s="267"/>
      <c r="YP261" s="267"/>
      <c r="YQ261" s="267"/>
      <c r="YR261" s="267"/>
      <c r="YS261" s="267"/>
      <c r="YT261" s="267"/>
      <c r="YU261" s="267"/>
      <c r="YV261" s="267"/>
      <c r="YW261" s="267"/>
      <c r="YX261" s="267"/>
      <c r="YY261" s="267"/>
      <c r="YZ261" s="267"/>
      <c r="ZA261" s="267"/>
      <c r="ZB261" s="267"/>
      <c r="ZC261" s="267"/>
      <c r="ZD261" s="267"/>
      <c r="ZE261" s="267"/>
      <c r="ZF261" s="267"/>
      <c r="ZG261" s="267"/>
      <c r="ZH261" s="267"/>
      <c r="ZI261" s="267"/>
      <c r="ZJ261" s="267"/>
      <c r="ZK261" s="267"/>
      <c r="ZL261" s="267"/>
      <c r="ZM261" s="267"/>
      <c r="ZN261" s="267"/>
      <c r="ZO261" s="267"/>
      <c r="ZP261" s="267"/>
      <c r="ZQ261" s="267"/>
      <c r="ZR261" s="267"/>
      <c r="ZS261" s="267"/>
      <c r="ZT261" s="267"/>
      <c r="ZU261" s="267"/>
      <c r="ZV261" s="267"/>
      <c r="ZW261" s="267"/>
      <c r="ZX261" s="267"/>
      <c r="ZY261" s="267"/>
      <c r="ZZ261" s="267"/>
      <c r="AAA261" s="267"/>
      <c r="AAB261" s="267"/>
      <c r="AAC261" s="267"/>
      <c r="AAD261" s="267"/>
      <c r="AAE261" s="267"/>
      <c r="AAF261" s="267"/>
      <c r="AAG261" s="267"/>
      <c r="AAH261" s="267"/>
      <c r="AAI261" s="267"/>
      <c r="AAJ261" s="267"/>
      <c r="AAK261" s="267"/>
      <c r="AAL261" s="267"/>
      <c r="AAM261" s="267"/>
      <c r="AAN261" s="267"/>
      <c r="AAO261" s="267"/>
      <c r="AAP261" s="267"/>
      <c r="AAQ261" s="267"/>
      <c r="AAR261" s="267"/>
      <c r="AAS261" s="267"/>
      <c r="AAT261" s="267"/>
      <c r="AAU261" s="267"/>
      <c r="AAV261" s="267"/>
      <c r="AAW261" s="267"/>
      <c r="AAX261" s="267"/>
      <c r="AAY261" s="267"/>
      <c r="AAZ261" s="267"/>
      <c r="ABA261" s="267"/>
      <c r="ABB261" s="267"/>
      <c r="ABC261" s="267"/>
      <c r="ABD261" s="267"/>
      <c r="ABE261" s="267"/>
      <c r="ABF261" s="267"/>
      <c r="ABG261" s="267"/>
      <c r="ABH261" s="267"/>
      <c r="ABI261" s="267"/>
      <c r="ABJ261" s="267"/>
      <c r="ABK261" s="267"/>
      <c r="ABL261" s="267"/>
      <c r="ABM261" s="267"/>
      <c r="ABN261" s="267"/>
      <c r="ABO261" s="267"/>
      <c r="ABP261" s="267"/>
      <c r="ABQ261" s="267"/>
      <c r="ABR261" s="267"/>
      <c r="ABS261" s="267"/>
      <c r="ABT261" s="267"/>
      <c r="ABU261" s="267"/>
      <c r="ABV261" s="267"/>
      <c r="ABW261" s="267"/>
      <c r="ABX261" s="267"/>
      <c r="ABY261" s="267"/>
      <c r="ABZ261" s="267"/>
      <c r="ACA261" s="267"/>
      <c r="ACB261" s="267"/>
      <c r="ACC261" s="267"/>
      <c r="ACD261" s="267"/>
      <c r="ACE261" s="267"/>
      <c r="ACF261" s="267"/>
      <c r="ACG261" s="267"/>
      <c r="ACH261" s="267"/>
      <c r="ACI261" s="267"/>
      <c r="ACJ261" s="267"/>
      <c r="ACK261" s="267"/>
      <c r="ACL261" s="267"/>
      <c r="ACM261" s="267"/>
      <c r="ACN261" s="267"/>
      <c r="ACO261" s="267"/>
      <c r="ACP261" s="267"/>
      <c r="ACQ261" s="267"/>
      <c r="ACR261" s="267"/>
      <c r="ACS261" s="267"/>
      <c r="ACT261" s="267"/>
      <c r="ACU261" s="267"/>
      <c r="ACV261" s="267"/>
      <c r="ACW261" s="267"/>
      <c r="ACX261" s="267"/>
      <c r="ACY261" s="267"/>
      <c r="ACZ261" s="267"/>
      <c r="ADA261" s="267"/>
      <c r="ADB261" s="267"/>
      <c r="ADC261" s="267"/>
      <c r="ADD261" s="267"/>
      <c r="ADE261" s="267"/>
      <c r="ADF261" s="267"/>
      <c r="ADG261" s="267"/>
      <c r="ADH261" s="267"/>
      <c r="ADI261" s="267"/>
      <c r="ADJ261" s="267"/>
      <c r="ADK261" s="267"/>
      <c r="ADL261" s="267"/>
      <c r="ADM261" s="267"/>
      <c r="ADN261" s="267"/>
      <c r="ADO261" s="267"/>
      <c r="ADP261" s="267"/>
      <c r="ADQ261" s="267"/>
      <c r="ADR261" s="267"/>
      <c r="ADS261" s="267"/>
      <c r="ADT261" s="267"/>
      <c r="ADU261" s="267"/>
      <c r="ADV261" s="267"/>
      <c r="ADW261" s="267"/>
      <c r="ADX261" s="267"/>
      <c r="ADY261" s="267"/>
      <c r="ADZ261" s="267"/>
      <c r="AEA261" s="267"/>
      <c r="AEB261" s="267"/>
      <c r="AEC261" s="267"/>
      <c r="AED261" s="267"/>
      <c r="AEE261" s="267"/>
      <c r="AEF261" s="267"/>
      <c r="AEG261" s="267"/>
      <c r="AEH261" s="267"/>
      <c r="AEI261" s="267"/>
      <c r="AEJ261" s="267"/>
      <c r="AEK261" s="267"/>
      <c r="AEL261" s="267"/>
      <c r="AEM261" s="267"/>
      <c r="AEN261" s="267"/>
      <c r="AEO261" s="267"/>
      <c r="AEP261" s="267"/>
      <c r="AEQ261" s="267"/>
      <c r="AER261" s="267"/>
      <c r="AES261" s="267"/>
      <c r="AET261" s="267"/>
      <c r="AEU261" s="267"/>
      <c r="AEV261" s="267"/>
      <c r="AEW261" s="267"/>
      <c r="AEX261" s="267"/>
      <c r="AEY261" s="267"/>
      <c r="AEZ261" s="267"/>
      <c r="AFA261" s="267"/>
      <c r="AFB261" s="267"/>
      <c r="AFC261" s="267"/>
      <c r="AFD261" s="267"/>
      <c r="AFE261" s="267"/>
      <c r="AFF261" s="267"/>
      <c r="AFG261" s="267"/>
      <c r="AFH261" s="267"/>
      <c r="AFI261" s="267"/>
      <c r="AFJ261" s="267"/>
      <c r="AFK261" s="267"/>
      <c r="AFL261" s="267"/>
      <c r="AFM261" s="267"/>
      <c r="AFN261" s="267"/>
      <c r="AFO261" s="267"/>
      <c r="AFP261" s="267"/>
      <c r="AFQ261" s="267"/>
      <c r="AFR261" s="267"/>
      <c r="AFS261" s="267"/>
      <c r="AFT261" s="267"/>
      <c r="AFU261" s="267"/>
      <c r="AFV261" s="267"/>
      <c r="AFW261" s="267"/>
      <c r="AFX261" s="267"/>
      <c r="AFY261" s="267"/>
      <c r="AFZ261" s="267"/>
      <c r="AGA261" s="267"/>
      <c r="AGB261" s="267"/>
      <c r="AGC261" s="267"/>
      <c r="AGD261" s="267"/>
      <c r="AGE261" s="267"/>
      <c r="AGF261" s="267"/>
      <c r="AGG261" s="267"/>
      <c r="AGH261" s="267"/>
      <c r="AGI261" s="267"/>
      <c r="AGJ261" s="267"/>
      <c r="AGK261" s="267"/>
      <c r="AGL261" s="267"/>
      <c r="AGM261" s="267"/>
      <c r="AGN261" s="267"/>
      <c r="AGO261" s="267"/>
      <c r="AGP261" s="267"/>
      <c r="AGQ261" s="267"/>
      <c r="AGR261" s="267"/>
      <c r="AGS261" s="267"/>
      <c r="AGT261" s="267"/>
      <c r="AGU261" s="267"/>
      <c r="AGV261" s="267"/>
      <c r="AGW261" s="267"/>
      <c r="AGX261" s="267"/>
      <c r="AGY261" s="267"/>
      <c r="AGZ261" s="267"/>
      <c r="AHA261" s="267"/>
      <c r="AHB261" s="267"/>
      <c r="AHC261" s="267"/>
      <c r="AHD261" s="267"/>
      <c r="AHE261" s="267"/>
      <c r="AHF261" s="267"/>
      <c r="AHG261" s="267"/>
      <c r="AHH261" s="267"/>
      <c r="AHI261" s="267"/>
      <c r="AHJ261" s="267"/>
      <c r="AHK261" s="267"/>
      <c r="AHL261" s="267"/>
      <c r="AHM261" s="267"/>
      <c r="AHN261" s="267"/>
      <c r="AHO261" s="267"/>
      <c r="AHP261" s="267"/>
      <c r="AHQ261" s="267"/>
      <c r="AHR261" s="267"/>
      <c r="AHS261" s="267"/>
      <c r="AHT261" s="267"/>
      <c r="AHU261" s="267"/>
      <c r="AHV261" s="267"/>
      <c r="AHW261" s="267"/>
      <c r="AHX261" s="267"/>
      <c r="AHY261" s="267"/>
      <c r="AHZ261" s="267"/>
      <c r="AIA261" s="267"/>
      <c r="AIB261" s="267"/>
      <c r="AIC261" s="267"/>
      <c r="AID261" s="267"/>
      <c r="AIE261" s="267"/>
      <c r="AIF261" s="267"/>
      <c r="AIG261" s="267"/>
      <c r="AIH261" s="267"/>
      <c r="AII261" s="267"/>
      <c r="AIJ261" s="267"/>
      <c r="AIK261" s="267"/>
      <c r="AIL261" s="267"/>
      <c r="AIM261" s="267"/>
      <c r="AIN261" s="267"/>
      <c r="AIO261" s="267"/>
      <c r="AIP261" s="267"/>
      <c r="AIQ261" s="267"/>
      <c r="AIR261" s="267"/>
      <c r="AIS261" s="267"/>
      <c r="AIT261" s="267"/>
      <c r="AIU261" s="267"/>
      <c r="AIV261" s="267"/>
      <c r="AIW261" s="267"/>
      <c r="AIX261" s="267"/>
      <c r="AIY261" s="267"/>
      <c r="AIZ261" s="267"/>
      <c r="AJA261" s="267"/>
      <c r="AJB261" s="267"/>
      <c r="AJC261" s="267"/>
      <c r="AJD261" s="267"/>
      <c r="AJE261" s="267"/>
      <c r="AJF261" s="267"/>
      <c r="AJG261" s="267"/>
      <c r="AJH261" s="267"/>
      <c r="AJI261" s="267"/>
      <c r="AJJ261" s="267"/>
      <c r="AJK261" s="267"/>
      <c r="AJL261" s="267"/>
      <c r="AJM261" s="267"/>
      <c r="AJN261" s="267"/>
      <c r="AJO261" s="267"/>
      <c r="AJP261" s="267"/>
      <c r="AJQ261" s="267"/>
      <c r="AJR261" s="267"/>
      <c r="AJS261" s="267"/>
      <c r="AJT261" s="267"/>
      <c r="AJU261" s="267"/>
      <c r="AJV261" s="267"/>
      <c r="AJW261" s="267"/>
      <c r="AJX261" s="267"/>
      <c r="AJY261" s="267"/>
      <c r="AJZ261" s="267"/>
      <c r="AKA261" s="267"/>
      <c r="AKB261" s="267"/>
      <c r="AKC261" s="267"/>
      <c r="AKD261" s="267"/>
      <c r="AKE261" s="267"/>
      <c r="AKF261" s="267"/>
      <c r="AKG261" s="267"/>
      <c r="AKH261" s="267"/>
      <c r="AKI261" s="267"/>
      <c r="AKJ261" s="267"/>
      <c r="AKK261" s="267"/>
      <c r="AKL261" s="267"/>
      <c r="AKM261" s="267"/>
      <c r="AKN261" s="267"/>
      <c r="AKO261" s="267"/>
      <c r="AKP261" s="267"/>
      <c r="AKQ261" s="267"/>
      <c r="AKR261" s="267"/>
      <c r="AKS261" s="267"/>
      <c r="AKT261" s="267"/>
      <c r="AKU261" s="267"/>
      <c r="AKV261" s="267"/>
      <c r="AKW261" s="267"/>
      <c r="AKX261" s="267"/>
      <c r="AKY261" s="267"/>
      <c r="AKZ261" s="267"/>
      <c r="ALA261" s="267"/>
      <c r="ALB261" s="267"/>
      <c r="ALC261" s="267"/>
      <c r="ALD261" s="267"/>
      <c r="ALE261" s="267"/>
      <c r="ALF261" s="267"/>
      <c r="ALG261" s="267"/>
      <c r="ALH261" s="267"/>
      <c r="ALI261" s="267"/>
      <c r="ALJ261" s="267"/>
      <c r="ALK261" s="267"/>
      <c r="ALL261" s="267"/>
      <c r="ALM261" s="267"/>
      <c r="ALN261" s="267"/>
      <c r="ALO261" s="267"/>
      <c r="ALP261" s="267"/>
      <c r="ALQ261" s="267"/>
      <c r="ALR261" s="267"/>
      <c r="ALS261" s="267"/>
      <c r="ALT261" s="267"/>
      <c r="ALU261" s="267"/>
      <c r="ALV261" s="267"/>
      <c r="ALW261" s="267"/>
      <c r="ALX261" s="267"/>
      <c r="ALY261" s="267"/>
      <c r="ALZ261" s="267"/>
      <c r="AMA261" s="267"/>
      <c r="AMB261" s="267"/>
      <c r="AMC261" s="267"/>
      <c r="AMD261" s="267"/>
      <c r="AME261" s="267"/>
      <c r="AMF261" s="267"/>
      <c r="AMG261" s="267"/>
      <c r="AMH261" s="267"/>
    </row>
    <row r="262" spans="1:1025" s="287" customFormat="1" ht="12.75">
      <c r="A262" s="1055" t="s">
        <v>2521</v>
      </c>
      <c r="B262" s="1007" t="s">
        <v>8444</v>
      </c>
      <c r="C262" s="1047">
        <v>4084414625.2199998</v>
      </c>
      <c r="D262" s="1047">
        <v>3092833687.46</v>
      </c>
      <c r="E262" s="1047">
        <v>7177248312.6800003</v>
      </c>
      <c r="F262" s="1047">
        <v>5261716204.9399996</v>
      </c>
      <c r="G262" s="1047">
        <v>1915532107.74</v>
      </c>
      <c r="H262" s="1054">
        <f t="shared" si="4"/>
        <v>0.73311051474200184</v>
      </c>
      <c r="I262" s="1007"/>
      <c r="AMI262" s="239"/>
      <c r="AMJ262" s="239"/>
    </row>
    <row r="263" spans="1:1025" s="239" customFormat="1" ht="12.75">
      <c r="A263" s="1012" t="s">
        <v>2522</v>
      </c>
      <c r="B263" s="1007" t="s">
        <v>2523</v>
      </c>
      <c r="C263" s="1047">
        <v>1735784796.6700001</v>
      </c>
      <c r="D263" s="1047">
        <v>2455564184.1599998</v>
      </c>
      <c r="E263" s="1047">
        <v>4191348980.8299999</v>
      </c>
      <c r="F263" s="1047">
        <v>2434330733.77</v>
      </c>
      <c r="G263" s="1047">
        <v>1757018247.0599999</v>
      </c>
      <c r="H263" s="1054">
        <f t="shared" si="4"/>
        <v>0.5807988656883295</v>
      </c>
      <c r="I263" s="1007"/>
      <c r="J263" s="267"/>
      <c r="K263" s="267"/>
      <c r="L263" s="267"/>
      <c r="M263" s="267"/>
      <c r="N263" s="267"/>
      <c r="O263" s="267"/>
      <c r="P263" s="267"/>
      <c r="Q263" s="267"/>
      <c r="R263" s="267"/>
      <c r="S263" s="267"/>
      <c r="T263" s="267"/>
      <c r="U263" s="267"/>
      <c r="V263" s="267"/>
      <c r="W263" s="267"/>
      <c r="X263" s="267"/>
      <c r="Y263" s="267"/>
      <c r="Z263" s="267"/>
      <c r="AA263" s="267"/>
      <c r="AB263" s="267"/>
      <c r="AC263" s="267"/>
      <c r="AD263" s="267"/>
      <c r="AE263" s="267"/>
      <c r="AF263" s="267"/>
      <c r="AG263" s="267"/>
      <c r="AH263" s="267"/>
      <c r="AI263" s="267"/>
      <c r="AJ263" s="267"/>
      <c r="AK263" s="267"/>
      <c r="AL263" s="267"/>
      <c r="AM263" s="267"/>
      <c r="AN263" s="267"/>
      <c r="AO263" s="267"/>
      <c r="AP263" s="267"/>
      <c r="AQ263" s="267"/>
      <c r="AR263" s="267"/>
      <c r="AS263" s="267"/>
      <c r="AT263" s="267"/>
      <c r="AU263" s="267"/>
      <c r="AV263" s="267"/>
      <c r="AW263" s="267"/>
      <c r="AX263" s="267"/>
      <c r="AY263" s="267"/>
      <c r="AZ263" s="267"/>
      <c r="BA263" s="267"/>
      <c r="BB263" s="267"/>
      <c r="BC263" s="267"/>
      <c r="BD263" s="267"/>
      <c r="BE263" s="267"/>
      <c r="BF263" s="267"/>
      <c r="BG263" s="267"/>
      <c r="BH263" s="267"/>
      <c r="BI263" s="267"/>
      <c r="BJ263" s="267"/>
      <c r="BK263" s="267"/>
      <c r="BL263" s="267"/>
      <c r="BM263" s="267"/>
      <c r="BN263" s="267"/>
      <c r="BO263" s="267"/>
      <c r="BP263" s="267"/>
      <c r="BQ263" s="267"/>
      <c r="BR263" s="267"/>
      <c r="BS263" s="267"/>
      <c r="BT263" s="267"/>
      <c r="BU263" s="267"/>
      <c r="BV263" s="267"/>
      <c r="BW263" s="267"/>
      <c r="BX263" s="267"/>
      <c r="BY263" s="267"/>
      <c r="BZ263" s="267"/>
      <c r="CA263" s="267"/>
      <c r="CB263" s="267"/>
      <c r="CC263" s="267"/>
      <c r="CD263" s="267"/>
      <c r="CE263" s="267"/>
      <c r="CF263" s="267"/>
      <c r="CG263" s="267"/>
      <c r="CH263" s="267"/>
      <c r="CI263" s="267"/>
      <c r="CJ263" s="267"/>
      <c r="CK263" s="267"/>
      <c r="CL263" s="267"/>
      <c r="CM263" s="267"/>
      <c r="CN263" s="267"/>
      <c r="CO263" s="267"/>
      <c r="CP263" s="267"/>
      <c r="CQ263" s="267"/>
      <c r="CR263" s="267"/>
      <c r="CS263" s="267"/>
      <c r="CT263" s="267"/>
      <c r="CU263" s="267"/>
      <c r="CV263" s="267"/>
      <c r="CW263" s="267"/>
      <c r="CX263" s="267"/>
      <c r="CY263" s="267"/>
      <c r="CZ263" s="267"/>
      <c r="DA263" s="267"/>
      <c r="DB263" s="267"/>
      <c r="DC263" s="267"/>
      <c r="DD263" s="267"/>
      <c r="DE263" s="267"/>
      <c r="DF263" s="267"/>
      <c r="DG263" s="267"/>
      <c r="DH263" s="267"/>
      <c r="DI263" s="267"/>
      <c r="DJ263" s="267"/>
      <c r="DK263" s="267"/>
      <c r="DL263" s="267"/>
      <c r="DM263" s="267"/>
      <c r="DN263" s="267"/>
      <c r="DO263" s="267"/>
      <c r="DP263" s="267"/>
      <c r="DQ263" s="267"/>
      <c r="DR263" s="267"/>
      <c r="DS263" s="267"/>
      <c r="DT263" s="267"/>
      <c r="DU263" s="267"/>
      <c r="DV263" s="267"/>
      <c r="DW263" s="267"/>
      <c r="DX263" s="267"/>
      <c r="DY263" s="267"/>
      <c r="DZ263" s="267"/>
      <c r="EA263" s="267"/>
      <c r="EB263" s="267"/>
      <c r="EC263" s="267"/>
      <c r="ED263" s="267"/>
      <c r="EE263" s="267"/>
      <c r="EF263" s="267"/>
      <c r="EG263" s="267"/>
      <c r="EH263" s="267"/>
      <c r="EI263" s="267"/>
      <c r="EJ263" s="267"/>
      <c r="EK263" s="267"/>
      <c r="EL263" s="267"/>
      <c r="EM263" s="267"/>
      <c r="EN263" s="267"/>
      <c r="EO263" s="267"/>
      <c r="EP263" s="267"/>
      <c r="EQ263" s="267"/>
      <c r="ER263" s="267"/>
      <c r="ES263" s="267"/>
      <c r="ET263" s="267"/>
      <c r="EU263" s="267"/>
      <c r="EV263" s="267"/>
      <c r="EW263" s="267"/>
      <c r="EX263" s="267"/>
      <c r="EY263" s="267"/>
      <c r="EZ263" s="267"/>
      <c r="FA263" s="267"/>
      <c r="FB263" s="267"/>
      <c r="FC263" s="267"/>
      <c r="FD263" s="267"/>
      <c r="FE263" s="267"/>
      <c r="FF263" s="267"/>
      <c r="FG263" s="267"/>
      <c r="FH263" s="267"/>
      <c r="FI263" s="267"/>
      <c r="FJ263" s="267"/>
      <c r="FK263" s="267"/>
      <c r="FL263" s="267"/>
      <c r="FM263" s="267"/>
      <c r="FN263" s="267"/>
      <c r="FO263" s="267"/>
      <c r="FP263" s="267"/>
      <c r="FQ263" s="267"/>
      <c r="FR263" s="267"/>
      <c r="FS263" s="267"/>
      <c r="FT263" s="267"/>
      <c r="FU263" s="267"/>
      <c r="FV263" s="267"/>
      <c r="FW263" s="267"/>
      <c r="FX263" s="267"/>
      <c r="FY263" s="267"/>
      <c r="FZ263" s="267"/>
      <c r="GA263" s="267"/>
      <c r="GB263" s="267"/>
      <c r="GC263" s="267"/>
      <c r="GD263" s="267"/>
      <c r="GE263" s="267"/>
      <c r="GF263" s="267"/>
      <c r="GG263" s="267"/>
      <c r="GH263" s="267"/>
      <c r="GI263" s="267"/>
      <c r="GJ263" s="267"/>
      <c r="GK263" s="267"/>
      <c r="GL263" s="267"/>
      <c r="GM263" s="267"/>
      <c r="GN263" s="267"/>
      <c r="GO263" s="267"/>
      <c r="GP263" s="267"/>
      <c r="GQ263" s="267"/>
      <c r="GR263" s="267"/>
      <c r="GS263" s="267"/>
      <c r="GT263" s="267"/>
      <c r="GU263" s="267"/>
      <c r="GV263" s="267"/>
      <c r="GW263" s="267"/>
      <c r="GX263" s="267"/>
      <c r="GY263" s="267"/>
      <c r="GZ263" s="267"/>
      <c r="HA263" s="267"/>
      <c r="HB263" s="267"/>
      <c r="HC263" s="267"/>
      <c r="HD263" s="267"/>
      <c r="HE263" s="267"/>
      <c r="HF263" s="267"/>
      <c r="HG263" s="267"/>
      <c r="HH263" s="267"/>
      <c r="HI263" s="267"/>
      <c r="HJ263" s="267"/>
      <c r="HK263" s="267"/>
      <c r="HL263" s="267"/>
      <c r="HM263" s="267"/>
      <c r="HN263" s="267"/>
      <c r="HO263" s="267"/>
      <c r="HP263" s="267"/>
      <c r="HQ263" s="267"/>
      <c r="HR263" s="267"/>
      <c r="HS263" s="267"/>
      <c r="HT263" s="267"/>
      <c r="HU263" s="267"/>
      <c r="HV263" s="267"/>
      <c r="HW263" s="267"/>
      <c r="HX263" s="267"/>
      <c r="HY263" s="267"/>
      <c r="HZ263" s="267"/>
      <c r="IA263" s="267"/>
      <c r="IB263" s="267"/>
      <c r="IC263" s="267"/>
      <c r="ID263" s="267"/>
      <c r="IE263" s="267"/>
      <c r="IF263" s="267"/>
      <c r="IG263" s="267"/>
      <c r="IH263" s="267"/>
      <c r="II263" s="267"/>
      <c r="IJ263" s="267"/>
      <c r="IK263" s="267"/>
      <c r="IL263" s="267"/>
      <c r="IM263" s="267"/>
      <c r="IN263" s="267"/>
      <c r="IO263" s="267"/>
      <c r="IP263" s="267"/>
      <c r="IQ263" s="267"/>
      <c r="IR263" s="267"/>
      <c r="IS263" s="267"/>
      <c r="IT263" s="267"/>
      <c r="IU263" s="267"/>
      <c r="IV263" s="267"/>
      <c r="IW263" s="267"/>
      <c r="IX263" s="267"/>
      <c r="IY263" s="267"/>
      <c r="IZ263" s="267"/>
      <c r="JA263" s="267"/>
      <c r="JB263" s="267"/>
      <c r="JC263" s="267"/>
      <c r="JD263" s="267"/>
      <c r="JE263" s="267"/>
      <c r="JF263" s="267"/>
      <c r="JG263" s="267"/>
      <c r="JH263" s="267"/>
      <c r="JI263" s="267"/>
      <c r="JJ263" s="267"/>
      <c r="JK263" s="267"/>
      <c r="JL263" s="267"/>
      <c r="JM263" s="267"/>
      <c r="JN263" s="267"/>
      <c r="JO263" s="267"/>
      <c r="JP263" s="267"/>
      <c r="JQ263" s="267"/>
      <c r="JR263" s="267"/>
      <c r="JS263" s="267"/>
      <c r="JT263" s="267"/>
      <c r="JU263" s="267"/>
      <c r="JV263" s="267"/>
      <c r="JW263" s="267"/>
      <c r="JX263" s="267"/>
      <c r="JY263" s="267"/>
      <c r="JZ263" s="267"/>
      <c r="KA263" s="267"/>
      <c r="KB263" s="267"/>
      <c r="KC263" s="267"/>
      <c r="KD263" s="267"/>
      <c r="KE263" s="267"/>
      <c r="KF263" s="267"/>
      <c r="KG263" s="267"/>
      <c r="KH263" s="267"/>
      <c r="KI263" s="267"/>
      <c r="KJ263" s="267"/>
      <c r="KK263" s="267"/>
      <c r="KL263" s="267"/>
      <c r="KM263" s="267"/>
      <c r="KN263" s="267"/>
      <c r="KO263" s="267"/>
      <c r="KP263" s="267"/>
      <c r="KQ263" s="267"/>
      <c r="KR263" s="267"/>
      <c r="KS263" s="267"/>
      <c r="KT263" s="267"/>
      <c r="KU263" s="267"/>
      <c r="KV263" s="267"/>
      <c r="KW263" s="267"/>
      <c r="KX263" s="267"/>
      <c r="KY263" s="267"/>
      <c r="KZ263" s="267"/>
      <c r="LA263" s="267"/>
      <c r="LB263" s="267"/>
      <c r="LC263" s="267"/>
      <c r="LD263" s="267"/>
      <c r="LE263" s="267"/>
      <c r="LF263" s="267"/>
      <c r="LG263" s="267"/>
      <c r="LH263" s="267"/>
      <c r="LI263" s="267"/>
      <c r="LJ263" s="267"/>
      <c r="LK263" s="267"/>
      <c r="LL263" s="267"/>
      <c r="LM263" s="267"/>
      <c r="LN263" s="267"/>
      <c r="LO263" s="267"/>
      <c r="LP263" s="267"/>
      <c r="LQ263" s="267"/>
      <c r="LR263" s="267"/>
      <c r="LS263" s="267"/>
      <c r="LT263" s="267"/>
      <c r="LU263" s="267"/>
      <c r="LV263" s="267"/>
      <c r="LW263" s="267"/>
      <c r="LX263" s="267"/>
      <c r="LY263" s="267"/>
      <c r="LZ263" s="267"/>
      <c r="MA263" s="267"/>
      <c r="MB263" s="267"/>
      <c r="MC263" s="267"/>
      <c r="MD263" s="267"/>
      <c r="ME263" s="267"/>
      <c r="MF263" s="267"/>
      <c r="MG263" s="267"/>
      <c r="MH263" s="267"/>
      <c r="MI263" s="267"/>
      <c r="MJ263" s="267"/>
      <c r="MK263" s="267"/>
      <c r="ML263" s="267"/>
      <c r="MM263" s="267"/>
      <c r="MN263" s="267"/>
      <c r="MO263" s="267"/>
      <c r="MP263" s="267"/>
      <c r="MQ263" s="267"/>
      <c r="MR263" s="267"/>
      <c r="MS263" s="267"/>
      <c r="MT263" s="267"/>
      <c r="MU263" s="267"/>
      <c r="MV263" s="267"/>
      <c r="MW263" s="267"/>
      <c r="MX263" s="267"/>
      <c r="MY263" s="267"/>
      <c r="MZ263" s="267"/>
      <c r="NA263" s="267"/>
      <c r="NB263" s="267"/>
      <c r="NC263" s="267"/>
      <c r="ND263" s="267"/>
      <c r="NE263" s="267"/>
      <c r="NF263" s="267"/>
      <c r="NG263" s="267"/>
      <c r="NH263" s="267"/>
      <c r="NI263" s="267"/>
      <c r="NJ263" s="267"/>
      <c r="NK263" s="267"/>
      <c r="NL263" s="267"/>
      <c r="NM263" s="267"/>
      <c r="NN263" s="267"/>
      <c r="NO263" s="267"/>
      <c r="NP263" s="267"/>
      <c r="NQ263" s="267"/>
      <c r="NR263" s="267"/>
      <c r="NS263" s="267"/>
      <c r="NT263" s="267"/>
      <c r="NU263" s="267"/>
      <c r="NV263" s="267"/>
      <c r="NW263" s="267"/>
      <c r="NX263" s="267"/>
      <c r="NY263" s="267"/>
      <c r="NZ263" s="267"/>
      <c r="OA263" s="267"/>
      <c r="OB263" s="267"/>
      <c r="OC263" s="267"/>
      <c r="OD263" s="267"/>
      <c r="OE263" s="267"/>
      <c r="OF263" s="267"/>
      <c r="OG263" s="267"/>
      <c r="OH263" s="267"/>
      <c r="OI263" s="267"/>
      <c r="OJ263" s="267"/>
      <c r="OK263" s="267"/>
      <c r="OL263" s="267"/>
      <c r="OM263" s="267"/>
      <c r="ON263" s="267"/>
      <c r="OO263" s="267"/>
      <c r="OP263" s="267"/>
      <c r="OQ263" s="267"/>
      <c r="OR263" s="267"/>
      <c r="OS263" s="267"/>
      <c r="OT263" s="267"/>
      <c r="OU263" s="267"/>
      <c r="OV263" s="267"/>
      <c r="OW263" s="267"/>
      <c r="OX263" s="267"/>
      <c r="OY263" s="267"/>
      <c r="OZ263" s="267"/>
      <c r="PA263" s="267"/>
      <c r="PB263" s="267"/>
      <c r="PC263" s="267"/>
      <c r="PD263" s="267"/>
      <c r="PE263" s="267"/>
      <c r="PF263" s="267"/>
      <c r="PG263" s="267"/>
      <c r="PH263" s="267"/>
      <c r="PI263" s="267"/>
      <c r="PJ263" s="267"/>
      <c r="PK263" s="267"/>
      <c r="PL263" s="267"/>
      <c r="PM263" s="267"/>
      <c r="PN263" s="267"/>
      <c r="PO263" s="267"/>
      <c r="PP263" s="267"/>
      <c r="PQ263" s="267"/>
      <c r="PR263" s="267"/>
      <c r="PS263" s="267"/>
      <c r="PT263" s="267"/>
      <c r="PU263" s="267"/>
      <c r="PV263" s="267"/>
      <c r="PW263" s="267"/>
      <c r="PX263" s="267"/>
      <c r="PY263" s="267"/>
      <c r="PZ263" s="267"/>
      <c r="QA263" s="267"/>
      <c r="QB263" s="267"/>
      <c r="QC263" s="267"/>
      <c r="QD263" s="267"/>
      <c r="QE263" s="267"/>
      <c r="QF263" s="267"/>
      <c r="QG263" s="267"/>
      <c r="QH263" s="267"/>
      <c r="QI263" s="267"/>
      <c r="QJ263" s="267"/>
      <c r="QK263" s="267"/>
      <c r="QL263" s="267"/>
      <c r="QM263" s="267"/>
      <c r="QN263" s="267"/>
      <c r="QO263" s="267"/>
      <c r="QP263" s="267"/>
      <c r="QQ263" s="267"/>
      <c r="QR263" s="267"/>
      <c r="QS263" s="267"/>
      <c r="QT263" s="267"/>
      <c r="QU263" s="267"/>
      <c r="QV263" s="267"/>
      <c r="QW263" s="267"/>
      <c r="QX263" s="267"/>
      <c r="QY263" s="267"/>
      <c r="QZ263" s="267"/>
      <c r="RA263" s="267"/>
      <c r="RB263" s="267"/>
      <c r="RC263" s="267"/>
      <c r="RD263" s="267"/>
      <c r="RE263" s="267"/>
      <c r="RF263" s="267"/>
      <c r="RG263" s="267"/>
      <c r="RH263" s="267"/>
      <c r="RI263" s="267"/>
      <c r="RJ263" s="267"/>
      <c r="RK263" s="267"/>
      <c r="RL263" s="267"/>
      <c r="RM263" s="267"/>
      <c r="RN263" s="267"/>
      <c r="RO263" s="267"/>
      <c r="RP263" s="267"/>
      <c r="RQ263" s="267"/>
      <c r="RR263" s="267"/>
      <c r="RS263" s="267"/>
      <c r="RT263" s="267"/>
      <c r="RU263" s="267"/>
      <c r="RV263" s="267"/>
      <c r="RW263" s="267"/>
      <c r="RX263" s="267"/>
      <c r="RY263" s="267"/>
      <c r="RZ263" s="267"/>
      <c r="SA263" s="267"/>
      <c r="SB263" s="267"/>
      <c r="SC263" s="267"/>
      <c r="SD263" s="267"/>
      <c r="SE263" s="267"/>
      <c r="SF263" s="267"/>
      <c r="SG263" s="267"/>
      <c r="SH263" s="267"/>
      <c r="SI263" s="267"/>
      <c r="SJ263" s="267"/>
      <c r="SK263" s="267"/>
      <c r="SL263" s="267"/>
      <c r="SM263" s="267"/>
      <c r="SN263" s="267"/>
      <c r="SO263" s="267"/>
      <c r="SP263" s="267"/>
      <c r="SQ263" s="267"/>
      <c r="SR263" s="267"/>
      <c r="SS263" s="267"/>
      <c r="ST263" s="267"/>
      <c r="SU263" s="267"/>
      <c r="SV263" s="267"/>
      <c r="SW263" s="267"/>
      <c r="SX263" s="267"/>
      <c r="SY263" s="267"/>
      <c r="SZ263" s="267"/>
      <c r="TA263" s="267"/>
      <c r="TB263" s="267"/>
      <c r="TC263" s="267"/>
      <c r="TD263" s="267"/>
      <c r="TE263" s="267"/>
      <c r="TF263" s="267"/>
      <c r="TG263" s="267"/>
      <c r="TH263" s="267"/>
      <c r="TI263" s="267"/>
      <c r="TJ263" s="267"/>
      <c r="TK263" s="267"/>
      <c r="TL263" s="267"/>
      <c r="TM263" s="267"/>
      <c r="TN263" s="267"/>
      <c r="TO263" s="267"/>
      <c r="TP263" s="267"/>
      <c r="TQ263" s="267"/>
      <c r="TR263" s="267"/>
      <c r="TS263" s="267"/>
      <c r="TT263" s="267"/>
      <c r="TU263" s="267"/>
      <c r="TV263" s="267"/>
      <c r="TW263" s="267"/>
      <c r="TX263" s="267"/>
      <c r="TY263" s="267"/>
      <c r="TZ263" s="267"/>
      <c r="UA263" s="267"/>
      <c r="UB263" s="267"/>
      <c r="UC263" s="267"/>
      <c r="UD263" s="267"/>
      <c r="UE263" s="267"/>
      <c r="UF263" s="267"/>
      <c r="UG263" s="267"/>
      <c r="UH263" s="267"/>
      <c r="UI263" s="267"/>
      <c r="UJ263" s="267"/>
      <c r="UK263" s="267"/>
      <c r="UL263" s="267"/>
      <c r="UM263" s="267"/>
      <c r="UN263" s="267"/>
      <c r="UO263" s="267"/>
      <c r="UP263" s="267"/>
      <c r="UQ263" s="267"/>
      <c r="UR263" s="267"/>
      <c r="US263" s="267"/>
      <c r="UT263" s="267"/>
      <c r="UU263" s="267"/>
      <c r="UV263" s="267"/>
      <c r="UW263" s="267"/>
      <c r="UX263" s="267"/>
      <c r="UY263" s="267"/>
      <c r="UZ263" s="267"/>
      <c r="VA263" s="267"/>
      <c r="VB263" s="267"/>
      <c r="VC263" s="267"/>
      <c r="VD263" s="267"/>
      <c r="VE263" s="267"/>
      <c r="VF263" s="267"/>
      <c r="VG263" s="267"/>
      <c r="VH263" s="267"/>
      <c r="VI263" s="267"/>
      <c r="VJ263" s="267"/>
      <c r="VK263" s="267"/>
      <c r="VL263" s="267"/>
      <c r="VM263" s="267"/>
      <c r="VN263" s="267"/>
      <c r="VO263" s="267"/>
      <c r="VP263" s="267"/>
      <c r="VQ263" s="267"/>
      <c r="VR263" s="267"/>
      <c r="VS263" s="267"/>
      <c r="VT263" s="267"/>
      <c r="VU263" s="267"/>
      <c r="VV263" s="267"/>
      <c r="VW263" s="267"/>
      <c r="VX263" s="267"/>
      <c r="VY263" s="267"/>
      <c r="VZ263" s="267"/>
      <c r="WA263" s="267"/>
      <c r="WB263" s="267"/>
      <c r="WC263" s="267"/>
      <c r="WD263" s="267"/>
      <c r="WE263" s="267"/>
      <c r="WF263" s="267"/>
      <c r="WG263" s="267"/>
      <c r="WH263" s="267"/>
      <c r="WI263" s="267"/>
      <c r="WJ263" s="267"/>
      <c r="WK263" s="267"/>
      <c r="WL263" s="267"/>
      <c r="WM263" s="267"/>
      <c r="WN263" s="267"/>
      <c r="WO263" s="267"/>
      <c r="WP263" s="267"/>
      <c r="WQ263" s="267"/>
      <c r="WR263" s="267"/>
      <c r="WS263" s="267"/>
      <c r="WT263" s="267"/>
      <c r="WU263" s="267"/>
      <c r="WV263" s="267"/>
      <c r="WW263" s="267"/>
      <c r="WX263" s="267"/>
      <c r="WY263" s="267"/>
      <c r="WZ263" s="267"/>
      <c r="XA263" s="267"/>
      <c r="XB263" s="267"/>
      <c r="XC263" s="267"/>
      <c r="XD263" s="267"/>
      <c r="XE263" s="267"/>
      <c r="XF263" s="267"/>
      <c r="XG263" s="267"/>
      <c r="XH263" s="267"/>
      <c r="XI263" s="267"/>
      <c r="XJ263" s="267"/>
      <c r="XK263" s="267"/>
      <c r="XL263" s="267"/>
      <c r="XM263" s="267"/>
      <c r="XN263" s="267"/>
      <c r="XO263" s="267"/>
      <c r="XP263" s="267"/>
      <c r="XQ263" s="267"/>
      <c r="XR263" s="267"/>
      <c r="XS263" s="267"/>
      <c r="XT263" s="267"/>
      <c r="XU263" s="267"/>
      <c r="XV263" s="267"/>
      <c r="XW263" s="267"/>
      <c r="XX263" s="267"/>
      <c r="XY263" s="267"/>
      <c r="XZ263" s="267"/>
      <c r="YA263" s="267"/>
      <c r="YB263" s="267"/>
      <c r="YC263" s="267"/>
      <c r="YD263" s="267"/>
      <c r="YE263" s="267"/>
      <c r="YF263" s="267"/>
      <c r="YG263" s="267"/>
      <c r="YH263" s="267"/>
      <c r="YI263" s="267"/>
      <c r="YJ263" s="267"/>
      <c r="YK263" s="267"/>
      <c r="YL263" s="267"/>
      <c r="YM263" s="267"/>
      <c r="YN263" s="267"/>
      <c r="YO263" s="267"/>
      <c r="YP263" s="267"/>
      <c r="YQ263" s="267"/>
      <c r="YR263" s="267"/>
      <c r="YS263" s="267"/>
      <c r="YT263" s="267"/>
      <c r="YU263" s="267"/>
      <c r="YV263" s="267"/>
      <c r="YW263" s="267"/>
      <c r="YX263" s="267"/>
      <c r="YY263" s="267"/>
      <c r="YZ263" s="267"/>
      <c r="ZA263" s="267"/>
      <c r="ZB263" s="267"/>
      <c r="ZC263" s="267"/>
      <c r="ZD263" s="267"/>
      <c r="ZE263" s="267"/>
      <c r="ZF263" s="267"/>
      <c r="ZG263" s="267"/>
      <c r="ZH263" s="267"/>
      <c r="ZI263" s="267"/>
      <c r="ZJ263" s="267"/>
      <c r="ZK263" s="267"/>
      <c r="ZL263" s="267"/>
      <c r="ZM263" s="267"/>
      <c r="ZN263" s="267"/>
      <c r="ZO263" s="267"/>
      <c r="ZP263" s="267"/>
      <c r="ZQ263" s="267"/>
      <c r="ZR263" s="267"/>
      <c r="ZS263" s="267"/>
      <c r="ZT263" s="267"/>
      <c r="ZU263" s="267"/>
      <c r="ZV263" s="267"/>
      <c r="ZW263" s="267"/>
      <c r="ZX263" s="267"/>
      <c r="ZY263" s="267"/>
      <c r="ZZ263" s="267"/>
      <c r="AAA263" s="267"/>
      <c r="AAB263" s="267"/>
      <c r="AAC263" s="267"/>
      <c r="AAD263" s="267"/>
      <c r="AAE263" s="267"/>
      <c r="AAF263" s="267"/>
      <c r="AAG263" s="267"/>
      <c r="AAH263" s="267"/>
      <c r="AAI263" s="267"/>
      <c r="AAJ263" s="267"/>
      <c r="AAK263" s="267"/>
      <c r="AAL263" s="267"/>
      <c r="AAM263" s="267"/>
      <c r="AAN263" s="267"/>
      <c r="AAO263" s="267"/>
      <c r="AAP263" s="267"/>
      <c r="AAQ263" s="267"/>
      <c r="AAR263" s="267"/>
      <c r="AAS263" s="267"/>
      <c r="AAT263" s="267"/>
      <c r="AAU263" s="267"/>
      <c r="AAV263" s="267"/>
      <c r="AAW263" s="267"/>
      <c r="AAX263" s="267"/>
      <c r="AAY263" s="267"/>
      <c r="AAZ263" s="267"/>
      <c r="ABA263" s="267"/>
      <c r="ABB263" s="267"/>
      <c r="ABC263" s="267"/>
      <c r="ABD263" s="267"/>
      <c r="ABE263" s="267"/>
      <c r="ABF263" s="267"/>
      <c r="ABG263" s="267"/>
      <c r="ABH263" s="267"/>
      <c r="ABI263" s="267"/>
      <c r="ABJ263" s="267"/>
      <c r="ABK263" s="267"/>
      <c r="ABL263" s="267"/>
      <c r="ABM263" s="267"/>
      <c r="ABN263" s="267"/>
      <c r="ABO263" s="267"/>
      <c r="ABP263" s="267"/>
      <c r="ABQ263" s="267"/>
      <c r="ABR263" s="267"/>
      <c r="ABS263" s="267"/>
      <c r="ABT263" s="267"/>
      <c r="ABU263" s="267"/>
      <c r="ABV263" s="267"/>
      <c r="ABW263" s="267"/>
      <c r="ABX263" s="267"/>
      <c r="ABY263" s="267"/>
      <c r="ABZ263" s="267"/>
      <c r="ACA263" s="267"/>
      <c r="ACB263" s="267"/>
      <c r="ACC263" s="267"/>
      <c r="ACD263" s="267"/>
      <c r="ACE263" s="267"/>
      <c r="ACF263" s="267"/>
      <c r="ACG263" s="267"/>
      <c r="ACH263" s="267"/>
      <c r="ACI263" s="267"/>
      <c r="ACJ263" s="267"/>
      <c r="ACK263" s="267"/>
      <c r="ACL263" s="267"/>
      <c r="ACM263" s="267"/>
      <c r="ACN263" s="267"/>
      <c r="ACO263" s="267"/>
      <c r="ACP263" s="267"/>
      <c r="ACQ263" s="267"/>
      <c r="ACR263" s="267"/>
      <c r="ACS263" s="267"/>
      <c r="ACT263" s="267"/>
      <c r="ACU263" s="267"/>
      <c r="ACV263" s="267"/>
      <c r="ACW263" s="267"/>
      <c r="ACX263" s="267"/>
      <c r="ACY263" s="267"/>
      <c r="ACZ263" s="267"/>
      <c r="ADA263" s="267"/>
      <c r="ADB263" s="267"/>
      <c r="ADC263" s="267"/>
      <c r="ADD263" s="267"/>
      <c r="ADE263" s="267"/>
      <c r="ADF263" s="267"/>
      <c r="ADG263" s="267"/>
      <c r="ADH263" s="267"/>
      <c r="ADI263" s="267"/>
      <c r="ADJ263" s="267"/>
      <c r="ADK263" s="267"/>
      <c r="ADL263" s="267"/>
      <c r="ADM263" s="267"/>
      <c r="ADN263" s="267"/>
      <c r="ADO263" s="267"/>
      <c r="ADP263" s="267"/>
      <c r="ADQ263" s="267"/>
      <c r="ADR263" s="267"/>
      <c r="ADS263" s="267"/>
      <c r="ADT263" s="267"/>
      <c r="ADU263" s="267"/>
      <c r="ADV263" s="267"/>
      <c r="ADW263" s="267"/>
      <c r="ADX263" s="267"/>
      <c r="ADY263" s="267"/>
      <c r="ADZ263" s="267"/>
      <c r="AEA263" s="267"/>
      <c r="AEB263" s="267"/>
      <c r="AEC263" s="267"/>
      <c r="AED263" s="267"/>
      <c r="AEE263" s="267"/>
      <c r="AEF263" s="267"/>
      <c r="AEG263" s="267"/>
      <c r="AEH263" s="267"/>
      <c r="AEI263" s="267"/>
      <c r="AEJ263" s="267"/>
      <c r="AEK263" s="267"/>
      <c r="AEL263" s="267"/>
      <c r="AEM263" s="267"/>
      <c r="AEN263" s="267"/>
      <c r="AEO263" s="267"/>
      <c r="AEP263" s="267"/>
      <c r="AEQ263" s="267"/>
      <c r="AER263" s="267"/>
      <c r="AES263" s="267"/>
      <c r="AET263" s="267"/>
      <c r="AEU263" s="267"/>
      <c r="AEV263" s="267"/>
      <c r="AEW263" s="267"/>
      <c r="AEX263" s="267"/>
      <c r="AEY263" s="267"/>
      <c r="AEZ263" s="267"/>
      <c r="AFA263" s="267"/>
      <c r="AFB263" s="267"/>
      <c r="AFC263" s="267"/>
      <c r="AFD263" s="267"/>
      <c r="AFE263" s="267"/>
      <c r="AFF263" s="267"/>
      <c r="AFG263" s="267"/>
      <c r="AFH263" s="267"/>
      <c r="AFI263" s="267"/>
      <c r="AFJ263" s="267"/>
      <c r="AFK263" s="267"/>
      <c r="AFL263" s="267"/>
      <c r="AFM263" s="267"/>
      <c r="AFN263" s="267"/>
      <c r="AFO263" s="267"/>
      <c r="AFP263" s="267"/>
      <c r="AFQ263" s="267"/>
      <c r="AFR263" s="267"/>
      <c r="AFS263" s="267"/>
      <c r="AFT263" s="267"/>
      <c r="AFU263" s="267"/>
      <c r="AFV263" s="267"/>
      <c r="AFW263" s="267"/>
      <c r="AFX263" s="267"/>
      <c r="AFY263" s="267"/>
      <c r="AFZ263" s="267"/>
      <c r="AGA263" s="267"/>
      <c r="AGB263" s="267"/>
      <c r="AGC263" s="267"/>
      <c r="AGD263" s="267"/>
      <c r="AGE263" s="267"/>
      <c r="AGF263" s="267"/>
      <c r="AGG263" s="267"/>
      <c r="AGH263" s="267"/>
      <c r="AGI263" s="267"/>
      <c r="AGJ263" s="267"/>
      <c r="AGK263" s="267"/>
      <c r="AGL263" s="267"/>
      <c r="AGM263" s="267"/>
      <c r="AGN263" s="267"/>
      <c r="AGO263" s="267"/>
      <c r="AGP263" s="267"/>
      <c r="AGQ263" s="267"/>
      <c r="AGR263" s="267"/>
      <c r="AGS263" s="267"/>
      <c r="AGT263" s="267"/>
      <c r="AGU263" s="267"/>
      <c r="AGV263" s="267"/>
      <c r="AGW263" s="267"/>
      <c r="AGX263" s="267"/>
      <c r="AGY263" s="267"/>
      <c r="AGZ263" s="267"/>
      <c r="AHA263" s="267"/>
      <c r="AHB263" s="267"/>
      <c r="AHC263" s="267"/>
      <c r="AHD263" s="267"/>
      <c r="AHE263" s="267"/>
      <c r="AHF263" s="267"/>
      <c r="AHG263" s="267"/>
      <c r="AHH263" s="267"/>
      <c r="AHI263" s="267"/>
      <c r="AHJ263" s="267"/>
      <c r="AHK263" s="267"/>
      <c r="AHL263" s="267"/>
      <c r="AHM263" s="267"/>
      <c r="AHN263" s="267"/>
      <c r="AHO263" s="267"/>
      <c r="AHP263" s="267"/>
      <c r="AHQ263" s="267"/>
      <c r="AHR263" s="267"/>
      <c r="AHS263" s="267"/>
      <c r="AHT263" s="267"/>
      <c r="AHU263" s="267"/>
      <c r="AHV263" s="267"/>
      <c r="AHW263" s="267"/>
      <c r="AHX263" s="267"/>
      <c r="AHY263" s="267"/>
      <c r="AHZ263" s="267"/>
      <c r="AIA263" s="267"/>
      <c r="AIB263" s="267"/>
      <c r="AIC263" s="267"/>
      <c r="AID263" s="267"/>
      <c r="AIE263" s="267"/>
      <c r="AIF263" s="267"/>
      <c r="AIG263" s="267"/>
      <c r="AIH263" s="267"/>
      <c r="AII263" s="267"/>
      <c r="AIJ263" s="267"/>
      <c r="AIK263" s="267"/>
      <c r="AIL263" s="267"/>
      <c r="AIM263" s="267"/>
      <c r="AIN263" s="267"/>
      <c r="AIO263" s="267"/>
      <c r="AIP263" s="267"/>
      <c r="AIQ263" s="267"/>
      <c r="AIR263" s="267"/>
      <c r="AIS263" s="267"/>
      <c r="AIT263" s="267"/>
      <c r="AIU263" s="267"/>
      <c r="AIV263" s="267"/>
      <c r="AIW263" s="267"/>
      <c r="AIX263" s="267"/>
      <c r="AIY263" s="267"/>
      <c r="AIZ263" s="267"/>
      <c r="AJA263" s="267"/>
      <c r="AJB263" s="267"/>
      <c r="AJC263" s="267"/>
      <c r="AJD263" s="267"/>
      <c r="AJE263" s="267"/>
      <c r="AJF263" s="267"/>
      <c r="AJG263" s="267"/>
      <c r="AJH263" s="267"/>
      <c r="AJI263" s="267"/>
      <c r="AJJ263" s="267"/>
      <c r="AJK263" s="267"/>
      <c r="AJL263" s="267"/>
      <c r="AJM263" s="267"/>
      <c r="AJN263" s="267"/>
      <c r="AJO263" s="267"/>
      <c r="AJP263" s="267"/>
      <c r="AJQ263" s="267"/>
      <c r="AJR263" s="267"/>
      <c r="AJS263" s="267"/>
      <c r="AJT263" s="267"/>
      <c r="AJU263" s="267"/>
      <c r="AJV263" s="267"/>
      <c r="AJW263" s="267"/>
      <c r="AJX263" s="267"/>
      <c r="AJY263" s="267"/>
      <c r="AJZ263" s="267"/>
      <c r="AKA263" s="267"/>
      <c r="AKB263" s="267"/>
      <c r="AKC263" s="267"/>
      <c r="AKD263" s="267"/>
      <c r="AKE263" s="267"/>
      <c r="AKF263" s="267"/>
      <c r="AKG263" s="267"/>
      <c r="AKH263" s="267"/>
      <c r="AKI263" s="267"/>
      <c r="AKJ263" s="267"/>
      <c r="AKK263" s="267"/>
      <c r="AKL263" s="267"/>
      <c r="AKM263" s="267"/>
      <c r="AKN263" s="267"/>
      <c r="AKO263" s="267"/>
      <c r="AKP263" s="267"/>
      <c r="AKQ263" s="267"/>
      <c r="AKR263" s="267"/>
      <c r="AKS263" s="267"/>
      <c r="AKT263" s="267"/>
      <c r="AKU263" s="267"/>
      <c r="AKV263" s="267"/>
      <c r="AKW263" s="267"/>
      <c r="AKX263" s="267"/>
      <c r="AKY263" s="267"/>
      <c r="AKZ263" s="267"/>
      <c r="ALA263" s="267"/>
      <c r="ALB263" s="267"/>
      <c r="ALC263" s="267"/>
      <c r="ALD263" s="267"/>
      <c r="ALE263" s="267"/>
      <c r="ALF263" s="267"/>
      <c r="ALG263" s="267"/>
      <c r="ALH263" s="267"/>
      <c r="ALI263" s="267"/>
      <c r="ALJ263" s="267"/>
      <c r="ALK263" s="267"/>
      <c r="ALL263" s="267"/>
      <c r="ALM263" s="267"/>
      <c r="ALN263" s="267"/>
      <c r="ALO263" s="267"/>
      <c r="ALP263" s="267"/>
      <c r="ALQ263" s="267"/>
      <c r="ALR263" s="267"/>
      <c r="ALS263" s="267"/>
      <c r="ALT263" s="267"/>
      <c r="ALU263" s="267"/>
      <c r="ALV263" s="267"/>
      <c r="ALW263" s="267"/>
      <c r="ALX263" s="267"/>
      <c r="ALY263" s="267"/>
      <c r="ALZ263" s="267"/>
      <c r="AMA263" s="267"/>
      <c r="AMB263" s="267"/>
      <c r="AMC263" s="267"/>
      <c r="AMD263" s="267"/>
      <c r="AME263" s="267"/>
      <c r="AMF263" s="267"/>
      <c r="AMG263" s="267"/>
      <c r="AMH263" s="267"/>
    </row>
    <row r="264" spans="1:1025" s="239" customFormat="1" ht="12.75">
      <c r="A264" s="1012" t="s">
        <v>2524</v>
      </c>
      <c r="B264" s="1007" t="s">
        <v>8445</v>
      </c>
      <c r="C264" s="1047">
        <v>430749852.32999998</v>
      </c>
      <c r="D264" s="1047">
        <v>-217944762.43000001</v>
      </c>
      <c r="E264" s="1047">
        <v>212805089.90000001</v>
      </c>
      <c r="F264" s="1047">
        <v>173815273.94999999</v>
      </c>
      <c r="G264" s="1047">
        <v>38989815.950000003</v>
      </c>
      <c r="H264" s="1054">
        <f t="shared" si="4"/>
        <v>0.81678156303346949</v>
      </c>
      <c r="I264" s="1007"/>
      <c r="J264" s="267"/>
      <c r="K264" s="267"/>
      <c r="L264" s="267"/>
      <c r="M264" s="267"/>
      <c r="N264" s="267"/>
      <c r="O264" s="267"/>
      <c r="P264" s="267"/>
      <c r="Q264" s="267"/>
      <c r="R264" s="267"/>
      <c r="S264" s="267"/>
      <c r="T264" s="267"/>
      <c r="U264" s="267"/>
      <c r="V264" s="267"/>
      <c r="W264" s="267"/>
      <c r="X264" s="267"/>
      <c r="Y264" s="267"/>
      <c r="Z264" s="267"/>
      <c r="AA264" s="267"/>
      <c r="AB264" s="267"/>
      <c r="AC264" s="267"/>
      <c r="AD264" s="267"/>
      <c r="AE264" s="267"/>
      <c r="AF264" s="267"/>
      <c r="AG264" s="267"/>
      <c r="AH264" s="267"/>
      <c r="AI264" s="267"/>
      <c r="AJ264" s="267"/>
      <c r="AK264" s="267"/>
      <c r="AL264" s="267"/>
      <c r="AM264" s="267"/>
      <c r="AN264" s="267"/>
      <c r="AO264" s="267"/>
      <c r="AP264" s="267"/>
      <c r="AQ264" s="267"/>
      <c r="AR264" s="267"/>
      <c r="AS264" s="267"/>
      <c r="AT264" s="267"/>
      <c r="AU264" s="267"/>
      <c r="AV264" s="267"/>
      <c r="AW264" s="267"/>
      <c r="AX264" s="267"/>
      <c r="AY264" s="267"/>
      <c r="AZ264" s="267"/>
      <c r="BA264" s="267"/>
      <c r="BB264" s="267"/>
      <c r="BC264" s="267"/>
      <c r="BD264" s="267"/>
      <c r="BE264" s="267"/>
      <c r="BF264" s="267"/>
      <c r="BG264" s="267"/>
      <c r="BH264" s="267"/>
      <c r="BI264" s="267"/>
      <c r="BJ264" s="267"/>
      <c r="BK264" s="267"/>
      <c r="BL264" s="267"/>
      <c r="BM264" s="267"/>
      <c r="BN264" s="267"/>
      <c r="BO264" s="267"/>
      <c r="BP264" s="267"/>
      <c r="BQ264" s="267"/>
      <c r="BR264" s="267"/>
      <c r="BS264" s="267"/>
      <c r="BT264" s="267"/>
      <c r="BU264" s="267"/>
      <c r="BV264" s="267"/>
      <c r="BW264" s="267"/>
      <c r="BX264" s="267"/>
      <c r="BY264" s="267"/>
      <c r="BZ264" s="267"/>
      <c r="CA264" s="267"/>
      <c r="CB264" s="267"/>
      <c r="CC264" s="267"/>
      <c r="CD264" s="267"/>
      <c r="CE264" s="267"/>
      <c r="CF264" s="267"/>
      <c r="CG264" s="267"/>
      <c r="CH264" s="267"/>
      <c r="CI264" s="267"/>
      <c r="CJ264" s="267"/>
      <c r="CK264" s="267"/>
      <c r="CL264" s="267"/>
      <c r="CM264" s="267"/>
      <c r="CN264" s="267"/>
      <c r="CO264" s="267"/>
      <c r="CP264" s="267"/>
      <c r="CQ264" s="267"/>
      <c r="CR264" s="267"/>
      <c r="CS264" s="267"/>
      <c r="CT264" s="267"/>
      <c r="CU264" s="267"/>
      <c r="CV264" s="267"/>
      <c r="CW264" s="267"/>
      <c r="CX264" s="267"/>
      <c r="CY264" s="267"/>
      <c r="CZ264" s="267"/>
      <c r="DA264" s="267"/>
      <c r="DB264" s="267"/>
      <c r="DC264" s="267"/>
      <c r="DD264" s="267"/>
      <c r="DE264" s="267"/>
      <c r="DF264" s="267"/>
      <c r="DG264" s="267"/>
      <c r="DH264" s="267"/>
      <c r="DI264" s="267"/>
      <c r="DJ264" s="267"/>
      <c r="DK264" s="267"/>
      <c r="DL264" s="267"/>
      <c r="DM264" s="267"/>
      <c r="DN264" s="267"/>
      <c r="DO264" s="267"/>
      <c r="DP264" s="267"/>
      <c r="DQ264" s="267"/>
      <c r="DR264" s="267"/>
      <c r="DS264" s="267"/>
      <c r="DT264" s="267"/>
      <c r="DU264" s="267"/>
      <c r="DV264" s="267"/>
      <c r="DW264" s="267"/>
      <c r="DX264" s="267"/>
      <c r="DY264" s="267"/>
      <c r="DZ264" s="267"/>
      <c r="EA264" s="267"/>
      <c r="EB264" s="267"/>
      <c r="EC264" s="267"/>
      <c r="ED264" s="267"/>
      <c r="EE264" s="267"/>
      <c r="EF264" s="267"/>
      <c r="EG264" s="267"/>
      <c r="EH264" s="267"/>
      <c r="EI264" s="267"/>
      <c r="EJ264" s="267"/>
      <c r="EK264" s="267"/>
      <c r="EL264" s="267"/>
      <c r="EM264" s="267"/>
      <c r="EN264" s="267"/>
      <c r="EO264" s="267"/>
      <c r="EP264" s="267"/>
      <c r="EQ264" s="267"/>
      <c r="ER264" s="267"/>
      <c r="ES264" s="267"/>
      <c r="ET264" s="267"/>
      <c r="EU264" s="267"/>
      <c r="EV264" s="267"/>
      <c r="EW264" s="267"/>
      <c r="EX264" s="267"/>
      <c r="EY264" s="267"/>
      <c r="EZ264" s="267"/>
      <c r="FA264" s="267"/>
      <c r="FB264" s="267"/>
      <c r="FC264" s="267"/>
      <c r="FD264" s="267"/>
      <c r="FE264" s="267"/>
      <c r="FF264" s="267"/>
      <c r="FG264" s="267"/>
      <c r="FH264" s="267"/>
      <c r="FI264" s="267"/>
      <c r="FJ264" s="267"/>
      <c r="FK264" s="267"/>
      <c r="FL264" s="267"/>
      <c r="FM264" s="267"/>
      <c r="FN264" s="267"/>
      <c r="FO264" s="267"/>
      <c r="FP264" s="267"/>
      <c r="FQ264" s="267"/>
      <c r="FR264" s="267"/>
      <c r="FS264" s="267"/>
      <c r="FT264" s="267"/>
      <c r="FU264" s="267"/>
      <c r="FV264" s="267"/>
      <c r="FW264" s="267"/>
      <c r="FX264" s="267"/>
      <c r="FY264" s="267"/>
      <c r="FZ264" s="267"/>
      <c r="GA264" s="267"/>
      <c r="GB264" s="267"/>
      <c r="GC264" s="267"/>
      <c r="GD264" s="267"/>
      <c r="GE264" s="267"/>
      <c r="GF264" s="267"/>
      <c r="GG264" s="267"/>
      <c r="GH264" s="267"/>
      <c r="GI264" s="267"/>
      <c r="GJ264" s="267"/>
      <c r="GK264" s="267"/>
      <c r="GL264" s="267"/>
      <c r="GM264" s="267"/>
      <c r="GN264" s="267"/>
      <c r="GO264" s="267"/>
      <c r="GP264" s="267"/>
      <c r="GQ264" s="267"/>
      <c r="GR264" s="267"/>
      <c r="GS264" s="267"/>
      <c r="GT264" s="267"/>
      <c r="GU264" s="267"/>
      <c r="GV264" s="267"/>
      <c r="GW264" s="267"/>
      <c r="GX264" s="267"/>
      <c r="GY264" s="267"/>
      <c r="GZ264" s="267"/>
      <c r="HA264" s="267"/>
      <c r="HB264" s="267"/>
      <c r="HC264" s="267"/>
      <c r="HD264" s="267"/>
      <c r="HE264" s="267"/>
      <c r="HF264" s="267"/>
      <c r="HG264" s="267"/>
      <c r="HH264" s="267"/>
      <c r="HI264" s="267"/>
      <c r="HJ264" s="267"/>
      <c r="HK264" s="267"/>
      <c r="HL264" s="267"/>
      <c r="HM264" s="267"/>
      <c r="HN264" s="267"/>
      <c r="HO264" s="267"/>
      <c r="HP264" s="267"/>
      <c r="HQ264" s="267"/>
      <c r="HR264" s="267"/>
      <c r="HS264" s="267"/>
      <c r="HT264" s="267"/>
      <c r="HU264" s="267"/>
      <c r="HV264" s="267"/>
      <c r="HW264" s="267"/>
      <c r="HX264" s="267"/>
      <c r="HY264" s="267"/>
      <c r="HZ264" s="267"/>
      <c r="IA264" s="267"/>
      <c r="IB264" s="267"/>
      <c r="IC264" s="267"/>
      <c r="ID264" s="267"/>
      <c r="IE264" s="267"/>
      <c r="IF264" s="267"/>
      <c r="IG264" s="267"/>
      <c r="IH264" s="267"/>
      <c r="II264" s="267"/>
      <c r="IJ264" s="267"/>
      <c r="IK264" s="267"/>
      <c r="IL264" s="267"/>
      <c r="IM264" s="267"/>
      <c r="IN264" s="267"/>
      <c r="IO264" s="267"/>
      <c r="IP264" s="267"/>
      <c r="IQ264" s="267"/>
      <c r="IR264" s="267"/>
      <c r="IS264" s="267"/>
      <c r="IT264" s="267"/>
      <c r="IU264" s="267"/>
      <c r="IV264" s="267"/>
      <c r="IW264" s="267"/>
      <c r="IX264" s="267"/>
      <c r="IY264" s="267"/>
      <c r="IZ264" s="267"/>
      <c r="JA264" s="267"/>
      <c r="JB264" s="267"/>
      <c r="JC264" s="267"/>
      <c r="JD264" s="267"/>
      <c r="JE264" s="267"/>
      <c r="JF264" s="267"/>
      <c r="JG264" s="267"/>
      <c r="JH264" s="267"/>
      <c r="JI264" s="267"/>
      <c r="JJ264" s="267"/>
      <c r="JK264" s="267"/>
      <c r="JL264" s="267"/>
      <c r="JM264" s="267"/>
      <c r="JN264" s="267"/>
      <c r="JO264" s="267"/>
      <c r="JP264" s="267"/>
      <c r="JQ264" s="267"/>
      <c r="JR264" s="267"/>
      <c r="JS264" s="267"/>
      <c r="JT264" s="267"/>
      <c r="JU264" s="267"/>
      <c r="JV264" s="267"/>
      <c r="JW264" s="267"/>
      <c r="JX264" s="267"/>
      <c r="JY264" s="267"/>
      <c r="JZ264" s="267"/>
      <c r="KA264" s="267"/>
      <c r="KB264" s="267"/>
      <c r="KC264" s="267"/>
      <c r="KD264" s="267"/>
      <c r="KE264" s="267"/>
      <c r="KF264" s="267"/>
      <c r="KG264" s="267"/>
      <c r="KH264" s="267"/>
      <c r="KI264" s="267"/>
      <c r="KJ264" s="267"/>
      <c r="KK264" s="267"/>
      <c r="KL264" s="267"/>
      <c r="KM264" s="267"/>
      <c r="KN264" s="267"/>
      <c r="KO264" s="267"/>
      <c r="KP264" s="267"/>
      <c r="KQ264" s="267"/>
      <c r="KR264" s="267"/>
      <c r="KS264" s="267"/>
      <c r="KT264" s="267"/>
      <c r="KU264" s="267"/>
      <c r="KV264" s="267"/>
      <c r="KW264" s="267"/>
      <c r="KX264" s="267"/>
      <c r="KY264" s="267"/>
      <c r="KZ264" s="267"/>
      <c r="LA264" s="267"/>
      <c r="LB264" s="267"/>
      <c r="LC264" s="267"/>
      <c r="LD264" s="267"/>
      <c r="LE264" s="267"/>
      <c r="LF264" s="267"/>
      <c r="LG264" s="267"/>
      <c r="LH264" s="267"/>
      <c r="LI264" s="267"/>
      <c r="LJ264" s="267"/>
      <c r="LK264" s="267"/>
      <c r="LL264" s="267"/>
      <c r="LM264" s="267"/>
      <c r="LN264" s="267"/>
      <c r="LO264" s="267"/>
      <c r="LP264" s="267"/>
      <c r="LQ264" s="267"/>
      <c r="LR264" s="267"/>
      <c r="LS264" s="267"/>
      <c r="LT264" s="267"/>
      <c r="LU264" s="267"/>
      <c r="LV264" s="267"/>
      <c r="LW264" s="267"/>
      <c r="LX264" s="267"/>
      <c r="LY264" s="267"/>
      <c r="LZ264" s="267"/>
      <c r="MA264" s="267"/>
      <c r="MB264" s="267"/>
      <c r="MC264" s="267"/>
      <c r="MD264" s="267"/>
      <c r="ME264" s="267"/>
      <c r="MF264" s="267"/>
      <c r="MG264" s="267"/>
      <c r="MH264" s="267"/>
      <c r="MI264" s="267"/>
      <c r="MJ264" s="267"/>
      <c r="MK264" s="267"/>
      <c r="ML264" s="267"/>
      <c r="MM264" s="267"/>
      <c r="MN264" s="267"/>
      <c r="MO264" s="267"/>
      <c r="MP264" s="267"/>
      <c r="MQ264" s="267"/>
      <c r="MR264" s="267"/>
      <c r="MS264" s="267"/>
      <c r="MT264" s="267"/>
      <c r="MU264" s="267"/>
      <c r="MV264" s="267"/>
      <c r="MW264" s="267"/>
      <c r="MX264" s="267"/>
      <c r="MY264" s="267"/>
      <c r="MZ264" s="267"/>
      <c r="NA264" s="267"/>
      <c r="NB264" s="267"/>
      <c r="NC264" s="267"/>
      <c r="ND264" s="267"/>
      <c r="NE264" s="267"/>
      <c r="NF264" s="267"/>
      <c r="NG264" s="267"/>
      <c r="NH264" s="267"/>
      <c r="NI264" s="267"/>
      <c r="NJ264" s="267"/>
      <c r="NK264" s="267"/>
      <c r="NL264" s="267"/>
      <c r="NM264" s="267"/>
      <c r="NN264" s="267"/>
      <c r="NO264" s="267"/>
      <c r="NP264" s="267"/>
      <c r="NQ264" s="267"/>
      <c r="NR264" s="267"/>
      <c r="NS264" s="267"/>
      <c r="NT264" s="267"/>
      <c r="NU264" s="267"/>
      <c r="NV264" s="267"/>
      <c r="NW264" s="267"/>
      <c r="NX264" s="267"/>
      <c r="NY264" s="267"/>
      <c r="NZ264" s="267"/>
      <c r="OA264" s="267"/>
      <c r="OB264" s="267"/>
      <c r="OC264" s="267"/>
      <c r="OD264" s="267"/>
      <c r="OE264" s="267"/>
      <c r="OF264" s="267"/>
      <c r="OG264" s="267"/>
      <c r="OH264" s="267"/>
      <c r="OI264" s="267"/>
      <c r="OJ264" s="267"/>
      <c r="OK264" s="267"/>
      <c r="OL264" s="267"/>
      <c r="OM264" s="267"/>
      <c r="ON264" s="267"/>
      <c r="OO264" s="267"/>
      <c r="OP264" s="267"/>
      <c r="OQ264" s="267"/>
      <c r="OR264" s="267"/>
      <c r="OS264" s="267"/>
      <c r="OT264" s="267"/>
      <c r="OU264" s="267"/>
      <c r="OV264" s="267"/>
      <c r="OW264" s="267"/>
      <c r="OX264" s="267"/>
      <c r="OY264" s="267"/>
      <c r="OZ264" s="267"/>
      <c r="PA264" s="267"/>
      <c r="PB264" s="267"/>
      <c r="PC264" s="267"/>
      <c r="PD264" s="267"/>
      <c r="PE264" s="267"/>
      <c r="PF264" s="267"/>
      <c r="PG264" s="267"/>
      <c r="PH264" s="267"/>
      <c r="PI264" s="267"/>
      <c r="PJ264" s="267"/>
      <c r="PK264" s="267"/>
      <c r="PL264" s="267"/>
      <c r="PM264" s="267"/>
      <c r="PN264" s="267"/>
      <c r="PO264" s="267"/>
      <c r="PP264" s="267"/>
      <c r="PQ264" s="267"/>
      <c r="PR264" s="267"/>
      <c r="PS264" s="267"/>
      <c r="PT264" s="267"/>
      <c r="PU264" s="267"/>
      <c r="PV264" s="267"/>
      <c r="PW264" s="267"/>
      <c r="PX264" s="267"/>
      <c r="PY264" s="267"/>
      <c r="PZ264" s="267"/>
      <c r="QA264" s="267"/>
      <c r="QB264" s="267"/>
      <c r="QC264" s="267"/>
      <c r="QD264" s="267"/>
      <c r="QE264" s="267"/>
      <c r="QF264" s="267"/>
      <c r="QG264" s="267"/>
      <c r="QH264" s="267"/>
      <c r="QI264" s="267"/>
      <c r="QJ264" s="267"/>
      <c r="QK264" s="267"/>
      <c r="QL264" s="267"/>
      <c r="QM264" s="267"/>
      <c r="QN264" s="267"/>
      <c r="QO264" s="267"/>
      <c r="QP264" s="267"/>
      <c r="QQ264" s="267"/>
      <c r="QR264" s="267"/>
      <c r="QS264" s="267"/>
      <c r="QT264" s="267"/>
      <c r="QU264" s="267"/>
      <c r="QV264" s="267"/>
      <c r="QW264" s="267"/>
      <c r="QX264" s="267"/>
      <c r="QY264" s="267"/>
      <c r="QZ264" s="267"/>
      <c r="RA264" s="267"/>
      <c r="RB264" s="267"/>
      <c r="RC264" s="267"/>
      <c r="RD264" s="267"/>
      <c r="RE264" s="267"/>
      <c r="RF264" s="267"/>
      <c r="RG264" s="267"/>
      <c r="RH264" s="267"/>
      <c r="RI264" s="267"/>
      <c r="RJ264" s="267"/>
      <c r="RK264" s="267"/>
      <c r="RL264" s="267"/>
      <c r="RM264" s="267"/>
      <c r="RN264" s="267"/>
      <c r="RO264" s="267"/>
      <c r="RP264" s="267"/>
      <c r="RQ264" s="267"/>
      <c r="RR264" s="267"/>
      <c r="RS264" s="267"/>
      <c r="RT264" s="267"/>
      <c r="RU264" s="267"/>
      <c r="RV264" s="267"/>
      <c r="RW264" s="267"/>
      <c r="RX264" s="267"/>
      <c r="RY264" s="267"/>
      <c r="RZ264" s="267"/>
      <c r="SA264" s="267"/>
      <c r="SB264" s="267"/>
      <c r="SC264" s="267"/>
      <c r="SD264" s="267"/>
      <c r="SE264" s="267"/>
      <c r="SF264" s="267"/>
      <c r="SG264" s="267"/>
      <c r="SH264" s="267"/>
      <c r="SI264" s="267"/>
      <c r="SJ264" s="267"/>
      <c r="SK264" s="267"/>
      <c r="SL264" s="267"/>
      <c r="SM264" s="267"/>
      <c r="SN264" s="267"/>
      <c r="SO264" s="267"/>
      <c r="SP264" s="267"/>
      <c r="SQ264" s="267"/>
      <c r="SR264" s="267"/>
      <c r="SS264" s="267"/>
      <c r="ST264" s="267"/>
      <c r="SU264" s="267"/>
      <c r="SV264" s="267"/>
      <c r="SW264" s="267"/>
      <c r="SX264" s="267"/>
      <c r="SY264" s="267"/>
      <c r="SZ264" s="267"/>
      <c r="TA264" s="267"/>
      <c r="TB264" s="267"/>
      <c r="TC264" s="267"/>
      <c r="TD264" s="267"/>
      <c r="TE264" s="267"/>
      <c r="TF264" s="267"/>
      <c r="TG264" s="267"/>
      <c r="TH264" s="267"/>
      <c r="TI264" s="267"/>
      <c r="TJ264" s="267"/>
      <c r="TK264" s="267"/>
      <c r="TL264" s="267"/>
      <c r="TM264" s="267"/>
      <c r="TN264" s="267"/>
      <c r="TO264" s="267"/>
      <c r="TP264" s="267"/>
      <c r="TQ264" s="267"/>
      <c r="TR264" s="267"/>
      <c r="TS264" s="267"/>
      <c r="TT264" s="267"/>
      <c r="TU264" s="267"/>
      <c r="TV264" s="267"/>
      <c r="TW264" s="267"/>
      <c r="TX264" s="267"/>
      <c r="TY264" s="267"/>
      <c r="TZ264" s="267"/>
      <c r="UA264" s="267"/>
      <c r="UB264" s="267"/>
      <c r="UC264" s="267"/>
      <c r="UD264" s="267"/>
      <c r="UE264" s="267"/>
      <c r="UF264" s="267"/>
      <c r="UG264" s="267"/>
      <c r="UH264" s="267"/>
      <c r="UI264" s="267"/>
      <c r="UJ264" s="267"/>
      <c r="UK264" s="267"/>
      <c r="UL264" s="267"/>
      <c r="UM264" s="267"/>
      <c r="UN264" s="267"/>
      <c r="UO264" s="267"/>
      <c r="UP264" s="267"/>
      <c r="UQ264" s="267"/>
      <c r="UR264" s="267"/>
      <c r="US264" s="267"/>
      <c r="UT264" s="267"/>
      <c r="UU264" s="267"/>
      <c r="UV264" s="267"/>
      <c r="UW264" s="267"/>
      <c r="UX264" s="267"/>
      <c r="UY264" s="267"/>
      <c r="UZ264" s="267"/>
      <c r="VA264" s="267"/>
      <c r="VB264" s="267"/>
      <c r="VC264" s="267"/>
      <c r="VD264" s="267"/>
      <c r="VE264" s="267"/>
      <c r="VF264" s="267"/>
      <c r="VG264" s="267"/>
      <c r="VH264" s="267"/>
      <c r="VI264" s="267"/>
      <c r="VJ264" s="267"/>
      <c r="VK264" s="267"/>
      <c r="VL264" s="267"/>
      <c r="VM264" s="267"/>
      <c r="VN264" s="267"/>
      <c r="VO264" s="267"/>
      <c r="VP264" s="267"/>
      <c r="VQ264" s="267"/>
      <c r="VR264" s="267"/>
      <c r="VS264" s="267"/>
      <c r="VT264" s="267"/>
      <c r="VU264" s="267"/>
      <c r="VV264" s="267"/>
      <c r="VW264" s="267"/>
      <c r="VX264" s="267"/>
      <c r="VY264" s="267"/>
      <c r="VZ264" s="267"/>
      <c r="WA264" s="267"/>
      <c r="WB264" s="267"/>
      <c r="WC264" s="267"/>
      <c r="WD264" s="267"/>
      <c r="WE264" s="267"/>
      <c r="WF264" s="267"/>
      <c r="WG264" s="267"/>
      <c r="WH264" s="267"/>
      <c r="WI264" s="267"/>
      <c r="WJ264" s="267"/>
      <c r="WK264" s="267"/>
      <c r="WL264" s="267"/>
      <c r="WM264" s="267"/>
      <c r="WN264" s="267"/>
      <c r="WO264" s="267"/>
      <c r="WP264" s="267"/>
      <c r="WQ264" s="267"/>
      <c r="WR264" s="267"/>
      <c r="WS264" s="267"/>
      <c r="WT264" s="267"/>
      <c r="WU264" s="267"/>
      <c r="WV264" s="267"/>
      <c r="WW264" s="267"/>
      <c r="WX264" s="267"/>
      <c r="WY264" s="267"/>
      <c r="WZ264" s="267"/>
      <c r="XA264" s="267"/>
      <c r="XB264" s="267"/>
      <c r="XC264" s="267"/>
      <c r="XD264" s="267"/>
      <c r="XE264" s="267"/>
      <c r="XF264" s="267"/>
      <c r="XG264" s="267"/>
      <c r="XH264" s="267"/>
      <c r="XI264" s="267"/>
      <c r="XJ264" s="267"/>
      <c r="XK264" s="267"/>
      <c r="XL264" s="267"/>
      <c r="XM264" s="267"/>
      <c r="XN264" s="267"/>
      <c r="XO264" s="267"/>
      <c r="XP264" s="267"/>
      <c r="XQ264" s="267"/>
      <c r="XR264" s="267"/>
      <c r="XS264" s="267"/>
      <c r="XT264" s="267"/>
      <c r="XU264" s="267"/>
      <c r="XV264" s="267"/>
      <c r="XW264" s="267"/>
      <c r="XX264" s="267"/>
      <c r="XY264" s="267"/>
      <c r="XZ264" s="267"/>
      <c r="YA264" s="267"/>
      <c r="YB264" s="267"/>
      <c r="YC264" s="267"/>
      <c r="YD264" s="267"/>
      <c r="YE264" s="267"/>
      <c r="YF264" s="267"/>
      <c r="YG264" s="267"/>
      <c r="YH264" s="267"/>
      <c r="YI264" s="267"/>
      <c r="YJ264" s="267"/>
      <c r="YK264" s="267"/>
      <c r="YL264" s="267"/>
      <c r="YM264" s="267"/>
      <c r="YN264" s="267"/>
      <c r="YO264" s="267"/>
      <c r="YP264" s="267"/>
      <c r="YQ264" s="267"/>
      <c r="YR264" s="267"/>
      <c r="YS264" s="267"/>
      <c r="YT264" s="267"/>
      <c r="YU264" s="267"/>
      <c r="YV264" s="267"/>
      <c r="YW264" s="267"/>
      <c r="YX264" s="267"/>
      <c r="YY264" s="267"/>
      <c r="YZ264" s="267"/>
      <c r="ZA264" s="267"/>
      <c r="ZB264" s="267"/>
      <c r="ZC264" s="267"/>
      <c r="ZD264" s="267"/>
      <c r="ZE264" s="267"/>
      <c r="ZF264" s="267"/>
      <c r="ZG264" s="267"/>
      <c r="ZH264" s="267"/>
      <c r="ZI264" s="267"/>
      <c r="ZJ264" s="267"/>
      <c r="ZK264" s="267"/>
      <c r="ZL264" s="267"/>
      <c r="ZM264" s="267"/>
      <c r="ZN264" s="267"/>
      <c r="ZO264" s="267"/>
      <c r="ZP264" s="267"/>
      <c r="ZQ264" s="267"/>
      <c r="ZR264" s="267"/>
      <c r="ZS264" s="267"/>
      <c r="ZT264" s="267"/>
      <c r="ZU264" s="267"/>
      <c r="ZV264" s="267"/>
      <c r="ZW264" s="267"/>
      <c r="ZX264" s="267"/>
      <c r="ZY264" s="267"/>
      <c r="ZZ264" s="267"/>
      <c r="AAA264" s="267"/>
      <c r="AAB264" s="267"/>
      <c r="AAC264" s="267"/>
      <c r="AAD264" s="267"/>
      <c r="AAE264" s="267"/>
      <c r="AAF264" s="267"/>
      <c r="AAG264" s="267"/>
      <c r="AAH264" s="267"/>
      <c r="AAI264" s="267"/>
      <c r="AAJ264" s="267"/>
      <c r="AAK264" s="267"/>
      <c r="AAL264" s="267"/>
      <c r="AAM264" s="267"/>
      <c r="AAN264" s="267"/>
      <c r="AAO264" s="267"/>
      <c r="AAP264" s="267"/>
      <c r="AAQ264" s="267"/>
      <c r="AAR264" s="267"/>
      <c r="AAS264" s="267"/>
      <c r="AAT264" s="267"/>
      <c r="AAU264" s="267"/>
      <c r="AAV264" s="267"/>
      <c r="AAW264" s="267"/>
      <c r="AAX264" s="267"/>
      <c r="AAY264" s="267"/>
      <c r="AAZ264" s="267"/>
      <c r="ABA264" s="267"/>
      <c r="ABB264" s="267"/>
      <c r="ABC264" s="267"/>
      <c r="ABD264" s="267"/>
      <c r="ABE264" s="267"/>
      <c r="ABF264" s="267"/>
      <c r="ABG264" s="267"/>
      <c r="ABH264" s="267"/>
      <c r="ABI264" s="267"/>
      <c r="ABJ264" s="267"/>
      <c r="ABK264" s="267"/>
      <c r="ABL264" s="267"/>
      <c r="ABM264" s="267"/>
      <c r="ABN264" s="267"/>
      <c r="ABO264" s="267"/>
      <c r="ABP264" s="267"/>
      <c r="ABQ264" s="267"/>
      <c r="ABR264" s="267"/>
      <c r="ABS264" s="267"/>
      <c r="ABT264" s="267"/>
      <c r="ABU264" s="267"/>
      <c r="ABV264" s="267"/>
      <c r="ABW264" s="267"/>
      <c r="ABX264" s="267"/>
      <c r="ABY264" s="267"/>
      <c r="ABZ264" s="267"/>
      <c r="ACA264" s="267"/>
      <c r="ACB264" s="267"/>
      <c r="ACC264" s="267"/>
      <c r="ACD264" s="267"/>
      <c r="ACE264" s="267"/>
      <c r="ACF264" s="267"/>
      <c r="ACG264" s="267"/>
      <c r="ACH264" s="267"/>
      <c r="ACI264" s="267"/>
      <c r="ACJ264" s="267"/>
      <c r="ACK264" s="267"/>
      <c r="ACL264" s="267"/>
      <c r="ACM264" s="267"/>
      <c r="ACN264" s="267"/>
      <c r="ACO264" s="267"/>
      <c r="ACP264" s="267"/>
      <c r="ACQ264" s="267"/>
      <c r="ACR264" s="267"/>
      <c r="ACS264" s="267"/>
      <c r="ACT264" s="267"/>
      <c r="ACU264" s="267"/>
      <c r="ACV264" s="267"/>
      <c r="ACW264" s="267"/>
      <c r="ACX264" s="267"/>
      <c r="ACY264" s="267"/>
      <c r="ACZ264" s="267"/>
      <c r="ADA264" s="267"/>
      <c r="ADB264" s="267"/>
      <c r="ADC264" s="267"/>
      <c r="ADD264" s="267"/>
      <c r="ADE264" s="267"/>
      <c r="ADF264" s="267"/>
      <c r="ADG264" s="267"/>
      <c r="ADH264" s="267"/>
      <c r="ADI264" s="267"/>
      <c r="ADJ264" s="267"/>
      <c r="ADK264" s="267"/>
      <c r="ADL264" s="267"/>
      <c r="ADM264" s="267"/>
      <c r="ADN264" s="267"/>
      <c r="ADO264" s="267"/>
      <c r="ADP264" s="267"/>
      <c r="ADQ264" s="267"/>
      <c r="ADR264" s="267"/>
      <c r="ADS264" s="267"/>
      <c r="ADT264" s="267"/>
      <c r="ADU264" s="267"/>
      <c r="ADV264" s="267"/>
      <c r="ADW264" s="267"/>
      <c r="ADX264" s="267"/>
      <c r="ADY264" s="267"/>
      <c r="ADZ264" s="267"/>
      <c r="AEA264" s="267"/>
      <c r="AEB264" s="267"/>
      <c r="AEC264" s="267"/>
      <c r="AED264" s="267"/>
      <c r="AEE264" s="267"/>
      <c r="AEF264" s="267"/>
      <c r="AEG264" s="267"/>
      <c r="AEH264" s="267"/>
      <c r="AEI264" s="267"/>
      <c r="AEJ264" s="267"/>
      <c r="AEK264" s="267"/>
      <c r="AEL264" s="267"/>
      <c r="AEM264" s="267"/>
      <c r="AEN264" s="267"/>
      <c r="AEO264" s="267"/>
      <c r="AEP264" s="267"/>
      <c r="AEQ264" s="267"/>
      <c r="AER264" s="267"/>
      <c r="AES264" s="267"/>
      <c r="AET264" s="267"/>
      <c r="AEU264" s="267"/>
      <c r="AEV264" s="267"/>
      <c r="AEW264" s="267"/>
      <c r="AEX264" s="267"/>
      <c r="AEY264" s="267"/>
      <c r="AEZ264" s="267"/>
      <c r="AFA264" s="267"/>
      <c r="AFB264" s="267"/>
      <c r="AFC264" s="267"/>
      <c r="AFD264" s="267"/>
      <c r="AFE264" s="267"/>
      <c r="AFF264" s="267"/>
      <c r="AFG264" s="267"/>
      <c r="AFH264" s="267"/>
      <c r="AFI264" s="267"/>
      <c r="AFJ264" s="267"/>
      <c r="AFK264" s="267"/>
      <c r="AFL264" s="267"/>
      <c r="AFM264" s="267"/>
      <c r="AFN264" s="267"/>
      <c r="AFO264" s="267"/>
      <c r="AFP264" s="267"/>
      <c r="AFQ264" s="267"/>
      <c r="AFR264" s="267"/>
      <c r="AFS264" s="267"/>
      <c r="AFT264" s="267"/>
      <c r="AFU264" s="267"/>
      <c r="AFV264" s="267"/>
      <c r="AFW264" s="267"/>
      <c r="AFX264" s="267"/>
      <c r="AFY264" s="267"/>
      <c r="AFZ264" s="267"/>
      <c r="AGA264" s="267"/>
      <c r="AGB264" s="267"/>
      <c r="AGC264" s="267"/>
      <c r="AGD264" s="267"/>
      <c r="AGE264" s="267"/>
      <c r="AGF264" s="267"/>
      <c r="AGG264" s="267"/>
      <c r="AGH264" s="267"/>
      <c r="AGI264" s="267"/>
      <c r="AGJ264" s="267"/>
      <c r="AGK264" s="267"/>
      <c r="AGL264" s="267"/>
      <c r="AGM264" s="267"/>
      <c r="AGN264" s="267"/>
      <c r="AGO264" s="267"/>
      <c r="AGP264" s="267"/>
      <c r="AGQ264" s="267"/>
      <c r="AGR264" s="267"/>
      <c r="AGS264" s="267"/>
      <c r="AGT264" s="267"/>
      <c r="AGU264" s="267"/>
      <c r="AGV264" s="267"/>
      <c r="AGW264" s="267"/>
      <c r="AGX264" s="267"/>
      <c r="AGY264" s="267"/>
      <c r="AGZ264" s="267"/>
      <c r="AHA264" s="267"/>
      <c r="AHB264" s="267"/>
      <c r="AHC264" s="267"/>
      <c r="AHD264" s="267"/>
      <c r="AHE264" s="267"/>
      <c r="AHF264" s="267"/>
      <c r="AHG264" s="267"/>
      <c r="AHH264" s="267"/>
      <c r="AHI264" s="267"/>
      <c r="AHJ264" s="267"/>
      <c r="AHK264" s="267"/>
      <c r="AHL264" s="267"/>
      <c r="AHM264" s="267"/>
      <c r="AHN264" s="267"/>
      <c r="AHO264" s="267"/>
      <c r="AHP264" s="267"/>
      <c r="AHQ264" s="267"/>
      <c r="AHR264" s="267"/>
      <c r="AHS264" s="267"/>
      <c r="AHT264" s="267"/>
      <c r="AHU264" s="267"/>
      <c r="AHV264" s="267"/>
      <c r="AHW264" s="267"/>
      <c r="AHX264" s="267"/>
      <c r="AHY264" s="267"/>
      <c r="AHZ264" s="267"/>
      <c r="AIA264" s="267"/>
      <c r="AIB264" s="267"/>
      <c r="AIC264" s="267"/>
      <c r="AID264" s="267"/>
      <c r="AIE264" s="267"/>
      <c r="AIF264" s="267"/>
      <c r="AIG264" s="267"/>
      <c r="AIH264" s="267"/>
      <c r="AII264" s="267"/>
      <c r="AIJ264" s="267"/>
      <c r="AIK264" s="267"/>
      <c r="AIL264" s="267"/>
      <c r="AIM264" s="267"/>
      <c r="AIN264" s="267"/>
      <c r="AIO264" s="267"/>
      <c r="AIP264" s="267"/>
      <c r="AIQ264" s="267"/>
      <c r="AIR264" s="267"/>
      <c r="AIS264" s="267"/>
      <c r="AIT264" s="267"/>
      <c r="AIU264" s="267"/>
      <c r="AIV264" s="267"/>
      <c r="AIW264" s="267"/>
      <c r="AIX264" s="267"/>
      <c r="AIY264" s="267"/>
      <c r="AIZ264" s="267"/>
      <c r="AJA264" s="267"/>
      <c r="AJB264" s="267"/>
      <c r="AJC264" s="267"/>
      <c r="AJD264" s="267"/>
      <c r="AJE264" s="267"/>
      <c r="AJF264" s="267"/>
      <c r="AJG264" s="267"/>
      <c r="AJH264" s="267"/>
      <c r="AJI264" s="267"/>
      <c r="AJJ264" s="267"/>
      <c r="AJK264" s="267"/>
      <c r="AJL264" s="267"/>
      <c r="AJM264" s="267"/>
      <c r="AJN264" s="267"/>
      <c r="AJO264" s="267"/>
      <c r="AJP264" s="267"/>
      <c r="AJQ264" s="267"/>
      <c r="AJR264" s="267"/>
      <c r="AJS264" s="267"/>
      <c r="AJT264" s="267"/>
      <c r="AJU264" s="267"/>
      <c r="AJV264" s="267"/>
      <c r="AJW264" s="267"/>
      <c r="AJX264" s="267"/>
      <c r="AJY264" s="267"/>
      <c r="AJZ264" s="267"/>
      <c r="AKA264" s="267"/>
      <c r="AKB264" s="267"/>
      <c r="AKC264" s="267"/>
      <c r="AKD264" s="267"/>
      <c r="AKE264" s="267"/>
      <c r="AKF264" s="267"/>
      <c r="AKG264" s="267"/>
      <c r="AKH264" s="267"/>
      <c r="AKI264" s="267"/>
      <c r="AKJ264" s="267"/>
      <c r="AKK264" s="267"/>
      <c r="AKL264" s="267"/>
      <c r="AKM264" s="267"/>
      <c r="AKN264" s="267"/>
      <c r="AKO264" s="267"/>
      <c r="AKP264" s="267"/>
      <c r="AKQ264" s="267"/>
      <c r="AKR264" s="267"/>
      <c r="AKS264" s="267"/>
      <c r="AKT264" s="267"/>
      <c r="AKU264" s="267"/>
      <c r="AKV264" s="267"/>
      <c r="AKW264" s="267"/>
      <c r="AKX264" s="267"/>
      <c r="AKY264" s="267"/>
      <c r="AKZ264" s="267"/>
      <c r="ALA264" s="267"/>
      <c r="ALB264" s="267"/>
      <c r="ALC264" s="267"/>
      <c r="ALD264" s="267"/>
      <c r="ALE264" s="267"/>
      <c r="ALF264" s="267"/>
      <c r="ALG264" s="267"/>
      <c r="ALH264" s="267"/>
      <c r="ALI264" s="267"/>
      <c r="ALJ264" s="267"/>
      <c r="ALK264" s="267"/>
      <c r="ALL264" s="267"/>
      <c r="ALM264" s="267"/>
      <c r="ALN264" s="267"/>
      <c r="ALO264" s="267"/>
      <c r="ALP264" s="267"/>
      <c r="ALQ264" s="267"/>
      <c r="ALR264" s="267"/>
      <c r="ALS264" s="267"/>
      <c r="ALT264" s="267"/>
      <c r="ALU264" s="267"/>
      <c r="ALV264" s="267"/>
      <c r="ALW264" s="267"/>
      <c r="ALX264" s="267"/>
      <c r="ALY264" s="267"/>
      <c r="ALZ264" s="267"/>
      <c r="AMA264" s="267"/>
      <c r="AMB264" s="267"/>
      <c r="AMC264" s="267"/>
      <c r="AMD264" s="267"/>
      <c r="AME264" s="267"/>
      <c r="AMF264" s="267"/>
      <c r="AMG264" s="267"/>
      <c r="AMH264" s="267"/>
    </row>
    <row r="265" spans="1:1025" s="239" customFormat="1" ht="12.75">
      <c r="A265" s="1012" t="s">
        <v>2525</v>
      </c>
      <c r="B265" s="1007" t="s">
        <v>8446</v>
      </c>
      <c r="C265" s="1047">
        <v>1917879976.22</v>
      </c>
      <c r="D265" s="1047">
        <v>855214265.73000002</v>
      </c>
      <c r="E265" s="1047">
        <v>2773094241.9499998</v>
      </c>
      <c r="F265" s="1047">
        <v>2653570197.2199998</v>
      </c>
      <c r="G265" s="1047">
        <v>119524044.73</v>
      </c>
      <c r="H265" s="1054">
        <f t="shared" si="4"/>
        <v>0.95689867191604983</v>
      </c>
      <c r="I265" s="1007"/>
      <c r="J265" s="267"/>
      <c r="K265" s="267"/>
      <c r="L265" s="267"/>
      <c r="M265" s="267"/>
      <c r="N265" s="267"/>
      <c r="O265" s="267"/>
      <c r="P265" s="267"/>
      <c r="Q265" s="267"/>
      <c r="R265" s="267"/>
      <c r="S265" s="267"/>
      <c r="T265" s="267"/>
      <c r="U265" s="267"/>
      <c r="V265" s="267"/>
      <c r="W265" s="267"/>
      <c r="X265" s="267"/>
      <c r="Y265" s="267"/>
      <c r="Z265" s="267"/>
      <c r="AA265" s="267"/>
      <c r="AB265" s="267"/>
      <c r="AC265" s="267"/>
      <c r="AD265" s="267"/>
      <c r="AE265" s="267"/>
      <c r="AF265" s="267"/>
      <c r="AG265" s="267"/>
      <c r="AH265" s="267"/>
      <c r="AI265" s="267"/>
      <c r="AJ265" s="267"/>
      <c r="AK265" s="267"/>
      <c r="AL265" s="267"/>
      <c r="AM265" s="267"/>
      <c r="AN265" s="267"/>
      <c r="AO265" s="267"/>
      <c r="AP265" s="267"/>
      <c r="AQ265" s="267"/>
      <c r="AR265" s="267"/>
      <c r="AS265" s="267"/>
      <c r="AT265" s="267"/>
      <c r="AU265" s="267"/>
      <c r="AV265" s="267"/>
      <c r="AW265" s="267"/>
      <c r="AX265" s="267"/>
      <c r="AY265" s="267"/>
      <c r="AZ265" s="267"/>
      <c r="BA265" s="267"/>
      <c r="BB265" s="267"/>
      <c r="BC265" s="267"/>
      <c r="BD265" s="267"/>
      <c r="BE265" s="267"/>
      <c r="BF265" s="267"/>
      <c r="BG265" s="267"/>
      <c r="BH265" s="267"/>
      <c r="BI265" s="267"/>
      <c r="BJ265" s="267"/>
      <c r="BK265" s="267"/>
      <c r="BL265" s="267"/>
      <c r="BM265" s="267"/>
      <c r="BN265" s="267"/>
      <c r="BO265" s="267"/>
      <c r="BP265" s="267"/>
      <c r="BQ265" s="267"/>
      <c r="BR265" s="267"/>
      <c r="BS265" s="267"/>
      <c r="BT265" s="267"/>
      <c r="BU265" s="267"/>
      <c r="BV265" s="267"/>
      <c r="BW265" s="267"/>
      <c r="BX265" s="267"/>
      <c r="BY265" s="267"/>
      <c r="BZ265" s="267"/>
      <c r="CA265" s="267"/>
      <c r="CB265" s="267"/>
      <c r="CC265" s="267"/>
      <c r="CD265" s="267"/>
      <c r="CE265" s="267"/>
      <c r="CF265" s="267"/>
      <c r="CG265" s="267"/>
      <c r="CH265" s="267"/>
      <c r="CI265" s="267"/>
      <c r="CJ265" s="267"/>
      <c r="CK265" s="267"/>
      <c r="CL265" s="267"/>
      <c r="CM265" s="267"/>
      <c r="CN265" s="267"/>
      <c r="CO265" s="267"/>
      <c r="CP265" s="267"/>
      <c r="CQ265" s="267"/>
      <c r="CR265" s="267"/>
      <c r="CS265" s="267"/>
      <c r="CT265" s="267"/>
      <c r="CU265" s="267"/>
      <c r="CV265" s="267"/>
      <c r="CW265" s="267"/>
      <c r="CX265" s="267"/>
      <c r="CY265" s="267"/>
      <c r="CZ265" s="267"/>
      <c r="DA265" s="267"/>
      <c r="DB265" s="267"/>
      <c r="DC265" s="267"/>
      <c r="DD265" s="267"/>
      <c r="DE265" s="267"/>
      <c r="DF265" s="267"/>
      <c r="DG265" s="267"/>
      <c r="DH265" s="267"/>
      <c r="DI265" s="267"/>
      <c r="DJ265" s="267"/>
      <c r="DK265" s="267"/>
      <c r="DL265" s="267"/>
      <c r="DM265" s="267"/>
      <c r="DN265" s="267"/>
      <c r="DO265" s="267"/>
      <c r="DP265" s="267"/>
      <c r="DQ265" s="267"/>
      <c r="DR265" s="267"/>
      <c r="DS265" s="267"/>
      <c r="DT265" s="267"/>
      <c r="DU265" s="267"/>
      <c r="DV265" s="267"/>
      <c r="DW265" s="267"/>
      <c r="DX265" s="267"/>
      <c r="DY265" s="267"/>
      <c r="DZ265" s="267"/>
      <c r="EA265" s="267"/>
      <c r="EB265" s="267"/>
      <c r="EC265" s="267"/>
      <c r="ED265" s="267"/>
      <c r="EE265" s="267"/>
      <c r="EF265" s="267"/>
      <c r="EG265" s="267"/>
      <c r="EH265" s="267"/>
      <c r="EI265" s="267"/>
      <c r="EJ265" s="267"/>
      <c r="EK265" s="267"/>
      <c r="EL265" s="267"/>
      <c r="EM265" s="267"/>
      <c r="EN265" s="267"/>
      <c r="EO265" s="267"/>
      <c r="EP265" s="267"/>
      <c r="EQ265" s="267"/>
      <c r="ER265" s="267"/>
      <c r="ES265" s="267"/>
      <c r="ET265" s="267"/>
      <c r="EU265" s="267"/>
      <c r="EV265" s="267"/>
      <c r="EW265" s="267"/>
      <c r="EX265" s="267"/>
      <c r="EY265" s="267"/>
      <c r="EZ265" s="267"/>
      <c r="FA265" s="267"/>
      <c r="FB265" s="267"/>
      <c r="FC265" s="267"/>
      <c r="FD265" s="267"/>
      <c r="FE265" s="267"/>
      <c r="FF265" s="267"/>
      <c r="FG265" s="267"/>
      <c r="FH265" s="267"/>
      <c r="FI265" s="267"/>
      <c r="FJ265" s="267"/>
      <c r="FK265" s="267"/>
      <c r="FL265" s="267"/>
      <c r="FM265" s="267"/>
      <c r="FN265" s="267"/>
      <c r="FO265" s="267"/>
      <c r="FP265" s="267"/>
      <c r="FQ265" s="267"/>
      <c r="FR265" s="267"/>
      <c r="FS265" s="267"/>
      <c r="FT265" s="267"/>
      <c r="FU265" s="267"/>
      <c r="FV265" s="267"/>
      <c r="FW265" s="267"/>
      <c r="FX265" s="267"/>
      <c r="FY265" s="267"/>
      <c r="FZ265" s="267"/>
      <c r="GA265" s="267"/>
      <c r="GB265" s="267"/>
      <c r="GC265" s="267"/>
      <c r="GD265" s="267"/>
      <c r="GE265" s="267"/>
      <c r="GF265" s="267"/>
      <c r="GG265" s="267"/>
      <c r="GH265" s="267"/>
      <c r="GI265" s="267"/>
      <c r="GJ265" s="267"/>
      <c r="GK265" s="267"/>
      <c r="GL265" s="267"/>
      <c r="GM265" s="267"/>
      <c r="GN265" s="267"/>
      <c r="GO265" s="267"/>
      <c r="GP265" s="267"/>
      <c r="GQ265" s="267"/>
      <c r="GR265" s="267"/>
      <c r="GS265" s="267"/>
      <c r="GT265" s="267"/>
      <c r="GU265" s="267"/>
      <c r="GV265" s="267"/>
      <c r="GW265" s="267"/>
      <c r="GX265" s="267"/>
      <c r="GY265" s="267"/>
      <c r="GZ265" s="267"/>
      <c r="HA265" s="267"/>
      <c r="HB265" s="267"/>
      <c r="HC265" s="267"/>
      <c r="HD265" s="267"/>
      <c r="HE265" s="267"/>
      <c r="HF265" s="267"/>
      <c r="HG265" s="267"/>
      <c r="HH265" s="267"/>
      <c r="HI265" s="267"/>
      <c r="HJ265" s="267"/>
      <c r="HK265" s="267"/>
      <c r="HL265" s="267"/>
      <c r="HM265" s="267"/>
      <c r="HN265" s="267"/>
      <c r="HO265" s="267"/>
      <c r="HP265" s="267"/>
      <c r="HQ265" s="267"/>
      <c r="HR265" s="267"/>
      <c r="HS265" s="267"/>
      <c r="HT265" s="267"/>
      <c r="HU265" s="267"/>
      <c r="HV265" s="267"/>
      <c r="HW265" s="267"/>
      <c r="HX265" s="267"/>
      <c r="HY265" s="267"/>
      <c r="HZ265" s="267"/>
      <c r="IA265" s="267"/>
      <c r="IB265" s="267"/>
      <c r="IC265" s="267"/>
      <c r="ID265" s="267"/>
      <c r="IE265" s="267"/>
      <c r="IF265" s="267"/>
      <c r="IG265" s="267"/>
      <c r="IH265" s="267"/>
      <c r="II265" s="267"/>
      <c r="IJ265" s="267"/>
      <c r="IK265" s="267"/>
      <c r="IL265" s="267"/>
      <c r="IM265" s="267"/>
      <c r="IN265" s="267"/>
      <c r="IO265" s="267"/>
      <c r="IP265" s="267"/>
      <c r="IQ265" s="267"/>
      <c r="IR265" s="267"/>
      <c r="IS265" s="267"/>
      <c r="IT265" s="267"/>
      <c r="IU265" s="267"/>
      <c r="IV265" s="267"/>
      <c r="IW265" s="267"/>
      <c r="IX265" s="267"/>
      <c r="IY265" s="267"/>
      <c r="IZ265" s="267"/>
      <c r="JA265" s="267"/>
      <c r="JB265" s="267"/>
      <c r="JC265" s="267"/>
      <c r="JD265" s="267"/>
      <c r="JE265" s="267"/>
      <c r="JF265" s="267"/>
      <c r="JG265" s="267"/>
      <c r="JH265" s="267"/>
      <c r="JI265" s="267"/>
      <c r="JJ265" s="267"/>
      <c r="JK265" s="267"/>
      <c r="JL265" s="267"/>
      <c r="JM265" s="267"/>
      <c r="JN265" s="267"/>
      <c r="JO265" s="267"/>
      <c r="JP265" s="267"/>
      <c r="JQ265" s="267"/>
      <c r="JR265" s="267"/>
      <c r="JS265" s="267"/>
      <c r="JT265" s="267"/>
      <c r="JU265" s="267"/>
      <c r="JV265" s="267"/>
      <c r="JW265" s="267"/>
      <c r="JX265" s="267"/>
      <c r="JY265" s="267"/>
      <c r="JZ265" s="267"/>
      <c r="KA265" s="267"/>
      <c r="KB265" s="267"/>
      <c r="KC265" s="267"/>
      <c r="KD265" s="267"/>
      <c r="KE265" s="267"/>
      <c r="KF265" s="267"/>
      <c r="KG265" s="267"/>
      <c r="KH265" s="267"/>
      <c r="KI265" s="267"/>
      <c r="KJ265" s="267"/>
      <c r="KK265" s="267"/>
      <c r="KL265" s="267"/>
      <c r="KM265" s="267"/>
      <c r="KN265" s="267"/>
      <c r="KO265" s="267"/>
      <c r="KP265" s="267"/>
      <c r="KQ265" s="267"/>
      <c r="KR265" s="267"/>
      <c r="KS265" s="267"/>
      <c r="KT265" s="267"/>
      <c r="KU265" s="267"/>
      <c r="KV265" s="267"/>
      <c r="KW265" s="267"/>
      <c r="KX265" s="267"/>
      <c r="KY265" s="267"/>
      <c r="KZ265" s="267"/>
      <c r="LA265" s="267"/>
      <c r="LB265" s="267"/>
      <c r="LC265" s="267"/>
      <c r="LD265" s="267"/>
      <c r="LE265" s="267"/>
      <c r="LF265" s="267"/>
      <c r="LG265" s="267"/>
      <c r="LH265" s="267"/>
      <c r="LI265" s="267"/>
      <c r="LJ265" s="267"/>
      <c r="LK265" s="267"/>
      <c r="LL265" s="267"/>
      <c r="LM265" s="267"/>
      <c r="LN265" s="267"/>
      <c r="LO265" s="267"/>
      <c r="LP265" s="267"/>
      <c r="LQ265" s="267"/>
      <c r="LR265" s="267"/>
      <c r="LS265" s="267"/>
      <c r="LT265" s="267"/>
      <c r="LU265" s="267"/>
      <c r="LV265" s="267"/>
      <c r="LW265" s="267"/>
      <c r="LX265" s="267"/>
      <c r="LY265" s="267"/>
      <c r="LZ265" s="267"/>
      <c r="MA265" s="267"/>
      <c r="MB265" s="267"/>
      <c r="MC265" s="267"/>
      <c r="MD265" s="267"/>
      <c r="ME265" s="267"/>
      <c r="MF265" s="267"/>
      <c r="MG265" s="267"/>
      <c r="MH265" s="267"/>
      <c r="MI265" s="267"/>
      <c r="MJ265" s="267"/>
      <c r="MK265" s="267"/>
      <c r="ML265" s="267"/>
      <c r="MM265" s="267"/>
      <c r="MN265" s="267"/>
      <c r="MO265" s="267"/>
      <c r="MP265" s="267"/>
      <c r="MQ265" s="267"/>
      <c r="MR265" s="267"/>
      <c r="MS265" s="267"/>
      <c r="MT265" s="267"/>
      <c r="MU265" s="267"/>
      <c r="MV265" s="267"/>
      <c r="MW265" s="267"/>
      <c r="MX265" s="267"/>
      <c r="MY265" s="267"/>
      <c r="MZ265" s="267"/>
      <c r="NA265" s="267"/>
      <c r="NB265" s="267"/>
      <c r="NC265" s="267"/>
      <c r="ND265" s="267"/>
      <c r="NE265" s="267"/>
      <c r="NF265" s="267"/>
      <c r="NG265" s="267"/>
      <c r="NH265" s="267"/>
      <c r="NI265" s="267"/>
      <c r="NJ265" s="267"/>
      <c r="NK265" s="267"/>
      <c r="NL265" s="267"/>
      <c r="NM265" s="267"/>
      <c r="NN265" s="267"/>
      <c r="NO265" s="267"/>
      <c r="NP265" s="267"/>
      <c r="NQ265" s="267"/>
      <c r="NR265" s="267"/>
      <c r="NS265" s="267"/>
      <c r="NT265" s="267"/>
      <c r="NU265" s="267"/>
      <c r="NV265" s="267"/>
      <c r="NW265" s="267"/>
      <c r="NX265" s="267"/>
      <c r="NY265" s="267"/>
      <c r="NZ265" s="267"/>
      <c r="OA265" s="267"/>
      <c r="OB265" s="267"/>
      <c r="OC265" s="267"/>
      <c r="OD265" s="267"/>
      <c r="OE265" s="267"/>
      <c r="OF265" s="267"/>
      <c r="OG265" s="267"/>
      <c r="OH265" s="267"/>
      <c r="OI265" s="267"/>
      <c r="OJ265" s="267"/>
      <c r="OK265" s="267"/>
      <c r="OL265" s="267"/>
      <c r="OM265" s="267"/>
      <c r="ON265" s="267"/>
      <c r="OO265" s="267"/>
      <c r="OP265" s="267"/>
      <c r="OQ265" s="267"/>
      <c r="OR265" s="267"/>
      <c r="OS265" s="267"/>
      <c r="OT265" s="267"/>
      <c r="OU265" s="267"/>
      <c r="OV265" s="267"/>
      <c r="OW265" s="267"/>
      <c r="OX265" s="267"/>
      <c r="OY265" s="267"/>
      <c r="OZ265" s="267"/>
      <c r="PA265" s="267"/>
      <c r="PB265" s="267"/>
      <c r="PC265" s="267"/>
      <c r="PD265" s="267"/>
      <c r="PE265" s="267"/>
      <c r="PF265" s="267"/>
      <c r="PG265" s="267"/>
      <c r="PH265" s="267"/>
      <c r="PI265" s="267"/>
      <c r="PJ265" s="267"/>
      <c r="PK265" s="267"/>
      <c r="PL265" s="267"/>
      <c r="PM265" s="267"/>
      <c r="PN265" s="267"/>
      <c r="PO265" s="267"/>
      <c r="PP265" s="267"/>
      <c r="PQ265" s="267"/>
      <c r="PR265" s="267"/>
      <c r="PS265" s="267"/>
      <c r="PT265" s="267"/>
      <c r="PU265" s="267"/>
      <c r="PV265" s="267"/>
      <c r="PW265" s="267"/>
      <c r="PX265" s="267"/>
      <c r="PY265" s="267"/>
      <c r="PZ265" s="267"/>
      <c r="QA265" s="267"/>
      <c r="QB265" s="267"/>
      <c r="QC265" s="267"/>
      <c r="QD265" s="267"/>
      <c r="QE265" s="267"/>
      <c r="QF265" s="267"/>
      <c r="QG265" s="267"/>
      <c r="QH265" s="267"/>
      <c r="QI265" s="267"/>
      <c r="QJ265" s="267"/>
      <c r="QK265" s="267"/>
      <c r="QL265" s="267"/>
      <c r="QM265" s="267"/>
      <c r="QN265" s="267"/>
      <c r="QO265" s="267"/>
      <c r="QP265" s="267"/>
      <c r="QQ265" s="267"/>
      <c r="QR265" s="267"/>
      <c r="QS265" s="267"/>
      <c r="QT265" s="267"/>
      <c r="QU265" s="267"/>
      <c r="QV265" s="267"/>
      <c r="QW265" s="267"/>
      <c r="QX265" s="267"/>
      <c r="QY265" s="267"/>
      <c r="QZ265" s="267"/>
      <c r="RA265" s="267"/>
      <c r="RB265" s="267"/>
      <c r="RC265" s="267"/>
      <c r="RD265" s="267"/>
      <c r="RE265" s="267"/>
      <c r="RF265" s="267"/>
      <c r="RG265" s="267"/>
      <c r="RH265" s="267"/>
      <c r="RI265" s="267"/>
      <c r="RJ265" s="267"/>
      <c r="RK265" s="267"/>
      <c r="RL265" s="267"/>
      <c r="RM265" s="267"/>
      <c r="RN265" s="267"/>
      <c r="RO265" s="267"/>
      <c r="RP265" s="267"/>
      <c r="RQ265" s="267"/>
      <c r="RR265" s="267"/>
      <c r="RS265" s="267"/>
      <c r="RT265" s="267"/>
      <c r="RU265" s="267"/>
      <c r="RV265" s="267"/>
      <c r="RW265" s="267"/>
      <c r="RX265" s="267"/>
      <c r="RY265" s="267"/>
      <c r="RZ265" s="267"/>
      <c r="SA265" s="267"/>
      <c r="SB265" s="267"/>
      <c r="SC265" s="267"/>
      <c r="SD265" s="267"/>
      <c r="SE265" s="267"/>
      <c r="SF265" s="267"/>
      <c r="SG265" s="267"/>
      <c r="SH265" s="267"/>
      <c r="SI265" s="267"/>
      <c r="SJ265" s="267"/>
      <c r="SK265" s="267"/>
      <c r="SL265" s="267"/>
      <c r="SM265" s="267"/>
      <c r="SN265" s="267"/>
      <c r="SO265" s="267"/>
      <c r="SP265" s="267"/>
      <c r="SQ265" s="267"/>
      <c r="SR265" s="267"/>
      <c r="SS265" s="267"/>
      <c r="ST265" s="267"/>
      <c r="SU265" s="267"/>
      <c r="SV265" s="267"/>
      <c r="SW265" s="267"/>
      <c r="SX265" s="267"/>
      <c r="SY265" s="267"/>
      <c r="SZ265" s="267"/>
      <c r="TA265" s="267"/>
      <c r="TB265" s="267"/>
      <c r="TC265" s="267"/>
      <c r="TD265" s="267"/>
      <c r="TE265" s="267"/>
      <c r="TF265" s="267"/>
      <c r="TG265" s="267"/>
      <c r="TH265" s="267"/>
      <c r="TI265" s="267"/>
      <c r="TJ265" s="267"/>
      <c r="TK265" s="267"/>
      <c r="TL265" s="267"/>
      <c r="TM265" s="267"/>
      <c r="TN265" s="267"/>
      <c r="TO265" s="267"/>
      <c r="TP265" s="267"/>
      <c r="TQ265" s="267"/>
      <c r="TR265" s="267"/>
      <c r="TS265" s="267"/>
      <c r="TT265" s="267"/>
      <c r="TU265" s="267"/>
      <c r="TV265" s="267"/>
      <c r="TW265" s="267"/>
      <c r="TX265" s="267"/>
      <c r="TY265" s="267"/>
      <c r="TZ265" s="267"/>
      <c r="UA265" s="267"/>
      <c r="UB265" s="267"/>
      <c r="UC265" s="267"/>
      <c r="UD265" s="267"/>
      <c r="UE265" s="267"/>
      <c r="UF265" s="267"/>
      <c r="UG265" s="267"/>
      <c r="UH265" s="267"/>
      <c r="UI265" s="267"/>
      <c r="UJ265" s="267"/>
      <c r="UK265" s="267"/>
      <c r="UL265" s="267"/>
      <c r="UM265" s="267"/>
      <c r="UN265" s="267"/>
      <c r="UO265" s="267"/>
      <c r="UP265" s="267"/>
      <c r="UQ265" s="267"/>
      <c r="UR265" s="267"/>
      <c r="US265" s="267"/>
      <c r="UT265" s="267"/>
      <c r="UU265" s="267"/>
      <c r="UV265" s="267"/>
      <c r="UW265" s="267"/>
      <c r="UX265" s="267"/>
      <c r="UY265" s="267"/>
      <c r="UZ265" s="267"/>
      <c r="VA265" s="267"/>
      <c r="VB265" s="267"/>
      <c r="VC265" s="267"/>
      <c r="VD265" s="267"/>
      <c r="VE265" s="267"/>
      <c r="VF265" s="267"/>
      <c r="VG265" s="267"/>
      <c r="VH265" s="267"/>
      <c r="VI265" s="267"/>
      <c r="VJ265" s="267"/>
      <c r="VK265" s="267"/>
      <c r="VL265" s="267"/>
      <c r="VM265" s="267"/>
      <c r="VN265" s="267"/>
      <c r="VO265" s="267"/>
      <c r="VP265" s="267"/>
      <c r="VQ265" s="267"/>
      <c r="VR265" s="267"/>
      <c r="VS265" s="267"/>
      <c r="VT265" s="267"/>
      <c r="VU265" s="267"/>
      <c r="VV265" s="267"/>
      <c r="VW265" s="267"/>
      <c r="VX265" s="267"/>
      <c r="VY265" s="267"/>
      <c r="VZ265" s="267"/>
      <c r="WA265" s="267"/>
      <c r="WB265" s="267"/>
      <c r="WC265" s="267"/>
      <c r="WD265" s="267"/>
      <c r="WE265" s="267"/>
      <c r="WF265" s="267"/>
      <c r="WG265" s="267"/>
      <c r="WH265" s="267"/>
      <c r="WI265" s="267"/>
      <c r="WJ265" s="267"/>
      <c r="WK265" s="267"/>
      <c r="WL265" s="267"/>
      <c r="WM265" s="267"/>
      <c r="WN265" s="267"/>
      <c r="WO265" s="267"/>
      <c r="WP265" s="267"/>
      <c r="WQ265" s="267"/>
      <c r="WR265" s="267"/>
      <c r="WS265" s="267"/>
      <c r="WT265" s="267"/>
      <c r="WU265" s="267"/>
      <c r="WV265" s="267"/>
      <c r="WW265" s="267"/>
      <c r="WX265" s="267"/>
      <c r="WY265" s="267"/>
      <c r="WZ265" s="267"/>
      <c r="XA265" s="267"/>
      <c r="XB265" s="267"/>
      <c r="XC265" s="267"/>
      <c r="XD265" s="267"/>
      <c r="XE265" s="267"/>
      <c r="XF265" s="267"/>
      <c r="XG265" s="267"/>
      <c r="XH265" s="267"/>
      <c r="XI265" s="267"/>
      <c r="XJ265" s="267"/>
      <c r="XK265" s="267"/>
      <c r="XL265" s="267"/>
      <c r="XM265" s="267"/>
      <c r="XN265" s="267"/>
      <c r="XO265" s="267"/>
      <c r="XP265" s="267"/>
      <c r="XQ265" s="267"/>
      <c r="XR265" s="267"/>
      <c r="XS265" s="267"/>
      <c r="XT265" s="267"/>
      <c r="XU265" s="267"/>
      <c r="XV265" s="267"/>
      <c r="XW265" s="267"/>
      <c r="XX265" s="267"/>
      <c r="XY265" s="267"/>
      <c r="XZ265" s="267"/>
      <c r="YA265" s="267"/>
      <c r="YB265" s="267"/>
      <c r="YC265" s="267"/>
      <c r="YD265" s="267"/>
      <c r="YE265" s="267"/>
      <c r="YF265" s="267"/>
      <c r="YG265" s="267"/>
      <c r="YH265" s="267"/>
      <c r="YI265" s="267"/>
      <c r="YJ265" s="267"/>
      <c r="YK265" s="267"/>
      <c r="YL265" s="267"/>
      <c r="YM265" s="267"/>
      <c r="YN265" s="267"/>
      <c r="YO265" s="267"/>
      <c r="YP265" s="267"/>
      <c r="YQ265" s="267"/>
      <c r="YR265" s="267"/>
      <c r="YS265" s="267"/>
      <c r="YT265" s="267"/>
      <c r="YU265" s="267"/>
      <c r="YV265" s="267"/>
      <c r="YW265" s="267"/>
      <c r="YX265" s="267"/>
      <c r="YY265" s="267"/>
      <c r="YZ265" s="267"/>
      <c r="ZA265" s="267"/>
      <c r="ZB265" s="267"/>
      <c r="ZC265" s="267"/>
      <c r="ZD265" s="267"/>
      <c r="ZE265" s="267"/>
      <c r="ZF265" s="267"/>
      <c r="ZG265" s="267"/>
      <c r="ZH265" s="267"/>
      <c r="ZI265" s="267"/>
      <c r="ZJ265" s="267"/>
      <c r="ZK265" s="267"/>
      <c r="ZL265" s="267"/>
      <c r="ZM265" s="267"/>
      <c r="ZN265" s="267"/>
      <c r="ZO265" s="267"/>
      <c r="ZP265" s="267"/>
      <c r="ZQ265" s="267"/>
      <c r="ZR265" s="267"/>
      <c r="ZS265" s="267"/>
      <c r="ZT265" s="267"/>
      <c r="ZU265" s="267"/>
      <c r="ZV265" s="267"/>
      <c r="ZW265" s="267"/>
      <c r="ZX265" s="267"/>
      <c r="ZY265" s="267"/>
      <c r="ZZ265" s="267"/>
      <c r="AAA265" s="267"/>
      <c r="AAB265" s="267"/>
      <c r="AAC265" s="267"/>
      <c r="AAD265" s="267"/>
      <c r="AAE265" s="267"/>
      <c r="AAF265" s="267"/>
      <c r="AAG265" s="267"/>
      <c r="AAH265" s="267"/>
      <c r="AAI265" s="267"/>
      <c r="AAJ265" s="267"/>
      <c r="AAK265" s="267"/>
      <c r="AAL265" s="267"/>
      <c r="AAM265" s="267"/>
      <c r="AAN265" s="267"/>
      <c r="AAO265" s="267"/>
      <c r="AAP265" s="267"/>
      <c r="AAQ265" s="267"/>
      <c r="AAR265" s="267"/>
      <c r="AAS265" s="267"/>
      <c r="AAT265" s="267"/>
      <c r="AAU265" s="267"/>
      <c r="AAV265" s="267"/>
      <c r="AAW265" s="267"/>
      <c r="AAX265" s="267"/>
      <c r="AAY265" s="267"/>
      <c r="AAZ265" s="267"/>
      <c r="ABA265" s="267"/>
      <c r="ABB265" s="267"/>
      <c r="ABC265" s="267"/>
      <c r="ABD265" s="267"/>
      <c r="ABE265" s="267"/>
      <c r="ABF265" s="267"/>
      <c r="ABG265" s="267"/>
      <c r="ABH265" s="267"/>
      <c r="ABI265" s="267"/>
      <c r="ABJ265" s="267"/>
      <c r="ABK265" s="267"/>
      <c r="ABL265" s="267"/>
      <c r="ABM265" s="267"/>
      <c r="ABN265" s="267"/>
      <c r="ABO265" s="267"/>
      <c r="ABP265" s="267"/>
      <c r="ABQ265" s="267"/>
      <c r="ABR265" s="267"/>
      <c r="ABS265" s="267"/>
      <c r="ABT265" s="267"/>
      <c r="ABU265" s="267"/>
      <c r="ABV265" s="267"/>
      <c r="ABW265" s="267"/>
      <c r="ABX265" s="267"/>
      <c r="ABY265" s="267"/>
      <c r="ABZ265" s="267"/>
      <c r="ACA265" s="267"/>
      <c r="ACB265" s="267"/>
      <c r="ACC265" s="267"/>
      <c r="ACD265" s="267"/>
      <c r="ACE265" s="267"/>
      <c r="ACF265" s="267"/>
      <c r="ACG265" s="267"/>
      <c r="ACH265" s="267"/>
      <c r="ACI265" s="267"/>
      <c r="ACJ265" s="267"/>
      <c r="ACK265" s="267"/>
      <c r="ACL265" s="267"/>
      <c r="ACM265" s="267"/>
      <c r="ACN265" s="267"/>
      <c r="ACO265" s="267"/>
      <c r="ACP265" s="267"/>
      <c r="ACQ265" s="267"/>
      <c r="ACR265" s="267"/>
      <c r="ACS265" s="267"/>
      <c r="ACT265" s="267"/>
      <c r="ACU265" s="267"/>
      <c r="ACV265" s="267"/>
      <c r="ACW265" s="267"/>
      <c r="ACX265" s="267"/>
      <c r="ACY265" s="267"/>
      <c r="ACZ265" s="267"/>
      <c r="ADA265" s="267"/>
      <c r="ADB265" s="267"/>
      <c r="ADC265" s="267"/>
      <c r="ADD265" s="267"/>
      <c r="ADE265" s="267"/>
      <c r="ADF265" s="267"/>
      <c r="ADG265" s="267"/>
      <c r="ADH265" s="267"/>
      <c r="ADI265" s="267"/>
      <c r="ADJ265" s="267"/>
      <c r="ADK265" s="267"/>
      <c r="ADL265" s="267"/>
      <c r="ADM265" s="267"/>
      <c r="ADN265" s="267"/>
      <c r="ADO265" s="267"/>
      <c r="ADP265" s="267"/>
      <c r="ADQ265" s="267"/>
      <c r="ADR265" s="267"/>
      <c r="ADS265" s="267"/>
      <c r="ADT265" s="267"/>
      <c r="ADU265" s="267"/>
      <c r="ADV265" s="267"/>
      <c r="ADW265" s="267"/>
      <c r="ADX265" s="267"/>
      <c r="ADY265" s="267"/>
      <c r="ADZ265" s="267"/>
      <c r="AEA265" s="267"/>
      <c r="AEB265" s="267"/>
      <c r="AEC265" s="267"/>
      <c r="AED265" s="267"/>
      <c r="AEE265" s="267"/>
      <c r="AEF265" s="267"/>
      <c r="AEG265" s="267"/>
      <c r="AEH265" s="267"/>
      <c r="AEI265" s="267"/>
      <c r="AEJ265" s="267"/>
      <c r="AEK265" s="267"/>
      <c r="AEL265" s="267"/>
      <c r="AEM265" s="267"/>
      <c r="AEN265" s="267"/>
      <c r="AEO265" s="267"/>
      <c r="AEP265" s="267"/>
      <c r="AEQ265" s="267"/>
      <c r="AER265" s="267"/>
      <c r="AES265" s="267"/>
      <c r="AET265" s="267"/>
      <c r="AEU265" s="267"/>
      <c r="AEV265" s="267"/>
      <c r="AEW265" s="267"/>
      <c r="AEX265" s="267"/>
      <c r="AEY265" s="267"/>
      <c r="AEZ265" s="267"/>
      <c r="AFA265" s="267"/>
      <c r="AFB265" s="267"/>
      <c r="AFC265" s="267"/>
      <c r="AFD265" s="267"/>
      <c r="AFE265" s="267"/>
      <c r="AFF265" s="267"/>
      <c r="AFG265" s="267"/>
      <c r="AFH265" s="267"/>
      <c r="AFI265" s="267"/>
      <c r="AFJ265" s="267"/>
      <c r="AFK265" s="267"/>
      <c r="AFL265" s="267"/>
      <c r="AFM265" s="267"/>
      <c r="AFN265" s="267"/>
      <c r="AFO265" s="267"/>
      <c r="AFP265" s="267"/>
      <c r="AFQ265" s="267"/>
      <c r="AFR265" s="267"/>
      <c r="AFS265" s="267"/>
      <c r="AFT265" s="267"/>
      <c r="AFU265" s="267"/>
      <c r="AFV265" s="267"/>
      <c r="AFW265" s="267"/>
      <c r="AFX265" s="267"/>
      <c r="AFY265" s="267"/>
      <c r="AFZ265" s="267"/>
      <c r="AGA265" s="267"/>
      <c r="AGB265" s="267"/>
      <c r="AGC265" s="267"/>
      <c r="AGD265" s="267"/>
      <c r="AGE265" s="267"/>
      <c r="AGF265" s="267"/>
      <c r="AGG265" s="267"/>
      <c r="AGH265" s="267"/>
      <c r="AGI265" s="267"/>
      <c r="AGJ265" s="267"/>
      <c r="AGK265" s="267"/>
      <c r="AGL265" s="267"/>
      <c r="AGM265" s="267"/>
      <c r="AGN265" s="267"/>
      <c r="AGO265" s="267"/>
      <c r="AGP265" s="267"/>
      <c r="AGQ265" s="267"/>
      <c r="AGR265" s="267"/>
      <c r="AGS265" s="267"/>
      <c r="AGT265" s="267"/>
      <c r="AGU265" s="267"/>
      <c r="AGV265" s="267"/>
      <c r="AGW265" s="267"/>
      <c r="AGX265" s="267"/>
      <c r="AGY265" s="267"/>
      <c r="AGZ265" s="267"/>
      <c r="AHA265" s="267"/>
      <c r="AHB265" s="267"/>
      <c r="AHC265" s="267"/>
      <c r="AHD265" s="267"/>
      <c r="AHE265" s="267"/>
      <c r="AHF265" s="267"/>
      <c r="AHG265" s="267"/>
      <c r="AHH265" s="267"/>
      <c r="AHI265" s="267"/>
      <c r="AHJ265" s="267"/>
      <c r="AHK265" s="267"/>
      <c r="AHL265" s="267"/>
      <c r="AHM265" s="267"/>
      <c r="AHN265" s="267"/>
      <c r="AHO265" s="267"/>
      <c r="AHP265" s="267"/>
      <c r="AHQ265" s="267"/>
      <c r="AHR265" s="267"/>
      <c r="AHS265" s="267"/>
      <c r="AHT265" s="267"/>
      <c r="AHU265" s="267"/>
      <c r="AHV265" s="267"/>
      <c r="AHW265" s="267"/>
      <c r="AHX265" s="267"/>
      <c r="AHY265" s="267"/>
      <c r="AHZ265" s="267"/>
      <c r="AIA265" s="267"/>
      <c r="AIB265" s="267"/>
      <c r="AIC265" s="267"/>
      <c r="AID265" s="267"/>
      <c r="AIE265" s="267"/>
      <c r="AIF265" s="267"/>
      <c r="AIG265" s="267"/>
      <c r="AIH265" s="267"/>
      <c r="AII265" s="267"/>
      <c r="AIJ265" s="267"/>
      <c r="AIK265" s="267"/>
      <c r="AIL265" s="267"/>
      <c r="AIM265" s="267"/>
      <c r="AIN265" s="267"/>
      <c r="AIO265" s="267"/>
      <c r="AIP265" s="267"/>
      <c r="AIQ265" s="267"/>
      <c r="AIR265" s="267"/>
      <c r="AIS265" s="267"/>
      <c r="AIT265" s="267"/>
      <c r="AIU265" s="267"/>
      <c r="AIV265" s="267"/>
      <c r="AIW265" s="267"/>
      <c r="AIX265" s="267"/>
      <c r="AIY265" s="267"/>
      <c r="AIZ265" s="267"/>
      <c r="AJA265" s="267"/>
      <c r="AJB265" s="267"/>
      <c r="AJC265" s="267"/>
      <c r="AJD265" s="267"/>
      <c r="AJE265" s="267"/>
      <c r="AJF265" s="267"/>
      <c r="AJG265" s="267"/>
      <c r="AJH265" s="267"/>
      <c r="AJI265" s="267"/>
      <c r="AJJ265" s="267"/>
      <c r="AJK265" s="267"/>
      <c r="AJL265" s="267"/>
      <c r="AJM265" s="267"/>
      <c r="AJN265" s="267"/>
      <c r="AJO265" s="267"/>
      <c r="AJP265" s="267"/>
      <c r="AJQ265" s="267"/>
      <c r="AJR265" s="267"/>
      <c r="AJS265" s="267"/>
      <c r="AJT265" s="267"/>
      <c r="AJU265" s="267"/>
      <c r="AJV265" s="267"/>
      <c r="AJW265" s="267"/>
      <c r="AJX265" s="267"/>
      <c r="AJY265" s="267"/>
      <c r="AJZ265" s="267"/>
      <c r="AKA265" s="267"/>
      <c r="AKB265" s="267"/>
      <c r="AKC265" s="267"/>
      <c r="AKD265" s="267"/>
      <c r="AKE265" s="267"/>
      <c r="AKF265" s="267"/>
      <c r="AKG265" s="267"/>
      <c r="AKH265" s="267"/>
      <c r="AKI265" s="267"/>
      <c r="AKJ265" s="267"/>
      <c r="AKK265" s="267"/>
      <c r="AKL265" s="267"/>
      <c r="AKM265" s="267"/>
      <c r="AKN265" s="267"/>
      <c r="AKO265" s="267"/>
      <c r="AKP265" s="267"/>
      <c r="AKQ265" s="267"/>
      <c r="AKR265" s="267"/>
      <c r="AKS265" s="267"/>
      <c r="AKT265" s="267"/>
      <c r="AKU265" s="267"/>
      <c r="AKV265" s="267"/>
      <c r="AKW265" s="267"/>
      <c r="AKX265" s="267"/>
      <c r="AKY265" s="267"/>
      <c r="AKZ265" s="267"/>
      <c r="ALA265" s="267"/>
      <c r="ALB265" s="267"/>
      <c r="ALC265" s="267"/>
      <c r="ALD265" s="267"/>
      <c r="ALE265" s="267"/>
      <c r="ALF265" s="267"/>
      <c r="ALG265" s="267"/>
      <c r="ALH265" s="267"/>
      <c r="ALI265" s="267"/>
      <c r="ALJ265" s="267"/>
      <c r="ALK265" s="267"/>
      <c r="ALL265" s="267"/>
      <c r="ALM265" s="267"/>
      <c r="ALN265" s="267"/>
      <c r="ALO265" s="267"/>
      <c r="ALP265" s="267"/>
      <c r="ALQ265" s="267"/>
      <c r="ALR265" s="267"/>
      <c r="ALS265" s="267"/>
      <c r="ALT265" s="267"/>
      <c r="ALU265" s="267"/>
      <c r="ALV265" s="267"/>
      <c r="ALW265" s="267"/>
      <c r="ALX265" s="267"/>
      <c r="ALY265" s="267"/>
      <c r="ALZ265" s="267"/>
      <c r="AMA265" s="267"/>
      <c r="AMB265" s="267"/>
      <c r="AMC265" s="267"/>
      <c r="AMD265" s="267"/>
      <c r="AME265" s="267"/>
      <c r="AMF265" s="267"/>
      <c r="AMG265" s="267"/>
      <c r="AMH265" s="267"/>
    </row>
    <row r="266" spans="1:1025" s="239" customFormat="1" ht="12.75">
      <c r="A266" s="1012" t="s">
        <v>2526</v>
      </c>
      <c r="B266" s="1007" t="s">
        <v>2527</v>
      </c>
      <c r="C266" s="1047">
        <v>10939925561.1</v>
      </c>
      <c r="D266" s="1047">
        <v>-8571249141.25</v>
      </c>
      <c r="E266" s="1047">
        <v>2368676419.8499999</v>
      </c>
      <c r="F266" s="1047">
        <v>1033255942.54</v>
      </c>
      <c r="G266" s="1047">
        <v>1335420477.3099999</v>
      </c>
      <c r="H266" s="1054">
        <f t="shared" si="4"/>
        <v>0.43621658656332318</v>
      </c>
      <c r="I266" s="1007"/>
      <c r="J266" s="267"/>
      <c r="K266" s="267"/>
      <c r="L266" s="267"/>
      <c r="M266" s="267"/>
      <c r="N266" s="267"/>
      <c r="O266" s="267"/>
      <c r="P266" s="267"/>
      <c r="Q266" s="267"/>
      <c r="R266" s="267"/>
      <c r="S266" s="267"/>
      <c r="T266" s="267"/>
      <c r="U266" s="267"/>
      <c r="V266" s="267"/>
      <c r="W266" s="267"/>
      <c r="X266" s="267"/>
      <c r="Y266" s="267"/>
      <c r="Z266" s="267"/>
      <c r="AA266" s="267"/>
      <c r="AB266" s="267"/>
      <c r="AC266" s="267"/>
      <c r="AD266" s="267"/>
      <c r="AE266" s="267"/>
      <c r="AF266" s="267"/>
      <c r="AG266" s="267"/>
      <c r="AH266" s="267"/>
      <c r="AI266" s="267"/>
      <c r="AJ266" s="267"/>
      <c r="AK266" s="267"/>
      <c r="AL266" s="267"/>
      <c r="AM266" s="267"/>
      <c r="AN266" s="267"/>
      <c r="AO266" s="267"/>
      <c r="AP266" s="267"/>
      <c r="AQ266" s="267"/>
      <c r="AR266" s="267"/>
      <c r="AS266" s="267"/>
      <c r="AT266" s="267"/>
      <c r="AU266" s="267"/>
      <c r="AV266" s="267"/>
      <c r="AW266" s="267"/>
      <c r="AX266" s="267"/>
      <c r="AY266" s="267"/>
      <c r="AZ266" s="267"/>
      <c r="BA266" s="267"/>
      <c r="BB266" s="267"/>
      <c r="BC266" s="267"/>
      <c r="BD266" s="267"/>
      <c r="BE266" s="267"/>
      <c r="BF266" s="267"/>
      <c r="BG266" s="267"/>
      <c r="BH266" s="267"/>
      <c r="BI266" s="267"/>
      <c r="BJ266" s="267"/>
      <c r="BK266" s="267"/>
      <c r="BL266" s="267"/>
      <c r="BM266" s="267"/>
      <c r="BN266" s="267"/>
      <c r="BO266" s="267"/>
      <c r="BP266" s="267"/>
      <c r="BQ266" s="267"/>
      <c r="BR266" s="267"/>
      <c r="BS266" s="267"/>
      <c r="BT266" s="267"/>
      <c r="BU266" s="267"/>
      <c r="BV266" s="267"/>
      <c r="BW266" s="267"/>
      <c r="BX266" s="267"/>
      <c r="BY266" s="267"/>
      <c r="BZ266" s="267"/>
      <c r="CA266" s="267"/>
      <c r="CB266" s="267"/>
      <c r="CC266" s="267"/>
      <c r="CD266" s="267"/>
      <c r="CE266" s="267"/>
      <c r="CF266" s="267"/>
      <c r="CG266" s="267"/>
      <c r="CH266" s="267"/>
      <c r="CI266" s="267"/>
      <c r="CJ266" s="267"/>
      <c r="CK266" s="267"/>
      <c r="CL266" s="267"/>
      <c r="CM266" s="267"/>
      <c r="CN266" s="267"/>
      <c r="CO266" s="267"/>
      <c r="CP266" s="267"/>
      <c r="CQ266" s="267"/>
      <c r="CR266" s="267"/>
      <c r="CS266" s="267"/>
      <c r="CT266" s="267"/>
      <c r="CU266" s="267"/>
      <c r="CV266" s="267"/>
      <c r="CW266" s="267"/>
      <c r="CX266" s="267"/>
      <c r="CY266" s="267"/>
      <c r="CZ266" s="267"/>
      <c r="DA266" s="267"/>
      <c r="DB266" s="267"/>
      <c r="DC266" s="267"/>
      <c r="DD266" s="267"/>
      <c r="DE266" s="267"/>
      <c r="DF266" s="267"/>
      <c r="DG266" s="267"/>
      <c r="DH266" s="267"/>
      <c r="DI266" s="267"/>
      <c r="DJ266" s="267"/>
      <c r="DK266" s="267"/>
      <c r="DL266" s="267"/>
      <c r="DM266" s="267"/>
      <c r="DN266" s="267"/>
      <c r="DO266" s="267"/>
      <c r="DP266" s="267"/>
      <c r="DQ266" s="267"/>
      <c r="DR266" s="267"/>
      <c r="DS266" s="267"/>
      <c r="DT266" s="267"/>
      <c r="DU266" s="267"/>
      <c r="DV266" s="267"/>
      <c r="DW266" s="267"/>
      <c r="DX266" s="267"/>
      <c r="DY266" s="267"/>
      <c r="DZ266" s="267"/>
      <c r="EA266" s="267"/>
      <c r="EB266" s="267"/>
      <c r="EC266" s="267"/>
      <c r="ED266" s="267"/>
      <c r="EE266" s="267"/>
      <c r="EF266" s="267"/>
      <c r="EG266" s="267"/>
      <c r="EH266" s="267"/>
      <c r="EI266" s="267"/>
      <c r="EJ266" s="267"/>
      <c r="EK266" s="267"/>
      <c r="EL266" s="267"/>
      <c r="EM266" s="267"/>
      <c r="EN266" s="267"/>
      <c r="EO266" s="267"/>
      <c r="EP266" s="267"/>
      <c r="EQ266" s="267"/>
      <c r="ER266" s="267"/>
      <c r="ES266" s="267"/>
      <c r="ET266" s="267"/>
      <c r="EU266" s="267"/>
      <c r="EV266" s="267"/>
      <c r="EW266" s="267"/>
      <c r="EX266" s="267"/>
      <c r="EY266" s="267"/>
      <c r="EZ266" s="267"/>
      <c r="FA266" s="267"/>
      <c r="FB266" s="267"/>
      <c r="FC266" s="267"/>
      <c r="FD266" s="267"/>
      <c r="FE266" s="267"/>
      <c r="FF266" s="267"/>
      <c r="FG266" s="267"/>
      <c r="FH266" s="267"/>
      <c r="FI266" s="267"/>
      <c r="FJ266" s="267"/>
      <c r="FK266" s="267"/>
      <c r="FL266" s="267"/>
      <c r="FM266" s="267"/>
      <c r="FN266" s="267"/>
      <c r="FO266" s="267"/>
      <c r="FP266" s="267"/>
      <c r="FQ266" s="267"/>
      <c r="FR266" s="267"/>
      <c r="FS266" s="267"/>
      <c r="FT266" s="267"/>
      <c r="FU266" s="267"/>
      <c r="FV266" s="267"/>
      <c r="FW266" s="267"/>
      <c r="FX266" s="267"/>
      <c r="FY266" s="267"/>
      <c r="FZ266" s="267"/>
      <c r="GA266" s="267"/>
      <c r="GB266" s="267"/>
      <c r="GC266" s="267"/>
      <c r="GD266" s="267"/>
      <c r="GE266" s="267"/>
      <c r="GF266" s="267"/>
      <c r="GG266" s="267"/>
      <c r="GH266" s="267"/>
      <c r="GI266" s="267"/>
      <c r="GJ266" s="267"/>
      <c r="GK266" s="267"/>
      <c r="GL266" s="267"/>
      <c r="GM266" s="267"/>
      <c r="GN266" s="267"/>
      <c r="GO266" s="267"/>
      <c r="GP266" s="267"/>
      <c r="GQ266" s="267"/>
      <c r="GR266" s="267"/>
      <c r="GS266" s="267"/>
      <c r="GT266" s="267"/>
      <c r="GU266" s="267"/>
      <c r="GV266" s="267"/>
      <c r="GW266" s="267"/>
      <c r="GX266" s="267"/>
      <c r="GY266" s="267"/>
      <c r="GZ266" s="267"/>
      <c r="HA266" s="267"/>
      <c r="HB266" s="267"/>
      <c r="HC266" s="267"/>
      <c r="HD266" s="267"/>
      <c r="HE266" s="267"/>
      <c r="HF266" s="267"/>
      <c r="HG266" s="267"/>
      <c r="HH266" s="267"/>
      <c r="HI266" s="267"/>
      <c r="HJ266" s="267"/>
      <c r="HK266" s="267"/>
      <c r="HL266" s="267"/>
      <c r="HM266" s="267"/>
      <c r="HN266" s="267"/>
      <c r="HO266" s="267"/>
      <c r="HP266" s="267"/>
      <c r="HQ266" s="267"/>
      <c r="HR266" s="267"/>
      <c r="HS266" s="267"/>
      <c r="HT266" s="267"/>
      <c r="HU266" s="267"/>
      <c r="HV266" s="267"/>
      <c r="HW266" s="267"/>
      <c r="HX266" s="267"/>
      <c r="HY266" s="267"/>
      <c r="HZ266" s="267"/>
      <c r="IA266" s="267"/>
      <c r="IB266" s="267"/>
      <c r="IC266" s="267"/>
      <c r="ID266" s="267"/>
      <c r="IE266" s="267"/>
      <c r="IF266" s="267"/>
      <c r="IG266" s="267"/>
      <c r="IH266" s="267"/>
      <c r="II266" s="267"/>
      <c r="IJ266" s="267"/>
      <c r="IK266" s="267"/>
      <c r="IL266" s="267"/>
      <c r="IM266" s="267"/>
      <c r="IN266" s="267"/>
      <c r="IO266" s="267"/>
      <c r="IP266" s="267"/>
      <c r="IQ266" s="267"/>
      <c r="IR266" s="267"/>
      <c r="IS266" s="267"/>
      <c r="IT266" s="267"/>
      <c r="IU266" s="267"/>
      <c r="IV266" s="267"/>
      <c r="IW266" s="267"/>
      <c r="IX266" s="267"/>
      <c r="IY266" s="267"/>
      <c r="IZ266" s="267"/>
      <c r="JA266" s="267"/>
      <c r="JB266" s="267"/>
      <c r="JC266" s="267"/>
      <c r="JD266" s="267"/>
      <c r="JE266" s="267"/>
      <c r="JF266" s="267"/>
      <c r="JG266" s="267"/>
      <c r="JH266" s="267"/>
      <c r="JI266" s="267"/>
      <c r="JJ266" s="267"/>
      <c r="JK266" s="267"/>
      <c r="JL266" s="267"/>
      <c r="JM266" s="267"/>
      <c r="JN266" s="267"/>
      <c r="JO266" s="267"/>
      <c r="JP266" s="267"/>
      <c r="JQ266" s="267"/>
      <c r="JR266" s="267"/>
      <c r="JS266" s="267"/>
      <c r="JT266" s="267"/>
      <c r="JU266" s="267"/>
      <c r="JV266" s="267"/>
      <c r="JW266" s="267"/>
      <c r="JX266" s="267"/>
      <c r="JY266" s="267"/>
      <c r="JZ266" s="267"/>
      <c r="KA266" s="267"/>
      <c r="KB266" s="267"/>
      <c r="KC266" s="267"/>
      <c r="KD266" s="267"/>
      <c r="KE266" s="267"/>
      <c r="KF266" s="267"/>
      <c r="KG266" s="267"/>
      <c r="KH266" s="267"/>
      <c r="KI266" s="267"/>
      <c r="KJ266" s="267"/>
      <c r="KK266" s="267"/>
      <c r="KL266" s="267"/>
      <c r="KM266" s="267"/>
      <c r="KN266" s="267"/>
      <c r="KO266" s="267"/>
      <c r="KP266" s="267"/>
      <c r="KQ266" s="267"/>
      <c r="KR266" s="267"/>
      <c r="KS266" s="267"/>
      <c r="KT266" s="267"/>
      <c r="KU266" s="267"/>
      <c r="KV266" s="267"/>
      <c r="KW266" s="267"/>
      <c r="KX266" s="267"/>
      <c r="KY266" s="267"/>
      <c r="KZ266" s="267"/>
      <c r="LA266" s="267"/>
      <c r="LB266" s="267"/>
      <c r="LC266" s="267"/>
      <c r="LD266" s="267"/>
      <c r="LE266" s="267"/>
      <c r="LF266" s="267"/>
      <c r="LG266" s="267"/>
      <c r="LH266" s="267"/>
      <c r="LI266" s="267"/>
      <c r="LJ266" s="267"/>
      <c r="LK266" s="267"/>
      <c r="LL266" s="267"/>
      <c r="LM266" s="267"/>
      <c r="LN266" s="267"/>
      <c r="LO266" s="267"/>
      <c r="LP266" s="267"/>
      <c r="LQ266" s="267"/>
      <c r="LR266" s="267"/>
      <c r="LS266" s="267"/>
      <c r="LT266" s="267"/>
      <c r="LU266" s="267"/>
      <c r="LV266" s="267"/>
      <c r="LW266" s="267"/>
      <c r="LX266" s="267"/>
      <c r="LY266" s="267"/>
      <c r="LZ266" s="267"/>
      <c r="MA266" s="267"/>
      <c r="MB266" s="267"/>
      <c r="MC266" s="267"/>
      <c r="MD266" s="267"/>
      <c r="ME266" s="267"/>
      <c r="MF266" s="267"/>
      <c r="MG266" s="267"/>
      <c r="MH266" s="267"/>
      <c r="MI266" s="267"/>
      <c r="MJ266" s="267"/>
      <c r="MK266" s="267"/>
      <c r="ML266" s="267"/>
      <c r="MM266" s="267"/>
      <c r="MN266" s="267"/>
      <c r="MO266" s="267"/>
      <c r="MP266" s="267"/>
      <c r="MQ266" s="267"/>
      <c r="MR266" s="267"/>
      <c r="MS266" s="267"/>
      <c r="MT266" s="267"/>
      <c r="MU266" s="267"/>
      <c r="MV266" s="267"/>
      <c r="MW266" s="267"/>
      <c r="MX266" s="267"/>
      <c r="MY266" s="267"/>
      <c r="MZ266" s="267"/>
      <c r="NA266" s="267"/>
      <c r="NB266" s="267"/>
      <c r="NC266" s="267"/>
      <c r="ND266" s="267"/>
      <c r="NE266" s="267"/>
      <c r="NF266" s="267"/>
      <c r="NG266" s="267"/>
      <c r="NH266" s="267"/>
      <c r="NI266" s="267"/>
      <c r="NJ266" s="267"/>
      <c r="NK266" s="267"/>
      <c r="NL266" s="267"/>
      <c r="NM266" s="267"/>
      <c r="NN266" s="267"/>
      <c r="NO266" s="267"/>
      <c r="NP266" s="267"/>
      <c r="NQ266" s="267"/>
      <c r="NR266" s="267"/>
      <c r="NS266" s="267"/>
      <c r="NT266" s="267"/>
      <c r="NU266" s="267"/>
      <c r="NV266" s="267"/>
      <c r="NW266" s="267"/>
      <c r="NX266" s="267"/>
      <c r="NY266" s="267"/>
      <c r="NZ266" s="267"/>
      <c r="OA266" s="267"/>
      <c r="OB266" s="267"/>
      <c r="OC266" s="267"/>
      <c r="OD266" s="267"/>
      <c r="OE266" s="267"/>
      <c r="OF266" s="267"/>
      <c r="OG266" s="267"/>
      <c r="OH266" s="267"/>
      <c r="OI266" s="267"/>
      <c r="OJ266" s="267"/>
      <c r="OK266" s="267"/>
      <c r="OL266" s="267"/>
      <c r="OM266" s="267"/>
      <c r="ON266" s="267"/>
      <c r="OO266" s="267"/>
      <c r="OP266" s="267"/>
      <c r="OQ266" s="267"/>
      <c r="OR266" s="267"/>
      <c r="OS266" s="267"/>
      <c r="OT266" s="267"/>
      <c r="OU266" s="267"/>
      <c r="OV266" s="267"/>
      <c r="OW266" s="267"/>
      <c r="OX266" s="267"/>
      <c r="OY266" s="267"/>
      <c r="OZ266" s="267"/>
      <c r="PA266" s="267"/>
      <c r="PB266" s="267"/>
      <c r="PC266" s="267"/>
      <c r="PD266" s="267"/>
      <c r="PE266" s="267"/>
      <c r="PF266" s="267"/>
      <c r="PG266" s="267"/>
      <c r="PH266" s="267"/>
      <c r="PI266" s="267"/>
      <c r="PJ266" s="267"/>
      <c r="PK266" s="267"/>
      <c r="PL266" s="267"/>
      <c r="PM266" s="267"/>
      <c r="PN266" s="267"/>
      <c r="PO266" s="267"/>
      <c r="PP266" s="267"/>
      <c r="PQ266" s="267"/>
      <c r="PR266" s="267"/>
      <c r="PS266" s="267"/>
      <c r="PT266" s="267"/>
      <c r="PU266" s="267"/>
      <c r="PV266" s="267"/>
      <c r="PW266" s="267"/>
      <c r="PX266" s="267"/>
      <c r="PY266" s="267"/>
      <c r="PZ266" s="267"/>
      <c r="QA266" s="267"/>
      <c r="QB266" s="267"/>
      <c r="QC266" s="267"/>
      <c r="QD266" s="267"/>
      <c r="QE266" s="267"/>
      <c r="QF266" s="267"/>
      <c r="QG266" s="267"/>
      <c r="QH266" s="267"/>
      <c r="QI266" s="267"/>
      <c r="QJ266" s="267"/>
      <c r="QK266" s="267"/>
      <c r="QL266" s="267"/>
      <c r="QM266" s="267"/>
      <c r="QN266" s="267"/>
      <c r="QO266" s="267"/>
      <c r="QP266" s="267"/>
      <c r="QQ266" s="267"/>
      <c r="QR266" s="267"/>
      <c r="QS266" s="267"/>
      <c r="QT266" s="267"/>
      <c r="QU266" s="267"/>
      <c r="QV266" s="267"/>
      <c r="QW266" s="267"/>
      <c r="QX266" s="267"/>
      <c r="QY266" s="267"/>
      <c r="QZ266" s="267"/>
      <c r="RA266" s="267"/>
      <c r="RB266" s="267"/>
      <c r="RC266" s="267"/>
      <c r="RD266" s="267"/>
      <c r="RE266" s="267"/>
      <c r="RF266" s="267"/>
      <c r="RG266" s="267"/>
      <c r="RH266" s="267"/>
      <c r="RI266" s="267"/>
      <c r="RJ266" s="267"/>
      <c r="RK266" s="267"/>
      <c r="RL266" s="267"/>
      <c r="RM266" s="267"/>
      <c r="RN266" s="267"/>
      <c r="RO266" s="267"/>
      <c r="RP266" s="267"/>
      <c r="RQ266" s="267"/>
      <c r="RR266" s="267"/>
      <c r="RS266" s="267"/>
      <c r="RT266" s="267"/>
      <c r="RU266" s="267"/>
      <c r="RV266" s="267"/>
      <c r="RW266" s="267"/>
      <c r="RX266" s="267"/>
      <c r="RY266" s="267"/>
      <c r="RZ266" s="267"/>
      <c r="SA266" s="267"/>
      <c r="SB266" s="267"/>
      <c r="SC266" s="267"/>
      <c r="SD266" s="267"/>
      <c r="SE266" s="267"/>
      <c r="SF266" s="267"/>
      <c r="SG266" s="267"/>
      <c r="SH266" s="267"/>
      <c r="SI266" s="267"/>
      <c r="SJ266" s="267"/>
      <c r="SK266" s="267"/>
      <c r="SL266" s="267"/>
      <c r="SM266" s="267"/>
      <c r="SN266" s="267"/>
      <c r="SO266" s="267"/>
      <c r="SP266" s="267"/>
      <c r="SQ266" s="267"/>
      <c r="SR266" s="267"/>
      <c r="SS266" s="267"/>
      <c r="ST266" s="267"/>
      <c r="SU266" s="267"/>
      <c r="SV266" s="267"/>
      <c r="SW266" s="267"/>
      <c r="SX266" s="267"/>
      <c r="SY266" s="267"/>
      <c r="SZ266" s="267"/>
      <c r="TA266" s="267"/>
      <c r="TB266" s="267"/>
      <c r="TC266" s="267"/>
      <c r="TD266" s="267"/>
      <c r="TE266" s="267"/>
      <c r="TF266" s="267"/>
      <c r="TG266" s="267"/>
      <c r="TH266" s="267"/>
      <c r="TI266" s="267"/>
      <c r="TJ266" s="267"/>
      <c r="TK266" s="267"/>
      <c r="TL266" s="267"/>
      <c r="TM266" s="267"/>
      <c r="TN266" s="267"/>
      <c r="TO266" s="267"/>
      <c r="TP266" s="267"/>
      <c r="TQ266" s="267"/>
      <c r="TR266" s="267"/>
      <c r="TS266" s="267"/>
      <c r="TT266" s="267"/>
      <c r="TU266" s="267"/>
      <c r="TV266" s="267"/>
      <c r="TW266" s="267"/>
      <c r="TX266" s="267"/>
      <c r="TY266" s="267"/>
      <c r="TZ266" s="267"/>
      <c r="UA266" s="267"/>
      <c r="UB266" s="267"/>
      <c r="UC266" s="267"/>
      <c r="UD266" s="267"/>
      <c r="UE266" s="267"/>
      <c r="UF266" s="267"/>
      <c r="UG266" s="267"/>
      <c r="UH266" s="267"/>
      <c r="UI266" s="267"/>
      <c r="UJ266" s="267"/>
      <c r="UK266" s="267"/>
      <c r="UL266" s="267"/>
      <c r="UM266" s="267"/>
      <c r="UN266" s="267"/>
      <c r="UO266" s="267"/>
      <c r="UP266" s="267"/>
      <c r="UQ266" s="267"/>
      <c r="UR266" s="267"/>
      <c r="US266" s="267"/>
      <c r="UT266" s="267"/>
      <c r="UU266" s="267"/>
      <c r="UV266" s="267"/>
      <c r="UW266" s="267"/>
      <c r="UX266" s="267"/>
      <c r="UY266" s="267"/>
      <c r="UZ266" s="267"/>
      <c r="VA266" s="267"/>
      <c r="VB266" s="267"/>
      <c r="VC266" s="267"/>
      <c r="VD266" s="267"/>
      <c r="VE266" s="267"/>
      <c r="VF266" s="267"/>
      <c r="VG266" s="267"/>
      <c r="VH266" s="267"/>
      <c r="VI266" s="267"/>
      <c r="VJ266" s="267"/>
      <c r="VK266" s="267"/>
      <c r="VL266" s="267"/>
      <c r="VM266" s="267"/>
      <c r="VN266" s="267"/>
      <c r="VO266" s="267"/>
      <c r="VP266" s="267"/>
      <c r="VQ266" s="267"/>
      <c r="VR266" s="267"/>
      <c r="VS266" s="267"/>
      <c r="VT266" s="267"/>
      <c r="VU266" s="267"/>
      <c r="VV266" s="267"/>
      <c r="VW266" s="267"/>
      <c r="VX266" s="267"/>
      <c r="VY266" s="267"/>
      <c r="VZ266" s="267"/>
      <c r="WA266" s="267"/>
      <c r="WB266" s="267"/>
      <c r="WC266" s="267"/>
      <c r="WD266" s="267"/>
      <c r="WE266" s="267"/>
      <c r="WF266" s="267"/>
      <c r="WG266" s="267"/>
      <c r="WH266" s="267"/>
      <c r="WI266" s="267"/>
      <c r="WJ266" s="267"/>
      <c r="WK266" s="267"/>
      <c r="WL266" s="267"/>
      <c r="WM266" s="267"/>
      <c r="WN266" s="267"/>
      <c r="WO266" s="267"/>
      <c r="WP266" s="267"/>
      <c r="WQ266" s="267"/>
      <c r="WR266" s="267"/>
      <c r="WS266" s="267"/>
      <c r="WT266" s="267"/>
      <c r="WU266" s="267"/>
      <c r="WV266" s="267"/>
      <c r="WW266" s="267"/>
      <c r="WX266" s="267"/>
      <c r="WY266" s="267"/>
      <c r="WZ266" s="267"/>
      <c r="XA266" s="267"/>
      <c r="XB266" s="267"/>
      <c r="XC266" s="267"/>
      <c r="XD266" s="267"/>
      <c r="XE266" s="267"/>
      <c r="XF266" s="267"/>
      <c r="XG266" s="267"/>
      <c r="XH266" s="267"/>
      <c r="XI266" s="267"/>
      <c r="XJ266" s="267"/>
      <c r="XK266" s="267"/>
      <c r="XL266" s="267"/>
      <c r="XM266" s="267"/>
      <c r="XN266" s="267"/>
      <c r="XO266" s="267"/>
      <c r="XP266" s="267"/>
      <c r="XQ266" s="267"/>
      <c r="XR266" s="267"/>
      <c r="XS266" s="267"/>
      <c r="XT266" s="267"/>
      <c r="XU266" s="267"/>
      <c r="XV266" s="267"/>
      <c r="XW266" s="267"/>
      <c r="XX266" s="267"/>
      <c r="XY266" s="267"/>
      <c r="XZ266" s="267"/>
      <c r="YA266" s="267"/>
      <c r="YB266" s="267"/>
      <c r="YC266" s="267"/>
      <c r="YD266" s="267"/>
      <c r="YE266" s="267"/>
      <c r="YF266" s="267"/>
      <c r="YG266" s="267"/>
      <c r="YH266" s="267"/>
      <c r="YI266" s="267"/>
      <c r="YJ266" s="267"/>
      <c r="YK266" s="267"/>
      <c r="YL266" s="267"/>
      <c r="YM266" s="267"/>
      <c r="YN266" s="267"/>
      <c r="YO266" s="267"/>
      <c r="YP266" s="267"/>
      <c r="YQ266" s="267"/>
      <c r="YR266" s="267"/>
      <c r="YS266" s="267"/>
      <c r="YT266" s="267"/>
      <c r="YU266" s="267"/>
      <c r="YV266" s="267"/>
      <c r="YW266" s="267"/>
      <c r="YX266" s="267"/>
      <c r="YY266" s="267"/>
      <c r="YZ266" s="267"/>
      <c r="ZA266" s="267"/>
      <c r="ZB266" s="267"/>
      <c r="ZC266" s="267"/>
      <c r="ZD266" s="267"/>
      <c r="ZE266" s="267"/>
      <c r="ZF266" s="267"/>
      <c r="ZG266" s="267"/>
      <c r="ZH266" s="267"/>
      <c r="ZI266" s="267"/>
      <c r="ZJ266" s="267"/>
      <c r="ZK266" s="267"/>
      <c r="ZL266" s="267"/>
      <c r="ZM266" s="267"/>
      <c r="ZN266" s="267"/>
      <c r="ZO266" s="267"/>
      <c r="ZP266" s="267"/>
      <c r="ZQ266" s="267"/>
      <c r="ZR266" s="267"/>
      <c r="ZS266" s="267"/>
      <c r="ZT266" s="267"/>
      <c r="ZU266" s="267"/>
      <c r="ZV266" s="267"/>
      <c r="ZW266" s="267"/>
      <c r="ZX266" s="267"/>
      <c r="ZY266" s="267"/>
      <c r="ZZ266" s="267"/>
      <c r="AAA266" s="267"/>
      <c r="AAB266" s="267"/>
      <c r="AAC266" s="267"/>
      <c r="AAD266" s="267"/>
      <c r="AAE266" s="267"/>
      <c r="AAF266" s="267"/>
      <c r="AAG266" s="267"/>
      <c r="AAH266" s="267"/>
      <c r="AAI266" s="267"/>
      <c r="AAJ266" s="267"/>
      <c r="AAK266" s="267"/>
      <c r="AAL266" s="267"/>
      <c r="AAM266" s="267"/>
      <c r="AAN266" s="267"/>
      <c r="AAO266" s="267"/>
      <c r="AAP266" s="267"/>
      <c r="AAQ266" s="267"/>
      <c r="AAR266" s="267"/>
      <c r="AAS266" s="267"/>
      <c r="AAT266" s="267"/>
      <c r="AAU266" s="267"/>
      <c r="AAV266" s="267"/>
      <c r="AAW266" s="267"/>
      <c r="AAX266" s="267"/>
      <c r="AAY266" s="267"/>
      <c r="AAZ266" s="267"/>
      <c r="ABA266" s="267"/>
      <c r="ABB266" s="267"/>
      <c r="ABC266" s="267"/>
      <c r="ABD266" s="267"/>
      <c r="ABE266" s="267"/>
      <c r="ABF266" s="267"/>
      <c r="ABG266" s="267"/>
      <c r="ABH266" s="267"/>
      <c r="ABI266" s="267"/>
      <c r="ABJ266" s="267"/>
      <c r="ABK266" s="267"/>
      <c r="ABL266" s="267"/>
      <c r="ABM266" s="267"/>
      <c r="ABN266" s="267"/>
      <c r="ABO266" s="267"/>
      <c r="ABP266" s="267"/>
      <c r="ABQ266" s="267"/>
      <c r="ABR266" s="267"/>
      <c r="ABS266" s="267"/>
      <c r="ABT266" s="267"/>
      <c r="ABU266" s="267"/>
      <c r="ABV266" s="267"/>
      <c r="ABW266" s="267"/>
      <c r="ABX266" s="267"/>
      <c r="ABY266" s="267"/>
      <c r="ABZ266" s="267"/>
      <c r="ACA266" s="267"/>
      <c r="ACB266" s="267"/>
      <c r="ACC266" s="267"/>
      <c r="ACD266" s="267"/>
      <c r="ACE266" s="267"/>
      <c r="ACF266" s="267"/>
      <c r="ACG266" s="267"/>
      <c r="ACH266" s="267"/>
      <c r="ACI266" s="267"/>
      <c r="ACJ266" s="267"/>
      <c r="ACK266" s="267"/>
      <c r="ACL266" s="267"/>
      <c r="ACM266" s="267"/>
      <c r="ACN266" s="267"/>
      <c r="ACO266" s="267"/>
      <c r="ACP266" s="267"/>
      <c r="ACQ266" s="267"/>
      <c r="ACR266" s="267"/>
      <c r="ACS266" s="267"/>
      <c r="ACT266" s="267"/>
      <c r="ACU266" s="267"/>
      <c r="ACV266" s="267"/>
      <c r="ACW266" s="267"/>
      <c r="ACX266" s="267"/>
      <c r="ACY266" s="267"/>
      <c r="ACZ266" s="267"/>
      <c r="ADA266" s="267"/>
      <c r="ADB266" s="267"/>
      <c r="ADC266" s="267"/>
      <c r="ADD266" s="267"/>
      <c r="ADE266" s="267"/>
      <c r="ADF266" s="267"/>
      <c r="ADG266" s="267"/>
      <c r="ADH266" s="267"/>
      <c r="ADI266" s="267"/>
      <c r="ADJ266" s="267"/>
      <c r="ADK266" s="267"/>
      <c r="ADL266" s="267"/>
      <c r="ADM266" s="267"/>
      <c r="ADN266" s="267"/>
      <c r="ADO266" s="267"/>
      <c r="ADP266" s="267"/>
      <c r="ADQ266" s="267"/>
      <c r="ADR266" s="267"/>
      <c r="ADS266" s="267"/>
      <c r="ADT266" s="267"/>
      <c r="ADU266" s="267"/>
      <c r="ADV266" s="267"/>
      <c r="ADW266" s="267"/>
      <c r="ADX266" s="267"/>
      <c r="ADY266" s="267"/>
      <c r="ADZ266" s="267"/>
      <c r="AEA266" s="267"/>
      <c r="AEB266" s="267"/>
      <c r="AEC266" s="267"/>
      <c r="AED266" s="267"/>
      <c r="AEE266" s="267"/>
      <c r="AEF266" s="267"/>
      <c r="AEG266" s="267"/>
      <c r="AEH266" s="267"/>
      <c r="AEI266" s="267"/>
      <c r="AEJ266" s="267"/>
      <c r="AEK266" s="267"/>
      <c r="AEL266" s="267"/>
      <c r="AEM266" s="267"/>
      <c r="AEN266" s="267"/>
      <c r="AEO266" s="267"/>
      <c r="AEP266" s="267"/>
      <c r="AEQ266" s="267"/>
      <c r="AER266" s="267"/>
      <c r="AES266" s="267"/>
      <c r="AET266" s="267"/>
      <c r="AEU266" s="267"/>
      <c r="AEV266" s="267"/>
      <c r="AEW266" s="267"/>
      <c r="AEX266" s="267"/>
      <c r="AEY266" s="267"/>
      <c r="AEZ266" s="267"/>
      <c r="AFA266" s="267"/>
      <c r="AFB266" s="267"/>
      <c r="AFC266" s="267"/>
      <c r="AFD266" s="267"/>
      <c r="AFE266" s="267"/>
      <c r="AFF266" s="267"/>
      <c r="AFG266" s="267"/>
      <c r="AFH266" s="267"/>
      <c r="AFI266" s="267"/>
      <c r="AFJ266" s="267"/>
      <c r="AFK266" s="267"/>
      <c r="AFL266" s="267"/>
      <c r="AFM266" s="267"/>
      <c r="AFN266" s="267"/>
      <c r="AFO266" s="267"/>
      <c r="AFP266" s="267"/>
      <c r="AFQ266" s="267"/>
      <c r="AFR266" s="267"/>
      <c r="AFS266" s="267"/>
      <c r="AFT266" s="267"/>
      <c r="AFU266" s="267"/>
      <c r="AFV266" s="267"/>
      <c r="AFW266" s="267"/>
      <c r="AFX266" s="267"/>
      <c r="AFY266" s="267"/>
      <c r="AFZ266" s="267"/>
      <c r="AGA266" s="267"/>
      <c r="AGB266" s="267"/>
      <c r="AGC266" s="267"/>
      <c r="AGD266" s="267"/>
      <c r="AGE266" s="267"/>
      <c r="AGF266" s="267"/>
      <c r="AGG266" s="267"/>
      <c r="AGH266" s="267"/>
      <c r="AGI266" s="267"/>
      <c r="AGJ266" s="267"/>
      <c r="AGK266" s="267"/>
      <c r="AGL266" s="267"/>
      <c r="AGM266" s="267"/>
      <c r="AGN266" s="267"/>
      <c r="AGO266" s="267"/>
      <c r="AGP266" s="267"/>
      <c r="AGQ266" s="267"/>
      <c r="AGR266" s="267"/>
      <c r="AGS266" s="267"/>
      <c r="AGT266" s="267"/>
      <c r="AGU266" s="267"/>
      <c r="AGV266" s="267"/>
      <c r="AGW266" s="267"/>
      <c r="AGX266" s="267"/>
      <c r="AGY266" s="267"/>
      <c r="AGZ266" s="267"/>
      <c r="AHA266" s="267"/>
      <c r="AHB266" s="267"/>
      <c r="AHC266" s="267"/>
      <c r="AHD266" s="267"/>
      <c r="AHE266" s="267"/>
      <c r="AHF266" s="267"/>
      <c r="AHG266" s="267"/>
      <c r="AHH266" s="267"/>
      <c r="AHI266" s="267"/>
      <c r="AHJ266" s="267"/>
      <c r="AHK266" s="267"/>
      <c r="AHL266" s="267"/>
      <c r="AHM266" s="267"/>
      <c r="AHN266" s="267"/>
      <c r="AHO266" s="267"/>
      <c r="AHP266" s="267"/>
      <c r="AHQ266" s="267"/>
      <c r="AHR266" s="267"/>
      <c r="AHS266" s="267"/>
      <c r="AHT266" s="267"/>
      <c r="AHU266" s="267"/>
      <c r="AHV266" s="267"/>
      <c r="AHW266" s="267"/>
      <c r="AHX266" s="267"/>
      <c r="AHY266" s="267"/>
      <c r="AHZ266" s="267"/>
      <c r="AIA266" s="267"/>
      <c r="AIB266" s="267"/>
      <c r="AIC266" s="267"/>
      <c r="AID266" s="267"/>
      <c r="AIE266" s="267"/>
      <c r="AIF266" s="267"/>
      <c r="AIG266" s="267"/>
      <c r="AIH266" s="267"/>
      <c r="AII266" s="267"/>
      <c r="AIJ266" s="267"/>
      <c r="AIK266" s="267"/>
      <c r="AIL266" s="267"/>
      <c r="AIM266" s="267"/>
      <c r="AIN266" s="267"/>
      <c r="AIO266" s="267"/>
      <c r="AIP266" s="267"/>
      <c r="AIQ266" s="267"/>
      <c r="AIR266" s="267"/>
      <c r="AIS266" s="267"/>
      <c r="AIT266" s="267"/>
      <c r="AIU266" s="267"/>
      <c r="AIV266" s="267"/>
      <c r="AIW266" s="267"/>
      <c r="AIX266" s="267"/>
      <c r="AIY266" s="267"/>
      <c r="AIZ266" s="267"/>
      <c r="AJA266" s="267"/>
      <c r="AJB266" s="267"/>
      <c r="AJC266" s="267"/>
      <c r="AJD266" s="267"/>
      <c r="AJE266" s="267"/>
      <c r="AJF266" s="267"/>
      <c r="AJG266" s="267"/>
      <c r="AJH266" s="267"/>
      <c r="AJI266" s="267"/>
      <c r="AJJ266" s="267"/>
      <c r="AJK266" s="267"/>
      <c r="AJL266" s="267"/>
      <c r="AJM266" s="267"/>
      <c r="AJN266" s="267"/>
      <c r="AJO266" s="267"/>
      <c r="AJP266" s="267"/>
      <c r="AJQ266" s="267"/>
      <c r="AJR266" s="267"/>
      <c r="AJS266" s="267"/>
      <c r="AJT266" s="267"/>
      <c r="AJU266" s="267"/>
      <c r="AJV266" s="267"/>
      <c r="AJW266" s="267"/>
      <c r="AJX266" s="267"/>
      <c r="AJY266" s="267"/>
      <c r="AJZ266" s="267"/>
      <c r="AKA266" s="267"/>
      <c r="AKB266" s="267"/>
      <c r="AKC266" s="267"/>
      <c r="AKD266" s="267"/>
      <c r="AKE266" s="267"/>
      <c r="AKF266" s="267"/>
      <c r="AKG266" s="267"/>
      <c r="AKH266" s="267"/>
      <c r="AKI266" s="267"/>
      <c r="AKJ266" s="267"/>
      <c r="AKK266" s="267"/>
      <c r="AKL266" s="267"/>
      <c r="AKM266" s="267"/>
      <c r="AKN266" s="267"/>
      <c r="AKO266" s="267"/>
      <c r="AKP266" s="267"/>
      <c r="AKQ266" s="267"/>
      <c r="AKR266" s="267"/>
      <c r="AKS266" s="267"/>
      <c r="AKT266" s="267"/>
      <c r="AKU266" s="267"/>
      <c r="AKV266" s="267"/>
      <c r="AKW266" s="267"/>
      <c r="AKX266" s="267"/>
      <c r="AKY266" s="267"/>
      <c r="AKZ266" s="267"/>
      <c r="ALA266" s="267"/>
      <c r="ALB266" s="267"/>
      <c r="ALC266" s="267"/>
      <c r="ALD266" s="267"/>
      <c r="ALE266" s="267"/>
      <c r="ALF266" s="267"/>
      <c r="ALG266" s="267"/>
      <c r="ALH266" s="267"/>
      <c r="ALI266" s="267"/>
      <c r="ALJ266" s="267"/>
      <c r="ALK266" s="267"/>
      <c r="ALL266" s="267"/>
      <c r="ALM266" s="267"/>
      <c r="ALN266" s="267"/>
      <c r="ALO266" s="267"/>
      <c r="ALP266" s="267"/>
      <c r="ALQ266" s="267"/>
      <c r="ALR266" s="267"/>
      <c r="ALS266" s="267"/>
      <c r="ALT266" s="267"/>
      <c r="ALU266" s="267"/>
      <c r="ALV266" s="267"/>
      <c r="ALW266" s="267"/>
      <c r="ALX266" s="267"/>
      <c r="ALY266" s="267"/>
      <c r="ALZ266" s="267"/>
      <c r="AMA266" s="267"/>
      <c r="AMB266" s="267"/>
      <c r="AMC266" s="267"/>
      <c r="AMD266" s="267"/>
      <c r="AME266" s="267"/>
      <c r="AMF266" s="267"/>
      <c r="AMG266" s="267"/>
      <c r="AMH266" s="267"/>
    </row>
    <row r="267" spans="1:1025" s="267" customFormat="1" ht="12.75">
      <c r="A267" s="1012" t="s">
        <v>2528</v>
      </c>
      <c r="B267" s="1007" t="s">
        <v>2529</v>
      </c>
      <c r="C267" s="1047">
        <v>93036351.239999995</v>
      </c>
      <c r="D267" s="1047">
        <v>108412803.27</v>
      </c>
      <c r="E267" s="1047">
        <v>201449154.50999999</v>
      </c>
      <c r="F267" s="1047">
        <v>119129552.39</v>
      </c>
      <c r="G267" s="1047">
        <v>82319602.120000005</v>
      </c>
      <c r="H267" s="1054">
        <f t="shared" si="4"/>
        <v>0.5913628810196192</v>
      </c>
      <c r="I267" s="1007"/>
      <c r="AMI267" s="239"/>
      <c r="AMJ267" s="239"/>
      <c r="AMK267" s="239"/>
    </row>
    <row r="268" spans="1:1025" s="267" customFormat="1" ht="12.75">
      <c r="A268" s="1012" t="s">
        <v>2530</v>
      </c>
      <c r="B268" s="1007" t="s">
        <v>397</v>
      </c>
      <c r="C268" s="1047">
        <v>10846889209.860001</v>
      </c>
      <c r="D268" s="1047">
        <v>-8679661944.5200005</v>
      </c>
      <c r="E268" s="1047">
        <v>2167227265.3400002</v>
      </c>
      <c r="F268" s="1047">
        <v>914126390.14999998</v>
      </c>
      <c r="G268" s="1047">
        <v>1253100875.1900001</v>
      </c>
      <c r="H268" s="1054">
        <f t="shared" si="4"/>
        <v>0.42179535333899998</v>
      </c>
      <c r="I268" s="1007"/>
      <c r="AMI268" s="239"/>
      <c r="AMJ268" s="239"/>
      <c r="AMK268" s="239"/>
    </row>
    <row r="269" spans="1:1025" s="267" customFormat="1" ht="12.75">
      <c r="A269" s="1012" t="s">
        <v>2531</v>
      </c>
      <c r="B269" s="1007" t="s">
        <v>2532</v>
      </c>
      <c r="C269" s="1047">
        <v>19164453199.459999</v>
      </c>
      <c r="D269" s="1047">
        <v>25435006838.099998</v>
      </c>
      <c r="E269" s="1047">
        <v>44599460037.559998</v>
      </c>
      <c r="F269" s="1047">
        <v>11743716323.25</v>
      </c>
      <c r="G269" s="1047">
        <v>32855743714.310001</v>
      </c>
      <c r="H269" s="1054">
        <f t="shared" si="4"/>
        <v>0.26331521308464007</v>
      </c>
      <c r="I269" s="1007"/>
      <c r="AMI269" s="239"/>
      <c r="AMJ269" s="239"/>
      <c r="AMK269" s="239"/>
    </row>
    <row r="270" spans="1:1025" s="267" customFormat="1" ht="12.75">
      <c r="A270" s="1055" t="s">
        <v>2533</v>
      </c>
      <c r="B270" s="1007" t="s">
        <v>383</v>
      </c>
      <c r="C270" s="1047">
        <v>16099584995.84</v>
      </c>
      <c r="D270" s="1047">
        <v>21365258930.490002</v>
      </c>
      <c r="E270" s="1047">
        <v>37464843926.330002</v>
      </c>
      <c r="F270" s="1047">
        <v>10779380591</v>
      </c>
      <c r="G270" s="1047">
        <v>26685463335.330002</v>
      </c>
      <c r="H270" s="1054">
        <f t="shared" si="4"/>
        <v>0.28771988513274799</v>
      </c>
      <c r="I270" s="1007"/>
      <c r="AMI270" s="239"/>
      <c r="AMJ270" s="239"/>
      <c r="AMK270" s="239"/>
    </row>
    <row r="271" spans="1:1025" s="267" customFormat="1" ht="12.75">
      <c r="A271" s="1012" t="s">
        <v>2534</v>
      </c>
      <c r="B271" s="1007" t="s">
        <v>383</v>
      </c>
      <c r="C271" s="1047">
        <v>16099584995.84</v>
      </c>
      <c r="D271" s="1047">
        <v>21365258930.490002</v>
      </c>
      <c r="E271" s="1047">
        <v>37464843926.330002</v>
      </c>
      <c r="F271" s="1047">
        <v>10779380591</v>
      </c>
      <c r="G271" s="1047">
        <v>26685463335.330002</v>
      </c>
      <c r="H271" s="1054">
        <f t="shared" si="4"/>
        <v>0.28771988513274799</v>
      </c>
      <c r="I271" s="1007"/>
      <c r="AMI271" s="239"/>
      <c r="AMJ271" s="239"/>
      <c r="AMK271" s="239"/>
    </row>
    <row r="272" spans="1:1025" s="267" customFormat="1" ht="12.75">
      <c r="A272" s="1055" t="s">
        <v>2535</v>
      </c>
      <c r="B272" s="1007" t="s">
        <v>8447</v>
      </c>
      <c r="C272" s="1047">
        <v>580250000</v>
      </c>
      <c r="D272" s="1047">
        <v>2151343309.8200002</v>
      </c>
      <c r="E272" s="1047">
        <v>2731593309.8200002</v>
      </c>
      <c r="F272" s="1047">
        <v>568915043.75</v>
      </c>
      <c r="G272" s="1047">
        <v>2162678266.0700002</v>
      </c>
      <c r="H272" s="1054">
        <f t="shared" si="4"/>
        <v>0.20827223500100348</v>
      </c>
      <c r="I272" s="1007"/>
      <c r="AMI272" s="239"/>
      <c r="AMJ272" s="239"/>
      <c r="AMK272" s="239"/>
    </row>
    <row r="273" spans="1:1025" s="267" customFormat="1" ht="12.75">
      <c r="A273" s="1012" t="s">
        <v>2536</v>
      </c>
      <c r="B273" s="1007" t="s">
        <v>8447</v>
      </c>
      <c r="C273" s="1047">
        <v>580250000</v>
      </c>
      <c r="D273" s="1047">
        <v>2151343309.8200002</v>
      </c>
      <c r="E273" s="1047">
        <v>2731593309.8200002</v>
      </c>
      <c r="F273" s="1047">
        <v>568915043.75</v>
      </c>
      <c r="G273" s="1047">
        <v>2162678266.0700002</v>
      </c>
      <c r="H273" s="1054">
        <f t="shared" si="4"/>
        <v>0.20827223500100348</v>
      </c>
      <c r="I273" s="1007"/>
      <c r="AMI273" s="239"/>
      <c r="AMJ273" s="239"/>
      <c r="AMK273" s="239"/>
    </row>
    <row r="274" spans="1:1025" s="267" customFormat="1" ht="12.75">
      <c r="A274" s="1055" t="s">
        <v>2537</v>
      </c>
      <c r="B274" s="1007" t="s">
        <v>382</v>
      </c>
      <c r="C274" s="1047">
        <v>10500000</v>
      </c>
      <c r="D274" s="1047">
        <v>996027528.38</v>
      </c>
      <c r="E274" s="1047">
        <v>1006527528.38</v>
      </c>
      <c r="F274" s="1047">
        <v>51142759</v>
      </c>
      <c r="G274" s="1047">
        <v>955384769.38</v>
      </c>
      <c r="H274" s="1054">
        <f t="shared" si="4"/>
        <v>5.0811088179887103E-2</v>
      </c>
      <c r="I274" s="1007"/>
      <c r="AMI274" s="239"/>
      <c r="AMJ274" s="239"/>
      <c r="AMK274" s="239"/>
    </row>
    <row r="275" spans="1:1025" s="267" customFormat="1" ht="12.75">
      <c r="A275" s="1012" t="s">
        <v>2538</v>
      </c>
      <c r="B275" s="1007" t="s">
        <v>382</v>
      </c>
      <c r="C275" s="1047">
        <v>10500000</v>
      </c>
      <c r="D275" s="1047">
        <v>996027528.38</v>
      </c>
      <c r="E275" s="1047">
        <v>1006527528.38</v>
      </c>
      <c r="F275" s="1047">
        <v>51142759</v>
      </c>
      <c r="G275" s="1047">
        <v>955384769.38</v>
      </c>
      <c r="H275" s="1054">
        <f t="shared" si="4"/>
        <v>5.0811088179887103E-2</v>
      </c>
      <c r="I275" s="1007"/>
      <c r="AMI275" s="239"/>
      <c r="AMJ275" s="239"/>
      <c r="AMK275" s="239"/>
    </row>
    <row r="276" spans="1:1025" s="267" customFormat="1" ht="12.75">
      <c r="A276" s="1012" t="s">
        <v>2539</v>
      </c>
      <c r="B276" s="1007" t="s">
        <v>8448</v>
      </c>
      <c r="C276" s="1047">
        <v>2474118203.6199999</v>
      </c>
      <c r="D276" s="1047">
        <v>922377069.40999997</v>
      </c>
      <c r="E276" s="1047">
        <v>3396495273.0300002</v>
      </c>
      <c r="F276" s="1047">
        <v>344277929.5</v>
      </c>
      <c r="G276" s="1047">
        <v>3052217343.5300002</v>
      </c>
      <c r="H276" s="1054">
        <f t="shared" si="4"/>
        <v>0.10136269943719692</v>
      </c>
      <c r="I276" s="1007"/>
      <c r="AMI276" s="239"/>
      <c r="AMJ276" s="239"/>
      <c r="AMK276" s="239"/>
    </row>
    <row r="277" spans="1:1025" s="267" customFormat="1" ht="12.75">
      <c r="A277" s="1012" t="s">
        <v>2540</v>
      </c>
      <c r="B277" s="1007" t="s">
        <v>8448</v>
      </c>
      <c r="C277" s="1047">
        <v>2474118203.6199999</v>
      </c>
      <c r="D277" s="1047">
        <v>922377069.40999997</v>
      </c>
      <c r="E277" s="1047">
        <v>3396495273.0300002</v>
      </c>
      <c r="F277" s="1047">
        <v>344277929.5</v>
      </c>
      <c r="G277" s="1047">
        <v>3052217343.5300002</v>
      </c>
      <c r="H277" s="1054">
        <f t="shared" si="4"/>
        <v>0.10136269943719692</v>
      </c>
      <c r="I277" s="1007"/>
      <c r="AMI277" s="239"/>
      <c r="AMJ277" s="239"/>
      <c r="AMK277" s="239"/>
    </row>
    <row r="278" spans="1:1025" s="267" customFormat="1" ht="12.75">
      <c r="A278" s="1012" t="s">
        <v>2541</v>
      </c>
      <c r="B278" s="1007" t="s">
        <v>2542</v>
      </c>
      <c r="C278" s="1047">
        <v>291600000</v>
      </c>
      <c r="D278" s="1047">
        <v>390550000</v>
      </c>
      <c r="E278" s="1047">
        <v>682150000</v>
      </c>
      <c r="F278" s="1047">
        <v>377738490</v>
      </c>
      <c r="G278" s="1047">
        <v>304411510</v>
      </c>
      <c r="H278" s="1054">
        <f t="shared" si="4"/>
        <v>0.55374696181191818</v>
      </c>
      <c r="I278" s="1007"/>
      <c r="AMI278" s="239"/>
      <c r="AMJ278" s="239"/>
      <c r="AMK278" s="239"/>
    </row>
    <row r="279" spans="1:1025" s="267" customFormat="1" ht="12.75">
      <c r="A279" s="1055" t="s">
        <v>2543</v>
      </c>
      <c r="B279" s="1007" t="s">
        <v>5</v>
      </c>
      <c r="C279" s="1047">
        <v>165600000</v>
      </c>
      <c r="D279" s="1047">
        <v>228150000</v>
      </c>
      <c r="E279" s="1047">
        <v>393750000</v>
      </c>
      <c r="F279" s="1047">
        <v>105039000</v>
      </c>
      <c r="G279" s="1047">
        <v>288711000</v>
      </c>
      <c r="H279" s="1054">
        <f t="shared" si="4"/>
        <v>0.26676571428571427</v>
      </c>
      <c r="I279" s="1007"/>
      <c r="AMI279" s="239"/>
      <c r="AMJ279" s="239"/>
      <c r="AMK279" s="239"/>
    </row>
    <row r="280" spans="1:1025" s="267" customFormat="1" ht="12.75">
      <c r="A280" s="1012" t="s">
        <v>2544</v>
      </c>
      <c r="B280" s="1007" t="s">
        <v>5</v>
      </c>
      <c r="C280" s="1047">
        <v>165600000</v>
      </c>
      <c r="D280" s="1047">
        <v>228150000</v>
      </c>
      <c r="E280" s="1047">
        <v>393750000</v>
      </c>
      <c r="F280" s="1047">
        <v>105039000</v>
      </c>
      <c r="G280" s="1047">
        <v>288711000</v>
      </c>
      <c r="H280" s="1054">
        <f t="shared" si="4"/>
        <v>0.26676571428571427</v>
      </c>
      <c r="I280" s="1007"/>
      <c r="AMI280" s="239"/>
      <c r="AMJ280" s="239"/>
      <c r="AMK280" s="239"/>
    </row>
    <row r="281" spans="1:1025" s="267" customFormat="1" ht="12.75">
      <c r="A281" s="1055" t="s">
        <v>2545</v>
      </c>
      <c r="B281" s="1007" t="s">
        <v>405</v>
      </c>
      <c r="C281" s="1047">
        <v>1000000</v>
      </c>
      <c r="D281" s="1047">
        <v>287400000</v>
      </c>
      <c r="E281" s="1047">
        <v>288400000</v>
      </c>
      <c r="F281" s="1047">
        <v>272699490</v>
      </c>
      <c r="G281" s="1047">
        <v>15700510</v>
      </c>
      <c r="H281" s="1054">
        <f t="shared" si="4"/>
        <v>0.94555995145631067</v>
      </c>
      <c r="I281" s="1007"/>
      <c r="AMI281" s="239"/>
      <c r="AMJ281" s="239"/>
      <c r="AMK281" s="239"/>
    </row>
    <row r="282" spans="1:1025" s="267" customFormat="1" ht="12.75">
      <c r="A282" s="1012" t="s">
        <v>2546</v>
      </c>
      <c r="B282" s="1007" t="s">
        <v>405</v>
      </c>
      <c r="C282" s="1047">
        <v>1000000</v>
      </c>
      <c r="D282" s="1047">
        <v>287400000</v>
      </c>
      <c r="E282" s="1047">
        <v>288400000</v>
      </c>
      <c r="F282" s="1047">
        <v>272699490</v>
      </c>
      <c r="G282" s="1047">
        <v>15700510</v>
      </c>
      <c r="H282" s="1054">
        <f t="shared" si="4"/>
        <v>0.94555995145631067</v>
      </c>
      <c r="I282" s="1007"/>
      <c r="AMI282" s="239"/>
      <c r="AMJ282" s="239"/>
      <c r="AMK282" s="239"/>
    </row>
    <row r="283" spans="1:1025" s="239" customFormat="1" ht="12.75">
      <c r="A283" s="1012" t="s">
        <v>2547</v>
      </c>
      <c r="B283" s="1007" t="s">
        <v>2548</v>
      </c>
      <c r="C283" s="1047">
        <v>24500000</v>
      </c>
      <c r="D283" s="1047">
        <v>-21993000</v>
      </c>
      <c r="E283" s="1047">
        <v>2507000</v>
      </c>
      <c r="F283" s="1047">
        <v>2309780.4500000002</v>
      </c>
      <c r="G283" s="1047">
        <v>197219.55</v>
      </c>
      <c r="H283" s="1054">
        <f t="shared" si="4"/>
        <v>0.92133244914240131</v>
      </c>
      <c r="I283" s="1007"/>
      <c r="J283" s="267"/>
      <c r="K283" s="267"/>
      <c r="L283" s="267"/>
      <c r="M283" s="267"/>
      <c r="N283" s="267"/>
      <c r="O283" s="267"/>
      <c r="P283" s="267"/>
      <c r="Q283" s="267"/>
      <c r="R283" s="267"/>
      <c r="S283" s="267"/>
      <c r="T283" s="267"/>
      <c r="U283" s="267"/>
      <c r="V283" s="267"/>
      <c r="W283" s="267"/>
      <c r="X283" s="267"/>
      <c r="Y283" s="267"/>
      <c r="Z283" s="267"/>
      <c r="AA283" s="267"/>
      <c r="AB283" s="267"/>
      <c r="AC283" s="267"/>
      <c r="AD283" s="267"/>
      <c r="AE283" s="267"/>
      <c r="AF283" s="267"/>
      <c r="AG283" s="267"/>
      <c r="AH283" s="267"/>
      <c r="AI283" s="267"/>
      <c r="AJ283" s="267"/>
      <c r="AK283" s="267"/>
      <c r="AL283" s="267"/>
      <c r="AM283" s="267"/>
      <c r="AN283" s="267"/>
      <c r="AO283" s="267"/>
      <c r="AP283" s="267"/>
      <c r="AQ283" s="267"/>
      <c r="AR283" s="267"/>
      <c r="AS283" s="267"/>
      <c r="AT283" s="267"/>
      <c r="AU283" s="267"/>
      <c r="AV283" s="267"/>
      <c r="AW283" s="267"/>
      <c r="AX283" s="267"/>
      <c r="AY283" s="267"/>
      <c r="AZ283" s="267"/>
      <c r="BA283" s="267"/>
      <c r="BB283" s="267"/>
      <c r="BC283" s="267"/>
      <c r="BD283" s="267"/>
      <c r="BE283" s="267"/>
      <c r="BF283" s="267"/>
      <c r="BG283" s="267"/>
      <c r="BH283" s="267"/>
      <c r="BI283" s="267"/>
      <c r="BJ283" s="267"/>
      <c r="BK283" s="267"/>
      <c r="BL283" s="267"/>
      <c r="BM283" s="267"/>
      <c r="BN283" s="267"/>
      <c r="BO283" s="267"/>
      <c r="BP283" s="267"/>
      <c r="BQ283" s="267"/>
      <c r="BR283" s="267"/>
      <c r="BS283" s="267"/>
      <c r="BT283" s="267"/>
      <c r="BU283" s="267"/>
      <c r="BV283" s="267"/>
      <c r="BW283" s="267"/>
      <c r="BX283" s="267"/>
      <c r="BY283" s="267"/>
      <c r="BZ283" s="267"/>
      <c r="CA283" s="267"/>
      <c r="CB283" s="267"/>
      <c r="CC283" s="267"/>
      <c r="CD283" s="267"/>
      <c r="CE283" s="267"/>
      <c r="CF283" s="267"/>
      <c r="CG283" s="267"/>
      <c r="CH283" s="267"/>
      <c r="CI283" s="267"/>
      <c r="CJ283" s="267"/>
      <c r="CK283" s="267"/>
      <c r="CL283" s="267"/>
      <c r="CM283" s="267"/>
      <c r="CN283" s="267"/>
      <c r="CO283" s="267"/>
      <c r="CP283" s="267"/>
      <c r="CQ283" s="267"/>
      <c r="CR283" s="267"/>
      <c r="CS283" s="267"/>
      <c r="CT283" s="267"/>
      <c r="CU283" s="267"/>
      <c r="CV283" s="267"/>
      <c r="CW283" s="267"/>
      <c r="CX283" s="267"/>
      <c r="CY283" s="267"/>
      <c r="CZ283" s="267"/>
      <c r="DA283" s="267"/>
      <c r="DB283" s="267"/>
      <c r="DC283" s="267"/>
      <c r="DD283" s="267"/>
      <c r="DE283" s="267"/>
      <c r="DF283" s="267"/>
      <c r="DG283" s="267"/>
      <c r="DH283" s="267"/>
      <c r="DI283" s="267"/>
      <c r="DJ283" s="267"/>
      <c r="DK283" s="267"/>
      <c r="DL283" s="267"/>
      <c r="DM283" s="267"/>
      <c r="DN283" s="267"/>
      <c r="DO283" s="267"/>
      <c r="DP283" s="267"/>
      <c r="DQ283" s="267"/>
      <c r="DR283" s="267"/>
      <c r="DS283" s="267"/>
      <c r="DT283" s="267"/>
      <c r="DU283" s="267"/>
      <c r="DV283" s="267"/>
      <c r="DW283" s="267"/>
      <c r="DX283" s="267"/>
      <c r="DY283" s="267"/>
      <c r="DZ283" s="267"/>
      <c r="EA283" s="267"/>
      <c r="EB283" s="267"/>
      <c r="EC283" s="267"/>
      <c r="ED283" s="267"/>
      <c r="EE283" s="267"/>
      <c r="EF283" s="267"/>
      <c r="EG283" s="267"/>
      <c r="EH283" s="267"/>
      <c r="EI283" s="267"/>
      <c r="EJ283" s="267"/>
      <c r="EK283" s="267"/>
      <c r="EL283" s="267"/>
      <c r="EM283" s="267"/>
      <c r="EN283" s="267"/>
      <c r="EO283" s="267"/>
      <c r="EP283" s="267"/>
      <c r="EQ283" s="267"/>
      <c r="ER283" s="267"/>
      <c r="ES283" s="267"/>
      <c r="ET283" s="267"/>
      <c r="EU283" s="267"/>
      <c r="EV283" s="267"/>
      <c r="EW283" s="267"/>
      <c r="EX283" s="267"/>
      <c r="EY283" s="267"/>
      <c r="EZ283" s="267"/>
      <c r="FA283" s="267"/>
      <c r="FB283" s="267"/>
      <c r="FC283" s="267"/>
      <c r="FD283" s="267"/>
      <c r="FE283" s="267"/>
      <c r="FF283" s="267"/>
      <c r="FG283" s="267"/>
      <c r="FH283" s="267"/>
      <c r="FI283" s="267"/>
      <c r="FJ283" s="267"/>
      <c r="FK283" s="267"/>
      <c r="FL283" s="267"/>
      <c r="FM283" s="267"/>
      <c r="FN283" s="267"/>
      <c r="FO283" s="267"/>
      <c r="FP283" s="267"/>
      <c r="FQ283" s="267"/>
      <c r="FR283" s="267"/>
      <c r="FS283" s="267"/>
      <c r="FT283" s="267"/>
      <c r="FU283" s="267"/>
      <c r="FV283" s="267"/>
      <c r="FW283" s="267"/>
      <c r="FX283" s="267"/>
      <c r="FY283" s="267"/>
      <c r="FZ283" s="267"/>
      <c r="GA283" s="267"/>
      <c r="GB283" s="267"/>
      <c r="GC283" s="267"/>
      <c r="GD283" s="267"/>
      <c r="GE283" s="267"/>
      <c r="GF283" s="267"/>
      <c r="GG283" s="267"/>
      <c r="GH283" s="267"/>
      <c r="GI283" s="267"/>
      <c r="GJ283" s="267"/>
      <c r="GK283" s="267"/>
      <c r="GL283" s="267"/>
      <c r="GM283" s="267"/>
      <c r="GN283" s="267"/>
      <c r="GO283" s="267"/>
      <c r="GP283" s="267"/>
      <c r="GQ283" s="267"/>
      <c r="GR283" s="267"/>
      <c r="GS283" s="267"/>
      <c r="GT283" s="267"/>
      <c r="GU283" s="267"/>
      <c r="GV283" s="267"/>
      <c r="GW283" s="267"/>
      <c r="GX283" s="267"/>
      <c r="GY283" s="267"/>
      <c r="GZ283" s="267"/>
      <c r="HA283" s="267"/>
      <c r="HB283" s="267"/>
      <c r="HC283" s="267"/>
      <c r="HD283" s="267"/>
      <c r="HE283" s="267"/>
      <c r="HF283" s="267"/>
      <c r="HG283" s="267"/>
      <c r="HH283" s="267"/>
      <c r="HI283" s="267"/>
      <c r="HJ283" s="267"/>
      <c r="HK283" s="267"/>
      <c r="HL283" s="267"/>
      <c r="HM283" s="267"/>
      <c r="HN283" s="267"/>
      <c r="HO283" s="267"/>
      <c r="HP283" s="267"/>
      <c r="HQ283" s="267"/>
      <c r="HR283" s="267"/>
      <c r="HS283" s="267"/>
      <c r="HT283" s="267"/>
      <c r="HU283" s="267"/>
      <c r="HV283" s="267"/>
      <c r="HW283" s="267"/>
      <c r="HX283" s="267"/>
      <c r="HY283" s="267"/>
      <c r="HZ283" s="267"/>
      <c r="IA283" s="267"/>
      <c r="IB283" s="267"/>
      <c r="IC283" s="267"/>
      <c r="ID283" s="267"/>
      <c r="IE283" s="267"/>
      <c r="IF283" s="267"/>
      <c r="IG283" s="267"/>
      <c r="IH283" s="267"/>
      <c r="II283" s="267"/>
      <c r="IJ283" s="267"/>
      <c r="IK283" s="267"/>
      <c r="IL283" s="267"/>
      <c r="IM283" s="267"/>
      <c r="IN283" s="267"/>
      <c r="IO283" s="267"/>
      <c r="IP283" s="267"/>
      <c r="IQ283" s="267"/>
      <c r="IR283" s="267"/>
      <c r="IS283" s="267"/>
      <c r="IT283" s="267"/>
      <c r="IU283" s="267"/>
      <c r="IV283" s="267"/>
      <c r="IW283" s="267"/>
      <c r="IX283" s="267"/>
      <c r="IY283" s="267"/>
      <c r="IZ283" s="267"/>
      <c r="JA283" s="267"/>
      <c r="JB283" s="267"/>
      <c r="JC283" s="267"/>
      <c r="JD283" s="267"/>
      <c r="JE283" s="267"/>
      <c r="JF283" s="267"/>
      <c r="JG283" s="267"/>
      <c r="JH283" s="267"/>
      <c r="JI283" s="267"/>
      <c r="JJ283" s="267"/>
      <c r="JK283" s="267"/>
      <c r="JL283" s="267"/>
      <c r="JM283" s="267"/>
      <c r="JN283" s="267"/>
      <c r="JO283" s="267"/>
      <c r="JP283" s="267"/>
      <c r="JQ283" s="267"/>
      <c r="JR283" s="267"/>
      <c r="JS283" s="267"/>
      <c r="JT283" s="267"/>
      <c r="JU283" s="267"/>
      <c r="JV283" s="267"/>
      <c r="JW283" s="267"/>
      <c r="JX283" s="267"/>
      <c r="JY283" s="267"/>
      <c r="JZ283" s="267"/>
      <c r="KA283" s="267"/>
      <c r="KB283" s="267"/>
      <c r="KC283" s="267"/>
      <c r="KD283" s="267"/>
      <c r="KE283" s="267"/>
      <c r="KF283" s="267"/>
      <c r="KG283" s="267"/>
      <c r="KH283" s="267"/>
      <c r="KI283" s="267"/>
      <c r="KJ283" s="267"/>
      <c r="KK283" s="267"/>
      <c r="KL283" s="267"/>
      <c r="KM283" s="267"/>
      <c r="KN283" s="267"/>
      <c r="KO283" s="267"/>
      <c r="KP283" s="267"/>
      <c r="KQ283" s="267"/>
      <c r="KR283" s="267"/>
      <c r="KS283" s="267"/>
      <c r="KT283" s="267"/>
      <c r="KU283" s="267"/>
      <c r="KV283" s="267"/>
      <c r="KW283" s="267"/>
      <c r="KX283" s="267"/>
      <c r="KY283" s="267"/>
      <c r="KZ283" s="267"/>
      <c r="LA283" s="267"/>
      <c r="LB283" s="267"/>
      <c r="LC283" s="267"/>
      <c r="LD283" s="267"/>
      <c r="LE283" s="267"/>
      <c r="LF283" s="267"/>
      <c r="LG283" s="267"/>
      <c r="LH283" s="267"/>
      <c r="LI283" s="267"/>
      <c r="LJ283" s="267"/>
      <c r="LK283" s="267"/>
      <c r="LL283" s="267"/>
      <c r="LM283" s="267"/>
      <c r="LN283" s="267"/>
      <c r="LO283" s="267"/>
      <c r="LP283" s="267"/>
      <c r="LQ283" s="267"/>
      <c r="LR283" s="267"/>
      <c r="LS283" s="267"/>
      <c r="LT283" s="267"/>
      <c r="LU283" s="267"/>
      <c r="LV283" s="267"/>
      <c r="LW283" s="267"/>
      <c r="LX283" s="267"/>
      <c r="LY283" s="267"/>
      <c r="LZ283" s="267"/>
      <c r="MA283" s="267"/>
      <c r="MB283" s="267"/>
      <c r="MC283" s="267"/>
      <c r="MD283" s="267"/>
      <c r="ME283" s="267"/>
      <c r="MF283" s="267"/>
      <c r="MG283" s="267"/>
      <c r="MH283" s="267"/>
      <c r="MI283" s="267"/>
      <c r="MJ283" s="267"/>
      <c r="MK283" s="267"/>
      <c r="ML283" s="267"/>
      <c r="MM283" s="267"/>
      <c r="MN283" s="267"/>
      <c r="MO283" s="267"/>
      <c r="MP283" s="267"/>
      <c r="MQ283" s="267"/>
      <c r="MR283" s="267"/>
      <c r="MS283" s="267"/>
      <c r="MT283" s="267"/>
      <c r="MU283" s="267"/>
      <c r="MV283" s="267"/>
      <c r="MW283" s="267"/>
      <c r="MX283" s="267"/>
      <c r="MY283" s="267"/>
      <c r="MZ283" s="267"/>
      <c r="NA283" s="267"/>
      <c r="NB283" s="267"/>
      <c r="NC283" s="267"/>
      <c r="ND283" s="267"/>
      <c r="NE283" s="267"/>
      <c r="NF283" s="267"/>
      <c r="NG283" s="267"/>
      <c r="NH283" s="267"/>
      <c r="NI283" s="267"/>
      <c r="NJ283" s="267"/>
      <c r="NK283" s="267"/>
      <c r="NL283" s="267"/>
      <c r="NM283" s="267"/>
      <c r="NN283" s="267"/>
      <c r="NO283" s="267"/>
      <c r="NP283" s="267"/>
      <c r="NQ283" s="267"/>
      <c r="NR283" s="267"/>
      <c r="NS283" s="267"/>
      <c r="NT283" s="267"/>
      <c r="NU283" s="267"/>
      <c r="NV283" s="267"/>
      <c r="NW283" s="267"/>
      <c r="NX283" s="267"/>
      <c r="NY283" s="267"/>
      <c r="NZ283" s="267"/>
      <c r="OA283" s="267"/>
      <c r="OB283" s="267"/>
      <c r="OC283" s="267"/>
      <c r="OD283" s="267"/>
      <c r="OE283" s="267"/>
      <c r="OF283" s="267"/>
      <c r="OG283" s="267"/>
      <c r="OH283" s="267"/>
      <c r="OI283" s="267"/>
      <c r="OJ283" s="267"/>
      <c r="OK283" s="267"/>
      <c r="OL283" s="267"/>
      <c r="OM283" s="267"/>
      <c r="ON283" s="267"/>
      <c r="OO283" s="267"/>
      <c r="OP283" s="267"/>
      <c r="OQ283" s="267"/>
      <c r="OR283" s="267"/>
      <c r="OS283" s="267"/>
      <c r="OT283" s="267"/>
      <c r="OU283" s="267"/>
      <c r="OV283" s="267"/>
      <c r="OW283" s="267"/>
      <c r="OX283" s="267"/>
      <c r="OY283" s="267"/>
      <c r="OZ283" s="267"/>
      <c r="PA283" s="267"/>
      <c r="PB283" s="267"/>
      <c r="PC283" s="267"/>
      <c r="PD283" s="267"/>
      <c r="PE283" s="267"/>
      <c r="PF283" s="267"/>
      <c r="PG283" s="267"/>
      <c r="PH283" s="267"/>
      <c r="PI283" s="267"/>
      <c r="PJ283" s="267"/>
      <c r="PK283" s="267"/>
      <c r="PL283" s="267"/>
      <c r="PM283" s="267"/>
      <c r="PN283" s="267"/>
      <c r="PO283" s="267"/>
      <c r="PP283" s="267"/>
      <c r="PQ283" s="267"/>
      <c r="PR283" s="267"/>
      <c r="PS283" s="267"/>
      <c r="PT283" s="267"/>
      <c r="PU283" s="267"/>
      <c r="PV283" s="267"/>
      <c r="PW283" s="267"/>
      <c r="PX283" s="267"/>
      <c r="PY283" s="267"/>
      <c r="PZ283" s="267"/>
      <c r="QA283" s="267"/>
      <c r="QB283" s="267"/>
      <c r="QC283" s="267"/>
      <c r="QD283" s="267"/>
      <c r="QE283" s="267"/>
      <c r="QF283" s="267"/>
      <c r="QG283" s="267"/>
      <c r="QH283" s="267"/>
      <c r="QI283" s="267"/>
      <c r="QJ283" s="267"/>
      <c r="QK283" s="267"/>
      <c r="QL283" s="267"/>
      <c r="QM283" s="267"/>
      <c r="QN283" s="267"/>
      <c r="QO283" s="267"/>
      <c r="QP283" s="267"/>
      <c r="QQ283" s="267"/>
      <c r="QR283" s="267"/>
      <c r="QS283" s="267"/>
      <c r="QT283" s="267"/>
      <c r="QU283" s="267"/>
      <c r="QV283" s="267"/>
      <c r="QW283" s="267"/>
      <c r="QX283" s="267"/>
      <c r="QY283" s="267"/>
      <c r="QZ283" s="267"/>
      <c r="RA283" s="267"/>
      <c r="RB283" s="267"/>
      <c r="RC283" s="267"/>
      <c r="RD283" s="267"/>
      <c r="RE283" s="267"/>
      <c r="RF283" s="267"/>
      <c r="RG283" s="267"/>
      <c r="RH283" s="267"/>
      <c r="RI283" s="267"/>
      <c r="RJ283" s="267"/>
      <c r="RK283" s="267"/>
      <c r="RL283" s="267"/>
      <c r="RM283" s="267"/>
      <c r="RN283" s="267"/>
      <c r="RO283" s="267"/>
      <c r="RP283" s="267"/>
      <c r="RQ283" s="267"/>
      <c r="RR283" s="267"/>
      <c r="RS283" s="267"/>
      <c r="RT283" s="267"/>
      <c r="RU283" s="267"/>
      <c r="RV283" s="267"/>
      <c r="RW283" s="267"/>
      <c r="RX283" s="267"/>
      <c r="RY283" s="267"/>
      <c r="RZ283" s="267"/>
      <c r="SA283" s="267"/>
      <c r="SB283" s="267"/>
      <c r="SC283" s="267"/>
      <c r="SD283" s="267"/>
      <c r="SE283" s="267"/>
      <c r="SF283" s="267"/>
      <c r="SG283" s="267"/>
      <c r="SH283" s="267"/>
      <c r="SI283" s="267"/>
      <c r="SJ283" s="267"/>
      <c r="SK283" s="267"/>
      <c r="SL283" s="267"/>
      <c r="SM283" s="267"/>
      <c r="SN283" s="267"/>
      <c r="SO283" s="267"/>
      <c r="SP283" s="267"/>
      <c r="SQ283" s="267"/>
      <c r="SR283" s="267"/>
      <c r="SS283" s="267"/>
      <c r="ST283" s="267"/>
      <c r="SU283" s="267"/>
      <c r="SV283" s="267"/>
      <c r="SW283" s="267"/>
      <c r="SX283" s="267"/>
      <c r="SY283" s="267"/>
      <c r="SZ283" s="267"/>
      <c r="TA283" s="267"/>
      <c r="TB283" s="267"/>
      <c r="TC283" s="267"/>
      <c r="TD283" s="267"/>
      <c r="TE283" s="267"/>
      <c r="TF283" s="267"/>
      <c r="TG283" s="267"/>
      <c r="TH283" s="267"/>
      <c r="TI283" s="267"/>
      <c r="TJ283" s="267"/>
      <c r="TK283" s="267"/>
      <c r="TL283" s="267"/>
      <c r="TM283" s="267"/>
      <c r="TN283" s="267"/>
      <c r="TO283" s="267"/>
      <c r="TP283" s="267"/>
      <c r="TQ283" s="267"/>
      <c r="TR283" s="267"/>
      <c r="TS283" s="267"/>
      <c r="TT283" s="267"/>
      <c r="TU283" s="267"/>
      <c r="TV283" s="267"/>
      <c r="TW283" s="267"/>
      <c r="TX283" s="267"/>
      <c r="TY283" s="267"/>
      <c r="TZ283" s="267"/>
      <c r="UA283" s="267"/>
      <c r="UB283" s="267"/>
      <c r="UC283" s="267"/>
      <c r="UD283" s="267"/>
      <c r="UE283" s="267"/>
      <c r="UF283" s="267"/>
      <c r="UG283" s="267"/>
      <c r="UH283" s="267"/>
      <c r="UI283" s="267"/>
      <c r="UJ283" s="267"/>
      <c r="UK283" s="267"/>
      <c r="UL283" s="267"/>
      <c r="UM283" s="267"/>
      <c r="UN283" s="267"/>
      <c r="UO283" s="267"/>
      <c r="UP283" s="267"/>
      <c r="UQ283" s="267"/>
      <c r="UR283" s="267"/>
      <c r="US283" s="267"/>
      <c r="UT283" s="267"/>
      <c r="UU283" s="267"/>
      <c r="UV283" s="267"/>
      <c r="UW283" s="267"/>
      <c r="UX283" s="267"/>
      <c r="UY283" s="267"/>
      <c r="UZ283" s="267"/>
      <c r="VA283" s="267"/>
      <c r="VB283" s="267"/>
      <c r="VC283" s="267"/>
      <c r="VD283" s="267"/>
      <c r="VE283" s="267"/>
      <c r="VF283" s="267"/>
      <c r="VG283" s="267"/>
      <c r="VH283" s="267"/>
      <c r="VI283" s="267"/>
      <c r="VJ283" s="267"/>
      <c r="VK283" s="267"/>
      <c r="VL283" s="267"/>
      <c r="VM283" s="267"/>
      <c r="VN283" s="267"/>
      <c r="VO283" s="267"/>
      <c r="VP283" s="267"/>
      <c r="VQ283" s="267"/>
      <c r="VR283" s="267"/>
      <c r="VS283" s="267"/>
      <c r="VT283" s="267"/>
      <c r="VU283" s="267"/>
      <c r="VV283" s="267"/>
      <c r="VW283" s="267"/>
      <c r="VX283" s="267"/>
      <c r="VY283" s="267"/>
      <c r="VZ283" s="267"/>
      <c r="WA283" s="267"/>
      <c r="WB283" s="267"/>
      <c r="WC283" s="267"/>
      <c r="WD283" s="267"/>
      <c r="WE283" s="267"/>
      <c r="WF283" s="267"/>
      <c r="WG283" s="267"/>
      <c r="WH283" s="267"/>
      <c r="WI283" s="267"/>
      <c r="WJ283" s="267"/>
      <c r="WK283" s="267"/>
      <c r="WL283" s="267"/>
      <c r="WM283" s="267"/>
      <c r="WN283" s="267"/>
      <c r="WO283" s="267"/>
      <c r="WP283" s="267"/>
      <c r="WQ283" s="267"/>
      <c r="WR283" s="267"/>
      <c r="WS283" s="267"/>
      <c r="WT283" s="267"/>
      <c r="WU283" s="267"/>
      <c r="WV283" s="267"/>
      <c r="WW283" s="267"/>
      <c r="WX283" s="267"/>
      <c r="WY283" s="267"/>
      <c r="WZ283" s="267"/>
      <c r="XA283" s="267"/>
      <c r="XB283" s="267"/>
      <c r="XC283" s="267"/>
      <c r="XD283" s="267"/>
      <c r="XE283" s="267"/>
      <c r="XF283" s="267"/>
      <c r="XG283" s="267"/>
      <c r="XH283" s="267"/>
      <c r="XI283" s="267"/>
      <c r="XJ283" s="267"/>
      <c r="XK283" s="267"/>
      <c r="XL283" s="267"/>
      <c r="XM283" s="267"/>
      <c r="XN283" s="267"/>
      <c r="XO283" s="267"/>
      <c r="XP283" s="267"/>
      <c r="XQ283" s="267"/>
      <c r="XR283" s="267"/>
      <c r="XS283" s="267"/>
      <c r="XT283" s="267"/>
      <c r="XU283" s="267"/>
      <c r="XV283" s="267"/>
      <c r="XW283" s="267"/>
      <c r="XX283" s="267"/>
      <c r="XY283" s="267"/>
      <c r="XZ283" s="267"/>
      <c r="YA283" s="267"/>
      <c r="YB283" s="267"/>
      <c r="YC283" s="267"/>
      <c r="YD283" s="267"/>
      <c r="YE283" s="267"/>
      <c r="YF283" s="267"/>
      <c r="YG283" s="267"/>
      <c r="YH283" s="267"/>
      <c r="YI283" s="267"/>
      <c r="YJ283" s="267"/>
      <c r="YK283" s="267"/>
      <c r="YL283" s="267"/>
      <c r="YM283" s="267"/>
      <c r="YN283" s="267"/>
      <c r="YO283" s="267"/>
      <c r="YP283" s="267"/>
      <c r="YQ283" s="267"/>
      <c r="YR283" s="267"/>
      <c r="YS283" s="267"/>
      <c r="YT283" s="267"/>
      <c r="YU283" s="267"/>
      <c r="YV283" s="267"/>
      <c r="YW283" s="267"/>
      <c r="YX283" s="267"/>
      <c r="YY283" s="267"/>
      <c r="YZ283" s="267"/>
      <c r="ZA283" s="267"/>
      <c r="ZB283" s="267"/>
      <c r="ZC283" s="267"/>
      <c r="ZD283" s="267"/>
      <c r="ZE283" s="267"/>
      <c r="ZF283" s="267"/>
      <c r="ZG283" s="267"/>
      <c r="ZH283" s="267"/>
      <c r="ZI283" s="267"/>
      <c r="ZJ283" s="267"/>
      <c r="ZK283" s="267"/>
      <c r="ZL283" s="267"/>
      <c r="ZM283" s="267"/>
      <c r="ZN283" s="267"/>
      <c r="ZO283" s="267"/>
      <c r="ZP283" s="267"/>
      <c r="ZQ283" s="267"/>
      <c r="ZR283" s="267"/>
      <c r="ZS283" s="267"/>
      <c r="ZT283" s="267"/>
      <c r="ZU283" s="267"/>
      <c r="ZV283" s="267"/>
      <c r="ZW283" s="267"/>
      <c r="ZX283" s="267"/>
      <c r="ZY283" s="267"/>
      <c r="ZZ283" s="267"/>
      <c r="AAA283" s="267"/>
      <c r="AAB283" s="267"/>
      <c r="AAC283" s="267"/>
      <c r="AAD283" s="267"/>
      <c r="AAE283" s="267"/>
      <c r="AAF283" s="267"/>
      <c r="AAG283" s="267"/>
      <c r="AAH283" s="267"/>
      <c r="AAI283" s="267"/>
      <c r="AAJ283" s="267"/>
      <c r="AAK283" s="267"/>
      <c r="AAL283" s="267"/>
      <c r="AAM283" s="267"/>
      <c r="AAN283" s="267"/>
      <c r="AAO283" s="267"/>
      <c r="AAP283" s="267"/>
      <c r="AAQ283" s="267"/>
      <c r="AAR283" s="267"/>
      <c r="AAS283" s="267"/>
      <c r="AAT283" s="267"/>
      <c r="AAU283" s="267"/>
      <c r="AAV283" s="267"/>
      <c r="AAW283" s="267"/>
      <c r="AAX283" s="267"/>
      <c r="AAY283" s="267"/>
      <c r="AAZ283" s="267"/>
      <c r="ABA283" s="267"/>
      <c r="ABB283" s="267"/>
      <c r="ABC283" s="267"/>
      <c r="ABD283" s="267"/>
      <c r="ABE283" s="267"/>
      <c r="ABF283" s="267"/>
      <c r="ABG283" s="267"/>
      <c r="ABH283" s="267"/>
      <c r="ABI283" s="267"/>
      <c r="ABJ283" s="267"/>
      <c r="ABK283" s="267"/>
      <c r="ABL283" s="267"/>
      <c r="ABM283" s="267"/>
      <c r="ABN283" s="267"/>
      <c r="ABO283" s="267"/>
      <c r="ABP283" s="267"/>
      <c r="ABQ283" s="267"/>
      <c r="ABR283" s="267"/>
      <c r="ABS283" s="267"/>
      <c r="ABT283" s="267"/>
      <c r="ABU283" s="267"/>
      <c r="ABV283" s="267"/>
      <c r="ABW283" s="267"/>
      <c r="ABX283" s="267"/>
      <c r="ABY283" s="267"/>
      <c r="ABZ283" s="267"/>
      <c r="ACA283" s="267"/>
      <c r="ACB283" s="267"/>
      <c r="ACC283" s="267"/>
      <c r="ACD283" s="267"/>
      <c r="ACE283" s="267"/>
      <c r="ACF283" s="267"/>
      <c r="ACG283" s="267"/>
      <c r="ACH283" s="267"/>
      <c r="ACI283" s="267"/>
      <c r="ACJ283" s="267"/>
      <c r="ACK283" s="267"/>
      <c r="ACL283" s="267"/>
      <c r="ACM283" s="267"/>
      <c r="ACN283" s="267"/>
      <c r="ACO283" s="267"/>
      <c r="ACP283" s="267"/>
      <c r="ACQ283" s="267"/>
      <c r="ACR283" s="267"/>
      <c r="ACS283" s="267"/>
      <c r="ACT283" s="267"/>
      <c r="ACU283" s="267"/>
      <c r="ACV283" s="267"/>
      <c r="ACW283" s="267"/>
      <c r="ACX283" s="267"/>
      <c r="ACY283" s="267"/>
      <c r="ACZ283" s="267"/>
      <c r="ADA283" s="267"/>
      <c r="ADB283" s="267"/>
      <c r="ADC283" s="267"/>
      <c r="ADD283" s="267"/>
      <c r="ADE283" s="267"/>
      <c r="ADF283" s="267"/>
      <c r="ADG283" s="267"/>
      <c r="ADH283" s="267"/>
      <c r="ADI283" s="267"/>
      <c r="ADJ283" s="267"/>
      <c r="ADK283" s="267"/>
      <c r="ADL283" s="267"/>
      <c r="ADM283" s="267"/>
      <c r="ADN283" s="267"/>
      <c r="ADO283" s="267"/>
      <c r="ADP283" s="267"/>
      <c r="ADQ283" s="267"/>
      <c r="ADR283" s="267"/>
      <c r="ADS283" s="267"/>
      <c r="ADT283" s="267"/>
      <c r="ADU283" s="267"/>
      <c r="ADV283" s="267"/>
      <c r="ADW283" s="267"/>
      <c r="ADX283" s="267"/>
      <c r="ADY283" s="267"/>
      <c r="ADZ283" s="267"/>
      <c r="AEA283" s="267"/>
      <c r="AEB283" s="267"/>
      <c r="AEC283" s="267"/>
      <c r="AED283" s="267"/>
      <c r="AEE283" s="267"/>
      <c r="AEF283" s="267"/>
      <c r="AEG283" s="267"/>
      <c r="AEH283" s="267"/>
      <c r="AEI283" s="267"/>
      <c r="AEJ283" s="267"/>
      <c r="AEK283" s="267"/>
      <c r="AEL283" s="267"/>
      <c r="AEM283" s="267"/>
      <c r="AEN283" s="267"/>
      <c r="AEO283" s="267"/>
      <c r="AEP283" s="267"/>
      <c r="AEQ283" s="267"/>
      <c r="AER283" s="267"/>
      <c r="AES283" s="267"/>
      <c r="AET283" s="267"/>
      <c r="AEU283" s="267"/>
      <c r="AEV283" s="267"/>
      <c r="AEW283" s="267"/>
      <c r="AEX283" s="267"/>
      <c r="AEY283" s="267"/>
      <c r="AEZ283" s="267"/>
      <c r="AFA283" s="267"/>
      <c r="AFB283" s="267"/>
      <c r="AFC283" s="267"/>
      <c r="AFD283" s="267"/>
      <c r="AFE283" s="267"/>
      <c r="AFF283" s="267"/>
      <c r="AFG283" s="267"/>
      <c r="AFH283" s="267"/>
      <c r="AFI283" s="267"/>
      <c r="AFJ283" s="267"/>
      <c r="AFK283" s="267"/>
      <c r="AFL283" s="267"/>
      <c r="AFM283" s="267"/>
      <c r="AFN283" s="267"/>
      <c r="AFO283" s="267"/>
      <c r="AFP283" s="267"/>
      <c r="AFQ283" s="267"/>
      <c r="AFR283" s="267"/>
      <c r="AFS283" s="267"/>
      <c r="AFT283" s="267"/>
      <c r="AFU283" s="267"/>
      <c r="AFV283" s="267"/>
      <c r="AFW283" s="267"/>
      <c r="AFX283" s="267"/>
      <c r="AFY283" s="267"/>
      <c r="AFZ283" s="267"/>
      <c r="AGA283" s="267"/>
      <c r="AGB283" s="267"/>
      <c r="AGC283" s="267"/>
      <c r="AGD283" s="267"/>
      <c r="AGE283" s="267"/>
      <c r="AGF283" s="267"/>
      <c r="AGG283" s="267"/>
      <c r="AGH283" s="267"/>
      <c r="AGI283" s="267"/>
      <c r="AGJ283" s="267"/>
      <c r="AGK283" s="267"/>
      <c r="AGL283" s="267"/>
      <c r="AGM283" s="267"/>
      <c r="AGN283" s="267"/>
      <c r="AGO283" s="267"/>
      <c r="AGP283" s="267"/>
      <c r="AGQ283" s="267"/>
      <c r="AGR283" s="267"/>
      <c r="AGS283" s="267"/>
      <c r="AGT283" s="267"/>
      <c r="AGU283" s="267"/>
      <c r="AGV283" s="267"/>
      <c r="AGW283" s="267"/>
      <c r="AGX283" s="267"/>
      <c r="AGY283" s="267"/>
      <c r="AGZ283" s="267"/>
      <c r="AHA283" s="267"/>
      <c r="AHB283" s="267"/>
      <c r="AHC283" s="267"/>
      <c r="AHD283" s="267"/>
      <c r="AHE283" s="267"/>
      <c r="AHF283" s="267"/>
      <c r="AHG283" s="267"/>
      <c r="AHH283" s="267"/>
      <c r="AHI283" s="267"/>
      <c r="AHJ283" s="267"/>
      <c r="AHK283" s="267"/>
      <c r="AHL283" s="267"/>
      <c r="AHM283" s="267"/>
      <c r="AHN283" s="267"/>
      <c r="AHO283" s="267"/>
      <c r="AHP283" s="267"/>
      <c r="AHQ283" s="267"/>
      <c r="AHR283" s="267"/>
      <c r="AHS283" s="267"/>
      <c r="AHT283" s="267"/>
      <c r="AHU283" s="267"/>
      <c r="AHV283" s="267"/>
      <c r="AHW283" s="267"/>
      <c r="AHX283" s="267"/>
      <c r="AHY283" s="267"/>
      <c r="AHZ283" s="267"/>
      <c r="AIA283" s="267"/>
      <c r="AIB283" s="267"/>
      <c r="AIC283" s="267"/>
      <c r="AID283" s="267"/>
      <c r="AIE283" s="267"/>
      <c r="AIF283" s="267"/>
      <c r="AIG283" s="267"/>
      <c r="AIH283" s="267"/>
      <c r="AII283" s="267"/>
      <c r="AIJ283" s="267"/>
      <c r="AIK283" s="267"/>
      <c r="AIL283" s="267"/>
      <c r="AIM283" s="267"/>
      <c r="AIN283" s="267"/>
      <c r="AIO283" s="267"/>
      <c r="AIP283" s="267"/>
      <c r="AIQ283" s="267"/>
      <c r="AIR283" s="267"/>
      <c r="AIS283" s="267"/>
      <c r="AIT283" s="267"/>
      <c r="AIU283" s="267"/>
      <c r="AIV283" s="267"/>
      <c r="AIW283" s="267"/>
      <c r="AIX283" s="267"/>
      <c r="AIY283" s="267"/>
      <c r="AIZ283" s="267"/>
      <c r="AJA283" s="267"/>
      <c r="AJB283" s="267"/>
      <c r="AJC283" s="267"/>
      <c r="AJD283" s="267"/>
      <c r="AJE283" s="267"/>
      <c r="AJF283" s="267"/>
      <c r="AJG283" s="267"/>
      <c r="AJH283" s="267"/>
      <c r="AJI283" s="267"/>
      <c r="AJJ283" s="267"/>
      <c r="AJK283" s="267"/>
      <c r="AJL283" s="267"/>
      <c r="AJM283" s="267"/>
      <c r="AJN283" s="267"/>
      <c r="AJO283" s="267"/>
      <c r="AJP283" s="267"/>
      <c r="AJQ283" s="267"/>
      <c r="AJR283" s="267"/>
      <c r="AJS283" s="267"/>
      <c r="AJT283" s="267"/>
      <c r="AJU283" s="267"/>
      <c r="AJV283" s="267"/>
      <c r="AJW283" s="267"/>
      <c r="AJX283" s="267"/>
      <c r="AJY283" s="267"/>
      <c r="AJZ283" s="267"/>
      <c r="AKA283" s="267"/>
      <c r="AKB283" s="267"/>
      <c r="AKC283" s="267"/>
      <c r="AKD283" s="267"/>
      <c r="AKE283" s="267"/>
      <c r="AKF283" s="267"/>
      <c r="AKG283" s="267"/>
      <c r="AKH283" s="267"/>
      <c r="AKI283" s="267"/>
      <c r="AKJ283" s="267"/>
      <c r="AKK283" s="267"/>
      <c r="AKL283" s="267"/>
      <c r="AKM283" s="267"/>
      <c r="AKN283" s="267"/>
      <c r="AKO283" s="267"/>
      <c r="AKP283" s="267"/>
      <c r="AKQ283" s="267"/>
      <c r="AKR283" s="267"/>
      <c r="AKS283" s="267"/>
      <c r="AKT283" s="267"/>
      <c r="AKU283" s="267"/>
      <c r="AKV283" s="267"/>
      <c r="AKW283" s="267"/>
      <c r="AKX283" s="267"/>
      <c r="AKY283" s="267"/>
      <c r="AKZ283" s="267"/>
      <c r="ALA283" s="267"/>
      <c r="ALB283" s="267"/>
      <c r="ALC283" s="267"/>
      <c r="ALD283" s="267"/>
      <c r="ALE283" s="267"/>
      <c r="ALF283" s="267"/>
      <c r="ALG283" s="267"/>
      <c r="ALH283" s="267"/>
      <c r="ALI283" s="267"/>
      <c r="ALJ283" s="267"/>
      <c r="ALK283" s="267"/>
      <c r="ALL283" s="267"/>
      <c r="ALM283" s="267"/>
      <c r="ALN283" s="267"/>
      <c r="ALO283" s="267"/>
      <c r="ALP283" s="267"/>
      <c r="ALQ283" s="267"/>
      <c r="ALR283" s="267"/>
      <c r="ALS283" s="267"/>
      <c r="ALT283" s="267"/>
      <c r="ALU283" s="267"/>
      <c r="ALV283" s="267"/>
      <c r="ALW283" s="267"/>
      <c r="ALX283" s="267"/>
      <c r="ALY283" s="267"/>
      <c r="ALZ283" s="267"/>
      <c r="AMA283" s="267"/>
      <c r="AMB283" s="267"/>
      <c r="AMC283" s="267"/>
      <c r="AMD283" s="267"/>
      <c r="AME283" s="267"/>
      <c r="AMF283" s="267"/>
      <c r="AMG283" s="267"/>
      <c r="AMH283" s="267"/>
    </row>
    <row r="284" spans="1:1025" s="239" customFormat="1" ht="12.75">
      <c r="A284" s="1012" t="s">
        <v>2549</v>
      </c>
      <c r="B284" s="1007" t="s">
        <v>400</v>
      </c>
      <c r="C284" s="1047">
        <v>14000000</v>
      </c>
      <c r="D284" s="1047">
        <v>-11493000</v>
      </c>
      <c r="E284" s="1047">
        <v>2507000</v>
      </c>
      <c r="F284" s="1047">
        <v>2309780.4500000002</v>
      </c>
      <c r="G284" s="1047">
        <v>197219.55</v>
      </c>
      <c r="H284" s="1054">
        <f t="shared" si="4"/>
        <v>0.92133244914240131</v>
      </c>
      <c r="I284" s="1007"/>
      <c r="J284" s="267"/>
      <c r="K284" s="267"/>
      <c r="L284" s="267"/>
      <c r="M284" s="267"/>
      <c r="N284" s="267"/>
      <c r="O284" s="267"/>
      <c r="P284" s="267"/>
      <c r="Q284" s="267"/>
      <c r="R284" s="267"/>
      <c r="S284" s="267"/>
      <c r="T284" s="267"/>
      <c r="U284" s="267"/>
      <c r="V284" s="267"/>
      <c r="W284" s="267"/>
      <c r="X284" s="267"/>
      <c r="Y284" s="267"/>
      <c r="Z284" s="267"/>
      <c r="AA284" s="267"/>
      <c r="AB284" s="267"/>
      <c r="AC284" s="267"/>
      <c r="AD284" s="267"/>
      <c r="AE284" s="267"/>
      <c r="AF284" s="267"/>
      <c r="AG284" s="267"/>
      <c r="AH284" s="267"/>
      <c r="AI284" s="267"/>
      <c r="AJ284" s="267"/>
      <c r="AK284" s="267"/>
      <c r="AL284" s="267"/>
      <c r="AM284" s="267"/>
      <c r="AN284" s="267"/>
      <c r="AO284" s="267"/>
      <c r="AP284" s="267"/>
      <c r="AQ284" s="267"/>
      <c r="AR284" s="267"/>
      <c r="AS284" s="267"/>
      <c r="AT284" s="267"/>
      <c r="AU284" s="267"/>
      <c r="AV284" s="267"/>
      <c r="AW284" s="267"/>
      <c r="AX284" s="267"/>
      <c r="AY284" s="267"/>
      <c r="AZ284" s="267"/>
      <c r="BA284" s="267"/>
      <c r="BB284" s="267"/>
      <c r="BC284" s="267"/>
      <c r="BD284" s="267"/>
      <c r="BE284" s="267"/>
      <c r="BF284" s="267"/>
      <c r="BG284" s="267"/>
      <c r="BH284" s="267"/>
      <c r="BI284" s="267"/>
      <c r="BJ284" s="267"/>
      <c r="BK284" s="267"/>
      <c r="BL284" s="267"/>
      <c r="BM284" s="267"/>
      <c r="BN284" s="267"/>
      <c r="BO284" s="267"/>
      <c r="BP284" s="267"/>
      <c r="BQ284" s="267"/>
      <c r="BR284" s="267"/>
      <c r="BS284" s="267"/>
      <c r="BT284" s="267"/>
      <c r="BU284" s="267"/>
      <c r="BV284" s="267"/>
      <c r="BW284" s="267"/>
      <c r="BX284" s="267"/>
      <c r="BY284" s="267"/>
      <c r="BZ284" s="267"/>
      <c r="CA284" s="267"/>
      <c r="CB284" s="267"/>
      <c r="CC284" s="267"/>
      <c r="CD284" s="267"/>
      <c r="CE284" s="267"/>
      <c r="CF284" s="267"/>
      <c r="CG284" s="267"/>
      <c r="CH284" s="267"/>
      <c r="CI284" s="267"/>
      <c r="CJ284" s="267"/>
      <c r="CK284" s="267"/>
      <c r="CL284" s="267"/>
      <c r="CM284" s="267"/>
      <c r="CN284" s="267"/>
      <c r="CO284" s="267"/>
      <c r="CP284" s="267"/>
      <c r="CQ284" s="267"/>
      <c r="CR284" s="267"/>
      <c r="CS284" s="267"/>
      <c r="CT284" s="267"/>
      <c r="CU284" s="267"/>
      <c r="CV284" s="267"/>
      <c r="CW284" s="267"/>
      <c r="CX284" s="267"/>
      <c r="CY284" s="267"/>
      <c r="CZ284" s="267"/>
      <c r="DA284" s="267"/>
      <c r="DB284" s="267"/>
      <c r="DC284" s="267"/>
      <c r="DD284" s="267"/>
      <c r="DE284" s="267"/>
      <c r="DF284" s="267"/>
      <c r="DG284" s="267"/>
      <c r="DH284" s="267"/>
      <c r="DI284" s="267"/>
      <c r="DJ284" s="267"/>
      <c r="DK284" s="267"/>
      <c r="DL284" s="267"/>
      <c r="DM284" s="267"/>
      <c r="DN284" s="267"/>
      <c r="DO284" s="267"/>
      <c r="DP284" s="267"/>
      <c r="DQ284" s="267"/>
      <c r="DR284" s="267"/>
      <c r="DS284" s="267"/>
      <c r="DT284" s="267"/>
      <c r="DU284" s="267"/>
      <c r="DV284" s="267"/>
      <c r="DW284" s="267"/>
      <c r="DX284" s="267"/>
      <c r="DY284" s="267"/>
      <c r="DZ284" s="267"/>
      <c r="EA284" s="267"/>
      <c r="EB284" s="267"/>
      <c r="EC284" s="267"/>
      <c r="ED284" s="267"/>
      <c r="EE284" s="267"/>
      <c r="EF284" s="267"/>
      <c r="EG284" s="267"/>
      <c r="EH284" s="267"/>
      <c r="EI284" s="267"/>
      <c r="EJ284" s="267"/>
      <c r="EK284" s="267"/>
      <c r="EL284" s="267"/>
      <c r="EM284" s="267"/>
      <c r="EN284" s="267"/>
      <c r="EO284" s="267"/>
      <c r="EP284" s="267"/>
      <c r="EQ284" s="267"/>
      <c r="ER284" s="267"/>
      <c r="ES284" s="267"/>
      <c r="ET284" s="267"/>
      <c r="EU284" s="267"/>
      <c r="EV284" s="267"/>
      <c r="EW284" s="267"/>
      <c r="EX284" s="267"/>
      <c r="EY284" s="267"/>
      <c r="EZ284" s="267"/>
      <c r="FA284" s="267"/>
      <c r="FB284" s="267"/>
      <c r="FC284" s="267"/>
      <c r="FD284" s="267"/>
      <c r="FE284" s="267"/>
      <c r="FF284" s="267"/>
      <c r="FG284" s="267"/>
      <c r="FH284" s="267"/>
      <c r="FI284" s="267"/>
      <c r="FJ284" s="267"/>
      <c r="FK284" s="267"/>
      <c r="FL284" s="267"/>
      <c r="FM284" s="267"/>
      <c r="FN284" s="267"/>
      <c r="FO284" s="267"/>
      <c r="FP284" s="267"/>
      <c r="FQ284" s="267"/>
      <c r="FR284" s="267"/>
      <c r="FS284" s="267"/>
      <c r="FT284" s="267"/>
      <c r="FU284" s="267"/>
      <c r="FV284" s="267"/>
      <c r="FW284" s="267"/>
      <c r="FX284" s="267"/>
      <c r="FY284" s="267"/>
      <c r="FZ284" s="267"/>
      <c r="GA284" s="267"/>
      <c r="GB284" s="267"/>
      <c r="GC284" s="267"/>
      <c r="GD284" s="267"/>
      <c r="GE284" s="267"/>
      <c r="GF284" s="267"/>
      <c r="GG284" s="267"/>
      <c r="GH284" s="267"/>
      <c r="GI284" s="267"/>
      <c r="GJ284" s="267"/>
      <c r="GK284" s="267"/>
      <c r="GL284" s="267"/>
      <c r="GM284" s="267"/>
      <c r="GN284" s="267"/>
      <c r="GO284" s="267"/>
      <c r="GP284" s="267"/>
      <c r="GQ284" s="267"/>
      <c r="GR284" s="267"/>
      <c r="GS284" s="267"/>
      <c r="GT284" s="267"/>
      <c r="GU284" s="267"/>
      <c r="GV284" s="267"/>
      <c r="GW284" s="267"/>
      <c r="GX284" s="267"/>
      <c r="GY284" s="267"/>
      <c r="GZ284" s="267"/>
      <c r="HA284" s="267"/>
      <c r="HB284" s="267"/>
      <c r="HC284" s="267"/>
      <c r="HD284" s="267"/>
      <c r="HE284" s="267"/>
      <c r="HF284" s="267"/>
      <c r="HG284" s="267"/>
      <c r="HH284" s="267"/>
      <c r="HI284" s="267"/>
      <c r="HJ284" s="267"/>
      <c r="HK284" s="267"/>
      <c r="HL284" s="267"/>
      <c r="HM284" s="267"/>
      <c r="HN284" s="267"/>
      <c r="HO284" s="267"/>
      <c r="HP284" s="267"/>
      <c r="HQ284" s="267"/>
      <c r="HR284" s="267"/>
      <c r="HS284" s="267"/>
      <c r="HT284" s="267"/>
      <c r="HU284" s="267"/>
      <c r="HV284" s="267"/>
      <c r="HW284" s="267"/>
      <c r="HX284" s="267"/>
      <c r="HY284" s="267"/>
      <c r="HZ284" s="267"/>
      <c r="IA284" s="267"/>
      <c r="IB284" s="267"/>
      <c r="IC284" s="267"/>
      <c r="ID284" s="267"/>
      <c r="IE284" s="267"/>
      <c r="IF284" s="267"/>
      <c r="IG284" s="267"/>
      <c r="IH284" s="267"/>
      <c r="II284" s="267"/>
      <c r="IJ284" s="267"/>
      <c r="IK284" s="267"/>
      <c r="IL284" s="267"/>
      <c r="IM284" s="267"/>
      <c r="IN284" s="267"/>
      <c r="IO284" s="267"/>
      <c r="IP284" s="267"/>
      <c r="IQ284" s="267"/>
      <c r="IR284" s="267"/>
      <c r="IS284" s="267"/>
      <c r="IT284" s="267"/>
      <c r="IU284" s="267"/>
      <c r="IV284" s="267"/>
      <c r="IW284" s="267"/>
      <c r="IX284" s="267"/>
      <c r="IY284" s="267"/>
      <c r="IZ284" s="267"/>
      <c r="JA284" s="267"/>
      <c r="JB284" s="267"/>
      <c r="JC284" s="267"/>
      <c r="JD284" s="267"/>
      <c r="JE284" s="267"/>
      <c r="JF284" s="267"/>
      <c r="JG284" s="267"/>
      <c r="JH284" s="267"/>
      <c r="JI284" s="267"/>
      <c r="JJ284" s="267"/>
      <c r="JK284" s="267"/>
      <c r="JL284" s="267"/>
      <c r="JM284" s="267"/>
      <c r="JN284" s="267"/>
      <c r="JO284" s="267"/>
      <c r="JP284" s="267"/>
      <c r="JQ284" s="267"/>
      <c r="JR284" s="267"/>
      <c r="JS284" s="267"/>
      <c r="JT284" s="267"/>
      <c r="JU284" s="267"/>
      <c r="JV284" s="267"/>
      <c r="JW284" s="267"/>
      <c r="JX284" s="267"/>
      <c r="JY284" s="267"/>
      <c r="JZ284" s="267"/>
      <c r="KA284" s="267"/>
      <c r="KB284" s="267"/>
      <c r="KC284" s="267"/>
      <c r="KD284" s="267"/>
      <c r="KE284" s="267"/>
      <c r="KF284" s="267"/>
      <c r="KG284" s="267"/>
      <c r="KH284" s="267"/>
      <c r="KI284" s="267"/>
      <c r="KJ284" s="267"/>
      <c r="KK284" s="267"/>
      <c r="KL284" s="267"/>
      <c r="KM284" s="267"/>
      <c r="KN284" s="267"/>
      <c r="KO284" s="267"/>
      <c r="KP284" s="267"/>
      <c r="KQ284" s="267"/>
      <c r="KR284" s="267"/>
      <c r="KS284" s="267"/>
      <c r="KT284" s="267"/>
      <c r="KU284" s="267"/>
      <c r="KV284" s="267"/>
      <c r="KW284" s="267"/>
      <c r="KX284" s="267"/>
      <c r="KY284" s="267"/>
      <c r="KZ284" s="267"/>
      <c r="LA284" s="267"/>
      <c r="LB284" s="267"/>
      <c r="LC284" s="267"/>
      <c r="LD284" s="267"/>
      <c r="LE284" s="267"/>
      <c r="LF284" s="267"/>
      <c r="LG284" s="267"/>
      <c r="LH284" s="267"/>
      <c r="LI284" s="267"/>
      <c r="LJ284" s="267"/>
      <c r="LK284" s="267"/>
      <c r="LL284" s="267"/>
      <c r="LM284" s="267"/>
      <c r="LN284" s="267"/>
      <c r="LO284" s="267"/>
      <c r="LP284" s="267"/>
      <c r="LQ284" s="267"/>
      <c r="LR284" s="267"/>
      <c r="LS284" s="267"/>
      <c r="LT284" s="267"/>
      <c r="LU284" s="267"/>
      <c r="LV284" s="267"/>
      <c r="LW284" s="267"/>
      <c r="LX284" s="267"/>
      <c r="LY284" s="267"/>
      <c r="LZ284" s="267"/>
      <c r="MA284" s="267"/>
      <c r="MB284" s="267"/>
      <c r="MC284" s="267"/>
      <c r="MD284" s="267"/>
      <c r="ME284" s="267"/>
      <c r="MF284" s="267"/>
      <c r="MG284" s="267"/>
      <c r="MH284" s="267"/>
      <c r="MI284" s="267"/>
      <c r="MJ284" s="267"/>
      <c r="MK284" s="267"/>
      <c r="ML284" s="267"/>
      <c r="MM284" s="267"/>
      <c r="MN284" s="267"/>
      <c r="MO284" s="267"/>
      <c r="MP284" s="267"/>
      <c r="MQ284" s="267"/>
      <c r="MR284" s="267"/>
      <c r="MS284" s="267"/>
      <c r="MT284" s="267"/>
      <c r="MU284" s="267"/>
      <c r="MV284" s="267"/>
      <c r="MW284" s="267"/>
      <c r="MX284" s="267"/>
      <c r="MY284" s="267"/>
      <c r="MZ284" s="267"/>
      <c r="NA284" s="267"/>
      <c r="NB284" s="267"/>
      <c r="NC284" s="267"/>
      <c r="ND284" s="267"/>
      <c r="NE284" s="267"/>
      <c r="NF284" s="267"/>
      <c r="NG284" s="267"/>
      <c r="NH284" s="267"/>
      <c r="NI284" s="267"/>
      <c r="NJ284" s="267"/>
      <c r="NK284" s="267"/>
      <c r="NL284" s="267"/>
      <c r="NM284" s="267"/>
      <c r="NN284" s="267"/>
      <c r="NO284" s="267"/>
      <c r="NP284" s="267"/>
      <c r="NQ284" s="267"/>
      <c r="NR284" s="267"/>
      <c r="NS284" s="267"/>
      <c r="NT284" s="267"/>
      <c r="NU284" s="267"/>
      <c r="NV284" s="267"/>
      <c r="NW284" s="267"/>
      <c r="NX284" s="267"/>
      <c r="NY284" s="267"/>
      <c r="NZ284" s="267"/>
      <c r="OA284" s="267"/>
      <c r="OB284" s="267"/>
      <c r="OC284" s="267"/>
      <c r="OD284" s="267"/>
      <c r="OE284" s="267"/>
      <c r="OF284" s="267"/>
      <c r="OG284" s="267"/>
      <c r="OH284" s="267"/>
      <c r="OI284" s="267"/>
      <c r="OJ284" s="267"/>
      <c r="OK284" s="267"/>
      <c r="OL284" s="267"/>
      <c r="OM284" s="267"/>
      <c r="ON284" s="267"/>
      <c r="OO284" s="267"/>
      <c r="OP284" s="267"/>
      <c r="OQ284" s="267"/>
      <c r="OR284" s="267"/>
      <c r="OS284" s="267"/>
      <c r="OT284" s="267"/>
      <c r="OU284" s="267"/>
      <c r="OV284" s="267"/>
      <c r="OW284" s="267"/>
      <c r="OX284" s="267"/>
      <c r="OY284" s="267"/>
      <c r="OZ284" s="267"/>
      <c r="PA284" s="267"/>
      <c r="PB284" s="267"/>
      <c r="PC284" s="267"/>
      <c r="PD284" s="267"/>
      <c r="PE284" s="267"/>
      <c r="PF284" s="267"/>
      <c r="PG284" s="267"/>
      <c r="PH284" s="267"/>
      <c r="PI284" s="267"/>
      <c r="PJ284" s="267"/>
      <c r="PK284" s="267"/>
      <c r="PL284" s="267"/>
      <c r="PM284" s="267"/>
      <c r="PN284" s="267"/>
      <c r="PO284" s="267"/>
      <c r="PP284" s="267"/>
      <c r="PQ284" s="267"/>
      <c r="PR284" s="267"/>
      <c r="PS284" s="267"/>
      <c r="PT284" s="267"/>
      <c r="PU284" s="267"/>
      <c r="PV284" s="267"/>
      <c r="PW284" s="267"/>
      <c r="PX284" s="267"/>
      <c r="PY284" s="267"/>
      <c r="PZ284" s="267"/>
      <c r="QA284" s="267"/>
      <c r="QB284" s="267"/>
      <c r="QC284" s="267"/>
      <c r="QD284" s="267"/>
      <c r="QE284" s="267"/>
      <c r="QF284" s="267"/>
      <c r="QG284" s="267"/>
      <c r="QH284" s="267"/>
      <c r="QI284" s="267"/>
      <c r="QJ284" s="267"/>
      <c r="QK284" s="267"/>
      <c r="QL284" s="267"/>
      <c r="QM284" s="267"/>
      <c r="QN284" s="267"/>
      <c r="QO284" s="267"/>
      <c r="QP284" s="267"/>
      <c r="QQ284" s="267"/>
      <c r="QR284" s="267"/>
      <c r="QS284" s="267"/>
      <c r="QT284" s="267"/>
      <c r="QU284" s="267"/>
      <c r="QV284" s="267"/>
      <c r="QW284" s="267"/>
      <c r="QX284" s="267"/>
      <c r="QY284" s="267"/>
      <c r="QZ284" s="267"/>
      <c r="RA284" s="267"/>
      <c r="RB284" s="267"/>
      <c r="RC284" s="267"/>
      <c r="RD284" s="267"/>
      <c r="RE284" s="267"/>
      <c r="RF284" s="267"/>
      <c r="RG284" s="267"/>
      <c r="RH284" s="267"/>
      <c r="RI284" s="267"/>
      <c r="RJ284" s="267"/>
      <c r="RK284" s="267"/>
      <c r="RL284" s="267"/>
      <c r="RM284" s="267"/>
      <c r="RN284" s="267"/>
      <c r="RO284" s="267"/>
      <c r="RP284" s="267"/>
      <c r="RQ284" s="267"/>
      <c r="RR284" s="267"/>
      <c r="RS284" s="267"/>
      <c r="RT284" s="267"/>
      <c r="RU284" s="267"/>
      <c r="RV284" s="267"/>
      <c r="RW284" s="267"/>
      <c r="RX284" s="267"/>
      <c r="RY284" s="267"/>
      <c r="RZ284" s="267"/>
      <c r="SA284" s="267"/>
      <c r="SB284" s="267"/>
      <c r="SC284" s="267"/>
      <c r="SD284" s="267"/>
      <c r="SE284" s="267"/>
      <c r="SF284" s="267"/>
      <c r="SG284" s="267"/>
      <c r="SH284" s="267"/>
      <c r="SI284" s="267"/>
      <c r="SJ284" s="267"/>
      <c r="SK284" s="267"/>
      <c r="SL284" s="267"/>
      <c r="SM284" s="267"/>
      <c r="SN284" s="267"/>
      <c r="SO284" s="267"/>
      <c r="SP284" s="267"/>
      <c r="SQ284" s="267"/>
      <c r="SR284" s="267"/>
      <c r="SS284" s="267"/>
      <c r="ST284" s="267"/>
      <c r="SU284" s="267"/>
      <c r="SV284" s="267"/>
      <c r="SW284" s="267"/>
      <c r="SX284" s="267"/>
      <c r="SY284" s="267"/>
      <c r="SZ284" s="267"/>
      <c r="TA284" s="267"/>
      <c r="TB284" s="267"/>
      <c r="TC284" s="267"/>
      <c r="TD284" s="267"/>
      <c r="TE284" s="267"/>
      <c r="TF284" s="267"/>
      <c r="TG284" s="267"/>
      <c r="TH284" s="267"/>
      <c r="TI284" s="267"/>
      <c r="TJ284" s="267"/>
      <c r="TK284" s="267"/>
      <c r="TL284" s="267"/>
      <c r="TM284" s="267"/>
      <c r="TN284" s="267"/>
      <c r="TO284" s="267"/>
      <c r="TP284" s="267"/>
      <c r="TQ284" s="267"/>
      <c r="TR284" s="267"/>
      <c r="TS284" s="267"/>
      <c r="TT284" s="267"/>
      <c r="TU284" s="267"/>
      <c r="TV284" s="267"/>
      <c r="TW284" s="267"/>
      <c r="TX284" s="267"/>
      <c r="TY284" s="267"/>
      <c r="TZ284" s="267"/>
      <c r="UA284" s="267"/>
      <c r="UB284" s="267"/>
      <c r="UC284" s="267"/>
      <c r="UD284" s="267"/>
      <c r="UE284" s="267"/>
      <c r="UF284" s="267"/>
      <c r="UG284" s="267"/>
      <c r="UH284" s="267"/>
      <c r="UI284" s="267"/>
      <c r="UJ284" s="267"/>
      <c r="UK284" s="267"/>
      <c r="UL284" s="267"/>
      <c r="UM284" s="267"/>
      <c r="UN284" s="267"/>
      <c r="UO284" s="267"/>
      <c r="UP284" s="267"/>
      <c r="UQ284" s="267"/>
      <c r="UR284" s="267"/>
      <c r="US284" s="267"/>
      <c r="UT284" s="267"/>
      <c r="UU284" s="267"/>
      <c r="UV284" s="267"/>
      <c r="UW284" s="267"/>
      <c r="UX284" s="267"/>
      <c r="UY284" s="267"/>
      <c r="UZ284" s="267"/>
      <c r="VA284" s="267"/>
      <c r="VB284" s="267"/>
      <c r="VC284" s="267"/>
      <c r="VD284" s="267"/>
      <c r="VE284" s="267"/>
      <c r="VF284" s="267"/>
      <c r="VG284" s="267"/>
      <c r="VH284" s="267"/>
      <c r="VI284" s="267"/>
      <c r="VJ284" s="267"/>
      <c r="VK284" s="267"/>
      <c r="VL284" s="267"/>
      <c r="VM284" s="267"/>
      <c r="VN284" s="267"/>
      <c r="VO284" s="267"/>
      <c r="VP284" s="267"/>
      <c r="VQ284" s="267"/>
      <c r="VR284" s="267"/>
      <c r="VS284" s="267"/>
      <c r="VT284" s="267"/>
      <c r="VU284" s="267"/>
      <c r="VV284" s="267"/>
      <c r="VW284" s="267"/>
      <c r="VX284" s="267"/>
      <c r="VY284" s="267"/>
      <c r="VZ284" s="267"/>
      <c r="WA284" s="267"/>
      <c r="WB284" s="267"/>
      <c r="WC284" s="267"/>
      <c r="WD284" s="267"/>
      <c r="WE284" s="267"/>
      <c r="WF284" s="267"/>
      <c r="WG284" s="267"/>
      <c r="WH284" s="267"/>
      <c r="WI284" s="267"/>
      <c r="WJ284" s="267"/>
      <c r="WK284" s="267"/>
      <c r="WL284" s="267"/>
      <c r="WM284" s="267"/>
      <c r="WN284" s="267"/>
      <c r="WO284" s="267"/>
      <c r="WP284" s="267"/>
      <c r="WQ284" s="267"/>
      <c r="WR284" s="267"/>
      <c r="WS284" s="267"/>
      <c r="WT284" s="267"/>
      <c r="WU284" s="267"/>
      <c r="WV284" s="267"/>
      <c r="WW284" s="267"/>
      <c r="WX284" s="267"/>
      <c r="WY284" s="267"/>
      <c r="WZ284" s="267"/>
      <c r="XA284" s="267"/>
      <c r="XB284" s="267"/>
      <c r="XC284" s="267"/>
      <c r="XD284" s="267"/>
      <c r="XE284" s="267"/>
      <c r="XF284" s="267"/>
      <c r="XG284" s="267"/>
      <c r="XH284" s="267"/>
      <c r="XI284" s="267"/>
      <c r="XJ284" s="267"/>
      <c r="XK284" s="267"/>
      <c r="XL284" s="267"/>
      <c r="XM284" s="267"/>
      <c r="XN284" s="267"/>
      <c r="XO284" s="267"/>
      <c r="XP284" s="267"/>
      <c r="XQ284" s="267"/>
      <c r="XR284" s="267"/>
      <c r="XS284" s="267"/>
      <c r="XT284" s="267"/>
      <c r="XU284" s="267"/>
      <c r="XV284" s="267"/>
      <c r="XW284" s="267"/>
      <c r="XX284" s="267"/>
      <c r="XY284" s="267"/>
      <c r="XZ284" s="267"/>
      <c r="YA284" s="267"/>
      <c r="YB284" s="267"/>
      <c r="YC284" s="267"/>
      <c r="YD284" s="267"/>
      <c r="YE284" s="267"/>
      <c r="YF284" s="267"/>
      <c r="YG284" s="267"/>
      <c r="YH284" s="267"/>
      <c r="YI284" s="267"/>
      <c r="YJ284" s="267"/>
      <c r="YK284" s="267"/>
      <c r="YL284" s="267"/>
      <c r="YM284" s="267"/>
      <c r="YN284" s="267"/>
      <c r="YO284" s="267"/>
      <c r="YP284" s="267"/>
      <c r="YQ284" s="267"/>
      <c r="YR284" s="267"/>
      <c r="YS284" s="267"/>
      <c r="YT284" s="267"/>
      <c r="YU284" s="267"/>
      <c r="YV284" s="267"/>
      <c r="YW284" s="267"/>
      <c r="YX284" s="267"/>
      <c r="YY284" s="267"/>
      <c r="YZ284" s="267"/>
      <c r="ZA284" s="267"/>
      <c r="ZB284" s="267"/>
      <c r="ZC284" s="267"/>
      <c r="ZD284" s="267"/>
      <c r="ZE284" s="267"/>
      <c r="ZF284" s="267"/>
      <c r="ZG284" s="267"/>
      <c r="ZH284" s="267"/>
      <c r="ZI284" s="267"/>
      <c r="ZJ284" s="267"/>
      <c r="ZK284" s="267"/>
      <c r="ZL284" s="267"/>
      <c r="ZM284" s="267"/>
      <c r="ZN284" s="267"/>
      <c r="ZO284" s="267"/>
      <c r="ZP284" s="267"/>
      <c r="ZQ284" s="267"/>
      <c r="ZR284" s="267"/>
      <c r="ZS284" s="267"/>
      <c r="ZT284" s="267"/>
      <c r="ZU284" s="267"/>
      <c r="ZV284" s="267"/>
      <c r="ZW284" s="267"/>
      <c r="ZX284" s="267"/>
      <c r="ZY284" s="267"/>
      <c r="ZZ284" s="267"/>
      <c r="AAA284" s="267"/>
      <c r="AAB284" s="267"/>
      <c r="AAC284" s="267"/>
      <c r="AAD284" s="267"/>
      <c r="AAE284" s="267"/>
      <c r="AAF284" s="267"/>
      <c r="AAG284" s="267"/>
      <c r="AAH284" s="267"/>
      <c r="AAI284" s="267"/>
      <c r="AAJ284" s="267"/>
      <c r="AAK284" s="267"/>
      <c r="AAL284" s="267"/>
      <c r="AAM284" s="267"/>
      <c r="AAN284" s="267"/>
      <c r="AAO284" s="267"/>
      <c r="AAP284" s="267"/>
      <c r="AAQ284" s="267"/>
      <c r="AAR284" s="267"/>
      <c r="AAS284" s="267"/>
      <c r="AAT284" s="267"/>
      <c r="AAU284" s="267"/>
      <c r="AAV284" s="267"/>
      <c r="AAW284" s="267"/>
      <c r="AAX284" s="267"/>
      <c r="AAY284" s="267"/>
      <c r="AAZ284" s="267"/>
      <c r="ABA284" s="267"/>
      <c r="ABB284" s="267"/>
      <c r="ABC284" s="267"/>
      <c r="ABD284" s="267"/>
      <c r="ABE284" s="267"/>
      <c r="ABF284" s="267"/>
      <c r="ABG284" s="267"/>
      <c r="ABH284" s="267"/>
      <c r="ABI284" s="267"/>
      <c r="ABJ284" s="267"/>
      <c r="ABK284" s="267"/>
      <c r="ABL284" s="267"/>
      <c r="ABM284" s="267"/>
      <c r="ABN284" s="267"/>
      <c r="ABO284" s="267"/>
      <c r="ABP284" s="267"/>
      <c r="ABQ284" s="267"/>
      <c r="ABR284" s="267"/>
      <c r="ABS284" s="267"/>
      <c r="ABT284" s="267"/>
      <c r="ABU284" s="267"/>
      <c r="ABV284" s="267"/>
      <c r="ABW284" s="267"/>
      <c r="ABX284" s="267"/>
      <c r="ABY284" s="267"/>
      <c r="ABZ284" s="267"/>
      <c r="ACA284" s="267"/>
      <c r="ACB284" s="267"/>
      <c r="ACC284" s="267"/>
      <c r="ACD284" s="267"/>
      <c r="ACE284" s="267"/>
      <c r="ACF284" s="267"/>
      <c r="ACG284" s="267"/>
      <c r="ACH284" s="267"/>
      <c r="ACI284" s="267"/>
      <c r="ACJ284" s="267"/>
      <c r="ACK284" s="267"/>
      <c r="ACL284" s="267"/>
      <c r="ACM284" s="267"/>
      <c r="ACN284" s="267"/>
      <c r="ACO284" s="267"/>
      <c r="ACP284" s="267"/>
      <c r="ACQ284" s="267"/>
      <c r="ACR284" s="267"/>
      <c r="ACS284" s="267"/>
      <c r="ACT284" s="267"/>
      <c r="ACU284" s="267"/>
      <c r="ACV284" s="267"/>
      <c r="ACW284" s="267"/>
      <c r="ACX284" s="267"/>
      <c r="ACY284" s="267"/>
      <c r="ACZ284" s="267"/>
      <c r="ADA284" s="267"/>
      <c r="ADB284" s="267"/>
      <c r="ADC284" s="267"/>
      <c r="ADD284" s="267"/>
      <c r="ADE284" s="267"/>
      <c r="ADF284" s="267"/>
      <c r="ADG284" s="267"/>
      <c r="ADH284" s="267"/>
      <c r="ADI284" s="267"/>
      <c r="ADJ284" s="267"/>
      <c r="ADK284" s="267"/>
      <c r="ADL284" s="267"/>
      <c r="ADM284" s="267"/>
      <c r="ADN284" s="267"/>
      <c r="ADO284" s="267"/>
      <c r="ADP284" s="267"/>
      <c r="ADQ284" s="267"/>
      <c r="ADR284" s="267"/>
      <c r="ADS284" s="267"/>
      <c r="ADT284" s="267"/>
      <c r="ADU284" s="267"/>
      <c r="ADV284" s="267"/>
      <c r="ADW284" s="267"/>
      <c r="ADX284" s="267"/>
      <c r="ADY284" s="267"/>
      <c r="ADZ284" s="267"/>
      <c r="AEA284" s="267"/>
      <c r="AEB284" s="267"/>
      <c r="AEC284" s="267"/>
      <c r="AED284" s="267"/>
      <c r="AEE284" s="267"/>
      <c r="AEF284" s="267"/>
      <c r="AEG284" s="267"/>
      <c r="AEH284" s="267"/>
      <c r="AEI284" s="267"/>
      <c r="AEJ284" s="267"/>
      <c r="AEK284" s="267"/>
      <c r="AEL284" s="267"/>
      <c r="AEM284" s="267"/>
      <c r="AEN284" s="267"/>
      <c r="AEO284" s="267"/>
      <c r="AEP284" s="267"/>
      <c r="AEQ284" s="267"/>
      <c r="AER284" s="267"/>
      <c r="AES284" s="267"/>
      <c r="AET284" s="267"/>
      <c r="AEU284" s="267"/>
      <c r="AEV284" s="267"/>
      <c r="AEW284" s="267"/>
      <c r="AEX284" s="267"/>
      <c r="AEY284" s="267"/>
      <c r="AEZ284" s="267"/>
      <c r="AFA284" s="267"/>
      <c r="AFB284" s="267"/>
      <c r="AFC284" s="267"/>
      <c r="AFD284" s="267"/>
      <c r="AFE284" s="267"/>
      <c r="AFF284" s="267"/>
      <c r="AFG284" s="267"/>
      <c r="AFH284" s="267"/>
      <c r="AFI284" s="267"/>
      <c r="AFJ284" s="267"/>
      <c r="AFK284" s="267"/>
      <c r="AFL284" s="267"/>
      <c r="AFM284" s="267"/>
      <c r="AFN284" s="267"/>
      <c r="AFO284" s="267"/>
      <c r="AFP284" s="267"/>
      <c r="AFQ284" s="267"/>
      <c r="AFR284" s="267"/>
      <c r="AFS284" s="267"/>
      <c r="AFT284" s="267"/>
      <c r="AFU284" s="267"/>
      <c r="AFV284" s="267"/>
      <c r="AFW284" s="267"/>
      <c r="AFX284" s="267"/>
      <c r="AFY284" s="267"/>
      <c r="AFZ284" s="267"/>
      <c r="AGA284" s="267"/>
      <c r="AGB284" s="267"/>
      <c r="AGC284" s="267"/>
      <c r="AGD284" s="267"/>
      <c r="AGE284" s="267"/>
      <c r="AGF284" s="267"/>
      <c r="AGG284" s="267"/>
      <c r="AGH284" s="267"/>
      <c r="AGI284" s="267"/>
      <c r="AGJ284" s="267"/>
      <c r="AGK284" s="267"/>
      <c r="AGL284" s="267"/>
      <c r="AGM284" s="267"/>
      <c r="AGN284" s="267"/>
      <c r="AGO284" s="267"/>
      <c r="AGP284" s="267"/>
      <c r="AGQ284" s="267"/>
      <c r="AGR284" s="267"/>
      <c r="AGS284" s="267"/>
      <c r="AGT284" s="267"/>
      <c r="AGU284" s="267"/>
      <c r="AGV284" s="267"/>
      <c r="AGW284" s="267"/>
      <c r="AGX284" s="267"/>
      <c r="AGY284" s="267"/>
      <c r="AGZ284" s="267"/>
      <c r="AHA284" s="267"/>
      <c r="AHB284" s="267"/>
      <c r="AHC284" s="267"/>
      <c r="AHD284" s="267"/>
      <c r="AHE284" s="267"/>
      <c r="AHF284" s="267"/>
      <c r="AHG284" s="267"/>
      <c r="AHH284" s="267"/>
      <c r="AHI284" s="267"/>
      <c r="AHJ284" s="267"/>
      <c r="AHK284" s="267"/>
      <c r="AHL284" s="267"/>
      <c r="AHM284" s="267"/>
      <c r="AHN284" s="267"/>
      <c r="AHO284" s="267"/>
      <c r="AHP284" s="267"/>
      <c r="AHQ284" s="267"/>
      <c r="AHR284" s="267"/>
      <c r="AHS284" s="267"/>
      <c r="AHT284" s="267"/>
      <c r="AHU284" s="267"/>
      <c r="AHV284" s="267"/>
      <c r="AHW284" s="267"/>
      <c r="AHX284" s="267"/>
      <c r="AHY284" s="267"/>
      <c r="AHZ284" s="267"/>
      <c r="AIA284" s="267"/>
      <c r="AIB284" s="267"/>
      <c r="AIC284" s="267"/>
      <c r="AID284" s="267"/>
      <c r="AIE284" s="267"/>
      <c r="AIF284" s="267"/>
      <c r="AIG284" s="267"/>
      <c r="AIH284" s="267"/>
      <c r="AII284" s="267"/>
      <c r="AIJ284" s="267"/>
      <c r="AIK284" s="267"/>
      <c r="AIL284" s="267"/>
      <c r="AIM284" s="267"/>
      <c r="AIN284" s="267"/>
      <c r="AIO284" s="267"/>
      <c r="AIP284" s="267"/>
      <c r="AIQ284" s="267"/>
      <c r="AIR284" s="267"/>
      <c r="AIS284" s="267"/>
      <c r="AIT284" s="267"/>
      <c r="AIU284" s="267"/>
      <c r="AIV284" s="267"/>
      <c r="AIW284" s="267"/>
      <c r="AIX284" s="267"/>
      <c r="AIY284" s="267"/>
      <c r="AIZ284" s="267"/>
      <c r="AJA284" s="267"/>
      <c r="AJB284" s="267"/>
      <c r="AJC284" s="267"/>
      <c r="AJD284" s="267"/>
      <c r="AJE284" s="267"/>
      <c r="AJF284" s="267"/>
      <c r="AJG284" s="267"/>
      <c r="AJH284" s="267"/>
      <c r="AJI284" s="267"/>
      <c r="AJJ284" s="267"/>
      <c r="AJK284" s="267"/>
      <c r="AJL284" s="267"/>
      <c r="AJM284" s="267"/>
      <c r="AJN284" s="267"/>
      <c r="AJO284" s="267"/>
      <c r="AJP284" s="267"/>
      <c r="AJQ284" s="267"/>
      <c r="AJR284" s="267"/>
      <c r="AJS284" s="267"/>
      <c r="AJT284" s="267"/>
      <c r="AJU284" s="267"/>
      <c r="AJV284" s="267"/>
      <c r="AJW284" s="267"/>
      <c r="AJX284" s="267"/>
      <c r="AJY284" s="267"/>
      <c r="AJZ284" s="267"/>
      <c r="AKA284" s="267"/>
      <c r="AKB284" s="267"/>
      <c r="AKC284" s="267"/>
      <c r="AKD284" s="267"/>
      <c r="AKE284" s="267"/>
      <c r="AKF284" s="267"/>
      <c r="AKG284" s="267"/>
      <c r="AKH284" s="267"/>
      <c r="AKI284" s="267"/>
      <c r="AKJ284" s="267"/>
      <c r="AKK284" s="267"/>
      <c r="AKL284" s="267"/>
      <c r="AKM284" s="267"/>
      <c r="AKN284" s="267"/>
      <c r="AKO284" s="267"/>
      <c r="AKP284" s="267"/>
      <c r="AKQ284" s="267"/>
      <c r="AKR284" s="267"/>
      <c r="AKS284" s="267"/>
      <c r="AKT284" s="267"/>
      <c r="AKU284" s="267"/>
      <c r="AKV284" s="267"/>
      <c r="AKW284" s="267"/>
      <c r="AKX284" s="267"/>
      <c r="AKY284" s="267"/>
      <c r="AKZ284" s="267"/>
      <c r="ALA284" s="267"/>
      <c r="ALB284" s="267"/>
      <c r="ALC284" s="267"/>
      <c r="ALD284" s="267"/>
      <c r="ALE284" s="267"/>
      <c r="ALF284" s="267"/>
      <c r="ALG284" s="267"/>
      <c r="ALH284" s="267"/>
      <c r="ALI284" s="267"/>
      <c r="ALJ284" s="267"/>
      <c r="ALK284" s="267"/>
      <c r="ALL284" s="267"/>
      <c r="ALM284" s="267"/>
      <c r="ALN284" s="267"/>
      <c r="ALO284" s="267"/>
      <c r="ALP284" s="267"/>
      <c r="ALQ284" s="267"/>
      <c r="ALR284" s="267"/>
      <c r="ALS284" s="267"/>
      <c r="ALT284" s="267"/>
      <c r="ALU284" s="267"/>
      <c r="ALV284" s="267"/>
      <c r="ALW284" s="267"/>
      <c r="ALX284" s="267"/>
      <c r="ALY284" s="267"/>
      <c r="ALZ284" s="267"/>
      <c r="AMA284" s="267"/>
      <c r="AMB284" s="267"/>
      <c r="AMC284" s="267"/>
      <c r="AMD284" s="267"/>
      <c r="AME284" s="267"/>
      <c r="AMF284" s="267"/>
      <c r="AMG284" s="267"/>
      <c r="AMH284" s="267"/>
    </row>
    <row r="285" spans="1:1025" s="239" customFormat="1" ht="12.75">
      <c r="A285" s="1012" t="s">
        <v>2550</v>
      </c>
      <c r="B285" s="1007" t="s">
        <v>400</v>
      </c>
      <c r="C285" s="1047">
        <v>14000000</v>
      </c>
      <c r="D285" s="1047">
        <v>-11493000</v>
      </c>
      <c r="E285" s="1047">
        <v>2507000</v>
      </c>
      <c r="F285" s="1047">
        <v>2309780.4500000002</v>
      </c>
      <c r="G285" s="1047">
        <v>197219.55</v>
      </c>
      <c r="H285" s="1054">
        <f t="shared" si="4"/>
        <v>0.92133244914240131</v>
      </c>
      <c r="I285" s="1007"/>
      <c r="J285" s="267"/>
      <c r="K285" s="267"/>
      <c r="L285" s="267"/>
      <c r="M285" s="267"/>
      <c r="N285" s="267"/>
      <c r="O285" s="267"/>
      <c r="P285" s="267"/>
      <c r="Q285" s="267"/>
      <c r="R285" s="267"/>
      <c r="S285" s="267"/>
      <c r="T285" s="267"/>
      <c r="U285" s="267"/>
      <c r="V285" s="267"/>
      <c r="W285" s="267"/>
      <c r="X285" s="267"/>
      <c r="Y285" s="267"/>
      <c r="Z285" s="267"/>
      <c r="AA285" s="267"/>
      <c r="AB285" s="267"/>
      <c r="AC285" s="267"/>
      <c r="AD285" s="267"/>
      <c r="AE285" s="267"/>
      <c r="AF285" s="267"/>
      <c r="AG285" s="267"/>
      <c r="AH285" s="267"/>
      <c r="AI285" s="267"/>
      <c r="AJ285" s="267"/>
      <c r="AK285" s="267"/>
      <c r="AL285" s="267"/>
      <c r="AM285" s="267"/>
      <c r="AN285" s="267"/>
      <c r="AO285" s="267"/>
      <c r="AP285" s="267"/>
      <c r="AQ285" s="267"/>
      <c r="AR285" s="267"/>
      <c r="AS285" s="267"/>
      <c r="AT285" s="267"/>
      <c r="AU285" s="267"/>
      <c r="AV285" s="267"/>
      <c r="AW285" s="267"/>
      <c r="AX285" s="267"/>
      <c r="AY285" s="267"/>
      <c r="AZ285" s="267"/>
      <c r="BA285" s="267"/>
      <c r="BB285" s="267"/>
      <c r="BC285" s="267"/>
      <c r="BD285" s="267"/>
      <c r="BE285" s="267"/>
      <c r="BF285" s="267"/>
      <c r="BG285" s="267"/>
      <c r="BH285" s="267"/>
      <c r="BI285" s="267"/>
      <c r="BJ285" s="267"/>
      <c r="BK285" s="267"/>
      <c r="BL285" s="267"/>
      <c r="BM285" s="267"/>
      <c r="BN285" s="267"/>
      <c r="BO285" s="267"/>
      <c r="BP285" s="267"/>
      <c r="BQ285" s="267"/>
      <c r="BR285" s="267"/>
      <c r="BS285" s="267"/>
      <c r="BT285" s="267"/>
      <c r="BU285" s="267"/>
      <c r="BV285" s="267"/>
      <c r="BW285" s="267"/>
      <c r="BX285" s="267"/>
      <c r="BY285" s="267"/>
      <c r="BZ285" s="267"/>
      <c r="CA285" s="267"/>
      <c r="CB285" s="267"/>
      <c r="CC285" s="267"/>
      <c r="CD285" s="267"/>
      <c r="CE285" s="267"/>
      <c r="CF285" s="267"/>
      <c r="CG285" s="267"/>
      <c r="CH285" s="267"/>
      <c r="CI285" s="267"/>
      <c r="CJ285" s="267"/>
      <c r="CK285" s="267"/>
      <c r="CL285" s="267"/>
      <c r="CM285" s="267"/>
      <c r="CN285" s="267"/>
      <c r="CO285" s="267"/>
      <c r="CP285" s="267"/>
      <c r="CQ285" s="267"/>
      <c r="CR285" s="267"/>
      <c r="CS285" s="267"/>
      <c r="CT285" s="267"/>
      <c r="CU285" s="267"/>
      <c r="CV285" s="267"/>
      <c r="CW285" s="267"/>
      <c r="CX285" s="267"/>
      <c r="CY285" s="267"/>
      <c r="CZ285" s="267"/>
      <c r="DA285" s="267"/>
      <c r="DB285" s="267"/>
      <c r="DC285" s="267"/>
      <c r="DD285" s="267"/>
      <c r="DE285" s="267"/>
      <c r="DF285" s="267"/>
      <c r="DG285" s="267"/>
      <c r="DH285" s="267"/>
      <c r="DI285" s="267"/>
      <c r="DJ285" s="267"/>
      <c r="DK285" s="267"/>
      <c r="DL285" s="267"/>
      <c r="DM285" s="267"/>
      <c r="DN285" s="267"/>
      <c r="DO285" s="267"/>
      <c r="DP285" s="267"/>
      <c r="DQ285" s="267"/>
      <c r="DR285" s="267"/>
      <c r="DS285" s="267"/>
      <c r="DT285" s="267"/>
      <c r="DU285" s="267"/>
      <c r="DV285" s="267"/>
      <c r="DW285" s="267"/>
      <c r="DX285" s="267"/>
      <c r="DY285" s="267"/>
      <c r="DZ285" s="267"/>
      <c r="EA285" s="267"/>
      <c r="EB285" s="267"/>
      <c r="EC285" s="267"/>
      <c r="ED285" s="267"/>
      <c r="EE285" s="267"/>
      <c r="EF285" s="267"/>
      <c r="EG285" s="267"/>
      <c r="EH285" s="267"/>
      <c r="EI285" s="267"/>
      <c r="EJ285" s="267"/>
      <c r="EK285" s="267"/>
      <c r="EL285" s="267"/>
      <c r="EM285" s="267"/>
      <c r="EN285" s="267"/>
      <c r="EO285" s="267"/>
      <c r="EP285" s="267"/>
      <c r="EQ285" s="267"/>
      <c r="ER285" s="267"/>
      <c r="ES285" s="267"/>
      <c r="ET285" s="267"/>
      <c r="EU285" s="267"/>
      <c r="EV285" s="267"/>
      <c r="EW285" s="267"/>
      <c r="EX285" s="267"/>
      <c r="EY285" s="267"/>
      <c r="EZ285" s="267"/>
      <c r="FA285" s="267"/>
      <c r="FB285" s="267"/>
      <c r="FC285" s="267"/>
      <c r="FD285" s="267"/>
      <c r="FE285" s="267"/>
      <c r="FF285" s="267"/>
      <c r="FG285" s="267"/>
      <c r="FH285" s="267"/>
      <c r="FI285" s="267"/>
      <c r="FJ285" s="267"/>
      <c r="FK285" s="267"/>
      <c r="FL285" s="267"/>
      <c r="FM285" s="267"/>
      <c r="FN285" s="267"/>
      <c r="FO285" s="267"/>
      <c r="FP285" s="267"/>
      <c r="FQ285" s="267"/>
      <c r="FR285" s="267"/>
      <c r="FS285" s="267"/>
      <c r="FT285" s="267"/>
      <c r="FU285" s="267"/>
      <c r="FV285" s="267"/>
      <c r="FW285" s="267"/>
      <c r="FX285" s="267"/>
      <c r="FY285" s="267"/>
      <c r="FZ285" s="267"/>
      <c r="GA285" s="267"/>
      <c r="GB285" s="267"/>
      <c r="GC285" s="267"/>
      <c r="GD285" s="267"/>
      <c r="GE285" s="267"/>
      <c r="GF285" s="267"/>
      <c r="GG285" s="267"/>
      <c r="GH285" s="267"/>
      <c r="GI285" s="267"/>
      <c r="GJ285" s="267"/>
      <c r="GK285" s="267"/>
      <c r="GL285" s="267"/>
      <c r="GM285" s="267"/>
      <c r="GN285" s="267"/>
      <c r="GO285" s="267"/>
      <c r="GP285" s="267"/>
      <c r="GQ285" s="267"/>
      <c r="GR285" s="267"/>
      <c r="GS285" s="267"/>
      <c r="GT285" s="267"/>
      <c r="GU285" s="267"/>
      <c r="GV285" s="267"/>
      <c r="GW285" s="267"/>
      <c r="GX285" s="267"/>
      <c r="GY285" s="267"/>
      <c r="GZ285" s="267"/>
      <c r="HA285" s="267"/>
      <c r="HB285" s="267"/>
      <c r="HC285" s="267"/>
      <c r="HD285" s="267"/>
      <c r="HE285" s="267"/>
      <c r="HF285" s="267"/>
      <c r="HG285" s="267"/>
      <c r="HH285" s="267"/>
      <c r="HI285" s="267"/>
      <c r="HJ285" s="267"/>
      <c r="HK285" s="267"/>
      <c r="HL285" s="267"/>
      <c r="HM285" s="267"/>
      <c r="HN285" s="267"/>
      <c r="HO285" s="267"/>
      <c r="HP285" s="267"/>
      <c r="HQ285" s="267"/>
      <c r="HR285" s="267"/>
      <c r="HS285" s="267"/>
      <c r="HT285" s="267"/>
      <c r="HU285" s="267"/>
      <c r="HV285" s="267"/>
      <c r="HW285" s="267"/>
      <c r="HX285" s="267"/>
      <c r="HY285" s="267"/>
      <c r="HZ285" s="267"/>
      <c r="IA285" s="267"/>
      <c r="IB285" s="267"/>
      <c r="IC285" s="267"/>
      <c r="ID285" s="267"/>
      <c r="IE285" s="267"/>
      <c r="IF285" s="267"/>
      <c r="IG285" s="267"/>
      <c r="IH285" s="267"/>
      <c r="II285" s="267"/>
      <c r="IJ285" s="267"/>
      <c r="IK285" s="267"/>
      <c r="IL285" s="267"/>
      <c r="IM285" s="267"/>
      <c r="IN285" s="267"/>
      <c r="IO285" s="267"/>
      <c r="IP285" s="267"/>
      <c r="IQ285" s="267"/>
      <c r="IR285" s="267"/>
      <c r="IS285" s="267"/>
      <c r="IT285" s="267"/>
      <c r="IU285" s="267"/>
      <c r="IV285" s="267"/>
      <c r="IW285" s="267"/>
      <c r="IX285" s="267"/>
      <c r="IY285" s="267"/>
      <c r="IZ285" s="267"/>
      <c r="JA285" s="267"/>
      <c r="JB285" s="267"/>
      <c r="JC285" s="267"/>
      <c r="JD285" s="267"/>
      <c r="JE285" s="267"/>
      <c r="JF285" s="267"/>
      <c r="JG285" s="267"/>
      <c r="JH285" s="267"/>
      <c r="JI285" s="267"/>
      <c r="JJ285" s="267"/>
      <c r="JK285" s="267"/>
      <c r="JL285" s="267"/>
      <c r="JM285" s="267"/>
      <c r="JN285" s="267"/>
      <c r="JO285" s="267"/>
      <c r="JP285" s="267"/>
      <c r="JQ285" s="267"/>
      <c r="JR285" s="267"/>
      <c r="JS285" s="267"/>
      <c r="JT285" s="267"/>
      <c r="JU285" s="267"/>
      <c r="JV285" s="267"/>
      <c r="JW285" s="267"/>
      <c r="JX285" s="267"/>
      <c r="JY285" s="267"/>
      <c r="JZ285" s="267"/>
      <c r="KA285" s="267"/>
      <c r="KB285" s="267"/>
      <c r="KC285" s="267"/>
      <c r="KD285" s="267"/>
      <c r="KE285" s="267"/>
      <c r="KF285" s="267"/>
      <c r="KG285" s="267"/>
      <c r="KH285" s="267"/>
      <c r="KI285" s="267"/>
      <c r="KJ285" s="267"/>
      <c r="KK285" s="267"/>
      <c r="KL285" s="267"/>
      <c r="KM285" s="267"/>
      <c r="KN285" s="267"/>
      <c r="KO285" s="267"/>
      <c r="KP285" s="267"/>
      <c r="KQ285" s="267"/>
      <c r="KR285" s="267"/>
      <c r="KS285" s="267"/>
      <c r="KT285" s="267"/>
      <c r="KU285" s="267"/>
      <c r="KV285" s="267"/>
      <c r="KW285" s="267"/>
      <c r="KX285" s="267"/>
      <c r="KY285" s="267"/>
      <c r="KZ285" s="267"/>
      <c r="LA285" s="267"/>
      <c r="LB285" s="267"/>
      <c r="LC285" s="267"/>
      <c r="LD285" s="267"/>
      <c r="LE285" s="267"/>
      <c r="LF285" s="267"/>
      <c r="LG285" s="267"/>
      <c r="LH285" s="267"/>
      <c r="LI285" s="267"/>
      <c r="LJ285" s="267"/>
      <c r="LK285" s="267"/>
      <c r="LL285" s="267"/>
      <c r="LM285" s="267"/>
      <c r="LN285" s="267"/>
      <c r="LO285" s="267"/>
      <c r="LP285" s="267"/>
      <c r="LQ285" s="267"/>
      <c r="LR285" s="267"/>
      <c r="LS285" s="267"/>
      <c r="LT285" s="267"/>
      <c r="LU285" s="267"/>
      <c r="LV285" s="267"/>
      <c r="LW285" s="267"/>
      <c r="LX285" s="267"/>
      <c r="LY285" s="267"/>
      <c r="LZ285" s="267"/>
      <c r="MA285" s="267"/>
      <c r="MB285" s="267"/>
      <c r="MC285" s="267"/>
      <c r="MD285" s="267"/>
      <c r="ME285" s="267"/>
      <c r="MF285" s="267"/>
      <c r="MG285" s="267"/>
      <c r="MH285" s="267"/>
      <c r="MI285" s="267"/>
      <c r="MJ285" s="267"/>
      <c r="MK285" s="267"/>
      <c r="ML285" s="267"/>
      <c r="MM285" s="267"/>
      <c r="MN285" s="267"/>
      <c r="MO285" s="267"/>
      <c r="MP285" s="267"/>
      <c r="MQ285" s="267"/>
      <c r="MR285" s="267"/>
      <c r="MS285" s="267"/>
      <c r="MT285" s="267"/>
      <c r="MU285" s="267"/>
      <c r="MV285" s="267"/>
      <c r="MW285" s="267"/>
      <c r="MX285" s="267"/>
      <c r="MY285" s="267"/>
      <c r="MZ285" s="267"/>
      <c r="NA285" s="267"/>
      <c r="NB285" s="267"/>
      <c r="NC285" s="267"/>
      <c r="ND285" s="267"/>
      <c r="NE285" s="267"/>
      <c r="NF285" s="267"/>
      <c r="NG285" s="267"/>
      <c r="NH285" s="267"/>
      <c r="NI285" s="267"/>
      <c r="NJ285" s="267"/>
      <c r="NK285" s="267"/>
      <c r="NL285" s="267"/>
      <c r="NM285" s="267"/>
      <c r="NN285" s="267"/>
      <c r="NO285" s="267"/>
      <c r="NP285" s="267"/>
      <c r="NQ285" s="267"/>
      <c r="NR285" s="267"/>
      <c r="NS285" s="267"/>
      <c r="NT285" s="267"/>
      <c r="NU285" s="267"/>
      <c r="NV285" s="267"/>
      <c r="NW285" s="267"/>
      <c r="NX285" s="267"/>
      <c r="NY285" s="267"/>
      <c r="NZ285" s="267"/>
      <c r="OA285" s="267"/>
      <c r="OB285" s="267"/>
      <c r="OC285" s="267"/>
      <c r="OD285" s="267"/>
      <c r="OE285" s="267"/>
      <c r="OF285" s="267"/>
      <c r="OG285" s="267"/>
      <c r="OH285" s="267"/>
      <c r="OI285" s="267"/>
      <c r="OJ285" s="267"/>
      <c r="OK285" s="267"/>
      <c r="OL285" s="267"/>
      <c r="OM285" s="267"/>
      <c r="ON285" s="267"/>
      <c r="OO285" s="267"/>
      <c r="OP285" s="267"/>
      <c r="OQ285" s="267"/>
      <c r="OR285" s="267"/>
      <c r="OS285" s="267"/>
      <c r="OT285" s="267"/>
      <c r="OU285" s="267"/>
      <c r="OV285" s="267"/>
      <c r="OW285" s="267"/>
      <c r="OX285" s="267"/>
      <c r="OY285" s="267"/>
      <c r="OZ285" s="267"/>
      <c r="PA285" s="267"/>
      <c r="PB285" s="267"/>
      <c r="PC285" s="267"/>
      <c r="PD285" s="267"/>
      <c r="PE285" s="267"/>
      <c r="PF285" s="267"/>
      <c r="PG285" s="267"/>
      <c r="PH285" s="267"/>
      <c r="PI285" s="267"/>
      <c r="PJ285" s="267"/>
      <c r="PK285" s="267"/>
      <c r="PL285" s="267"/>
      <c r="PM285" s="267"/>
      <c r="PN285" s="267"/>
      <c r="PO285" s="267"/>
      <c r="PP285" s="267"/>
      <c r="PQ285" s="267"/>
      <c r="PR285" s="267"/>
      <c r="PS285" s="267"/>
      <c r="PT285" s="267"/>
      <c r="PU285" s="267"/>
      <c r="PV285" s="267"/>
      <c r="PW285" s="267"/>
      <c r="PX285" s="267"/>
      <c r="PY285" s="267"/>
      <c r="PZ285" s="267"/>
      <c r="QA285" s="267"/>
      <c r="QB285" s="267"/>
      <c r="QC285" s="267"/>
      <c r="QD285" s="267"/>
      <c r="QE285" s="267"/>
      <c r="QF285" s="267"/>
      <c r="QG285" s="267"/>
      <c r="QH285" s="267"/>
      <c r="QI285" s="267"/>
      <c r="QJ285" s="267"/>
      <c r="QK285" s="267"/>
      <c r="QL285" s="267"/>
      <c r="QM285" s="267"/>
      <c r="QN285" s="267"/>
      <c r="QO285" s="267"/>
      <c r="QP285" s="267"/>
      <c r="QQ285" s="267"/>
      <c r="QR285" s="267"/>
      <c r="QS285" s="267"/>
      <c r="QT285" s="267"/>
      <c r="QU285" s="267"/>
      <c r="QV285" s="267"/>
      <c r="QW285" s="267"/>
      <c r="QX285" s="267"/>
      <c r="QY285" s="267"/>
      <c r="QZ285" s="267"/>
      <c r="RA285" s="267"/>
      <c r="RB285" s="267"/>
      <c r="RC285" s="267"/>
      <c r="RD285" s="267"/>
      <c r="RE285" s="267"/>
      <c r="RF285" s="267"/>
      <c r="RG285" s="267"/>
      <c r="RH285" s="267"/>
      <c r="RI285" s="267"/>
      <c r="RJ285" s="267"/>
      <c r="RK285" s="267"/>
      <c r="RL285" s="267"/>
      <c r="RM285" s="267"/>
      <c r="RN285" s="267"/>
      <c r="RO285" s="267"/>
      <c r="RP285" s="267"/>
      <c r="RQ285" s="267"/>
      <c r="RR285" s="267"/>
      <c r="RS285" s="267"/>
      <c r="RT285" s="267"/>
      <c r="RU285" s="267"/>
      <c r="RV285" s="267"/>
      <c r="RW285" s="267"/>
      <c r="RX285" s="267"/>
      <c r="RY285" s="267"/>
      <c r="RZ285" s="267"/>
      <c r="SA285" s="267"/>
      <c r="SB285" s="267"/>
      <c r="SC285" s="267"/>
      <c r="SD285" s="267"/>
      <c r="SE285" s="267"/>
      <c r="SF285" s="267"/>
      <c r="SG285" s="267"/>
      <c r="SH285" s="267"/>
      <c r="SI285" s="267"/>
      <c r="SJ285" s="267"/>
      <c r="SK285" s="267"/>
      <c r="SL285" s="267"/>
      <c r="SM285" s="267"/>
      <c r="SN285" s="267"/>
      <c r="SO285" s="267"/>
      <c r="SP285" s="267"/>
      <c r="SQ285" s="267"/>
      <c r="SR285" s="267"/>
      <c r="SS285" s="267"/>
      <c r="ST285" s="267"/>
      <c r="SU285" s="267"/>
      <c r="SV285" s="267"/>
      <c r="SW285" s="267"/>
      <c r="SX285" s="267"/>
      <c r="SY285" s="267"/>
      <c r="SZ285" s="267"/>
      <c r="TA285" s="267"/>
      <c r="TB285" s="267"/>
      <c r="TC285" s="267"/>
      <c r="TD285" s="267"/>
      <c r="TE285" s="267"/>
      <c r="TF285" s="267"/>
      <c r="TG285" s="267"/>
      <c r="TH285" s="267"/>
      <c r="TI285" s="267"/>
      <c r="TJ285" s="267"/>
      <c r="TK285" s="267"/>
      <c r="TL285" s="267"/>
      <c r="TM285" s="267"/>
      <c r="TN285" s="267"/>
      <c r="TO285" s="267"/>
      <c r="TP285" s="267"/>
      <c r="TQ285" s="267"/>
      <c r="TR285" s="267"/>
      <c r="TS285" s="267"/>
      <c r="TT285" s="267"/>
      <c r="TU285" s="267"/>
      <c r="TV285" s="267"/>
      <c r="TW285" s="267"/>
      <c r="TX285" s="267"/>
      <c r="TY285" s="267"/>
      <c r="TZ285" s="267"/>
      <c r="UA285" s="267"/>
      <c r="UB285" s="267"/>
      <c r="UC285" s="267"/>
      <c r="UD285" s="267"/>
      <c r="UE285" s="267"/>
      <c r="UF285" s="267"/>
      <c r="UG285" s="267"/>
      <c r="UH285" s="267"/>
      <c r="UI285" s="267"/>
      <c r="UJ285" s="267"/>
      <c r="UK285" s="267"/>
      <c r="UL285" s="267"/>
      <c r="UM285" s="267"/>
      <c r="UN285" s="267"/>
      <c r="UO285" s="267"/>
      <c r="UP285" s="267"/>
      <c r="UQ285" s="267"/>
      <c r="UR285" s="267"/>
      <c r="US285" s="267"/>
      <c r="UT285" s="267"/>
      <c r="UU285" s="267"/>
      <c r="UV285" s="267"/>
      <c r="UW285" s="267"/>
      <c r="UX285" s="267"/>
      <c r="UY285" s="267"/>
      <c r="UZ285" s="267"/>
      <c r="VA285" s="267"/>
      <c r="VB285" s="267"/>
      <c r="VC285" s="267"/>
      <c r="VD285" s="267"/>
      <c r="VE285" s="267"/>
      <c r="VF285" s="267"/>
      <c r="VG285" s="267"/>
      <c r="VH285" s="267"/>
      <c r="VI285" s="267"/>
      <c r="VJ285" s="267"/>
      <c r="VK285" s="267"/>
      <c r="VL285" s="267"/>
      <c r="VM285" s="267"/>
      <c r="VN285" s="267"/>
      <c r="VO285" s="267"/>
      <c r="VP285" s="267"/>
      <c r="VQ285" s="267"/>
      <c r="VR285" s="267"/>
      <c r="VS285" s="267"/>
      <c r="VT285" s="267"/>
      <c r="VU285" s="267"/>
      <c r="VV285" s="267"/>
      <c r="VW285" s="267"/>
      <c r="VX285" s="267"/>
      <c r="VY285" s="267"/>
      <c r="VZ285" s="267"/>
      <c r="WA285" s="267"/>
      <c r="WB285" s="267"/>
      <c r="WC285" s="267"/>
      <c r="WD285" s="267"/>
      <c r="WE285" s="267"/>
      <c r="WF285" s="267"/>
      <c r="WG285" s="267"/>
      <c r="WH285" s="267"/>
      <c r="WI285" s="267"/>
      <c r="WJ285" s="267"/>
      <c r="WK285" s="267"/>
      <c r="WL285" s="267"/>
      <c r="WM285" s="267"/>
      <c r="WN285" s="267"/>
      <c r="WO285" s="267"/>
      <c r="WP285" s="267"/>
      <c r="WQ285" s="267"/>
      <c r="WR285" s="267"/>
      <c r="WS285" s="267"/>
      <c r="WT285" s="267"/>
      <c r="WU285" s="267"/>
      <c r="WV285" s="267"/>
      <c r="WW285" s="267"/>
      <c r="WX285" s="267"/>
      <c r="WY285" s="267"/>
      <c r="WZ285" s="267"/>
      <c r="XA285" s="267"/>
      <c r="XB285" s="267"/>
      <c r="XC285" s="267"/>
      <c r="XD285" s="267"/>
      <c r="XE285" s="267"/>
      <c r="XF285" s="267"/>
      <c r="XG285" s="267"/>
      <c r="XH285" s="267"/>
      <c r="XI285" s="267"/>
      <c r="XJ285" s="267"/>
      <c r="XK285" s="267"/>
      <c r="XL285" s="267"/>
      <c r="XM285" s="267"/>
      <c r="XN285" s="267"/>
      <c r="XO285" s="267"/>
      <c r="XP285" s="267"/>
      <c r="XQ285" s="267"/>
      <c r="XR285" s="267"/>
      <c r="XS285" s="267"/>
      <c r="XT285" s="267"/>
      <c r="XU285" s="267"/>
      <c r="XV285" s="267"/>
      <c r="XW285" s="267"/>
      <c r="XX285" s="267"/>
      <c r="XY285" s="267"/>
      <c r="XZ285" s="267"/>
      <c r="YA285" s="267"/>
      <c r="YB285" s="267"/>
      <c r="YC285" s="267"/>
      <c r="YD285" s="267"/>
      <c r="YE285" s="267"/>
      <c r="YF285" s="267"/>
      <c r="YG285" s="267"/>
      <c r="YH285" s="267"/>
      <c r="YI285" s="267"/>
      <c r="YJ285" s="267"/>
      <c r="YK285" s="267"/>
      <c r="YL285" s="267"/>
      <c r="YM285" s="267"/>
      <c r="YN285" s="267"/>
      <c r="YO285" s="267"/>
      <c r="YP285" s="267"/>
      <c r="YQ285" s="267"/>
      <c r="YR285" s="267"/>
      <c r="YS285" s="267"/>
      <c r="YT285" s="267"/>
      <c r="YU285" s="267"/>
      <c r="YV285" s="267"/>
      <c r="YW285" s="267"/>
      <c r="YX285" s="267"/>
      <c r="YY285" s="267"/>
      <c r="YZ285" s="267"/>
      <c r="ZA285" s="267"/>
      <c r="ZB285" s="267"/>
      <c r="ZC285" s="267"/>
      <c r="ZD285" s="267"/>
      <c r="ZE285" s="267"/>
      <c r="ZF285" s="267"/>
      <c r="ZG285" s="267"/>
      <c r="ZH285" s="267"/>
      <c r="ZI285" s="267"/>
      <c r="ZJ285" s="267"/>
      <c r="ZK285" s="267"/>
      <c r="ZL285" s="267"/>
      <c r="ZM285" s="267"/>
      <c r="ZN285" s="267"/>
      <c r="ZO285" s="267"/>
      <c r="ZP285" s="267"/>
      <c r="ZQ285" s="267"/>
      <c r="ZR285" s="267"/>
      <c r="ZS285" s="267"/>
      <c r="ZT285" s="267"/>
      <c r="ZU285" s="267"/>
      <c r="ZV285" s="267"/>
      <c r="ZW285" s="267"/>
      <c r="ZX285" s="267"/>
      <c r="ZY285" s="267"/>
      <c r="ZZ285" s="267"/>
      <c r="AAA285" s="267"/>
      <c r="AAB285" s="267"/>
      <c r="AAC285" s="267"/>
      <c r="AAD285" s="267"/>
      <c r="AAE285" s="267"/>
      <c r="AAF285" s="267"/>
      <c r="AAG285" s="267"/>
      <c r="AAH285" s="267"/>
      <c r="AAI285" s="267"/>
      <c r="AAJ285" s="267"/>
      <c r="AAK285" s="267"/>
      <c r="AAL285" s="267"/>
      <c r="AAM285" s="267"/>
      <c r="AAN285" s="267"/>
      <c r="AAO285" s="267"/>
      <c r="AAP285" s="267"/>
      <c r="AAQ285" s="267"/>
      <c r="AAR285" s="267"/>
      <c r="AAS285" s="267"/>
      <c r="AAT285" s="267"/>
      <c r="AAU285" s="267"/>
      <c r="AAV285" s="267"/>
      <c r="AAW285" s="267"/>
      <c r="AAX285" s="267"/>
      <c r="AAY285" s="267"/>
      <c r="AAZ285" s="267"/>
      <c r="ABA285" s="267"/>
      <c r="ABB285" s="267"/>
      <c r="ABC285" s="267"/>
      <c r="ABD285" s="267"/>
      <c r="ABE285" s="267"/>
      <c r="ABF285" s="267"/>
      <c r="ABG285" s="267"/>
      <c r="ABH285" s="267"/>
      <c r="ABI285" s="267"/>
      <c r="ABJ285" s="267"/>
      <c r="ABK285" s="267"/>
      <c r="ABL285" s="267"/>
      <c r="ABM285" s="267"/>
      <c r="ABN285" s="267"/>
      <c r="ABO285" s="267"/>
      <c r="ABP285" s="267"/>
      <c r="ABQ285" s="267"/>
      <c r="ABR285" s="267"/>
      <c r="ABS285" s="267"/>
      <c r="ABT285" s="267"/>
      <c r="ABU285" s="267"/>
      <c r="ABV285" s="267"/>
      <c r="ABW285" s="267"/>
      <c r="ABX285" s="267"/>
      <c r="ABY285" s="267"/>
      <c r="ABZ285" s="267"/>
      <c r="ACA285" s="267"/>
      <c r="ACB285" s="267"/>
      <c r="ACC285" s="267"/>
      <c r="ACD285" s="267"/>
      <c r="ACE285" s="267"/>
      <c r="ACF285" s="267"/>
      <c r="ACG285" s="267"/>
      <c r="ACH285" s="267"/>
      <c r="ACI285" s="267"/>
      <c r="ACJ285" s="267"/>
      <c r="ACK285" s="267"/>
      <c r="ACL285" s="267"/>
      <c r="ACM285" s="267"/>
      <c r="ACN285" s="267"/>
      <c r="ACO285" s="267"/>
      <c r="ACP285" s="267"/>
      <c r="ACQ285" s="267"/>
      <c r="ACR285" s="267"/>
      <c r="ACS285" s="267"/>
      <c r="ACT285" s="267"/>
      <c r="ACU285" s="267"/>
      <c r="ACV285" s="267"/>
      <c r="ACW285" s="267"/>
      <c r="ACX285" s="267"/>
      <c r="ACY285" s="267"/>
      <c r="ACZ285" s="267"/>
      <c r="ADA285" s="267"/>
      <c r="ADB285" s="267"/>
      <c r="ADC285" s="267"/>
      <c r="ADD285" s="267"/>
      <c r="ADE285" s="267"/>
      <c r="ADF285" s="267"/>
      <c r="ADG285" s="267"/>
      <c r="ADH285" s="267"/>
      <c r="ADI285" s="267"/>
      <c r="ADJ285" s="267"/>
      <c r="ADK285" s="267"/>
      <c r="ADL285" s="267"/>
      <c r="ADM285" s="267"/>
      <c r="ADN285" s="267"/>
      <c r="ADO285" s="267"/>
      <c r="ADP285" s="267"/>
      <c r="ADQ285" s="267"/>
      <c r="ADR285" s="267"/>
      <c r="ADS285" s="267"/>
      <c r="ADT285" s="267"/>
      <c r="ADU285" s="267"/>
      <c r="ADV285" s="267"/>
      <c r="ADW285" s="267"/>
      <c r="ADX285" s="267"/>
      <c r="ADY285" s="267"/>
      <c r="ADZ285" s="267"/>
      <c r="AEA285" s="267"/>
      <c r="AEB285" s="267"/>
      <c r="AEC285" s="267"/>
      <c r="AED285" s="267"/>
      <c r="AEE285" s="267"/>
      <c r="AEF285" s="267"/>
      <c r="AEG285" s="267"/>
      <c r="AEH285" s="267"/>
      <c r="AEI285" s="267"/>
      <c r="AEJ285" s="267"/>
      <c r="AEK285" s="267"/>
      <c r="AEL285" s="267"/>
      <c r="AEM285" s="267"/>
      <c r="AEN285" s="267"/>
      <c r="AEO285" s="267"/>
      <c r="AEP285" s="267"/>
      <c r="AEQ285" s="267"/>
      <c r="AER285" s="267"/>
      <c r="AES285" s="267"/>
      <c r="AET285" s="267"/>
      <c r="AEU285" s="267"/>
      <c r="AEV285" s="267"/>
      <c r="AEW285" s="267"/>
      <c r="AEX285" s="267"/>
      <c r="AEY285" s="267"/>
      <c r="AEZ285" s="267"/>
      <c r="AFA285" s="267"/>
      <c r="AFB285" s="267"/>
      <c r="AFC285" s="267"/>
      <c r="AFD285" s="267"/>
      <c r="AFE285" s="267"/>
      <c r="AFF285" s="267"/>
      <c r="AFG285" s="267"/>
      <c r="AFH285" s="267"/>
      <c r="AFI285" s="267"/>
      <c r="AFJ285" s="267"/>
      <c r="AFK285" s="267"/>
      <c r="AFL285" s="267"/>
      <c r="AFM285" s="267"/>
      <c r="AFN285" s="267"/>
      <c r="AFO285" s="267"/>
      <c r="AFP285" s="267"/>
      <c r="AFQ285" s="267"/>
      <c r="AFR285" s="267"/>
      <c r="AFS285" s="267"/>
      <c r="AFT285" s="267"/>
      <c r="AFU285" s="267"/>
      <c r="AFV285" s="267"/>
      <c r="AFW285" s="267"/>
      <c r="AFX285" s="267"/>
      <c r="AFY285" s="267"/>
      <c r="AFZ285" s="267"/>
      <c r="AGA285" s="267"/>
      <c r="AGB285" s="267"/>
      <c r="AGC285" s="267"/>
      <c r="AGD285" s="267"/>
      <c r="AGE285" s="267"/>
      <c r="AGF285" s="267"/>
      <c r="AGG285" s="267"/>
      <c r="AGH285" s="267"/>
      <c r="AGI285" s="267"/>
      <c r="AGJ285" s="267"/>
      <c r="AGK285" s="267"/>
      <c r="AGL285" s="267"/>
      <c r="AGM285" s="267"/>
      <c r="AGN285" s="267"/>
      <c r="AGO285" s="267"/>
      <c r="AGP285" s="267"/>
      <c r="AGQ285" s="267"/>
      <c r="AGR285" s="267"/>
      <c r="AGS285" s="267"/>
      <c r="AGT285" s="267"/>
      <c r="AGU285" s="267"/>
      <c r="AGV285" s="267"/>
      <c r="AGW285" s="267"/>
      <c r="AGX285" s="267"/>
      <c r="AGY285" s="267"/>
      <c r="AGZ285" s="267"/>
      <c r="AHA285" s="267"/>
      <c r="AHB285" s="267"/>
      <c r="AHC285" s="267"/>
      <c r="AHD285" s="267"/>
      <c r="AHE285" s="267"/>
      <c r="AHF285" s="267"/>
      <c r="AHG285" s="267"/>
      <c r="AHH285" s="267"/>
      <c r="AHI285" s="267"/>
      <c r="AHJ285" s="267"/>
      <c r="AHK285" s="267"/>
      <c r="AHL285" s="267"/>
      <c r="AHM285" s="267"/>
      <c r="AHN285" s="267"/>
      <c r="AHO285" s="267"/>
      <c r="AHP285" s="267"/>
      <c r="AHQ285" s="267"/>
      <c r="AHR285" s="267"/>
      <c r="AHS285" s="267"/>
      <c r="AHT285" s="267"/>
      <c r="AHU285" s="267"/>
      <c r="AHV285" s="267"/>
      <c r="AHW285" s="267"/>
      <c r="AHX285" s="267"/>
      <c r="AHY285" s="267"/>
      <c r="AHZ285" s="267"/>
      <c r="AIA285" s="267"/>
      <c r="AIB285" s="267"/>
      <c r="AIC285" s="267"/>
      <c r="AID285" s="267"/>
      <c r="AIE285" s="267"/>
      <c r="AIF285" s="267"/>
      <c r="AIG285" s="267"/>
      <c r="AIH285" s="267"/>
      <c r="AII285" s="267"/>
      <c r="AIJ285" s="267"/>
      <c r="AIK285" s="267"/>
      <c r="AIL285" s="267"/>
      <c r="AIM285" s="267"/>
      <c r="AIN285" s="267"/>
      <c r="AIO285" s="267"/>
      <c r="AIP285" s="267"/>
      <c r="AIQ285" s="267"/>
      <c r="AIR285" s="267"/>
      <c r="AIS285" s="267"/>
      <c r="AIT285" s="267"/>
      <c r="AIU285" s="267"/>
      <c r="AIV285" s="267"/>
      <c r="AIW285" s="267"/>
      <c r="AIX285" s="267"/>
      <c r="AIY285" s="267"/>
      <c r="AIZ285" s="267"/>
      <c r="AJA285" s="267"/>
      <c r="AJB285" s="267"/>
      <c r="AJC285" s="267"/>
      <c r="AJD285" s="267"/>
      <c r="AJE285" s="267"/>
      <c r="AJF285" s="267"/>
      <c r="AJG285" s="267"/>
      <c r="AJH285" s="267"/>
      <c r="AJI285" s="267"/>
      <c r="AJJ285" s="267"/>
      <c r="AJK285" s="267"/>
      <c r="AJL285" s="267"/>
      <c r="AJM285" s="267"/>
      <c r="AJN285" s="267"/>
      <c r="AJO285" s="267"/>
      <c r="AJP285" s="267"/>
      <c r="AJQ285" s="267"/>
      <c r="AJR285" s="267"/>
      <c r="AJS285" s="267"/>
      <c r="AJT285" s="267"/>
      <c r="AJU285" s="267"/>
      <c r="AJV285" s="267"/>
      <c r="AJW285" s="267"/>
      <c r="AJX285" s="267"/>
      <c r="AJY285" s="267"/>
      <c r="AJZ285" s="267"/>
      <c r="AKA285" s="267"/>
      <c r="AKB285" s="267"/>
      <c r="AKC285" s="267"/>
      <c r="AKD285" s="267"/>
      <c r="AKE285" s="267"/>
      <c r="AKF285" s="267"/>
      <c r="AKG285" s="267"/>
      <c r="AKH285" s="267"/>
      <c r="AKI285" s="267"/>
      <c r="AKJ285" s="267"/>
      <c r="AKK285" s="267"/>
      <c r="AKL285" s="267"/>
      <c r="AKM285" s="267"/>
      <c r="AKN285" s="267"/>
      <c r="AKO285" s="267"/>
      <c r="AKP285" s="267"/>
      <c r="AKQ285" s="267"/>
      <c r="AKR285" s="267"/>
      <c r="AKS285" s="267"/>
      <c r="AKT285" s="267"/>
      <c r="AKU285" s="267"/>
      <c r="AKV285" s="267"/>
      <c r="AKW285" s="267"/>
      <c r="AKX285" s="267"/>
      <c r="AKY285" s="267"/>
      <c r="AKZ285" s="267"/>
      <c r="ALA285" s="267"/>
      <c r="ALB285" s="267"/>
      <c r="ALC285" s="267"/>
      <c r="ALD285" s="267"/>
      <c r="ALE285" s="267"/>
      <c r="ALF285" s="267"/>
      <c r="ALG285" s="267"/>
      <c r="ALH285" s="267"/>
      <c r="ALI285" s="267"/>
      <c r="ALJ285" s="267"/>
      <c r="ALK285" s="267"/>
      <c r="ALL285" s="267"/>
      <c r="ALM285" s="267"/>
      <c r="ALN285" s="267"/>
      <c r="ALO285" s="267"/>
      <c r="ALP285" s="267"/>
      <c r="ALQ285" s="267"/>
      <c r="ALR285" s="267"/>
      <c r="ALS285" s="267"/>
      <c r="ALT285" s="267"/>
      <c r="ALU285" s="267"/>
      <c r="ALV285" s="267"/>
      <c r="ALW285" s="267"/>
      <c r="ALX285" s="267"/>
      <c r="ALY285" s="267"/>
      <c r="ALZ285" s="267"/>
      <c r="AMA285" s="267"/>
      <c r="AMB285" s="267"/>
      <c r="AMC285" s="267"/>
      <c r="AMD285" s="267"/>
      <c r="AME285" s="267"/>
      <c r="AMF285" s="267"/>
      <c r="AMG285" s="267"/>
      <c r="AMH285" s="267"/>
    </row>
    <row r="286" spans="1:1025" s="239" customFormat="1" ht="12.75">
      <c r="A286" s="491">
        <v>6</v>
      </c>
      <c r="B286" s="141" t="s">
        <v>47</v>
      </c>
      <c r="C286" s="1046">
        <v>39950800697.830002</v>
      </c>
      <c r="D286" s="1046">
        <v>1369421610.3399999</v>
      </c>
      <c r="E286" s="1046">
        <v>41320222308.169998</v>
      </c>
      <c r="F286" s="1046">
        <v>39370093167.360001</v>
      </c>
      <c r="G286" s="1046">
        <v>1950129140.8099999</v>
      </c>
      <c r="H286" s="1050">
        <f t="shared" si="4"/>
        <v>0.95280448574875143</v>
      </c>
      <c r="I286" s="141"/>
      <c r="J286" s="267"/>
      <c r="K286" s="267"/>
      <c r="L286" s="267"/>
      <c r="M286" s="267"/>
      <c r="N286" s="267"/>
      <c r="O286" s="267"/>
      <c r="P286" s="267"/>
      <c r="Q286" s="267"/>
      <c r="R286" s="267"/>
      <c r="S286" s="267"/>
      <c r="T286" s="267"/>
      <c r="U286" s="267"/>
      <c r="V286" s="267"/>
      <c r="W286" s="267"/>
      <c r="X286" s="267"/>
      <c r="Y286" s="267"/>
      <c r="Z286" s="267"/>
      <c r="AA286" s="267"/>
      <c r="AB286" s="267"/>
      <c r="AC286" s="267"/>
      <c r="AD286" s="267"/>
      <c r="AE286" s="267"/>
      <c r="AF286" s="267"/>
      <c r="AG286" s="267"/>
      <c r="AH286" s="267"/>
      <c r="AI286" s="267"/>
      <c r="AJ286" s="267"/>
      <c r="AK286" s="267"/>
      <c r="AL286" s="267"/>
      <c r="AM286" s="267"/>
      <c r="AN286" s="267"/>
      <c r="AO286" s="267"/>
      <c r="AP286" s="267"/>
      <c r="AQ286" s="267"/>
      <c r="AR286" s="267"/>
      <c r="AS286" s="267"/>
      <c r="AT286" s="267"/>
      <c r="AU286" s="267"/>
      <c r="AV286" s="267"/>
      <c r="AW286" s="267"/>
      <c r="AX286" s="267"/>
      <c r="AY286" s="267"/>
      <c r="AZ286" s="267"/>
      <c r="BA286" s="267"/>
      <c r="BB286" s="267"/>
      <c r="BC286" s="267"/>
      <c r="BD286" s="267"/>
      <c r="BE286" s="267"/>
      <c r="BF286" s="267"/>
      <c r="BG286" s="267"/>
      <c r="BH286" s="267"/>
      <c r="BI286" s="267"/>
      <c r="BJ286" s="267"/>
      <c r="BK286" s="267"/>
      <c r="BL286" s="267"/>
      <c r="BM286" s="267"/>
      <c r="BN286" s="267"/>
      <c r="BO286" s="267"/>
      <c r="BP286" s="267"/>
      <c r="BQ286" s="267"/>
      <c r="BR286" s="267"/>
      <c r="BS286" s="267"/>
      <c r="BT286" s="267"/>
      <c r="BU286" s="267"/>
      <c r="BV286" s="267"/>
      <c r="BW286" s="267"/>
      <c r="BX286" s="267"/>
      <c r="BY286" s="267"/>
      <c r="BZ286" s="267"/>
      <c r="CA286" s="267"/>
      <c r="CB286" s="267"/>
      <c r="CC286" s="267"/>
      <c r="CD286" s="267"/>
      <c r="CE286" s="267"/>
      <c r="CF286" s="267"/>
      <c r="CG286" s="267"/>
      <c r="CH286" s="267"/>
      <c r="CI286" s="267"/>
      <c r="CJ286" s="267"/>
      <c r="CK286" s="267"/>
      <c r="CL286" s="267"/>
      <c r="CM286" s="267"/>
      <c r="CN286" s="267"/>
      <c r="CO286" s="267"/>
      <c r="CP286" s="267"/>
      <c r="CQ286" s="267"/>
      <c r="CR286" s="267"/>
      <c r="CS286" s="267"/>
      <c r="CT286" s="267"/>
      <c r="CU286" s="267"/>
      <c r="CV286" s="267"/>
      <c r="CW286" s="267"/>
      <c r="CX286" s="267"/>
      <c r="CY286" s="267"/>
      <c r="CZ286" s="267"/>
      <c r="DA286" s="267"/>
      <c r="DB286" s="267"/>
      <c r="DC286" s="267"/>
      <c r="DD286" s="267"/>
      <c r="DE286" s="267"/>
      <c r="DF286" s="267"/>
      <c r="DG286" s="267"/>
      <c r="DH286" s="267"/>
      <c r="DI286" s="267"/>
      <c r="DJ286" s="267"/>
      <c r="DK286" s="267"/>
      <c r="DL286" s="267"/>
      <c r="DM286" s="267"/>
      <c r="DN286" s="267"/>
      <c r="DO286" s="267"/>
      <c r="DP286" s="267"/>
      <c r="DQ286" s="267"/>
      <c r="DR286" s="267"/>
      <c r="DS286" s="267"/>
      <c r="DT286" s="267"/>
      <c r="DU286" s="267"/>
      <c r="DV286" s="267"/>
      <c r="DW286" s="267"/>
      <c r="DX286" s="267"/>
      <c r="DY286" s="267"/>
      <c r="DZ286" s="267"/>
      <c r="EA286" s="267"/>
      <c r="EB286" s="267"/>
      <c r="EC286" s="267"/>
      <c r="ED286" s="267"/>
      <c r="EE286" s="267"/>
      <c r="EF286" s="267"/>
      <c r="EG286" s="267"/>
      <c r="EH286" s="267"/>
      <c r="EI286" s="267"/>
      <c r="EJ286" s="267"/>
      <c r="EK286" s="267"/>
      <c r="EL286" s="267"/>
      <c r="EM286" s="267"/>
      <c r="EN286" s="267"/>
      <c r="EO286" s="267"/>
      <c r="EP286" s="267"/>
      <c r="EQ286" s="267"/>
      <c r="ER286" s="267"/>
      <c r="ES286" s="267"/>
      <c r="ET286" s="267"/>
      <c r="EU286" s="267"/>
      <c r="EV286" s="267"/>
      <c r="EW286" s="267"/>
      <c r="EX286" s="267"/>
      <c r="EY286" s="267"/>
      <c r="EZ286" s="267"/>
      <c r="FA286" s="267"/>
      <c r="FB286" s="267"/>
      <c r="FC286" s="267"/>
      <c r="FD286" s="267"/>
      <c r="FE286" s="267"/>
      <c r="FF286" s="267"/>
      <c r="FG286" s="267"/>
      <c r="FH286" s="267"/>
      <c r="FI286" s="267"/>
      <c r="FJ286" s="267"/>
      <c r="FK286" s="267"/>
      <c r="FL286" s="267"/>
      <c r="FM286" s="267"/>
      <c r="FN286" s="267"/>
      <c r="FO286" s="267"/>
      <c r="FP286" s="267"/>
      <c r="FQ286" s="267"/>
      <c r="FR286" s="267"/>
      <c r="FS286" s="267"/>
      <c r="FT286" s="267"/>
      <c r="FU286" s="267"/>
      <c r="FV286" s="267"/>
      <c r="FW286" s="267"/>
      <c r="FX286" s="267"/>
      <c r="FY286" s="267"/>
      <c r="FZ286" s="267"/>
      <c r="GA286" s="267"/>
      <c r="GB286" s="267"/>
      <c r="GC286" s="267"/>
      <c r="GD286" s="267"/>
      <c r="GE286" s="267"/>
      <c r="GF286" s="267"/>
      <c r="GG286" s="267"/>
      <c r="GH286" s="267"/>
      <c r="GI286" s="267"/>
      <c r="GJ286" s="267"/>
      <c r="GK286" s="267"/>
      <c r="GL286" s="267"/>
      <c r="GM286" s="267"/>
      <c r="GN286" s="267"/>
      <c r="GO286" s="267"/>
      <c r="GP286" s="267"/>
      <c r="GQ286" s="267"/>
      <c r="GR286" s="267"/>
      <c r="GS286" s="267"/>
      <c r="GT286" s="267"/>
      <c r="GU286" s="267"/>
      <c r="GV286" s="267"/>
      <c r="GW286" s="267"/>
      <c r="GX286" s="267"/>
      <c r="GY286" s="267"/>
      <c r="GZ286" s="267"/>
      <c r="HA286" s="267"/>
      <c r="HB286" s="267"/>
      <c r="HC286" s="267"/>
      <c r="HD286" s="267"/>
      <c r="HE286" s="267"/>
      <c r="HF286" s="267"/>
      <c r="HG286" s="267"/>
      <c r="HH286" s="267"/>
      <c r="HI286" s="267"/>
      <c r="HJ286" s="267"/>
      <c r="HK286" s="267"/>
      <c r="HL286" s="267"/>
      <c r="HM286" s="267"/>
      <c r="HN286" s="267"/>
      <c r="HO286" s="267"/>
      <c r="HP286" s="267"/>
      <c r="HQ286" s="267"/>
      <c r="HR286" s="267"/>
      <c r="HS286" s="267"/>
      <c r="HT286" s="267"/>
      <c r="HU286" s="267"/>
      <c r="HV286" s="267"/>
      <c r="HW286" s="267"/>
      <c r="HX286" s="267"/>
      <c r="HY286" s="267"/>
      <c r="HZ286" s="267"/>
      <c r="IA286" s="267"/>
      <c r="IB286" s="267"/>
      <c r="IC286" s="267"/>
      <c r="ID286" s="267"/>
      <c r="IE286" s="267"/>
      <c r="IF286" s="267"/>
      <c r="IG286" s="267"/>
      <c r="IH286" s="267"/>
      <c r="II286" s="267"/>
      <c r="IJ286" s="267"/>
      <c r="IK286" s="267"/>
      <c r="IL286" s="267"/>
      <c r="IM286" s="267"/>
      <c r="IN286" s="267"/>
      <c r="IO286" s="267"/>
      <c r="IP286" s="267"/>
      <c r="IQ286" s="267"/>
      <c r="IR286" s="267"/>
      <c r="IS286" s="267"/>
      <c r="IT286" s="267"/>
      <c r="IU286" s="267"/>
      <c r="IV286" s="267"/>
      <c r="IW286" s="267"/>
      <c r="IX286" s="267"/>
      <c r="IY286" s="267"/>
      <c r="IZ286" s="267"/>
      <c r="JA286" s="267"/>
      <c r="JB286" s="267"/>
      <c r="JC286" s="267"/>
      <c r="JD286" s="267"/>
      <c r="JE286" s="267"/>
      <c r="JF286" s="267"/>
      <c r="JG286" s="267"/>
      <c r="JH286" s="267"/>
      <c r="JI286" s="267"/>
      <c r="JJ286" s="267"/>
      <c r="JK286" s="267"/>
      <c r="JL286" s="267"/>
      <c r="JM286" s="267"/>
      <c r="JN286" s="267"/>
      <c r="JO286" s="267"/>
      <c r="JP286" s="267"/>
      <c r="JQ286" s="267"/>
      <c r="JR286" s="267"/>
      <c r="JS286" s="267"/>
      <c r="JT286" s="267"/>
      <c r="JU286" s="267"/>
      <c r="JV286" s="267"/>
      <c r="JW286" s="267"/>
      <c r="JX286" s="267"/>
      <c r="JY286" s="267"/>
      <c r="JZ286" s="267"/>
      <c r="KA286" s="267"/>
      <c r="KB286" s="267"/>
      <c r="KC286" s="267"/>
      <c r="KD286" s="267"/>
      <c r="KE286" s="267"/>
      <c r="KF286" s="267"/>
      <c r="KG286" s="267"/>
      <c r="KH286" s="267"/>
      <c r="KI286" s="267"/>
      <c r="KJ286" s="267"/>
      <c r="KK286" s="267"/>
      <c r="KL286" s="267"/>
      <c r="KM286" s="267"/>
      <c r="KN286" s="267"/>
      <c r="KO286" s="267"/>
      <c r="KP286" s="267"/>
      <c r="KQ286" s="267"/>
      <c r="KR286" s="267"/>
      <c r="KS286" s="267"/>
      <c r="KT286" s="267"/>
      <c r="KU286" s="267"/>
      <c r="KV286" s="267"/>
      <c r="KW286" s="267"/>
      <c r="KX286" s="267"/>
      <c r="KY286" s="267"/>
      <c r="KZ286" s="267"/>
      <c r="LA286" s="267"/>
      <c r="LB286" s="267"/>
      <c r="LC286" s="267"/>
      <c r="LD286" s="267"/>
      <c r="LE286" s="267"/>
      <c r="LF286" s="267"/>
      <c r="LG286" s="267"/>
      <c r="LH286" s="267"/>
      <c r="LI286" s="267"/>
      <c r="LJ286" s="267"/>
      <c r="LK286" s="267"/>
      <c r="LL286" s="267"/>
      <c r="LM286" s="267"/>
      <c r="LN286" s="267"/>
      <c r="LO286" s="267"/>
      <c r="LP286" s="267"/>
      <c r="LQ286" s="267"/>
      <c r="LR286" s="267"/>
      <c r="LS286" s="267"/>
      <c r="LT286" s="267"/>
      <c r="LU286" s="267"/>
      <c r="LV286" s="267"/>
      <c r="LW286" s="267"/>
      <c r="LX286" s="267"/>
      <c r="LY286" s="267"/>
      <c r="LZ286" s="267"/>
      <c r="MA286" s="267"/>
      <c r="MB286" s="267"/>
      <c r="MC286" s="267"/>
      <c r="MD286" s="267"/>
      <c r="ME286" s="267"/>
      <c r="MF286" s="267"/>
      <c r="MG286" s="267"/>
      <c r="MH286" s="267"/>
      <c r="MI286" s="267"/>
      <c r="MJ286" s="267"/>
      <c r="MK286" s="267"/>
      <c r="ML286" s="267"/>
      <c r="MM286" s="267"/>
      <c r="MN286" s="267"/>
      <c r="MO286" s="267"/>
      <c r="MP286" s="267"/>
      <c r="MQ286" s="267"/>
      <c r="MR286" s="267"/>
      <c r="MS286" s="267"/>
      <c r="MT286" s="267"/>
      <c r="MU286" s="267"/>
      <c r="MV286" s="267"/>
      <c r="MW286" s="267"/>
      <c r="MX286" s="267"/>
      <c r="MY286" s="267"/>
      <c r="MZ286" s="267"/>
      <c r="NA286" s="267"/>
      <c r="NB286" s="267"/>
      <c r="NC286" s="267"/>
      <c r="ND286" s="267"/>
      <c r="NE286" s="267"/>
      <c r="NF286" s="267"/>
      <c r="NG286" s="267"/>
      <c r="NH286" s="267"/>
      <c r="NI286" s="267"/>
      <c r="NJ286" s="267"/>
      <c r="NK286" s="267"/>
      <c r="NL286" s="267"/>
      <c r="NM286" s="267"/>
      <c r="NN286" s="267"/>
      <c r="NO286" s="267"/>
      <c r="NP286" s="267"/>
      <c r="NQ286" s="267"/>
      <c r="NR286" s="267"/>
      <c r="NS286" s="267"/>
      <c r="NT286" s="267"/>
      <c r="NU286" s="267"/>
      <c r="NV286" s="267"/>
      <c r="NW286" s="267"/>
      <c r="NX286" s="267"/>
      <c r="NY286" s="267"/>
      <c r="NZ286" s="267"/>
      <c r="OA286" s="267"/>
      <c r="OB286" s="267"/>
      <c r="OC286" s="267"/>
      <c r="OD286" s="267"/>
      <c r="OE286" s="267"/>
      <c r="OF286" s="267"/>
      <c r="OG286" s="267"/>
      <c r="OH286" s="267"/>
      <c r="OI286" s="267"/>
      <c r="OJ286" s="267"/>
      <c r="OK286" s="267"/>
      <c r="OL286" s="267"/>
      <c r="OM286" s="267"/>
      <c r="ON286" s="267"/>
      <c r="OO286" s="267"/>
      <c r="OP286" s="267"/>
      <c r="OQ286" s="267"/>
      <c r="OR286" s="267"/>
      <c r="OS286" s="267"/>
      <c r="OT286" s="267"/>
      <c r="OU286" s="267"/>
      <c r="OV286" s="267"/>
      <c r="OW286" s="267"/>
      <c r="OX286" s="267"/>
      <c r="OY286" s="267"/>
      <c r="OZ286" s="267"/>
      <c r="PA286" s="267"/>
      <c r="PB286" s="267"/>
      <c r="PC286" s="267"/>
      <c r="PD286" s="267"/>
      <c r="PE286" s="267"/>
      <c r="PF286" s="267"/>
      <c r="PG286" s="267"/>
      <c r="PH286" s="267"/>
      <c r="PI286" s="267"/>
      <c r="PJ286" s="267"/>
      <c r="PK286" s="267"/>
      <c r="PL286" s="267"/>
      <c r="PM286" s="267"/>
      <c r="PN286" s="267"/>
      <c r="PO286" s="267"/>
      <c r="PP286" s="267"/>
      <c r="PQ286" s="267"/>
      <c r="PR286" s="267"/>
      <c r="PS286" s="267"/>
      <c r="PT286" s="267"/>
      <c r="PU286" s="267"/>
      <c r="PV286" s="267"/>
      <c r="PW286" s="267"/>
      <c r="PX286" s="267"/>
      <c r="PY286" s="267"/>
      <c r="PZ286" s="267"/>
      <c r="QA286" s="267"/>
      <c r="QB286" s="267"/>
      <c r="QC286" s="267"/>
      <c r="QD286" s="267"/>
      <c r="QE286" s="267"/>
      <c r="QF286" s="267"/>
      <c r="QG286" s="267"/>
      <c r="QH286" s="267"/>
      <c r="QI286" s="267"/>
      <c r="QJ286" s="267"/>
      <c r="QK286" s="267"/>
      <c r="QL286" s="267"/>
      <c r="QM286" s="267"/>
      <c r="QN286" s="267"/>
      <c r="QO286" s="267"/>
      <c r="QP286" s="267"/>
      <c r="QQ286" s="267"/>
      <c r="QR286" s="267"/>
      <c r="QS286" s="267"/>
      <c r="QT286" s="267"/>
      <c r="QU286" s="267"/>
      <c r="QV286" s="267"/>
      <c r="QW286" s="267"/>
      <c r="QX286" s="267"/>
      <c r="QY286" s="267"/>
      <c r="QZ286" s="267"/>
      <c r="RA286" s="267"/>
      <c r="RB286" s="267"/>
      <c r="RC286" s="267"/>
      <c r="RD286" s="267"/>
      <c r="RE286" s="267"/>
      <c r="RF286" s="267"/>
      <c r="RG286" s="267"/>
      <c r="RH286" s="267"/>
      <c r="RI286" s="267"/>
      <c r="RJ286" s="267"/>
      <c r="RK286" s="267"/>
      <c r="RL286" s="267"/>
      <c r="RM286" s="267"/>
      <c r="RN286" s="267"/>
      <c r="RO286" s="267"/>
      <c r="RP286" s="267"/>
      <c r="RQ286" s="267"/>
      <c r="RR286" s="267"/>
      <c r="RS286" s="267"/>
      <c r="RT286" s="267"/>
      <c r="RU286" s="267"/>
      <c r="RV286" s="267"/>
      <c r="RW286" s="267"/>
      <c r="RX286" s="267"/>
      <c r="RY286" s="267"/>
      <c r="RZ286" s="267"/>
      <c r="SA286" s="267"/>
      <c r="SB286" s="267"/>
      <c r="SC286" s="267"/>
      <c r="SD286" s="267"/>
      <c r="SE286" s="267"/>
      <c r="SF286" s="267"/>
      <c r="SG286" s="267"/>
      <c r="SH286" s="267"/>
      <c r="SI286" s="267"/>
      <c r="SJ286" s="267"/>
      <c r="SK286" s="267"/>
      <c r="SL286" s="267"/>
      <c r="SM286" s="267"/>
      <c r="SN286" s="267"/>
      <c r="SO286" s="267"/>
      <c r="SP286" s="267"/>
      <c r="SQ286" s="267"/>
      <c r="SR286" s="267"/>
      <c r="SS286" s="267"/>
      <c r="ST286" s="267"/>
      <c r="SU286" s="267"/>
      <c r="SV286" s="267"/>
      <c r="SW286" s="267"/>
      <c r="SX286" s="267"/>
      <c r="SY286" s="267"/>
      <c r="SZ286" s="267"/>
      <c r="TA286" s="267"/>
      <c r="TB286" s="267"/>
      <c r="TC286" s="267"/>
      <c r="TD286" s="267"/>
      <c r="TE286" s="267"/>
      <c r="TF286" s="267"/>
      <c r="TG286" s="267"/>
      <c r="TH286" s="267"/>
      <c r="TI286" s="267"/>
      <c r="TJ286" s="267"/>
      <c r="TK286" s="267"/>
      <c r="TL286" s="267"/>
      <c r="TM286" s="267"/>
      <c r="TN286" s="267"/>
      <c r="TO286" s="267"/>
      <c r="TP286" s="267"/>
      <c r="TQ286" s="267"/>
      <c r="TR286" s="267"/>
      <c r="TS286" s="267"/>
      <c r="TT286" s="267"/>
      <c r="TU286" s="267"/>
      <c r="TV286" s="267"/>
      <c r="TW286" s="267"/>
      <c r="TX286" s="267"/>
      <c r="TY286" s="267"/>
      <c r="TZ286" s="267"/>
      <c r="UA286" s="267"/>
      <c r="UB286" s="267"/>
      <c r="UC286" s="267"/>
      <c r="UD286" s="267"/>
      <c r="UE286" s="267"/>
      <c r="UF286" s="267"/>
      <c r="UG286" s="267"/>
      <c r="UH286" s="267"/>
      <c r="UI286" s="267"/>
      <c r="UJ286" s="267"/>
      <c r="UK286" s="267"/>
      <c r="UL286" s="267"/>
      <c r="UM286" s="267"/>
      <c r="UN286" s="267"/>
      <c r="UO286" s="267"/>
      <c r="UP286" s="267"/>
      <c r="UQ286" s="267"/>
      <c r="UR286" s="267"/>
      <c r="US286" s="267"/>
      <c r="UT286" s="267"/>
      <c r="UU286" s="267"/>
      <c r="UV286" s="267"/>
      <c r="UW286" s="267"/>
      <c r="UX286" s="267"/>
      <c r="UY286" s="267"/>
      <c r="UZ286" s="267"/>
      <c r="VA286" s="267"/>
      <c r="VB286" s="267"/>
      <c r="VC286" s="267"/>
      <c r="VD286" s="267"/>
      <c r="VE286" s="267"/>
      <c r="VF286" s="267"/>
      <c r="VG286" s="267"/>
      <c r="VH286" s="267"/>
      <c r="VI286" s="267"/>
      <c r="VJ286" s="267"/>
      <c r="VK286" s="267"/>
      <c r="VL286" s="267"/>
      <c r="VM286" s="267"/>
      <c r="VN286" s="267"/>
      <c r="VO286" s="267"/>
      <c r="VP286" s="267"/>
      <c r="VQ286" s="267"/>
      <c r="VR286" s="267"/>
      <c r="VS286" s="267"/>
      <c r="VT286" s="267"/>
      <c r="VU286" s="267"/>
      <c r="VV286" s="267"/>
      <c r="VW286" s="267"/>
      <c r="VX286" s="267"/>
      <c r="VY286" s="267"/>
      <c r="VZ286" s="267"/>
      <c r="WA286" s="267"/>
      <c r="WB286" s="267"/>
      <c r="WC286" s="267"/>
      <c r="WD286" s="267"/>
      <c r="WE286" s="267"/>
      <c r="WF286" s="267"/>
      <c r="WG286" s="267"/>
      <c r="WH286" s="267"/>
      <c r="WI286" s="267"/>
      <c r="WJ286" s="267"/>
      <c r="WK286" s="267"/>
      <c r="WL286" s="267"/>
      <c r="WM286" s="267"/>
      <c r="WN286" s="267"/>
      <c r="WO286" s="267"/>
      <c r="WP286" s="267"/>
      <c r="WQ286" s="267"/>
      <c r="WR286" s="267"/>
      <c r="WS286" s="267"/>
      <c r="WT286" s="267"/>
      <c r="WU286" s="267"/>
      <c r="WV286" s="267"/>
      <c r="WW286" s="267"/>
      <c r="WX286" s="267"/>
      <c r="WY286" s="267"/>
      <c r="WZ286" s="267"/>
      <c r="XA286" s="267"/>
      <c r="XB286" s="267"/>
      <c r="XC286" s="267"/>
      <c r="XD286" s="267"/>
      <c r="XE286" s="267"/>
      <c r="XF286" s="267"/>
      <c r="XG286" s="267"/>
      <c r="XH286" s="267"/>
      <c r="XI286" s="267"/>
      <c r="XJ286" s="267"/>
      <c r="XK286" s="267"/>
      <c r="XL286" s="267"/>
      <c r="XM286" s="267"/>
      <c r="XN286" s="267"/>
      <c r="XO286" s="267"/>
      <c r="XP286" s="267"/>
      <c r="XQ286" s="267"/>
      <c r="XR286" s="267"/>
      <c r="XS286" s="267"/>
      <c r="XT286" s="267"/>
      <c r="XU286" s="267"/>
      <c r="XV286" s="267"/>
      <c r="XW286" s="267"/>
      <c r="XX286" s="267"/>
      <c r="XY286" s="267"/>
      <c r="XZ286" s="267"/>
      <c r="YA286" s="267"/>
      <c r="YB286" s="267"/>
      <c r="YC286" s="267"/>
      <c r="YD286" s="267"/>
      <c r="YE286" s="267"/>
      <c r="YF286" s="267"/>
      <c r="YG286" s="267"/>
      <c r="YH286" s="267"/>
      <c r="YI286" s="267"/>
      <c r="YJ286" s="267"/>
      <c r="YK286" s="267"/>
      <c r="YL286" s="267"/>
      <c r="YM286" s="267"/>
      <c r="YN286" s="267"/>
      <c r="YO286" s="267"/>
      <c r="YP286" s="267"/>
      <c r="YQ286" s="267"/>
      <c r="YR286" s="267"/>
      <c r="YS286" s="267"/>
      <c r="YT286" s="267"/>
      <c r="YU286" s="267"/>
      <c r="YV286" s="267"/>
      <c r="YW286" s="267"/>
      <c r="YX286" s="267"/>
      <c r="YY286" s="267"/>
      <c r="YZ286" s="267"/>
      <c r="ZA286" s="267"/>
      <c r="ZB286" s="267"/>
      <c r="ZC286" s="267"/>
      <c r="ZD286" s="267"/>
      <c r="ZE286" s="267"/>
      <c r="ZF286" s="267"/>
      <c r="ZG286" s="267"/>
      <c r="ZH286" s="267"/>
      <c r="ZI286" s="267"/>
      <c r="ZJ286" s="267"/>
      <c r="ZK286" s="267"/>
      <c r="ZL286" s="267"/>
      <c r="ZM286" s="267"/>
      <c r="ZN286" s="267"/>
      <c r="ZO286" s="267"/>
      <c r="ZP286" s="267"/>
      <c r="ZQ286" s="267"/>
      <c r="ZR286" s="267"/>
      <c r="ZS286" s="267"/>
      <c r="ZT286" s="267"/>
      <c r="ZU286" s="267"/>
      <c r="ZV286" s="267"/>
      <c r="ZW286" s="267"/>
      <c r="ZX286" s="267"/>
      <c r="ZY286" s="267"/>
      <c r="ZZ286" s="267"/>
      <c r="AAA286" s="267"/>
      <c r="AAB286" s="267"/>
      <c r="AAC286" s="267"/>
      <c r="AAD286" s="267"/>
      <c r="AAE286" s="267"/>
      <c r="AAF286" s="267"/>
      <c r="AAG286" s="267"/>
      <c r="AAH286" s="267"/>
      <c r="AAI286" s="267"/>
      <c r="AAJ286" s="267"/>
      <c r="AAK286" s="267"/>
      <c r="AAL286" s="267"/>
      <c r="AAM286" s="267"/>
      <c r="AAN286" s="267"/>
      <c r="AAO286" s="267"/>
      <c r="AAP286" s="267"/>
      <c r="AAQ286" s="267"/>
      <c r="AAR286" s="267"/>
      <c r="AAS286" s="267"/>
      <c r="AAT286" s="267"/>
      <c r="AAU286" s="267"/>
      <c r="AAV286" s="267"/>
      <c r="AAW286" s="267"/>
      <c r="AAX286" s="267"/>
      <c r="AAY286" s="267"/>
      <c r="AAZ286" s="267"/>
      <c r="ABA286" s="267"/>
      <c r="ABB286" s="267"/>
      <c r="ABC286" s="267"/>
      <c r="ABD286" s="267"/>
      <c r="ABE286" s="267"/>
      <c r="ABF286" s="267"/>
      <c r="ABG286" s="267"/>
      <c r="ABH286" s="267"/>
      <c r="ABI286" s="267"/>
      <c r="ABJ286" s="267"/>
      <c r="ABK286" s="267"/>
      <c r="ABL286" s="267"/>
      <c r="ABM286" s="267"/>
      <c r="ABN286" s="267"/>
      <c r="ABO286" s="267"/>
      <c r="ABP286" s="267"/>
      <c r="ABQ286" s="267"/>
      <c r="ABR286" s="267"/>
      <c r="ABS286" s="267"/>
      <c r="ABT286" s="267"/>
      <c r="ABU286" s="267"/>
      <c r="ABV286" s="267"/>
      <c r="ABW286" s="267"/>
      <c r="ABX286" s="267"/>
      <c r="ABY286" s="267"/>
      <c r="ABZ286" s="267"/>
      <c r="ACA286" s="267"/>
      <c r="ACB286" s="267"/>
      <c r="ACC286" s="267"/>
      <c r="ACD286" s="267"/>
      <c r="ACE286" s="267"/>
      <c r="ACF286" s="267"/>
      <c r="ACG286" s="267"/>
      <c r="ACH286" s="267"/>
      <c r="ACI286" s="267"/>
      <c r="ACJ286" s="267"/>
      <c r="ACK286" s="267"/>
      <c r="ACL286" s="267"/>
      <c r="ACM286" s="267"/>
      <c r="ACN286" s="267"/>
      <c r="ACO286" s="267"/>
      <c r="ACP286" s="267"/>
      <c r="ACQ286" s="267"/>
      <c r="ACR286" s="267"/>
      <c r="ACS286" s="267"/>
      <c r="ACT286" s="267"/>
      <c r="ACU286" s="267"/>
      <c r="ACV286" s="267"/>
      <c r="ACW286" s="267"/>
      <c r="ACX286" s="267"/>
      <c r="ACY286" s="267"/>
      <c r="ACZ286" s="267"/>
      <c r="ADA286" s="267"/>
      <c r="ADB286" s="267"/>
      <c r="ADC286" s="267"/>
      <c r="ADD286" s="267"/>
      <c r="ADE286" s="267"/>
      <c r="ADF286" s="267"/>
      <c r="ADG286" s="267"/>
      <c r="ADH286" s="267"/>
      <c r="ADI286" s="267"/>
      <c r="ADJ286" s="267"/>
      <c r="ADK286" s="267"/>
      <c r="ADL286" s="267"/>
      <c r="ADM286" s="267"/>
      <c r="ADN286" s="267"/>
      <c r="ADO286" s="267"/>
      <c r="ADP286" s="267"/>
      <c r="ADQ286" s="267"/>
      <c r="ADR286" s="267"/>
      <c r="ADS286" s="267"/>
      <c r="ADT286" s="267"/>
      <c r="ADU286" s="267"/>
      <c r="ADV286" s="267"/>
      <c r="ADW286" s="267"/>
      <c r="ADX286" s="267"/>
      <c r="ADY286" s="267"/>
      <c r="ADZ286" s="267"/>
      <c r="AEA286" s="267"/>
      <c r="AEB286" s="267"/>
      <c r="AEC286" s="267"/>
      <c r="AED286" s="267"/>
      <c r="AEE286" s="267"/>
      <c r="AEF286" s="267"/>
      <c r="AEG286" s="267"/>
      <c r="AEH286" s="267"/>
      <c r="AEI286" s="267"/>
      <c r="AEJ286" s="267"/>
      <c r="AEK286" s="267"/>
      <c r="AEL286" s="267"/>
      <c r="AEM286" s="267"/>
      <c r="AEN286" s="267"/>
      <c r="AEO286" s="267"/>
      <c r="AEP286" s="267"/>
      <c r="AEQ286" s="267"/>
      <c r="AER286" s="267"/>
      <c r="AES286" s="267"/>
      <c r="AET286" s="267"/>
      <c r="AEU286" s="267"/>
      <c r="AEV286" s="267"/>
      <c r="AEW286" s="267"/>
      <c r="AEX286" s="267"/>
      <c r="AEY286" s="267"/>
      <c r="AEZ286" s="267"/>
      <c r="AFA286" s="267"/>
      <c r="AFB286" s="267"/>
      <c r="AFC286" s="267"/>
      <c r="AFD286" s="267"/>
      <c r="AFE286" s="267"/>
      <c r="AFF286" s="267"/>
      <c r="AFG286" s="267"/>
      <c r="AFH286" s="267"/>
      <c r="AFI286" s="267"/>
      <c r="AFJ286" s="267"/>
      <c r="AFK286" s="267"/>
      <c r="AFL286" s="267"/>
      <c r="AFM286" s="267"/>
      <c r="AFN286" s="267"/>
      <c r="AFO286" s="267"/>
      <c r="AFP286" s="267"/>
      <c r="AFQ286" s="267"/>
      <c r="AFR286" s="267"/>
      <c r="AFS286" s="267"/>
      <c r="AFT286" s="267"/>
      <c r="AFU286" s="267"/>
      <c r="AFV286" s="267"/>
      <c r="AFW286" s="267"/>
      <c r="AFX286" s="267"/>
      <c r="AFY286" s="267"/>
      <c r="AFZ286" s="267"/>
      <c r="AGA286" s="267"/>
      <c r="AGB286" s="267"/>
      <c r="AGC286" s="267"/>
      <c r="AGD286" s="267"/>
      <c r="AGE286" s="267"/>
      <c r="AGF286" s="267"/>
      <c r="AGG286" s="267"/>
      <c r="AGH286" s="267"/>
      <c r="AGI286" s="267"/>
      <c r="AGJ286" s="267"/>
      <c r="AGK286" s="267"/>
      <c r="AGL286" s="267"/>
      <c r="AGM286" s="267"/>
      <c r="AGN286" s="267"/>
      <c r="AGO286" s="267"/>
      <c r="AGP286" s="267"/>
      <c r="AGQ286" s="267"/>
      <c r="AGR286" s="267"/>
      <c r="AGS286" s="267"/>
      <c r="AGT286" s="267"/>
      <c r="AGU286" s="267"/>
      <c r="AGV286" s="267"/>
      <c r="AGW286" s="267"/>
      <c r="AGX286" s="267"/>
      <c r="AGY286" s="267"/>
      <c r="AGZ286" s="267"/>
      <c r="AHA286" s="267"/>
      <c r="AHB286" s="267"/>
      <c r="AHC286" s="267"/>
      <c r="AHD286" s="267"/>
      <c r="AHE286" s="267"/>
      <c r="AHF286" s="267"/>
      <c r="AHG286" s="267"/>
      <c r="AHH286" s="267"/>
      <c r="AHI286" s="267"/>
      <c r="AHJ286" s="267"/>
      <c r="AHK286" s="267"/>
      <c r="AHL286" s="267"/>
      <c r="AHM286" s="267"/>
      <c r="AHN286" s="267"/>
      <c r="AHO286" s="267"/>
      <c r="AHP286" s="267"/>
      <c r="AHQ286" s="267"/>
      <c r="AHR286" s="267"/>
      <c r="AHS286" s="267"/>
      <c r="AHT286" s="267"/>
      <c r="AHU286" s="267"/>
      <c r="AHV286" s="267"/>
      <c r="AHW286" s="267"/>
      <c r="AHX286" s="267"/>
      <c r="AHY286" s="267"/>
      <c r="AHZ286" s="267"/>
      <c r="AIA286" s="267"/>
      <c r="AIB286" s="267"/>
      <c r="AIC286" s="267"/>
      <c r="AID286" s="267"/>
      <c r="AIE286" s="267"/>
      <c r="AIF286" s="267"/>
      <c r="AIG286" s="267"/>
      <c r="AIH286" s="267"/>
      <c r="AII286" s="267"/>
      <c r="AIJ286" s="267"/>
      <c r="AIK286" s="267"/>
      <c r="AIL286" s="267"/>
      <c r="AIM286" s="267"/>
      <c r="AIN286" s="267"/>
      <c r="AIO286" s="267"/>
      <c r="AIP286" s="267"/>
      <c r="AIQ286" s="267"/>
      <c r="AIR286" s="267"/>
      <c r="AIS286" s="267"/>
      <c r="AIT286" s="267"/>
      <c r="AIU286" s="267"/>
      <c r="AIV286" s="267"/>
      <c r="AIW286" s="267"/>
      <c r="AIX286" s="267"/>
      <c r="AIY286" s="267"/>
      <c r="AIZ286" s="267"/>
      <c r="AJA286" s="267"/>
      <c r="AJB286" s="267"/>
      <c r="AJC286" s="267"/>
      <c r="AJD286" s="267"/>
      <c r="AJE286" s="267"/>
      <c r="AJF286" s="267"/>
      <c r="AJG286" s="267"/>
      <c r="AJH286" s="267"/>
      <c r="AJI286" s="267"/>
      <c r="AJJ286" s="267"/>
      <c r="AJK286" s="267"/>
      <c r="AJL286" s="267"/>
      <c r="AJM286" s="267"/>
      <c r="AJN286" s="267"/>
      <c r="AJO286" s="267"/>
      <c r="AJP286" s="267"/>
      <c r="AJQ286" s="267"/>
      <c r="AJR286" s="267"/>
      <c r="AJS286" s="267"/>
      <c r="AJT286" s="267"/>
      <c r="AJU286" s="267"/>
      <c r="AJV286" s="267"/>
      <c r="AJW286" s="267"/>
      <c r="AJX286" s="267"/>
      <c r="AJY286" s="267"/>
      <c r="AJZ286" s="267"/>
      <c r="AKA286" s="267"/>
      <c r="AKB286" s="267"/>
      <c r="AKC286" s="267"/>
      <c r="AKD286" s="267"/>
      <c r="AKE286" s="267"/>
      <c r="AKF286" s="267"/>
      <c r="AKG286" s="267"/>
      <c r="AKH286" s="267"/>
      <c r="AKI286" s="267"/>
      <c r="AKJ286" s="267"/>
      <c r="AKK286" s="267"/>
      <c r="AKL286" s="267"/>
      <c r="AKM286" s="267"/>
      <c r="AKN286" s="267"/>
      <c r="AKO286" s="267"/>
      <c r="AKP286" s="267"/>
      <c r="AKQ286" s="267"/>
      <c r="AKR286" s="267"/>
      <c r="AKS286" s="267"/>
      <c r="AKT286" s="267"/>
      <c r="AKU286" s="267"/>
      <c r="AKV286" s="267"/>
      <c r="AKW286" s="267"/>
      <c r="AKX286" s="267"/>
      <c r="AKY286" s="267"/>
      <c r="AKZ286" s="267"/>
      <c r="ALA286" s="267"/>
      <c r="ALB286" s="267"/>
      <c r="ALC286" s="267"/>
      <c r="ALD286" s="267"/>
      <c r="ALE286" s="267"/>
      <c r="ALF286" s="267"/>
      <c r="ALG286" s="267"/>
      <c r="ALH286" s="267"/>
      <c r="ALI286" s="267"/>
      <c r="ALJ286" s="267"/>
      <c r="ALK286" s="267"/>
      <c r="ALL286" s="267"/>
      <c r="ALM286" s="267"/>
      <c r="ALN286" s="267"/>
      <c r="ALO286" s="267"/>
      <c r="ALP286" s="267"/>
      <c r="ALQ286" s="267"/>
      <c r="ALR286" s="267"/>
      <c r="ALS286" s="267"/>
      <c r="ALT286" s="267"/>
      <c r="ALU286" s="267"/>
      <c r="ALV286" s="267"/>
      <c r="ALW286" s="267"/>
      <c r="ALX286" s="267"/>
      <c r="ALY286" s="267"/>
      <c r="ALZ286" s="267"/>
      <c r="AMA286" s="267"/>
      <c r="AMB286" s="267"/>
      <c r="AMC286" s="267"/>
      <c r="AMD286" s="267"/>
      <c r="AME286" s="267"/>
      <c r="AMF286" s="267"/>
      <c r="AMG286" s="267"/>
      <c r="AMH286" s="267"/>
    </row>
    <row r="287" spans="1:1025" s="239" customFormat="1" ht="12.75">
      <c r="A287" s="1012" t="s">
        <v>2551</v>
      </c>
      <c r="B287" s="1007" t="s">
        <v>2552</v>
      </c>
      <c r="C287" s="1047">
        <v>33745915757.52</v>
      </c>
      <c r="D287" s="1047">
        <v>1093708462.9400001</v>
      </c>
      <c r="E287" s="1047">
        <v>34839624220.459999</v>
      </c>
      <c r="F287" s="1047">
        <v>33079746687.84</v>
      </c>
      <c r="G287" s="1047">
        <v>1759877532.6199999</v>
      </c>
      <c r="H287" s="1054">
        <f t="shared" si="4"/>
        <v>0.94948632277191758</v>
      </c>
      <c r="I287" s="1007"/>
      <c r="J287" s="267"/>
      <c r="K287" s="267"/>
      <c r="L287" s="267"/>
      <c r="M287" s="267"/>
      <c r="N287" s="267"/>
      <c r="O287" s="267"/>
      <c r="P287" s="267"/>
      <c r="Q287" s="267"/>
      <c r="R287" s="267"/>
      <c r="S287" s="267"/>
      <c r="T287" s="267"/>
      <c r="U287" s="267"/>
      <c r="V287" s="267"/>
      <c r="W287" s="267"/>
      <c r="X287" s="267"/>
      <c r="Y287" s="267"/>
      <c r="Z287" s="267"/>
      <c r="AA287" s="267"/>
      <c r="AB287" s="267"/>
      <c r="AC287" s="267"/>
      <c r="AD287" s="267"/>
      <c r="AE287" s="267"/>
      <c r="AF287" s="267"/>
      <c r="AG287" s="267"/>
      <c r="AH287" s="267"/>
      <c r="AI287" s="267"/>
      <c r="AJ287" s="267"/>
      <c r="AK287" s="267"/>
      <c r="AL287" s="267"/>
      <c r="AM287" s="267"/>
      <c r="AN287" s="267"/>
      <c r="AO287" s="267"/>
      <c r="AP287" s="267"/>
      <c r="AQ287" s="267"/>
      <c r="AR287" s="267"/>
      <c r="AS287" s="267"/>
      <c r="AT287" s="267"/>
      <c r="AU287" s="267"/>
      <c r="AV287" s="267"/>
      <c r="AW287" s="267"/>
      <c r="AX287" s="267"/>
      <c r="AY287" s="267"/>
      <c r="AZ287" s="267"/>
      <c r="BA287" s="267"/>
      <c r="BB287" s="267"/>
      <c r="BC287" s="267"/>
      <c r="BD287" s="267"/>
      <c r="BE287" s="267"/>
      <c r="BF287" s="267"/>
      <c r="BG287" s="267"/>
      <c r="BH287" s="267"/>
      <c r="BI287" s="267"/>
      <c r="BJ287" s="267"/>
      <c r="BK287" s="267"/>
      <c r="BL287" s="267"/>
      <c r="BM287" s="267"/>
      <c r="BN287" s="267"/>
      <c r="BO287" s="267"/>
      <c r="BP287" s="267"/>
      <c r="BQ287" s="267"/>
      <c r="BR287" s="267"/>
      <c r="BS287" s="267"/>
      <c r="BT287" s="267"/>
      <c r="BU287" s="267"/>
      <c r="BV287" s="267"/>
      <c r="BW287" s="267"/>
      <c r="BX287" s="267"/>
      <c r="BY287" s="267"/>
      <c r="BZ287" s="267"/>
      <c r="CA287" s="267"/>
      <c r="CB287" s="267"/>
      <c r="CC287" s="267"/>
      <c r="CD287" s="267"/>
      <c r="CE287" s="267"/>
      <c r="CF287" s="267"/>
      <c r="CG287" s="267"/>
      <c r="CH287" s="267"/>
      <c r="CI287" s="267"/>
      <c r="CJ287" s="267"/>
      <c r="CK287" s="267"/>
      <c r="CL287" s="267"/>
      <c r="CM287" s="267"/>
      <c r="CN287" s="267"/>
      <c r="CO287" s="267"/>
      <c r="CP287" s="267"/>
      <c r="CQ287" s="267"/>
      <c r="CR287" s="267"/>
      <c r="CS287" s="267"/>
      <c r="CT287" s="267"/>
      <c r="CU287" s="267"/>
      <c r="CV287" s="267"/>
      <c r="CW287" s="267"/>
      <c r="CX287" s="267"/>
      <c r="CY287" s="267"/>
      <c r="CZ287" s="267"/>
      <c r="DA287" s="267"/>
      <c r="DB287" s="267"/>
      <c r="DC287" s="267"/>
      <c r="DD287" s="267"/>
      <c r="DE287" s="267"/>
      <c r="DF287" s="267"/>
      <c r="DG287" s="267"/>
      <c r="DH287" s="267"/>
      <c r="DI287" s="267"/>
      <c r="DJ287" s="267"/>
      <c r="DK287" s="267"/>
      <c r="DL287" s="267"/>
      <c r="DM287" s="267"/>
      <c r="DN287" s="267"/>
      <c r="DO287" s="267"/>
      <c r="DP287" s="267"/>
      <c r="DQ287" s="267"/>
      <c r="DR287" s="267"/>
      <c r="DS287" s="267"/>
      <c r="DT287" s="267"/>
      <c r="DU287" s="267"/>
      <c r="DV287" s="267"/>
      <c r="DW287" s="267"/>
      <c r="DX287" s="267"/>
      <c r="DY287" s="267"/>
      <c r="DZ287" s="267"/>
      <c r="EA287" s="267"/>
      <c r="EB287" s="267"/>
      <c r="EC287" s="267"/>
      <c r="ED287" s="267"/>
      <c r="EE287" s="267"/>
      <c r="EF287" s="267"/>
      <c r="EG287" s="267"/>
      <c r="EH287" s="267"/>
      <c r="EI287" s="267"/>
      <c r="EJ287" s="267"/>
      <c r="EK287" s="267"/>
      <c r="EL287" s="267"/>
      <c r="EM287" s="267"/>
      <c r="EN287" s="267"/>
      <c r="EO287" s="267"/>
      <c r="EP287" s="267"/>
      <c r="EQ287" s="267"/>
      <c r="ER287" s="267"/>
      <c r="ES287" s="267"/>
      <c r="ET287" s="267"/>
      <c r="EU287" s="267"/>
      <c r="EV287" s="267"/>
      <c r="EW287" s="267"/>
      <c r="EX287" s="267"/>
      <c r="EY287" s="267"/>
      <c r="EZ287" s="267"/>
      <c r="FA287" s="267"/>
      <c r="FB287" s="267"/>
      <c r="FC287" s="267"/>
      <c r="FD287" s="267"/>
      <c r="FE287" s="267"/>
      <c r="FF287" s="267"/>
      <c r="FG287" s="267"/>
      <c r="FH287" s="267"/>
      <c r="FI287" s="267"/>
      <c r="FJ287" s="267"/>
      <c r="FK287" s="267"/>
      <c r="FL287" s="267"/>
      <c r="FM287" s="267"/>
      <c r="FN287" s="267"/>
      <c r="FO287" s="267"/>
      <c r="FP287" s="267"/>
      <c r="FQ287" s="267"/>
      <c r="FR287" s="267"/>
      <c r="FS287" s="267"/>
      <c r="FT287" s="267"/>
      <c r="FU287" s="267"/>
      <c r="FV287" s="267"/>
      <c r="FW287" s="267"/>
      <c r="FX287" s="267"/>
      <c r="FY287" s="267"/>
      <c r="FZ287" s="267"/>
      <c r="GA287" s="267"/>
      <c r="GB287" s="267"/>
      <c r="GC287" s="267"/>
      <c r="GD287" s="267"/>
      <c r="GE287" s="267"/>
      <c r="GF287" s="267"/>
      <c r="GG287" s="267"/>
      <c r="GH287" s="267"/>
      <c r="GI287" s="267"/>
      <c r="GJ287" s="267"/>
      <c r="GK287" s="267"/>
      <c r="GL287" s="267"/>
      <c r="GM287" s="267"/>
      <c r="GN287" s="267"/>
      <c r="GO287" s="267"/>
      <c r="GP287" s="267"/>
      <c r="GQ287" s="267"/>
      <c r="GR287" s="267"/>
      <c r="GS287" s="267"/>
      <c r="GT287" s="267"/>
      <c r="GU287" s="267"/>
      <c r="GV287" s="267"/>
      <c r="GW287" s="267"/>
      <c r="GX287" s="267"/>
      <c r="GY287" s="267"/>
      <c r="GZ287" s="267"/>
      <c r="HA287" s="267"/>
      <c r="HB287" s="267"/>
      <c r="HC287" s="267"/>
      <c r="HD287" s="267"/>
      <c r="HE287" s="267"/>
      <c r="HF287" s="267"/>
      <c r="HG287" s="267"/>
      <c r="HH287" s="267"/>
      <c r="HI287" s="267"/>
      <c r="HJ287" s="267"/>
      <c r="HK287" s="267"/>
      <c r="HL287" s="267"/>
      <c r="HM287" s="267"/>
      <c r="HN287" s="267"/>
      <c r="HO287" s="267"/>
      <c r="HP287" s="267"/>
      <c r="HQ287" s="267"/>
      <c r="HR287" s="267"/>
      <c r="HS287" s="267"/>
      <c r="HT287" s="267"/>
      <c r="HU287" s="267"/>
      <c r="HV287" s="267"/>
      <c r="HW287" s="267"/>
      <c r="HX287" s="267"/>
      <c r="HY287" s="267"/>
      <c r="HZ287" s="267"/>
      <c r="IA287" s="267"/>
      <c r="IB287" s="267"/>
      <c r="IC287" s="267"/>
      <c r="ID287" s="267"/>
      <c r="IE287" s="267"/>
      <c r="IF287" s="267"/>
      <c r="IG287" s="267"/>
      <c r="IH287" s="267"/>
      <c r="II287" s="267"/>
      <c r="IJ287" s="267"/>
      <c r="IK287" s="267"/>
      <c r="IL287" s="267"/>
      <c r="IM287" s="267"/>
      <c r="IN287" s="267"/>
      <c r="IO287" s="267"/>
      <c r="IP287" s="267"/>
      <c r="IQ287" s="267"/>
      <c r="IR287" s="267"/>
      <c r="IS287" s="267"/>
      <c r="IT287" s="267"/>
      <c r="IU287" s="267"/>
      <c r="IV287" s="267"/>
      <c r="IW287" s="267"/>
      <c r="IX287" s="267"/>
      <c r="IY287" s="267"/>
      <c r="IZ287" s="267"/>
      <c r="JA287" s="267"/>
      <c r="JB287" s="267"/>
      <c r="JC287" s="267"/>
      <c r="JD287" s="267"/>
      <c r="JE287" s="267"/>
      <c r="JF287" s="267"/>
      <c r="JG287" s="267"/>
      <c r="JH287" s="267"/>
      <c r="JI287" s="267"/>
      <c r="JJ287" s="267"/>
      <c r="JK287" s="267"/>
      <c r="JL287" s="267"/>
      <c r="JM287" s="267"/>
      <c r="JN287" s="267"/>
      <c r="JO287" s="267"/>
      <c r="JP287" s="267"/>
      <c r="JQ287" s="267"/>
      <c r="JR287" s="267"/>
      <c r="JS287" s="267"/>
      <c r="JT287" s="267"/>
      <c r="JU287" s="267"/>
      <c r="JV287" s="267"/>
      <c r="JW287" s="267"/>
      <c r="JX287" s="267"/>
      <c r="JY287" s="267"/>
      <c r="JZ287" s="267"/>
      <c r="KA287" s="267"/>
      <c r="KB287" s="267"/>
      <c r="KC287" s="267"/>
      <c r="KD287" s="267"/>
      <c r="KE287" s="267"/>
      <c r="KF287" s="267"/>
      <c r="KG287" s="267"/>
      <c r="KH287" s="267"/>
      <c r="KI287" s="267"/>
      <c r="KJ287" s="267"/>
      <c r="KK287" s="267"/>
      <c r="KL287" s="267"/>
      <c r="KM287" s="267"/>
      <c r="KN287" s="267"/>
      <c r="KO287" s="267"/>
      <c r="KP287" s="267"/>
      <c r="KQ287" s="267"/>
      <c r="KR287" s="267"/>
      <c r="KS287" s="267"/>
      <c r="KT287" s="267"/>
      <c r="KU287" s="267"/>
      <c r="KV287" s="267"/>
      <c r="KW287" s="267"/>
      <c r="KX287" s="267"/>
      <c r="KY287" s="267"/>
      <c r="KZ287" s="267"/>
      <c r="LA287" s="267"/>
      <c r="LB287" s="267"/>
      <c r="LC287" s="267"/>
      <c r="LD287" s="267"/>
      <c r="LE287" s="267"/>
      <c r="LF287" s="267"/>
      <c r="LG287" s="267"/>
      <c r="LH287" s="267"/>
      <c r="LI287" s="267"/>
      <c r="LJ287" s="267"/>
      <c r="LK287" s="267"/>
      <c r="LL287" s="267"/>
      <c r="LM287" s="267"/>
      <c r="LN287" s="267"/>
      <c r="LO287" s="267"/>
      <c r="LP287" s="267"/>
      <c r="LQ287" s="267"/>
      <c r="LR287" s="267"/>
      <c r="LS287" s="267"/>
      <c r="LT287" s="267"/>
      <c r="LU287" s="267"/>
      <c r="LV287" s="267"/>
      <c r="LW287" s="267"/>
      <c r="LX287" s="267"/>
      <c r="LY287" s="267"/>
      <c r="LZ287" s="267"/>
      <c r="MA287" s="267"/>
      <c r="MB287" s="267"/>
      <c r="MC287" s="267"/>
      <c r="MD287" s="267"/>
      <c r="ME287" s="267"/>
      <c r="MF287" s="267"/>
      <c r="MG287" s="267"/>
      <c r="MH287" s="267"/>
      <c r="MI287" s="267"/>
      <c r="MJ287" s="267"/>
      <c r="MK287" s="267"/>
      <c r="ML287" s="267"/>
      <c r="MM287" s="267"/>
      <c r="MN287" s="267"/>
      <c r="MO287" s="267"/>
      <c r="MP287" s="267"/>
      <c r="MQ287" s="267"/>
      <c r="MR287" s="267"/>
      <c r="MS287" s="267"/>
      <c r="MT287" s="267"/>
      <c r="MU287" s="267"/>
      <c r="MV287" s="267"/>
      <c r="MW287" s="267"/>
      <c r="MX287" s="267"/>
      <c r="MY287" s="267"/>
      <c r="MZ287" s="267"/>
      <c r="NA287" s="267"/>
      <c r="NB287" s="267"/>
      <c r="NC287" s="267"/>
      <c r="ND287" s="267"/>
      <c r="NE287" s="267"/>
      <c r="NF287" s="267"/>
      <c r="NG287" s="267"/>
      <c r="NH287" s="267"/>
      <c r="NI287" s="267"/>
      <c r="NJ287" s="267"/>
      <c r="NK287" s="267"/>
      <c r="NL287" s="267"/>
      <c r="NM287" s="267"/>
      <c r="NN287" s="267"/>
      <c r="NO287" s="267"/>
      <c r="NP287" s="267"/>
      <c r="NQ287" s="267"/>
      <c r="NR287" s="267"/>
      <c r="NS287" s="267"/>
      <c r="NT287" s="267"/>
      <c r="NU287" s="267"/>
      <c r="NV287" s="267"/>
      <c r="NW287" s="267"/>
      <c r="NX287" s="267"/>
      <c r="NY287" s="267"/>
      <c r="NZ287" s="267"/>
      <c r="OA287" s="267"/>
      <c r="OB287" s="267"/>
      <c r="OC287" s="267"/>
      <c r="OD287" s="267"/>
      <c r="OE287" s="267"/>
      <c r="OF287" s="267"/>
      <c r="OG287" s="267"/>
      <c r="OH287" s="267"/>
      <c r="OI287" s="267"/>
      <c r="OJ287" s="267"/>
      <c r="OK287" s="267"/>
      <c r="OL287" s="267"/>
      <c r="OM287" s="267"/>
      <c r="ON287" s="267"/>
      <c r="OO287" s="267"/>
      <c r="OP287" s="267"/>
      <c r="OQ287" s="267"/>
      <c r="OR287" s="267"/>
      <c r="OS287" s="267"/>
      <c r="OT287" s="267"/>
      <c r="OU287" s="267"/>
      <c r="OV287" s="267"/>
      <c r="OW287" s="267"/>
      <c r="OX287" s="267"/>
      <c r="OY287" s="267"/>
      <c r="OZ287" s="267"/>
      <c r="PA287" s="267"/>
      <c r="PB287" s="267"/>
      <c r="PC287" s="267"/>
      <c r="PD287" s="267"/>
      <c r="PE287" s="267"/>
      <c r="PF287" s="267"/>
      <c r="PG287" s="267"/>
      <c r="PH287" s="267"/>
      <c r="PI287" s="267"/>
      <c r="PJ287" s="267"/>
      <c r="PK287" s="267"/>
      <c r="PL287" s="267"/>
      <c r="PM287" s="267"/>
      <c r="PN287" s="267"/>
      <c r="PO287" s="267"/>
      <c r="PP287" s="267"/>
      <c r="PQ287" s="267"/>
      <c r="PR287" s="267"/>
      <c r="PS287" s="267"/>
      <c r="PT287" s="267"/>
      <c r="PU287" s="267"/>
      <c r="PV287" s="267"/>
      <c r="PW287" s="267"/>
      <c r="PX287" s="267"/>
      <c r="PY287" s="267"/>
      <c r="PZ287" s="267"/>
      <c r="QA287" s="267"/>
      <c r="QB287" s="267"/>
      <c r="QC287" s="267"/>
      <c r="QD287" s="267"/>
      <c r="QE287" s="267"/>
      <c r="QF287" s="267"/>
      <c r="QG287" s="267"/>
      <c r="QH287" s="267"/>
      <c r="QI287" s="267"/>
      <c r="QJ287" s="267"/>
      <c r="QK287" s="267"/>
      <c r="QL287" s="267"/>
      <c r="QM287" s="267"/>
      <c r="QN287" s="267"/>
      <c r="QO287" s="267"/>
      <c r="QP287" s="267"/>
      <c r="QQ287" s="267"/>
      <c r="QR287" s="267"/>
      <c r="QS287" s="267"/>
      <c r="QT287" s="267"/>
      <c r="QU287" s="267"/>
      <c r="QV287" s="267"/>
      <c r="QW287" s="267"/>
      <c r="QX287" s="267"/>
      <c r="QY287" s="267"/>
      <c r="QZ287" s="267"/>
      <c r="RA287" s="267"/>
      <c r="RB287" s="267"/>
      <c r="RC287" s="267"/>
      <c r="RD287" s="267"/>
      <c r="RE287" s="267"/>
      <c r="RF287" s="267"/>
      <c r="RG287" s="267"/>
      <c r="RH287" s="267"/>
      <c r="RI287" s="267"/>
      <c r="RJ287" s="267"/>
      <c r="RK287" s="267"/>
      <c r="RL287" s="267"/>
      <c r="RM287" s="267"/>
      <c r="RN287" s="267"/>
      <c r="RO287" s="267"/>
      <c r="RP287" s="267"/>
      <c r="RQ287" s="267"/>
      <c r="RR287" s="267"/>
      <c r="RS287" s="267"/>
      <c r="RT287" s="267"/>
      <c r="RU287" s="267"/>
      <c r="RV287" s="267"/>
      <c r="RW287" s="267"/>
      <c r="RX287" s="267"/>
      <c r="RY287" s="267"/>
      <c r="RZ287" s="267"/>
      <c r="SA287" s="267"/>
      <c r="SB287" s="267"/>
      <c r="SC287" s="267"/>
      <c r="SD287" s="267"/>
      <c r="SE287" s="267"/>
      <c r="SF287" s="267"/>
      <c r="SG287" s="267"/>
      <c r="SH287" s="267"/>
      <c r="SI287" s="267"/>
      <c r="SJ287" s="267"/>
      <c r="SK287" s="267"/>
      <c r="SL287" s="267"/>
      <c r="SM287" s="267"/>
      <c r="SN287" s="267"/>
      <c r="SO287" s="267"/>
      <c r="SP287" s="267"/>
      <c r="SQ287" s="267"/>
      <c r="SR287" s="267"/>
      <c r="SS287" s="267"/>
      <c r="ST287" s="267"/>
      <c r="SU287" s="267"/>
      <c r="SV287" s="267"/>
      <c r="SW287" s="267"/>
      <c r="SX287" s="267"/>
      <c r="SY287" s="267"/>
      <c r="SZ287" s="267"/>
      <c r="TA287" s="267"/>
      <c r="TB287" s="267"/>
      <c r="TC287" s="267"/>
      <c r="TD287" s="267"/>
      <c r="TE287" s="267"/>
      <c r="TF287" s="267"/>
      <c r="TG287" s="267"/>
      <c r="TH287" s="267"/>
      <c r="TI287" s="267"/>
      <c r="TJ287" s="267"/>
      <c r="TK287" s="267"/>
      <c r="TL287" s="267"/>
      <c r="TM287" s="267"/>
      <c r="TN287" s="267"/>
      <c r="TO287" s="267"/>
      <c r="TP287" s="267"/>
      <c r="TQ287" s="267"/>
      <c r="TR287" s="267"/>
      <c r="TS287" s="267"/>
      <c r="TT287" s="267"/>
      <c r="TU287" s="267"/>
      <c r="TV287" s="267"/>
      <c r="TW287" s="267"/>
      <c r="TX287" s="267"/>
      <c r="TY287" s="267"/>
      <c r="TZ287" s="267"/>
      <c r="UA287" s="267"/>
      <c r="UB287" s="267"/>
      <c r="UC287" s="267"/>
      <c r="UD287" s="267"/>
      <c r="UE287" s="267"/>
      <c r="UF287" s="267"/>
      <c r="UG287" s="267"/>
      <c r="UH287" s="267"/>
      <c r="UI287" s="267"/>
      <c r="UJ287" s="267"/>
      <c r="UK287" s="267"/>
      <c r="UL287" s="267"/>
      <c r="UM287" s="267"/>
      <c r="UN287" s="267"/>
      <c r="UO287" s="267"/>
      <c r="UP287" s="267"/>
      <c r="UQ287" s="267"/>
      <c r="UR287" s="267"/>
      <c r="US287" s="267"/>
      <c r="UT287" s="267"/>
      <c r="UU287" s="267"/>
      <c r="UV287" s="267"/>
      <c r="UW287" s="267"/>
      <c r="UX287" s="267"/>
      <c r="UY287" s="267"/>
      <c r="UZ287" s="267"/>
      <c r="VA287" s="267"/>
      <c r="VB287" s="267"/>
      <c r="VC287" s="267"/>
      <c r="VD287" s="267"/>
      <c r="VE287" s="267"/>
      <c r="VF287" s="267"/>
      <c r="VG287" s="267"/>
      <c r="VH287" s="267"/>
      <c r="VI287" s="267"/>
      <c r="VJ287" s="267"/>
      <c r="VK287" s="267"/>
      <c r="VL287" s="267"/>
      <c r="VM287" s="267"/>
      <c r="VN287" s="267"/>
      <c r="VO287" s="267"/>
      <c r="VP287" s="267"/>
      <c r="VQ287" s="267"/>
      <c r="VR287" s="267"/>
      <c r="VS287" s="267"/>
      <c r="VT287" s="267"/>
      <c r="VU287" s="267"/>
      <c r="VV287" s="267"/>
      <c r="VW287" s="267"/>
      <c r="VX287" s="267"/>
      <c r="VY287" s="267"/>
      <c r="VZ287" s="267"/>
      <c r="WA287" s="267"/>
      <c r="WB287" s="267"/>
      <c r="WC287" s="267"/>
      <c r="WD287" s="267"/>
      <c r="WE287" s="267"/>
      <c r="WF287" s="267"/>
      <c r="WG287" s="267"/>
      <c r="WH287" s="267"/>
      <c r="WI287" s="267"/>
      <c r="WJ287" s="267"/>
      <c r="WK287" s="267"/>
      <c r="WL287" s="267"/>
      <c r="WM287" s="267"/>
      <c r="WN287" s="267"/>
      <c r="WO287" s="267"/>
      <c r="WP287" s="267"/>
      <c r="WQ287" s="267"/>
      <c r="WR287" s="267"/>
      <c r="WS287" s="267"/>
      <c r="WT287" s="267"/>
      <c r="WU287" s="267"/>
      <c r="WV287" s="267"/>
      <c r="WW287" s="267"/>
      <c r="WX287" s="267"/>
      <c r="WY287" s="267"/>
      <c r="WZ287" s="267"/>
      <c r="XA287" s="267"/>
      <c r="XB287" s="267"/>
      <c r="XC287" s="267"/>
      <c r="XD287" s="267"/>
      <c r="XE287" s="267"/>
      <c r="XF287" s="267"/>
      <c r="XG287" s="267"/>
      <c r="XH287" s="267"/>
      <c r="XI287" s="267"/>
      <c r="XJ287" s="267"/>
      <c r="XK287" s="267"/>
      <c r="XL287" s="267"/>
      <c r="XM287" s="267"/>
      <c r="XN287" s="267"/>
      <c r="XO287" s="267"/>
      <c r="XP287" s="267"/>
      <c r="XQ287" s="267"/>
      <c r="XR287" s="267"/>
      <c r="XS287" s="267"/>
      <c r="XT287" s="267"/>
      <c r="XU287" s="267"/>
      <c r="XV287" s="267"/>
      <c r="XW287" s="267"/>
      <c r="XX287" s="267"/>
      <c r="XY287" s="267"/>
      <c r="XZ287" s="267"/>
      <c r="YA287" s="267"/>
      <c r="YB287" s="267"/>
      <c r="YC287" s="267"/>
      <c r="YD287" s="267"/>
      <c r="YE287" s="267"/>
      <c r="YF287" s="267"/>
      <c r="YG287" s="267"/>
      <c r="YH287" s="267"/>
      <c r="YI287" s="267"/>
      <c r="YJ287" s="267"/>
      <c r="YK287" s="267"/>
      <c r="YL287" s="267"/>
      <c r="YM287" s="267"/>
      <c r="YN287" s="267"/>
      <c r="YO287" s="267"/>
      <c r="YP287" s="267"/>
      <c r="YQ287" s="267"/>
      <c r="YR287" s="267"/>
      <c r="YS287" s="267"/>
      <c r="YT287" s="267"/>
      <c r="YU287" s="267"/>
      <c r="YV287" s="267"/>
      <c r="YW287" s="267"/>
      <c r="YX287" s="267"/>
      <c r="YY287" s="267"/>
      <c r="YZ287" s="267"/>
      <c r="ZA287" s="267"/>
      <c r="ZB287" s="267"/>
      <c r="ZC287" s="267"/>
      <c r="ZD287" s="267"/>
      <c r="ZE287" s="267"/>
      <c r="ZF287" s="267"/>
      <c r="ZG287" s="267"/>
      <c r="ZH287" s="267"/>
      <c r="ZI287" s="267"/>
      <c r="ZJ287" s="267"/>
      <c r="ZK287" s="267"/>
      <c r="ZL287" s="267"/>
      <c r="ZM287" s="267"/>
      <c r="ZN287" s="267"/>
      <c r="ZO287" s="267"/>
      <c r="ZP287" s="267"/>
      <c r="ZQ287" s="267"/>
      <c r="ZR287" s="267"/>
      <c r="ZS287" s="267"/>
      <c r="ZT287" s="267"/>
      <c r="ZU287" s="267"/>
      <c r="ZV287" s="267"/>
      <c r="ZW287" s="267"/>
      <c r="ZX287" s="267"/>
      <c r="ZY287" s="267"/>
      <c r="ZZ287" s="267"/>
      <c r="AAA287" s="267"/>
      <c r="AAB287" s="267"/>
      <c r="AAC287" s="267"/>
      <c r="AAD287" s="267"/>
      <c r="AAE287" s="267"/>
      <c r="AAF287" s="267"/>
      <c r="AAG287" s="267"/>
      <c r="AAH287" s="267"/>
      <c r="AAI287" s="267"/>
      <c r="AAJ287" s="267"/>
      <c r="AAK287" s="267"/>
      <c r="AAL287" s="267"/>
      <c r="AAM287" s="267"/>
      <c r="AAN287" s="267"/>
      <c r="AAO287" s="267"/>
      <c r="AAP287" s="267"/>
      <c r="AAQ287" s="267"/>
      <c r="AAR287" s="267"/>
      <c r="AAS287" s="267"/>
      <c r="AAT287" s="267"/>
      <c r="AAU287" s="267"/>
      <c r="AAV287" s="267"/>
      <c r="AAW287" s="267"/>
      <c r="AAX287" s="267"/>
      <c r="AAY287" s="267"/>
      <c r="AAZ287" s="267"/>
      <c r="ABA287" s="267"/>
      <c r="ABB287" s="267"/>
      <c r="ABC287" s="267"/>
      <c r="ABD287" s="267"/>
      <c r="ABE287" s="267"/>
      <c r="ABF287" s="267"/>
      <c r="ABG287" s="267"/>
      <c r="ABH287" s="267"/>
      <c r="ABI287" s="267"/>
      <c r="ABJ287" s="267"/>
      <c r="ABK287" s="267"/>
      <c r="ABL287" s="267"/>
      <c r="ABM287" s="267"/>
      <c r="ABN287" s="267"/>
      <c r="ABO287" s="267"/>
      <c r="ABP287" s="267"/>
      <c r="ABQ287" s="267"/>
      <c r="ABR287" s="267"/>
      <c r="ABS287" s="267"/>
      <c r="ABT287" s="267"/>
      <c r="ABU287" s="267"/>
      <c r="ABV287" s="267"/>
      <c r="ABW287" s="267"/>
      <c r="ABX287" s="267"/>
      <c r="ABY287" s="267"/>
      <c r="ABZ287" s="267"/>
      <c r="ACA287" s="267"/>
      <c r="ACB287" s="267"/>
      <c r="ACC287" s="267"/>
      <c r="ACD287" s="267"/>
      <c r="ACE287" s="267"/>
      <c r="ACF287" s="267"/>
      <c r="ACG287" s="267"/>
      <c r="ACH287" s="267"/>
      <c r="ACI287" s="267"/>
      <c r="ACJ287" s="267"/>
      <c r="ACK287" s="267"/>
      <c r="ACL287" s="267"/>
      <c r="ACM287" s="267"/>
      <c r="ACN287" s="267"/>
      <c r="ACO287" s="267"/>
      <c r="ACP287" s="267"/>
      <c r="ACQ287" s="267"/>
      <c r="ACR287" s="267"/>
      <c r="ACS287" s="267"/>
      <c r="ACT287" s="267"/>
      <c r="ACU287" s="267"/>
      <c r="ACV287" s="267"/>
      <c r="ACW287" s="267"/>
      <c r="ACX287" s="267"/>
      <c r="ACY287" s="267"/>
      <c r="ACZ287" s="267"/>
      <c r="ADA287" s="267"/>
      <c r="ADB287" s="267"/>
      <c r="ADC287" s="267"/>
      <c r="ADD287" s="267"/>
      <c r="ADE287" s="267"/>
      <c r="ADF287" s="267"/>
      <c r="ADG287" s="267"/>
      <c r="ADH287" s="267"/>
      <c r="ADI287" s="267"/>
      <c r="ADJ287" s="267"/>
      <c r="ADK287" s="267"/>
      <c r="ADL287" s="267"/>
      <c r="ADM287" s="267"/>
      <c r="ADN287" s="267"/>
      <c r="ADO287" s="267"/>
      <c r="ADP287" s="267"/>
      <c r="ADQ287" s="267"/>
      <c r="ADR287" s="267"/>
      <c r="ADS287" s="267"/>
      <c r="ADT287" s="267"/>
      <c r="ADU287" s="267"/>
      <c r="ADV287" s="267"/>
      <c r="ADW287" s="267"/>
      <c r="ADX287" s="267"/>
      <c r="ADY287" s="267"/>
      <c r="ADZ287" s="267"/>
      <c r="AEA287" s="267"/>
      <c r="AEB287" s="267"/>
      <c r="AEC287" s="267"/>
      <c r="AED287" s="267"/>
      <c r="AEE287" s="267"/>
      <c r="AEF287" s="267"/>
      <c r="AEG287" s="267"/>
      <c r="AEH287" s="267"/>
      <c r="AEI287" s="267"/>
      <c r="AEJ287" s="267"/>
      <c r="AEK287" s="267"/>
      <c r="AEL287" s="267"/>
      <c r="AEM287" s="267"/>
      <c r="AEN287" s="267"/>
      <c r="AEO287" s="267"/>
      <c r="AEP287" s="267"/>
      <c r="AEQ287" s="267"/>
      <c r="AER287" s="267"/>
      <c r="AES287" s="267"/>
      <c r="AET287" s="267"/>
      <c r="AEU287" s="267"/>
      <c r="AEV287" s="267"/>
      <c r="AEW287" s="267"/>
      <c r="AEX287" s="267"/>
      <c r="AEY287" s="267"/>
      <c r="AEZ287" s="267"/>
      <c r="AFA287" s="267"/>
      <c r="AFB287" s="267"/>
      <c r="AFC287" s="267"/>
      <c r="AFD287" s="267"/>
      <c r="AFE287" s="267"/>
      <c r="AFF287" s="267"/>
      <c r="AFG287" s="267"/>
      <c r="AFH287" s="267"/>
      <c r="AFI287" s="267"/>
      <c r="AFJ287" s="267"/>
      <c r="AFK287" s="267"/>
      <c r="AFL287" s="267"/>
      <c r="AFM287" s="267"/>
      <c r="AFN287" s="267"/>
      <c r="AFO287" s="267"/>
      <c r="AFP287" s="267"/>
      <c r="AFQ287" s="267"/>
      <c r="AFR287" s="267"/>
      <c r="AFS287" s="267"/>
      <c r="AFT287" s="267"/>
      <c r="AFU287" s="267"/>
      <c r="AFV287" s="267"/>
      <c r="AFW287" s="267"/>
      <c r="AFX287" s="267"/>
      <c r="AFY287" s="267"/>
      <c r="AFZ287" s="267"/>
      <c r="AGA287" s="267"/>
      <c r="AGB287" s="267"/>
      <c r="AGC287" s="267"/>
      <c r="AGD287" s="267"/>
      <c r="AGE287" s="267"/>
      <c r="AGF287" s="267"/>
      <c r="AGG287" s="267"/>
      <c r="AGH287" s="267"/>
      <c r="AGI287" s="267"/>
      <c r="AGJ287" s="267"/>
      <c r="AGK287" s="267"/>
      <c r="AGL287" s="267"/>
      <c r="AGM287" s="267"/>
      <c r="AGN287" s="267"/>
      <c r="AGO287" s="267"/>
      <c r="AGP287" s="267"/>
      <c r="AGQ287" s="267"/>
      <c r="AGR287" s="267"/>
      <c r="AGS287" s="267"/>
      <c r="AGT287" s="267"/>
      <c r="AGU287" s="267"/>
      <c r="AGV287" s="267"/>
      <c r="AGW287" s="267"/>
      <c r="AGX287" s="267"/>
      <c r="AGY287" s="267"/>
      <c r="AGZ287" s="267"/>
      <c r="AHA287" s="267"/>
      <c r="AHB287" s="267"/>
      <c r="AHC287" s="267"/>
      <c r="AHD287" s="267"/>
      <c r="AHE287" s="267"/>
      <c r="AHF287" s="267"/>
      <c r="AHG287" s="267"/>
      <c r="AHH287" s="267"/>
      <c r="AHI287" s="267"/>
      <c r="AHJ287" s="267"/>
      <c r="AHK287" s="267"/>
      <c r="AHL287" s="267"/>
      <c r="AHM287" s="267"/>
      <c r="AHN287" s="267"/>
      <c r="AHO287" s="267"/>
      <c r="AHP287" s="267"/>
      <c r="AHQ287" s="267"/>
      <c r="AHR287" s="267"/>
      <c r="AHS287" s="267"/>
      <c r="AHT287" s="267"/>
      <c r="AHU287" s="267"/>
      <c r="AHV287" s="267"/>
      <c r="AHW287" s="267"/>
      <c r="AHX287" s="267"/>
      <c r="AHY287" s="267"/>
      <c r="AHZ287" s="267"/>
      <c r="AIA287" s="267"/>
      <c r="AIB287" s="267"/>
      <c r="AIC287" s="267"/>
      <c r="AID287" s="267"/>
      <c r="AIE287" s="267"/>
      <c r="AIF287" s="267"/>
      <c r="AIG287" s="267"/>
      <c r="AIH287" s="267"/>
      <c r="AII287" s="267"/>
      <c r="AIJ287" s="267"/>
      <c r="AIK287" s="267"/>
      <c r="AIL287" s="267"/>
      <c r="AIM287" s="267"/>
      <c r="AIN287" s="267"/>
      <c r="AIO287" s="267"/>
      <c r="AIP287" s="267"/>
      <c r="AIQ287" s="267"/>
      <c r="AIR287" s="267"/>
      <c r="AIS287" s="267"/>
      <c r="AIT287" s="267"/>
      <c r="AIU287" s="267"/>
      <c r="AIV287" s="267"/>
      <c r="AIW287" s="267"/>
      <c r="AIX287" s="267"/>
      <c r="AIY287" s="267"/>
      <c r="AIZ287" s="267"/>
      <c r="AJA287" s="267"/>
      <c r="AJB287" s="267"/>
      <c r="AJC287" s="267"/>
      <c r="AJD287" s="267"/>
      <c r="AJE287" s="267"/>
      <c r="AJF287" s="267"/>
      <c r="AJG287" s="267"/>
      <c r="AJH287" s="267"/>
      <c r="AJI287" s="267"/>
      <c r="AJJ287" s="267"/>
      <c r="AJK287" s="267"/>
      <c r="AJL287" s="267"/>
      <c r="AJM287" s="267"/>
      <c r="AJN287" s="267"/>
      <c r="AJO287" s="267"/>
      <c r="AJP287" s="267"/>
      <c r="AJQ287" s="267"/>
      <c r="AJR287" s="267"/>
      <c r="AJS287" s="267"/>
      <c r="AJT287" s="267"/>
      <c r="AJU287" s="267"/>
      <c r="AJV287" s="267"/>
      <c r="AJW287" s="267"/>
      <c r="AJX287" s="267"/>
      <c r="AJY287" s="267"/>
      <c r="AJZ287" s="267"/>
      <c r="AKA287" s="267"/>
      <c r="AKB287" s="267"/>
      <c r="AKC287" s="267"/>
      <c r="AKD287" s="267"/>
      <c r="AKE287" s="267"/>
      <c r="AKF287" s="267"/>
      <c r="AKG287" s="267"/>
      <c r="AKH287" s="267"/>
      <c r="AKI287" s="267"/>
      <c r="AKJ287" s="267"/>
      <c r="AKK287" s="267"/>
      <c r="AKL287" s="267"/>
      <c r="AKM287" s="267"/>
      <c r="AKN287" s="267"/>
      <c r="AKO287" s="267"/>
      <c r="AKP287" s="267"/>
      <c r="AKQ287" s="267"/>
      <c r="AKR287" s="267"/>
      <c r="AKS287" s="267"/>
      <c r="AKT287" s="267"/>
      <c r="AKU287" s="267"/>
      <c r="AKV287" s="267"/>
      <c r="AKW287" s="267"/>
      <c r="AKX287" s="267"/>
      <c r="AKY287" s="267"/>
      <c r="AKZ287" s="267"/>
      <c r="ALA287" s="267"/>
      <c r="ALB287" s="267"/>
      <c r="ALC287" s="267"/>
      <c r="ALD287" s="267"/>
      <c r="ALE287" s="267"/>
      <c r="ALF287" s="267"/>
      <c r="ALG287" s="267"/>
      <c r="ALH287" s="267"/>
      <c r="ALI287" s="267"/>
      <c r="ALJ287" s="267"/>
      <c r="ALK287" s="267"/>
      <c r="ALL287" s="267"/>
      <c r="ALM287" s="267"/>
      <c r="ALN287" s="267"/>
      <c r="ALO287" s="267"/>
      <c r="ALP287" s="267"/>
      <c r="ALQ287" s="267"/>
      <c r="ALR287" s="267"/>
      <c r="ALS287" s="267"/>
      <c r="ALT287" s="267"/>
      <c r="ALU287" s="267"/>
      <c r="ALV287" s="267"/>
      <c r="ALW287" s="267"/>
      <c r="ALX287" s="267"/>
      <c r="ALY287" s="267"/>
      <c r="ALZ287" s="267"/>
      <c r="AMA287" s="267"/>
      <c r="AMB287" s="267"/>
      <c r="AMC287" s="267"/>
      <c r="AMD287" s="267"/>
      <c r="AME287" s="267"/>
      <c r="AMF287" s="267"/>
      <c r="AMG287" s="267"/>
      <c r="AMH287" s="267"/>
    </row>
    <row r="288" spans="1:1025" s="239" customFormat="1" ht="12.75">
      <c r="A288" s="1055" t="s">
        <v>2553</v>
      </c>
      <c r="B288" s="1007" t="s">
        <v>2554</v>
      </c>
      <c r="C288" s="1047">
        <v>2399752505</v>
      </c>
      <c r="D288" s="1047">
        <v>199549355.24000001</v>
      </c>
      <c r="E288" s="1047">
        <v>2599301860.2399998</v>
      </c>
      <c r="F288" s="1047">
        <v>2572411020.73</v>
      </c>
      <c r="G288" s="1047">
        <v>26890839.510000002</v>
      </c>
      <c r="H288" s="1054">
        <f t="shared" si="4"/>
        <v>0.98965459151884849</v>
      </c>
      <c r="I288" s="1007"/>
      <c r="J288" s="267"/>
      <c r="K288" s="267"/>
      <c r="L288" s="267"/>
      <c r="M288" s="267"/>
      <c r="N288" s="267"/>
      <c r="O288" s="267"/>
      <c r="P288" s="267"/>
      <c r="Q288" s="267"/>
      <c r="R288" s="267"/>
      <c r="S288" s="267"/>
      <c r="T288" s="267"/>
      <c r="U288" s="267"/>
      <c r="V288" s="267"/>
      <c r="W288" s="267"/>
      <c r="X288" s="267"/>
      <c r="Y288" s="267"/>
      <c r="Z288" s="267"/>
      <c r="AA288" s="267"/>
      <c r="AB288" s="267"/>
      <c r="AC288" s="267"/>
      <c r="AD288" s="267"/>
      <c r="AE288" s="267"/>
      <c r="AF288" s="267"/>
      <c r="AG288" s="267"/>
      <c r="AH288" s="267"/>
      <c r="AI288" s="267"/>
      <c r="AJ288" s="267"/>
      <c r="AK288" s="267"/>
      <c r="AL288" s="267"/>
      <c r="AM288" s="267"/>
      <c r="AN288" s="267"/>
      <c r="AO288" s="267"/>
      <c r="AP288" s="267"/>
      <c r="AQ288" s="267"/>
      <c r="AR288" s="267"/>
      <c r="AS288" s="267"/>
      <c r="AT288" s="267"/>
      <c r="AU288" s="267"/>
      <c r="AV288" s="267"/>
      <c r="AW288" s="267"/>
      <c r="AX288" s="267"/>
      <c r="AY288" s="267"/>
      <c r="AZ288" s="267"/>
      <c r="BA288" s="267"/>
      <c r="BB288" s="267"/>
      <c r="BC288" s="267"/>
      <c r="BD288" s="267"/>
      <c r="BE288" s="267"/>
      <c r="BF288" s="267"/>
      <c r="BG288" s="267"/>
      <c r="BH288" s="267"/>
      <c r="BI288" s="267"/>
      <c r="BJ288" s="267"/>
      <c r="BK288" s="267"/>
      <c r="BL288" s="267"/>
      <c r="BM288" s="267"/>
      <c r="BN288" s="267"/>
      <c r="BO288" s="267"/>
      <c r="BP288" s="267"/>
      <c r="BQ288" s="267"/>
      <c r="BR288" s="267"/>
      <c r="BS288" s="267"/>
      <c r="BT288" s="267"/>
      <c r="BU288" s="267"/>
      <c r="BV288" s="267"/>
      <c r="BW288" s="267"/>
      <c r="BX288" s="267"/>
      <c r="BY288" s="267"/>
      <c r="BZ288" s="267"/>
      <c r="CA288" s="267"/>
      <c r="CB288" s="267"/>
      <c r="CC288" s="267"/>
      <c r="CD288" s="267"/>
      <c r="CE288" s="267"/>
      <c r="CF288" s="267"/>
      <c r="CG288" s="267"/>
      <c r="CH288" s="267"/>
      <c r="CI288" s="267"/>
      <c r="CJ288" s="267"/>
      <c r="CK288" s="267"/>
      <c r="CL288" s="267"/>
      <c r="CM288" s="267"/>
      <c r="CN288" s="267"/>
      <c r="CO288" s="267"/>
      <c r="CP288" s="267"/>
      <c r="CQ288" s="267"/>
      <c r="CR288" s="267"/>
      <c r="CS288" s="267"/>
      <c r="CT288" s="267"/>
      <c r="CU288" s="267"/>
      <c r="CV288" s="267"/>
      <c r="CW288" s="267"/>
      <c r="CX288" s="267"/>
      <c r="CY288" s="267"/>
      <c r="CZ288" s="267"/>
      <c r="DA288" s="267"/>
      <c r="DB288" s="267"/>
      <c r="DC288" s="267"/>
      <c r="DD288" s="267"/>
      <c r="DE288" s="267"/>
      <c r="DF288" s="267"/>
      <c r="DG288" s="267"/>
      <c r="DH288" s="267"/>
      <c r="DI288" s="267"/>
      <c r="DJ288" s="267"/>
      <c r="DK288" s="267"/>
      <c r="DL288" s="267"/>
      <c r="DM288" s="267"/>
      <c r="DN288" s="267"/>
      <c r="DO288" s="267"/>
      <c r="DP288" s="267"/>
      <c r="DQ288" s="267"/>
      <c r="DR288" s="267"/>
      <c r="DS288" s="267"/>
      <c r="DT288" s="267"/>
      <c r="DU288" s="267"/>
      <c r="DV288" s="267"/>
      <c r="DW288" s="267"/>
      <c r="DX288" s="267"/>
      <c r="DY288" s="267"/>
      <c r="DZ288" s="267"/>
      <c r="EA288" s="267"/>
      <c r="EB288" s="267"/>
      <c r="EC288" s="267"/>
      <c r="ED288" s="267"/>
      <c r="EE288" s="267"/>
      <c r="EF288" s="267"/>
      <c r="EG288" s="267"/>
      <c r="EH288" s="267"/>
      <c r="EI288" s="267"/>
      <c r="EJ288" s="267"/>
      <c r="EK288" s="267"/>
      <c r="EL288" s="267"/>
      <c r="EM288" s="267"/>
      <c r="EN288" s="267"/>
      <c r="EO288" s="267"/>
      <c r="EP288" s="267"/>
      <c r="EQ288" s="267"/>
      <c r="ER288" s="267"/>
      <c r="ES288" s="267"/>
      <c r="ET288" s="267"/>
      <c r="EU288" s="267"/>
      <c r="EV288" s="267"/>
      <c r="EW288" s="267"/>
      <c r="EX288" s="267"/>
      <c r="EY288" s="267"/>
      <c r="EZ288" s="267"/>
      <c r="FA288" s="267"/>
      <c r="FB288" s="267"/>
      <c r="FC288" s="267"/>
      <c r="FD288" s="267"/>
      <c r="FE288" s="267"/>
      <c r="FF288" s="267"/>
      <c r="FG288" s="267"/>
      <c r="FH288" s="267"/>
      <c r="FI288" s="267"/>
      <c r="FJ288" s="267"/>
      <c r="FK288" s="267"/>
      <c r="FL288" s="267"/>
      <c r="FM288" s="267"/>
      <c r="FN288" s="267"/>
      <c r="FO288" s="267"/>
      <c r="FP288" s="267"/>
      <c r="FQ288" s="267"/>
      <c r="FR288" s="267"/>
      <c r="FS288" s="267"/>
      <c r="FT288" s="267"/>
      <c r="FU288" s="267"/>
      <c r="FV288" s="267"/>
      <c r="FW288" s="267"/>
      <c r="FX288" s="267"/>
      <c r="FY288" s="267"/>
      <c r="FZ288" s="267"/>
      <c r="GA288" s="267"/>
      <c r="GB288" s="267"/>
      <c r="GC288" s="267"/>
      <c r="GD288" s="267"/>
      <c r="GE288" s="267"/>
      <c r="GF288" s="267"/>
      <c r="GG288" s="267"/>
      <c r="GH288" s="267"/>
      <c r="GI288" s="267"/>
      <c r="GJ288" s="267"/>
      <c r="GK288" s="267"/>
      <c r="GL288" s="267"/>
      <c r="GM288" s="267"/>
      <c r="GN288" s="267"/>
      <c r="GO288" s="267"/>
      <c r="GP288" s="267"/>
      <c r="GQ288" s="267"/>
      <c r="GR288" s="267"/>
      <c r="GS288" s="267"/>
      <c r="GT288" s="267"/>
      <c r="GU288" s="267"/>
      <c r="GV288" s="267"/>
      <c r="GW288" s="267"/>
      <c r="GX288" s="267"/>
      <c r="GY288" s="267"/>
      <c r="GZ288" s="267"/>
      <c r="HA288" s="267"/>
      <c r="HB288" s="267"/>
      <c r="HC288" s="267"/>
      <c r="HD288" s="267"/>
      <c r="HE288" s="267"/>
      <c r="HF288" s="267"/>
      <c r="HG288" s="267"/>
      <c r="HH288" s="267"/>
      <c r="HI288" s="267"/>
      <c r="HJ288" s="267"/>
      <c r="HK288" s="267"/>
      <c r="HL288" s="267"/>
      <c r="HM288" s="267"/>
      <c r="HN288" s="267"/>
      <c r="HO288" s="267"/>
      <c r="HP288" s="267"/>
      <c r="HQ288" s="267"/>
      <c r="HR288" s="267"/>
      <c r="HS288" s="267"/>
      <c r="HT288" s="267"/>
      <c r="HU288" s="267"/>
      <c r="HV288" s="267"/>
      <c r="HW288" s="267"/>
      <c r="HX288" s="267"/>
      <c r="HY288" s="267"/>
      <c r="HZ288" s="267"/>
      <c r="IA288" s="267"/>
      <c r="IB288" s="267"/>
      <c r="IC288" s="267"/>
      <c r="ID288" s="267"/>
      <c r="IE288" s="267"/>
      <c r="IF288" s="267"/>
      <c r="IG288" s="267"/>
      <c r="IH288" s="267"/>
      <c r="II288" s="267"/>
      <c r="IJ288" s="267"/>
      <c r="IK288" s="267"/>
      <c r="IL288" s="267"/>
      <c r="IM288" s="267"/>
      <c r="IN288" s="267"/>
      <c r="IO288" s="267"/>
      <c r="IP288" s="267"/>
      <c r="IQ288" s="267"/>
      <c r="IR288" s="267"/>
      <c r="IS288" s="267"/>
      <c r="IT288" s="267"/>
      <c r="IU288" s="267"/>
      <c r="IV288" s="267"/>
      <c r="IW288" s="267"/>
      <c r="IX288" s="267"/>
      <c r="IY288" s="267"/>
      <c r="IZ288" s="267"/>
      <c r="JA288" s="267"/>
      <c r="JB288" s="267"/>
      <c r="JC288" s="267"/>
      <c r="JD288" s="267"/>
      <c r="JE288" s="267"/>
      <c r="JF288" s="267"/>
      <c r="JG288" s="267"/>
      <c r="JH288" s="267"/>
      <c r="JI288" s="267"/>
      <c r="JJ288" s="267"/>
      <c r="JK288" s="267"/>
      <c r="JL288" s="267"/>
      <c r="JM288" s="267"/>
      <c r="JN288" s="267"/>
      <c r="JO288" s="267"/>
      <c r="JP288" s="267"/>
      <c r="JQ288" s="267"/>
      <c r="JR288" s="267"/>
      <c r="JS288" s="267"/>
      <c r="JT288" s="267"/>
      <c r="JU288" s="267"/>
      <c r="JV288" s="267"/>
      <c r="JW288" s="267"/>
      <c r="JX288" s="267"/>
      <c r="JY288" s="267"/>
      <c r="JZ288" s="267"/>
      <c r="KA288" s="267"/>
      <c r="KB288" s="267"/>
      <c r="KC288" s="267"/>
      <c r="KD288" s="267"/>
      <c r="KE288" s="267"/>
      <c r="KF288" s="267"/>
      <c r="KG288" s="267"/>
      <c r="KH288" s="267"/>
      <c r="KI288" s="267"/>
      <c r="KJ288" s="267"/>
      <c r="KK288" s="267"/>
      <c r="KL288" s="267"/>
      <c r="KM288" s="267"/>
      <c r="KN288" s="267"/>
      <c r="KO288" s="267"/>
      <c r="KP288" s="267"/>
      <c r="KQ288" s="267"/>
      <c r="KR288" s="267"/>
      <c r="KS288" s="267"/>
      <c r="KT288" s="267"/>
      <c r="KU288" s="267"/>
      <c r="KV288" s="267"/>
      <c r="KW288" s="267"/>
      <c r="KX288" s="267"/>
      <c r="KY288" s="267"/>
      <c r="KZ288" s="267"/>
      <c r="LA288" s="267"/>
      <c r="LB288" s="267"/>
      <c r="LC288" s="267"/>
      <c r="LD288" s="267"/>
      <c r="LE288" s="267"/>
      <c r="LF288" s="267"/>
      <c r="LG288" s="267"/>
      <c r="LH288" s="267"/>
      <c r="LI288" s="267"/>
      <c r="LJ288" s="267"/>
      <c r="LK288" s="267"/>
      <c r="LL288" s="267"/>
      <c r="LM288" s="267"/>
      <c r="LN288" s="267"/>
      <c r="LO288" s="267"/>
      <c r="LP288" s="267"/>
      <c r="LQ288" s="267"/>
      <c r="LR288" s="267"/>
      <c r="LS288" s="267"/>
      <c r="LT288" s="267"/>
      <c r="LU288" s="267"/>
      <c r="LV288" s="267"/>
      <c r="LW288" s="267"/>
      <c r="LX288" s="267"/>
      <c r="LY288" s="267"/>
      <c r="LZ288" s="267"/>
      <c r="MA288" s="267"/>
      <c r="MB288" s="267"/>
      <c r="MC288" s="267"/>
      <c r="MD288" s="267"/>
      <c r="ME288" s="267"/>
      <c r="MF288" s="267"/>
      <c r="MG288" s="267"/>
      <c r="MH288" s="267"/>
      <c r="MI288" s="267"/>
      <c r="MJ288" s="267"/>
      <c r="MK288" s="267"/>
      <c r="ML288" s="267"/>
      <c r="MM288" s="267"/>
      <c r="MN288" s="267"/>
      <c r="MO288" s="267"/>
      <c r="MP288" s="267"/>
      <c r="MQ288" s="267"/>
      <c r="MR288" s="267"/>
      <c r="MS288" s="267"/>
      <c r="MT288" s="267"/>
      <c r="MU288" s="267"/>
      <c r="MV288" s="267"/>
      <c r="MW288" s="267"/>
      <c r="MX288" s="267"/>
      <c r="MY288" s="267"/>
      <c r="MZ288" s="267"/>
      <c r="NA288" s="267"/>
      <c r="NB288" s="267"/>
      <c r="NC288" s="267"/>
      <c r="ND288" s="267"/>
      <c r="NE288" s="267"/>
      <c r="NF288" s="267"/>
      <c r="NG288" s="267"/>
      <c r="NH288" s="267"/>
      <c r="NI288" s="267"/>
      <c r="NJ288" s="267"/>
      <c r="NK288" s="267"/>
      <c r="NL288" s="267"/>
      <c r="NM288" s="267"/>
      <c r="NN288" s="267"/>
      <c r="NO288" s="267"/>
      <c r="NP288" s="267"/>
      <c r="NQ288" s="267"/>
      <c r="NR288" s="267"/>
      <c r="NS288" s="267"/>
      <c r="NT288" s="267"/>
      <c r="NU288" s="267"/>
      <c r="NV288" s="267"/>
      <c r="NW288" s="267"/>
      <c r="NX288" s="267"/>
      <c r="NY288" s="267"/>
      <c r="NZ288" s="267"/>
      <c r="OA288" s="267"/>
      <c r="OB288" s="267"/>
      <c r="OC288" s="267"/>
      <c r="OD288" s="267"/>
      <c r="OE288" s="267"/>
      <c r="OF288" s="267"/>
      <c r="OG288" s="267"/>
      <c r="OH288" s="267"/>
      <c r="OI288" s="267"/>
      <c r="OJ288" s="267"/>
      <c r="OK288" s="267"/>
      <c r="OL288" s="267"/>
      <c r="OM288" s="267"/>
      <c r="ON288" s="267"/>
      <c r="OO288" s="267"/>
      <c r="OP288" s="267"/>
      <c r="OQ288" s="267"/>
      <c r="OR288" s="267"/>
      <c r="OS288" s="267"/>
      <c r="OT288" s="267"/>
      <c r="OU288" s="267"/>
      <c r="OV288" s="267"/>
      <c r="OW288" s="267"/>
      <c r="OX288" s="267"/>
      <c r="OY288" s="267"/>
      <c r="OZ288" s="267"/>
      <c r="PA288" s="267"/>
      <c r="PB288" s="267"/>
      <c r="PC288" s="267"/>
      <c r="PD288" s="267"/>
      <c r="PE288" s="267"/>
      <c r="PF288" s="267"/>
      <c r="PG288" s="267"/>
      <c r="PH288" s="267"/>
      <c r="PI288" s="267"/>
      <c r="PJ288" s="267"/>
      <c r="PK288" s="267"/>
      <c r="PL288" s="267"/>
      <c r="PM288" s="267"/>
      <c r="PN288" s="267"/>
      <c r="PO288" s="267"/>
      <c r="PP288" s="267"/>
      <c r="PQ288" s="267"/>
      <c r="PR288" s="267"/>
      <c r="PS288" s="267"/>
      <c r="PT288" s="267"/>
      <c r="PU288" s="267"/>
      <c r="PV288" s="267"/>
      <c r="PW288" s="267"/>
      <c r="PX288" s="267"/>
      <c r="PY288" s="267"/>
      <c r="PZ288" s="267"/>
      <c r="QA288" s="267"/>
      <c r="QB288" s="267"/>
      <c r="QC288" s="267"/>
      <c r="QD288" s="267"/>
      <c r="QE288" s="267"/>
      <c r="QF288" s="267"/>
      <c r="QG288" s="267"/>
      <c r="QH288" s="267"/>
      <c r="QI288" s="267"/>
      <c r="QJ288" s="267"/>
      <c r="QK288" s="267"/>
      <c r="QL288" s="267"/>
      <c r="QM288" s="267"/>
      <c r="QN288" s="267"/>
      <c r="QO288" s="267"/>
      <c r="QP288" s="267"/>
      <c r="QQ288" s="267"/>
      <c r="QR288" s="267"/>
      <c r="QS288" s="267"/>
      <c r="QT288" s="267"/>
      <c r="QU288" s="267"/>
      <c r="QV288" s="267"/>
      <c r="QW288" s="267"/>
      <c r="QX288" s="267"/>
      <c r="QY288" s="267"/>
      <c r="QZ288" s="267"/>
      <c r="RA288" s="267"/>
      <c r="RB288" s="267"/>
      <c r="RC288" s="267"/>
      <c r="RD288" s="267"/>
      <c r="RE288" s="267"/>
      <c r="RF288" s="267"/>
      <c r="RG288" s="267"/>
      <c r="RH288" s="267"/>
      <c r="RI288" s="267"/>
      <c r="RJ288" s="267"/>
      <c r="RK288" s="267"/>
      <c r="RL288" s="267"/>
      <c r="RM288" s="267"/>
      <c r="RN288" s="267"/>
      <c r="RO288" s="267"/>
      <c r="RP288" s="267"/>
      <c r="RQ288" s="267"/>
      <c r="RR288" s="267"/>
      <c r="RS288" s="267"/>
      <c r="RT288" s="267"/>
      <c r="RU288" s="267"/>
      <c r="RV288" s="267"/>
      <c r="RW288" s="267"/>
      <c r="RX288" s="267"/>
      <c r="RY288" s="267"/>
      <c r="RZ288" s="267"/>
      <c r="SA288" s="267"/>
      <c r="SB288" s="267"/>
      <c r="SC288" s="267"/>
      <c r="SD288" s="267"/>
      <c r="SE288" s="267"/>
      <c r="SF288" s="267"/>
      <c r="SG288" s="267"/>
      <c r="SH288" s="267"/>
      <c r="SI288" s="267"/>
      <c r="SJ288" s="267"/>
      <c r="SK288" s="267"/>
      <c r="SL288" s="267"/>
      <c r="SM288" s="267"/>
      <c r="SN288" s="267"/>
      <c r="SO288" s="267"/>
      <c r="SP288" s="267"/>
      <c r="SQ288" s="267"/>
      <c r="SR288" s="267"/>
      <c r="SS288" s="267"/>
      <c r="ST288" s="267"/>
      <c r="SU288" s="267"/>
      <c r="SV288" s="267"/>
      <c r="SW288" s="267"/>
      <c r="SX288" s="267"/>
      <c r="SY288" s="267"/>
      <c r="SZ288" s="267"/>
      <c r="TA288" s="267"/>
      <c r="TB288" s="267"/>
      <c r="TC288" s="267"/>
      <c r="TD288" s="267"/>
      <c r="TE288" s="267"/>
      <c r="TF288" s="267"/>
      <c r="TG288" s="267"/>
      <c r="TH288" s="267"/>
      <c r="TI288" s="267"/>
      <c r="TJ288" s="267"/>
      <c r="TK288" s="267"/>
      <c r="TL288" s="267"/>
      <c r="TM288" s="267"/>
      <c r="TN288" s="267"/>
      <c r="TO288" s="267"/>
      <c r="TP288" s="267"/>
      <c r="TQ288" s="267"/>
      <c r="TR288" s="267"/>
      <c r="TS288" s="267"/>
      <c r="TT288" s="267"/>
      <c r="TU288" s="267"/>
      <c r="TV288" s="267"/>
      <c r="TW288" s="267"/>
      <c r="TX288" s="267"/>
      <c r="TY288" s="267"/>
      <c r="TZ288" s="267"/>
      <c r="UA288" s="267"/>
      <c r="UB288" s="267"/>
      <c r="UC288" s="267"/>
      <c r="UD288" s="267"/>
      <c r="UE288" s="267"/>
      <c r="UF288" s="267"/>
      <c r="UG288" s="267"/>
      <c r="UH288" s="267"/>
      <c r="UI288" s="267"/>
      <c r="UJ288" s="267"/>
      <c r="UK288" s="267"/>
      <c r="UL288" s="267"/>
      <c r="UM288" s="267"/>
      <c r="UN288" s="267"/>
      <c r="UO288" s="267"/>
      <c r="UP288" s="267"/>
      <c r="UQ288" s="267"/>
      <c r="UR288" s="267"/>
      <c r="US288" s="267"/>
      <c r="UT288" s="267"/>
      <c r="UU288" s="267"/>
      <c r="UV288" s="267"/>
      <c r="UW288" s="267"/>
      <c r="UX288" s="267"/>
      <c r="UY288" s="267"/>
      <c r="UZ288" s="267"/>
      <c r="VA288" s="267"/>
      <c r="VB288" s="267"/>
      <c r="VC288" s="267"/>
      <c r="VD288" s="267"/>
      <c r="VE288" s="267"/>
      <c r="VF288" s="267"/>
      <c r="VG288" s="267"/>
      <c r="VH288" s="267"/>
      <c r="VI288" s="267"/>
      <c r="VJ288" s="267"/>
      <c r="VK288" s="267"/>
      <c r="VL288" s="267"/>
      <c r="VM288" s="267"/>
      <c r="VN288" s="267"/>
      <c r="VO288" s="267"/>
      <c r="VP288" s="267"/>
      <c r="VQ288" s="267"/>
      <c r="VR288" s="267"/>
      <c r="VS288" s="267"/>
      <c r="VT288" s="267"/>
      <c r="VU288" s="267"/>
      <c r="VV288" s="267"/>
      <c r="VW288" s="267"/>
      <c r="VX288" s="267"/>
      <c r="VY288" s="267"/>
      <c r="VZ288" s="267"/>
      <c r="WA288" s="267"/>
      <c r="WB288" s="267"/>
      <c r="WC288" s="267"/>
      <c r="WD288" s="267"/>
      <c r="WE288" s="267"/>
      <c r="WF288" s="267"/>
      <c r="WG288" s="267"/>
      <c r="WH288" s="267"/>
      <c r="WI288" s="267"/>
      <c r="WJ288" s="267"/>
      <c r="WK288" s="267"/>
      <c r="WL288" s="267"/>
      <c r="WM288" s="267"/>
      <c r="WN288" s="267"/>
      <c r="WO288" s="267"/>
      <c r="WP288" s="267"/>
      <c r="WQ288" s="267"/>
      <c r="WR288" s="267"/>
      <c r="WS288" s="267"/>
      <c r="WT288" s="267"/>
      <c r="WU288" s="267"/>
      <c r="WV288" s="267"/>
      <c r="WW288" s="267"/>
      <c r="WX288" s="267"/>
      <c r="WY288" s="267"/>
      <c r="WZ288" s="267"/>
      <c r="XA288" s="267"/>
      <c r="XB288" s="267"/>
      <c r="XC288" s="267"/>
      <c r="XD288" s="267"/>
      <c r="XE288" s="267"/>
      <c r="XF288" s="267"/>
      <c r="XG288" s="267"/>
      <c r="XH288" s="267"/>
      <c r="XI288" s="267"/>
      <c r="XJ288" s="267"/>
      <c r="XK288" s="267"/>
      <c r="XL288" s="267"/>
      <c r="XM288" s="267"/>
      <c r="XN288" s="267"/>
      <c r="XO288" s="267"/>
      <c r="XP288" s="267"/>
      <c r="XQ288" s="267"/>
      <c r="XR288" s="267"/>
      <c r="XS288" s="267"/>
      <c r="XT288" s="267"/>
      <c r="XU288" s="267"/>
      <c r="XV288" s="267"/>
      <c r="XW288" s="267"/>
      <c r="XX288" s="267"/>
      <c r="XY288" s="267"/>
      <c r="XZ288" s="267"/>
      <c r="YA288" s="267"/>
      <c r="YB288" s="267"/>
      <c r="YC288" s="267"/>
      <c r="YD288" s="267"/>
      <c r="YE288" s="267"/>
      <c r="YF288" s="267"/>
      <c r="YG288" s="267"/>
      <c r="YH288" s="267"/>
      <c r="YI288" s="267"/>
      <c r="YJ288" s="267"/>
      <c r="YK288" s="267"/>
      <c r="YL288" s="267"/>
      <c r="YM288" s="267"/>
      <c r="YN288" s="267"/>
      <c r="YO288" s="267"/>
      <c r="YP288" s="267"/>
      <c r="YQ288" s="267"/>
      <c r="YR288" s="267"/>
      <c r="YS288" s="267"/>
      <c r="YT288" s="267"/>
      <c r="YU288" s="267"/>
      <c r="YV288" s="267"/>
      <c r="YW288" s="267"/>
      <c r="YX288" s="267"/>
      <c r="YY288" s="267"/>
      <c r="YZ288" s="267"/>
      <c r="ZA288" s="267"/>
      <c r="ZB288" s="267"/>
      <c r="ZC288" s="267"/>
      <c r="ZD288" s="267"/>
      <c r="ZE288" s="267"/>
      <c r="ZF288" s="267"/>
      <c r="ZG288" s="267"/>
      <c r="ZH288" s="267"/>
      <c r="ZI288" s="267"/>
      <c r="ZJ288" s="267"/>
      <c r="ZK288" s="267"/>
      <c r="ZL288" s="267"/>
      <c r="ZM288" s="267"/>
      <c r="ZN288" s="267"/>
      <c r="ZO288" s="267"/>
      <c r="ZP288" s="267"/>
      <c r="ZQ288" s="267"/>
      <c r="ZR288" s="267"/>
      <c r="ZS288" s="267"/>
      <c r="ZT288" s="267"/>
      <c r="ZU288" s="267"/>
      <c r="ZV288" s="267"/>
      <c r="ZW288" s="267"/>
      <c r="ZX288" s="267"/>
      <c r="ZY288" s="267"/>
      <c r="ZZ288" s="267"/>
      <c r="AAA288" s="267"/>
      <c r="AAB288" s="267"/>
      <c r="AAC288" s="267"/>
      <c r="AAD288" s="267"/>
      <c r="AAE288" s="267"/>
      <c r="AAF288" s="267"/>
      <c r="AAG288" s="267"/>
      <c r="AAH288" s="267"/>
      <c r="AAI288" s="267"/>
      <c r="AAJ288" s="267"/>
      <c r="AAK288" s="267"/>
      <c r="AAL288" s="267"/>
      <c r="AAM288" s="267"/>
      <c r="AAN288" s="267"/>
      <c r="AAO288" s="267"/>
      <c r="AAP288" s="267"/>
      <c r="AAQ288" s="267"/>
      <c r="AAR288" s="267"/>
      <c r="AAS288" s="267"/>
      <c r="AAT288" s="267"/>
      <c r="AAU288" s="267"/>
      <c r="AAV288" s="267"/>
      <c r="AAW288" s="267"/>
      <c r="AAX288" s="267"/>
      <c r="AAY288" s="267"/>
      <c r="AAZ288" s="267"/>
      <c r="ABA288" s="267"/>
      <c r="ABB288" s="267"/>
      <c r="ABC288" s="267"/>
      <c r="ABD288" s="267"/>
      <c r="ABE288" s="267"/>
      <c r="ABF288" s="267"/>
      <c r="ABG288" s="267"/>
      <c r="ABH288" s="267"/>
      <c r="ABI288" s="267"/>
      <c r="ABJ288" s="267"/>
      <c r="ABK288" s="267"/>
      <c r="ABL288" s="267"/>
      <c r="ABM288" s="267"/>
      <c r="ABN288" s="267"/>
      <c r="ABO288" s="267"/>
      <c r="ABP288" s="267"/>
      <c r="ABQ288" s="267"/>
      <c r="ABR288" s="267"/>
      <c r="ABS288" s="267"/>
      <c r="ABT288" s="267"/>
      <c r="ABU288" s="267"/>
      <c r="ABV288" s="267"/>
      <c r="ABW288" s="267"/>
      <c r="ABX288" s="267"/>
      <c r="ABY288" s="267"/>
      <c r="ABZ288" s="267"/>
      <c r="ACA288" s="267"/>
      <c r="ACB288" s="267"/>
      <c r="ACC288" s="267"/>
      <c r="ACD288" s="267"/>
      <c r="ACE288" s="267"/>
      <c r="ACF288" s="267"/>
      <c r="ACG288" s="267"/>
      <c r="ACH288" s="267"/>
      <c r="ACI288" s="267"/>
      <c r="ACJ288" s="267"/>
      <c r="ACK288" s="267"/>
      <c r="ACL288" s="267"/>
      <c r="ACM288" s="267"/>
      <c r="ACN288" s="267"/>
      <c r="ACO288" s="267"/>
      <c r="ACP288" s="267"/>
      <c r="ACQ288" s="267"/>
      <c r="ACR288" s="267"/>
      <c r="ACS288" s="267"/>
      <c r="ACT288" s="267"/>
      <c r="ACU288" s="267"/>
      <c r="ACV288" s="267"/>
      <c r="ACW288" s="267"/>
      <c r="ACX288" s="267"/>
      <c r="ACY288" s="267"/>
      <c r="ACZ288" s="267"/>
      <c r="ADA288" s="267"/>
      <c r="ADB288" s="267"/>
      <c r="ADC288" s="267"/>
      <c r="ADD288" s="267"/>
      <c r="ADE288" s="267"/>
      <c r="ADF288" s="267"/>
      <c r="ADG288" s="267"/>
      <c r="ADH288" s="267"/>
      <c r="ADI288" s="267"/>
      <c r="ADJ288" s="267"/>
      <c r="ADK288" s="267"/>
      <c r="ADL288" s="267"/>
      <c r="ADM288" s="267"/>
      <c r="ADN288" s="267"/>
      <c r="ADO288" s="267"/>
      <c r="ADP288" s="267"/>
      <c r="ADQ288" s="267"/>
      <c r="ADR288" s="267"/>
      <c r="ADS288" s="267"/>
      <c r="ADT288" s="267"/>
      <c r="ADU288" s="267"/>
      <c r="ADV288" s="267"/>
      <c r="ADW288" s="267"/>
      <c r="ADX288" s="267"/>
      <c r="ADY288" s="267"/>
      <c r="ADZ288" s="267"/>
      <c r="AEA288" s="267"/>
      <c r="AEB288" s="267"/>
      <c r="AEC288" s="267"/>
      <c r="AED288" s="267"/>
      <c r="AEE288" s="267"/>
      <c r="AEF288" s="267"/>
      <c r="AEG288" s="267"/>
      <c r="AEH288" s="267"/>
      <c r="AEI288" s="267"/>
      <c r="AEJ288" s="267"/>
      <c r="AEK288" s="267"/>
      <c r="AEL288" s="267"/>
      <c r="AEM288" s="267"/>
      <c r="AEN288" s="267"/>
      <c r="AEO288" s="267"/>
      <c r="AEP288" s="267"/>
      <c r="AEQ288" s="267"/>
      <c r="AER288" s="267"/>
      <c r="AES288" s="267"/>
      <c r="AET288" s="267"/>
      <c r="AEU288" s="267"/>
      <c r="AEV288" s="267"/>
      <c r="AEW288" s="267"/>
      <c r="AEX288" s="267"/>
      <c r="AEY288" s="267"/>
      <c r="AEZ288" s="267"/>
      <c r="AFA288" s="267"/>
      <c r="AFB288" s="267"/>
      <c r="AFC288" s="267"/>
      <c r="AFD288" s="267"/>
      <c r="AFE288" s="267"/>
      <c r="AFF288" s="267"/>
      <c r="AFG288" s="267"/>
      <c r="AFH288" s="267"/>
      <c r="AFI288" s="267"/>
      <c r="AFJ288" s="267"/>
      <c r="AFK288" s="267"/>
      <c r="AFL288" s="267"/>
      <c r="AFM288" s="267"/>
      <c r="AFN288" s="267"/>
      <c r="AFO288" s="267"/>
      <c r="AFP288" s="267"/>
      <c r="AFQ288" s="267"/>
      <c r="AFR288" s="267"/>
      <c r="AFS288" s="267"/>
      <c r="AFT288" s="267"/>
      <c r="AFU288" s="267"/>
      <c r="AFV288" s="267"/>
      <c r="AFW288" s="267"/>
      <c r="AFX288" s="267"/>
      <c r="AFY288" s="267"/>
      <c r="AFZ288" s="267"/>
      <c r="AGA288" s="267"/>
      <c r="AGB288" s="267"/>
      <c r="AGC288" s="267"/>
      <c r="AGD288" s="267"/>
      <c r="AGE288" s="267"/>
      <c r="AGF288" s="267"/>
      <c r="AGG288" s="267"/>
      <c r="AGH288" s="267"/>
      <c r="AGI288" s="267"/>
      <c r="AGJ288" s="267"/>
      <c r="AGK288" s="267"/>
      <c r="AGL288" s="267"/>
      <c r="AGM288" s="267"/>
      <c r="AGN288" s="267"/>
      <c r="AGO288" s="267"/>
      <c r="AGP288" s="267"/>
      <c r="AGQ288" s="267"/>
      <c r="AGR288" s="267"/>
      <c r="AGS288" s="267"/>
      <c r="AGT288" s="267"/>
      <c r="AGU288" s="267"/>
      <c r="AGV288" s="267"/>
      <c r="AGW288" s="267"/>
      <c r="AGX288" s="267"/>
      <c r="AGY288" s="267"/>
      <c r="AGZ288" s="267"/>
      <c r="AHA288" s="267"/>
      <c r="AHB288" s="267"/>
      <c r="AHC288" s="267"/>
      <c r="AHD288" s="267"/>
      <c r="AHE288" s="267"/>
      <c r="AHF288" s="267"/>
      <c r="AHG288" s="267"/>
      <c r="AHH288" s="267"/>
      <c r="AHI288" s="267"/>
      <c r="AHJ288" s="267"/>
      <c r="AHK288" s="267"/>
      <c r="AHL288" s="267"/>
      <c r="AHM288" s="267"/>
      <c r="AHN288" s="267"/>
      <c r="AHO288" s="267"/>
      <c r="AHP288" s="267"/>
      <c r="AHQ288" s="267"/>
      <c r="AHR288" s="267"/>
      <c r="AHS288" s="267"/>
      <c r="AHT288" s="267"/>
      <c r="AHU288" s="267"/>
      <c r="AHV288" s="267"/>
      <c r="AHW288" s="267"/>
      <c r="AHX288" s="267"/>
      <c r="AHY288" s="267"/>
      <c r="AHZ288" s="267"/>
      <c r="AIA288" s="267"/>
      <c r="AIB288" s="267"/>
      <c r="AIC288" s="267"/>
      <c r="AID288" s="267"/>
      <c r="AIE288" s="267"/>
      <c r="AIF288" s="267"/>
      <c r="AIG288" s="267"/>
      <c r="AIH288" s="267"/>
      <c r="AII288" s="267"/>
      <c r="AIJ288" s="267"/>
      <c r="AIK288" s="267"/>
      <c r="AIL288" s="267"/>
      <c r="AIM288" s="267"/>
      <c r="AIN288" s="267"/>
      <c r="AIO288" s="267"/>
      <c r="AIP288" s="267"/>
      <c r="AIQ288" s="267"/>
      <c r="AIR288" s="267"/>
      <c r="AIS288" s="267"/>
      <c r="AIT288" s="267"/>
      <c r="AIU288" s="267"/>
      <c r="AIV288" s="267"/>
      <c r="AIW288" s="267"/>
      <c r="AIX288" s="267"/>
      <c r="AIY288" s="267"/>
      <c r="AIZ288" s="267"/>
      <c r="AJA288" s="267"/>
      <c r="AJB288" s="267"/>
      <c r="AJC288" s="267"/>
      <c r="AJD288" s="267"/>
      <c r="AJE288" s="267"/>
      <c r="AJF288" s="267"/>
      <c r="AJG288" s="267"/>
      <c r="AJH288" s="267"/>
      <c r="AJI288" s="267"/>
      <c r="AJJ288" s="267"/>
      <c r="AJK288" s="267"/>
      <c r="AJL288" s="267"/>
      <c r="AJM288" s="267"/>
      <c r="AJN288" s="267"/>
      <c r="AJO288" s="267"/>
      <c r="AJP288" s="267"/>
      <c r="AJQ288" s="267"/>
      <c r="AJR288" s="267"/>
      <c r="AJS288" s="267"/>
      <c r="AJT288" s="267"/>
      <c r="AJU288" s="267"/>
      <c r="AJV288" s="267"/>
      <c r="AJW288" s="267"/>
      <c r="AJX288" s="267"/>
      <c r="AJY288" s="267"/>
      <c r="AJZ288" s="267"/>
      <c r="AKA288" s="267"/>
      <c r="AKB288" s="267"/>
      <c r="AKC288" s="267"/>
      <c r="AKD288" s="267"/>
      <c r="AKE288" s="267"/>
      <c r="AKF288" s="267"/>
      <c r="AKG288" s="267"/>
      <c r="AKH288" s="267"/>
      <c r="AKI288" s="267"/>
      <c r="AKJ288" s="267"/>
      <c r="AKK288" s="267"/>
      <c r="AKL288" s="267"/>
      <c r="AKM288" s="267"/>
      <c r="AKN288" s="267"/>
      <c r="AKO288" s="267"/>
      <c r="AKP288" s="267"/>
      <c r="AKQ288" s="267"/>
      <c r="AKR288" s="267"/>
      <c r="AKS288" s="267"/>
      <c r="AKT288" s="267"/>
      <c r="AKU288" s="267"/>
      <c r="AKV288" s="267"/>
      <c r="AKW288" s="267"/>
      <c r="AKX288" s="267"/>
      <c r="AKY288" s="267"/>
      <c r="AKZ288" s="267"/>
      <c r="ALA288" s="267"/>
      <c r="ALB288" s="267"/>
      <c r="ALC288" s="267"/>
      <c r="ALD288" s="267"/>
      <c r="ALE288" s="267"/>
      <c r="ALF288" s="267"/>
      <c r="ALG288" s="267"/>
      <c r="ALH288" s="267"/>
      <c r="ALI288" s="267"/>
      <c r="ALJ288" s="267"/>
      <c r="ALK288" s="267"/>
      <c r="ALL288" s="267"/>
      <c r="ALM288" s="267"/>
      <c r="ALN288" s="267"/>
      <c r="ALO288" s="267"/>
      <c r="ALP288" s="267"/>
      <c r="ALQ288" s="267"/>
      <c r="ALR288" s="267"/>
      <c r="ALS288" s="267"/>
      <c r="ALT288" s="267"/>
      <c r="ALU288" s="267"/>
      <c r="ALV288" s="267"/>
      <c r="ALW288" s="267"/>
      <c r="ALX288" s="267"/>
      <c r="ALY288" s="267"/>
      <c r="ALZ288" s="267"/>
      <c r="AMA288" s="267"/>
      <c r="AMB288" s="267"/>
      <c r="AMC288" s="267"/>
      <c r="AMD288" s="267"/>
      <c r="AME288" s="267"/>
      <c r="AMF288" s="267"/>
      <c r="AMG288" s="267"/>
      <c r="AMH288" s="267"/>
    </row>
    <row r="289" spans="1:1024" s="281" customFormat="1" ht="12.75">
      <c r="A289" s="1012" t="s">
        <v>2555</v>
      </c>
      <c r="B289" s="1007" t="s">
        <v>2554</v>
      </c>
      <c r="C289" s="1047">
        <v>2399752505</v>
      </c>
      <c r="D289" s="1047">
        <v>199549355.24000001</v>
      </c>
      <c r="E289" s="1047">
        <v>2599301860.2399998</v>
      </c>
      <c r="F289" s="1047">
        <v>2572411020.73</v>
      </c>
      <c r="G289" s="1047">
        <v>26890839.510000002</v>
      </c>
      <c r="H289" s="1054">
        <f t="shared" si="4"/>
        <v>0.98965459151884849</v>
      </c>
      <c r="I289" s="1007"/>
      <c r="AMI289" s="239"/>
      <c r="AMJ289" s="239"/>
    </row>
    <row r="290" spans="1:1024" s="239" customFormat="1" ht="12.75">
      <c r="A290" s="1055" t="s">
        <v>2556</v>
      </c>
      <c r="B290" s="1007" t="s">
        <v>2557</v>
      </c>
      <c r="C290" s="1047">
        <v>30226758463.849998</v>
      </c>
      <c r="D290" s="1047">
        <v>782145103.37</v>
      </c>
      <c r="E290" s="1047">
        <v>31008903567.220001</v>
      </c>
      <c r="F290" s="1047">
        <v>29369986865.439999</v>
      </c>
      <c r="G290" s="1047">
        <v>1638916701.78</v>
      </c>
      <c r="H290" s="1054">
        <f t="shared" si="4"/>
        <v>0.94714689933401819</v>
      </c>
      <c r="I290" s="100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s="267"/>
      <c r="AG290" s="267"/>
      <c r="AH290" s="267"/>
      <c r="AI290" s="267"/>
      <c r="AJ290" s="267"/>
      <c r="AK290" s="267"/>
      <c r="AL290" s="267"/>
      <c r="AM290" s="267"/>
      <c r="AN290" s="267"/>
      <c r="AO290" s="267"/>
      <c r="AP290" s="267"/>
      <c r="AQ290" s="267"/>
      <c r="AR290" s="267"/>
      <c r="AS290" s="267"/>
      <c r="AT290" s="267"/>
      <c r="AU290" s="267"/>
      <c r="AV290" s="267"/>
      <c r="AW290" s="267"/>
      <c r="AX290" s="267"/>
      <c r="AY290" s="267"/>
      <c r="AZ290" s="267"/>
      <c r="BA290" s="267"/>
      <c r="BB290" s="267"/>
      <c r="BC290" s="267"/>
      <c r="BD290" s="267"/>
      <c r="BE290" s="267"/>
      <c r="BF290" s="267"/>
      <c r="BG290" s="267"/>
      <c r="BH290" s="267"/>
      <c r="BI290" s="267"/>
      <c r="BJ290" s="267"/>
      <c r="BK290" s="267"/>
      <c r="BL290" s="267"/>
      <c r="BM290" s="267"/>
      <c r="BN290" s="267"/>
      <c r="BO290" s="267"/>
      <c r="BP290" s="267"/>
      <c r="BQ290" s="267"/>
      <c r="BR290" s="267"/>
      <c r="BS290" s="267"/>
      <c r="BT290" s="267"/>
      <c r="BU290" s="267"/>
      <c r="BV290" s="267"/>
      <c r="BW290" s="267"/>
      <c r="BX290" s="267"/>
      <c r="BY290" s="267"/>
      <c r="BZ290" s="267"/>
      <c r="CA290" s="267"/>
      <c r="CB290" s="267"/>
      <c r="CC290" s="267"/>
      <c r="CD290" s="267"/>
      <c r="CE290" s="267"/>
      <c r="CF290" s="267"/>
      <c r="CG290" s="267"/>
      <c r="CH290" s="267"/>
      <c r="CI290" s="267"/>
      <c r="CJ290" s="267"/>
      <c r="CK290" s="267"/>
      <c r="CL290" s="267"/>
      <c r="CM290" s="267"/>
      <c r="CN290" s="267"/>
      <c r="CO290" s="267"/>
      <c r="CP290" s="267"/>
      <c r="CQ290" s="267"/>
      <c r="CR290" s="267"/>
      <c r="CS290" s="267"/>
      <c r="CT290" s="267"/>
      <c r="CU290" s="267"/>
      <c r="CV290" s="267"/>
      <c r="CW290" s="267"/>
      <c r="CX290" s="267"/>
      <c r="CY290" s="267"/>
      <c r="CZ290" s="267"/>
      <c r="DA290" s="267"/>
      <c r="DB290" s="267"/>
      <c r="DC290" s="267"/>
      <c r="DD290" s="267"/>
      <c r="DE290" s="267"/>
      <c r="DF290" s="267"/>
      <c r="DG290" s="267"/>
      <c r="DH290" s="267"/>
      <c r="DI290" s="267"/>
      <c r="DJ290" s="267"/>
      <c r="DK290" s="267"/>
      <c r="DL290" s="267"/>
      <c r="DM290" s="267"/>
      <c r="DN290" s="267"/>
      <c r="DO290" s="267"/>
      <c r="DP290" s="267"/>
      <c r="DQ290" s="267"/>
      <c r="DR290" s="267"/>
      <c r="DS290" s="267"/>
      <c r="DT290" s="267"/>
      <c r="DU290" s="267"/>
      <c r="DV290" s="267"/>
      <c r="DW290" s="267"/>
      <c r="DX290" s="267"/>
      <c r="DY290" s="267"/>
      <c r="DZ290" s="267"/>
      <c r="EA290" s="267"/>
      <c r="EB290" s="267"/>
      <c r="EC290" s="267"/>
      <c r="ED290" s="267"/>
      <c r="EE290" s="267"/>
      <c r="EF290" s="267"/>
      <c r="EG290" s="267"/>
      <c r="EH290" s="267"/>
      <c r="EI290" s="267"/>
      <c r="EJ290" s="267"/>
      <c r="EK290" s="267"/>
      <c r="EL290" s="267"/>
      <c r="EM290" s="267"/>
      <c r="EN290" s="267"/>
      <c r="EO290" s="267"/>
      <c r="EP290" s="267"/>
      <c r="EQ290" s="267"/>
      <c r="ER290" s="267"/>
      <c r="ES290" s="267"/>
      <c r="ET290" s="267"/>
      <c r="EU290" s="267"/>
      <c r="EV290" s="267"/>
      <c r="EW290" s="267"/>
      <c r="EX290" s="267"/>
      <c r="EY290" s="267"/>
      <c r="EZ290" s="267"/>
      <c r="FA290" s="267"/>
      <c r="FB290" s="267"/>
      <c r="FC290" s="267"/>
      <c r="FD290" s="267"/>
      <c r="FE290" s="267"/>
      <c r="FF290" s="267"/>
      <c r="FG290" s="267"/>
      <c r="FH290" s="267"/>
      <c r="FI290" s="267"/>
      <c r="FJ290" s="267"/>
      <c r="FK290" s="267"/>
      <c r="FL290" s="267"/>
      <c r="FM290" s="267"/>
      <c r="FN290" s="267"/>
      <c r="FO290" s="267"/>
      <c r="FP290" s="267"/>
      <c r="FQ290" s="267"/>
      <c r="FR290" s="267"/>
      <c r="FS290" s="267"/>
      <c r="FT290" s="267"/>
      <c r="FU290" s="267"/>
      <c r="FV290" s="267"/>
      <c r="FW290" s="267"/>
      <c r="FX290" s="267"/>
      <c r="FY290" s="267"/>
      <c r="FZ290" s="267"/>
      <c r="GA290" s="267"/>
      <c r="GB290" s="267"/>
      <c r="GC290" s="267"/>
      <c r="GD290" s="267"/>
      <c r="GE290" s="267"/>
      <c r="GF290" s="267"/>
      <c r="GG290" s="267"/>
      <c r="GH290" s="267"/>
      <c r="GI290" s="267"/>
      <c r="GJ290" s="267"/>
      <c r="GK290" s="267"/>
      <c r="GL290" s="267"/>
      <c r="GM290" s="267"/>
      <c r="GN290" s="267"/>
      <c r="GO290" s="267"/>
      <c r="GP290" s="267"/>
      <c r="GQ290" s="267"/>
      <c r="GR290" s="267"/>
      <c r="GS290" s="267"/>
      <c r="GT290" s="267"/>
      <c r="GU290" s="267"/>
      <c r="GV290" s="267"/>
      <c r="GW290" s="267"/>
      <c r="GX290" s="267"/>
      <c r="GY290" s="267"/>
      <c r="GZ290" s="267"/>
      <c r="HA290" s="267"/>
      <c r="HB290" s="267"/>
      <c r="HC290" s="267"/>
      <c r="HD290" s="267"/>
      <c r="HE290" s="267"/>
      <c r="HF290" s="267"/>
      <c r="HG290" s="267"/>
      <c r="HH290" s="267"/>
      <c r="HI290" s="267"/>
      <c r="HJ290" s="267"/>
      <c r="HK290" s="267"/>
      <c r="HL290" s="267"/>
      <c r="HM290" s="267"/>
      <c r="HN290" s="267"/>
      <c r="HO290" s="267"/>
      <c r="HP290" s="267"/>
      <c r="HQ290" s="267"/>
      <c r="HR290" s="267"/>
      <c r="HS290" s="267"/>
      <c r="HT290" s="267"/>
      <c r="HU290" s="267"/>
      <c r="HV290" s="267"/>
      <c r="HW290" s="267"/>
      <c r="HX290" s="267"/>
      <c r="HY290" s="267"/>
      <c r="HZ290" s="267"/>
      <c r="IA290" s="267"/>
      <c r="IB290" s="267"/>
      <c r="IC290" s="267"/>
      <c r="ID290" s="267"/>
      <c r="IE290" s="267"/>
      <c r="IF290" s="267"/>
      <c r="IG290" s="267"/>
      <c r="IH290" s="267"/>
      <c r="II290" s="267"/>
      <c r="IJ290" s="267"/>
      <c r="IK290" s="267"/>
      <c r="IL290" s="267"/>
      <c r="IM290" s="267"/>
      <c r="IN290" s="267"/>
      <c r="IO290" s="267"/>
      <c r="IP290" s="267"/>
      <c r="IQ290" s="267"/>
      <c r="IR290" s="267"/>
      <c r="IS290" s="267"/>
      <c r="IT290" s="267"/>
      <c r="IU290" s="267"/>
      <c r="IV290" s="267"/>
      <c r="IW290" s="267"/>
      <c r="IX290" s="267"/>
      <c r="IY290" s="267"/>
      <c r="IZ290" s="267"/>
      <c r="JA290" s="267"/>
      <c r="JB290" s="267"/>
      <c r="JC290" s="267"/>
      <c r="JD290" s="267"/>
      <c r="JE290" s="267"/>
      <c r="JF290" s="267"/>
      <c r="JG290" s="267"/>
      <c r="JH290" s="267"/>
      <c r="JI290" s="267"/>
      <c r="JJ290" s="267"/>
      <c r="JK290" s="267"/>
      <c r="JL290" s="267"/>
      <c r="JM290" s="267"/>
      <c r="JN290" s="267"/>
      <c r="JO290" s="267"/>
      <c r="JP290" s="267"/>
      <c r="JQ290" s="267"/>
      <c r="JR290" s="267"/>
      <c r="JS290" s="267"/>
      <c r="JT290" s="267"/>
      <c r="JU290" s="267"/>
      <c r="JV290" s="267"/>
      <c r="JW290" s="267"/>
      <c r="JX290" s="267"/>
      <c r="JY290" s="267"/>
      <c r="JZ290" s="267"/>
      <c r="KA290" s="267"/>
      <c r="KB290" s="267"/>
      <c r="KC290" s="267"/>
      <c r="KD290" s="267"/>
      <c r="KE290" s="267"/>
      <c r="KF290" s="267"/>
      <c r="KG290" s="267"/>
      <c r="KH290" s="267"/>
      <c r="KI290" s="267"/>
      <c r="KJ290" s="267"/>
      <c r="KK290" s="267"/>
      <c r="KL290" s="267"/>
      <c r="KM290" s="267"/>
      <c r="KN290" s="267"/>
      <c r="KO290" s="267"/>
      <c r="KP290" s="267"/>
      <c r="KQ290" s="267"/>
      <c r="KR290" s="267"/>
      <c r="KS290" s="267"/>
      <c r="KT290" s="267"/>
      <c r="KU290" s="267"/>
      <c r="KV290" s="267"/>
      <c r="KW290" s="267"/>
      <c r="KX290" s="267"/>
      <c r="KY290" s="267"/>
      <c r="KZ290" s="267"/>
      <c r="LA290" s="267"/>
      <c r="LB290" s="267"/>
      <c r="LC290" s="267"/>
      <c r="LD290" s="267"/>
      <c r="LE290" s="267"/>
      <c r="LF290" s="267"/>
      <c r="LG290" s="267"/>
      <c r="LH290" s="267"/>
      <c r="LI290" s="267"/>
      <c r="LJ290" s="267"/>
      <c r="LK290" s="267"/>
      <c r="LL290" s="267"/>
      <c r="LM290" s="267"/>
      <c r="LN290" s="267"/>
      <c r="LO290" s="267"/>
      <c r="LP290" s="267"/>
      <c r="LQ290" s="267"/>
      <c r="LR290" s="267"/>
      <c r="LS290" s="267"/>
      <c r="LT290" s="267"/>
      <c r="LU290" s="267"/>
      <c r="LV290" s="267"/>
      <c r="LW290" s="267"/>
      <c r="LX290" s="267"/>
      <c r="LY290" s="267"/>
      <c r="LZ290" s="267"/>
      <c r="MA290" s="267"/>
      <c r="MB290" s="267"/>
      <c r="MC290" s="267"/>
      <c r="MD290" s="267"/>
      <c r="ME290" s="267"/>
      <c r="MF290" s="267"/>
      <c r="MG290" s="267"/>
      <c r="MH290" s="267"/>
      <c r="MI290" s="267"/>
      <c r="MJ290" s="267"/>
      <c r="MK290" s="267"/>
      <c r="ML290" s="267"/>
      <c r="MM290" s="267"/>
      <c r="MN290" s="267"/>
      <c r="MO290" s="267"/>
      <c r="MP290" s="267"/>
      <c r="MQ290" s="267"/>
      <c r="MR290" s="267"/>
      <c r="MS290" s="267"/>
      <c r="MT290" s="267"/>
      <c r="MU290" s="267"/>
      <c r="MV290" s="267"/>
      <c r="MW290" s="267"/>
      <c r="MX290" s="267"/>
      <c r="MY290" s="267"/>
      <c r="MZ290" s="267"/>
      <c r="NA290" s="267"/>
      <c r="NB290" s="267"/>
      <c r="NC290" s="267"/>
      <c r="ND290" s="267"/>
      <c r="NE290" s="267"/>
      <c r="NF290" s="267"/>
      <c r="NG290" s="267"/>
      <c r="NH290" s="267"/>
      <c r="NI290" s="267"/>
      <c r="NJ290" s="267"/>
      <c r="NK290" s="267"/>
      <c r="NL290" s="267"/>
      <c r="NM290" s="267"/>
      <c r="NN290" s="267"/>
      <c r="NO290" s="267"/>
      <c r="NP290" s="267"/>
      <c r="NQ290" s="267"/>
      <c r="NR290" s="267"/>
      <c r="NS290" s="267"/>
      <c r="NT290" s="267"/>
      <c r="NU290" s="267"/>
      <c r="NV290" s="267"/>
      <c r="NW290" s="267"/>
      <c r="NX290" s="267"/>
      <c r="NY290" s="267"/>
      <c r="NZ290" s="267"/>
      <c r="OA290" s="267"/>
      <c r="OB290" s="267"/>
      <c r="OC290" s="267"/>
      <c r="OD290" s="267"/>
      <c r="OE290" s="267"/>
      <c r="OF290" s="267"/>
      <c r="OG290" s="267"/>
      <c r="OH290" s="267"/>
      <c r="OI290" s="267"/>
      <c r="OJ290" s="267"/>
      <c r="OK290" s="267"/>
      <c r="OL290" s="267"/>
      <c r="OM290" s="267"/>
      <c r="ON290" s="267"/>
      <c r="OO290" s="267"/>
      <c r="OP290" s="267"/>
      <c r="OQ290" s="267"/>
      <c r="OR290" s="267"/>
      <c r="OS290" s="267"/>
      <c r="OT290" s="267"/>
      <c r="OU290" s="267"/>
      <c r="OV290" s="267"/>
      <c r="OW290" s="267"/>
      <c r="OX290" s="267"/>
      <c r="OY290" s="267"/>
      <c r="OZ290" s="267"/>
      <c r="PA290" s="267"/>
      <c r="PB290" s="267"/>
      <c r="PC290" s="267"/>
      <c r="PD290" s="267"/>
      <c r="PE290" s="267"/>
      <c r="PF290" s="267"/>
      <c r="PG290" s="267"/>
      <c r="PH290" s="267"/>
      <c r="PI290" s="267"/>
      <c r="PJ290" s="267"/>
      <c r="PK290" s="267"/>
      <c r="PL290" s="267"/>
      <c r="PM290" s="267"/>
      <c r="PN290" s="267"/>
      <c r="PO290" s="267"/>
      <c r="PP290" s="267"/>
      <c r="PQ290" s="267"/>
      <c r="PR290" s="267"/>
      <c r="PS290" s="267"/>
      <c r="PT290" s="267"/>
      <c r="PU290" s="267"/>
      <c r="PV290" s="267"/>
      <c r="PW290" s="267"/>
      <c r="PX290" s="267"/>
      <c r="PY290" s="267"/>
      <c r="PZ290" s="267"/>
      <c r="QA290" s="267"/>
      <c r="QB290" s="267"/>
      <c r="QC290" s="267"/>
      <c r="QD290" s="267"/>
      <c r="QE290" s="267"/>
      <c r="QF290" s="267"/>
      <c r="QG290" s="267"/>
      <c r="QH290" s="267"/>
      <c r="QI290" s="267"/>
      <c r="QJ290" s="267"/>
      <c r="QK290" s="267"/>
      <c r="QL290" s="267"/>
      <c r="QM290" s="267"/>
      <c r="QN290" s="267"/>
      <c r="QO290" s="267"/>
      <c r="QP290" s="267"/>
      <c r="QQ290" s="267"/>
      <c r="QR290" s="267"/>
      <c r="QS290" s="267"/>
      <c r="QT290" s="267"/>
      <c r="QU290" s="267"/>
      <c r="QV290" s="267"/>
      <c r="QW290" s="267"/>
      <c r="QX290" s="267"/>
      <c r="QY290" s="267"/>
      <c r="QZ290" s="267"/>
      <c r="RA290" s="267"/>
      <c r="RB290" s="267"/>
      <c r="RC290" s="267"/>
      <c r="RD290" s="267"/>
      <c r="RE290" s="267"/>
      <c r="RF290" s="267"/>
      <c r="RG290" s="267"/>
      <c r="RH290" s="267"/>
      <c r="RI290" s="267"/>
      <c r="RJ290" s="267"/>
      <c r="RK290" s="267"/>
      <c r="RL290" s="267"/>
      <c r="RM290" s="267"/>
      <c r="RN290" s="267"/>
      <c r="RO290" s="267"/>
      <c r="RP290" s="267"/>
      <c r="RQ290" s="267"/>
      <c r="RR290" s="267"/>
      <c r="RS290" s="267"/>
      <c r="RT290" s="267"/>
      <c r="RU290" s="267"/>
      <c r="RV290" s="267"/>
      <c r="RW290" s="267"/>
      <c r="RX290" s="267"/>
      <c r="RY290" s="267"/>
      <c r="RZ290" s="267"/>
      <c r="SA290" s="267"/>
      <c r="SB290" s="267"/>
      <c r="SC290" s="267"/>
      <c r="SD290" s="267"/>
      <c r="SE290" s="267"/>
      <c r="SF290" s="267"/>
      <c r="SG290" s="267"/>
      <c r="SH290" s="267"/>
      <c r="SI290" s="267"/>
      <c r="SJ290" s="267"/>
      <c r="SK290" s="267"/>
      <c r="SL290" s="267"/>
      <c r="SM290" s="267"/>
      <c r="SN290" s="267"/>
      <c r="SO290" s="267"/>
      <c r="SP290" s="267"/>
      <c r="SQ290" s="267"/>
      <c r="SR290" s="267"/>
      <c r="SS290" s="267"/>
      <c r="ST290" s="267"/>
      <c r="SU290" s="267"/>
      <c r="SV290" s="267"/>
      <c r="SW290" s="267"/>
      <c r="SX290" s="267"/>
      <c r="SY290" s="267"/>
      <c r="SZ290" s="267"/>
      <c r="TA290" s="267"/>
      <c r="TB290" s="267"/>
      <c r="TC290" s="267"/>
      <c r="TD290" s="267"/>
      <c r="TE290" s="267"/>
      <c r="TF290" s="267"/>
      <c r="TG290" s="267"/>
      <c r="TH290" s="267"/>
      <c r="TI290" s="267"/>
      <c r="TJ290" s="267"/>
      <c r="TK290" s="267"/>
      <c r="TL290" s="267"/>
      <c r="TM290" s="267"/>
      <c r="TN290" s="267"/>
      <c r="TO290" s="267"/>
      <c r="TP290" s="267"/>
      <c r="TQ290" s="267"/>
      <c r="TR290" s="267"/>
      <c r="TS290" s="267"/>
      <c r="TT290" s="267"/>
      <c r="TU290" s="267"/>
      <c r="TV290" s="267"/>
      <c r="TW290" s="267"/>
      <c r="TX290" s="267"/>
      <c r="TY290" s="267"/>
      <c r="TZ290" s="267"/>
      <c r="UA290" s="267"/>
      <c r="UB290" s="267"/>
      <c r="UC290" s="267"/>
      <c r="UD290" s="267"/>
      <c r="UE290" s="267"/>
      <c r="UF290" s="267"/>
      <c r="UG290" s="267"/>
      <c r="UH290" s="267"/>
      <c r="UI290" s="267"/>
      <c r="UJ290" s="267"/>
      <c r="UK290" s="267"/>
      <c r="UL290" s="267"/>
      <c r="UM290" s="267"/>
      <c r="UN290" s="267"/>
      <c r="UO290" s="267"/>
      <c r="UP290" s="267"/>
      <c r="UQ290" s="267"/>
      <c r="UR290" s="267"/>
      <c r="US290" s="267"/>
      <c r="UT290" s="267"/>
      <c r="UU290" s="267"/>
      <c r="UV290" s="267"/>
      <c r="UW290" s="267"/>
      <c r="UX290" s="267"/>
      <c r="UY290" s="267"/>
      <c r="UZ290" s="267"/>
      <c r="VA290" s="267"/>
      <c r="VB290" s="267"/>
      <c r="VC290" s="267"/>
      <c r="VD290" s="267"/>
      <c r="VE290" s="267"/>
      <c r="VF290" s="267"/>
      <c r="VG290" s="267"/>
      <c r="VH290" s="267"/>
      <c r="VI290" s="267"/>
      <c r="VJ290" s="267"/>
      <c r="VK290" s="267"/>
      <c r="VL290" s="267"/>
      <c r="VM290" s="267"/>
      <c r="VN290" s="267"/>
      <c r="VO290" s="267"/>
      <c r="VP290" s="267"/>
      <c r="VQ290" s="267"/>
      <c r="VR290" s="267"/>
      <c r="VS290" s="267"/>
      <c r="VT290" s="267"/>
      <c r="VU290" s="267"/>
      <c r="VV290" s="267"/>
      <c r="VW290" s="267"/>
      <c r="VX290" s="267"/>
      <c r="VY290" s="267"/>
      <c r="VZ290" s="267"/>
      <c r="WA290" s="267"/>
      <c r="WB290" s="267"/>
      <c r="WC290" s="267"/>
      <c r="WD290" s="267"/>
      <c r="WE290" s="267"/>
      <c r="WF290" s="267"/>
      <c r="WG290" s="267"/>
      <c r="WH290" s="267"/>
      <c r="WI290" s="267"/>
      <c r="WJ290" s="267"/>
      <c r="WK290" s="267"/>
      <c r="WL290" s="267"/>
      <c r="WM290" s="267"/>
      <c r="WN290" s="267"/>
      <c r="WO290" s="267"/>
      <c r="WP290" s="267"/>
      <c r="WQ290" s="267"/>
      <c r="WR290" s="267"/>
      <c r="WS290" s="267"/>
      <c r="WT290" s="267"/>
      <c r="WU290" s="267"/>
      <c r="WV290" s="267"/>
      <c r="WW290" s="267"/>
      <c r="WX290" s="267"/>
      <c r="WY290" s="267"/>
      <c r="WZ290" s="267"/>
      <c r="XA290" s="267"/>
      <c r="XB290" s="267"/>
      <c r="XC290" s="267"/>
      <c r="XD290" s="267"/>
      <c r="XE290" s="267"/>
      <c r="XF290" s="267"/>
      <c r="XG290" s="267"/>
      <c r="XH290" s="267"/>
      <c r="XI290" s="267"/>
      <c r="XJ290" s="267"/>
      <c r="XK290" s="267"/>
      <c r="XL290" s="267"/>
      <c r="XM290" s="267"/>
      <c r="XN290" s="267"/>
      <c r="XO290" s="267"/>
      <c r="XP290" s="267"/>
      <c r="XQ290" s="267"/>
      <c r="XR290" s="267"/>
      <c r="XS290" s="267"/>
      <c r="XT290" s="267"/>
      <c r="XU290" s="267"/>
      <c r="XV290" s="267"/>
      <c r="XW290" s="267"/>
      <c r="XX290" s="267"/>
      <c r="XY290" s="267"/>
      <c r="XZ290" s="267"/>
      <c r="YA290" s="267"/>
      <c r="YB290" s="267"/>
      <c r="YC290" s="267"/>
      <c r="YD290" s="267"/>
      <c r="YE290" s="267"/>
      <c r="YF290" s="267"/>
      <c r="YG290" s="267"/>
      <c r="YH290" s="267"/>
      <c r="YI290" s="267"/>
      <c r="YJ290" s="267"/>
      <c r="YK290" s="267"/>
      <c r="YL290" s="267"/>
      <c r="YM290" s="267"/>
      <c r="YN290" s="267"/>
      <c r="YO290" s="267"/>
      <c r="YP290" s="267"/>
      <c r="YQ290" s="267"/>
      <c r="YR290" s="267"/>
      <c r="YS290" s="267"/>
      <c r="YT290" s="267"/>
      <c r="YU290" s="267"/>
      <c r="YV290" s="267"/>
      <c r="YW290" s="267"/>
      <c r="YX290" s="267"/>
      <c r="YY290" s="267"/>
      <c r="YZ290" s="267"/>
      <c r="ZA290" s="267"/>
      <c r="ZB290" s="267"/>
      <c r="ZC290" s="267"/>
      <c r="ZD290" s="267"/>
      <c r="ZE290" s="267"/>
      <c r="ZF290" s="267"/>
      <c r="ZG290" s="267"/>
      <c r="ZH290" s="267"/>
      <c r="ZI290" s="267"/>
      <c r="ZJ290" s="267"/>
      <c r="ZK290" s="267"/>
      <c r="ZL290" s="267"/>
      <c r="ZM290" s="267"/>
      <c r="ZN290" s="267"/>
      <c r="ZO290" s="267"/>
      <c r="ZP290" s="267"/>
      <c r="ZQ290" s="267"/>
      <c r="ZR290" s="267"/>
      <c r="ZS290" s="267"/>
      <c r="ZT290" s="267"/>
      <c r="ZU290" s="267"/>
      <c r="ZV290" s="267"/>
      <c r="ZW290" s="267"/>
      <c r="ZX290" s="267"/>
      <c r="ZY290" s="267"/>
      <c r="ZZ290" s="267"/>
      <c r="AAA290" s="267"/>
      <c r="AAB290" s="267"/>
      <c r="AAC290" s="267"/>
      <c r="AAD290" s="267"/>
      <c r="AAE290" s="267"/>
      <c r="AAF290" s="267"/>
      <c r="AAG290" s="267"/>
      <c r="AAH290" s="267"/>
      <c r="AAI290" s="267"/>
      <c r="AAJ290" s="267"/>
      <c r="AAK290" s="267"/>
      <c r="AAL290" s="267"/>
      <c r="AAM290" s="267"/>
      <c r="AAN290" s="267"/>
      <c r="AAO290" s="267"/>
      <c r="AAP290" s="267"/>
      <c r="AAQ290" s="267"/>
      <c r="AAR290" s="267"/>
      <c r="AAS290" s="267"/>
      <c r="AAT290" s="267"/>
      <c r="AAU290" s="267"/>
      <c r="AAV290" s="267"/>
      <c r="AAW290" s="267"/>
      <c r="AAX290" s="267"/>
      <c r="AAY290" s="267"/>
      <c r="AAZ290" s="267"/>
      <c r="ABA290" s="267"/>
      <c r="ABB290" s="267"/>
      <c r="ABC290" s="267"/>
      <c r="ABD290" s="267"/>
      <c r="ABE290" s="267"/>
      <c r="ABF290" s="267"/>
      <c r="ABG290" s="267"/>
      <c r="ABH290" s="267"/>
      <c r="ABI290" s="267"/>
      <c r="ABJ290" s="267"/>
      <c r="ABK290" s="267"/>
      <c r="ABL290" s="267"/>
      <c r="ABM290" s="267"/>
      <c r="ABN290" s="267"/>
      <c r="ABO290" s="267"/>
      <c r="ABP290" s="267"/>
      <c r="ABQ290" s="267"/>
      <c r="ABR290" s="267"/>
      <c r="ABS290" s="267"/>
      <c r="ABT290" s="267"/>
      <c r="ABU290" s="267"/>
      <c r="ABV290" s="267"/>
      <c r="ABW290" s="267"/>
      <c r="ABX290" s="267"/>
      <c r="ABY290" s="267"/>
      <c r="ABZ290" s="267"/>
      <c r="ACA290" s="267"/>
      <c r="ACB290" s="267"/>
      <c r="ACC290" s="267"/>
      <c r="ACD290" s="267"/>
      <c r="ACE290" s="267"/>
      <c r="ACF290" s="267"/>
      <c r="ACG290" s="267"/>
      <c r="ACH290" s="267"/>
      <c r="ACI290" s="267"/>
      <c r="ACJ290" s="267"/>
      <c r="ACK290" s="267"/>
      <c r="ACL290" s="267"/>
      <c r="ACM290" s="267"/>
      <c r="ACN290" s="267"/>
      <c r="ACO290" s="267"/>
      <c r="ACP290" s="267"/>
      <c r="ACQ290" s="267"/>
      <c r="ACR290" s="267"/>
      <c r="ACS290" s="267"/>
      <c r="ACT290" s="267"/>
      <c r="ACU290" s="267"/>
      <c r="ACV290" s="267"/>
      <c r="ACW290" s="267"/>
      <c r="ACX290" s="267"/>
      <c r="ACY290" s="267"/>
      <c r="ACZ290" s="267"/>
      <c r="ADA290" s="267"/>
      <c r="ADB290" s="267"/>
      <c r="ADC290" s="267"/>
      <c r="ADD290" s="267"/>
      <c r="ADE290" s="267"/>
      <c r="ADF290" s="267"/>
      <c r="ADG290" s="267"/>
      <c r="ADH290" s="267"/>
      <c r="ADI290" s="267"/>
      <c r="ADJ290" s="267"/>
      <c r="ADK290" s="267"/>
      <c r="ADL290" s="267"/>
      <c r="ADM290" s="267"/>
      <c r="ADN290" s="267"/>
      <c r="ADO290" s="267"/>
      <c r="ADP290" s="267"/>
      <c r="ADQ290" s="267"/>
      <c r="ADR290" s="267"/>
      <c r="ADS290" s="267"/>
      <c r="ADT290" s="267"/>
      <c r="ADU290" s="267"/>
      <c r="ADV290" s="267"/>
      <c r="ADW290" s="267"/>
      <c r="ADX290" s="267"/>
      <c r="ADY290" s="267"/>
      <c r="ADZ290" s="267"/>
      <c r="AEA290" s="267"/>
      <c r="AEB290" s="267"/>
      <c r="AEC290" s="267"/>
      <c r="AED290" s="267"/>
      <c r="AEE290" s="267"/>
      <c r="AEF290" s="267"/>
      <c r="AEG290" s="267"/>
      <c r="AEH290" s="267"/>
      <c r="AEI290" s="267"/>
      <c r="AEJ290" s="267"/>
      <c r="AEK290" s="267"/>
      <c r="AEL290" s="267"/>
      <c r="AEM290" s="267"/>
      <c r="AEN290" s="267"/>
      <c r="AEO290" s="267"/>
      <c r="AEP290" s="267"/>
      <c r="AEQ290" s="267"/>
      <c r="AER290" s="267"/>
      <c r="AES290" s="267"/>
      <c r="AET290" s="267"/>
      <c r="AEU290" s="267"/>
      <c r="AEV290" s="267"/>
      <c r="AEW290" s="267"/>
      <c r="AEX290" s="267"/>
      <c r="AEY290" s="267"/>
      <c r="AEZ290" s="267"/>
      <c r="AFA290" s="267"/>
      <c r="AFB290" s="267"/>
      <c r="AFC290" s="267"/>
      <c r="AFD290" s="267"/>
      <c r="AFE290" s="267"/>
      <c r="AFF290" s="267"/>
      <c r="AFG290" s="267"/>
      <c r="AFH290" s="267"/>
      <c r="AFI290" s="267"/>
      <c r="AFJ290" s="267"/>
      <c r="AFK290" s="267"/>
      <c r="AFL290" s="267"/>
      <c r="AFM290" s="267"/>
      <c r="AFN290" s="267"/>
      <c r="AFO290" s="267"/>
      <c r="AFP290" s="267"/>
      <c r="AFQ290" s="267"/>
      <c r="AFR290" s="267"/>
      <c r="AFS290" s="267"/>
      <c r="AFT290" s="267"/>
      <c r="AFU290" s="267"/>
      <c r="AFV290" s="267"/>
      <c r="AFW290" s="267"/>
      <c r="AFX290" s="267"/>
      <c r="AFY290" s="267"/>
      <c r="AFZ290" s="267"/>
      <c r="AGA290" s="267"/>
      <c r="AGB290" s="267"/>
      <c r="AGC290" s="267"/>
      <c r="AGD290" s="267"/>
      <c r="AGE290" s="267"/>
      <c r="AGF290" s="267"/>
      <c r="AGG290" s="267"/>
      <c r="AGH290" s="267"/>
      <c r="AGI290" s="267"/>
      <c r="AGJ290" s="267"/>
      <c r="AGK290" s="267"/>
      <c r="AGL290" s="267"/>
      <c r="AGM290" s="267"/>
      <c r="AGN290" s="267"/>
      <c r="AGO290" s="267"/>
      <c r="AGP290" s="267"/>
      <c r="AGQ290" s="267"/>
      <c r="AGR290" s="267"/>
      <c r="AGS290" s="267"/>
      <c r="AGT290" s="267"/>
      <c r="AGU290" s="267"/>
      <c r="AGV290" s="267"/>
      <c r="AGW290" s="267"/>
      <c r="AGX290" s="267"/>
      <c r="AGY290" s="267"/>
      <c r="AGZ290" s="267"/>
      <c r="AHA290" s="267"/>
      <c r="AHB290" s="267"/>
      <c r="AHC290" s="267"/>
      <c r="AHD290" s="267"/>
      <c r="AHE290" s="267"/>
      <c r="AHF290" s="267"/>
      <c r="AHG290" s="267"/>
      <c r="AHH290" s="267"/>
      <c r="AHI290" s="267"/>
      <c r="AHJ290" s="267"/>
      <c r="AHK290" s="267"/>
      <c r="AHL290" s="267"/>
      <c r="AHM290" s="267"/>
      <c r="AHN290" s="267"/>
      <c r="AHO290" s="267"/>
      <c r="AHP290" s="267"/>
      <c r="AHQ290" s="267"/>
      <c r="AHR290" s="267"/>
      <c r="AHS290" s="267"/>
      <c r="AHT290" s="267"/>
      <c r="AHU290" s="267"/>
      <c r="AHV290" s="267"/>
      <c r="AHW290" s="267"/>
      <c r="AHX290" s="267"/>
      <c r="AHY290" s="267"/>
      <c r="AHZ290" s="267"/>
      <c r="AIA290" s="267"/>
      <c r="AIB290" s="267"/>
      <c r="AIC290" s="267"/>
      <c r="AID290" s="267"/>
      <c r="AIE290" s="267"/>
      <c r="AIF290" s="267"/>
      <c r="AIG290" s="267"/>
      <c r="AIH290" s="267"/>
      <c r="AII290" s="267"/>
      <c r="AIJ290" s="267"/>
      <c r="AIK290" s="267"/>
      <c r="AIL290" s="267"/>
      <c r="AIM290" s="267"/>
      <c r="AIN290" s="267"/>
      <c r="AIO290" s="267"/>
      <c r="AIP290" s="267"/>
      <c r="AIQ290" s="267"/>
      <c r="AIR290" s="267"/>
      <c r="AIS290" s="267"/>
      <c r="AIT290" s="267"/>
      <c r="AIU290" s="267"/>
      <c r="AIV290" s="267"/>
      <c r="AIW290" s="267"/>
      <c r="AIX290" s="267"/>
      <c r="AIY290" s="267"/>
      <c r="AIZ290" s="267"/>
      <c r="AJA290" s="267"/>
      <c r="AJB290" s="267"/>
      <c r="AJC290" s="267"/>
      <c r="AJD290" s="267"/>
      <c r="AJE290" s="267"/>
      <c r="AJF290" s="267"/>
      <c r="AJG290" s="267"/>
      <c r="AJH290" s="267"/>
      <c r="AJI290" s="267"/>
      <c r="AJJ290" s="267"/>
      <c r="AJK290" s="267"/>
      <c r="AJL290" s="267"/>
      <c r="AJM290" s="267"/>
      <c r="AJN290" s="267"/>
      <c r="AJO290" s="267"/>
      <c r="AJP290" s="267"/>
      <c r="AJQ290" s="267"/>
      <c r="AJR290" s="267"/>
      <c r="AJS290" s="267"/>
      <c r="AJT290" s="267"/>
      <c r="AJU290" s="267"/>
      <c r="AJV290" s="267"/>
      <c r="AJW290" s="267"/>
      <c r="AJX290" s="267"/>
      <c r="AJY290" s="267"/>
      <c r="AJZ290" s="267"/>
      <c r="AKA290" s="267"/>
      <c r="AKB290" s="267"/>
      <c r="AKC290" s="267"/>
      <c r="AKD290" s="267"/>
      <c r="AKE290" s="267"/>
      <c r="AKF290" s="267"/>
      <c r="AKG290" s="267"/>
      <c r="AKH290" s="267"/>
      <c r="AKI290" s="267"/>
      <c r="AKJ290" s="267"/>
      <c r="AKK290" s="267"/>
      <c r="AKL290" s="267"/>
      <c r="AKM290" s="267"/>
      <c r="AKN290" s="267"/>
      <c r="AKO290" s="267"/>
      <c r="AKP290" s="267"/>
      <c r="AKQ290" s="267"/>
      <c r="AKR290" s="267"/>
      <c r="AKS290" s="267"/>
      <c r="AKT290" s="267"/>
      <c r="AKU290" s="267"/>
      <c r="AKV290" s="267"/>
      <c r="AKW290" s="267"/>
      <c r="AKX290" s="267"/>
      <c r="AKY290" s="267"/>
      <c r="AKZ290" s="267"/>
      <c r="ALA290" s="267"/>
      <c r="ALB290" s="267"/>
      <c r="ALC290" s="267"/>
      <c r="ALD290" s="267"/>
      <c r="ALE290" s="267"/>
      <c r="ALF290" s="267"/>
      <c r="ALG290" s="267"/>
      <c r="ALH290" s="267"/>
      <c r="ALI290" s="267"/>
      <c r="ALJ290" s="267"/>
      <c r="ALK290" s="267"/>
      <c r="ALL290" s="267"/>
      <c r="ALM290" s="267"/>
      <c r="ALN290" s="267"/>
      <c r="ALO290" s="267"/>
      <c r="ALP290" s="267"/>
      <c r="ALQ290" s="267"/>
      <c r="ALR290" s="267"/>
      <c r="ALS290" s="267"/>
      <c r="ALT290" s="267"/>
      <c r="ALU290" s="267"/>
      <c r="ALV290" s="267"/>
      <c r="ALW290" s="267"/>
      <c r="ALX290" s="267"/>
      <c r="ALY290" s="267"/>
      <c r="ALZ290" s="267"/>
      <c r="AMA290" s="267"/>
      <c r="AMB290" s="267"/>
      <c r="AMC290" s="267"/>
      <c r="AMD290" s="267"/>
      <c r="AME290" s="267"/>
      <c r="AMF290" s="267"/>
      <c r="AMG290" s="267"/>
      <c r="AMH290" s="267"/>
    </row>
    <row r="291" spans="1:1024" s="239" customFormat="1" ht="12.75">
      <c r="A291" s="1012" t="s">
        <v>2558</v>
      </c>
      <c r="B291" s="1007" t="s">
        <v>2559</v>
      </c>
      <c r="C291" s="1047">
        <v>852999502</v>
      </c>
      <c r="D291" s="1047">
        <v>116107563.48</v>
      </c>
      <c r="E291" s="1047">
        <v>969107065.48000002</v>
      </c>
      <c r="F291" s="1047">
        <v>877268213.70000005</v>
      </c>
      <c r="G291" s="1047">
        <v>91838851.780000001</v>
      </c>
      <c r="H291" s="1054">
        <f t="shared" si="4"/>
        <v>0.90523353399088879</v>
      </c>
      <c r="I291" s="1007"/>
      <c r="J291" s="267"/>
      <c r="K291" s="267"/>
      <c r="L291" s="267"/>
      <c r="M291" s="267"/>
      <c r="N291" s="267"/>
      <c r="O291" s="267"/>
      <c r="P291" s="267"/>
      <c r="Q291" s="267"/>
      <c r="R291" s="267"/>
      <c r="S291" s="267"/>
      <c r="T291" s="267"/>
      <c r="U291" s="267"/>
      <c r="V291" s="267"/>
      <c r="W291" s="267"/>
      <c r="X291" s="267"/>
      <c r="Y291" s="267"/>
      <c r="Z291" s="267"/>
      <c r="AA291" s="267"/>
      <c r="AB291" s="267"/>
      <c r="AC291" s="267"/>
      <c r="AD291" s="267"/>
      <c r="AE291" s="267"/>
      <c r="AF291" s="267"/>
      <c r="AG291" s="267"/>
      <c r="AH291" s="267"/>
      <c r="AI291" s="267"/>
      <c r="AJ291" s="267"/>
      <c r="AK291" s="267"/>
      <c r="AL291" s="267"/>
      <c r="AM291" s="267"/>
      <c r="AN291" s="267"/>
      <c r="AO291" s="267"/>
      <c r="AP291" s="267"/>
      <c r="AQ291" s="267"/>
      <c r="AR291" s="267"/>
      <c r="AS291" s="267"/>
      <c r="AT291" s="267"/>
      <c r="AU291" s="267"/>
      <c r="AV291" s="267"/>
      <c r="AW291" s="267"/>
      <c r="AX291" s="267"/>
      <c r="AY291" s="267"/>
      <c r="AZ291" s="267"/>
      <c r="BA291" s="267"/>
      <c r="BB291" s="267"/>
      <c r="BC291" s="267"/>
      <c r="BD291" s="267"/>
      <c r="BE291" s="267"/>
      <c r="BF291" s="267"/>
      <c r="BG291" s="267"/>
      <c r="BH291" s="267"/>
      <c r="BI291" s="267"/>
      <c r="BJ291" s="267"/>
      <c r="BK291" s="267"/>
      <c r="BL291" s="267"/>
      <c r="BM291" s="267"/>
      <c r="BN291" s="267"/>
      <c r="BO291" s="267"/>
      <c r="BP291" s="267"/>
      <c r="BQ291" s="267"/>
      <c r="BR291" s="267"/>
      <c r="BS291" s="267"/>
      <c r="BT291" s="267"/>
      <c r="BU291" s="267"/>
      <c r="BV291" s="267"/>
      <c r="BW291" s="267"/>
      <c r="BX291" s="267"/>
      <c r="BY291" s="267"/>
      <c r="BZ291" s="267"/>
      <c r="CA291" s="267"/>
      <c r="CB291" s="267"/>
      <c r="CC291" s="267"/>
      <c r="CD291" s="267"/>
      <c r="CE291" s="267"/>
      <c r="CF291" s="267"/>
      <c r="CG291" s="267"/>
      <c r="CH291" s="267"/>
      <c r="CI291" s="267"/>
      <c r="CJ291" s="267"/>
      <c r="CK291" s="267"/>
      <c r="CL291" s="267"/>
      <c r="CM291" s="267"/>
      <c r="CN291" s="267"/>
      <c r="CO291" s="267"/>
      <c r="CP291" s="267"/>
      <c r="CQ291" s="267"/>
      <c r="CR291" s="267"/>
      <c r="CS291" s="267"/>
      <c r="CT291" s="267"/>
      <c r="CU291" s="267"/>
      <c r="CV291" s="267"/>
      <c r="CW291" s="267"/>
      <c r="CX291" s="267"/>
      <c r="CY291" s="267"/>
      <c r="CZ291" s="267"/>
      <c r="DA291" s="267"/>
      <c r="DB291" s="267"/>
      <c r="DC291" s="267"/>
      <c r="DD291" s="267"/>
      <c r="DE291" s="267"/>
      <c r="DF291" s="267"/>
      <c r="DG291" s="267"/>
      <c r="DH291" s="267"/>
      <c r="DI291" s="267"/>
      <c r="DJ291" s="267"/>
      <c r="DK291" s="267"/>
      <c r="DL291" s="267"/>
      <c r="DM291" s="267"/>
      <c r="DN291" s="267"/>
      <c r="DO291" s="267"/>
      <c r="DP291" s="267"/>
      <c r="DQ291" s="267"/>
      <c r="DR291" s="267"/>
      <c r="DS291" s="267"/>
      <c r="DT291" s="267"/>
      <c r="DU291" s="267"/>
      <c r="DV291" s="267"/>
      <c r="DW291" s="267"/>
      <c r="DX291" s="267"/>
      <c r="DY291" s="267"/>
      <c r="DZ291" s="267"/>
      <c r="EA291" s="267"/>
      <c r="EB291" s="267"/>
      <c r="EC291" s="267"/>
      <c r="ED291" s="267"/>
      <c r="EE291" s="267"/>
      <c r="EF291" s="267"/>
      <c r="EG291" s="267"/>
      <c r="EH291" s="267"/>
      <c r="EI291" s="267"/>
      <c r="EJ291" s="267"/>
      <c r="EK291" s="267"/>
      <c r="EL291" s="267"/>
      <c r="EM291" s="267"/>
      <c r="EN291" s="267"/>
      <c r="EO291" s="267"/>
      <c r="EP291" s="267"/>
      <c r="EQ291" s="267"/>
      <c r="ER291" s="267"/>
      <c r="ES291" s="267"/>
      <c r="ET291" s="267"/>
      <c r="EU291" s="267"/>
      <c r="EV291" s="267"/>
      <c r="EW291" s="267"/>
      <c r="EX291" s="267"/>
      <c r="EY291" s="267"/>
      <c r="EZ291" s="267"/>
      <c r="FA291" s="267"/>
      <c r="FB291" s="267"/>
      <c r="FC291" s="267"/>
      <c r="FD291" s="267"/>
      <c r="FE291" s="267"/>
      <c r="FF291" s="267"/>
      <c r="FG291" s="267"/>
      <c r="FH291" s="267"/>
      <c r="FI291" s="267"/>
      <c r="FJ291" s="267"/>
      <c r="FK291" s="267"/>
      <c r="FL291" s="267"/>
      <c r="FM291" s="267"/>
      <c r="FN291" s="267"/>
      <c r="FO291" s="267"/>
      <c r="FP291" s="267"/>
      <c r="FQ291" s="267"/>
      <c r="FR291" s="267"/>
      <c r="FS291" s="267"/>
      <c r="FT291" s="267"/>
      <c r="FU291" s="267"/>
      <c r="FV291" s="267"/>
      <c r="FW291" s="267"/>
      <c r="FX291" s="267"/>
      <c r="FY291" s="267"/>
      <c r="FZ291" s="267"/>
      <c r="GA291" s="267"/>
      <c r="GB291" s="267"/>
      <c r="GC291" s="267"/>
      <c r="GD291" s="267"/>
      <c r="GE291" s="267"/>
      <c r="GF291" s="267"/>
      <c r="GG291" s="267"/>
      <c r="GH291" s="267"/>
      <c r="GI291" s="267"/>
      <c r="GJ291" s="267"/>
      <c r="GK291" s="267"/>
      <c r="GL291" s="267"/>
      <c r="GM291" s="267"/>
      <c r="GN291" s="267"/>
      <c r="GO291" s="267"/>
      <c r="GP291" s="267"/>
      <c r="GQ291" s="267"/>
      <c r="GR291" s="267"/>
      <c r="GS291" s="267"/>
      <c r="GT291" s="267"/>
      <c r="GU291" s="267"/>
      <c r="GV291" s="267"/>
      <c r="GW291" s="267"/>
      <c r="GX291" s="267"/>
      <c r="GY291" s="267"/>
      <c r="GZ291" s="267"/>
      <c r="HA291" s="267"/>
      <c r="HB291" s="267"/>
      <c r="HC291" s="267"/>
      <c r="HD291" s="267"/>
      <c r="HE291" s="267"/>
      <c r="HF291" s="267"/>
      <c r="HG291" s="267"/>
      <c r="HH291" s="267"/>
      <c r="HI291" s="267"/>
      <c r="HJ291" s="267"/>
      <c r="HK291" s="267"/>
      <c r="HL291" s="267"/>
      <c r="HM291" s="267"/>
      <c r="HN291" s="267"/>
      <c r="HO291" s="267"/>
      <c r="HP291" s="267"/>
      <c r="HQ291" s="267"/>
      <c r="HR291" s="267"/>
      <c r="HS291" s="267"/>
      <c r="HT291" s="267"/>
      <c r="HU291" s="267"/>
      <c r="HV291" s="267"/>
      <c r="HW291" s="267"/>
      <c r="HX291" s="267"/>
      <c r="HY291" s="267"/>
      <c r="HZ291" s="267"/>
      <c r="IA291" s="267"/>
      <c r="IB291" s="267"/>
      <c r="IC291" s="267"/>
      <c r="ID291" s="267"/>
      <c r="IE291" s="267"/>
      <c r="IF291" s="267"/>
      <c r="IG291" s="267"/>
      <c r="IH291" s="267"/>
      <c r="II291" s="267"/>
      <c r="IJ291" s="267"/>
      <c r="IK291" s="267"/>
      <c r="IL291" s="267"/>
      <c r="IM291" s="267"/>
      <c r="IN291" s="267"/>
      <c r="IO291" s="267"/>
      <c r="IP291" s="267"/>
      <c r="IQ291" s="267"/>
      <c r="IR291" s="267"/>
      <c r="IS291" s="267"/>
      <c r="IT291" s="267"/>
      <c r="IU291" s="267"/>
      <c r="IV291" s="267"/>
      <c r="IW291" s="267"/>
      <c r="IX291" s="267"/>
      <c r="IY291" s="267"/>
      <c r="IZ291" s="267"/>
      <c r="JA291" s="267"/>
      <c r="JB291" s="267"/>
      <c r="JC291" s="267"/>
      <c r="JD291" s="267"/>
      <c r="JE291" s="267"/>
      <c r="JF291" s="267"/>
      <c r="JG291" s="267"/>
      <c r="JH291" s="267"/>
      <c r="JI291" s="267"/>
      <c r="JJ291" s="267"/>
      <c r="JK291" s="267"/>
      <c r="JL291" s="267"/>
      <c r="JM291" s="267"/>
      <c r="JN291" s="267"/>
      <c r="JO291" s="267"/>
      <c r="JP291" s="267"/>
      <c r="JQ291" s="267"/>
      <c r="JR291" s="267"/>
      <c r="JS291" s="267"/>
      <c r="JT291" s="267"/>
      <c r="JU291" s="267"/>
      <c r="JV291" s="267"/>
      <c r="JW291" s="267"/>
      <c r="JX291" s="267"/>
      <c r="JY291" s="267"/>
      <c r="JZ291" s="267"/>
      <c r="KA291" s="267"/>
      <c r="KB291" s="267"/>
      <c r="KC291" s="267"/>
      <c r="KD291" s="267"/>
      <c r="KE291" s="267"/>
      <c r="KF291" s="267"/>
      <c r="KG291" s="267"/>
      <c r="KH291" s="267"/>
      <c r="KI291" s="267"/>
      <c r="KJ291" s="267"/>
      <c r="KK291" s="267"/>
      <c r="KL291" s="267"/>
      <c r="KM291" s="267"/>
      <c r="KN291" s="267"/>
      <c r="KO291" s="267"/>
      <c r="KP291" s="267"/>
      <c r="KQ291" s="267"/>
      <c r="KR291" s="267"/>
      <c r="KS291" s="267"/>
      <c r="KT291" s="267"/>
      <c r="KU291" s="267"/>
      <c r="KV291" s="267"/>
      <c r="KW291" s="267"/>
      <c r="KX291" s="267"/>
      <c r="KY291" s="267"/>
      <c r="KZ291" s="267"/>
      <c r="LA291" s="267"/>
      <c r="LB291" s="267"/>
      <c r="LC291" s="267"/>
      <c r="LD291" s="267"/>
      <c r="LE291" s="267"/>
      <c r="LF291" s="267"/>
      <c r="LG291" s="267"/>
      <c r="LH291" s="267"/>
      <c r="LI291" s="267"/>
      <c r="LJ291" s="267"/>
      <c r="LK291" s="267"/>
      <c r="LL291" s="267"/>
      <c r="LM291" s="267"/>
      <c r="LN291" s="267"/>
      <c r="LO291" s="267"/>
      <c r="LP291" s="267"/>
      <c r="LQ291" s="267"/>
      <c r="LR291" s="267"/>
      <c r="LS291" s="267"/>
      <c r="LT291" s="267"/>
      <c r="LU291" s="267"/>
      <c r="LV291" s="267"/>
      <c r="LW291" s="267"/>
      <c r="LX291" s="267"/>
      <c r="LY291" s="267"/>
      <c r="LZ291" s="267"/>
      <c r="MA291" s="267"/>
      <c r="MB291" s="267"/>
      <c r="MC291" s="267"/>
      <c r="MD291" s="267"/>
      <c r="ME291" s="267"/>
      <c r="MF291" s="267"/>
      <c r="MG291" s="267"/>
      <c r="MH291" s="267"/>
      <c r="MI291" s="267"/>
      <c r="MJ291" s="267"/>
      <c r="MK291" s="267"/>
      <c r="ML291" s="267"/>
      <c r="MM291" s="267"/>
      <c r="MN291" s="267"/>
      <c r="MO291" s="267"/>
      <c r="MP291" s="267"/>
      <c r="MQ291" s="267"/>
      <c r="MR291" s="267"/>
      <c r="MS291" s="267"/>
      <c r="MT291" s="267"/>
      <c r="MU291" s="267"/>
      <c r="MV291" s="267"/>
      <c r="MW291" s="267"/>
      <c r="MX291" s="267"/>
      <c r="MY291" s="267"/>
      <c r="MZ291" s="267"/>
      <c r="NA291" s="267"/>
      <c r="NB291" s="267"/>
      <c r="NC291" s="267"/>
      <c r="ND291" s="267"/>
      <c r="NE291" s="267"/>
      <c r="NF291" s="267"/>
      <c r="NG291" s="267"/>
      <c r="NH291" s="267"/>
      <c r="NI291" s="267"/>
      <c r="NJ291" s="267"/>
      <c r="NK291" s="267"/>
      <c r="NL291" s="267"/>
      <c r="NM291" s="267"/>
      <c r="NN291" s="267"/>
      <c r="NO291" s="267"/>
      <c r="NP291" s="267"/>
      <c r="NQ291" s="267"/>
      <c r="NR291" s="267"/>
      <c r="NS291" s="267"/>
      <c r="NT291" s="267"/>
      <c r="NU291" s="267"/>
      <c r="NV291" s="267"/>
      <c r="NW291" s="267"/>
      <c r="NX291" s="267"/>
      <c r="NY291" s="267"/>
      <c r="NZ291" s="267"/>
      <c r="OA291" s="267"/>
      <c r="OB291" s="267"/>
      <c r="OC291" s="267"/>
      <c r="OD291" s="267"/>
      <c r="OE291" s="267"/>
      <c r="OF291" s="267"/>
      <c r="OG291" s="267"/>
      <c r="OH291" s="267"/>
      <c r="OI291" s="267"/>
      <c r="OJ291" s="267"/>
      <c r="OK291" s="267"/>
      <c r="OL291" s="267"/>
      <c r="OM291" s="267"/>
      <c r="ON291" s="267"/>
      <c r="OO291" s="267"/>
      <c r="OP291" s="267"/>
      <c r="OQ291" s="267"/>
      <c r="OR291" s="267"/>
      <c r="OS291" s="267"/>
      <c r="OT291" s="267"/>
      <c r="OU291" s="267"/>
      <c r="OV291" s="267"/>
      <c r="OW291" s="267"/>
      <c r="OX291" s="267"/>
      <c r="OY291" s="267"/>
      <c r="OZ291" s="267"/>
      <c r="PA291" s="267"/>
      <c r="PB291" s="267"/>
      <c r="PC291" s="267"/>
      <c r="PD291" s="267"/>
      <c r="PE291" s="267"/>
      <c r="PF291" s="267"/>
      <c r="PG291" s="267"/>
      <c r="PH291" s="267"/>
      <c r="PI291" s="267"/>
      <c r="PJ291" s="267"/>
      <c r="PK291" s="267"/>
      <c r="PL291" s="267"/>
      <c r="PM291" s="267"/>
      <c r="PN291" s="267"/>
      <c r="PO291" s="267"/>
      <c r="PP291" s="267"/>
      <c r="PQ291" s="267"/>
      <c r="PR291" s="267"/>
      <c r="PS291" s="267"/>
      <c r="PT291" s="267"/>
      <c r="PU291" s="267"/>
      <c r="PV291" s="267"/>
      <c r="PW291" s="267"/>
      <c r="PX291" s="267"/>
      <c r="PY291" s="267"/>
      <c r="PZ291" s="267"/>
      <c r="QA291" s="267"/>
      <c r="QB291" s="267"/>
      <c r="QC291" s="267"/>
      <c r="QD291" s="267"/>
      <c r="QE291" s="267"/>
      <c r="QF291" s="267"/>
      <c r="QG291" s="267"/>
      <c r="QH291" s="267"/>
      <c r="QI291" s="267"/>
      <c r="QJ291" s="267"/>
      <c r="QK291" s="267"/>
      <c r="QL291" s="267"/>
      <c r="QM291" s="267"/>
      <c r="QN291" s="267"/>
      <c r="QO291" s="267"/>
      <c r="QP291" s="267"/>
      <c r="QQ291" s="267"/>
      <c r="QR291" s="267"/>
      <c r="QS291" s="267"/>
      <c r="QT291" s="267"/>
      <c r="QU291" s="267"/>
      <c r="QV291" s="267"/>
      <c r="QW291" s="267"/>
      <c r="QX291" s="267"/>
      <c r="QY291" s="267"/>
      <c r="QZ291" s="267"/>
      <c r="RA291" s="267"/>
      <c r="RB291" s="267"/>
      <c r="RC291" s="267"/>
      <c r="RD291" s="267"/>
      <c r="RE291" s="267"/>
      <c r="RF291" s="267"/>
      <c r="RG291" s="267"/>
      <c r="RH291" s="267"/>
      <c r="RI291" s="267"/>
      <c r="RJ291" s="267"/>
      <c r="RK291" s="267"/>
      <c r="RL291" s="267"/>
      <c r="RM291" s="267"/>
      <c r="RN291" s="267"/>
      <c r="RO291" s="267"/>
      <c r="RP291" s="267"/>
      <c r="RQ291" s="267"/>
      <c r="RR291" s="267"/>
      <c r="RS291" s="267"/>
      <c r="RT291" s="267"/>
      <c r="RU291" s="267"/>
      <c r="RV291" s="267"/>
      <c r="RW291" s="267"/>
      <c r="RX291" s="267"/>
      <c r="RY291" s="267"/>
      <c r="RZ291" s="267"/>
      <c r="SA291" s="267"/>
      <c r="SB291" s="267"/>
      <c r="SC291" s="267"/>
      <c r="SD291" s="267"/>
      <c r="SE291" s="267"/>
      <c r="SF291" s="267"/>
      <c r="SG291" s="267"/>
      <c r="SH291" s="267"/>
      <c r="SI291" s="267"/>
      <c r="SJ291" s="267"/>
      <c r="SK291" s="267"/>
      <c r="SL291" s="267"/>
      <c r="SM291" s="267"/>
      <c r="SN291" s="267"/>
      <c r="SO291" s="267"/>
      <c r="SP291" s="267"/>
      <c r="SQ291" s="267"/>
      <c r="SR291" s="267"/>
      <c r="SS291" s="267"/>
      <c r="ST291" s="267"/>
      <c r="SU291" s="267"/>
      <c r="SV291" s="267"/>
      <c r="SW291" s="267"/>
      <c r="SX291" s="267"/>
      <c r="SY291" s="267"/>
      <c r="SZ291" s="267"/>
      <c r="TA291" s="267"/>
      <c r="TB291" s="267"/>
      <c r="TC291" s="267"/>
      <c r="TD291" s="267"/>
      <c r="TE291" s="267"/>
      <c r="TF291" s="267"/>
      <c r="TG291" s="267"/>
      <c r="TH291" s="267"/>
      <c r="TI291" s="267"/>
      <c r="TJ291" s="267"/>
      <c r="TK291" s="267"/>
      <c r="TL291" s="267"/>
      <c r="TM291" s="267"/>
      <c r="TN291" s="267"/>
      <c r="TO291" s="267"/>
      <c r="TP291" s="267"/>
      <c r="TQ291" s="267"/>
      <c r="TR291" s="267"/>
      <c r="TS291" s="267"/>
      <c r="TT291" s="267"/>
      <c r="TU291" s="267"/>
      <c r="TV291" s="267"/>
      <c r="TW291" s="267"/>
      <c r="TX291" s="267"/>
      <c r="TY291" s="267"/>
      <c r="TZ291" s="267"/>
      <c r="UA291" s="267"/>
      <c r="UB291" s="267"/>
      <c r="UC291" s="267"/>
      <c r="UD291" s="267"/>
      <c r="UE291" s="267"/>
      <c r="UF291" s="267"/>
      <c r="UG291" s="267"/>
      <c r="UH291" s="267"/>
      <c r="UI291" s="267"/>
      <c r="UJ291" s="267"/>
      <c r="UK291" s="267"/>
      <c r="UL291" s="267"/>
      <c r="UM291" s="267"/>
      <c r="UN291" s="267"/>
      <c r="UO291" s="267"/>
      <c r="UP291" s="267"/>
      <c r="UQ291" s="267"/>
      <c r="UR291" s="267"/>
      <c r="US291" s="267"/>
      <c r="UT291" s="267"/>
      <c r="UU291" s="267"/>
      <c r="UV291" s="267"/>
      <c r="UW291" s="267"/>
      <c r="UX291" s="267"/>
      <c r="UY291" s="267"/>
      <c r="UZ291" s="267"/>
      <c r="VA291" s="267"/>
      <c r="VB291" s="267"/>
      <c r="VC291" s="267"/>
      <c r="VD291" s="267"/>
      <c r="VE291" s="267"/>
      <c r="VF291" s="267"/>
      <c r="VG291" s="267"/>
      <c r="VH291" s="267"/>
      <c r="VI291" s="267"/>
      <c r="VJ291" s="267"/>
      <c r="VK291" s="267"/>
      <c r="VL291" s="267"/>
      <c r="VM291" s="267"/>
      <c r="VN291" s="267"/>
      <c r="VO291" s="267"/>
      <c r="VP291" s="267"/>
      <c r="VQ291" s="267"/>
      <c r="VR291" s="267"/>
      <c r="VS291" s="267"/>
      <c r="VT291" s="267"/>
      <c r="VU291" s="267"/>
      <c r="VV291" s="267"/>
      <c r="VW291" s="267"/>
      <c r="VX291" s="267"/>
      <c r="VY291" s="267"/>
      <c r="VZ291" s="267"/>
      <c r="WA291" s="267"/>
      <c r="WB291" s="267"/>
      <c r="WC291" s="267"/>
      <c r="WD291" s="267"/>
      <c r="WE291" s="267"/>
      <c r="WF291" s="267"/>
      <c r="WG291" s="267"/>
      <c r="WH291" s="267"/>
      <c r="WI291" s="267"/>
      <c r="WJ291" s="267"/>
      <c r="WK291" s="267"/>
      <c r="WL291" s="267"/>
      <c r="WM291" s="267"/>
      <c r="WN291" s="267"/>
      <c r="WO291" s="267"/>
      <c r="WP291" s="267"/>
      <c r="WQ291" s="267"/>
      <c r="WR291" s="267"/>
      <c r="WS291" s="267"/>
      <c r="WT291" s="267"/>
      <c r="WU291" s="267"/>
      <c r="WV291" s="267"/>
      <c r="WW291" s="267"/>
      <c r="WX291" s="267"/>
      <c r="WY291" s="267"/>
      <c r="WZ291" s="267"/>
      <c r="XA291" s="267"/>
      <c r="XB291" s="267"/>
      <c r="XC291" s="267"/>
      <c r="XD291" s="267"/>
      <c r="XE291" s="267"/>
      <c r="XF291" s="267"/>
      <c r="XG291" s="267"/>
      <c r="XH291" s="267"/>
      <c r="XI291" s="267"/>
      <c r="XJ291" s="267"/>
      <c r="XK291" s="267"/>
      <c r="XL291" s="267"/>
      <c r="XM291" s="267"/>
      <c r="XN291" s="267"/>
      <c r="XO291" s="267"/>
      <c r="XP291" s="267"/>
      <c r="XQ291" s="267"/>
      <c r="XR291" s="267"/>
      <c r="XS291" s="267"/>
      <c r="XT291" s="267"/>
      <c r="XU291" s="267"/>
      <c r="XV291" s="267"/>
      <c r="XW291" s="267"/>
      <c r="XX291" s="267"/>
      <c r="XY291" s="267"/>
      <c r="XZ291" s="267"/>
      <c r="YA291" s="267"/>
      <c r="YB291" s="267"/>
      <c r="YC291" s="267"/>
      <c r="YD291" s="267"/>
      <c r="YE291" s="267"/>
      <c r="YF291" s="267"/>
      <c r="YG291" s="267"/>
      <c r="YH291" s="267"/>
      <c r="YI291" s="267"/>
      <c r="YJ291" s="267"/>
      <c r="YK291" s="267"/>
      <c r="YL291" s="267"/>
      <c r="YM291" s="267"/>
      <c r="YN291" s="267"/>
      <c r="YO291" s="267"/>
      <c r="YP291" s="267"/>
      <c r="YQ291" s="267"/>
      <c r="YR291" s="267"/>
      <c r="YS291" s="267"/>
      <c r="YT291" s="267"/>
      <c r="YU291" s="267"/>
      <c r="YV291" s="267"/>
      <c r="YW291" s="267"/>
      <c r="YX291" s="267"/>
      <c r="YY291" s="267"/>
      <c r="YZ291" s="267"/>
      <c r="ZA291" s="267"/>
      <c r="ZB291" s="267"/>
      <c r="ZC291" s="267"/>
      <c r="ZD291" s="267"/>
      <c r="ZE291" s="267"/>
      <c r="ZF291" s="267"/>
      <c r="ZG291" s="267"/>
      <c r="ZH291" s="267"/>
      <c r="ZI291" s="267"/>
      <c r="ZJ291" s="267"/>
      <c r="ZK291" s="267"/>
      <c r="ZL291" s="267"/>
      <c r="ZM291" s="267"/>
      <c r="ZN291" s="267"/>
      <c r="ZO291" s="267"/>
      <c r="ZP291" s="267"/>
      <c r="ZQ291" s="267"/>
      <c r="ZR291" s="267"/>
      <c r="ZS291" s="267"/>
      <c r="ZT291" s="267"/>
      <c r="ZU291" s="267"/>
      <c r="ZV291" s="267"/>
      <c r="ZW291" s="267"/>
      <c r="ZX291" s="267"/>
      <c r="ZY291" s="267"/>
      <c r="ZZ291" s="267"/>
      <c r="AAA291" s="267"/>
      <c r="AAB291" s="267"/>
      <c r="AAC291" s="267"/>
      <c r="AAD291" s="267"/>
      <c r="AAE291" s="267"/>
      <c r="AAF291" s="267"/>
      <c r="AAG291" s="267"/>
      <c r="AAH291" s="267"/>
      <c r="AAI291" s="267"/>
      <c r="AAJ291" s="267"/>
      <c r="AAK291" s="267"/>
      <c r="AAL291" s="267"/>
      <c r="AAM291" s="267"/>
      <c r="AAN291" s="267"/>
      <c r="AAO291" s="267"/>
      <c r="AAP291" s="267"/>
      <c r="AAQ291" s="267"/>
      <c r="AAR291" s="267"/>
      <c r="AAS291" s="267"/>
      <c r="AAT291" s="267"/>
      <c r="AAU291" s="267"/>
      <c r="AAV291" s="267"/>
      <c r="AAW291" s="267"/>
      <c r="AAX291" s="267"/>
      <c r="AAY291" s="267"/>
      <c r="AAZ291" s="267"/>
      <c r="ABA291" s="267"/>
      <c r="ABB291" s="267"/>
      <c r="ABC291" s="267"/>
      <c r="ABD291" s="267"/>
      <c r="ABE291" s="267"/>
      <c r="ABF291" s="267"/>
      <c r="ABG291" s="267"/>
      <c r="ABH291" s="267"/>
      <c r="ABI291" s="267"/>
      <c r="ABJ291" s="267"/>
      <c r="ABK291" s="267"/>
      <c r="ABL291" s="267"/>
      <c r="ABM291" s="267"/>
      <c r="ABN291" s="267"/>
      <c r="ABO291" s="267"/>
      <c r="ABP291" s="267"/>
      <c r="ABQ291" s="267"/>
      <c r="ABR291" s="267"/>
      <c r="ABS291" s="267"/>
      <c r="ABT291" s="267"/>
      <c r="ABU291" s="267"/>
      <c r="ABV291" s="267"/>
      <c r="ABW291" s="267"/>
      <c r="ABX291" s="267"/>
      <c r="ABY291" s="267"/>
      <c r="ABZ291" s="267"/>
      <c r="ACA291" s="267"/>
      <c r="ACB291" s="267"/>
      <c r="ACC291" s="267"/>
      <c r="ACD291" s="267"/>
      <c r="ACE291" s="267"/>
      <c r="ACF291" s="267"/>
      <c r="ACG291" s="267"/>
      <c r="ACH291" s="267"/>
      <c r="ACI291" s="267"/>
      <c r="ACJ291" s="267"/>
      <c r="ACK291" s="267"/>
      <c r="ACL291" s="267"/>
      <c r="ACM291" s="267"/>
      <c r="ACN291" s="267"/>
      <c r="ACO291" s="267"/>
      <c r="ACP291" s="267"/>
      <c r="ACQ291" s="267"/>
      <c r="ACR291" s="267"/>
      <c r="ACS291" s="267"/>
      <c r="ACT291" s="267"/>
      <c r="ACU291" s="267"/>
      <c r="ACV291" s="267"/>
      <c r="ACW291" s="267"/>
      <c r="ACX291" s="267"/>
      <c r="ACY291" s="267"/>
      <c r="ACZ291" s="267"/>
      <c r="ADA291" s="267"/>
      <c r="ADB291" s="267"/>
      <c r="ADC291" s="267"/>
      <c r="ADD291" s="267"/>
      <c r="ADE291" s="267"/>
      <c r="ADF291" s="267"/>
      <c r="ADG291" s="267"/>
      <c r="ADH291" s="267"/>
      <c r="ADI291" s="267"/>
      <c r="ADJ291" s="267"/>
      <c r="ADK291" s="267"/>
      <c r="ADL291" s="267"/>
      <c r="ADM291" s="267"/>
      <c r="ADN291" s="267"/>
      <c r="ADO291" s="267"/>
      <c r="ADP291" s="267"/>
      <c r="ADQ291" s="267"/>
      <c r="ADR291" s="267"/>
      <c r="ADS291" s="267"/>
      <c r="ADT291" s="267"/>
      <c r="ADU291" s="267"/>
      <c r="ADV291" s="267"/>
      <c r="ADW291" s="267"/>
      <c r="ADX291" s="267"/>
      <c r="ADY291" s="267"/>
      <c r="ADZ291" s="267"/>
      <c r="AEA291" s="267"/>
      <c r="AEB291" s="267"/>
      <c r="AEC291" s="267"/>
      <c r="AED291" s="267"/>
      <c r="AEE291" s="267"/>
      <c r="AEF291" s="267"/>
      <c r="AEG291" s="267"/>
      <c r="AEH291" s="267"/>
      <c r="AEI291" s="267"/>
      <c r="AEJ291" s="267"/>
      <c r="AEK291" s="267"/>
      <c r="AEL291" s="267"/>
      <c r="AEM291" s="267"/>
      <c r="AEN291" s="267"/>
      <c r="AEO291" s="267"/>
      <c r="AEP291" s="267"/>
      <c r="AEQ291" s="267"/>
      <c r="AER291" s="267"/>
      <c r="AES291" s="267"/>
      <c r="AET291" s="267"/>
      <c r="AEU291" s="267"/>
      <c r="AEV291" s="267"/>
      <c r="AEW291" s="267"/>
      <c r="AEX291" s="267"/>
      <c r="AEY291" s="267"/>
      <c r="AEZ291" s="267"/>
      <c r="AFA291" s="267"/>
      <c r="AFB291" s="267"/>
      <c r="AFC291" s="267"/>
      <c r="AFD291" s="267"/>
      <c r="AFE291" s="267"/>
      <c r="AFF291" s="267"/>
      <c r="AFG291" s="267"/>
      <c r="AFH291" s="267"/>
      <c r="AFI291" s="267"/>
      <c r="AFJ291" s="267"/>
      <c r="AFK291" s="267"/>
      <c r="AFL291" s="267"/>
      <c r="AFM291" s="267"/>
      <c r="AFN291" s="267"/>
      <c r="AFO291" s="267"/>
      <c r="AFP291" s="267"/>
      <c r="AFQ291" s="267"/>
      <c r="AFR291" s="267"/>
      <c r="AFS291" s="267"/>
      <c r="AFT291" s="267"/>
      <c r="AFU291" s="267"/>
      <c r="AFV291" s="267"/>
      <c r="AFW291" s="267"/>
      <c r="AFX291" s="267"/>
      <c r="AFY291" s="267"/>
      <c r="AFZ291" s="267"/>
      <c r="AGA291" s="267"/>
      <c r="AGB291" s="267"/>
      <c r="AGC291" s="267"/>
      <c r="AGD291" s="267"/>
      <c r="AGE291" s="267"/>
      <c r="AGF291" s="267"/>
      <c r="AGG291" s="267"/>
      <c r="AGH291" s="267"/>
      <c r="AGI291" s="267"/>
      <c r="AGJ291" s="267"/>
      <c r="AGK291" s="267"/>
      <c r="AGL291" s="267"/>
      <c r="AGM291" s="267"/>
      <c r="AGN291" s="267"/>
      <c r="AGO291" s="267"/>
      <c r="AGP291" s="267"/>
      <c r="AGQ291" s="267"/>
      <c r="AGR291" s="267"/>
      <c r="AGS291" s="267"/>
      <c r="AGT291" s="267"/>
      <c r="AGU291" s="267"/>
      <c r="AGV291" s="267"/>
      <c r="AGW291" s="267"/>
      <c r="AGX291" s="267"/>
      <c r="AGY291" s="267"/>
      <c r="AGZ291" s="267"/>
      <c r="AHA291" s="267"/>
      <c r="AHB291" s="267"/>
      <c r="AHC291" s="267"/>
      <c r="AHD291" s="267"/>
      <c r="AHE291" s="267"/>
      <c r="AHF291" s="267"/>
      <c r="AHG291" s="267"/>
      <c r="AHH291" s="267"/>
      <c r="AHI291" s="267"/>
      <c r="AHJ291" s="267"/>
      <c r="AHK291" s="267"/>
      <c r="AHL291" s="267"/>
      <c r="AHM291" s="267"/>
      <c r="AHN291" s="267"/>
      <c r="AHO291" s="267"/>
      <c r="AHP291" s="267"/>
      <c r="AHQ291" s="267"/>
      <c r="AHR291" s="267"/>
      <c r="AHS291" s="267"/>
      <c r="AHT291" s="267"/>
      <c r="AHU291" s="267"/>
      <c r="AHV291" s="267"/>
      <c r="AHW291" s="267"/>
      <c r="AHX291" s="267"/>
      <c r="AHY291" s="267"/>
      <c r="AHZ291" s="267"/>
      <c r="AIA291" s="267"/>
      <c r="AIB291" s="267"/>
      <c r="AIC291" s="267"/>
      <c r="AID291" s="267"/>
      <c r="AIE291" s="267"/>
      <c r="AIF291" s="267"/>
      <c r="AIG291" s="267"/>
      <c r="AIH291" s="267"/>
      <c r="AII291" s="267"/>
      <c r="AIJ291" s="267"/>
      <c r="AIK291" s="267"/>
      <c r="AIL291" s="267"/>
      <c r="AIM291" s="267"/>
      <c r="AIN291" s="267"/>
      <c r="AIO291" s="267"/>
      <c r="AIP291" s="267"/>
      <c r="AIQ291" s="267"/>
      <c r="AIR291" s="267"/>
      <c r="AIS291" s="267"/>
      <c r="AIT291" s="267"/>
      <c r="AIU291" s="267"/>
      <c r="AIV291" s="267"/>
      <c r="AIW291" s="267"/>
      <c r="AIX291" s="267"/>
      <c r="AIY291" s="267"/>
      <c r="AIZ291" s="267"/>
      <c r="AJA291" s="267"/>
      <c r="AJB291" s="267"/>
      <c r="AJC291" s="267"/>
      <c r="AJD291" s="267"/>
      <c r="AJE291" s="267"/>
      <c r="AJF291" s="267"/>
      <c r="AJG291" s="267"/>
      <c r="AJH291" s="267"/>
      <c r="AJI291" s="267"/>
      <c r="AJJ291" s="267"/>
      <c r="AJK291" s="267"/>
      <c r="AJL291" s="267"/>
      <c r="AJM291" s="267"/>
      <c r="AJN291" s="267"/>
      <c r="AJO291" s="267"/>
      <c r="AJP291" s="267"/>
      <c r="AJQ291" s="267"/>
      <c r="AJR291" s="267"/>
      <c r="AJS291" s="267"/>
      <c r="AJT291" s="267"/>
      <c r="AJU291" s="267"/>
      <c r="AJV291" s="267"/>
      <c r="AJW291" s="267"/>
      <c r="AJX291" s="267"/>
      <c r="AJY291" s="267"/>
      <c r="AJZ291" s="267"/>
      <c r="AKA291" s="267"/>
      <c r="AKB291" s="267"/>
      <c r="AKC291" s="267"/>
      <c r="AKD291" s="267"/>
      <c r="AKE291" s="267"/>
      <c r="AKF291" s="267"/>
      <c r="AKG291" s="267"/>
      <c r="AKH291" s="267"/>
      <c r="AKI291" s="267"/>
      <c r="AKJ291" s="267"/>
      <c r="AKK291" s="267"/>
      <c r="AKL291" s="267"/>
      <c r="AKM291" s="267"/>
      <c r="AKN291" s="267"/>
      <c r="AKO291" s="267"/>
      <c r="AKP291" s="267"/>
      <c r="AKQ291" s="267"/>
      <c r="AKR291" s="267"/>
      <c r="AKS291" s="267"/>
      <c r="AKT291" s="267"/>
      <c r="AKU291" s="267"/>
      <c r="AKV291" s="267"/>
      <c r="AKW291" s="267"/>
      <c r="AKX291" s="267"/>
      <c r="AKY291" s="267"/>
      <c r="AKZ291" s="267"/>
      <c r="ALA291" s="267"/>
      <c r="ALB291" s="267"/>
      <c r="ALC291" s="267"/>
      <c r="ALD291" s="267"/>
      <c r="ALE291" s="267"/>
      <c r="ALF291" s="267"/>
      <c r="ALG291" s="267"/>
      <c r="ALH291" s="267"/>
      <c r="ALI291" s="267"/>
      <c r="ALJ291" s="267"/>
      <c r="ALK291" s="267"/>
      <c r="ALL291" s="267"/>
      <c r="ALM291" s="267"/>
      <c r="ALN291" s="267"/>
      <c r="ALO291" s="267"/>
      <c r="ALP291" s="267"/>
      <c r="ALQ291" s="267"/>
      <c r="ALR291" s="267"/>
      <c r="ALS291" s="267"/>
      <c r="ALT291" s="267"/>
      <c r="ALU291" s="267"/>
      <c r="ALV291" s="267"/>
      <c r="ALW291" s="267"/>
      <c r="ALX291" s="267"/>
      <c r="ALY291" s="267"/>
      <c r="ALZ291" s="267"/>
      <c r="AMA291" s="267"/>
      <c r="AMB291" s="267"/>
      <c r="AMC291" s="267"/>
      <c r="AMD291" s="267"/>
      <c r="AME291" s="267"/>
      <c r="AMF291" s="267"/>
      <c r="AMG291" s="267"/>
      <c r="AMH291" s="267"/>
    </row>
    <row r="292" spans="1:1024" s="239" customFormat="1" ht="12.75">
      <c r="A292" s="1012" t="s">
        <v>2560</v>
      </c>
      <c r="B292" s="1007" t="s">
        <v>2561</v>
      </c>
      <c r="C292" s="1047">
        <v>1956319826.5</v>
      </c>
      <c r="D292" s="1047">
        <v>215944189.75999999</v>
      </c>
      <c r="E292" s="1047">
        <v>2172264016.2600002</v>
      </c>
      <c r="F292" s="1047">
        <v>1993047415.5999999</v>
      </c>
      <c r="G292" s="1047">
        <v>179216600.66</v>
      </c>
      <c r="H292" s="1054">
        <f t="shared" si="4"/>
        <v>0.91749778143056537</v>
      </c>
      <c r="I292" s="1007"/>
      <c r="J292" s="267"/>
      <c r="K292" s="267"/>
      <c r="L292" s="267"/>
      <c r="M292" s="267"/>
      <c r="N292" s="267"/>
      <c r="O292" s="267"/>
      <c r="P292" s="267"/>
      <c r="Q292" s="267"/>
      <c r="R292" s="267"/>
      <c r="S292" s="267"/>
      <c r="T292" s="267"/>
      <c r="U292" s="267"/>
      <c r="V292" s="267"/>
      <c r="W292" s="267"/>
      <c r="X292" s="267"/>
      <c r="Y292" s="267"/>
      <c r="Z292" s="267"/>
      <c r="AA292" s="267"/>
      <c r="AB292" s="267"/>
      <c r="AC292" s="267"/>
      <c r="AD292" s="267"/>
      <c r="AE292" s="267"/>
      <c r="AF292" s="267"/>
      <c r="AG292" s="267"/>
      <c r="AH292" s="267"/>
      <c r="AI292" s="267"/>
      <c r="AJ292" s="267"/>
      <c r="AK292" s="267"/>
      <c r="AL292" s="267"/>
      <c r="AM292" s="267"/>
      <c r="AN292" s="267"/>
      <c r="AO292" s="267"/>
      <c r="AP292" s="267"/>
      <c r="AQ292" s="267"/>
      <c r="AR292" s="267"/>
      <c r="AS292" s="267"/>
      <c r="AT292" s="267"/>
      <c r="AU292" s="267"/>
      <c r="AV292" s="267"/>
      <c r="AW292" s="267"/>
      <c r="AX292" s="267"/>
      <c r="AY292" s="267"/>
      <c r="AZ292" s="267"/>
      <c r="BA292" s="267"/>
      <c r="BB292" s="267"/>
      <c r="BC292" s="267"/>
      <c r="BD292" s="267"/>
      <c r="BE292" s="267"/>
      <c r="BF292" s="267"/>
      <c r="BG292" s="267"/>
      <c r="BH292" s="267"/>
      <c r="BI292" s="267"/>
      <c r="BJ292" s="267"/>
      <c r="BK292" s="267"/>
      <c r="BL292" s="267"/>
      <c r="BM292" s="267"/>
      <c r="BN292" s="267"/>
      <c r="BO292" s="267"/>
      <c r="BP292" s="267"/>
      <c r="BQ292" s="267"/>
      <c r="BR292" s="267"/>
      <c r="BS292" s="267"/>
      <c r="BT292" s="267"/>
      <c r="BU292" s="267"/>
      <c r="BV292" s="267"/>
      <c r="BW292" s="267"/>
      <c r="BX292" s="267"/>
      <c r="BY292" s="267"/>
      <c r="BZ292" s="267"/>
      <c r="CA292" s="267"/>
      <c r="CB292" s="267"/>
      <c r="CC292" s="267"/>
      <c r="CD292" s="267"/>
      <c r="CE292" s="267"/>
      <c r="CF292" s="267"/>
      <c r="CG292" s="267"/>
      <c r="CH292" s="267"/>
      <c r="CI292" s="267"/>
      <c r="CJ292" s="267"/>
      <c r="CK292" s="267"/>
      <c r="CL292" s="267"/>
      <c r="CM292" s="267"/>
      <c r="CN292" s="267"/>
      <c r="CO292" s="267"/>
      <c r="CP292" s="267"/>
      <c r="CQ292" s="267"/>
      <c r="CR292" s="267"/>
      <c r="CS292" s="267"/>
      <c r="CT292" s="267"/>
      <c r="CU292" s="267"/>
      <c r="CV292" s="267"/>
      <c r="CW292" s="267"/>
      <c r="CX292" s="267"/>
      <c r="CY292" s="267"/>
      <c r="CZ292" s="267"/>
      <c r="DA292" s="267"/>
      <c r="DB292" s="267"/>
      <c r="DC292" s="267"/>
      <c r="DD292" s="267"/>
      <c r="DE292" s="267"/>
      <c r="DF292" s="267"/>
      <c r="DG292" s="267"/>
      <c r="DH292" s="267"/>
      <c r="DI292" s="267"/>
      <c r="DJ292" s="267"/>
      <c r="DK292" s="267"/>
      <c r="DL292" s="267"/>
      <c r="DM292" s="267"/>
      <c r="DN292" s="267"/>
      <c r="DO292" s="267"/>
      <c r="DP292" s="267"/>
      <c r="DQ292" s="267"/>
      <c r="DR292" s="267"/>
      <c r="DS292" s="267"/>
      <c r="DT292" s="267"/>
      <c r="DU292" s="267"/>
      <c r="DV292" s="267"/>
      <c r="DW292" s="267"/>
      <c r="DX292" s="267"/>
      <c r="DY292" s="267"/>
      <c r="DZ292" s="267"/>
      <c r="EA292" s="267"/>
      <c r="EB292" s="267"/>
      <c r="EC292" s="267"/>
      <c r="ED292" s="267"/>
      <c r="EE292" s="267"/>
      <c r="EF292" s="267"/>
      <c r="EG292" s="267"/>
      <c r="EH292" s="267"/>
      <c r="EI292" s="267"/>
      <c r="EJ292" s="267"/>
      <c r="EK292" s="267"/>
      <c r="EL292" s="267"/>
      <c r="EM292" s="267"/>
      <c r="EN292" s="267"/>
      <c r="EO292" s="267"/>
      <c r="EP292" s="267"/>
      <c r="EQ292" s="267"/>
      <c r="ER292" s="267"/>
      <c r="ES292" s="267"/>
      <c r="ET292" s="267"/>
      <c r="EU292" s="267"/>
      <c r="EV292" s="267"/>
      <c r="EW292" s="267"/>
      <c r="EX292" s="267"/>
      <c r="EY292" s="267"/>
      <c r="EZ292" s="267"/>
      <c r="FA292" s="267"/>
      <c r="FB292" s="267"/>
      <c r="FC292" s="267"/>
      <c r="FD292" s="267"/>
      <c r="FE292" s="267"/>
      <c r="FF292" s="267"/>
      <c r="FG292" s="267"/>
      <c r="FH292" s="267"/>
      <c r="FI292" s="267"/>
      <c r="FJ292" s="267"/>
      <c r="FK292" s="267"/>
      <c r="FL292" s="267"/>
      <c r="FM292" s="267"/>
      <c r="FN292" s="267"/>
      <c r="FO292" s="267"/>
      <c r="FP292" s="267"/>
      <c r="FQ292" s="267"/>
      <c r="FR292" s="267"/>
      <c r="FS292" s="267"/>
      <c r="FT292" s="267"/>
      <c r="FU292" s="267"/>
      <c r="FV292" s="267"/>
      <c r="FW292" s="267"/>
      <c r="FX292" s="267"/>
      <c r="FY292" s="267"/>
      <c r="FZ292" s="267"/>
      <c r="GA292" s="267"/>
      <c r="GB292" s="267"/>
      <c r="GC292" s="267"/>
      <c r="GD292" s="267"/>
      <c r="GE292" s="267"/>
      <c r="GF292" s="267"/>
      <c r="GG292" s="267"/>
      <c r="GH292" s="267"/>
      <c r="GI292" s="267"/>
      <c r="GJ292" s="267"/>
      <c r="GK292" s="267"/>
      <c r="GL292" s="267"/>
      <c r="GM292" s="267"/>
      <c r="GN292" s="267"/>
      <c r="GO292" s="267"/>
      <c r="GP292" s="267"/>
      <c r="GQ292" s="267"/>
      <c r="GR292" s="267"/>
      <c r="GS292" s="267"/>
      <c r="GT292" s="267"/>
      <c r="GU292" s="267"/>
      <c r="GV292" s="267"/>
      <c r="GW292" s="267"/>
      <c r="GX292" s="267"/>
      <c r="GY292" s="267"/>
      <c r="GZ292" s="267"/>
      <c r="HA292" s="267"/>
      <c r="HB292" s="267"/>
      <c r="HC292" s="267"/>
      <c r="HD292" s="267"/>
      <c r="HE292" s="267"/>
      <c r="HF292" s="267"/>
      <c r="HG292" s="267"/>
      <c r="HH292" s="267"/>
      <c r="HI292" s="267"/>
      <c r="HJ292" s="267"/>
      <c r="HK292" s="267"/>
      <c r="HL292" s="267"/>
      <c r="HM292" s="267"/>
      <c r="HN292" s="267"/>
      <c r="HO292" s="267"/>
      <c r="HP292" s="267"/>
      <c r="HQ292" s="267"/>
      <c r="HR292" s="267"/>
      <c r="HS292" s="267"/>
      <c r="HT292" s="267"/>
      <c r="HU292" s="267"/>
      <c r="HV292" s="267"/>
      <c r="HW292" s="267"/>
      <c r="HX292" s="267"/>
      <c r="HY292" s="267"/>
      <c r="HZ292" s="267"/>
      <c r="IA292" s="267"/>
      <c r="IB292" s="267"/>
      <c r="IC292" s="267"/>
      <c r="ID292" s="267"/>
      <c r="IE292" s="267"/>
      <c r="IF292" s="267"/>
      <c r="IG292" s="267"/>
      <c r="IH292" s="267"/>
      <c r="II292" s="267"/>
      <c r="IJ292" s="267"/>
      <c r="IK292" s="267"/>
      <c r="IL292" s="267"/>
      <c r="IM292" s="267"/>
      <c r="IN292" s="267"/>
      <c r="IO292" s="267"/>
      <c r="IP292" s="267"/>
      <c r="IQ292" s="267"/>
      <c r="IR292" s="267"/>
      <c r="IS292" s="267"/>
      <c r="IT292" s="267"/>
      <c r="IU292" s="267"/>
      <c r="IV292" s="267"/>
      <c r="IW292" s="267"/>
      <c r="IX292" s="267"/>
      <c r="IY292" s="267"/>
      <c r="IZ292" s="267"/>
      <c r="JA292" s="267"/>
      <c r="JB292" s="267"/>
      <c r="JC292" s="267"/>
      <c r="JD292" s="267"/>
      <c r="JE292" s="267"/>
      <c r="JF292" s="267"/>
      <c r="JG292" s="267"/>
      <c r="JH292" s="267"/>
      <c r="JI292" s="267"/>
      <c r="JJ292" s="267"/>
      <c r="JK292" s="267"/>
      <c r="JL292" s="267"/>
      <c r="JM292" s="267"/>
      <c r="JN292" s="267"/>
      <c r="JO292" s="267"/>
      <c r="JP292" s="267"/>
      <c r="JQ292" s="267"/>
      <c r="JR292" s="267"/>
      <c r="JS292" s="267"/>
      <c r="JT292" s="267"/>
      <c r="JU292" s="267"/>
      <c r="JV292" s="267"/>
      <c r="JW292" s="267"/>
      <c r="JX292" s="267"/>
      <c r="JY292" s="267"/>
      <c r="JZ292" s="267"/>
      <c r="KA292" s="267"/>
      <c r="KB292" s="267"/>
      <c r="KC292" s="267"/>
      <c r="KD292" s="267"/>
      <c r="KE292" s="267"/>
      <c r="KF292" s="267"/>
      <c r="KG292" s="267"/>
      <c r="KH292" s="267"/>
      <c r="KI292" s="267"/>
      <c r="KJ292" s="267"/>
      <c r="KK292" s="267"/>
      <c r="KL292" s="267"/>
      <c r="KM292" s="267"/>
      <c r="KN292" s="267"/>
      <c r="KO292" s="267"/>
      <c r="KP292" s="267"/>
      <c r="KQ292" s="267"/>
      <c r="KR292" s="267"/>
      <c r="KS292" s="267"/>
      <c r="KT292" s="267"/>
      <c r="KU292" s="267"/>
      <c r="KV292" s="267"/>
      <c r="KW292" s="267"/>
      <c r="KX292" s="267"/>
      <c r="KY292" s="267"/>
      <c r="KZ292" s="267"/>
      <c r="LA292" s="267"/>
      <c r="LB292" s="267"/>
      <c r="LC292" s="267"/>
      <c r="LD292" s="267"/>
      <c r="LE292" s="267"/>
      <c r="LF292" s="267"/>
      <c r="LG292" s="267"/>
      <c r="LH292" s="267"/>
      <c r="LI292" s="267"/>
      <c r="LJ292" s="267"/>
      <c r="LK292" s="267"/>
      <c r="LL292" s="267"/>
      <c r="LM292" s="267"/>
      <c r="LN292" s="267"/>
      <c r="LO292" s="267"/>
      <c r="LP292" s="267"/>
      <c r="LQ292" s="267"/>
      <c r="LR292" s="267"/>
      <c r="LS292" s="267"/>
      <c r="LT292" s="267"/>
      <c r="LU292" s="267"/>
      <c r="LV292" s="267"/>
      <c r="LW292" s="267"/>
      <c r="LX292" s="267"/>
      <c r="LY292" s="267"/>
      <c r="LZ292" s="267"/>
      <c r="MA292" s="267"/>
      <c r="MB292" s="267"/>
      <c r="MC292" s="267"/>
      <c r="MD292" s="267"/>
      <c r="ME292" s="267"/>
      <c r="MF292" s="267"/>
      <c r="MG292" s="267"/>
      <c r="MH292" s="267"/>
      <c r="MI292" s="267"/>
      <c r="MJ292" s="267"/>
      <c r="MK292" s="267"/>
      <c r="ML292" s="267"/>
      <c r="MM292" s="267"/>
      <c r="MN292" s="267"/>
      <c r="MO292" s="267"/>
      <c r="MP292" s="267"/>
      <c r="MQ292" s="267"/>
      <c r="MR292" s="267"/>
      <c r="MS292" s="267"/>
      <c r="MT292" s="267"/>
      <c r="MU292" s="267"/>
      <c r="MV292" s="267"/>
      <c r="MW292" s="267"/>
      <c r="MX292" s="267"/>
      <c r="MY292" s="267"/>
      <c r="MZ292" s="267"/>
      <c r="NA292" s="267"/>
      <c r="NB292" s="267"/>
      <c r="NC292" s="267"/>
      <c r="ND292" s="267"/>
      <c r="NE292" s="267"/>
      <c r="NF292" s="267"/>
      <c r="NG292" s="267"/>
      <c r="NH292" s="267"/>
      <c r="NI292" s="267"/>
      <c r="NJ292" s="267"/>
      <c r="NK292" s="267"/>
      <c r="NL292" s="267"/>
      <c r="NM292" s="267"/>
      <c r="NN292" s="267"/>
      <c r="NO292" s="267"/>
      <c r="NP292" s="267"/>
      <c r="NQ292" s="267"/>
      <c r="NR292" s="267"/>
      <c r="NS292" s="267"/>
      <c r="NT292" s="267"/>
      <c r="NU292" s="267"/>
      <c r="NV292" s="267"/>
      <c r="NW292" s="267"/>
      <c r="NX292" s="267"/>
      <c r="NY292" s="267"/>
      <c r="NZ292" s="267"/>
      <c r="OA292" s="267"/>
      <c r="OB292" s="267"/>
      <c r="OC292" s="267"/>
      <c r="OD292" s="267"/>
      <c r="OE292" s="267"/>
      <c r="OF292" s="267"/>
      <c r="OG292" s="267"/>
      <c r="OH292" s="267"/>
      <c r="OI292" s="267"/>
      <c r="OJ292" s="267"/>
      <c r="OK292" s="267"/>
      <c r="OL292" s="267"/>
      <c r="OM292" s="267"/>
      <c r="ON292" s="267"/>
      <c r="OO292" s="267"/>
      <c r="OP292" s="267"/>
      <c r="OQ292" s="267"/>
      <c r="OR292" s="267"/>
      <c r="OS292" s="267"/>
      <c r="OT292" s="267"/>
      <c r="OU292" s="267"/>
      <c r="OV292" s="267"/>
      <c r="OW292" s="267"/>
      <c r="OX292" s="267"/>
      <c r="OY292" s="267"/>
      <c r="OZ292" s="267"/>
      <c r="PA292" s="267"/>
      <c r="PB292" s="267"/>
      <c r="PC292" s="267"/>
      <c r="PD292" s="267"/>
      <c r="PE292" s="267"/>
      <c r="PF292" s="267"/>
      <c r="PG292" s="267"/>
      <c r="PH292" s="267"/>
      <c r="PI292" s="267"/>
      <c r="PJ292" s="267"/>
      <c r="PK292" s="267"/>
      <c r="PL292" s="267"/>
      <c r="PM292" s="267"/>
      <c r="PN292" s="267"/>
      <c r="PO292" s="267"/>
      <c r="PP292" s="267"/>
      <c r="PQ292" s="267"/>
      <c r="PR292" s="267"/>
      <c r="PS292" s="267"/>
      <c r="PT292" s="267"/>
      <c r="PU292" s="267"/>
      <c r="PV292" s="267"/>
      <c r="PW292" s="267"/>
      <c r="PX292" s="267"/>
      <c r="PY292" s="267"/>
      <c r="PZ292" s="267"/>
      <c r="QA292" s="267"/>
      <c r="QB292" s="267"/>
      <c r="QC292" s="267"/>
      <c r="QD292" s="267"/>
      <c r="QE292" s="267"/>
      <c r="QF292" s="267"/>
      <c r="QG292" s="267"/>
      <c r="QH292" s="267"/>
      <c r="QI292" s="267"/>
      <c r="QJ292" s="267"/>
      <c r="QK292" s="267"/>
      <c r="QL292" s="267"/>
      <c r="QM292" s="267"/>
      <c r="QN292" s="267"/>
      <c r="QO292" s="267"/>
      <c r="QP292" s="267"/>
      <c r="QQ292" s="267"/>
      <c r="QR292" s="267"/>
      <c r="QS292" s="267"/>
      <c r="QT292" s="267"/>
      <c r="QU292" s="267"/>
      <c r="QV292" s="267"/>
      <c r="QW292" s="267"/>
      <c r="QX292" s="267"/>
      <c r="QY292" s="267"/>
      <c r="QZ292" s="267"/>
      <c r="RA292" s="267"/>
      <c r="RB292" s="267"/>
      <c r="RC292" s="267"/>
      <c r="RD292" s="267"/>
      <c r="RE292" s="267"/>
      <c r="RF292" s="267"/>
      <c r="RG292" s="267"/>
      <c r="RH292" s="267"/>
      <c r="RI292" s="267"/>
      <c r="RJ292" s="267"/>
      <c r="RK292" s="267"/>
      <c r="RL292" s="267"/>
      <c r="RM292" s="267"/>
      <c r="RN292" s="267"/>
      <c r="RO292" s="267"/>
      <c r="RP292" s="267"/>
      <c r="RQ292" s="267"/>
      <c r="RR292" s="267"/>
      <c r="RS292" s="267"/>
      <c r="RT292" s="267"/>
      <c r="RU292" s="267"/>
      <c r="RV292" s="267"/>
      <c r="RW292" s="267"/>
      <c r="RX292" s="267"/>
      <c r="RY292" s="267"/>
      <c r="RZ292" s="267"/>
      <c r="SA292" s="267"/>
      <c r="SB292" s="267"/>
      <c r="SC292" s="267"/>
      <c r="SD292" s="267"/>
      <c r="SE292" s="267"/>
      <c r="SF292" s="267"/>
      <c r="SG292" s="267"/>
      <c r="SH292" s="267"/>
      <c r="SI292" s="267"/>
      <c r="SJ292" s="267"/>
      <c r="SK292" s="267"/>
      <c r="SL292" s="267"/>
      <c r="SM292" s="267"/>
      <c r="SN292" s="267"/>
      <c r="SO292" s="267"/>
      <c r="SP292" s="267"/>
      <c r="SQ292" s="267"/>
      <c r="SR292" s="267"/>
      <c r="SS292" s="267"/>
      <c r="ST292" s="267"/>
      <c r="SU292" s="267"/>
      <c r="SV292" s="267"/>
      <c r="SW292" s="267"/>
      <c r="SX292" s="267"/>
      <c r="SY292" s="267"/>
      <c r="SZ292" s="267"/>
      <c r="TA292" s="267"/>
      <c r="TB292" s="267"/>
      <c r="TC292" s="267"/>
      <c r="TD292" s="267"/>
      <c r="TE292" s="267"/>
      <c r="TF292" s="267"/>
      <c r="TG292" s="267"/>
      <c r="TH292" s="267"/>
      <c r="TI292" s="267"/>
      <c r="TJ292" s="267"/>
      <c r="TK292" s="267"/>
      <c r="TL292" s="267"/>
      <c r="TM292" s="267"/>
      <c r="TN292" s="267"/>
      <c r="TO292" s="267"/>
      <c r="TP292" s="267"/>
      <c r="TQ292" s="267"/>
      <c r="TR292" s="267"/>
      <c r="TS292" s="267"/>
      <c r="TT292" s="267"/>
      <c r="TU292" s="267"/>
      <c r="TV292" s="267"/>
      <c r="TW292" s="267"/>
      <c r="TX292" s="267"/>
      <c r="TY292" s="267"/>
      <c r="TZ292" s="267"/>
      <c r="UA292" s="267"/>
      <c r="UB292" s="267"/>
      <c r="UC292" s="267"/>
      <c r="UD292" s="267"/>
      <c r="UE292" s="267"/>
      <c r="UF292" s="267"/>
      <c r="UG292" s="267"/>
      <c r="UH292" s="267"/>
      <c r="UI292" s="267"/>
      <c r="UJ292" s="267"/>
      <c r="UK292" s="267"/>
      <c r="UL292" s="267"/>
      <c r="UM292" s="267"/>
      <c r="UN292" s="267"/>
      <c r="UO292" s="267"/>
      <c r="UP292" s="267"/>
      <c r="UQ292" s="267"/>
      <c r="UR292" s="267"/>
      <c r="US292" s="267"/>
      <c r="UT292" s="267"/>
      <c r="UU292" s="267"/>
      <c r="UV292" s="267"/>
      <c r="UW292" s="267"/>
      <c r="UX292" s="267"/>
      <c r="UY292" s="267"/>
      <c r="UZ292" s="267"/>
      <c r="VA292" s="267"/>
      <c r="VB292" s="267"/>
      <c r="VC292" s="267"/>
      <c r="VD292" s="267"/>
      <c r="VE292" s="267"/>
      <c r="VF292" s="267"/>
      <c r="VG292" s="267"/>
      <c r="VH292" s="267"/>
      <c r="VI292" s="267"/>
      <c r="VJ292" s="267"/>
      <c r="VK292" s="267"/>
      <c r="VL292" s="267"/>
      <c r="VM292" s="267"/>
      <c r="VN292" s="267"/>
      <c r="VO292" s="267"/>
      <c r="VP292" s="267"/>
      <c r="VQ292" s="267"/>
      <c r="VR292" s="267"/>
      <c r="VS292" s="267"/>
      <c r="VT292" s="267"/>
      <c r="VU292" s="267"/>
      <c r="VV292" s="267"/>
      <c r="VW292" s="267"/>
      <c r="VX292" s="267"/>
      <c r="VY292" s="267"/>
      <c r="VZ292" s="267"/>
      <c r="WA292" s="267"/>
      <c r="WB292" s="267"/>
      <c r="WC292" s="267"/>
      <c r="WD292" s="267"/>
      <c r="WE292" s="267"/>
      <c r="WF292" s="267"/>
      <c r="WG292" s="267"/>
      <c r="WH292" s="267"/>
      <c r="WI292" s="267"/>
      <c r="WJ292" s="267"/>
      <c r="WK292" s="267"/>
      <c r="WL292" s="267"/>
      <c r="WM292" s="267"/>
      <c r="WN292" s="267"/>
      <c r="WO292" s="267"/>
      <c r="WP292" s="267"/>
      <c r="WQ292" s="267"/>
      <c r="WR292" s="267"/>
      <c r="WS292" s="267"/>
      <c r="WT292" s="267"/>
      <c r="WU292" s="267"/>
      <c r="WV292" s="267"/>
      <c r="WW292" s="267"/>
      <c r="WX292" s="267"/>
      <c r="WY292" s="267"/>
      <c r="WZ292" s="267"/>
      <c r="XA292" s="267"/>
      <c r="XB292" s="267"/>
      <c r="XC292" s="267"/>
      <c r="XD292" s="267"/>
      <c r="XE292" s="267"/>
      <c r="XF292" s="267"/>
      <c r="XG292" s="267"/>
      <c r="XH292" s="267"/>
      <c r="XI292" s="267"/>
      <c r="XJ292" s="267"/>
      <c r="XK292" s="267"/>
      <c r="XL292" s="267"/>
      <c r="XM292" s="267"/>
      <c r="XN292" s="267"/>
      <c r="XO292" s="267"/>
      <c r="XP292" s="267"/>
      <c r="XQ292" s="267"/>
      <c r="XR292" s="267"/>
      <c r="XS292" s="267"/>
      <c r="XT292" s="267"/>
      <c r="XU292" s="267"/>
      <c r="XV292" s="267"/>
      <c r="XW292" s="267"/>
      <c r="XX292" s="267"/>
      <c r="XY292" s="267"/>
      <c r="XZ292" s="267"/>
      <c r="YA292" s="267"/>
      <c r="YB292" s="267"/>
      <c r="YC292" s="267"/>
      <c r="YD292" s="267"/>
      <c r="YE292" s="267"/>
      <c r="YF292" s="267"/>
      <c r="YG292" s="267"/>
      <c r="YH292" s="267"/>
      <c r="YI292" s="267"/>
      <c r="YJ292" s="267"/>
      <c r="YK292" s="267"/>
      <c r="YL292" s="267"/>
      <c r="YM292" s="267"/>
      <c r="YN292" s="267"/>
      <c r="YO292" s="267"/>
      <c r="YP292" s="267"/>
      <c r="YQ292" s="267"/>
      <c r="YR292" s="267"/>
      <c r="YS292" s="267"/>
      <c r="YT292" s="267"/>
      <c r="YU292" s="267"/>
      <c r="YV292" s="267"/>
      <c r="YW292" s="267"/>
      <c r="YX292" s="267"/>
      <c r="YY292" s="267"/>
      <c r="YZ292" s="267"/>
      <c r="ZA292" s="267"/>
      <c r="ZB292" s="267"/>
      <c r="ZC292" s="267"/>
      <c r="ZD292" s="267"/>
      <c r="ZE292" s="267"/>
      <c r="ZF292" s="267"/>
      <c r="ZG292" s="267"/>
      <c r="ZH292" s="267"/>
      <c r="ZI292" s="267"/>
      <c r="ZJ292" s="267"/>
      <c r="ZK292" s="267"/>
      <c r="ZL292" s="267"/>
      <c r="ZM292" s="267"/>
      <c r="ZN292" s="267"/>
      <c r="ZO292" s="267"/>
      <c r="ZP292" s="267"/>
      <c r="ZQ292" s="267"/>
      <c r="ZR292" s="267"/>
      <c r="ZS292" s="267"/>
      <c r="ZT292" s="267"/>
      <c r="ZU292" s="267"/>
      <c r="ZV292" s="267"/>
      <c r="ZW292" s="267"/>
      <c r="ZX292" s="267"/>
      <c r="ZY292" s="267"/>
      <c r="ZZ292" s="267"/>
      <c r="AAA292" s="267"/>
      <c r="AAB292" s="267"/>
      <c r="AAC292" s="267"/>
      <c r="AAD292" s="267"/>
      <c r="AAE292" s="267"/>
      <c r="AAF292" s="267"/>
      <c r="AAG292" s="267"/>
      <c r="AAH292" s="267"/>
      <c r="AAI292" s="267"/>
      <c r="AAJ292" s="267"/>
      <c r="AAK292" s="267"/>
      <c r="AAL292" s="267"/>
      <c r="AAM292" s="267"/>
      <c r="AAN292" s="267"/>
      <c r="AAO292" s="267"/>
      <c r="AAP292" s="267"/>
      <c r="AAQ292" s="267"/>
      <c r="AAR292" s="267"/>
      <c r="AAS292" s="267"/>
      <c r="AAT292" s="267"/>
      <c r="AAU292" s="267"/>
      <c r="AAV292" s="267"/>
      <c r="AAW292" s="267"/>
      <c r="AAX292" s="267"/>
      <c r="AAY292" s="267"/>
      <c r="AAZ292" s="267"/>
      <c r="ABA292" s="267"/>
      <c r="ABB292" s="267"/>
      <c r="ABC292" s="267"/>
      <c r="ABD292" s="267"/>
      <c r="ABE292" s="267"/>
      <c r="ABF292" s="267"/>
      <c r="ABG292" s="267"/>
      <c r="ABH292" s="267"/>
      <c r="ABI292" s="267"/>
      <c r="ABJ292" s="267"/>
      <c r="ABK292" s="267"/>
      <c r="ABL292" s="267"/>
      <c r="ABM292" s="267"/>
      <c r="ABN292" s="267"/>
      <c r="ABO292" s="267"/>
      <c r="ABP292" s="267"/>
      <c r="ABQ292" s="267"/>
      <c r="ABR292" s="267"/>
      <c r="ABS292" s="267"/>
      <c r="ABT292" s="267"/>
      <c r="ABU292" s="267"/>
      <c r="ABV292" s="267"/>
      <c r="ABW292" s="267"/>
      <c r="ABX292" s="267"/>
      <c r="ABY292" s="267"/>
      <c r="ABZ292" s="267"/>
      <c r="ACA292" s="267"/>
      <c r="ACB292" s="267"/>
      <c r="ACC292" s="267"/>
      <c r="ACD292" s="267"/>
      <c r="ACE292" s="267"/>
      <c r="ACF292" s="267"/>
      <c r="ACG292" s="267"/>
      <c r="ACH292" s="267"/>
      <c r="ACI292" s="267"/>
      <c r="ACJ292" s="267"/>
      <c r="ACK292" s="267"/>
      <c r="ACL292" s="267"/>
      <c r="ACM292" s="267"/>
      <c r="ACN292" s="267"/>
      <c r="ACO292" s="267"/>
      <c r="ACP292" s="267"/>
      <c r="ACQ292" s="267"/>
      <c r="ACR292" s="267"/>
      <c r="ACS292" s="267"/>
      <c r="ACT292" s="267"/>
      <c r="ACU292" s="267"/>
      <c r="ACV292" s="267"/>
      <c r="ACW292" s="267"/>
      <c r="ACX292" s="267"/>
      <c r="ACY292" s="267"/>
      <c r="ACZ292" s="267"/>
      <c r="ADA292" s="267"/>
      <c r="ADB292" s="267"/>
      <c r="ADC292" s="267"/>
      <c r="ADD292" s="267"/>
      <c r="ADE292" s="267"/>
      <c r="ADF292" s="267"/>
      <c r="ADG292" s="267"/>
      <c r="ADH292" s="267"/>
      <c r="ADI292" s="267"/>
      <c r="ADJ292" s="267"/>
      <c r="ADK292" s="267"/>
      <c r="ADL292" s="267"/>
      <c r="ADM292" s="267"/>
      <c r="ADN292" s="267"/>
      <c r="ADO292" s="267"/>
      <c r="ADP292" s="267"/>
      <c r="ADQ292" s="267"/>
      <c r="ADR292" s="267"/>
      <c r="ADS292" s="267"/>
      <c r="ADT292" s="267"/>
      <c r="ADU292" s="267"/>
      <c r="ADV292" s="267"/>
      <c r="ADW292" s="267"/>
      <c r="ADX292" s="267"/>
      <c r="ADY292" s="267"/>
      <c r="ADZ292" s="267"/>
      <c r="AEA292" s="267"/>
      <c r="AEB292" s="267"/>
      <c r="AEC292" s="267"/>
      <c r="AED292" s="267"/>
      <c r="AEE292" s="267"/>
      <c r="AEF292" s="267"/>
      <c r="AEG292" s="267"/>
      <c r="AEH292" s="267"/>
      <c r="AEI292" s="267"/>
      <c r="AEJ292" s="267"/>
      <c r="AEK292" s="267"/>
      <c r="AEL292" s="267"/>
      <c r="AEM292" s="267"/>
      <c r="AEN292" s="267"/>
      <c r="AEO292" s="267"/>
      <c r="AEP292" s="267"/>
      <c r="AEQ292" s="267"/>
      <c r="AER292" s="267"/>
      <c r="AES292" s="267"/>
      <c r="AET292" s="267"/>
      <c r="AEU292" s="267"/>
      <c r="AEV292" s="267"/>
      <c r="AEW292" s="267"/>
      <c r="AEX292" s="267"/>
      <c r="AEY292" s="267"/>
      <c r="AEZ292" s="267"/>
      <c r="AFA292" s="267"/>
      <c r="AFB292" s="267"/>
      <c r="AFC292" s="267"/>
      <c r="AFD292" s="267"/>
      <c r="AFE292" s="267"/>
      <c r="AFF292" s="267"/>
      <c r="AFG292" s="267"/>
      <c r="AFH292" s="267"/>
      <c r="AFI292" s="267"/>
      <c r="AFJ292" s="267"/>
      <c r="AFK292" s="267"/>
      <c r="AFL292" s="267"/>
      <c r="AFM292" s="267"/>
      <c r="AFN292" s="267"/>
      <c r="AFO292" s="267"/>
      <c r="AFP292" s="267"/>
      <c r="AFQ292" s="267"/>
      <c r="AFR292" s="267"/>
      <c r="AFS292" s="267"/>
      <c r="AFT292" s="267"/>
      <c r="AFU292" s="267"/>
      <c r="AFV292" s="267"/>
      <c r="AFW292" s="267"/>
      <c r="AFX292" s="267"/>
      <c r="AFY292" s="267"/>
      <c r="AFZ292" s="267"/>
      <c r="AGA292" s="267"/>
      <c r="AGB292" s="267"/>
      <c r="AGC292" s="267"/>
      <c r="AGD292" s="267"/>
      <c r="AGE292" s="267"/>
      <c r="AGF292" s="267"/>
      <c r="AGG292" s="267"/>
      <c r="AGH292" s="267"/>
      <c r="AGI292" s="267"/>
      <c r="AGJ292" s="267"/>
      <c r="AGK292" s="267"/>
      <c r="AGL292" s="267"/>
      <c r="AGM292" s="267"/>
      <c r="AGN292" s="267"/>
      <c r="AGO292" s="267"/>
      <c r="AGP292" s="267"/>
      <c r="AGQ292" s="267"/>
      <c r="AGR292" s="267"/>
      <c r="AGS292" s="267"/>
      <c r="AGT292" s="267"/>
      <c r="AGU292" s="267"/>
      <c r="AGV292" s="267"/>
      <c r="AGW292" s="267"/>
      <c r="AGX292" s="267"/>
      <c r="AGY292" s="267"/>
      <c r="AGZ292" s="267"/>
      <c r="AHA292" s="267"/>
      <c r="AHB292" s="267"/>
      <c r="AHC292" s="267"/>
      <c r="AHD292" s="267"/>
      <c r="AHE292" s="267"/>
      <c r="AHF292" s="267"/>
      <c r="AHG292" s="267"/>
      <c r="AHH292" s="267"/>
      <c r="AHI292" s="267"/>
      <c r="AHJ292" s="267"/>
      <c r="AHK292" s="267"/>
      <c r="AHL292" s="267"/>
      <c r="AHM292" s="267"/>
      <c r="AHN292" s="267"/>
      <c r="AHO292" s="267"/>
      <c r="AHP292" s="267"/>
      <c r="AHQ292" s="267"/>
      <c r="AHR292" s="267"/>
      <c r="AHS292" s="267"/>
      <c r="AHT292" s="267"/>
      <c r="AHU292" s="267"/>
      <c r="AHV292" s="267"/>
      <c r="AHW292" s="267"/>
      <c r="AHX292" s="267"/>
      <c r="AHY292" s="267"/>
      <c r="AHZ292" s="267"/>
      <c r="AIA292" s="267"/>
      <c r="AIB292" s="267"/>
      <c r="AIC292" s="267"/>
      <c r="AID292" s="267"/>
      <c r="AIE292" s="267"/>
      <c r="AIF292" s="267"/>
      <c r="AIG292" s="267"/>
      <c r="AIH292" s="267"/>
      <c r="AII292" s="267"/>
      <c r="AIJ292" s="267"/>
      <c r="AIK292" s="267"/>
      <c r="AIL292" s="267"/>
      <c r="AIM292" s="267"/>
      <c r="AIN292" s="267"/>
      <c r="AIO292" s="267"/>
      <c r="AIP292" s="267"/>
      <c r="AIQ292" s="267"/>
      <c r="AIR292" s="267"/>
      <c r="AIS292" s="267"/>
      <c r="AIT292" s="267"/>
      <c r="AIU292" s="267"/>
      <c r="AIV292" s="267"/>
      <c r="AIW292" s="267"/>
      <c r="AIX292" s="267"/>
      <c r="AIY292" s="267"/>
      <c r="AIZ292" s="267"/>
      <c r="AJA292" s="267"/>
      <c r="AJB292" s="267"/>
      <c r="AJC292" s="267"/>
      <c r="AJD292" s="267"/>
      <c r="AJE292" s="267"/>
      <c r="AJF292" s="267"/>
      <c r="AJG292" s="267"/>
      <c r="AJH292" s="267"/>
      <c r="AJI292" s="267"/>
      <c r="AJJ292" s="267"/>
      <c r="AJK292" s="267"/>
      <c r="AJL292" s="267"/>
      <c r="AJM292" s="267"/>
      <c r="AJN292" s="267"/>
      <c r="AJO292" s="267"/>
      <c r="AJP292" s="267"/>
      <c r="AJQ292" s="267"/>
      <c r="AJR292" s="267"/>
      <c r="AJS292" s="267"/>
      <c r="AJT292" s="267"/>
      <c r="AJU292" s="267"/>
      <c r="AJV292" s="267"/>
      <c r="AJW292" s="267"/>
      <c r="AJX292" s="267"/>
      <c r="AJY292" s="267"/>
      <c r="AJZ292" s="267"/>
      <c r="AKA292" s="267"/>
      <c r="AKB292" s="267"/>
      <c r="AKC292" s="267"/>
      <c r="AKD292" s="267"/>
      <c r="AKE292" s="267"/>
      <c r="AKF292" s="267"/>
      <c r="AKG292" s="267"/>
      <c r="AKH292" s="267"/>
      <c r="AKI292" s="267"/>
      <c r="AKJ292" s="267"/>
      <c r="AKK292" s="267"/>
      <c r="AKL292" s="267"/>
      <c r="AKM292" s="267"/>
      <c r="AKN292" s="267"/>
      <c r="AKO292" s="267"/>
      <c r="AKP292" s="267"/>
      <c r="AKQ292" s="267"/>
      <c r="AKR292" s="267"/>
      <c r="AKS292" s="267"/>
      <c r="AKT292" s="267"/>
      <c r="AKU292" s="267"/>
      <c r="AKV292" s="267"/>
      <c r="AKW292" s="267"/>
      <c r="AKX292" s="267"/>
      <c r="AKY292" s="267"/>
      <c r="AKZ292" s="267"/>
      <c r="ALA292" s="267"/>
      <c r="ALB292" s="267"/>
      <c r="ALC292" s="267"/>
      <c r="ALD292" s="267"/>
      <c r="ALE292" s="267"/>
      <c r="ALF292" s="267"/>
      <c r="ALG292" s="267"/>
      <c r="ALH292" s="267"/>
      <c r="ALI292" s="267"/>
      <c r="ALJ292" s="267"/>
      <c r="ALK292" s="267"/>
      <c r="ALL292" s="267"/>
      <c r="ALM292" s="267"/>
      <c r="ALN292" s="267"/>
      <c r="ALO292" s="267"/>
      <c r="ALP292" s="267"/>
      <c r="ALQ292" s="267"/>
      <c r="ALR292" s="267"/>
      <c r="ALS292" s="267"/>
      <c r="ALT292" s="267"/>
      <c r="ALU292" s="267"/>
      <c r="ALV292" s="267"/>
      <c r="ALW292" s="267"/>
      <c r="ALX292" s="267"/>
      <c r="ALY292" s="267"/>
      <c r="ALZ292" s="267"/>
      <c r="AMA292" s="267"/>
      <c r="AMB292" s="267"/>
      <c r="AMC292" s="267"/>
      <c r="AMD292" s="267"/>
      <c r="AME292" s="267"/>
      <c r="AMF292" s="267"/>
      <c r="AMG292" s="267"/>
      <c r="AMH292" s="267"/>
    </row>
    <row r="293" spans="1:1024" s="239" customFormat="1" ht="12.75">
      <c r="A293" s="1012" t="s">
        <v>2562</v>
      </c>
      <c r="B293" s="1007" t="s">
        <v>8449</v>
      </c>
      <c r="C293" s="1047">
        <v>0</v>
      </c>
      <c r="D293" s="1047">
        <v>121000</v>
      </c>
      <c r="E293" s="1047">
        <v>121000</v>
      </c>
      <c r="F293" s="1047">
        <v>20605</v>
      </c>
      <c r="G293" s="1047">
        <v>100395</v>
      </c>
      <c r="H293" s="1054">
        <f t="shared" si="4"/>
        <v>0.17028925619834712</v>
      </c>
      <c r="I293" s="1007"/>
      <c r="J293" s="267"/>
      <c r="K293" s="267"/>
      <c r="L293" s="267"/>
      <c r="M293" s="267"/>
      <c r="N293" s="267"/>
      <c r="O293" s="267"/>
      <c r="P293" s="267"/>
      <c r="Q293" s="267"/>
      <c r="R293" s="267"/>
      <c r="S293" s="267"/>
      <c r="T293" s="267"/>
      <c r="U293" s="267"/>
      <c r="V293" s="267"/>
      <c r="W293" s="267"/>
      <c r="X293" s="267"/>
      <c r="Y293" s="267"/>
      <c r="Z293" s="267"/>
      <c r="AA293" s="267"/>
      <c r="AB293" s="267"/>
      <c r="AC293" s="267"/>
      <c r="AD293" s="267"/>
      <c r="AE293" s="267"/>
      <c r="AF293" s="267"/>
      <c r="AG293" s="267"/>
      <c r="AH293" s="267"/>
      <c r="AI293" s="267"/>
      <c r="AJ293" s="267"/>
      <c r="AK293" s="267"/>
      <c r="AL293" s="267"/>
      <c r="AM293" s="267"/>
      <c r="AN293" s="267"/>
      <c r="AO293" s="267"/>
      <c r="AP293" s="267"/>
      <c r="AQ293" s="267"/>
      <c r="AR293" s="267"/>
      <c r="AS293" s="267"/>
      <c r="AT293" s="267"/>
      <c r="AU293" s="267"/>
      <c r="AV293" s="267"/>
      <c r="AW293" s="267"/>
      <c r="AX293" s="267"/>
      <c r="AY293" s="267"/>
      <c r="AZ293" s="267"/>
      <c r="BA293" s="267"/>
      <c r="BB293" s="267"/>
      <c r="BC293" s="267"/>
      <c r="BD293" s="267"/>
      <c r="BE293" s="267"/>
      <c r="BF293" s="267"/>
      <c r="BG293" s="267"/>
      <c r="BH293" s="267"/>
      <c r="BI293" s="267"/>
      <c r="BJ293" s="267"/>
      <c r="BK293" s="267"/>
      <c r="BL293" s="267"/>
      <c r="BM293" s="267"/>
      <c r="BN293" s="267"/>
      <c r="BO293" s="267"/>
      <c r="BP293" s="267"/>
      <c r="BQ293" s="267"/>
      <c r="BR293" s="267"/>
      <c r="BS293" s="267"/>
      <c r="BT293" s="267"/>
      <c r="BU293" s="267"/>
      <c r="BV293" s="267"/>
      <c r="BW293" s="267"/>
      <c r="BX293" s="267"/>
      <c r="BY293" s="267"/>
      <c r="BZ293" s="267"/>
      <c r="CA293" s="267"/>
      <c r="CB293" s="267"/>
      <c r="CC293" s="267"/>
      <c r="CD293" s="267"/>
      <c r="CE293" s="267"/>
      <c r="CF293" s="267"/>
      <c r="CG293" s="267"/>
      <c r="CH293" s="267"/>
      <c r="CI293" s="267"/>
      <c r="CJ293" s="267"/>
      <c r="CK293" s="267"/>
      <c r="CL293" s="267"/>
      <c r="CM293" s="267"/>
      <c r="CN293" s="267"/>
      <c r="CO293" s="267"/>
      <c r="CP293" s="267"/>
      <c r="CQ293" s="267"/>
      <c r="CR293" s="267"/>
      <c r="CS293" s="267"/>
      <c r="CT293" s="267"/>
      <c r="CU293" s="267"/>
      <c r="CV293" s="267"/>
      <c r="CW293" s="267"/>
      <c r="CX293" s="267"/>
      <c r="CY293" s="267"/>
      <c r="CZ293" s="267"/>
      <c r="DA293" s="267"/>
      <c r="DB293" s="267"/>
      <c r="DC293" s="267"/>
      <c r="DD293" s="267"/>
      <c r="DE293" s="267"/>
      <c r="DF293" s="267"/>
      <c r="DG293" s="267"/>
      <c r="DH293" s="267"/>
      <c r="DI293" s="267"/>
      <c r="DJ293" s="267"/>
      <c r="DK293" s="267"/>
      <c r="DL293" s="267"/>
      <c r="DM293" s="267"/>
      <c r="DN293" s="267"/>
      <c r="DO293" s="267"/>
      <c r="DP293" s="267"/>
      <c r="DQ293" s="267"/>
      <c r="DR293" s="267"/>
      <c r="DS293" s="267"/>
      <c r="DT293" s="267"/>
      <c r="DU293" s="267"/>
      <c r="DV293" s="267"/>
      <c r="DW293" s="267"/>
      <c r="DX293" s="267"/>
      <c r="DY293" s="267"/>
      <c r="DZ293" s="267"/>
      <c r="EA293" s="267"/>
      <c r="EB293" s="267"/>
      <c r="EC293" s="267"/>
      <c r="ED293" s="267"/>
      <c r="EE293" s="267"/>
      <c r="EF293" s="267"/>
      <c r="EG293" s="267"/>
      <c r="EH293" s="267"/>
      <c r="EI293" s="267"/>
      <c r="EJ293" s="267"/>
      <c r="EK293" s="267"/>
      <c r="EL293" s="267"/>
      <c r="EM293" s="267"/>
      <c r="EN293" s="267"/>
      <c r="EO293" s="267"/>
      <c r="EP293" s="267"/>
      <c r="EQ293" s="267"/>
      <c r="ER293" s="267"/>
      <c r="ES293" s="267"/>
      <c r="ET293" s="267"/>
      <c r="EU293" s="267"/>
      <c r="EV293" s="267"/>
      <c r="EW293" s="267"/>
      <c r="EX293" s="267"/>
      <c r="EY293" s="267"/>
      <c r="EZ293" s="267"/>
      <c r="FA293" s="267"/>
      <c r="FB293" s="267"/>
      <c r="FC293" s="267"/>
      <c r="FD293" s="267"/>
      <c r="FE293" s="267"/>
      <c r="FF293" s="267"/>
      <c r="FG293" s="267"/>
      <c r="FH293" s="267"/>
      <c r="FI293" s="267"/>
      <c r="FJ293" s="267"/>
      <c r="FK293" s="267"/>
      <c r="FL293" s="267"/>
      <c r="FM293" s="267"/>
      <c r="FN293" s="267"/>
      <c r="FO293" s="267"/>
      <c r="FP293" s="267"/>
      <c r="FQ293" s="267"/>
      <c r="FR293" s="267"/>
      <c r="FS293" s="267"/>
      <c r="FT293" s="267"/>
      <c r="FU293" s="267"/>
      <c r="FV293" s="267"/>
      <c r="FW293" s="267"/>
      <c r="FX293" s="267"/>
      <c r="FY293" s="267"/>
      <c r="FZ293" s="267"/>
      <c r="GA293" s="267"/>
      <c r="GB293" s="267"/>
      <c r="GC293" s="267"/>
      <c r="GD293" s="267"/>
      <c r="GE293" s="267"/>
      <c r="GF293" s="267"/>
      <c r="GG293" s="267"/>
      <c r="GH293" s="267"/>
      <c r="GI293" s="267"/>
      <c r="GJ293" s="267"/>
      <c r="GK293" s="267"/>
      <c r="GL293" s="267"/>
      <c r="GM293" s="267"/>
      <c r="GN293" s="267"/>
      <c r="GO293" s="267"/>
      <c r="GP293" s="267"/>
      <c r="GQ293" s="267"/>
      <c r="GR293" s="267"/>
      <c r="GS293" s="267"/>
      <c r="GT293" s="267"/>
      <c r="GU293" s="267"/>
      <c r="GV293" s="267"/>
      <c r="GW293" s="267"/>
      <c r="GX293" s="267"/>
      <c r="GY293" s="267"/>
      <c r="GZ293" s="267"/>
      <c r="HA293" s="267"/>
      <c r="HB293" s="267"/>
      <c r="HC293" s="267"/>
      <c r="HD293" s="267"/>
      <c r="HE293" s="267"/>
      <c r="HF293" s="267"/>
      <c r="HG293" s="267"/>
      <c r="HH293" s="267"/>
      <c r="HI293" s="267"/>
      <c r="HJ293" s="267"/>
      <c r="HK293" s="267"/>
      <c r="HL293" s="267"/>
      <c r="HM293" s="267"/>
      <c r="HN293" s="267"/>
      <c r="HO293" s="267"/>
      <c r="HP293" s="267"/>
      <c r="HQ293" s="267"/>
      <c r="HR293" s="267"/>
      <c r="HS293" s="267"/>
      <c r="HT293" s="267"/>
      <c r="HU293" s="267"/>
      <c r="HV293" s="267"/>
      <c r="HW293" s="267"/>
      <c r="HX293" s="267"/>
      <c r="HY293" s="267"/>
      <c r="HZ293" s="267"/>
      <c r="IA293" s="267"/>
      <c r="IB293" s="267"/>
      <c r="IC293" s="267"/>
      <c r="ID293" s="267"/>
      <c r="IE293" s="267"/>
      <c r="IF293" s="267"/>
      <c r="IG293" s="267"/>
      <c r="IH293" s="267"/>
      <c r="II293" s="267"/>
      <c r="IJ293" s="267"/>
      <c r="IK293" s="267"/>
      <c r="IL293" s="267"/>
      <c r="IM293" s="267"/>
      <c r="IN293" s="267"/>
      <c r="IO293" s="267"/>
      <c r="IP293" s="267"/>
      <c r="IQ293" s="267"/>
      <c r="IR293" s="267"/>
      <c r="IS293" s="267"/>
      <c r="IT293" s="267"/>
      <c r="IU293" s="267"/>
      <c r="IV293" s="267"/>
      <c r="IW293" s="267"/>
      <c r="IX293" s="267"/>
      <c r="IY293" s="267"/>
      <c r="IZ293" s="267"/>
      <c r="JA293" s="267"/>
      <c r="JB293" s="267"/>
      <c r="JC293" s="267"/>
      <c r="JD293" s="267"/>
      <c r="JE293" s="267"/>
      <c r="JF293" s="267"/>
      <c r="JG293" s="267"/>
      <c r="JH293" s="267"/>
      <c r="JI293" s="267"/>
      <c r="JJ293" s="267"/>
      <c r="JK293" s="267"/>
      <c r="JL293" s="267"/>
      <c r="JM293" s="267"/>
      <c r="JN293" s="267"/>
      <c r="JO293" s="267"/>
      <c r="JP293" s="267"/>
      <c r="JQ293" s="267"/>
      <c r="JR293" s="267"/>
      <c r="JS293" s="267"/>
      <c r="JT293" s="267"/>
      <c r="JU293" s="267"/>
      <c r="JV293" s="267"/>
      <c r="JW293" s="267"/>
      <c r="JX293" s="267"/>
      <c r="JY293" s="267"/>
      <c r="JZ293" s="267"/>
      <c r="KA293" s="267"/>
      <c r="KB293" s="267"/>
      <c r="KC293" s="267"/>
      <c r="KD293" s="267"/>
      <c r="KE293" s="267"/>
      <c r="KF293" s="267"/>
      <c r="KG293" s="267"/>
      <c r="KH293" s="267"/>
      <c r="KI293" s="267"/>
      <c r="KJ293" s="267"/>
      <c r="KK293" s="267"/>
      <c r="KL293" s="267"/>
      <c r="KM293" s="267"/>
      <c r="KN293" s="267"/>
      <c r="KO293" s="267"/>
      <c r="KP293" s="267"/>
      <c r="KQ293" s="267"/>
      <c r="KR293" s="267"/>
      <c r="KS293" s="267"/>
      <c r="KT293" s="267"/>
      <c r="KU293" s="267"/>
      <c r="KV293" s="267"/>
      <c r="KW293" s="267"/>
      <c r="KX293" s="267"/>
      <c r="KY293" s="267"/>
      <c r="KZ293" s="267"/>
      <c r="LA293" s="267"/>
      <c r="LB293" s="267"/>
      <c r="LC293" s="267"/>
      <c r="LD293" s="267"/>
      <c r="LE293" s="267"/>
      <c r="LF293" s="267"/>
      <c r="LG293" s="267"/>
      <c r="LH293" s="267"/>
      <c r="LI293" s="267"/>
      <c r="LJ293" s="267"/>
      <c r="LK293" s="267"/>
      <c r="LL293" s="267"/>
      <c r="LM293" s="267"/>
      <c r="LN293" s="267"/>
      <c r="LO293" s="267"/>
      <c r="LP293" s="267"/>
      <c r="LQ293" s="267"/>
      <c r="LR293" s="267"/>
      <c r="LS293" s="267"/>
      <c r="LT293" s="267"/>
      <c r="LU293" s="267"/>
      <c r="LV293" s="267"/>
      <c r="LW293" s="267"/>
      <c r="LX293" s="267"/>
      <c r="LY293" s="267"/>
      <c r="LZ293" s="267"/>
      <c r="MA293" s="267"/>
      <c r="MB293" s="267"/>
      <c r="MC293" s="267"/>
      <c r="MD293" s="267"/>
      <c r="ME293" s="267"/>
      <c r="MF293" s="267"/>
      <c r="MG293" s="267"/>
      <c r="MH293" s="267"/>
      <c r="MI293" s="267"/>
      <c r="MJ293" s="267"/>
      <c r="MK293" s="267"/>
      <c r="ML293" s="267"/>
      <c r="MM293" s="267"/>
      <c r="MN293" s="267"/>
      <c r="MO293" s="267"/>
      <c r="MP293" s="267"/>
      <c r="MQ293" s="267"/>
      <c r="MR293" s="267"/>
      <c r="MS293" s="267"/>
      <c r="MT293" s="267"/>
      <c r="MU293" s="267"/>
      <c r="MV293" s="267"/>
      <c r="MW293" s="267"/>
      <c r="MX293" s="267"/>
      <c r="MY293" s="267"/>
      <c r="MZ293" s="267"/>
      <c r="NA293" s="267"/>
      <c r="NB293" s="267"/>
      <c r="NC293" s="267"/>
      <c r="ND293" s="267"/>
      <c r="NE293" s="267"/>
      <c r="NF293" s="267"/>
      <c r="NG293" s="267"/>
      <c r="NH293" s="267"/>
      <c r="NI293" s="267"/>
      <c r="NJ293" s="267"/>
      <c r="NK293" s="267"/>
      <c r="NL293" s="267"/>
      <c r="NM293" s="267"/>
      <c r="NN293" s="267"/>
      <c r="NO293" s="267"/>
      <c r="NP293" s="267"/>
      <c r="NQ293" s="267"/>
      <c r="NR293" s="267"/>
      <c r="NS293" s="267"/>
      <c r="NT293" s="267"/>
      <c r="NU293" s="267"/>
      <c r="NV293" s="267"/>
      <c r="NW293" s="267"/>
      <c r="NX293" s="267"/>
      <c r="NY293" s="267"/>
      <c r="NZ293" s="267"/>
      <c r="OA293" s="267"/>
      <c r="OB293" s="267"/>
      <c r="OC293" s="267"/>
      <c r="OD293" s="267"/>
      <c r="OE293" s="267"/>
      <c r="OF293" s="267"/>
      <c r="OG293" s="267"/>
      <c r="OH293" s="267"/>
      <c r="OI293" s="267"/>
      <c r="OJ293" s="267"/>
      <c r="OK293" s="267"/>
      <c r="OL293" s="267"/>
      <c r="OM293" s="267"/>
      <c r="ON293" s="267"/>
      <c r="OO293" s="267"/>
      <c r="OP293" s="267"/>
      <c r="OQ293" s="267"/>
      <c r="OR293" s="267"/>
      <c r="OS293" s="267"/>
      <c r="OT293" s="267"/>
      <c r="OU293" s="267"/>
      <c r="OV293" s="267"/>
      <c r="OW293" s="267"/>
      <c r="OX293" s="267"/>
      <c r="OY293" s="267"/>
      <c r="OZ293" s="267"/>
      <c r="PA293" s="267"/>
      <c r="PB293" s="267"/>
      <c r="PC293" s="267"/>
      <c r="PD293" s="267"/>
      <c r="PE293" s="267"/>
      <c r="PF293" s="267"/>
      <c r="PG293" s="267"/>
      <c r="PH293" s="267"/>
      <c r="PI293" s="267"/>
      <c r="PJ293" s="267"/>
      <c r="PK293" s="267"/>
      <c r="PL293" s="267"/>
      <c r="PM293" s="267"/>
      <c r="PN293" s="267"/>
      <c r="PO293" s="267"/>
      <c r="PP293" s="267"/>
      <c r="PQ293" s="267"/>
      <c r="PR293" s="267"/>
      <c r="PS293" s="267"/>
      <c r="PT293" s="267"/>
      <c r="PU293" s="267"/>
      <c r="PV293" s="267"/>
      <c r="PW293" s="267"/>
      <c r="PX293" s="267"/>
      <c r="PY293" s="267"/>
      <c r="PZ293" s="267"/>
      <c r="QA293" s="267"/>
      <c r="QB293" s="267"/>
      <c r="QC293" s="267"/>
      <c r="QD293" s="267"/>
      <c r="QE293" s="267"/>
      <c r="QF293" s="267"/>
      <c r="QG293" s="267"/>
      <c r="QH293" s="267"/>
      <c r="QI293" s="267"/>
      <c r="QJ293" s="267"/>
      <c r="QK293" s="267"/>
      <c r="QL293" s="267"/>
      <c r="QM293" s="267"/>
      <c r="QN293" s="267"/>
      <c r="QO293" s="267"/>
      <c r="QP293" s="267"/>
      <c r="QQ293" s="267"/>
      <c r="QR293" s="267"/>
      <c r="QS293" s="267"/>
      <c r="QT293" s="267"/>
      <c r="QU293" s="267"/>
      <c r="QV293" s="267"/>
      <c r="QW293" s="267"/>
      <c r="QX293" s="267"/>
      <c r="QY293" s="267"/>
      <c r="QZ293" s="267"/>
      <c r="RA293" s="267"/>
      <c r="RB293" s="267"/>
      <c r="RC293" s="267"/>
      <c r="RD293" s="267"/>
      <c r="RE293" s="267"/>
      <c r="RF293" s="267"/>
      <c r="RG293" s="267"/>
      <c r="RH293" s="267"/>
      <c r="RI293" s="267"/>
      <c r="RJ293" s="267"/>
      <c r="RK293" s="267"/>
      <c r="RL293" s="267"/>
      <c r="RM293" s="267"/>
      <c r="RN293" s="267"/>
      <c r="RO293" s="267"/>
      <c r="RP293" s="267"/>
      <c r="RQ293" s="267"/>
      <c r="RR293" s="267"/>
      <c r="RS293" s="267"/>
      <c r="RT293" s="267"/>
      <c r="RU293" s="267"/>
      <c r="RV293" s="267"/>
      <c r="RW293" s="267"/>
      <c r="RX293" s="267"/>
      <c r="RY293" s="267"/>
      <c r="RZ293" s="267"/>
      <c r="SA293" s="267"/>
      <c r="SB293" s="267"/>
      <c r="SC293" s="267"/>
      <c r="SD293" s="267"/>
      <c r="SE293" s="267"/>
      <c r="SF293" s="267"/>
      <c r="SG293" s="267"/>
      <c r="SH293" s="267"/>
      <c r="SI293" s="267"/>
      <c r="SJ293" s="267"/>
      <c r="SK293" s="267"/>
      <c r="SL293" s="267"/>
      <c r="SM293" s="267"/>
      <c r="SN293" s="267"/>
      <c r="SO293" s="267"/>
      <c r="SP293" s="267"/>
      <c r="SQ293" s="267"/>
      <c r="SR293" s="267"/>
      <c r="SS293" s="267"/>
      <c r="ST293" s="267"/>
      <c r="SU293" s="267"/>
      <c r="SV293" s="267"/>
      <c r="SW293" s="267"/>
      <c r="SX293" s="267"/>
      <c r="SY293" s="267"/>
      <c r="SZ293" s="267"/>
      <c r="TA293" s="267"/>
      <c r="TB293" s="267"/>
      <c r="TC293" s="267"/>
      <c r="TD293" s="267"/>
      <c r="TE293" s="267"/>
      <c r="TF293" s="267"/>
      <c r="TG293" s="267"/>
      <c r="TH293" s="267"/>
      <c r="TI293" s="267"/>
      <c r="TJ293" s="267"/>
      <c r="TK293" s="267"/>
      <c r="TL293" s="267"/>
      <c r="TM293" s="267"/>
      <c r="TN293" s="267"/>
      <c r="TO293" s="267"/>
      <c r="TP293" s="267"/>
      <c r="TQ293" s="267"/>
      <c r="TR293" s="267"/>
      <c r="TS293" s="267"/>
      <c r="TT293" s="267"/>
      <c r="TU293" s="267"/>
      <c r="TV293" s="267"/>
      <c r="TW293" s="267"/>
      <c r="TX293" s="267"/>
      <c r="TY293" s="267"/>
      <c r="TZ293" s="267"/>
      <c r="UA293" s="267"/>
      <c r="UB293" s="267"/>
      <c r="UC293" s="267"/>
      <c r="UD293" s="267"/>
      <c r="UE293" s="267"/>
      <c r="UF293" s="267"/>
      <c r="UG293" s="267"/>
      <c r="UH293" s="267"/>
      <c r="UI293" s="267"/>
      <c r="UJ293" s="267"/>
      <c r="UK293" s="267"/>
      <c r="UL293" s="267"/>
      <c r="UM293" s="267"/>
      <c r="UN293" s="267"/>
      <c r="UO293" s="267"/>
      <c r="UP293" s="267"/>
      <c r="UQ293" s="267"/>
      <c r="UR293" s="267"/>
      <c r="US293" s="267"/>
      <c r="UT293" s="267"/>
      <c r="UU293" s="267"/>
      <c r="UV293" s="267"/>
      <c r="UW293" s="267"/>
      <c r="UX293" s="267"/>
      <c r="UY293" s="267"/>
      <c r="UZ293" s="267"/>
      <c r="VA293" s="267"/>
      <c r="VB293" s="267"/>
      <c r="VC293" s="267"/>
      <c r="VD293" s="267"/>
      <c r="VE293" s="267"/>
      <c r="VF293" s="267"/>
      <c r="VG293" s="267"/>
      <c r="VH293" s="267"/>
      <c r="VI293" s="267"/>
      <c r="VJ293" s="267"/>
      <c r="VK293" s="267"/>
      <c r="VL293" s="267"/>
      <c r="VM293" s="267"/>
      <c r="VN293" s="267"/>
      <c r="VO293" s="267"/>
      <c r="VP293" s="267"/>
      <c r="VQ293" s="267"/>
      <c r="VR293" s="267"/>
      <c r="VS293" s="267"/>
      <c r="VT293" s="267"/>
      <c r="VU293" s="267"/>
      <c r="VV293" s="267"/>
      <c r="VW293" s="267"/>
      <c r="VX293" s="267"/>
      <c r="VY293" s="267"/>
      <c r="VZ293" s="267"/>
      <c r="WA293" s="267"/>
      <c r="WB293" s="267"/>
      <c r="WC293" s="267"/>
      <c r="WD293" s="267"/>
      <c r="WE293" s="267"/>
      <c r="WF293" s="267"/>
      <c r="WG293" s="267"/>
      <c r="WH293" s="267"/>
      <c r="WI293" s="267"/>
      <c r="WJ293" s="267"/>
      <c r="WK293" s="267"/>
      <c r="WL293" s="267"/>
      <c r="WM293" s="267"/>
      <c r="WN293" s="267"/>
      <c r="WO293" s="267"/>
      <c r="WP293" s="267"/>
      <c r="WQ293" s="267"/>
      <c r="WR293" s="267"/>
      <c r="WS293" s="267"/>
      <c r="WT293" s="267"/>
      <c r="WU293" s="267"/>
      <c r="WV293" s="267"/>
      <c r="WW293" s="267"/>
      <c r="WX293" s="267"/>
      <c r="WY293" s="267"/>
      <c r="WZ293" s="267"/>
      <c r="XA293" s="267"/>
      <c r="XB293" s="267"/>
      <c r="XC293" s="267"/>
      <c r="XD293" s="267"/>
      <c r="XE293" s="267"/>
      <c r="XF293" s="267"/>
      <c r="XG293" s="267"/>
      <c r="XH293" s="267"/>
      <c r="XI293" s="267"/>
      <c r="XJ293" s="267"/>
      <c r="XK293" s="267"/>
      <c r="XL293" s="267"/>
      <c r="XM293" s="267"/>
      <c r="XN293" s="267"/>
      <c r="XO293" s="267"/>
      <c r="XP293" s="267"/>
      <c r="XQ293" s="267"/>
      <c r="XR293" s="267"/>
      <c r="XS293" s="267"/>
      <c r="XT293" s="267"/>
      <c r="XU293" s="267"/>
      <c r="XV293" s="267"/>
      <c r="XW293" s="267"/>
      <c r="XX293" s="267"/>
      <c r="XY293" s="267"/>
      <c r="XZ293" s="267"/>
      <c r="YA293" s="267"/>
      <c r="YB293" s="267"/>
      <c r="YC293" s="267"/>
      <c r="YD293" s="267"/>
      <c r="YE293" s="267"/>
      <c r="YF293" s="267"/>
      <c r="YG293" s="267"/>
      <c r="YH293" s="267"/>
      <c r="YI293" s="267"/>
      <c r="YJ293" s="267"/>
      <c r="YK293" s="267"/>
      <c r="YL293" s="267"/>
      <c r="YM293" s="267"/>
      <c r="YN293" s="267"/>
      <c r="YO293" s="267"/>
      <c r="YP293" s="267"/>
      <c r="YQ293" s="267"/>
      <c r="YR293" s="267"/>
      <c r="YS293" s="267"/>
      <c r="YT293" s="267"/>
      <c r="YU293" s="267"/>
      <c r="YV293" s="267"/>
      <c r="YW293" s="267"/>
      <c r="YX293" s="267"/>
      <c r="YY293" s="267"/>
      <c r="YZ293" s="267"/>
      <c r="ZA293" s="267"/>
      <c r="ZB293" s="267"/>
      <c r="ZC293" s="267"/>
      <c r="ZD293" s="267"/>
      <c r="ZE293" s="267"/>
      <c r="ZF293" s="267"/>
      <c r="ZG293" s="267"/>
      <c r="ZH293" s="267"/>
      <c r="ZI293" s="267"/>
      <c r="ZJ293" s="267"/>
      <c r="ZK293" s="267"/>
      <c r="ZL293" s="267"/>
      <c r="ZM293" s="267"/>
      <c r="ZN293" s="267"/>
      <c r="ZO293" s="267"/>
      <c r="ZP293" s="267"/>
      <c r="ZQ293" s="267"/>
      <c r="ZR293" s="267"/>
      <c r="ZS293" s="267"/>
      <c r="ZT293" s="267"/>
      <c r="ZU293" s="267"/>
      <c r="ZV293" s="267"/>
      <c r="ZW293" s="267"/>
      <c r="ZX293" s="267"/>
      <c r="ZY293" s="267"/>
      <c r="ZZ293" s="267"/>
      <c r="AAA293" s="267"/>
      <c r="AAB293" s="267"/>
      <c r="AAC293" s="267"/>
      <c r="AAD293" s="267"/>
      <c r="AAE293" s="267"/>
      <c r="AAF293" s="267"/>
      <c r="AAG293" s="267"/>
      <c r="AAH293" s="267"/>
      <c r="AAI293" s="267"/>
      <c r="AAJ293" s="267"/>
      <c r="AAK293" s="267"/>
      <c r="AAL293" s="267"/>
      <c r="AAM293" s="267"/>
      <c r="AAN293" s="267"/>
      <c r="AAO293" s="267"/>
      <c r="AAP293" s="267"/>
      <c r="AAQ293" s="267"/>
      <c r="AAR293" s="267"/>
      <c r="AAS293" s="267"/>
      <c r="AAT293" s="267"/>
      <c r="AAU293" s="267"/>
      <c r="AAV293" s="267"/>
      <c r="AAW293" s="267"/>
      <c r="AAX293" s="267"/>
      <c r="AAY293" s="267"/>
      <c r="AAZ293" s="267"/>
      <c r="ABA293" s="267"/>
      <c r="ABB293" s="267"/>
      <c r="ABC293" s="267"/>
      <c r="ABD293" s="267"/>
      <c r="ABE293" s="267"/>
      <c r="ABF293" s="267"/>
      <c r="ABG293" s="267"/>
      <c r="ABH293" s="267"/>
      <c r="ABI293" s="267"/>
      <c r="ABJ293" s="267"/>
      <c r="ABK293" s="267"/>
      <c r="ABL293" s="267"/>
      <c r="ABM293" s="267"/>
      <c r="ABN293" s="267"/>
      <c r="ABO293" s="267"/>
      <c r="ABP293" s="267"/>
      <c r="ABQ293" s="267"/>
      <c r="ABR293" s="267"/>
      <c r="ABS293" s="267"/>
      <c r="ABT293" s="267"/>
      <c r="ABU293" s="267"/>
      <c r="ABV293" s="267"/>
      <c r="ABW293" s="267"/>
      <c r="ABX293" s="267"/>
      <c r="ABY293" s="267"/>
      <c r="ABZ293" s="267"/>
      <c r="ACA293" s="267"/>
      <c r="ACB293" s="267"/>
      <c r="ACC293" s="267"/>
      <c r="ACD293" s="267"/>
      <c r="ACE293" s="267"/>
      <c r="ACF293" s="267"/>
      <c r="ACG293" s="267"/>
      <c r="ACH293" s="267"/>
      <c r="ACI293" s="267"/>
      <c r="ACJ293" s="267"/>
      <c r="ACK293" s="267"/>
      <c r="ACL293" s="267"/>
      <c r="ACM293" s="267"/>
      <c r="ACN293" s="267"/>
      <c r="ACO293" s="267"/>
      <c r="ACP293" s="267"/>
      <c r="ACQ293" s="267"/>
      <c r="ACR293" s="267"/>
      <c r="ACS293" s="267"/>
      <c r="ACT293" s="267"/>
      <c r="ACU293" s="267"/>
      <c r="ACV293" s="267"/>
      <c r="ACW293" s="267"/>
      <c r="ACX293" s="267"/>
      <c r="ACY293" s="267"/>
      <c r="ACZ293" s="267"/>
      <c r="ADA293" s="267"/>
      <c r="ADB293" s="267"/>
      <c r="ADC293" s="267"/>
      <c r="ADD293" s="267"/>
      <c r="ADE293" s="267"/>
      <c r="ADF293" s="267"/>
      <c r="ADG293" s="267"/>
      <c r="ADH293" s="267"/>
      <c r="ADI293" s="267"/>
      <c r="ADJ293" s="267"/>
      <c r="ADK293" s="267"/>
      <c r="ADL293" s="267"/>
      <c r="ADM293" s="267"/>
      <c r="ADN293" s="267"/>
      <c r="ADO293" s="267"/>
      <c r="ADP293" s="267"/>
      <c r="ADQ293" s="267"/>
      <c r="ADR293" s="267"/>
      <c r="ADS293" s="267"/>
      <c r="ADT293" s="267"/>
      <c r="ADU293" s="267"/>
      <c r="ADV293" s="267"/>
      <c r="ADW293" s="267"/>
      <c r="ADX293" s="267"/>
      <c r="ADY293" s="267"/>
      <c r="ADZ293" s="267"/>
      <c r="AEA293" s="267"/>
      <c r="AEB293" s="267"/>
      <c r="AEC293" s="267"/>
      <c r="AED293" s="267"/>
      <c r="AEE293" s="267"/>
      <c r="AEF293" s="267"/>
      <c r="AEG293" s="267"/>
      <c r="AEH293" s="267"/>
      <c r="AEI293" s="267"/>
      <c r="AEJ293" s="267"/>
      <c r="AEK293" s="267"/>
      <c r="AEL293" s="267"/>
      <c r="AEM293" s="267"/>
      <c r="AEN293" s="267"/>
      <c r="AEO293" s="267"/>
      <c r="AEP293" s="267"/>
      <c r="AEQ293" s="267"/>
      <c r="AER293" s="267"/>
      <c r="AES293" s="267"/>
      <c r="AET293" s="267"/>
      <c r="AEU293" s="267"/>
      <c r="AEV293" s="267"/>
      <c r="AEW293" s="267"/>
      <c r="AEX293" s="267"/>
      <c r="AEY293" s="267"/>
      <c r="AEZ293" s="267"/>
      <c r="AFA293" s="267"/>
      <c r="AFB293" s="267"/>
      <c r="AFC293" s="267"/>
      <c r="AFD293" s="267"/>
      <c r="AFE293" s="267"/>
      <c r="AFF293" s="267"/>
      <c r="AFG293" s="267"/>
      <c r="AFH293" s="267"/>
      <c r="AFI293" s="267"/>
      <c r="AFJ293" s="267"/>
      <c r="AFK293" s="267"/>
      <c r="AFL293" s="267"/>
      <c r="AFM293" s="267"/>
      <c r="AFN293" s="267"/>
      <c r="AFO293" s="267"/>
      <c r="AFP293" s="267"/>
      <c r="AFQ293" s="267"/>
      <c r="AFR293" s="267"/>
      <c r="AFS293" s="267"/>
      <c r="AFT293" s="267"/>
      <c r="AFU293" s="267"/>
      <c r="AFV293" s="267"/>
      <c r="AFW293" s="267"/>
      <c r="AFX293" s="267"/>
      <c r="AFY293" s="267"/>
      <c r="AFZ293" s="267"/>
      <c r="AGA293" s="267"/>
      <c r="AGB293" s="267"/>
      <c r="AGC293" s="267"/>
      <c r="AGD293" s="267"/>
      <c r="AGE293" s="267"/>
      <c r="AGF293" s="267"/>
      <c r="AGG293" s="267"/>
      <c r="AGH293" s="267"/>
      <c r="AGI293" s="267"/>
      <c r="AGJ293" s="267"/>
      <c r="AGK293" s="267"/>
      <c r="AGL293" s="267"/>
      <c r="AGM293" s="267"/>
      <c r="AGN293" s="267"/>
      <c r="AGO293" s="267"/>
      <c r="AGP293" s="267"/>
      <c r="AGQ293" s="267"/>
      <c r="AGR293" s="267"/>
      <c r="AGS293" s="267"/>
      <c r="AGT293" s="267"/>
      <c r="AGU293" s="267"/>
      <c r="AGV293" s="267"/>
      <c r="AGW293" s="267"/>
      <c r="AGX293" s="267"/>
      <c r="AGY293" s="267"/>
      <c r="AGZ293" s="267"/>
      <c r="AHA293" s="267"/>
      <c r="AHB293" s="267"/>
      <c r="AHC293" s="267"/>
      <c r="AHD293" s="267"/>
      <c r="AHE293" s="267"/>
      <c r="AHF293" s="267"/>
      <c r="AHG293" s="267"/>
      <c r="AHH293" s="267"/>
      <c r="AHI293" s="267"/>
      <c r="AHJ293" s="267"/>
      <c r="AHK293" s="267"/>
      <c r="AHL293" s="267"/>
      <c r="AHM293" s="267"/>
      <c r="AHN293" s="267"/>
      <c r="AHO293" s="267"/>
      <c r="AHP293" s="267"/>
      <c r="AHQ293" s="267"/>
      <c r="AHR293" s="267"/>
      <c r="AHS293" s="267"/>
      <c r="AHT293" s="267"/>
      <c r="AHU293" s="267"/>
      <c r="AHV293" s="267"/>
      <c r="AHW293" s="267"/>
      <c r="AHX293" s="267"/>
      <c r="AHY293" s="267"/>
      <c r="AHZ293" s="267"/>
      <c r="AIA293" s="267"/>
      <c r="AIB293" s="267"/>
      <c r="AIC293" s="267"/>
      <c r="AID293" s="267"/>
      <c r="AIE293" s="267"/>
      <c r="AIF293" s="267"/>
      <c r="AIG293" s="267"/>
      <c r="AIH293" s="267"/>
      <c r="AII293" s="267"/>
      <c r="AIJ293" s="267"/>
      <c r="AIK293" s="267"/>
      <c r="AIL293" s="267"/>
      <c r="AIM293" s="267"/>
      <c r="AIN293" s="267"/>
      <c r="AIO293" s="267"/>
      <c r="AIP293" s="267"/>
      <c r="AIQ293" s="267"/>
      <c r="AIR293" s="267"/>
      <c r="AIS293" s="267"/>
      <c r="AIT293" s="267"/>
      <c r="AIU293" s="267"/>
      <c r="AIV293" s="267"/>
      <c r="AIW293" s="267"/>
      <c r="AIX293" s="267"/>
      <c r="AIY293" s="267"/>
      <c r="AIZ293" s="267"/>
      <c r="AJA293" s="267"/>
      <c r="AJB293" s="267"/>
      <c r="AJC293" s="267"/>
      <c r="AJD293" s="267"/>
      <c r="AJE293" s="267"/>
      <c r="AJF293" s="267"/>
      <c r="AJG293" s="267"/>
      <c r="AJH293" s="267"/>
      <c r="AJI293" s="267"/>
      <c r="AJJ293" s="267"/>
      <c r="AJK293" s="267"/>
      <c r="AJL293" s="267"/>
      <c r="AJM293" s="267"/>
      <c r="AJN293" s="267"/>
      <c r="AJO293" s="267"/>
      <c r="AJP293" s="267"/>
      <c r="AJQ293" s="267"/>
      <c r="AJR293" s="267"/>
      <c r="AJS293" s="267"/>
      <c r="AJT293" s="267"/>
      <c r="AJU293" s="267"/>
      <c r="AJV293" s="267"/>
      <c r="AJW293" s="267"/>
      <c r="AJX293" s="267"/>
      <c r="AJY293" s="267"/>
      <c r="AJZ293" s="267"/>
      <c r="AKA293" s="267"/>
      <c r="AKB293" s="267"/>
      <c r="AKC293" s="267"/>
      <c r="AKD293" s="267"/>
      <c r="AKE293" s="267"/>
      <c r="AKF293" s="267"/>
      <c r="AKG293" s="267"/>
      <c r="AKH293" s="267"/>
      <c r="AKI293" s="267"/>
      <c r="AKJ293" s="267"/>
      <c r="AKK293" s="267"/>
      <c r="AKL293" s="267"/>
      <c r="AKM293" s="267"/>
      <c r="AKN293" s="267"/>
      <c r="AKO293" s="267"/>
      <c r="AKP293" s="267"/>
      <c r="AKQ293" s="267"/>
      <c r="AKR293" s="267"/>
      <c r="AKS293" s="267"/>
      <c r="AKT293" s="267"/>
      <c r="AKU293" s="267"/>
      <c r="AKV293" s="267"/>
      <c r="AKW293" s="267"/>
      <c r="AKX293" s="267"/>
      <c r="AKY293" s="267"/>
      <c r="AKZ293" s="267"/>
      <c r="ALA293" s="267"/>
      <c r="ALB293" s="267"/>
      <c r="ALC293" s="267"/>
      <c r="ALD293" s="267"/>
      <c r="ALE293" s="267"/>
      <c r="ALF293" s="267"/>
      <c r="ALG293" s="267"/>
      <c r="ALH293" s="267"/>
      <c r="ALI293" s="267"/>
      <c r="ALJ293" s="267"/>
      <c r="ALK293" s="267"/>
      <c r="ALL293" s="267"/>
      <c r="ALM293" s="267"/>
      <c r="ALN293" s="267"/>
      <c r="ALO293" s="267"/>
      <c r="ALP293" s="267"/>
      <c r="ALQ293" s="267"/>
      <c r="ALR293" s="267"/>
      <c r="ALS293" s="267"/>
      <c r="ALT293" s="267"/>
      <c r="ALU293" s="267"/>
      <c r="ALV293" s="267"/>
      <c r="ALW293" s="267"/>
      <c r="ALX293" s="267"/>
      <c r="ALY293" s="267"/>
      <c r="ALZ293" s="267"/>
      <c r="AMA293" s="267"/>
      <c r="AMB293" s="267"/>
      <c r="AMC293" s="267"/>
      <c r="AMD293" s="267"/>
      <c r="AME293" s="267"/>
      <c r="AMF293" s="267"/>
      <c r="AMG293" s="267"/>
      <c r="AMH293" s="267"/>
    </row>
    <row r="294" spans="1:1024" s="239" customFormat="1" ht="12.75">
      <c r="A294" s="1012" t="s">
        <v>3737</v>
      </c>
      <c r="B294" s="1007" t="s">
        <v>3738</v>
      </c>
      <c r="C294" s="1047">
        <v>250000</v>
      </c>
      <c r="D294" s="1047">
        <v>0</v>
      </c>
      <c r="E294" s="1047">
        <v>250000</v>
      </c>
      <c r="F294" s="1047">
        <v>0</v>
      </c>
      <c r="G294" s="1047">
        <v>250000</v>
      </c>
      <c r="H294" s="1054">
        <f t="shared" si="4"/>
        <v>0</v>
      </c>
      <c r="I294" s="1007"/>
      <c r="J294" s="267"/>
      <c r="K294" s="267"/>
      <c r="L294" s="267"/>
      <c r="M294" s="267"/>
      <c r="N294" s="267"/>
      <c r="O294" s="267"/>
      <c r="P294" s="267"/>
      <c r="Q294" s="267"/>
      <c r="R294" s="267"/>
      <c r="S294" s="267"/>
      <c r="T294" s="267"/>
      <c r="U294" s="267"/>
      <c r="V294" s="267"/>
      <c r="W294" s="267"/>
      <c r="X294" s="267"/>
      <c r="Y294" s="267"/>
      <c r="Z294" s="267"/>
      <c r="AA294" s="267"/>
      <c r="AB294" s="267"/>
      <c r="AC294" s="267"/>
      <c r="AD294" s="267"/>
      <c r="AE294" s="267"/>
      <c r="AF294" s="267"/>
      <c r="AG294" s="267"/>
      <c r="AH294" s="267"/>
      <c r="AI294" s="267"/>
      <c r="AJ294" s="267"/>
      <c r="AK294" s="267"/>
      <c r="AL294" s="267"/>
      <c r="AM294" s="267"/>
      <c r="AN294" s="267"/>
      <c r="AO294" s="267"/>
      <c r="AP294" s="267"/>
      <c r="AQ294" s="267"/>
      <c r="AR294" s="267"/>
      <c r="AS294" s="267"/>
      <c r="AT294" s="267"/>
      <c r="AU294" s="267"/>
      <c r="AV294" s="267"/>
      <c r="AW294" s="267"/>
      <c r="AX294" s="267"/>
      <c r="AY294" s="267"/>
      <c r="AZ294" s="267"/>
      <c r="BA294" s="267"/>
      <c r="BB294" s="267"/>
      <c r="BC294" s="267"/>
      <c r="BD294" s="267"/>
      <c r="BE294" s="267"/>
      <c r="BF294" s="267"/>
      <c r="BG294" s="267"/>
      <c r="BH294" s="267"/>
      <c r="BI294" s="267"/>
      <c r="BJ294" s="267"/>
      <c r="BK294" s="267"/>
      <c r="BL294" s="267"/>
      <c r="BM294" s="267"/>
      <c r="BN294" s="267"/>
      <c r="BO294" s="267"/>
      <c r="BP294" s="267"/>
      <c r="BQ294" s="267"/>
      <c r="BR294" s="267"/>
      <c r="BS294" s="267"/>
      <c r="BT294" s="267"/>
      <c r="BU294" s="267"/>
      <c r="BV294" s="267"/>
      <c r="BW294" s="267"/>
      <c r="BX294" s="267"/>
      <c r="BY294" s="267"/>
      <c r="BZ294" s="267"/>
      <c r="CA294" s="267"/>
      <c r="CB294" s="267"/>
      <c r="CC294" s="267"/>
      <c r="CD294" s="267"/>
      <c r="CE294" s="267"/>
      <c r="CF294" s="267"/>
      <c r="CG294" s="267"/>
      <c r="CH294" s="267"/>
      <c r="CI294" s="267"/>
      <c r="CJ294" s="267"/>
      <c r="CK294" s="267"/>
      <c r="CL294" s="267"/>
      <c r="CM294" s="267"/>
      <c r="CN294" s="267"/>
      <c r="CO294" s="267"/>
      <c r="CP294" s="267"/>
      <c r="CQ294" s="267"/>
      <c r="CR294" s="267"/>
      <c r="CS294" s="267"/>
      <c r="CT294" s="267"/>
      <c r="CU294" s="267"/>
      <c r="CV294" s="267"/>
      <c r="CW294" s="267"/>
      <c r="CX294" s="267"/>
      <c r="CY294" s="267"/>
      <c r="CZ294" s="267"/>
      <c r="DA294" s="267"/>
      <c r="DB294" s="267"/>
      <c r="DC294" s="267"/>
      <c r="DD294" s="267"/>
      <c r="DE294" s="267"/>
      <c r="DF294" s="267"/>
      <c r="DG294" s="267"/>
      <c r="DH294" s="267"/>
      <c r="DI294" s="267"/>
      <c r="DJ294" s="267"/>
      <c r="DK294" s="267"/>
      <c r="DL294" s="267"/>
      <c r="DM294" s="267"/>
      <c r="DN294" s="267"/>
      <c r="DO294" s="267"/>
      <c r="DP294" s="267"/>
      <c r="DQ294" s="267"/>
      <c r="DR294" s="267"/>
      <c r="DS294" s="267"/>
      <c r="DT294" s="267"/>
      <c r="DU294" s="267"/>
      <c r="DV294" s="267"/>
      <c r="DW294" s="267"/>
      <c r="DX294" s="267"/>
      <c r="DY294" s="267"/>
      <c r="DZ294" s="267"/>
      <c r="EA294" s="267"/>
      <c r="EB294" s="267"/>
      <c r="EC294" s="267"/>
      <c r="ED294" s="267"/>
      <c r="EE294" s="267"/>
      <c r="EF294" s="267"/>
      <c r="EG294" s="267"/>
      <c r="EH294" s="267"/>
      <c r="EI294" s="267"/>
      <c r="EJ294" s="267"/>
      <c r="EK294" s="267"/>
      <c r="EL294" s="267"/>
      <c r="EM294" s="267"/>
      <c r="EN294" s="267"/>
      <c r="EO294" s="267"/>
      <c r="EP294" s="267"/>
      <c r="EQ294" s="267"/>
      <c r="ER294" s="267"/>
      <c r="ES294" s="267"/>
      <c r="ET294" s="267"/>
      <c r="EU294" s="267"/>
      <c r="EV294" s="267"/>
      <c r="EW294" s="267"/>
      <c r="EX294" s="267"/>
      <c r="EY294" s="267"/>
      <c r="EZ294" s="267"/>
      <c r="FA294" s="267"/>
      <c r="FB294" s="267"/>
      <c r="FC294" s="267"/>
      <c r="FD294" s="267"/>
      <c r="FE294" s="267"/>
      <c r="FF294" s="267"/>
      <c r="FG294" s="267"/>
      <c r="FH294" s="267"/>
      <c r="FI294" s="267"/>
      <c r="FJ294" s="267"/>
      <c r="FK294" s="267"/>
      <c r="FL294" s="267"/>
      <c r="FM294" s="267"/>
      <c r="FN294" s="267"/>
      <c r="FO294" s="267"/>
      <c r="FP294" s="267"/>
      <c r="FQ294" s="267"/>
      <c r="FR294" s="267"/>
      <c r="FS294" s="267"/>
      <c r="FT294" s="267"/>
      <c r="FU294" s="267"/>
      <c r="FV294" s="267"/>
      <c r="FW294" s="267"/>
      <c r="FX294" s="267"/>
      <c r="FY294" s="267"/>
      <c r="FZ294" s="267"/>
      <c r="GA294" s="267"/>
      <c r="GB294" s="267"/>
      <c r="GC294" s="267"/>
      <c r="GD294" s="267"/>
      <c r="GE294" s="267"/>
      <c r="GF294" s="267"/>
      <c r="GG294" s="267"/>
      <c r="GH294" s="267"/>
      <c r="GI294" s="267"/>
      <c r="GJ294" s="267"/>
      <c r="GK294" s="267"/>
      <c r="GL294" s="267"/>
      <c r="GM294" s="267"/>
      <c r="GN294" s="267"/>
      <c r="GO294" s="267"/>
      <c r="GP294" s="267"/>
      <c r="GQ294" s="267"/>
      <c r="GR294" s="267"/>
      <c r="GS294" s="267"/>
      <c r="GT294" s="267"/>
      <c r="GU294" s="267"/>
      <c r="GV294" s="267"/>
      <c r="GW294" s="267"/>
      <c r="GX294" s="267"/>
      <c r="GY294" s="267"/>
      <c r="GZ294" s="267"/>
      <c r="HA294" s="267"/>
      <c r="HB294" s="267"/>
      <c r="HC294" s="267"/>
      <c r="HD294" s="267"/>
      <c r="HE294" s="267"/>
      <c r="HF294" s="267"/>
      <c r="HG294" s="267"/>
      <c r="HH294" s="267"/>
      <c r="HI294" s="267"/>
      <c r="HJ294" s="267"/>
      <c r="HK294" s="267"/>
      <c r="HL294" s="267"/>
      <c r="HM294" s="267"/>
      <c r="HN294" s="267"/>
      <c r="HO294" s="267"/>
      <c r="HP294" s="267"/>
      <c r="HQ294" s="267"/>
      <c r="HR294" s="267"/>
      <c r="HS294" s="267"/>
      <c r="HT294" s="267"/>
      <c r="HU294" s="267"/>
      <c r="HV294" s="267"/>
      <c r="HW294" s="267"/>
      <c r="HX294" s="267"/>
      <c r="HY294" s="267"/>
      <c r="HZ294" s="267"/>
      <c r="IA294" s="267"/>
      <c r="IB294" s="267"/>
      <c r="IC294" s="267"/>
      <c r="ID294" s="267"/>
      <c r="IE294" s="267"/>
      <c r="IF294" s="267"/>
      <c r="IG294" s="267"/>
      <c r="IH294" s="267"/>
      <c r="II294" s="267"/>
      <c r="IJ294" s="267"/>
      <c r="IK294" s="267"/>
      <c r="IL294" s="267"/>
      <c r="IM294" s="267"/>
      <c r="IN294" s="267"/>
      <c r="IO294" s="267"/>
      <c r="IP294" s="267"/>
      <c r="IQ294" s="267"/>
      <c r="IR294" s="267"/>
      <c r="IS294" s="267"/>
      <c r="IT294" s="267"/>
      <c r="IU294" s="267"/>
      <c r="IV294" s="267"/>
      <c r="IW294" s="267"/>
      <c r="IX294" s="267"/>
      <c r="IY294" s="267"/>
      <c r="IZ294" s="267"/>
      <c r="JA294" s="267"/>
      <c r="JB294" s="267"/>
      <c r="JC294" s="267"/>
      <c r="JD294" s="267"/>
      <c r="JE294" s="267"/>
      <c r="JF294" s="267"/>
      <c r="JG294" s="267"/>
      <c r="JH294" s="267"/>
      <c r="JI294" s="267"/>
      <c r="JJ294" s="267"/>
      <c r="JK294" s="267"/>
      <c r="JL294" s="267"/>
      <c r="JM294" s="267"/>
      <c r="JN294" s="267"/>
      <c r="JO294" s="267"/>
      <c r="JP294" s="267"/>
      <c r="JQ294" s="267"/>
      <c r="JR294" s="267"/>
      <c r="JS294" s="267"/>
      <c r="JT294" s="267"/>
      <c r="JU294" s="267"/>
      <c r="JV294" s="267"/>
      <c r="JW294" s="267"/>
      <c r="JX294" s="267"/>
      <c r="JY294" s="267"/>
      <c r="JZ294" s="267"/>
      <c r="KA294" s="267"/>
      <c r="KB294" s="267"/>
      <c r="KC294" s="267"/>
      <c r="KD294" s="267"/>
      <c r="KE294" s="267"/>
      <c r="KF294" s="267"/>
      <c r="KG294" s="267"/>
      <c r="KH294" s="267"/>
      <c r="KI294" s="267"/>
      <c r="KJ294" s="267"/>
      <c r="KK294" s="267"/>
      <c r="KL294" s="267"/>
      <c r="KM294" s="267"/>
      <c r="KN294" s="267"/>
      <c r="KO294" s="267"/>
      <c r="KP294" s="267"/>
      <c r="KQ294" s="267"/>
      <c r="KR294" s="267"/>
      <c r="KS294" s="267"/>
      <c r="KT294" s="267"/>
      <c r="KU294" s="267"/>
      <c r="KV294" s="267"/>
      <c r="KW294" s="267"/>
      <c r="KX294" s="267"/>
      <c r="KY294" s="267"/>
      <c r="KZ294" s="267"/>
      <c r="LA294" s="267"/>
      <c r="LB294" s="267"/>
      <c r="LC294" s="267"/>
      <c r="LD294" s="267"/>
      <c r="LE294" s="267"/>
      <c r="LF294" s="267"/>
      <c r="LG294" s="267"/>
      <c r="LH294" s="267"/>
      <c r="LI294" s="267"/>
      <c r="LJ294" s="267"/>
      <c r="LK294" s="267"/>
      <c r="LL294" s="267"/>
      <c r="LM294" s="267"/>
      <c r="LN294" s="267"/>
      <c r="LO294" s="267"/>
      <c r="LP294" s="267"/>
      <c r="LQ294" s="267"/>
      <c r="LR294" s="267"/>
      <c r="LS294" s="267"/>
      <c r="LT294" s="267"/>
      <c r="LU294" s="267"/>
      <c r="LV294" s="267"/>
      <c r="LW294" s="267"/>
      <c r="LX294" s="267"/>
      <c r="LY294" s="267"/>
      <c r="LZ294" s="267"/>
      <c r="MA294" s="267"/>
      <c r="MB294" s="267"/>
      <c r="MC294" s="267"/>
      <c r="MD294" s="267"/>
      <c r="ME294" s="267"/>
      <c r="MF294" s="267"/>
      <c r="MG294" s="267"/>
      <c r="MH294" s="267"/>
      <c r="MI294" s="267"/>
      <c r="MJ294" s="267"/>
      <c r="MK294" s="267"/>
      <c r="ML294" s="267"/>
      <c r="MM294" s="267"/>
      <c r="MN294" s="267"/>
      <c r="MO294" s="267"/>
      <c r="MP294" s="267"/>
      <c r="MQ294" s="267"/>
      <c r="MR294" s="267"/>
      <c r="MS294" s="267"/>
      <c r="MT294" s="267"/>
      <c r="MU294" s="267"/>
      <c r="MV294" s="267"/>
      <c r="MW294" s="267"/>
      <c r="MX294" s="267"/>
      <c r="MY294" s="267"/>
      <c r="MZ294" s="267"/>
      <c r="NA294" s="267"/>
      <c r="NB294" s="267"/>
      <c r="NC294" s="267"/>
      <c r="ND294" s="267"/>
      <c r="NE294" s="267"/>
      <c r="NF294" s="267"/>
      <c r="NG294" s="267"/>
      <c r="NH294" s="267"/>
      <c r="NI294" s="267"/>
      <c r="NJ294" s="267"/>
      <c r="NK294" s="267"/>
      <c r="NL294" s="267"/>
      <c r="NM294" s="267"/>
      <c r="NN294" s="267"/>
      <c r="NO294" s="267"/>
      <c r="NP294" s="267"/>
      <c r="NQ294" s="267"/>
      <c r="NR294" s="267"/>
      <c r="NS294" s="267"/>
      <c r="NT294" s="267"/>
      <c r="NU294" s="267"/>
      <c r="NV294" s="267"/>
      <c r="NW294" s="267"/>
      <c r="NX294" s="267"/>
      <c r="NY294" s="267"/>
      <c r="NZ294" s="267"/>
      <c r="OA294" s="267"/>
      <c r="OB294" s="267"/>
      <c r="OC294" s="267"/>
      <c r="OD294" s="267"/>
      <c r="OE294" s="267"/>
      <c r="OF294" s="267"/>
      <c r="OG294" s="267"/>
      <c r="OH294" s="267"/>
      <c r="OI294" s="267"/>
      <c r="OJ294" s="267"/>
      <c r="OK294" s="267"/>
      <c r="OL294" s="267"/>
      <c r="OM294" s="267"/>
      <c r="ON294" s="267"/>
      <c r="OO294" s="267"/>
      <c r="OP294" s="267"/>
      <c r="OQ294" s="267"/>
      <c r="OR294" s="267"/>
      <c r="OS294" s="267"/>
      <c r="OT294" s="267"/>
      <c r="OU294" s="267"/>
      <c r="OV294" s="267"/>
      <c r="OW294" s="267"/>
      <c r="OX294" s="267"/>
      <c r="OY294" s="267"/>
      <c r="OZ294" s="267"/>
      <c r="PA294" s="267"/>
      <c r="PB294" s="267"/>
      <c r="PC294" s="267"/>
      <c r="PD294" s="267"/>
      <c r="PE294" s="267"/>
      <c r="PF294" s="267"/>
      <c r="PG294" s="267"/>
      <c r="PH294" s="267"/>
      <c r="PI294" s="267"/>
      <c r="PJ294" s="267"/>
      <c r="PK294" s="267"/>
      <c r="PL294" s="267"/>
      <c r="PM294" s="267"/>
      <c r="PN294" s="267"/>
      <c r="PO294" s="267"/>
      <c r="PP294" s="267"/>
      <c r="PQ294" s="267"/>
      <c r="PR294" s="267"/>
      <c r="PS294" s="267"/>
      <c r="PT294" s="267"/>
      <c r="PU294" s="267"/>
      <c r="PV294" s="267"/>
      <c r="PW294" s="267"/>
      <c r="PX294" s="267"/>
      <c r="PY294" s="267"/>
      <c r="PZ294" s="267"/>
      <c r="QA294" s="267"/>
      <c r="QB294" s="267"/>
      <c r="QC294" s="267"/>
      <c r="QD294" s="267"/>
      <c r="QE294" s="267"/>
      <c r="QF294" s="267"/>
      <c r="QG294" s="267"/>
      <c r="QH294" s="267"/>
      <c r="QI294" s="267"/>
      <c r="QJ294" s="267"/>
      <c r="QK294" s="267"/>
      <c r="QL294" s="267"/>
      <c r="QM294" s="267"/>
      <c r="QN294" s="267"/>
      <c r="QO294" s="267"/>
      <c r="QP294" s="267"/>
      <c r="QQ294" s="267"/>
      <c r="QR294" s="267"/>
      <c r="QS294" s="267"/>
      <c r="QT294" s="267"/>
      <c r="QU294" s="267"/>
      <c r="QV294" s="267"/>
      <c r="QW294" s="267"/>
      <c r="QX294" s="267"/>
      <c r="QY294" s="267"/>
      <c r="QZ294" s="267"/>
      <c r="RA294" s="267"/>
      <c r="RB294" s="267"/>
      <c r="RC294" s="267"/>
      <c r="RD294" s="267"/>
      <c r="RE294" s="267"/>
      <c r="RF294" s="267"/>
      <c r="RG294" s="267"/>
      <c r="RH294" s="267"/>
      <c r="RI294" s="267"/>
      <c r="RJ294" s="267"/>
      <c r="RK294" s="267"/>
      <c r="RL294" s="267"/>
      <c r="RM294" s="267"/>
      <c r="RN294" s="267"/>
      <c r="RO294" s="267"/>
      <c r="RP294" s="267"/>
      <c r="RQ294" s="267"/>
      <c r="RR294" s="267"/>
      <c r="RS294" s="267"/>
      <c r="RT294" s="267"/>
      <c r="RU294" s="267"/>
      <c r="RV294" s="267"/>
      <c r="RW294" s="267"/>
      <c r="RX294" s="267"/>
      <c r="RY294" s="267"/>
      <c r="RZ294" s="267"/>
      <c r="SA294" s="267"/>
      <c r="SB294" s="267"/>
      <c r="SC294" s="267"/>
      <c r="SD294" s="267"/>
      <c r="SE294" s="267"/>
      <c r="SF294" s="267"/>
      <c r="SG294" s="267"/>
      <c r="SH294" s="267"/>
      <c r="SI294" s="267"/>
      <c r="SJ294" s="267"/>
      <c r="SK294" s="267"/>
      <c r="SL294" s="267"/>
      <c r="SM294" s="267"/>
      <c r="SN294" s="267"/>
      <c r="SO294" s="267"/>
      <c r="SP294" s="267"/>
      <c r="SQ294" s="267"/>
      <c r="SR294" s="267"/>
      <c r="SS294" s="267"/>
      <c r="ST294" s="267"/>
      <c r="SU294" s="267"/>
      <c r="SV294" s="267"/>
      <c r="SW294" s="267"/>
      <c r="SX294" s="267"/>
      <c r="SY294" s="267"/>
      <c r="SZ294" s="267"/>
      <c r="TA294" s="267"/>
      <c r="TB294" s="267"/>
      <c r="TC294" s="267"/>
      <c r="TD294" s="267"/>
      <c r="TE294" s="267"/>
      <c r="TF294" s="267"/>
      <c r="TG294" s="267"/>
      <c r="TH294" s="267"/>
      <c r="TI294" s="267"/>
      <c r="TJ294" s="267"/>
      <c r="TK294" s="267"/>
      <c r="TL294" s="267"/>
      <c r="TM294" s="267"/>
      <c r="TN294" s="267"/>
      <c r="TO294" s="267"/>
      <c r="TP294" s="267"/>
      <c r="TQ294" s="267"/>
      <c r="TR294" s="267"/>
      <c r="TS294" s="267"/>
      <c r="TT294" s="267"/>
      <c r="TU294" s="267"/>
      <c r="TV294" s="267"/>
      <c r="TW294" s="267"/>
      <c r="TX294" s="267"/>
      <c r="TY294" s="267"/>
      <c r="TZ294" s="267"/>
      <c r="UA294" s="267"/>
      <c r="UB294" s="267"/>
      <c r="UC294" s="267"/>
      <c r="UD294" s="267"/>
      <c r="UE294" s="267"/>
      <c r="UF294" s="267"/>
      <c r="UG294" s="267"/>
      <c r="UH294" s="267"/>
      <c r="UI294" s="267"/>
      <c r="UJ294" s="267"/>
      <c r="UK294" s="267"/>
      <c r="UL294" s="267"/>
      <c r="UM294" s="267"/>
      <c r="UN294" s="267"/>
      <c r="UO294" s="267"/>
      <c r="UP294" s="267"/>
      <c r="UQ294" s="267"/>
      <c r="UR294" s="267"/>
      <c r="US294" s="267"/>
      <c r="UT294" s="267"/>
      <c r="UU294" s="267"/>
      <c r="UV294" s="267"/>
      <c r="UW294" s="267"/>
      <c r="UX294" s="267"/>
      <c r="UY294" s="267"/>
      <c r="UZ294" s="267"/>
      <c r="VA294" s="267"/>
      <c r="VB294" s="267"/>
      <c r="VC294" s="267"/>
      <c r="VD294" s="267"/>
      <c r="VE294" s="267"/>
      <c r="VF294" s="267"/>
      <c r="VG294" s="267"/>
      <c r="VH294" s="267"/>
      <c r="VI294" s="267"/>
      <c r="VJ294" s="267"/>
      <c r="VK294" s="267"/>
      <c r="VL294" s="267"/>
      <c r="VM294" s="267"/>
      <c r="VN294" s="267"/>
      <c r="VO294" s="267"/>
      <c r="VP294" s="267"/>
      <c r="VQ294" s="267"/>
      <c r="VR294" s="267"/>
      <c r="VS294" s="267"/>
      <c r="VT294" s="267"/>
      <c r="VU294" s="267"/>
      <c r="VV294" s="267"/>
      <c r="VW294" s="267"/>
      <c r="VX294" s="267"/>
      <c r="VY294" s="267"/>
      <c r="VZ294" s="267"/>
      <c r="WA294" s="267"/>
      <c r="WB294" s="267"/>
      <c r="WC294" s="267"/>
      <c r="WD294" s="267"/>
      <c r="WE294" s="267"/>
      <c r="WF294" s="267"/>
      <c r="WG294" s="267"/>
      <c r="WH294" s="267"/>
      <c r="WI294" s="267"/>
      <c r="WJ294" s="267"/>
      <c r="WK294" s="267"/>
      <c r="WL294" s="267"/>
      <c r="WM294" s="267"/>
      <c r="WN294" s="267"/>
      <c r="WO294" s="267"/>
      <c r="WP294" s="267"/>
      <c r="WQ294" s="267"/>
      <c r="WR294" s="267"/>
      <c r="WS294" s="267"/>
      <c r="WT294" s="267"/>
      <c r="WU294" s="267"/>
      <c r="WV294" s="267"/>
      <c r="WW294" s="267"/>
      <c r="WX294" s="267"/>
      <c r="WY294" s="267"/>
      <c r="WZ294" s="267"/>
      <c r="XA294" s="267"/>
      <c r="XB294" s="267"/>
      <c r="XC294" s="267"/>
      <c r="XD294" s="267"/>
      <c r="XE294" s="267"/>
      <c r="XF294" s="267"/>
      <c r="XG294" s="267"/>
      <c r="XH294" s="267"/>
      <c r="XI294" s="267"/>
      <c r="XJ294" s="267"/>
      <c r="XK294" s="267"/>
      <c r="XL294" s="267"/>
      <c r="XM294" s="267"/>
      <c r="XN294" s="267"/>
      <c r="XO294" s="267"/>
      <c r="XP294" s="267"/>
      <c r="XQ294" s="267"/>
      <c r="XR294" s="267"/>
      <c r="XS294" s="267"/>
      <c r="XT294" s="267"/>
      <c r="XU294" s="267"/>
      <c r="XV294" s="267"/>
      <c r="XW294" s="267"/>
      <c r="XX294" s="267"/>
      <c r="XY294" s="267"/>
      <c r="XZ294" s="267"/>
      <c r="YA294" s="267"/>
      <c r="YB294" s="267"/>
      <c r="YC294" s="267"/>
      <c r="YD294" s="267"/>
      <c r="YE294" s="267"/>
      <c r="YF294" s="267"/>
      <c r="YG294" s="267"/>
      <c r="YH294" s="267"/>
      <c r="YI294" s="267"/>
      <c r="YJ294" s="267"/>
      <c r="YK294" s="267"/>
      <c r="YL294" s="267"/>
      <c r="YM294" s="267"/>
      <c r="YN294" s="267"/>
      <c r="YO294" s="267"/>
      <c r="YP294" s="267"/>
      <c r="YQ294" s="267"/>
      <c r="YR294" s="267"/>
      <c r="YS294" s="267"/>
      <c r="YT294" s="267"/>
      <c r="YU294" s="267"/>
      <c r="YV294" s="267"/>
      <c r="YW294" s="267"/>
      <c r="YX294" s="267"/>
      <c r="YY294" s="267"/>
      <c r="YZ294" s="267"/>
      <c r="ZA294" s="267"/>
      <c r="ZB294" s="267"/>
      <c r="ZC294" s="267"/>
      <c r="ZD294" s="267"/>
      <c r="ZE294" s="267"/>
      <c r="ZF294" s="267"/>
      <c r="ZG294" s="267"/>
      <c r="ZH294" s="267"/>
      <c r="ZI294" s="267"/>
      <c r="ZJ294" s="267"/>
      <c r="ZK294" s="267"/>
      <c r="ZL294" s="267"/>
      <c r="ZM294" s="267"/>
      <c r="ZN294" s="267"/>
      <c r="ZO294" s="267"/>
      <c r="ZP294" s="267"/>
      <c r="ZQ294" s="267"/>
      <c r="ZR294" s="267"/>
      <c r="ZS294" s="267"/>
      <c r="ZT294" s="267"/>
      <c r="ZU294" s="267"/>
      <c r="ZV294" s="267"/>
      <c r="ZW294" s="267"/>
      <c r="ZX294" s="267"/>
      <c r="ZY294" s="267"/>
      <c r="ZZ294" s="267"/>
      <c r="AAA294" s="267"/>
      <c r="AAB294" s="267"/>
      <c r="AAC294" s="267"/>
      <c r="AAD294" s="267"/>
      <c r="AAE294" s="267"/>
      <c r="AAF294" s="267"/>
      <c r="AAG294" s="267"/>
      <c r="AAH294" s="267"/>
      <c r="AAI294" s="267"/>
      <c r="AAJ294" s="267"/>
      <c r="AAK294" s="267"/>
      <c r="AAL294" s="267"/>
      <c r="AAM294" s="267"/>
      <c r="AAN294" s="267"/>
      <c r="AAO294" s="267"/>
      <c r="AAP294" s="267"/>
      <c r="AAQ294" s="267"/>
      <c r="AAR294" s="267"/>
      <c r="AAS294" s="267"/>
      <c r="AAT294" s="267"/>
      <c r="AAU294" s="267"/>
      <c r="AAV294" s="267"/>
      <c r="AAW294" s="267"/>
      <c r="AAX294" s="267"/>
      <c r="AAY294" s="267"/>
      <c r="AAZ294" s="267"/>
      <c r="ABA294" s="267"/>
      <c r="ABB294" s="267"/>
      <c r="ABC294" s="267"/>
      <c r="ABD294" s="267"/>
      <c r="ABE294" s="267"/>
      <c r="ABF294" s="267"/>
      <c r="ABG294" s="267"/>
      <c r="ABH294" s="267"/>
      <c r="ABI294" s="267"/>
      <c r="ABJ294" s="267"/>
      <c r="ABK294" s="267"/>
      <c r="ABL294" s="267"/>
      <c r="ABM294" s="267"/>
      <c r="ABN294" s="267"/>
      <c r="ABO294" s="267"/>
      <c r="ABP294" s="267"/>
      <c r="ABQ294" s="267"/>
      <c r="ABR294" s="267"/>
      <c r="ABS294" s="267"/>
      <c r="ABT294" s="267"/>
      <c r="ABU294" s="267"/>
      <c r="ABV294" s="267"/>
      <c r="ABW294" s="267"/>
      <c r="ABX294" s="267"/>
      <c r="ABY294" s="267"/>
      <c r="ABZ294" s="267"/>
      <c r="ACA294" s="267"/>
      <c r="ACB294" s="267"/>
      <c r="ACC294" s="267"/>
      <c r="ACD294" s="267"/>
      <c r="ACE294" s="267"/>
      <c r="ACF294" s="267"/>
      <c r="ACG294" s="267"/>
      <c r="ACH294" s="267"/>
      <c r="ACI294" s="267"/>
      <c r="ACJ294" s="267"/>
      <c r="ACK294" s="267"/>
      <c r="ACL294" s="267"/>
      <c r="ACM294" s="267"/>
      <c r="ACN294" s="267"/>
      <c r="ACO294" s="267"/>
      <c r="ACP294" s="267"/>
      <c r="ACQ294" s="267"/>
      <c r="ACR294" s="267"/>
      <c r="ACS294" s="267"/>
      <c r="ACT294" s="267"/>
      <c r="ACU294" s="267"/>
      <c r="ACV294" s="267"/>
      <c r="ACW294" s="267"/>
      <c r="ACX294" s="267"/>
      <c r="ACY294" s="267"/>
      <c r="ACZ294" s="267"/>
      <c r="ADA294" s="267"/>
      <c r="ADB294" s="267"/>
      <c r="ADC294" s="267"/>
      <c r="ADD294" s="267"/>
      <c r="ADE294" s="267"/>
      <c r="ADF294" s="267"/>
      <c r="ADG294" s="267"/>
      <c r="ADH294" s="267"/>
      <c r="ADI294" s="267"/>
      <c r="ADJ294" s="267"/>
      <c r="ADK294" s="267"/>
      <c r="ADL294" s="267"/>
      <c r="ADM294" s="267"/>
      <c r="ADN294" s="267"/>
      <c r="ADO294" s="267"/>
      <c r="ADP294" s="267"/>
      <c r="ADQ294" s="267"/>
      <c r="ADR294" s="267"/>
      <c r="ADS294" s="267"/>
      <c r="ADT294" s="267"/>
      <c r="ADU294" s="267"/>
      <c r="ADV294" s="267"/>
      <c r="ADW294" s="267"/>
      <c r="ADX294" s="267"/>
      <c r="ADY294" s="267"/>
      <c r="ADZ294" s="267"/>
      <c r="AEA294" s="267"/>
      <c r="AEB294" s="267"/>
      <c r="AEC294" s="267"/>
      <c r="AED294" s="267"/>
      <c r="AEE294" s="267"/>
      <c r="AEF294" s="267"/>
      <c r="AEG294" s="267"/>
      <c r="AEH294" s="267"/>
      <c r="AEI294" s="267"/>
      <c r="AEJ294" s="267"/>
      <c r="AEK294" s="267"/>
      <c r="AEL294" s="267"/>
      <c r="AEM294" s="267"/>
      <c r="AEN294" s="267"/>
      <c r="AEO294" s="267"/>
      <c r="AEP294" s="267"/>
      <c r="AEQ294" s="267"/>
      <c r="AER294" s="267"/>
      <c r="AES294" s="267"/>
      <c r="AET294" s="267"/>
      <c r="AEU294" s="267"/>
      <c r="AEV294" s="267"/>
      <c r="AEW294" s="267"/>
      <c r="AEX294" s="267"/>
      <c r="AEY294" s="267"/>
      <c r="AEZ294" s="267"/>
      <c r="AFA294" s="267"/>
      <c r="AFB294" s="267"/>
      <c r="AFC294" s="267"/>
      <c r="AFD294" s="267"/>
      <c r="AFE294" s="267"/>
      <c r="AFF294" s="267"/>
      <c r="AFG294" s="267"/>
      <c r="AFH294" s="267"/>
      <c r="AFI294" s="267"/>
      <c r="AFJ294" s="267"/>
      <c r="AFK294" s="267"/>
      <c r="AFL294" s="267"/>
      <c r="AFM294" s="267"/>
      <c r="AFN294" s="267"/>
      <c r="AFO294" s="267"/>
      <c r="AFP294" s="267"/>
      <c r="AFQ294" s="267"/>
      <c r="AFR294" s="267"/>
      <c r="AFS294" s="267"/>
      <c r="AFT294" s="267"/>
      <c r="AFU294" s="267"/>
      <c r="AFV294" s="267"/>
      <c r="AFW294" s="267"/>
      <c r="AFX294" s="267"/>
      <c r="AFY294" s="267"/>
      <c r="AFZ294" s="267"/>
      <c r="AGA294" s="267"/>
      <c r="AGB294" s="267"/>
      <c r="AGC294" s="267"/>
      <c r="AGD294" s="267"/>
      <c r="AGE294" s="267"/>
      <c r="AGF294" s="267"/>
      <c r="AGG294" s="267"/>
      <c r="AGH294" s="267"/>
      <c r="AGI294" s="267"/>
      <c r="AGJ294" s="267"/>
      <c r="AGK294" s="267"/>
      <c r="AGL294" s="267"/>
      <c r="AGM294" s="267"/>
      <c r="AGN294" s="267"/>
      <c r="AGO294" s="267"/>
      <c r="AGP294" s="267"/>
      <c r="AGQ294" s="267"/>
      <c r="AGR294" s="267"/>
      <c r="AGS294" s="267"/>
      <c r="AGT294" s="267"/>
      <c r="AGU294" s="267"/>
      <c r="AGV294" s="267"/>
      <c r="AGW294" s="267"/>
      <c r="AGX294" s="267"/>
      <c r="AGY294" s="267"/>
      <c r="AGZ294" s="267"/>
      <c r="AHA294" s="267"/>
      <c r="AHB294" s="267"/>
      <c r="AHC294" s="267"/>
      <c r="AHD294" s="267"/>
      <c r="AHE294" s="267"/>
      <c r="AHF294" s="267"/>
      <c r="AHG294" s="267"/>
      <c r="AHH294" s="267"/>
      <c r="AHI294" s="267"/>
      <c r="AHJ294" s="267"/>
      <c r="AHK294" s="267"/>
      <c r="AHL294" s="267"/>
      <c r="AHM294" s="267"/>
      <c r="AHN294" s="267"/>
      <c r="AHO294" s="267"/>
      <c r="AHP294" s="267"/>
      <c r="AHQ294" s="267"/>
      <c r="AHR294" s="267"/>
      <c r="AHS294" s="267"/>
      <c r="AHT294" s="267"/>
      <c r="AHU294" s="267"/>
      <c r="AHV294" s="267"/>
      <c r="AHW294" s="267"/>
      <c r="AHX294" s="267"/>
      <c r="AHY294" s="267"/>
      <c r="AHZ294" s="267"/>
      <c r="AIA294" s="267"/>
      <c r="AIB294" s="267"/>
      <c r="AIC294" s="267"/>
      <c r="AID294" s="267"/>
      <c r="AIE294" s="267"/>
      <c r="AIF294" s="267"/>
      <c r="AIG294" s="267"/>
      <c r="AIH294" s="267"/>
      <c r="AII294" s="267"/>
      <c r="AIJ294" s="267"/>
      <c r="AIK294" s="267"/>
      <c r="AIL294" s="267"/>
      <c r="AIM294" s="267"/>
      <c r="AIN294" s="267"/>
      <c r="AIO294" s="267"/>
      <c r="AIP294" s="267"/>
      <c r="AIQ294" s="267"/>
      <c r="AIR294" s="267"/>
      <c r="AIS294" s="267"/>
      <c r="AIT294" s="267"/>
      <c r="AIU294" s="267"/>
      <c r="AIV294" s="267"/>
      <c r="AIW294" s="267"/>
      <c r="AIX294" s="267"/>
      <c r="AIY294" s="267"/>
      <c r="AIZ294" s="267"/>
      <c r="AJA294" s="267"/>
      <c r="AJB294" s="267"/>
      <c r="AJC294" s="267"/>
      <c r="AJD294" s="267"/>
      <c r="AJE294" s="267"/>
      <c r="AJF294" s="267"/>
      <c r="AJG294" s="267"/>
      <c r="AJH294" s="267"/>
      <c r="AJI294" s="267"/>
      <c r="AJJ294" s="267"/>
      <c r="AJK294" s="267"/>
      <c r="AJL294" s="267"/>
      <c r="AJM294" s="267"/>
      <c r="AJN294" s="267"/>
      <c r="AJO294" s="267"/>
      <c r="AJP294" s="267"/>
      <c r="AJQ294" s="267"/>
      <c r="AJR294" s="267"/>
      <c r="AJS294" s="267"/>
      <c r="AJT294" s="267"/>
      <c r="AJU294" s="267"/>
      <c r="AJV294" s="267"/>
      <c r="AJW294" s="267"/>
      <c r="AJX294" s="267"/>
      <c r="AJY294" s="267"/>
      <c r="AJZ294" s="267"/>
      <c r="AKA294" s="267"/>
      <c r="AKB294" s="267"/>
      <c r="AKC294" s="267"/>
      <c r="AKD294" s="267"/>
      <c r="AKE294" s="267"/>
      <c r="AKF294" s="267"/>
      <c r="AKG294" s="267"/>
      <c r="AKH294" s="267"/>
      <c r="AKI294" s="267"/>
      <c r="AKJ294" s="267"/>
      <c r="AKK294" s="267"/>
      <c r="AKL294" s="267"/>
      <c r="AKM294" s="267"/>
      <c r="AKN294" s="267"/>
      <c r="AKO294" s="267"/>
      <c r="AKP294" s="267"/>
      <c r="AKQ294" s="267"/>
      <c r="AKR294" s="267"/>
      <c r="AKS294" s="267"/>
      <c r="AKT294" s="267"/>
      <c r="AKU294" s="267"/>
      <c r="AKV294" s="267"/>
      <c r="AKW294" s="267"/>
      <c r="AKX294" s="267"/>
      <c r="AKY294" s="267"/>
      <c r="AKZ294" s="267"/>
      <c r="ALA294" s="267"/>
      <c r="ALB294" s="267"/>
      <c r="ALC294" s="267"/>
      <c r="ALD294" s="267"/>
      <c r="ALE294" s="267"/>
      <c r="ALF294" s="267"/>
      <c r="ALG294" s="267"/>
      <c r="ALH294" s="267"/>
      <c r="ALI294" s="267"/>
      <c r="ALJ294" s="267"/>
      <c r="ALK294" s="267"/>
      <c r="ALL294" s="267"/>
      <c r="ALM294" s="267"/>
      <c r="ALN294" s="267"/>
      <c r="ALO294" s="267"/>
      <c r="ALP294" s="267"/>
      <c r="ALQ294" s="267"/>
      <c r="ALR294" s="267"/>
      <c r="ALS294" s="267"/>
      <c r="ALT294" s="267"/>
      <c r="ALU294" s="267"/>
      <c r="ALV294" s="267"/>
      <c r="ALW294" s="267"/>
      <c r="ALX294" s="267"/>
      <c r="ALY294" s="267"/>
      <c r="ALZ294" s="267"/>
      <c r="AMA294" s="267"/>
      <c r="AMB294" s="267"/>
      <c r="AMC294" s="267"/>
      <c r="AMD294" s="267"/>
      <c r="AME294" s="267"/>
      <c r="AMF294" s="267"/>
      <c r="AMG294" s="267"/>
      <c r="AMH294" s="267"/>
    </row>
    <row r="295" spans="1:1024" s="239" customFormat="1" ht="12.75">
      <c r="A295" s="1012" t="s">
        <v>2563</v>
      </c>
      <c r="B295" s="1007" t="s">
        <v>2564</v>
      </c>
      <c r="C295" s="1047">
        <v>239800000</v>
      </c>
      <c r="D295" s="1047">
        <v>18914447.600000001</v>
      </c>
      <c r="E295" s="1047">
        <v>258714447.59999999</v>
      </c>
      <c r="F295" s="1047">
        <v>172737584.97999999</v>
      </c>
      <c r="G295" s="1047">
        <v>85976862.620000005</v>
      </c>
      <c r="H295" s="1054">
        <f t="shared" si="4"/>
        <v>0.66767660864100886</v>
      </c>
      <c r="I295" s="1007"/>
      <c r="J295" s="267"/>
      <c r="K295" s="267"/>
      <c r="L295" s="267"/>
      <c r="M295" s="267"/>
      <c r="N295" s="267"/>
      <c r="O295" s="267"/>
      <c r="P295" s="267"/>
      <c r="Q295" s="267"/>
      <c r="R295" s="267"/>
      <c r="S295" s="267"/>
      <c r="T295" s="267"/>
      <c r="U295" s="267"/>
      <c r="V295" s="267"/>
      <c r="W295" s="267"/>
      <c r="X295" s="267"/>
      <c r="Y295" s="267"/>
      <c r="Z295" s="267"/>
      <c r="AA295" s="267"/>
      <c r="AB295" s="267"/>
      <c r="AC295" s="267"/>
      <c r="AD295" s="267"/>
      <c r="AE295" s="267"/>
      <c r="AF295" s="267"/>
      <c r="AG295" s="267"/>
      <c r="AH295" s="267"/>
      <c r="AI295" s="267"/>
      <c r="AJ295" s="267"/>
      <c r="AK295" s="267"/>
      <c r="AL295" s="267"/>
      <c r="AM295" s="267"/>
      <c r="AN295" s="267"/>
      <c r="AO295" s="267"/>
      <c r="AP295" s="267"/>
      <c r="AQ295" s="267"/>
      <c r="AR295" s="267"/>
      <c r="AS295" s="267"/>
      <c r="AT295" s="267"/>
      <c r="AU295" s="267"/>
      <c r="AV295" s="267"/>
      <c r="AW295" s="267"/>
      <c r="AX295" s="267"/>
      <c r="AY295" s="267"/>
      <c r="AZ295" s="267"/>
      <c r="BA295" s="267"/>
      <c r="BB295" s="267"/>
      <c r="BC295" s="267"/>
      <c r="BD295" s="267"/>
      <c r="BE295" s="267"/>
      <c r="BF295" s="267"/>
      <c r="BG295" s="267"/>
      <c r="BH295" s="267"/>
      <c r="BI295" s="267"/>
      <c r="BJ295" s="267"/>
      <c r="BK295" s="267"/>
      <c r="BL295" s="267"/>
      <c r="BM295" s="267"/>
      <c r="BN295" s="267"/>
      <c r="BO295" s="267"/>
      <c r="BP295" s="267"/>
      <c r="BQ295" s="267"/>
      <c r="BR295" s="267"/>
      <c r="BS295" s="267"/>
      <c r="BT295" s="267"/>
      <c r="BU295" s="267"/>
      <c r="BV295" s="267"/>
      <c r="BW295" s="267"/>
      <c r="BX295" s="267"/>
      <c r="BY295" s="267"/>
      <c r="BZ295" s="267"/>
      <c r="CA295" s="267"/>
      <c r="CB295" s="267"/>
      <c r="CC295" s="267"/>
      <c r="CD295" s="267"/>
      <c r="CE295" s="267"/>
      <c r="CF295" s="267"/>
      <c r="CG295" s="267"/>
      <c r="CH295" s="267"/>
      <c r="CI295" s="267"/>
      <c r="CJ295" s="267"/>
      <c r="CK295" s="267"/>
      <c r="CL295" s="267"/>
      <c r="CM295" s="267"/>
      <c r="CN295" s="267"/>
      <c r="CO295" s="267"/>
      <c r="CP295" s="267"/>
      <c r="CQ295" s="267"/>
      <c r="CR295" s="267"/>
      <c r="CS295" s="267"/>
      <c r="CT295" s="267"/>
      <c r="CU295" s="267"/>
      <c r="CV295" s="267"/>
      <c r="CW295" s="267"/>
      <c r="CX295" s="267"/>
      <c r="CY295" s="267"/>
      <c r="CZ295" s="267"/>
      <c r="DA295" s="267"/>
      <c r="DB295" s="267"/>
      <c r="DC295" s="267"/>
      <c r="DD295" s="267"/>
      <c r="DE295" s="267"/>
      <c r="DF295" s="267"/>
      <c r="DG295" s="267"/>
      <c r="DH295" s="267"/>
      <c r="DI295" s="267"/>
      <c r="DJ295" s="267"/>
      <c r="DK295" s="267"/>
      <c r="DL295" s="267"/>
      <c r="DM295" s="267"/>
      <c r="DN295" s="267"/>
      <c r="DO295" s="267"/>
      <c r="DP295" s="267"/>
      <c r="DQ295" s="267"/>
      <c r="DR295" s="267"/>
      <c r="DS295" s="267"/>
      <c r="DT295" s="267"/>
      <c r="DU295" s="267"/>
      <c r="DV295" s="267"/>
      <c r="DW295" s="267"/>
      <c r="DX295" s="267"/>
      <c r="DY295" s="267"/>
      <c r="DZ295" s="267"/>
      <c r="EA295" s="267"/>
      <c r="EB295" s="267"/>
      <c r="EC295" s="267"/>
      <c r="ED295" s="267"/>
      <c r="EE295" s="267"/>
      <c r="EF295" s="267"/>
      <c r="EG295" s="267"/>
      <c r="EH295" s="267"/>
      <c r="EI295" s="267"/>
      <c r="EJ295" s="267"/>
      <c r="EK295" s="267"/>
      <c r="EL295" s="267"/>
      <c r="EM295" s="267"/>
      <c r="EN295" s="267"/>
      <c r="EO295" s="267"/>
      <c r="EP295" s="267"/>
      <c r="EQ295" s="267"/>
      <c r="ER295" s="267"/>
      <c r="ES295" s="267"/>
      <c r="ET295" s="267"/>
      <c r="EU295" s="267"/>
      <c r="EV295" s="267"/>
      <c r="EW295" s="267"/>
      <c r="EX295" s="267"/>
      <c r="EY295" s="267"/>
      <c r="EZ295" s="267"/>
      <c r="FA295" s="267"/>
      <c r="FB295" s="267"/>
      <c r="FC295" s="267"/>
      <c r="FD295" s="267"/>
      <c r="FE295" s="267"/>
      <c r="FF295" s="267"/>
      <c r="FG295" s="267"/>
      <c r="FH295" s="267"/>
      <c r="FI295" s="267"/>
      <c r="FJ295" s="267"/>
      <c r="FK295" s="267"/>
      <c r="FL295" s="267"/>
      <c r="FM295" s="267"/>
      <c r="FN295" s="267"/>
      <c r="FO295" s="267"/>
      <c r="FP295" s="267"/>
      <c r="FQ295" s="267"/>
      <c r="FR295" s="267"/>
      <c r="FS295" s="267"/>
      <c r="FT295" s="267"/>
      <c r="FU295" s="267"/>
      <c r="FV295" s="267"/>
      <c r="FW295" s="267"/>
      <c r="FX295" s="267"/>
      <c r="FY295" s="267"/>
      <c r="FZ295" s="267"/>
      <c r="GA295" s="267"/>
      <c r="GB295" s="267"/>
      <c r="GC295" s="267"/>
      <c r="GD295" s="267"/>
      <c r="GE295" s="267"/>
      <c r="GF295" s="267"/>
      <c r="GG295" s="267"/>
      <c r="GH295" s="267"/>
      <c r="GI295" s="267"/>
      <c r="GJ295" s="267"/>
      <c r="GK295" s="267"/>
      <c r="GL295" s="267"/>
      <c r="GM295" s="267"/>
      <c r="GN295" s="267"/>
      <c r="GO295" s="267"/>
      <c r="GP295" s="267"/>
      <c r="GQ295" s="267"/>
      <c r="GR295" s="267"/>
      <c r="GS295" s="267"/>
      <c r="GT295" s="267"/>
      <c r="GU295" s="267"/>
      <c r="GV295" s="267"/>
      <c r="GW295" s="267"/>
      <c r="GX295" s="267"/>
      <c r="GY295" s="267"/>
      <c r="GZ295" s="267"/>
      <c r="HA295" s="267"/>
      <c r="HB295" s="267"/>
      <c r="HC295" s="267"/>
      <c r="HD295" s="267"/>
      <c r="HE295" s="267"/>
      <c r="HF295" s="267"/>
      <c r="HG295" s="267"/>
      <c r="HH295" s="267"/>
      <c r="HI295" s="267"/>
      <c r="HJ295" s="267"/>
      <c r="HK295" s="267"/>
      <c r="HL295" s="267"/>
      <c r="HM295" s="267"/>
      <c r="HN295" s="267"/>
      <c r="HO295" s="267"/>
      <c r="HP295" s="267"/>
      <c r="HQ295" s="267"/>
      <c r="HR295" s="267"/>
      <c r="HS295" s="267"/>
      <c r="HT295" s="267"/>
      <c r="HU295" s="267"/>
      <c r="HV295" s="267"/>
      <c r="HW295" s="267"/>
      <c r="HX295" s="267"/>
      <c r="HY295" s="267"/>
      <c r="HZ295" s="267"/>
      <c r="IA295" s="267"/>
      <c r="IB295" s="267"/>
      <c r="IC295" s="267"/>
      <c r="ID295" s="267"/>
      <c r="IE295" s="267"/>
      <c r="IF295" s="267"/>
      <c r="IG295" s="267"/>
      <c r="IH295" s="267"/>
      <c r="II295" s="267"/>
      <c r="IJ295" s="267"/>
      <c r="IK295" s="267"/>
      <c r="IL295" s="267"/>
      <c r="IM295" s="267"/>
      <c r="IN295" s="267"/>
      <c r="IO295" s="267"/>
      <c r="IP295" s="267"/>
      <c r="IQ295" s="267"/>
      <c r="IR295" s="267"/>
      <c r="IS295" s="267"/>
      <c r="IT295" s="267"/>
      <c r="IU295" s="267"/>
      <c r="IV295" s="267"/>
      <c r="IW295" s="267"/>
      <c r="IX295" s="267"/>
      <c r="IY295" s="267"/>
      <c r="IZ295" s="267"/>
      <c r="JA295" s="267"/>
      <c r="JB295" s="267"/>
      <c r="JC295" s="267"/>
      <c r="JD295" s="267"/>
      <c r="JE295" s="267"/>
      <c r="JF295" s="267"/>
      <c r="JG295" s="267"/>
      <c r="JH295" s="267"/>
      <c r="JI295" s="267"/>
      <c r="JJ295" s="267"/>
      <c r="JK295" s="267"/>
      <c r="JL295" s="267"/>
      <c r="JM295" s="267"/>
      <c r="JN295" s="267"/>
      <c r="JO295" s="267"/>
      <c r="JP295" s="267"/>
      <c r="JQ295" s="267"/>
      <c r="JR295" s="267"/>
      <c r="JS295" s="267"/>
      <c r="JT295" s="267"/>
      <c r="JU295" s="267"/>
      <c r="JV295" s="267"/>
      <c r="JW295" s="267"/>
      <c r="JX295" s="267"/>
      <c r="JY295" s="267"/>
      <c r="JZ295" s="267"/>
      <c r="KA295" s="267"/>
      <c r="KB295" s="267"/>
      <c r="KC295" s="267"/>
      <c r="KD295" s="267"/>
      <c r="KE295" s="267"/>
      <c r="KF295" s="267"/>
      <c r="KG295" s="267"/>
      <c r="KH295" s="267"/>
      <c r="KI295" s="267"/>
      <c r="KJ295" s="267"/>
      <c r="KK295" s="267"/>
      <c r="KL295" s="267"/>
      <c r="KM295" s="267"/>
      <c r="KN295" s="267"/>
      <c r="KO295" s="267"/>
      <c r="KP295" s="267"/>
      <c r="KQ295" s="267"/>
      <c r="KR295" s="267"/>
      <c r="KS295" s="267"/>
      <c r="KT295" s="267"/>
      <c r="KU295" s="267"/>
      <c r="KV295" s="267"/>
      <c r="KW295" s="267"/>
      <c r="KX295" s="267"/>
      <c r="KY295" s="267"/>
      <c r="KZ295" s="267"/>
      <c r="LA295" s="267"/>
      <c r="LB295" s="267"/>
      <c r="LC295" s="267"/>
      <c r="LD295" s="267"/>
      <c r="LE295" s="267"/>
      <c r="LF295" s="267"/>
      <c r="LG295" s="267"/>
      <c r="LH295" s="267"/>
      <c r="LI295" s="267"/>
      <c r="LJ295" s="267"/>
      <c r="LK295" s="267"/>
      <c r="LL295" s="267"/>
      <c r="LM295" s="267"/>
      <c r="LN295" s="267"/>
      <c r="LO295" s="267"/>
      <c r="LP295" s="267"/>
      <c r="LQ295" s="267"/>
      <c r="LR295" s="267"/>
      <c r="LS295" s="267"/>
      <c r="LT295" s="267"/>
      <c r="LU295" s="267"/>
      <c r="LV295" s="267"/>
      <c r="LW295" s="267"/>
      <c r="LX295" s="267"/>
      <c r="LY295" s="267"/>
      <c r="LZ295" s="267"/>
      <c r="MA295" s="267"/>
      <c r="MB295" s="267"/>
      <c r="MC295" s="267"/>
      <c r="MD295" s="267"/>
      <c r="ME295" s="267"/>
      <c r="MF295" s="267"/>
      <c r="MG295" s="267"/>
      <c r="MH295" s="267"/>
      <c r="MI295" s="267"/>
      <c r="MJ295" s="267"/>
      <c r="MK295" s="267"/>
      <c r="ML295" s="267"/>
      <c r="MM295" s="267"/>
      <c r="MN295" s="267"/>
      <c r="MO295" s="267"/>
      <c r="MP295" s="267"/>
      <c r="MQ295" s="267"/>
      <c r="MR295" s="267"/>
      <c r="MS295" s="267"/>
      <c r="MT295" s="267"/>
      <c r="MU295" s="267"/>
      <c r="MV295" s="267"/>
      <c r="MW295" s="267"/>
      <c r="MX295" s="267"/>
      <c r="MY295" s="267"/>
      <c r="MZ295" s="267"/>
      <c r="NA295" s="267"/>
      <c r="NB295" s="267"/>
      <c r="NC295" s="267"/>
      <c r="ND295" s="267"/>
      <c r="NE295" s="267"/>
      <c r="NF295" s="267"/>
      <c r="NG295" s="267"/>
      <c r="NH295" s="267"/>
      <c r="NI295" s="267"/>
      <c r="NJ295" s="267"/>
      <c r="NK295" s="267"/>
      <c r="NL295" s="267"/>
      <c r="NM295" s="267"/>
      <c r="NN295" s="267"/>
      <c r="NO295" s="267"/>
      <c r="NP295" s="267"/>
      <c r="NQ295" s="267"/>
      <c r="NR295" s="267"/>
      <c r="NS295" s="267"/>
      <c r="NT295" s="267"/>
      <c r="NU295" s="267"/>
      <c r="NV295" s="267"/>
      <c r="NW295" s="267"/>
      <c r="NX295" s="267"/>
      <c r="NY295" s="267"/>
      <c r="NZ295" s="267"/>
      <c r="OA295" s="267"/>
      <c r="OB295" s="267"/>
      <c r="OC295" s="267"/>
      <c r="OD295" s="267"/>
      <c r="OE295" s="267"/>
      <c r="OF295" s="267"/>
      <c r="OG295" s="267"/>
      <c r="OH295" s="267"/>
      <c r="OI295" s="267"/>
      <c r="OJ295" s="267"/>
      <c r="OK295" s="267"/>
      <c r="OL295" s="267"/>
      <c r="OM295" s="267"/>
      <c r="ON295" s="267"/>
      <c r="OO295" s="267"/>
      <c r="OP295" s="267"/>
      <c r="OQ295" s="267"/>
      <c r="OR295" s="267"/>
      <c r="OS295" s="267"/>
      <c r="OT295" s="267"/>
      <c r="OU295" s="267"/>
      <c r="OV295" s="267"/>
      <c r="OW295" s="267"/>
      <c r="OX295" s="267"/>
      <c r="OY295" s="267"/>
      <c r="OZ295" s="267"/>
      <c r="PA295" s="267"/>
      <c r="PB295" s="267"/>
      <c r="PC295" s="267"/>
      <c r="PD295" s="267"/>
      <c r="PE295" s="267"/>
      <c r="PF295" s="267"/>
      <c r="PG295" s="267"/>
      <c r="PH295" s="267"/>
      <c r="PI295" s="267"/>
      <c r="PJ295" s="267"/>
      <c r="PK295" s="267"/>
      <c r="PL295" s="267"/>
      <c r="PM295" s="267"/>
      <c r="PN295" s="267"/>
      <c r="PO295" s="267"/>
      <c r="PP295" s="267"/>
      <c r="PQ295" s="267"/>
      <c r="PR295" s="267"/>
      <c r="PS295" s="267"/>
      <c r="PT295" s="267"/>
      <c r="PU295" s="267"/>
      <c r="PV295" s="267"/>
      <c r="PW295" s="267"/>
      <c r="PX295" s="267"/>
      <c r="PY295" s="267"/>
      <c r="PZ295" s="267"/>
      <c r="QA295" s="267"/>
      <c r="QB295" s="267"/>
      <c r="QC295" s="267"/>
      <c r="QD295" s="267"/>
      <c r="QE295" s="267"/>
      <c r="QF295" s="267"/>
      <c r="QG295" s="267"/>
      <c r="QH295" s="267"/>
      <c r="QI295" s="267"/>
      <c r="QJ295" s="267"/>
      <c r="QK295" s="267"/>
      <c r="QL295" s="267"/>
      <c r="QM295" s="267"/>
      <c r="QN295" s="267"/>
      <c r="QO295" s="267"/>
      <c r="QP295" s="267"/>
      <c r="QQ295" s="267"/>
      <c r="QR295" s="267"/>
      <c r="QS295" s="267"/>
      <c r="QT295" s="267"/>
      <c r="QU295" s="267"/>
      <c r="QV295" s="267"/>
      <c r="QW295" s="267"/>
      <c r="QX295" s="267"/>
      <c r="QY295" s="267"/>
      <c r="QZ295" s="267"/>
      <c r="RA295" s="267"/>
      <c r="RB295" s="267"/>
      <c r="RC295" s="267"/>
      <c r="RD295" s="267"/>
      <c r="RE295" s="267"/>
      <c r="RF295" s="267"/>
      <c r="RG295" s="267"/>
      <c r="RH295" s="267"/>
      <c r="RI295" s="267"/>
      <c r="RJ295" s="267"/>
      <c r="RK295" s="267"/>
      <c r="RL295" s="267"/>
      <c r="RM295" s="267"/>
      <c r="RN295" s="267"/>
      <c r="RO295" s="267"/>
      <c r="RP295" s="267"/>
      <c r="RQ295" s="267"/>
      <c r="RR295" s="267"/>
      <c r="RS295" s="267"/>
      <c r="RT295" s="267"/>
      <c r="RU295" s="267"/>
      <c r="RV295" s="267"/>
      <c r="RW295" s="267"/>
      <c r="RX295" s="267"/>
      <c r="RY295" s="267"/>
      <c r="RZ295" s="267"/>
      <c r="SA295" s="267"/>
      <c r="SB295" s="267"/>
      <c r="SC295" s="267"/>
      <c r="SD295" s="267"/>
      <c r="SE295" s="267"/>
      <c r="SF295" s="267"/>
      <c r="SG295" s="267"/>
      <c r="SH295" s="267"/>
      <c r="SI295" s="267"/>
      <c r="SJ295" s="267"/>
      <c r="SK295" s="267"/>
      <c r="SL295" s="267"/>
      <c r="SM295" s="267"/>
      <c r="SN295" s="267"/>
      <c r="SO295" s="267"/>
      <c r="SP295" s="267"/>
      <c r="SQ295" s="267"/>
      <c r="SR295" s="267"/>
      <c r="SS295" s="267"/>
      <c r="ST295" s="267"/>
      <c r="SU295" s="267"/>
      <c r="SV295" s="267"/>
      <c r="SW295" s="267"/>
      <c r="SX295" s="267"/>
      <c r="SY295" s="267"/>
      <c r="SZ295" s="267"/>
      <c r="TA295" s="267"/>
      <c r="TB295" s="267"/>
      <c r="TC295" s="267"/>
      <c r="TD295" s="267"/>
      <c r="TE295" s="267"/>
      <c r="TF295" s="267"/>
      <c r="TG295" s="267"/>
      <c r="TH295" s="267"/>
      <c r="TI295" s="267"/>
      <c r="TJ295" s="267"/>
      <c r="TK295" s="267"/>
      <c r="TL295" s="267"/>
      <c r="TM295" s="267"/>
      <c r="TN295" s="267"/>
      <c r="TO295" s="267"/>
      <c r="TP295" s="267"/>
      <c r="TQ295" s="267"/>
      <c r="TR295" s="267"/>
      <c r="TS295" s="267"/>
      <c r="TT295" s="267"/>
      <c r="TU295" s="267"/>
      <c r="TV295" s="267"/>
      <c r="TW295" s="267"/>
      <c r="TX295" s="267"/>
      <c r="TY295" s="267"/>
      <c r="TZ295" s="267"/>
      <c r="UA295" s="267"/>
      <c r="UB295" s="267"/>
      <c r="UC295" s="267"/>
      <c r="UD295" s="267"/>
      <c r="UE295" s="267"/>
      <c r="UF295" s="267"/>
      <c r="UG295" s="267"/>
      <c r="UH295" s="267"/>
      <c r="UI295" s="267"/>
      <c r="UJ295" s="267"/>
      <c r="UK295" s="267"/>
      <c r="UL295" s="267"/>
      <c r="UM295" s="267"/>
      <c r="UN295" s="267"/>
      <c r="UO295" s="267"/>
      <c r="UP295" s="267"/>
      <c r="UQ295" s="267"/>
      <c r="UR295" s="267"/>
      <c r="US295" s="267"/>
      <c r="UT295" s="267"/>
      <c r="UU295" s="267"/>
      <c r="UV295" s="267"/>
      <c r="UW295" s="267"/>
      <c r="UX295" s="267"/>
      <c r="UY295" s="267"/>
      <c r="UZ295" s="267"/>
      <c r="VA295" s="267"/>
      <c r="VB295" s="267"/>
      <c r="VC295" s="267"/>
      <c r="VD295" s="267"/>
      <c r="VE295" s="267"/>
      <c r="VF295" s="267"/>
      <c r="VG295" s="267"/>
      <c r="VH295" s="267"/>
      <c r="VI295" s="267"/>
      <c r="VJ295" s="267"/>
      <c r="VK295" s="267"/>
      <c r="VL295" s="267"/>
      <c r="VM295" s="267"/>
      <c r="VN295" s="267"/>
      <c r="VO295" s="267"/>
      <c r="VP295" s="267"/>
      <c r="VQ295" s="267"/>
      <c r="VR295" s="267"/>
      <c r="VS295" s="267"/>
      <c r="VT295" s="267"/>
      <c r="VU295" s="267"/>
      <c r="VV295" s="267"/>
      <c r="VW295" s="267"/>
      <c r="VX295" s="267"/>
      <c r="VY295" s="267"/>
      <c r="VZ295" s="267"/>
      <c r="WA295" s="267"/>
      <c r="WB295" s="267"/>
      <c r="WC295" s="267"/>
      <c r="WD295" s="267"/>
      <c r="WE295" s="267"/>
      <c r="WF295" s="267"/>
      <c r="WG295" s="267"/>
      <c r="WH295" s="267"/>
      <c r="WI295" s="267"/>
      <c r="WJ295" s="267"/>
      <c r="WK295" s="267"/>
      <c r="WL295" s="267"/>
      <c r="WM295" s="267"/>
      <c r="WN295" s="267"/>
      <c r="WO295" s="267"/>
      <c r="WP295" s="267"/>
      <c r="WQ295" s="267"/>
      <c r="WR295" s="267"/>
      <c r="WS295" s="267"/>
      <c r="WT295" s="267"/>
      <c r="WU295" s="267"/>
      <c r="WV295" s="267"/>
      <c r="WW295" s="267"/>
      <c r="WX295" s="267"/>
      <c r="WY295" s="267"/>
      <c r="WZ295" s="267"/>
      <c r="XA295" s="267"/>
      <c r="XB295" s="267"/>
      <c r="XC295" s="267"/>
      <c r="XD295" s="267"/>
      <c r="XE295" s="267"/>
      <c r="XF295" s="267"/>
      <c r="XG295" s="267"/>
      <c r="XH295" s="267"/>
      <c r="XI295" s="267"/>
      <c r="XJ295" s="267"/>
      <c r="XK295" s="267"/>
      <c r="XL295" s="267"/>
      <c r="XM295" s="267"/>
      <c r="XN295" s="267"/>
      <c r="XO295" s="267"/>
      <c r="XP295" s="267"/>
      <c r="XQ295" s="267"/>
      <c r="XR295" s="267"/>
      <c r="XS295" s="267"/>
      <c r="XT295" s="267"/>
      <c r="XU295" s="267"/>
      <c r="XV295" s="267"/>
      <c r="XW295" s="267"/>
      <c r="XX295" s="267"/>
      <c r="XY295" s="267"/>
      <c r="XZ295" s="267"/>
      <c r="YA295" s="267"/>
      <c r="YB295" s="267"/>
      <c r="YC295" s="267"/>
      <c r="YD295" s="267"/>
      <c r="YE295" s="267"/>
      <c r="YF295" s="267"/>
      <c r="YG295" s="267"/>
      <c r="YH295" s="267"/>
      <c r="YI295" s="267"/>
      <c r="YJ295" s="267"/>
      <c r="YK295" s="267"/>
      <c r="YL295" s="267"/>
      <c r="YM295" s="267"/>
      <c r="YN295" s="267"/>
      <c r="YO295" s="267"/>
      <c r="YP295" s="267"/>
      <c r="YQ295" s="267"/>
      <c r="YR295" s="267"/>
      <c r="YS295" s="267"/>
      <c r="YT295" s="267"/>
      <c r="YU295" s="267"/>
      <c r="YV295" s="267"/>
      <c r="YW295" s="267"/>
      <c r="YX295" s="267"/>
      <c r="YY295" s="267"/>
      <c r="YZ295" s="267"/>
      <c r="ZA295" s="267"/>
      <c r="ZB295" s="267"/>
      <c r="ZC295" s="267"/>
      <c r="ZD295" s="267"/>
      <c r="ZE295" s="267"/>
      <c r="ZF295" s="267"/>
      <c r="ZG295" s="267"/>
      <c r="ZH295" s="267"/>
      <c r="ZI295" s="267"/>
      <c r="ZJ295" s="267"/>
      <c r="ZK295" s="267"/>
      <c r="ZL295" s="267"/>
      <c r="ZM295" s="267"/>
      <c r="ZN295" s="267"/>
      <c r="ZO295" s="267"/>
      <c r="ZP295" s="267"/>
      <c r="ZQ295" s="267"/>
      <c r="ZR295" s="267"/>
      <c r="ZS295" s="267"/>
      <c r="ZT295" s="267"/>
      <c r="ZU295" s="267"/>
      <c r="ZV295" s="267"/>
      <c r="ZW295" s="267"/>
      <c r="ZX295" s="267"/>
      <c r="ZY295" s="267"/>
      <c r="ZZ295" s="267"/>
      <c r="AAA295" s="267"/>
      <c r="AAB295" s="267"/>
      <c r="AAC295" s="267"/>
      <c r="AAD295" s="267"/>
      <c r="AAE295" s="267"/>
      <c r="AAF295" s="267"/>
      <c r="AAG295" s="267"/>
      <c r="AAH295" s="267"/>
      <c r="AAI295" s="267"/>
      <c r="AAJ295" s="267"/>
      <c r="AAK295" s="267"/>
      <c r="AAL295" s="267"/>
      <c r="AAM295" s="267"/>
      <c r="AAN295" s="267"/>
      <c r="AAO295" s="267"/>
      <c r="AAP295" s="267"/>
      <c r="AAQ295" s="267"/>
      <c r="AAR295" s="267"/>
      <c r="AAS295" s="267"/>
      <c r="AAT295" s="267"/>
      <c r="AAU295" s="267"/>
      <c r="AAV295" s="267"/>
      <c r="AAW295" s="267"/>
      <c r="AAX295" s="267"/>
      <c r="AAY295" s="267"/>
      <c r="AAZ295" s="267"/>
      <c r="ABA295" s="267"/>
      <c r="ABB295" s="267"/>
      <c r="ABC295" s="267"/>
      <c r="ABD295" s="267"/>
      <c r="ABE295" s="267"/>
      <c r="ABF295" s="267"/>
      <c r="ABG295" s="267"/>
      <c r="ABH295" s="267"/>
      <c r="ABI295" s="267"/>
      <c r="ABJ295" s="267"/>
      <c r="ABK295" s="267"/>
      <c r="ABL295" s="267"/>
      <c r="ABM295" s="267"/>
      <c r="ABN295" s="267"/>
      <c r="ABO295" s="267"/>
      <c r="ABP295" s="267"/>
      <c r="ABQ295" s="267"/>
      <c r="ABR295" s="267"/>
      <c r="ABS295" s="267"/>
      <c r="ABT295" s="267"/>
      <c r="ABU295" s="267"/>
      <c r="ABV295" s="267"/>
      <c r="ABW295" s="267"/>
      <c r="ABX295" s="267"/>
      <c r="ABY295" s="267"/>
      <c r="ABZ295" s="267"/>
      <c r="ACA295" s="267"/>
      <c r="ACB295" s="267"/>
      <c r="ACC295" s="267"/>
      <c r="ACD295" s="267"/>
      <c r="ACE295" s="267"/>
      <c r="ACF295" s="267"/>
      <c r="ACG295" s="267"/>
      <c r="ACH295" s="267"/>
      <c r="ACI295" s="267"/>
      <c r="ACJ295" s="267"/>
      <c r="ACK295" s="267"/>
      <c r="ACL295" s="267"/>
      <c r="ACM295" s="267"/>
      <c r="ACN295" s="267"/>
      <c r="ACO295" s="267"/>
      <c r="ACP295" s="267"/>
      <c r="ACQ295" s="267"/>
      <c r="ACR295" s="267"/>
      <c r="ACS295" s="267"/>
      <c r="ACT295" s="267"/>
      <c r="ACU295" s="267"/>
      <c r="ACV295" s="267"/>
      <c r="ACW295" s="267"/>
      <c r="ACX295" s="267"/>
      <c r="ACY295" s="267"/>
      <c r="ACZ295" s="267"/>
      <c r="ADA295" s="267"/>
      <c r="ADB295" s="267"/>
      <c r="ADC295" s="267"/>
      <c r="ADD295" s="267"/>
      <c r="ADE295" s="267"/>
      <c r="ADF295" s="267"/>
      <c r="ADG295" s="267"/>
      <c r="ADH295" s="267"/>
      <c r="ADI295" s="267"/>
      <c r="ADJ295" s="267"/>
      <c r="ADK295" s="267"/>
      <c r="ADL295" s="267"/>
      <c r="ADM295" s="267"/>
      <c r="ADN295" s="267"/>
      <c r="ADO295" s="267"/>
      <c r="ADP295" s="267"/>
      <c r="ADQ295" s="267"/>
      <c r="ADR295" s="267"/>
      <c r="ADS295" s="267"/>
      <c r="ADT295" s="267"/>
      <c r="ADU295" s="267"/>
      <c r="ADV295" s="267"/>
      <c r="ADW295" s="267"/>
      <c r="ADX295" s="267"/>
      <c r="ADY295" s="267"/>
      <c r="ADZ295" s="267"/>
      <c r="AEA295" s="267"/>
      <c r="AEB295" s="267"/>
      <c r="AEC295" s="267"/>
      <c r="AED295" s="267"/>
      <c r="AEE295" s="267"/>
      <c r="AEF295" s="267"/>
      <c r="AEG295" s="267"/>
      <c r="AEH295" s="267"/>
      <c r="AEI295" s="267"/>
      <c r="AEJ295" s="267"/>
      <c r="AEK295" s="267"/>
      <c r="AEL295" s="267"/>
      <c r="AEM295" s="267"/>
      <c r="AEN295" s="267"/>
      <c r="AEO295" s="267"/>
      <c r="AEP295" s="267"/>
      <c r="AEQ295" s="267"/>
      <c r="AER295" s="267"/>
      <c r="AES295" s="267"/>
      <c r="AET295" s="267"/>
      <c r="AEU295" s="267"/>
      <c r="AEV295" s="267"/>
      <c r="AEW295" s="267"/>
      <c r="AEX295" s="267"/>
      <c r="AEY295" s="267"/>
      <c r="AEZ295" s="267"/>
      <c r="AFA295" s="267"/>
      <c r="AFB295" s="267"/>
      <c r="AFC295" s="267"/>
      <c r="AFD295" s="267"/>
      <c r="AFE295" s="267"/>
      <c r="AFF295" s="267"/>
      <c r="AFG295" s="267"/>
      <c r="AFH295" s="267"/>
      <c r="AFI295" s="267"/>
      <c r="AFJ295" s="267"/>
      <c r="AFK295" s="267"/>
      <c r="AFL295" s="267"/>
      <c r="AFM295" s="267"/>
      <c r="AFN295" s="267"/>
      <c r="AFO295" s="267"/>
      <c r="AFP295" s="267"/>
      <c r="AFQ295" s="267"/>
      <c r="AFR295" s="267"/>
      <c r="AFS295" s="267"/>
      <c r="AFT295" s="267"/>
      <c r="AFU295" s="267"/>
      <c r="AFV295" s="267"/>
      <c r="AFW295" s="267"/>
      <c r="AFX295" s="267"/>
      <c r="AFY295" s="267"/>
      <c r="AFZ295" s="267"/>
      <c r="AGA295" s="267"/>
      <c r="AGB295" s="267"/>
      <c r="AGC295" s="267"/>
      <c r="AGD295" s="267"/>
      <c r="AGE295" s="267"/>
      <c r="AGF295" s="267"/>
      <c r="AGG295" s="267"/>
      <c r="AGH295" s="267"/>
      <c r="AGI295" s="267"/>
      <c r="AGJ295" s="267"/>
      <c r="AGK295" s="267"/>
      <c r="AGL295" s="267"/>
      <c r="AGM295" s="267"/>
      <c r="AGN295" s="267"/>
      <c r="AGO295" s="267"/>
      <c r="AGP295" s="267"/>
      <c r="AGQ295" s="267"/>
      <c r="AGR295" s="267"/>
      <c r="AGS295" s="267"/>
      <c r="AGT295" s="267"/>
      <c r="AGU295" s="267"/>
      <c r="AGV295" s="267"/>
      <c r="AGW295" s="267"/>
      <c r="AGX295" s="267"/>
      <c r="AGY295" s="267"/>
      <c r="AGZ295" s="267"/>
      <c r="AHA295" s="267"/>
      <c r="AHB295" s="267"/>
      <c r="AHC295" s="267"/>
      <c r="AHD295" s="267"/>
      <c r="AHE295" s="267"/>
      <c r="AHF295" s="267"/>
      <c r="AHG295" s="267"/>
      <c r="AHH295" s="267"/>
      <c r="AHI295" s="267"/>
      <c r="AHJ295" s="267"/>
      <c r="AHK295" s="267"/>
      <c r="AHL295" s="267"/>
      <c r="AHM295" s="267"/>
      <c r="AHN295" s="267"/>
      <c r="AHO295" s="267"/>
      <c r="AHP295" s="267"/>
      <c r="AHQ295" s="267"/>
      <c r="AHR295" s="267"/>
      <c r="AHS295" s="267"/>
      <c r="AHT295" s="267"/>
      <c r="AHU295" s="267"/>
      <c r="AHV295" s="267"/>
      <c r="AHW295" s="267"/>
      <c r="AHX295" s="267"/>
      <c r="AHY295" s="267"/>
      <c r="AHZ295" s="267"/>
      <c r="AIA295" s="267"/>
      <c r="AIB295" s="267"/>
      <c r="AIC295" s="267"/>
      <c r="AID295" s="267"/>
      <c r="AIE295" s="267"/>
      <c r="AIF295" s="267"/>
      <c r="AIG295" s="267"/>
      <c r="AIH295" s="267"/>
      <c r="AII295" s="267"/>
      <c r="AIJ295" s="267"/>
      <c r="AIK295" s="267"/>
      <c r="AIL295" s="267"/>
      <c r="AIM295" s="267"/>
      <c r="AIN295" s="267"/>
      <c r="AIO295" s="267"/>
      <c r="AIP295" s="267"/>
      <c r="AIQ295" s="267"/>
      <c r="AIR295" s="267"/>
      <c r="AIS295" s="267"/>
      <c r="AIT295" s="267"/>
      <c r="AIU295" s="267"/>
      <c r="AIV295" s="267"/>
      <c r="AIW295" s="267"/>
      <c r="AIX295" s="267"/>
      <c r="AIY295" s="267"/>
      <c r="AIZ295" s="267"/>
      <c r="AJA295" s="267"/>
      <c r="AJB295" s="267"/>
      <c r="AJC295" s="267"/>
      <c r="AJD295" s="267"/>
      <c r="AJE295" s="267"/>
      <c r="AJF295" s="267"/>
      <c r="AJG295" s="267"/>
      <c r="AJH295" s="267"/>
      <c r="AJI295" s="267"/>
      <c r="AJJ295" s="267"/>
      <c r="AJK295" s="267"/>
      <c r="AJL295" s="267"/>
      <c r="AJM295" s="267"/>
      <c r="AJN295" s="267"/>
      <c r="AJO295" s="267"/>
      <c r="AJP295" s="267"/>
      <c r="AJQ295" s="267"/>
      <c r="AJR295" s="267"/>
      <c r="AJS295" s="267"/>
      <c r="AJT295" s="267"/>
      <c r="AJU295" s="267"/>
      <c r="AJV295" s="267"/>
      <c r="AJW295" s="267"/>
      <c r="AJX295" s="267"/>
      <c r="AJY295" s="267"/>
      <c r="AJZ295" s="267"/>
      <c r="AKA295" s="267"/>
      <c r="AKB295" s="267"/>
      <c r="AKC295" s="267"/>
      <c r="AKD295" s="267"/>
      <c r="AKE295" s="267"/>
      <c r="AKF295" s="267"/>
      <c r="AKG295" s="267"/>
      <c r="AKH295" s="267"/>
      <c r="AKI295" s="267"/>
      <c r="AKJ295" s="267"/>
      <c r="AKK295" s="267"/>
      <c r="AKL295" s="267"/>
      <c r="AKM295" s="267"/>
      <c r="AKN295" s="267"/>
      <c r="AKO295" s="267"/>
      <c r="AKP295" s="267"/>
      <c r="AKQ295" s="267"/>
      <c r="AKR295" s="267"/>
      <c r="AKS295" s="267"/>
      <c r="AKT295" s="267"/>
      <c r="AKU295" s="267"/>
      <c r="AKV295" s="267"/>
      <c r="AKW295" s="267"/>
      <c r="AKX295" s="267"/>
      <c r="AKY295" s="267"/>
      <c r="AKZ295" s="267"/>
      <c r="ALA295" s="267"/>
      <c r="ALB295" s="267"/>
      <c r="ALC295" s="267"/>
      <c r="ALD295" s="267"/>
      <c r="ALE295" s="267"/>
      <c r="ALF295" s="267"/>
      <c r="ALG295" s="267"/>
      <c r="ALH295" s="267"/>
      <c r="ALI295" s="267"/>
      <c r="ALJ295" s="267"/>
      <c r="ALK295" s="267"/>
      <c r="ALL295" s="267"/>
      <c r="ALM295" s="267"/>
      <c r="ALN295" s="267"/>
      <c r="ALO295" s="267"/>
      <c r="ALP295" s="267"/>
      <c r="ALQ295" s="267"/>
      <c r="ALR295" s="267"/>
      <c r="ALS295" s="267"/>
      <c r="ALT295" s="267"/>
      <c r="ALU295" s="267"/>
      <c r="ALV295" s="267"/>
      <c r="ALW295" s="267"/>
      <c r="ALX295" s="267"/>
      <c r="ALY295" s="267"/>
      <c r="ALZ295" s="267"/>
      <c r="AMA295" s="267"/>
      <c r="AMB295" s="267"/>
      <c r="AMC295" s="267"/>
      <c r="AMD295" s="267"/>
      <c r="AME295" s="267"/>
      <c r="AMF295" s="267"/>
      <c r="AMG295" s="267"/>
      <c r="AMH295" s="267"/>
    </row>
    <row r="296" spans="1:1024" s="239" customFormat="1" ht="12.75">
      <c r="A296" s="1012" t="s">
        <v>2565</v>
      </c>
      <c r="B296" s="1007" t="s">
        <v>2566</v>
      </c>
      <c r="C296" s="1047">
        <v>108800000</v>
      </c>
      <c r="D296" s="1047">
        <v>71584446.790000007</v>
      </c>
      <c r="E296" s="1047">
        <v>180384446.78999999</v>
      </c>
      <c r="F296" s="1047">
        <v>151038276.44999999</v>
      </c>
      <c r="G296" s="1047">
        <v>29346170.34</v>
      </c>
      <c r="H296" s="1054">
        <f t="shared" si="4"/>
        <v>0.8373131893451754</v>
      </c>
      <c r="I296" s="1007"/>
      <c r="J296" s="267"/>
      <c r="K296" s="267"/>
      <c r="L296" s="267"/>
      <c r="M296" s="267"/>
      <c r="N296" s="267"/>
      <c r="O296" s="267"/>
      <c r="P296" s="267"/>
      <c r="Q296" s="267"/>
      <c r="R296" s="267"/>
      <c r="S296" s="267"/>
      <c r="T296" s="267"/>
      <c r="U296" s="267"/>
      <c r="V296" s="267"/>
      <c r="W296" s="267"/>
      <c r="X296" s="267"/>
      <c r="Y296" s="267"/>
      <c r="Z296" s="267"/>
      <c r="AA296" s="267"/>
      <c r="AB296" s="267"/>
      <c r="AC296" s="267"/>
      <c r="AD296" s="267"/>
      <c r="AE296" s="267"/>
      <c r="AF296" s="267"/>
      <c r="AG296" s="267"/>
      <c r="AH296" s="267"/>
      <c r="AI296" s="267"/>
      <c r="AJ296" s="267"/>
      <c r="AK296" s="267"/>
      <c r="AL296" s="267"/>
      <c r="AM296" s="267"/>
      <c r="AN296" s="267"/>
      <c r="AO296" s="267"/>
      <c r="AP296" s="267"/>
      <c r="AQ296" s="267"/>
      <c r="AR296" s="267"/>
      <c r="AS296" s="267"/>
      <c r="AT296" s="267"/>
      <c r="AU296" s="267"/>
      <c r="AV296" s="267"/>
      <c r="AW296" s="267"/>
      <c r="AX296" s="267"/>
      <c r="AY296" s="267"/>
      <c r="AZ296" s="267"/>
      <c r="BA296" s="267"/>
      <c r="BB296" s="267"/>
      <c r="BC296" s="267"/>
      <c r="BD296" s="267"/>
      <c r="BE296" s="267"/>
      <c r="BF296" s="267"/>
      <c r="BG296" s="267"/>
      <c r="BH296" s="267"/>
      <c r="BI296" s="267"/>
      <c r="BJ296" s="267"/>
      <c r="BK296" s="267"/>
      <c r="BL296" s="267"/>
      <c r="BM296" s="267"/>
      <c r="BN296" s="267"/>
      <c r="BO296" s="267"/>
      <c r="BP296" s="267"/>
      <c r="BQ296" s="267"/>
      <c r="BR296" s="267"/>
      <c r="BS296" s="267"/>
      <c r="BT296" s="267"/>
      <c r="BU296" s="267"/>
      <c r="BV296" s="267"/>
      <c r="BW296" s="267"/>
      <c r="BX296" s="267"/>
      <c r="BY296" s="267"/>
      <c r="BZ296" s="267"/>
      <c r="CA296" s="267"/>
      <c r="CB296" s="267"/>
      <c r="CC296" s="267"/>
      <c r="CD296" s="267"/>
      <c r="CE296" s="267"/>
      <c r="CF296" s="267"/>
      <c r="CG296" s="267"/>
      <c r="CH296" s="267"/>
      <c r="CI296" s="267"/>
      <c r="CJ296" s="267"/>
      <c r="CK296" s="267"/>
      <c r="CL296" s="267"/>
      <c r="CM296" s="267"/>
      <c r="CN296" s="267"/>
      <c r="CO296" s="267"/>
      <c r="CP296" s="267"/>
      <c r="CQ296" s="267"/>
      <c r="CR296" s="267"/>
      <c r="CS296" s="267"/>
      <c r="CT296" s="267"/>
      <c r="CU296" s="267"/>
      <c r="CV296" s="267"/>
      <c r="CW296" s="267"/>
      <c r="CX296" s="267"/>
      <c r="CY296" s="267"/>
      <c r="CZ296" s="267"/>
      <c r="DA296" s="267"/>
      <c r="DB296" s="267"/>
      <c r="DC296" s="267"/>
      <c r="DD296" s="267"/>
      <c r="DE296" s="267"/>
      <c r="DF296" s="267"/>
      <c r="DG296" s="267"/>
      <c r="DH296" s="267"/>
      <c r="DI296" s="267"/>
      <c r="DJ296" s="267"/>
      <c r="DK296" s="267"/>
      <c r="DL296" s="267"/>
      <c r="DM296" s="267"/>
      <c r="DN296" s="267"/>
      <c r="DO296" s="267"/>
      <c r="DP296" s="267"/>
      <c r="DQ296" s="267"/>
      <c r="DR296" s="267"/>
      <c r="DS296" s="267"/>
      <c r="DT296" s="267"/>
      <c r="DU296" s="267"/>
      <c r="DV296" s="267"/>
      <c r="DW296" s="267"/>
      <c r="DX296" s="267"/>
      <c r="DY296" s="267"/>
      <c r="DZ296" s="267"/>
      <c r="EA296" s="267"/>
      <c r="EB296" s="267"/>
      <c r="EC296" s="267"/>
      <c r="ED296" s="267"/>
      <c r="EE296" s="267"/>
      <c r="EF296" s="267"/>
      <c r="EG296" s="267"/>
      <c r="EH296" s="267"/>
      <c r="EI296" s="267"/>
      <c r="EJ296" s="267"/>
      <c r="EK296" s="267"/>
      <c r="EL296" s="267"/>
      <c r="EM296" s="267"/>
      <c r="EN296" s="267"/>
      <c r="EO296" s="267"/>
      <c r="EP296" s="267"/>
      <c r="EQ296" s="267"/>
      <c r="ER296" s="267"/>
      <c r="ES296" s="267"/>
      <c r="ET296" s="267"/>
      <c r="EU296" s="267"/>
      <c r="EV296" s="267"/>
      <c r="EW296" s="267"/>
      <c r="EX296" s="267"/>
      <c r="EY296" s="267"/>
      <c r="EZ296" s="267"/>
      <c r="FA296" s="267"/>
      <c r="FB296" s="267"/>
      <c r="FC296" s="267"/>
      <c r="FD296" s="267"/>
      <c r="FE296" s="267"/>
      <c r="FF296" s="267"/>
      <c r="FG296" s="267"/>
      <c r="FH296" s="267"/>
      <c r="FI296" s="267"/>
      <c r="FJ296" s="267"/>
      <c r="FK296" s="267"/>
      <c r="FL296" s="267"/>
      <c r="FM296" s="267"/>
      <c r="FN296" s="267"/>
      <c r="FO296" s="267"/>
      <c r="FP296" s="267"/>
      <c r="FQ296" s="267"/>
      <c r="FR296" s="267"/>
      <c r="FS296" s="267"/>
      <c r="FT296" s="267"/>
      <c r="FU296" s="267"/>
      <c r="FV296" s="267"/>
      <c r="FW296" s="267"/>
      <c r="FX296" s="267"/>
      <c r="FY296" s="267"/>
      <c r="FZ296" s="267"/>
      <c r="GA296" s="267"/>
      <c r="GB296" s="267"/>
      <c r="GC296" s="267"/>
      <c r="GD296" s="267"/>
      <c r="GE296" s="267"/>
      <c r="GF296" s="267"/>
      <c r="GG296" s="267"/>
      <c r="GH296" s="267"/>
      <c r="GI296" s="267"/>
      <c r="GJ296" s="267"/>
      <c r="GK296" s="267"/>
      <c r="GL296" s="267"/>
      <c r="GM296" s="267"/>
      <c r="GN296" s="267"/>
      <c r="GO296" s="267"/>
      <c r="GP296" s="267"/>
      <c r="GQ296" s="267"/>
      <c r="GR296" s="267"/>
      <c r="GS296" s="267"/>
      <c r="GT296" s="267"/>
      <c r="GU296" s="267"/>
      <c r="GV296" s="267"/>
      <c r="GW296" s="267"/>
      <c r="GX296" s="267"/>
      <c r="GY296" s="267"/>
      <c r="GZ296" s="267"/>
      <c r="HA296" s="267"/>
      <c r="HB296" s="267"/>
      <c r="HC296" s="267"/>
      <c r="HD296" s="267"/>
      <c r="HE296" s="267"/>
      <c r="HF296" s="267"/>
      <c r="HG296" s="267"/>
      <c r="HH296" s="267"/>
      <c r="HI296" s="267"/>
      <c r="HJ296" s="267"/>
      <c r="HK296" s="267"/>
      <c r="HL296" s="267"/>
      <c r="HM296" s="267"/>
      <c r="HN296" s="267"/>
      <c r="HO296" s="267"/>
      <c r="HP296" s="267"/>
      <c r="HQ296" s="267"/>
      <c r="HR296" s="267"/>
      <c r="HS296" s="267"/>
      <c r="HT296" s="267"/>
      <c r="HU296" s="267"/>
      <c r="HV296" s="267"/>
      <c r="HW296" s="267"/>
      <c r="HX296" s="267"/>
      <c r="HY296" s="267"/>
      <c r="HZ296" s="267"/>
      <c r="IA296" s="267"/>
      <c r="IB296" s="267"/>
      <c r="IC296" s="267"/>
      <c r="ID296" s="267"/>
      <c r="IE296" s="267"/>
      <c r="IF296" s="267"/>
      <c r="IG296" s="267"/>
      <c r="IH296" s="267"/>
      <c r="II296" s="267"/>
      <c r="IJ296" s="267"/>
      <c r="IK296" s="267"/>
      <c r="IL296" s="267"/>
      <c r="IM296" s="267"/>
      <c r="IN296" s="267"/>
      <c r="IO296" s="267"/>
      <c r="IP296" s="267"/>
      <c r="IQ296" s="267"/>
      <c r="IR296" s="267"/>
      <c r="IS296" s="267"/>
      <c r="IT296" s="267"/>
      <c r="IU296" s="267"/>
      <c r="IV296" s="267"/>
      <c r="IW296" s="267"/>
      <c r="IX296" s="267"/>
      <c r="IY296" s="267"/>
      <c r="IZ296" s="267"/>
      <c r="JA296" s="267"/>
      <c r="JB296" s="267"/>
      <c r="JC296" s="267"/>
      <c r="JD296" s="267"/>
      <c r="JE296" s="267"/>
      <c r="JF296" s="267"/>
      <c r="JG296" s="267"/>
      <c r="JH296" s="267"/>
      <c r="JI296" s="267"/>
      <c r="JJ296" s="267"/>
      <c r="JK296" s="267"/>
      <c r="JL296" s="267"/>
      <c r="JM296" s="267"/>
      <c r="JN296" s="267"/>
      <c r="JO296" s="267"/>
      <c r="JP296" s="267"/>
      <c r="JQ296" s="267"/>
      <c r="JR296" s="267"/>
      <c r="JS296" s="267"/>
      <c r="JT296" s="267"/>
      <c r="JU296" s="267"/>
      <c r="JV296" s="267"/>
      <c r="JW296" s="267"/>
      <c r="JX296" s="267"/>
      <c r="JY296" s="267"/>
      <c r="JZ296" s="267"/>
      <c r="KA296" s="267"/>
      <c r="KB296" s="267"/>
      <c r="KC296" s="267"/>
      <c r="KD296" s="267"/>
      <c r="KE296" s="267"/>
      <c r="KF296" s="267"/>
      <c r="KG296" s="267"/>
      <c r="KH296" s="267"/>
      <c r="KI296" s="267"/>
      <c r="KJ296" s="267"/>
      <c r="KK296" s="267"/>
      <c r="KL296" s="267"/>
      <c r="KM296" s="267"/>
      <c r="KN296" s="267"/>
      <c r="KO296" s="267"/>
      <c r="KP296" s="267"/>
      <c r="KQ296" s="267"/>
      <c r="KR296" s="267"/>
      <c r="KS296" s="267"/>
      <c r="KT296" s="267"/>
      <c r="KU296" s="267"/>
      <c r="KV296" s="267"/>
      <c r="KW296" s="267"/>
      <c r="KX296" s="267"/>
      <c r="KY296" s="267"/>
      <c r="KZ296" s="267"/>
      <c r="LA296" s="267"/>
      <c r="LB296" s="267"/>
      <c r="LC296" s="267"/>
      <c r="LD296" s="267"/>
      <c r="LE296" s="267"/>
      <c r="LF296" s="267"/>
      <c r="LG296" s="267"/>
      <c r="LH296" s="267"/>
      <c r="LI296" s="267"/>
      <c r="LJ296" s="267"/>
      <c r="LK296" s="267"/>
      <c r="LL296" s="267"/>
      <c r="LM296" s="267"/>
      <c r="LN296" s="267"/>
      <c r="LO296" s="267"/>
      <c r="LP296" s="267"/>
      <c r="LQ296" s="267"/>
      <c r="LR296" s="267"/>
      <c r="LS296" s="267"/>
      <c r="LT296" s="267"/>
      <c r="LU296" s="267"/>
      <c r="LV296" s="267"/>
      <c r="LW296" s="267"/>
      <c r="LX296" s="267"/>
      <c r="LY296" s="267"/>
      <c r="LZ296" s="267"/>
      <c r="MA296" s="267"/>
      <c r="MB296" s="267"/>
      <c r="MC296" s="267"/>
      <c r="MD296" s="267"/>
      <c r="ME296" s="267"/>
      <c r="MF296" s="267"/>
      <c r="MG296" s="267"/>
      <c r="MH296" s="267"/>
      <c r="MI296" s="267"/>
      <c r="MJ296" s="267"/>
      <c r="MK296" s="267"/>
      <c r="ML296" s="267"/>
      <c r="MM296" s="267"/>
      <c r="MN296" s="267"/>
      <c r="MO296" s="267"/>
      <c r="MP296" s="267"/>
      <c r="MQ296" s="267"/>
      <c r="MR296" s="267"/>
      <c r="MS296" s="267"/>
      <c r="MT296" s="267"/>
      <c r="MU296" s="267"/>
      <c r="MV296" s="267"/>
      <c r="MW296" s="267"/>
      <c r="MX296" s="267"/>
      <c r="MY296" s="267"/>
      <c r="MZ296" s="267"/>
      <c r="NA296" s="267"/>
      <c r="NB296" s="267"/>
      <c r="NC296" s="267"/>
      <c r="ND296" s="267"/>
      <c r="NE296" s="267"/>
      <c r="NF296" s="267"/>
      <c r="NG296" s="267"/>
      <c r="NH296" s="267"/>
      <c r="NI296" s="267"/>
      <c r="NJ296" s="267"/>
      <c r="NK296" s="267"/>
      <c r="NL296" s="267"/>
      <c r="NM296" s="267"/>
      <c r="NN296" s="267"/>
      <c r="NO296" s="267"/>
      <c r="NP296" s="267"/>
      <c r="NQ296" s="267"/>
      <c r="NR296" s="267"/>
      <c r="NS296" s="267"/>
      <c r="NT296" s="267"/>
      <c r="NU296" s="267"/>
      <c r="NV296" s="267"/>
      <c r="NW296" s="267"/>
      <c r="NX296" s="267"/>
      <c r="NY296" s="267"/>
      <c r="NZ296" s="267"/>
      <c r="OA296" s="267"/>
      <c r="OB296" s="267"/>
      <c r="OC296" s="267"/>
      <c r="OD296" s="267"/>
      <c r="OE296" s="267"/>
      <c r="OF296" s="267"/>
      <c r="OG296" s="267"/>
      <c r="OH296" s="267"/>
      <c r="OI296" s="267"/>
      <c r="OJ296" s="267"/>
      <c r="OK296" s="267"/>
      <c r="OL296" s="267"/>
      <c r="OM296" s="267"/>
      <c r="ON296" s="267"/>
      <c r="OO296" s="267"/>
      <c r="OP296" s="267"/>
      <c r="OQ296" s="267"/>
      <c r="OR296" s="267"/>
      <c r="OS296" s="267"/>
      <c r="OT296" s="267"/>
      <c r="OU296" s="267"/>
      <c r="OV296" s="267"/>
      <c r="OW296" s="267"/>
      <c r="OX296" s="267"/>
      <c r="OY296" s="267"/>
      <c r="OZ296" s="267"/>
      <c r="PA296" s="267"/>
      <c r="PB296" s="267"/>
      <c r="PC296" s="267"/>
      <c r="PD296" s="267"/>
      <c r="PE296" s="267"/>
      <c r="PF296" s="267"/>
      <c r="PG296" s="267"/>
      <c r="PH296" s="267"/>
      <c r="PI296" s="267"/>
      <c r="PJ296" s="267"/>
      <c r="PK296" s="267"/>
      <c r="PL296" s="267"/>
      <c r="PM296" s="267"/>
      <c r="PN296" s="267"/>
      <c r="PO296" s="267"/>
      <c r="PP296" s="267"/>
      <c r="PQ296" s="267"/>
      <c r="PR296" s="267"/>
      <c r="PS296" s="267"/>
      <c r="PT296" s="267"/>
      <c r="PU296" s="267"/>
      <c r="PV296" s="267"/>
      <c r="PW296" s="267"/>
      <c r="PX296" s="267"/>
      <c r="PY296" s="267"/>
      <c r="PZ296" s="267"/>
      <c r="QA296" s="267"/>
      <c r="QB296" s="267"/>
      <c r="QC296" s="267"/>
      <c r="QD296" s="267"/>
      <c r="QE296" s="267"/>
      <c r="QF296" s="267"/>
      <c r="QG296" s="267"/>
      <c r="QH296" s="267"/>
      <c r="QI296" s="267"/>
      <c r="QJ296" s="267"/>
      <c r="QK296" s="267"/>
      <c r="QL296" s="267"/>
      <c r="QM296" s="267"/>
      <c r="QN296" s="267"/>
      <c r="QO296" s="267"/>
      <c r="QP296" s="267"/>
      <c r="QQ296" s="267"/>
      <c r="QR296" s="267"/>
      <c r="QS296" s="267"/>
      <c r="QT296" s="267"/>
      <c r="QU296" s="267"/>
      <c r="QV296" s="267"/>
      <c r="QW296" s="267"/>
      <c r="QX296" s="267"/>
      <c r="QY296" s="267"/>
      <c r="QZ296" s="267"/>
      <c r="RA296" s="267"/>
      <c r="RB296" s="267"/>
      <c r="RC296" s="267"/>
      <c r="RD296" s="267"/>
      <c r="RE296" s="267"/>
      <c r="RF296" s="267"/>
      <c r="RG296" s="267"/>
      <c r="RH296" s="267"/>
      <c r="RI296" s="267"/>
      <c r="RJ296" s="267"/>
      <c r="RK296" s="267"/>
      <c r="RL296" s="267"/>
      <c r="RM296" s="267"/>
      <c r="RN296" s="267"/>
      <c r="RO296" s="267"/>
      <c r="RP296" s="267"/>
      <c r="RQ296" s="267"/>
      <c r="RR296" s="267"/>
      <c r="RS296" s="267"/>
      <c r="RT296" s="267"/>
      <c r="RU296" s="267"/>
      <c r="RV296" s="267"/>
      <c r="RW296" s="267"/>
      <c r="RX296" s="267"/>
      <c r="RY296" s="267"/>
      <c r="RZ296" s="267"/>
      <c r="SA296" s="267"/>
      <c r="SB296" s="267"/>
      <c r="SC296" s="267"/>
      <c r="SD296" s="267"/>
      <c r="SE296" s="267"/>
      <c r="SF296" s="267"/>
      <c r="SG296" s="267"/>
      <c r="SH296" s="267"/>
      <c r="SI296" s="267"/>
      <c r="SJ296" s="267"/>
      <c r="SK296" s="267"/>
      <c r="SL296" s="267"/>
      <c r="SM296" s="267"/>
      <c r="SN296" s="267"/>
      <c r="SO296" s="267"/>
      <c r="SP296" s="267"/>
      <c r="SQ296" s="267"/>
      <c r="SR296" s="267"/>
      <c r="SS296" s="267"/>
      <c r="ST296" s="267"/>
      <c r="SU296" s="267"/>
      <c r="SV296" s="267"/>
      <c r="SW296" s="267"/>
      <c r="SX296" s="267"/>
      <c r="SY296" s="267"/>
      <c r="SZ296" s="267"/>
      <c r="TA296" s="267"/>
      <c r="TB296" s="267"/>
      <c r="TC296" s="267"/>
      <c r="TD296" s="267"/>
      <c r="TE296" s="267"/>
      <c r="TF296" s="267"/>
      <c r="TG296" s="267"/>
      <c r="TH296" s="267"/>
      <c r="TI296" s="267"/>
      <c r="TJ296" s="267"/>
      <c r="TK296" s="267"/>
      <c r="TL296" s="267"/>
      <c r="TM296" s="267"/>
      <c r="TN296" s="267"/>
      <c r="TO296" s="267"/>
      <c r="TP296" s="267"/>
      <c r="TQ296" s="267"/>
      <c r="TR296" s="267"/>
      <c r="TS296" s="267"/>
      <c r="TT296" s="267"/>
      <c r="TU296" s="267"/>
      <c r="TV296" s="267"/>
      <c r="TW296" s="267"/>
      <c r="TX296" s="267"/>
      <c r="TY296" s="267"/>
      <c r="TZ296" s="267"/>
      <c r="UA296" s="267"/>
      <c r="UB296" s="267"/>
      <c r="UC296" s="267"/>
      <c r="UD296" s="267"/>
      <c r="UE296" s="267"/>
      <c r="UF296" s="267"/>
      <c r="UG296" s="267"/>
      <c r="UH296" s="267"/>
      <c r="UI296" s="267"/>
      <c r="UJ296" s="267"/>
      <c r="UK296" s="267"/>
      <c r="UL296" s="267"/>
      <c r="UM296" s="267"/>
      <c r="UN296" s="267"/>
      <c r="UO296" s="267"/>
      <c r="UP296" s="267"/>
      <c r="UQ296" s="267"/>
      <c r="UR296" s="267"/>
      <c r="US296" s="267"/>
      <c r="UT296" s="267"/>
      <c r="UU296" s="267"/>
      <c r="UV296" s="267"/>
      <c r="UW296" s="267"/>
      <c r="UX296" s="267"/>
      <c r="UY296" s="267"/>
      <c r="UZ296" s="267"/>
      <c r="VA296" s="267"/>
      <c r="VB296" s="267"/>
      <c r="VC296" s="267"/>
      <c r="VD296" s="267"/>
      <c r="VE296" s="267"/>
      <c r="VF296" s="267"/>
      <c r="VG296" s="267"/>
      <c r="VH296" s="267"/>
      <c r="VI296" s="267"/>
      <c r="VJ296" s="267"/>
      <c r="VK296" s="267"/>
      <c r="VL296" s="267"/>
      <c r="VM296" s="267"/>
      <c r="VN296" s="267"/>
      <c r="VO296" s="267"/>
      <c r="VP296" s="267"/>
      <c r="VQ296" s="267"/>
      <c r="VR296" s="267"/>
      <c r="VS296" s="267"/>
      <c r="VT296" s="267"/>
      <c r="VU296" s="267"/>
      <c r="VV296" s="267"/>
      <c r="VW296" s="267"/>
      <c r="VX296" s="267"/>
      <c r="VY296" s="267"/>
      <c r="VZ296" s="267"/>
      <c r="WA296" s="267"/>
      <c r="WB296" s="267"/>
      <c r="WC296" s="267"/>
      <c r="WD296" s="267"/>
      <c r="WE296" s="267"/>
      <c r="WF296" s="267"/>
      <c r="WG296" s="267"/>
      <c r="WH296" s="267"/>
      <c r="WI296" s="267"/>
      <c r="WJ296" s="267"/>
      <c r="WK296" s="267"/>
      <c r="WL296" s="267"/>
      <c r="WM296" s="267"/>
      <c r="WN296" s="267"/>
      <c r="WO296" s="267"/>
      <c r="WP296" s="267"/>
      <c r="WQ296" s="267"/>
      <c r="WR296" s="267"/>
      <c r="WS296" s="267"/>
      <c r="WT296" s="267"/>
      <c r="WU296" s="267"/>
      <c r="WV296" s="267"/>
      <c r="WW296" s="267"/>
      <c r="WX296" s="267"/>
      <c r="WY296" s="267"/>
      <c r="WZ296" s="267"/>
      <c r="XA296" s="267"/>
      <c r="XB296" s="267"/>
      <c r="XC296" s="267"/>
      <c r="XD296" s="267"/>
      <c r="XE296" s="267"/>
      <c r="XF296" s="267"/>
      <c r="XG296" s="267"/>
      <c r="XH296" s="267"/>
      <c r="XI296" s="267"/>
      <c r="XJ296" s="267"/>
      <c r="XK296" s="267"/>
      <c r="XL296" s="267"/>
      <c r="XM296" s="267"/>
      <c r="XN296" s="267"/>
      <c r="XO296" s="267"/>
      <c r="XP296" s="267"/>
      <c r="XQ296" s="267"/>
      <c r="XR296" s="267"/>
      <c r="XS296" s="267"/>
      <c r="XT296" s="267"/>
      <c r="XU296" s="267"/>
      <c r="XV296" s="267"/>
      <c r="XW296" s="267"/>
      <c r="XX296" s="267"/>
      <c r="XY296" s="267"/>
      <c r="XZ296" s="267"/>
      <c r="YA296" s="267"/>
      <c r="YB296" s="267"/>
      <c r="YC296" s="267"/>
      <c r="YD296" s="267"/>
      <c r="YE296" s="267"/>
      <c r="YF296" s="267"/>
      <c r="YG296" s="267"/>
      <c r="YH296" s="267"/>
      <c r="YI296" s="267"/>
      <c r="YJ296" s="267"/>
      <c r="YK296" s="267"/>
      <c r="YL296" s="267"/>
      <c r="YM296" s="267"/>
      <c r="YN296" s="267"/>
      <c r="YO296" s="267"/>
      <c r="YP296" s="267"/>
      <c r="YQ296" s="267"/>
      <c r="YR296" s="267"/>
      <c r="YS296" s="267"/>
      <c r="YT296" s="267"/>
      <c r="YU296" s="267"/>
      <c r="YV296" s="267"/>
      <c r="YW296" s="267"/>
      <c r="YX296" s="267"/>
      <c r="YY296" s="267"/>
      <c r="YZ296" s="267"/>
      <c r="ZA296" s="267"/>
      <c r="ZB296" s="267"/>
      <c r="ZC296" s="267"/>
      <c r="ZD296" s="267"/>
      <c r="ZE296" s="267"/>
      <c r="ZF296" s="267"/>
      <c r="ZG296" s="267"/>
      <c r="ZH296" s="267"/>
      <c r="ZI296" s="267"/>
      <c r="ZJ296" s="267"/>
      <c r="ZK296" s="267"/>
      <c r="ZL296" s="267"/>
      <c r="ZM296" s="267"/>
      <c r="ZN296" s="267"/>
      <c r="ZO296" s="267"/>
      <c r="ZP296" s="267"/>
      <c r="ZQ296" s="267"/>
      <c r="ZR296" s="267"/>
      <c r="ZS296" s="267"/>
      <c r="ZT296" s="267"/>
      <c r="ZU296" s="267"/>
      <c r="ZV296" s="267"/>
      <c r="ZW296" s="267"/>
      <c r="ZX296" s="267"/>
      <c r="ZY296" s="267"/>
      <c r="ZZ296" s="267"/>
      <c r="AAA296" s="267"/>
      <c r="AAB296" s="267"/>
      <c r="AAC296" s="267"/>
      <c r="AAD296" s="267"/>
      <c r="AAE296" s="267"/>
      <c r="AAF296" s="267"/>
      <c r="AAG296" s="267"/>
      <c r="AAH296" s="267"/>
      <c r="AAI296" s="267"/>
      <c r="AAJ296" s="267"/>
      <c r="AAK296" s="267"/>
      <c r="AAL296" s="267"/>
      <c r="AAM296" s="267"/>
      <c r="AAN296" s="267"/>
      <c r="AAO296" s="267"/>
      <c r="AAP296" s="267"/>
      <c r="AAQ296" s="267"/>
      <c r="AAR296" s="267"/>
      <c r="AAS296" s="267"/>
      <c r="AAT296" s="267"/>
      <c r="AAU296" s="267"/>
      <c r="AAV296" s="267"/>
      <c r="AAW296" s="267"/>
      <c r="AAX296" s="267"/>
      <c r="AAY296" s="267"/>
      <c r="AAZ296" s="267"/>
      <c r="ABA296" s="267"/>
      <c r="ABB296" s="267"/>
      <c r="ABC296" s="267"/>
      <c r="ABD296" s="267"/>
      <c r="ABE296" s="267"/>
      <c r="ABF296" s="267"/>
      <c r="ABG296" s="267"/>
      <c r="ABH296" s="267"/>
      <c r="ABI296" s="267"/>
      <c r="ABJ296" s="267"/>
      <c r="ABK296" s="267"/>
      <c r="ABL296" s="267"/>
      <c r="ABM296" s="267"/>
      <c r="ABN296" s="267"/>
      <c r="ABO296" s="267"/>
      <c r="ABP296" s="267"/>
      <c r="ABQ296" s="267"/>
      <c r="ABR296" s="267"/>
      <c r="ABS296" s="267"/>
      <c r="ABT296" s="267"/>
      <c r="ABU296" s="267"/>
      <c r="ABV296" s="267"/>
      <c r="ABW296" s="267"/>
      <c r="ABX296" s="267"/>
      <c r="ABY296" s="267"/>
      <c r="ABZ296" s="267"/>
      <c r="ACA296" s="267"/>
      <c r="ACB296" s="267"/>
      <c r="ACC296" s="267"/>
      <c r="ACD296" s="267"/>
      <c r="ACE296" s="267"/>
      <c r="ACF296" s="267"/>
      <c r="ACG296" s="267"/>
      <c r="ACH296" s="267"/>
      <c r="ACI296" s="267"/>
      <c r="ACJ296" s="267"/>
      <c r="ACK296" s="267"/>
      <c r="ACL296" s="267"/>
      <c r="ACM296" s="267"/>
      <c r="ACN296" s="267"/>
      <c r="ACO296" s="267"/>
      <c r="ACP296" s="267"/>
      <c r="ACQ296" s="267"/>
      <c r="ACR296" s="267"/>
      <c r="ACS296" s="267"/>
      <c r="ACT296" s="267"/>
      <c r="ACU296" s="267"/>
      <c r="ACV296" s="267"/>
      <c r="ACW296" s="267"/>
      <c r="ACX296" s="267"/>
      <c r="ACY296" s="267"/>
      <c r="ACZ296" s="267"/>
      <c r="ADA296" s="267"/>
      <c r="ADB296" s="267"/>
      <c r="ADC296" s="267"/>
      <c r="ADD296" s="267"/>
      <c r="ADE296" s="267"/>
      <c r="ADF296" s="267"/>
      <c r="ADG296" s="267"/>
      <c r="ADH296" s="267"/>
      <c r="ADI296" s="267"/>
      <c r="ADJ296" s="267"/>
      <c r="ADK296" s="267"/>
      <c r="ADL296" s="267"/>
      <c r="ADM296" s="267"/>
      <c r="ADN296" s="267"/>
      <c r="ADO296" s="267"/>
      <c r="ADP296" s="267"/>
      <c r="ADQ296" s="267"/>
      <c r="ADR296" s="267"/>
      <c r="ADS296" s="267"/>
      <c r="ADT296" s="267"/>
      <c r="ADU296" s="267"/>
      <c r="ADV296" s="267"/>
      <c r="ADW296" s="267"/>
      <c r="ADX296" s="267"/>
      <c r="ADY296" s="267"/>
      <c r="ADZ296" s="267"/>
      <c r="AEA296" s="267"/>
      <c r="AEB296" s="267"/>
      <c r="AEC296" s="267"/>
      <c r="AED296" s="267"/>
      <c r="AEE296" s="267"/>
      <c r="AEF296" s="267"/>
      <c r="AEG296" s="267"/>
      <c r="AEH296" s="267"/>
      <c r="AEI296" s="267"/>
      <c r="AEJ296" s="267"/>
      <c r="AEK296" s="267"/>
      <c r="AEL296" s="267"/>
      <c r="AEM296" s="267"/>
      <c r="AEN296" s="267"/>
      <c r="AEO296" s="267"/>
      <c r="AEP296" s="267"/>
      <c r="AEQ296" s="267"/>
      <c r="AER296" s="267"/>
      <c r="AES296" s="267"/>
      <c r="AET296" s="267"/>
      <c r="AEU296" s="267"/>
      <c r="AEV296" s="267"/>
      <c r="AEW296" s="267"/>
      <c r="AEX296" s="267"/>
      <c r="AEY296" s="267"/>
      <c r="AEZ296" s="267"/>
      <c r="AFA296" s="267"/>
      <c r="AFB296" s="267"/>
      <c r="AFC296" s="267"/>
      <c r="AFD296" s="267"/>
      <c r="AFE296" s="267"/>
      <c r="AFF296" s="267"/>
      <c r="AFG296" s="267"/>
      <c r="AFH296" s="267"/>
      <c r="AFI296" s="267"/>
      <c r="AFJ296" s="267"/>
      <c r="AFK296" s="267"/>
      <c r="AFL296" s="267"/>
      <c r="AFM296" s="267"/>
      <c r="AFN296" s="267"/>
      <c r="AFO296" s="267"/>
      <c r="AFP296" s="267"/>
      <c r="AFQ296" s="267"/>
      <c r="AFR296" s="267"/>
      <c r="AFS296" s="267"/>
      <c r="AFT296" s="267"/>
      <c r="AFU296" s="267"/>
      <c r="AFV296" s="267"/>
      <c r="AFW296" s="267"/>
      <c r="AFX296" s="267"/>
      <c r="AFY296" s="267"/>
      <c r="AFZ296" s="267"/>
      <c r="AGA296" s="267"/>
      <c r="AGB296" s="267"/>
      <c r="AGC296" s="267"/>
      <c r="AGD296" s="267"/>
      <c r="AGE296" s="267"/>
      <c r="AGF296" s="267"/>
      <c r="AGG296" s="267"/>
      <c r="AGH296" s="267"/>
      <c r="AGI296" s="267"/>
      <c r="AGJ296" s="267"/>
      <c r="AGK296" s="267"/>
      <c r="AGL296" s="267"/>
      <c r="AGM296" s="267"/>
      <c r="AGN296" s="267"/>
      <c r="AGO296" s="267"/>
      <c r="AGP296" s="267"/>
      <c r="AGQ296" s="267"/>
      <c r="AGR296" s="267"/>
      <c r="AGS296" s="267"/>
      <c r="AGT296" s="267"/>
      <c r="AGU296" s="267"/>
      <c r="AGV296" s="267"/>
      <c r="AGW296" s="267"/>
      <c r="AGX296" s="267"/>
      <c r="AGY296" s="267"/>
      <c r="AGZ296" s="267"/>
      <c r="AHA296" s="267"/>
      <c r="AHB296" s="267"/>
      <c r="AHC296" s="267"/>
      <c r="AHD296" s="267"/>
      <c r="AHE296" s="267"/>
      <c r="AHF296" s="267"/>
      <c r="AHG296" s="267"/>
      <c r="AHH296" s="267"/>
      <c r="AHI296" s="267"/>
      <c r="AHJ296" s="267"/>
      <c r="AHK296" s="267"/>
      <c r="AHL296" s="267"/>
      <c r="AHM296" s="267"/>
      <c r="AHN296" s="267"/>
      <c r="AHO296" s="267"/>
      <c r="AHP296" s="267"/>
      <c r="AHQ296" s="267"/>
      <c r="AHR296" s="267"/>
      <c r="AHS296" s="267"/>
      <c r="AHT296" s="267"/>
      <c r="AHU296" s="267"/>
      <c r="AHV296" s="267"/>
      <c r="AHW296" s="267"/>
      <c r="AHX296" s="267"/>
      <c r="AHY296" s="267"/>
      <c r="AHZ296" s="267"/>
      <c r="AIA296" s="267"/>
      <c r="AIB296" s="267"/>
      <c r="AIC296" s="267"/>
      <c r="AID296" s="267"/>
      <c r="AIE296" s="267"/>
      <c r="AIF296" s="267"/>
      <c r="AIG296" s="267"/>
      <c r="AIH296" s="267"/>
      <c r="AII296" s="267"/>
      <c r="AIJ296" s="267"/>
      <c r="AIK296" s="267"/>
      <c r="AIL296" s="267"/>
      <c r="AIM296" s="267"/>
      <c r="AIN296" s="267"/>
      <c r="AIO296" s="267"/>
      <c r="AIP296" s="267"/>
      <c r="AIQ296" s="267"/>
      <c r="AIR296" s="267"/>
      <c r="AIS296" s="267"/>
      <c r="AIT296" s="267"/>
      <c r="AIU296" s="267"/>
      <c r="AIV296" s="267"/>
      <c r="AIW296" s="267"/>
      <c r="AIX296" s="267"/>
      <c r="AIY296" s="267"/>
      <c r="AIZ296" s="267"/>
      <c r="AJA296" s="267"/>
      <c r="AJB296" s="267"/>
      <c r="AJC296" s="267"/>
      <c r="AJD296" s="267"/>
      <c r="AJE296" s="267"/>
      <c r="AJF296" s="267"/>
      <c r="AJG296" s="267"/>
      <c r="AJH296" s="267"/>
      <c r="AJI296" s="267"/>
      <c r="AJJ296" s="267"/>
      <c r="AJK296" s="267"/>
      <c r="AJL296" s="267"/>
      <c r="AJM296" s="267"/>
      <c r="AJN296" s="267"/>
      <c r="AJO296" s="267"/>
      <c r="AJP296" s="267"/>
      <c r="AJQ296" s="267"/>
      <c r="AJR296" s="267"/>
      <c r="AJS296" s="267"/>
      <c r="AJT296" s="267"/>
      <c r="AJU296" s="267"/>
      <c r="AJV296" s="267"/>
      <c r="AJW296" s="267"/>
      <c r="AJX296" s="267"/>
      <c r="AJY296" s="267"/>
      <c r="AJZ296" s="267"/>
      <c r="AKA296" s="267"/>
      <c r="AKB296" s="267"/>
      <c r="AKC296" s="267"/>
      <c r="AKD296" s="267"/>
      <c r="AKE296" s="267"/>
      <c r="AKF296" s="267"/>
      <c r="AKG296" s="267"/>
      <c r="AKH296" s="267"/>
      <c r="AKI296" s="267"/>
      <c r="AKJ296" s="267"/>
      <c r="AKK296" s="267"/>
      <c r="AKL296" s="267"/>
      <c r="AKM296" s="267"/>
      <c r="AKN296" s="267"/>
      <c r="AKO296" s="267"/>
      <c r="AKP296" s="267"/>
      <c r="AKQ296" s="267"/>
      <c r="AKR296" s="267"/>
      <c r="AKS296" s="267"/>
      <c r="AKT296" s="267"/>
      <c r="AKU296" s="267"/>
      <c r="AKV296" s="267"/>
      <c r="AKW296" s="267"/>
      <c r="AKX296" s="267"/>
      <c r="AKY296" s="267"/>
      <c r="AKZ296" s="267"/>
      <c r="ALA296" s="267"/>
      <c r="ALB296" s="267"/>
      <c r="ALC296" s="267"/>
      <c r="ALD296" s="267"/>
      <c r="ALE296" s="267"/>
      <c r="ALF296" s="267"/>
      <c r="ALG296" s="267"/>
      <c r="ALH296" s="267"/>
      <c r="ALI296" s="267"/>
      <c r="ALJ296" s="267"/>
      <c r="ALK296" s="267"/>
      <c r="ALL296" s="267"/>
      <c r="ALM296" s="267"/>
      <c r="ALN296" s="267"/>
      <c r="ALO296" s="267"/>
      <c r="ALP296" s="267"/>
      <c r="ALQ296" s="267"/>
      <c r="ALR296" s="267"/>
      <c r="ALS296" s="267"/>
      <c r="ALT296" s="267"/>
      <c r="ALU296" s="267"/>
      <c r="ALV296" s="267"/>
      <c r="ALW296" s="267"/>
      <c r="ALX296" s="267"/>
      <c r="ALY296" s="267"/>
      <c r="ALZ296" s="267"/>
      <c r="AMA296" s="267"/>
      <c r="AMB296" s="267"/>
      <c r="AMC296" s="267"/>
      <c r="AMD296" s="267"/>
      <c r="AME296" s="267"/>
      <c r="AMF296" s="267"/>
      <c r="AMG296" s="267"/>
      <c r="AMH296" s="267"/>
    </row>
    <row r="297" spans="1:1024" s="239" customFormat="1" ht="12.75">
      <c r="A297" s="1012" t="s">
        <v>3739</v>
      </c>
      <c r="B297" s="1007" t="s">
        <v>3740</v>
      </c>
      <c r="C297" s="1047">
        <v>4209647398.79</v>
      </c>
      <c r="D297" s="1047">
        <v>79500000.810000002</v>
      </c>
      <c r="E297" s="1047">
        <v>4289147399.5999999</v>
      </c>
      <c r="F297" s="1047">
        <v>4166956149</v>
      </c>
      <c r="G297" s="1047">
        <v>122191250.59999999</v>
      </c>
      <c r="H297" s="1054">
        <f t="shared" si="4"/>
        <v>0.9715115291651214</v>
      </c>
      <c r="I297" s="1007"/>
      <c r="J297" s="267"/>
      <c r="K297" s="267"/>
      <c r="L297" s="267"/>
      <c r="M297" s="267"/>
      <c r="N297" s="267"/>
      <c r="O297" s="267"/>
      <c r="P297" s="267"/>
      <c r="Q297" s="267"/>
      <c r="R297" s="267"/>
      <c r="S297" s="267"/>
      <c r="T297" s="267"/>
      <c r="U297" s="267"/>
      <c r="V297" s="267"/>
      <c r="W297" s="267"/>
      <c r="X297" s="267"/>
      <c r="Y297" s="267"/>
      <c r="Z297" s="267"/>
      <c r="AA297" s="267"/>
      <c r="AB297" s="267"/>
      <c r="AC297" s="267"/>
      <c r="AD297" s="267"/>
      <c r="AE297" s="267"/>
      <c r="AF297" s="267"/>
      <c r="AG297" s="267"/>
      <c r="AH297" s="267"/>
      <c r="AI297" s="267"/>
      <c r="AJ297" s="267"/>
      <c r="AK297" s="267"/>
      <c r="AL297" s="267"/>
      <c r="AM297" s="267"/>
      <c r="AN297" s="267"/>
      <c r="AO297" s="267"/>
      <c r="AP297" s="267"/>
      <c r="AQ297" s="267"/>
      <c r="AR297" s="267"/>
      <c r="AS297" s="267"/>
      <c r="AT297" s="267"/>
      <c r="AU297" s="267"/>
      <c r="AV297" s="267"/>
      <c r="AW297" s="267"/>
      <c r="AX297" s="267"/>
      <c r="AY297" s="267"/>
      <c r="AZ297" s="267"/>
      <c r="BA297" s="267"/>
      <c r="BB297" s="267"/>
      <c r="BC297" s="267"/>
      <c r="BD297" s="267"/>
      <c r="BE297" s="267"/>
      <c r="BF297" s="267"/>
      <c r="BG297" s="267"/>
      <c r="BH297" s="267"/>
      <c r="BI297" s="267"/>
      <c r="BJ297" s="267"/>
      <c r="BK297" s="267"/>
      <c r="BL297" s="267"/>
      <c r="BM297" s="267"/>
      <c r="BN297" s="267"/>
      <c r="BO297" s="267"/>
      <c r="BP297" s="267"/>
      <c r="BQ297" s="267"/>
      <c r="BR297" s="267"/>
      <c r="BS297" s="267"/>
      <c r="BT297" s="267"/>
      <c r="BU297" s="267"/>
      <c r="BV297" s="267"/>
      <c r="BW297" s="267"/>
      <c r="BX297" s="267"/>
      <c r="BY297" s="267"/>
      <c r="BZ297" s="267"/>
      <c r="CA297" s="267"/>
      <c r="CB297" s="267"/>
      <c r="CC297" s="267"/>
      <c r="CD297" s="267"/>
      <c r="CE297" s="267"/>
      <c r="CF297" s="267"/>
      <c r="CG297" s="267"/>
      <c r="CH297" s="267"/>
      <c r="CI297" s="267"/>
      <c r="CJ297" s="267"/>
      <c r="CK297" s="267"/>
      <c r="CL297" s="267"/>
      <c r="CM297" s="267"/>
      <c r="CN297" s="267"/>
      <c r="CO297" s="267"/>
      <c r="CP297" s="267"/>
      <c r="CQ297" s="267"/>
      <c r="CR297" s="267"/>
      <c r="CS297" s="267"/>
      <c r="CT297" s="267"/>
      <c r="CU297" s="267"/>
      <c r="CV297" s="267"/>
      <c r="CW297" s="267"/>
      <c r="CX297" s="267"/>
      <c r="CY297" s="267"/>
      <c r="CZ297" s="267"/>
      <c r="DA297" s="267"/>
      <c r="DB297" s="267"/>
      <c r="DC297" s="267"/>
      <c r="DD297" s="267"/>
      <c r="DE297" s="267"/>
      <c r="DF297" s="267"/>
      <c r="DG297" s="267"/>
      <c r="DH297" s="267"/>
      <c r="DI297" s="267"/>
      <c r="DJ297" s="267"/>
      <c r="DK297" s="267"/>
      <c r="DL297" s="267"/>
      <c r="DM297" s="267"/>
      <c r="DN297" s="267"/>
      <c r="DO297" s="267"/>
      <c r="DP297" s="267"/>
      <c r="DQ297" s="267"/>
      <c r="DR297" s="267"/>
      <c r="DS297" s="267"/>
      <c r="DT297" s="267"/>
      <c r="DU297" s="267"/>
      <c r="DV297" s="267"/>
      <c r="DW297" s="267"/>
      <c r="DX297" s="267"/>
      <c r="DY297" s="267"/>
      <c r="DZ297" s="267"/>
      <c r="EA297" s="267"/>
      <c r="EB297" s="267"/>
      <c r="EC297" s="267"/>
      <c r="ED297" s="267"/>
      <c r="EE297" s="267"/>
      <c r="EF297" s="267"/>
      <c r="EG297" s="267"/>
      <c r="EH297" s="267"/>
      <c r="EI297" s="267"/>
      <c r="EJ297" s="267"/>
      <c r="EK297" s="267"/>
      <c r="EL297" s="267"/>
      <c r="EM297" s="267"/>
      <c r="EN297" s="267"/>
      <c r="EO297" s="267"/>
      <c r="EP297" s="267"/>
      <c r="EQ297" s="267"/>
      <c r="ER297" s="267"/>
      <c r="ES297" s="267"/>
      <c r="ET297" s="267"/>
      <c r="EU297" s="267"/>
      <c r="EV297" s="267"/>
      <c r="EW297" s="267"/>
      <c r="EX297" s="267"/>
      <c r="EY297" s="267"/>
      <c r="EZ297" s="267"/>
      <c r="FA297" s="267"/>
      <c r="FB297" s="267"/>
      <c r="FC297" s="267"/>
      <c r="FD297" s="267"/>
      <c r="FE297" s="267"/>
      <c r="FF297" s="267"/>
      <c r="FG297" s="267"/>
      <c r="FH297" s="267"/>
      <c r="FI297" s="267"/>
      <c r="FJ297" s="267"/>
      <c r="FK297" s="267"/>
      <c r="FL297" s="267"/>
      <c r="FM297" s="267"/>
      <c r="FN297" s="267"/>
      <c r="FO297" s="267"/>
      <c r="FP297" s="267"/>
      <c r="FQ297" s="267"/>
      <c r="FR297" s="267"/>
      <c r="FS297" s="267"/>
      <c r="FT297" s="267"/>
      <c r="FU297" s="267"/>
      <c r="FV297" s="267"/>
      <c r="FW297" s="267"/>
      <c r="FX297" s="267"/>
      <c r="FY297" s="267"/>
      <c r="FZ297" s="267"/>
      <c r="GA297" s="267"/>
      <c r="GB297" s="267"/>
      <c r="GC297" s="267"/>
      <c r="GD297" s="267"/>
      <c r="GE297" s="267"/>
      <c r="GF297" s="267"/>
      <c r="GG297" s="267"/>
      <c r="GH297" s="267"/>
      <c r="GI297" s="267"/>
      <c r="GJ297" s="267"/>
      <c r="GK297" s="267"/>
      <c r="GL297" s="267"/>
      <c r="GM297" s="267"/>
      <c r="GN297" s="267"/>
      <c r="GO297" s="267"/>
      <c r="GP297" s="267"/>
      <c r="GQ297" s="267"/>
      <c r="GR297" s="267"/>
      <c r="GS297" s="267"/>
      <c r="GT297" s="267"/>
      <c r="GU297" s="267"/>
      <c r="GV297" s="267"/>
      <c r="GW297" s="267"/>
      <c r="GX297" s="267"/>
      <c r="GY297" s="267"/>
      <c r="GZ297" s="267"/>
      <c r="HA297" s="267"/>
      <c r="HB297" s="267"/>
      <c r="HC297" s="267"/>
      <c r="HD297" s="267"/>
      <c r="HE297" s="267"/>
      <c r="HF297" s="267"/>
      <c r="HG297" s="267"/>
      <c r="HH297" s="267"/>
      <c r="HI297" s="267"/>
      <c r="HJ297" s="267"/>
      <c r="HK297" s="267"/>
      <c r="HL297" s="267"/>
      <c r="HM297" s="267"/>
      <c r="HN297" s="267"/>
      <c r="HO297" s="267"/>
      <c r="HP297" s="267"/>
      <c r="HQ297" s="267"/>
      <c r="HR297" s="267"/>
      <c r="HS297" s="267"/>
      <c r="HT297" s="267"/>
      <c r="HU297" s="267"/>
      <c r="HV297" s="267"/>
      <c r="HW297" s="267"/>
      <c r="HX297" s="267"/>
      <c r="HY297" s="267"/>
      <c r="HZ297" s="267"/>
      <c r="IA297" s="267"/>
      <c r="IB297" s="267"/>
      <c r="IC297" s="267"/>
      <c r="ID297" s="267"/>
      <c r="IE297" s="267"/>
      <c r="IF297" s="267"/>
      <c r="IG297" s="267"/>
      <c r="IH297" s="267"/>
      <c r="II297" s="267"/>
      <c r="IJ297" s="267"/>
      <c r="IK297" s="267"/>
      <c r="IL297" s="267"/>
      <c r="IM297" s="267"/>
      <c r="IN297" s="267"/>
      <c r="IO297" s="267"/>
      <c r="IP297" s="267"/>
      <c r="IQ297" s="267"/>
      <c r="IR297" s="267"/>
      <c r="IS297" s="267"/>
      <c r="IT297" s="267"/>
      <c r="IU297" s="267"/>
      <c r="IV297" s="267"/>
      <c r="IW297" s="267"/>
      <c r="IX297" s="267"/>
      <c r="IY297" s="267"/>
      <c r="IZ297" s="267"/>
      <c r="JA297" s="267"/>
      <c r="JB297" s="267"/>
      <c r="JC297" s="267"/>
      <c r="JD297" s="267"/>
      <c r="JE297" s="267"/>
      <c r="JF297" s="267"/>
      <c r="JG297" s="267"/>
      <c r="JH297" s="267"/>
      <c r="JI297" s="267"/>
      <c r="JJ297" s="267"/>
      <c r="JK297" s="267"/>
      <c r="JL297" s="267"/>
      <c r="JM297" s="267"/>
      <c r="JN297" s="267"/>
      <c r="JO297" s="267"/>
      <c r="JP297" s="267"/>
      <c r="JQ297" s="267"/>
      <c r="JR297" s="267"/>
      <c r="JS297" s="267"/>
      <c r="JT297" s="267"/>
      <c r="JU297" s="267"/>
      <c r="JV297" s="267"/>
      <c r="JW297" s="267"/>
      <c r="JX297" s="267"/>
      <c r="JY297" s="267"/>
      <c r="JZ297" s="267"/>
      <c r="KA297" s="267"/>
      <c r="KB297" s="267"/>
      <c r="KC297" s="267"/>
      <c r="KD297" s="267"/>
      <c r="KE297" s="267"/>
      <c r="KF297" s="267"/>
      <c r="KG297" s="267"/>
      <c r="KH297" s="267"/>
      <c r="KI297" s="267"/>
      <c r="KJ297" s="267"/>
      <c r="KK297" s="267"/>
      <c r="KL297" s="267"/>
      <c r="KM297" s="267"/>
      <c r="KN297" s="267"/>
      <c r="KO297" s="267"/>
      <c r="KP297" s="267"/>
      <c r="KQ297" s="267"/>
      <c r="KR297" s="267"/>
      <c r="KS297" s="267"/>
      <c r="KT297" s="267"/>
      <c r="KU297" s="267"/>
      <c r="KV297" s="267"/>
      <c r="KW297" s="267"/>
      <c r="KX297" s="267"/>
      <c r="KY297" s="267"/>
      <c r="KZ297" s="267"/>
      <c r="LA297" s="267"/>
      <c r="LB297" s="267"/>
      <c r="LC297" s="267"/>
      <c r="LD297" s="267"/>
      <c r="LE297" s="267"/>
      <c r="LF297" s="267"/>
      <c r="LG297" s="267"/>
      <c r="LH297" s="267"/>
      <c r="LI297" s="267"/>
      <c r="LJ297" s="267"/>
      <c r="LK297" s="267"/>
      <c r="LL297" s="267"/>
      <c r="LM297" s="267"/>
      <c r="LN297" s="267"/>
      <c r="LO297" s="267"/>
      <c r="LP297" s="267"/>
      <c r="LQ297" s="267"/>
      <c r="LR297" s="267"/>
      <c r="LS297" s="267"/>
      <c r="LT297" s="267"/>
      <c r="LU297" s="267"/>
      <c r="LV297" s="267"/>
      <c r="LW297" s="267"/>
      <c r="LX297" s="267"/>
      <c r="LY297" s="267"/>
      <c r="LZ297" s="267"/>
      <c r="MA297" s="267"/>
      <c r="MB297" s="267"/>
      <c r="MC297" s="267"/>
      <c r="MD297" s="267"/>
      <c r="ME297" s="267"/>
      <c r="MF297" s="267"/>
      <c r="MG297" s="267"/>
      <c r="MH297" s="267"/>
      <c r="MI297" s="267"/>
      <c r="MJ297" s="267"/>
      <c r="MK297" s="267"/>
      <c r="ML297" s="267"/>
      <c r="MM297" s="267"/>
      <c r="MN297" s="267"/>
      <c r="MO297" s="267"/>
      <c r="MP297" s="267"/>
      <c r="MQ297" s="267"/>
      <c r="MR297" s="267"/>
      <c r="MS297" s="267"/>
      <c r="MT297" s="267"/>
      <c r="MU297" s="267"/>
      <c r="MV297" s="267"/>
      <c r="MW297" s="267"/>
      <c r="MX297" s="267"/>
      <c r="MY297" s="267"/>
      <c r="MZ297" s="267"/>
      <c r="NA297" s="267"/>
      <c r="NB297" s="267"/>
      <c r="NC297" s="267"/>
      <c r="ND297" s="267"/>
      <c r="NE297" s="267"/>
      <c r="NF297" s="267"/>
      <c r="NG297" s="267"/>
      <c r="NH297" s="267"/>
      <c r="NI297" s="267"/>
      <c r="NJ297" s="267"/>
      <c r="NK297" s="267"/>
      <c r="NL297" s="267"/>
      <c r="NM297" s="267"/>
      <c r="NN297" s="267"/>
      <c r="NO297" s="267"/>
      <c r="NP297" s="267"/>
      <c r="NQ297" s="267"/>
      <c r="NR297" s="267"/>
      <c r="NS297" s="267"/>
      <c r="NT297" s="267"/>
      <c r="NU297" s="267"/>
      <c r="NV297" s="267"/>
      <c r="NW297" s="267"/>
      <c r="NX297" s="267"/>
      <c r="NY297" s="267"/>
      <c r="NZ297" s="267"/>
      <c r="OA297" s="267"/>
      <c r="OB297" s="267"/>
      <c r="OC297" s="267"/>
      <c r="OD297" s="267"/>
      <c r="OE297" s="267"/>
      <c r="OF297" s="267"/>
      <c r="OG297" s="267"/>
      <c r="OH297" s="267"/>
      <c r="OI297" s="267"/>
      <c r="OJ297" s="267"/>
      <c r="OK297" s="267"/>
      <c r="OL297" s="267"/>
      <c r="OM297" s="267"/>
      <c r="ON297" s="267"/>
      <c r="OO297" s="267"/>
      <c r="OP297" s="267"/>
      <c r="OQ297" s="267"/>
      <c r="OR297" s="267"/>
      <c r="OS297" s="267"/>
      <c r="OT297" s="267"/>
      <c r="OU297" s="267"/>
      <c r="OV297" s="267"/>
      <c r="OW297" s="267"/>
      <c r="OX297" s="267"/>
      <c r="OY297" s="267"/>
      <c r="OZ297" s="267"/>
      <c r="PA297" s="267"/>
      <c r="PB297" s="267"/>
      <c r="PC297" s="267"/>
      <c r="PD297" s="267"/>
      <c r="PE297" s="267"/>
      <c r="PF297" s="267"/>
      <c r="PG297" s="267"/>
      <c r="PH297" s="267"/>
      <c r="PI297" s="267"/>
      <c r="PJ297" s="267"/>
      <c r="PK297" s="267"/>
      <c r="PL297" s="267"/>
      <c r="PM297" s="267"/>
      <c r="PN297" s="267"/>
      <c r="PO297" s="267"/>
      <c r="PP297" s="267"/>
      <c r="PQ297" s="267"/>
      <c r="PR297" s="267"/>
      <c r="PS297" s="267"/>
      <c r="PT297" s="267"/>
      <c r="PU297" s="267"/>
      <c r="PV297" s="267"/>
      <c r="PW297" s="267"/>
      <c r="PX297" s="267"/>
      <c r="PY297" s="267"/>
      <c r="PZ297" s="267"/>
      <c r="QA297" s="267"/>
      <c r="QB297" s="267"/>
      <c r="QC297" s="267"/>
      <c r="QD297" s="267"/>
      <c r="QE297" s="267"/>
      <c r="QF297" s="267"/>
      <c r="QG297" s="267"/>
      <c r="QH297" s="267"/>
      <c r="QI297" s="267"/>
      <c r="QJ297" s="267"/>
      <c r="QK297" s="267"/>
      <c r="QL297" s="267"/>
      <c r="QM297" s="267"/>
      <c r="QN297" s="267"/>
      <c r="QO297" s="267"/>
      <c r="QP297" s="267"/>
      <c r="QQ297" s="267"/>
      <c r="QR297" s="267"/>
      <c r="QS297" s="267"/>
      <c r="QT297" s="267"/>
      <c r="QU297" s="267"/>
      <c r="QV297" s="267"/>
      <c r="QW297" s="267"/>
      <c r="QX297" s="267"/>
      <c r="QY297" s="267"/>
      <c r="QZ297" s="267"/>
      <c r="RA297" s="267"/>
      <c r="RB297" s="267"/>
      <c r="RC297" s="267"/>
      <c r="RD297" s="267"/>
      <c r="RE297" s="267"/>
      <c r="RF297" s="267"/>
      <c r="RG297" s="267"/>
      <c r="RH297" s="267"/>
      <c r="RI297" s="267"/>
      <c r="RJ297" s="267"/>
      <c r="RK297" s="267"/>
      <c r="RL297" s="267"/>
      <c r="RM297" s="267"/>
      <c r="RN297" s="267"/>
      <c r="RO297" s="267"/>
      <c r="RP297" s="267"/>
      <c r="RQ297" s="267"/>
      <c r="RR297" s="267"/>
      <c r="RS297" s="267"/>
      <c r="RT297" s="267"/>
      <c r="RU297" s="267"/>
      <c r="RV297" s="267"/>
      <c r="RW297" s="267"/>
      <c r="RX297" s="267"/>
      <c r="RY297" s="267"/>
      <c r="RZ297" s="267"/>
      <c r="SA297" s="267"/>
      <c r="SB297" s="267"/>
      <c r="SC297" s="267"/>
      <c r="SD297" s="267"/>
      <c r="SE297" s="267"/>
      <c r="SF297" s="267"/>
      <c r="SG297" s="267"/>
      <c r="SH297" s="267"/>
      <c r="SI297" s="267"/>
      <c r="SJ297" s="267"/>
      <c r="SK297" s="267"/>
      <c r="SL297" s="267"/>
      <c r="SM297" s="267"/>
      <c r="SN297" s="267"/>
      <c r="SO297" s="267"/>
      <c r="SP297" s="267"/>
      <c r="SQ297" s="267"/>
      <c r="SR297" s="267"/>
      <c r="SS297" s="267"/>
      <c r="ST297" s="267"/>
      <c r="SU297" s="267"/>
      <c r="SV297" s="267"/>
      <c r="SW297" s="267"/>
      <c r="SX297" s="267"/>
      <c r="SY297" s="267"/>
      <c r="SZ297" s="267"/>
      <c r="TA297" s="267"/>
      <c r="TB297" s="267"/>
      <c r="TC297" s="267"/>
      <c r="TD297" s="267"/>
      <c r="TE297" s="267"/>
      <c r="TF297" s="267"/>
      <c r="TG297" s="267"/>
      <c r="TH297" s="267"/>
      <c r="TI297" s="267"/>
      <c r="TJ297" s="267"/>
      <c r="TK297" s="267"/>
      <c r="TL297" s="267"/>
      <c r="TM297" s="267"/>
      <c r="TN297" s="267"/>
      <c r="TO297" s="267"/>
      <c r="TP297" s="267"/>
      <c r="TQ297" s="267"/>
      <c r="TR297" s="267"/>
      <c r="TS297" s="267"/>
      <c r="TT297" s="267"/>
      <c r="TU297" s="267"/>
      <c r="TV297" s="267"/>
      <c r="TW297" s="267"/>
      <c r="TX297" s="267"/>
      <c r="TY297" s="267"/>
      <c r="TZ297" s="267"/>
      <c r="UA297" s="267"/>
      <c r="UB297" s="267"/>
      <c r="UC297" s="267"/>
      <c r="UD297" s="267"/>
      <c r="UE297" s="267"/>
      <c r="UF297" s="267"/>
      <c r="UG297" s="267"/>
      <c r="UH297" s="267"/>
      <c r="UI297" s="267"/>
      <c r="UJ297" s="267"/>
      <c r="UK297" s="267"/>
      <c r="UL297" s="267"/>
      <c r="UM297" s="267"/>
      <c r="UN297" s="267"/>
      <c r="UO297" s="267"/>
      <c r="UP297" s="267"/>
      <c r="UQ297" s="267"/>
      <c r="UR297" s="267"/>
      <c r="US297" s="267"/>
      <c r="UT297" s="267"/>
      <c r="UU297" s="267"/>
      <c r="UV297" s="267"/>
      <c r="UW297" s="267"/>
      <c r="UX297" s="267"/>
      <c r="UY297" s="267"/>
      <c r="UZ297" s="267"/>
      <c r="VA297" s="267"/>
      <c r="VB297" s="267"/>
      <c r="VC297" s="267"/>
      <c r="VD297" s="267"/>
      <c r="VE297" s="267"/>
      <c r="VF297" s="267"/>
      <c r="VG297" s="267"/>
      <c r="VH297" s="267"/>
      <c r="VI297" s="267"/>
      <c r="VJ297" s="267"/>
      <c r="VK297" s="267"/>
      <c r="VL297" s="267"/>
      <c r="VM297" s="267"/>
      <c r="VN297" s="267"/>
      <c r="VO297" s="267"/>
      <c r="VP297" s="267"/>
      <c r="VQ297" s="267"/>
      <c r="VR297" s="267"/>
      <c r="VS297" s="267"/>
      <c r="VT297" s="267"/>
      <c r="VU297" s="267"/>
      <c r="VV297" s="267"/>
      <c r="VW297" s="267"/>
      <c r="VX297" s="267"/>
      <c r="VY297" s="267"/>
      <c r="VZ297" s="267"/>
      <c r="WA297" s="267"/>
      <c r="WB297" s="267"/>
      <c r="WC297" s="267"/>
      <c r="WD297" s="267"/>
      <c r="WE297" s="267"/>
      <c r="WF297" s="267"/>
      <c r="WG297" s="267"/>
      <c r="WH297" s="267"/>
      <c r="WI297" s="267"/>
      <c r="WJ297" s="267"/>
      <c r="WK297" s="267"/>
      <c r="WL297" s="267"/>
      <c r="WM297" s="267"/>
      <c r="WN297" s="267"/>
      <c r="WO297" s="267"/>
      <c r="WP297" s="267"/>
      <c r="WQ297" s="267"/>
      <c r="WR297" s="267"/>
      <c r="WS297" s="267"/>
      <c r="WT297" s="267"/>
      <c r="WU297" s="267"/>
      <c r="WV297" s="267"/>
      <c r="WW297" s="267"/>
      <c r="WX297" s="267"/>
      <c r="WY297" s="267"/>
      <c r="WZ297" s="267"/>
      <c r="XA297" s="267"/>
      <c r="XB297" s="267"/>
      <c r="XC297" s="267"/>
      <c r="XD297" s="267"/>
      <c r="XE297" s="267"/>
      <c r="XF297" s="267"/>
      <c r="XG297" s="267"/>
      <c r="XH297" s="267"/>
      <c r="XI297" s="267"/>
      <c r="XJ297" s="267"/>
      <c r="XK297" s="267"/>
      <c r="XL297" s="267"/>
      <c r="XM297" s="267"/>
      <c r="XN297" s="267"/>
      <c r="XO297" s="267"/>
      <c r="XP297" s="267"/>
      <c r="XQ297" s="267"/>
      <c r="XR297" s="267"/>
      <c r="XS297" s="267"/>
      <c r="XT297" s="267"/>
      <c r="XU297" s="267"/>
      <c r="XV297" s="267"/>
      <c r="XW297" s="267"/>
      <c r="XX297" s="267"/>
      <c r="XY297" s="267"/>
      <c r="XZ297" s="267"/>
      <c r="YA297" s="267"/>
      <c r="YB297" s="267"/>
      <c r="YC297" s="267"/>
      <c r="YD297" s="267"/>
      <c r="YE297" s="267"/>
      <c r="YF297" s="267"/>
      <c r="YG297" s="267"/>
      <c r="YH297" s="267"/>
      <c r="YI297" s="267"/>
      <c r="YJ297" s="267"/>
      <c r="YK297" s="267"/>
      <c r="YL297" s="267"/>
      <c r="YM297" s="267"/>
      <c r="YN297" s="267"/>
      <c r="YO297" s="267"/>
      <c r="YP297" s="267"/>
      <c r="YQ297" s="267"/>
      <c r="YR297" s="267"/>
      <c r="YS297" s="267"/>
      <c r="YT297" s="267"/>
      <c r="YU297" s="267"/>
      <c r="YV297" s="267"/>
      <c r="YW297" s="267"/>
      <c r="YX297" s="267"/>
      <c r="YY297" s="267"/>
      <c r="YZ297" s="267"/>
      <c r="ZA297" s="267"/>
      <c r="ZB297" s="267"/>
      <c r="ZC297" s="267"/>
      <c r="ZD297" s="267"/>
      <c r="ZE297" s="267"/>
      <c r="ZF297" s="267"/>
      <c r="ZG297" s="267"/>
      <c r="ZH297" s="267"/>
      <c r="ZI297" s="267"/>
      <c r="ZJ297" s="267"/>
      <c r="ZK297" s="267"/>
      <c r="ZL297" s="267"/>
      <c r="ZM297" s="267"/>
      <c r="ZN297" s="267"/>
      <c r="ZO297" s="267"/>
      <c r="ZP297" s="267"/>
      <c r="ZQ297" s="267"/>
      <c r="ZR297" s="267"/>
      <c r="ZS297" s="267"/>
      <c r="ZT297" s="267"/>
      <c r="ZU297" s="267"/>
      <c r="ZV297" s="267"/>
      <c r="ZW297" s="267"/>
      <c r="ZX297" s="267"/>
      <c r="ZY297" s="267"/>
      <c r="ZZ297" s="267"/>
      <c r="AAA297" s="267"/>
      <c r="AAB297" s="267"/>
      <c r="AAC297" s="267"/>
      <c r="AAD297" s="267"/>
      <c r="AAE297" s="267"/>
      <c r="AAF297" s="267"/>
      <c r="AAG297" s="267"/>
      <c r="AAH297" s="267"/>
      <c r="AAI297" s="267"/>
      <c r="AAJ297" s="267"/>
      <c r="AAK297" s="267"/>
      <c r="AAL297" s="267"/>
      <c r="AAM297" s="267"/>
      <c r="AAN297" s="267"/>
      <c r="AAO297" s="267"/>
      <c r="AAP297" s="267"/>
      <c r="AAQ297" s="267"/>
      <c r="AAR297" s="267"/>
      <c r="AAS297" s="267"/>
      <c r="AAT297" s="267"/>
      <c r="AAU297" s="267"/>
      <c r="AAV297" s="267"/>
      <c r="AAW297" s="267"/>
      <c r="AAX297" s="267"/>
      <c r="AAY297" s="267"/>
      <c r="AAZ297" s="267"/>
      <c r="ABA297" s="267"/>
      <c r="ABB297" s="267"/>
      <c r="ABC297" s="267"/>
      <c r="ABD297" s="267"/>
      <c r="ABE297" s="267"/>
      <c r="ABF297" s="267"/>
      <c r="ABG297" s="267"/>
      <c r="ABH297" s="267"/>
      <c r="ABI297" s="267"/>
      <c r="ABJ297" s="267"/>
      <c r="ABK297" s="267"/>
      <c r="ABL297" s="267"/>
      <c r="ABM297" s="267"/>
      <c r="ABN297" s="267"/>
      <c r="ABO297" s="267"/>
      <c r="ABP297" s="267"/>
      <c r="ABQ297" s="267"/>
      <c r="ABR297" s="267"/>
      <c r="ABS297" s="267"/>
      <c r="ABT297" s="267"/>
      <c r="ABU297" s="267"/>
      <c r="ABV297" s="267"/>
      <c r="ABW297" s="267"/>
      <c r="ABX297" s="267"/>
      <c r="ABY297" s="267"/>
      <c r="ABZ297" s="267"/>
      <c r="ACA297" s="267"/>
      <c r="ACB297" s="267"/>
      <c r="ACC297" s="267"/>
      <c r="ACD297" s="267"/>
      <c r="ACE297" s="267"/>
      <c r="ACF297" s="267"/>
      <c r="ACG297" s="267"/>
      <c r="ACH297" s="267"/>
      <c r="ACI297" s="267"/>
      <c r="ACJ297" s="267"/>
      <c r="ACK297" s="267"/>
      <c r="ACL297" s="267"/>
      <c r="ACM297" s="267"/>
      <c r="ACN297" s="267"/>
      <c r="ACO297" s="267"/>
      <c r="ACP297" s="267"/>
      <c r="ACQ297" s="267"/>
      <c r="ACR297" s="267"/>
      <c r="ACS297" s="267"/>
      <c r="ACT297" s="267"/>
      <c r="ACU297" s="267"/>
      <c r="ACV297" s="267"/>
      <c r="ACW297" s="267"/>
      <c r="ACX297" s="267"/>
      <c r="ACY297" s="267"/>
      <c r="ACZ297" s="267"/>
      <c r="ADA297" s="267"/>
      <c r="ADB297" s="267"/>
      <c r="ADC297" s="267"/>
      <c r="ADD297" s="267"/>
      <c r="ADE297" s="267"/>
      <c r="ADF297" s="267"/>
      <c r="ADG297" s="267"/>
      <c r="ADH297" s="267"/>
      <c r="ADI297" s="267"/>
      <c r="ADJ297" s="267"/>
      <c r="ADK297" s="267"/>
      <c r="ADL297" s="267"/>
      <c r="ADM297" s="267"/>
      <c r="ADN297" s="267"/>
      <c r="ADO297" s="267"/>
      <c r="ADP297" s="267"/>
      <c r="ADQ297" s="267"/>
      <c r="ADR297" s="267"/>
      <c r="ADS297" s="267"/>
      <c r="ADT297" s="267"/>
      <c r="ADU297" s="267"/>
      <c r="ADV297" s="267"/>
      <c r="ADW297" s="267"/>
      <c r="ADX297" s="267"/>
      <c r="ADY297" s="267"/>
      <c r="ADZ297" s="267"/>
      <c r="AEA297" s="267"/>
      <c r="AEB297" s="267"/>
      <c r="AEC297" s="267"/>
      <c r="AED297" s="267"/>
      <c r="AEE297" s="267"/>
      <c r="AEF297" s="267"/>
      <c r="AEG297" s="267"/>
      <c r="AEH297" s="267"/>
      <c r="AEI297" s="267"/>
      <c r="AEJ297" s="267"/>
      <c r="AEK297" s="267"/>
      <c r="AEL297" s="267"/>
      <c r="AEM297" s="267"/>
      <c r="AEN297" s="267"/>
      <c r="AEO297" s="267"/>
      <c r="AEP297" s="267"/>
      <c r="AEQ297" s="267"/>
      <c r="AER297" s="267"/>
      <c r="AES297" s="267"/>
      <c r="AET297" s="267"/>
      <c r="AEU297" s="267"/>
      <c r="AEV297" s="267"/>
      <c r="AEW297" s="267"/>
      <c r="AEX297" s="267"/>
      <c r="AEY297" s="267"/>
      <c r="AEZ297" s="267"/>
      <c r="AFA297" s="267"/>
      <c r="AFB297" s="267"/>
      <c r="AFC297" s="267"/>
      <c r="AFD297" s="267"/>
      <c r="AFE297" s="267"/>
      <c r="AFF297" s="267"/>
      <c r="AFG297" s="267"/>
      <c r="AFH297" s="267"/>
      <c r="AFI297" s="267"/>
      <c r="AFJ297" s="267"/>
      <c r="AFK297" s="267"/>
      <c r="AFL297" s="267"/>
      <c r="AFM297" s="267"/>
      <c r="AFN297" s="267"/>
      <c r="AFO297" s="267"/>
      <c r="AFP297" s="267"/>
      <c r="AFQ297" s="267"/>
      <c r="AFR297" s="267"/>
      <c r="AFS297" s="267"/>
      <c r="AFT297" s="267"/>
      <c r="AFU297" s="267"/>
      <c r="AFV297" s="267"/>
      <c r="AFW297" s="267"/>
      <c r="AFX297" s="267"/>
      <c r="AFY297" s="267"/>
      <c r="AFZ297" s="267"/>
      <c r="AGA297" s="267"/>
      <c r="AGB297" s="267"/>
      <c r="AGC297" s="267"/>
      <c r="AGD297" s="267"/>
      <c r="AGE297" s="267"/>
      <c r="AGF297" s="267"/>
      <c r="AGG297" s="267"/>
      <c r="AGH297" s="267"/>
      <c r="AGI297" s="267"/>
      <c r="AGJ297" s="267"/>
      <c r="AGK297" s="267"/>
      <c r="AGL297" s="267"/>
      <c r="AGM297" s="267"/>
      <c r="AGN297" s="267"/>
      <c r="AGO297" s="267"/>
      <c r="AGP297" s="267"/>
      <c r="AGQ297" s="267"/>
      <c r="AGR297" s="267"/>
      <c r="AGS297" s="267"/>
      <c r="AGT297" s="267"/>
      <c r="AGU297" s="267"/>
      <c r="AGV297" s="267"/>
      <c r="AGW297" s="267"/>
      <c r="AGX297" s="267"/>
      <c r="AGY297" s="267"/>
      <c r="AGZ297" s="267"/>
      <c r="AHA297" s="267"/>
      <c r="AHB297" s="267"/>
      <c r="AHC297" s="267"/>
      <c r="AHD297" s="267"/>
      <c r="AHE297" s="267"/>
      <c r="AHF297" s="267"/>
      <c r="AHG297" s="267"/>
      <c r="AHH297" s="267"/>
      <c r="AHI297" s="267"/>
      <c r="AHJ297" s="267"/>
      <c r="AHK297" s="267"/>
      <c r="AHL297" s="267"/>
      <c r="AHM297" s="267"/>
      <c r="AHN297" s="267"/>
      <c r="AHO297" s="267"/>
      <c r="AHP297" s="267"/>
      <c r="AHQ297" s="267"/>
      <c r="AHR297" s="267"/>
      <c r="AHS297" s="267"/>
      <c r="AHT297" s="267"/>
      <c r="AHU297" s="267"/>
      <c r="AHV297" s="267"/>
      <c r="AHW297" s="267"/>
      <c r="AHX297" s="267"/>
      <c r="AHY297" s="267"/>
      <c r="AHZ297" s="267"/>
      <c r="AIA297" s="267"/>
      <c r="AIB297" s="267"/>
      <c r="AIC297" s="267"/>
      <c r="AID297" s="267"/>
      <c r="AIE297" s="267"/>
      <c r="AIF297" s="267"/>
      <c r="AIG297" s="267"/>
      <c r="AIH297" s="267"/>
      <c r="AII297" s="267"/>
      <c r="AIJ297" s="267"/>
      <c r="AIK297" s="267"/>
      <c r="AIL297" s="267"/>
      <c r="AIM297" s="267"/>
      <c r="AIN297" s="267"/>
      <c r="AIO297" s="267"/>
      <c r="AIP297" s="267"/>
      <c r="AIQ297" s="267"/>
      <c r="AIR297" s="267"/>
      <c r="AIS297" s="267"/>
      <c r="AIT297" s="267"/>
      <c r="AIU297" s="267"/>
      <c r="AIV297" s="267"/>
      <c r="AIW297" s="267"/>
      <c r="AIX297" s="267"/>
      <c r="AIY297" s="267"/>
      <c r="AIZ297" s="267"/>
      <c r="AJA297" s="267"/>
      <c r="AJB297" s="267"/>
      <c r="AJC297" s="267"/>
      <c r="AJD297" s="267"/>
      <c r="AJE297" s="267"/>
      <c r="AJF297" s="267"/>
      <c r="AJG297" s="267"/>
      <c r="AJH297" s="267"/>
      <c r="AJI297" s="267"/>
      <c r="AJJ297" s="267"/>
      <c r="AJK297" s="267"/>
      <c r="AJL297" s="267"/>
      <c r="AJM297" s="267"/>
      <c r="AJN297" s="267"/>
      <c r="AJO297" s="267"/>
      <c r="AJP297" s="267"/>
      <c r="AJQ297" s="267"/>
      <c r="AJR297" s="267"/>
      <c r="AJS297" s="267"/>
      <c r="AJT297" s="267"/>
      <c r="AJU297" s="267"/>
      <c r="AJV297" s="267"/>
      <c r="AJW297" s="267"/>
      <c r="AJX297" s="267"/>
      <c r="AJY297" s="267"/>
      <c r="AJZ297" s="267"/>
      <c r="AKA297" s="267"/>
      <c r="AKB297" s="267"/>
      <c r="AKC297" s="267"/>
      <c r="AKD297" s="267"/>
      <c r="AKE297" s="267"/>
      <c r="AKF297" s="267"/>
      <c r="AKG297" s="267"/>
      <c r="AKH297" s="267"/>
      <c r="AKI297" s="267"/>
      <c r="AKJ297" s="267"/>
      <c r="AKK297" s="267"/>
      <c r="AKL297" s="267"/>
      <c r="AKM297" s="267"/>
      <c r="AKN297" s="267"/>
      <c r="AKO297" s="267"/>
      <c r="AKP297" s="267"/>
      <c r="AKQ297" s="267"/>
      <c r="AKR297" s="267"/>
      <c r="AKS297" s="267"/>
      <c r="AKT297" s="267"/>
      <c r="AKU297" s="267"/>
      <c r="AKV297" s="267"/>
      <c r="AKW297" s="267"/>
      <c r="AKX297" s="267"/>
      <c r="AKY297" s="267"/>
      <c r="AKZ297" s="267"/>
      <c r="ALA297" s="267"/>
      <c r="ALB297" s="267"/>
      <c r="ALC297" s="267"/>
      <c r="ALD297" s="267"/>
      <c r="ALE297" s="267"/>
      <c r="ALF297" s="267"/>
      <c r="ALG297" s="267"/>
      <c r="ALH297" s="267"/>
      <c r="ALI297" s="267"/>
      <c r="ALJ297" s="267"/>
      <c r="ALK297" s="267"/>
      <c r="ALL297" s="267"/>
      <c r="ALM297" s="267"/>
      <c r="ALN297" s="267"/>
      <c r="ALO297" s="267"/>
      <c r="ALP297" s="267"/>
      <c r="ALQ297" s="267"/>
      <c r="ALR297" s="267"/>
      <c r="ALS297" s="267"/>
      <c r="ALT297" s="267"/>
      <c r="ALU297" s="267"/>
      <c r="ALV297" s="267"/>
      <c r="ALW297" s="267"/>
      <c r="ALX297" s="267"/>
      <c r="ALY297" s="267"/>
      <c r="ALZ297" s="267"/>
      <c r="AMA297" s="267"/>
      <c r="AMB297" s="267"/>
      <c r="AMC297" s="267"/>
      <c r="AMD297" s="267"/>
      <c r="AME297" s="267"/>
      <c r="AMF297" s="267"/>
      <c r="AMG297" s="267"/>
      <c r="AMH297" s="267"/>
    </row>
    <row r="298" spans="1:1024" s="287" customFormat="1" ht="12.75">
      <c r="A298" s="1012" t="s">
        <v>3741</v>
      </c>
      <c r="B298" s="1007" t="s">
        <v>8450</v>
      </c>
      <c r="C298" s="1047">
        <v>3008789029.8600001</v>
      </c>
      <c r="D298" s="1047">
        <v>74580000</v>
      </c>
      <c r="E298" s="1047">
        <v>3083369029.8600001</v>
      </c>
      <c r="F298" s="1047">
        <v>2909890006</v>
      </c>
      <c r="G298" s="1047">
        <v>173479023.86000001</v>
      </c>
      <c r="H298" s="1054">
        <f t="shared" si="4"/>
        <v>0.94373718417095309</v>
      </c>
      <c r="I298" s="1007"/>
      <c r="AMI298" s="266"/>
      <c r="AMJ298" s="266"/>
    </row>
    <row r="299" spans="1:1024" s="239" customFormat="1" ht="12.75">
      <c r="A299" s="1012" t="s">
        <v>3742</v>
      </c>
      <c r="B299" s="1007" t="s">
        <v>8451</v>
      </c>
      <c r="C299" s="1047">
        <v>8796821177.0100002</v>
      </c>
      <c r="D299" s="1047">
        <v>46911641.359999999</v>
      </c>
      <c r="E299" s="1047">
        <v>8843732818.3700008</v>
      </c>
      <c r="F299" s="1047">
        <v>8373042407.7399998</v>
      </c>
      <c r="G299" s="1047">
        <v>470690410.63</v>
      </c>
      <c r="H299" s="1054">
        <f t="shared" si="4"/>
        <v>0.94677695264014605</v>
      </c>
      <c r="I299" s="1007"/>
      <c r="J299" s="267"/>
      <c r="K299" s="267"/>
      <c r="L299" s="267"/>
      <c r="M299" s="267"/>
      <c r="N299" s="267"/>
      <c r="O299" s="267"/>
      <c r="P299" s="267"/>
      <c r="Q299" s="267"/>
      <c r="R299" s="267"/>
      <c r="S299" s="267"/>
      <c r="T299" s="267"/>
      <c r="U299" s="267"/>
      <c r="V299" s="267"/>
      <c r="W299" s="267"/>
      <c r="X299" s="267"/>
      <c r="Y299" s="267"/>
      <c r="Z299" s="267"/>
      <c r="AA299" s="267"/>
      <c r="AB299" s="267"/>
      <c r="AC299" s="267"/>
      <c r="AD299" s="267"/>
      <c r="AE299" s="267"/>
      <c r="AF299" s="267"/>
      <c r="AG299" s="267"/>
      <c r="AH299" s="267"/>
      <c r="AI299" s="267"/>
      <c r="AJ299" s="267"/>
      <c r="AK299" s="267"/>
      <c r="AL299" s="267"/>
      <c r="AM299" s="267"/>
      <c r="AN299" s="267"/>
      <c r="AO299" s="267"/>
      <c r="AP299" s="267"/>
      <c r="AQ299" s="267"/>
      <c r="AR299" s="267"/>
      <c r="AS299" s="267"/>
      <c r="AT299" s="267"/>
      <c r="AU299" s="267"/>
      <c r="AV299" s="267"/>
      <c r="AW299" s="267"/>
      <c r="AX299" s="267"/>
      <c r="AY299" s="267"/>
      <c r="AZ299" s="267"/>
      <c r="BA299" s="267"/>
      <c r="BB299" s="267"/>
      <c r="BC299" s="267"/>
      <c r="BD299" s="267"/>
      <c r="BE299" s="267"/>
      <c r="BF299" s="267"/>
      <c r="BG299" s="267"/>
      <c r="BH299" s="267"/>
      <c r="BI299" s="267"/>
      <c r="BJ299" s="267"/>
      <c r="BK299" s="267"/>
      <c r="BL299" s="267"/>
      <c r="BM299" s="267"/>
      <c r="BN299" s="267"/>
      <c r="BO299" s="267"/>
      <c r="BP299" s="267"/>
      <c r="BQ299" s="267"/>
      <c r="BR299" s="267"/>
      <c r="BS299" s="267"/>
      <c r="BT299" s="267"/>
      <c r="BU299" s="267"/>
      <c r="BV299" s="267"/>
      <c r="BW299" s="267"/>
      <c r="BX299" s="267"/>
      <c r="BY299" s="267"/>
      <c r="BZ299" s="267"/>
      <c r="CA299" s="267"/>
      <c r="CB299" s="267"/>
      <c r="CC299" s="267"/>
      <c r="CD299" s="267"/>
      <c r="CE299" s="267"/>
      <c r="CF299" s="267"/>
      <c r="CG299" s="267"/>
      <c r="CH299" s="267"/>
      <c r="CI299" s="267"/>
      <c r="CJ299" s="267"/>
      <c r="CK299" s="267"/>
      <c r="CL299" s="267"/>
      <c r="CM299" s="267"/>
      <c r="CN299" s="267"/>
      <c r="CO299" s="267"/>
      <c r="CP299" s="267"/>
      <c r="CQ299" s="267"/>
      <c r="CR299" s="267"/>
      <c r="CS299" s="267"/>
      <c r="CT299" s="267"/>
      <c r="CU299" s="267"/>
      <c r="CV299" s="267"/>
      <c r="CW299" s="267"/>
      <c r="CX299" s="267"/>
      <c r="CY299" s="267"/>
      <c r="CZ299" s="267"/>
      <c r="DA299" s="267"/>
      <c r="DB299" s="267"/>
      <c r="DC299" s="267"/>
      <c r="DD299" s="267"/>
      <c r="DE299" s="267"/>
      <c r="DF299" s="267"/>
      <c r="DG299" s="267"/>
      <c r="DH299" s="267"/>
      <c r="DI299" s="267"/>
      <c r="DJ299" s="267"/>
      <c r="DK299" s="267"/>
      <c r="DL299" s="267"/>
      <c r="DM299" s="267"/>
      <c r="DN299" s="267"/>
      <c r="DO299" s="267"/>
      <c r="DP299" s="267"/>
      <c r="DQ299" s="267"/>
      <c r="DR299" s="267"/>
      <c r="DS299" s="267"/>
      <c r="DT299" s="267"/>
      <c r="DU299" s="267"/>
      <c r="DV299" s="267"/>
      <c r="DW299" s="267"/>
      <c r="DX299" s="267"/>
      <c r="DY299" s="267"/>
      <c r="DZ299" s="267"/>
      <c r="EA299" s="267"/>
      <c r="EB299" s="267"/>
      <c r="EC299" s="267"/>
      <c r="ED299" s="267"/>
      <c r="EE299" s="267"/>
      <c r="EF299" s="267"/>
      <c r="EG299" s="267"/>
      <c r="EH299" s="267"/>
      <c r="EI299" s="267"/>
      <c r="EJ299" s="267"/>
      <c r="EK299" s="267"/>
      <c r="EL299" s="267"/>
      <c r="EM299" s="267"/>
      <c r="EN299" s="267"/>
      <c r="EO299" s="267"/>
      <c r="EP299" s="267"/>
      <c r="EQ299" s="267"/>
      <c r="ER299" s="267"/>
      <c r="ES299" s="267"/>
      <c r="ET299" s="267"/>
      <c r="EU299" s="267"/>
      <c r="EV299" s="267"/>
      <c r="EW299" s="267"/>
      <c r="EX299" s="267"/>
      <c r="EY299" s="267"/>
      <c r="EZ299" s="267"/>
      <c r="FA299" s="267"/>
      <c r="FB299" s="267"/>
      <c r="FC299" s="267"/>
      <c r="FD299" s="267"/>
      <c r="FE299" s="267"/>
      <c r="FF299" s="267"/>
      <c r="FG299" s="267"/>
      <c r="FH299" s="267"/>
      <c r="FI299" s="267"/>
      <c r="FJ299" s="267"/>
      <c r="FK299" s="267"/>
      <c r="FL299" s="267"/>
      <c r="FM299" s="267"/>
      <c r="FN299" s="267"/>
      <c r="FO299" s="267"/>
      <c r="FP299" s="267"/>
      <c r="FQ299" s="267"/>
      <c r="FR299" s="267"/>
      <c r="FS299" s="267"/>
      <c r="FT299" s="267"/>
      <c r="FU299" s="267"/>
      <c r="FV299" s="267"/>
      <c r="FW299" s="267"/>
      <c r="FX299" s="267"/>
      <c r="FY299" s="267"/>
      <c r="FZ299" s="267"/>
      <c r="GA299" s="267"/>
      <c r="GB299" s="267"/>
      <c r="GC299" s="267"/>
      <c r="GD299" s="267"/>
      <c r="GE299" s="267"/>
      <c r="GF299" s="267"/>
      <c r="GG299" s="267"/>
      <c r="GH299" s="267"/>
      <c r="GI299" s="267"/>
      <c r="GJ299" s="267"/>
      <c r="GK299" s="267"/>
      <c r="GL299" s="267"/>
      <c r="GM299" s="267"/>
      <c r="GN299" s="267"/>
      <c r="GO299" s="267"/>
      <c r="GP299" s="267"/>
      <c r="GQ299" s="267"/>
      <c r="GR299" s="267"/>
      <c r="GS299" s="267"/>
      <c r="GT299" s="267"/>
      <c r="GU299" s="267"/>
      <c r="GV299" s="267"/>
      <c r="GW299" s="267"/>
      <c r="GX299" s="267"/>
      <c r="GY299" s="267"/>
      <c r="GZ299" s="267"/>
      <c r="HA299" s="267"/>
      <c r="HB299" s="267"/>
      <c r="HC299" s="267"/>
      <c r="HD299" s="267"/>
      <c r="HE299" s="267"/>
      <c r="HF299" s="267"/>
      <c r="HG299" s="267"/>
      <c r="HH299" s="267"/>
      <c r="HI299" s="267"/>
      <c r="HJ299" s="267"/>
      <c r="HK299" s="267"/>
      <c r="HL299" s="267"/>
      <c r="HM299" s="267"/>
      <c r="HN299" s="267"/>
      <c r="HO299" s="267"/>
      <c r="HP299" s="267"/>
      <c r="HQ299" s="267"/>
      <c r="HR299" s="267"/>
      <c r="HS299" s="267"/>
      <c r="HT299" s="267"/>
      <c r="HU299" s="267"/>
      <c r="HV299" s="267"/>
      <c r="HW299" s="267"/>
      <c r="HX299" s="267"/>
      <c r="HY299" s="267"/>
      <c r="HZ299" s="267"/>
      <c r="IA299" s="267"/>
      <c r="IB299" s="267"/>
      <c r="IC299" s="267"/>
      <c r="ID299" s="267"/>
      <c r="IE299" s="267"/>
      <c r="IF299" s="267"/>
      <c r="IG299" s="267"/>
      <c r="IH299" s="267"/>
      <c r="II299" s="267"/>
      <c r="IJ299" s="267"/>
      <c r="IK299" s="267"/>
      <c r="IL299" s="267"/>
      <c r="IM299" s="267"/>
      <c r="IN299" s="267"/>
      <c r="IO299" s="267"/>
      <c r="IP299" s="267"/>
      <c r="IQ299" s="267"/>
      <c r="IR299" s="267"/>
      <c r="IS299" s="267"/>
      <c r="IT299" s="267"/>
      <c r="IU299" s="267"/>
      <c r="IV299" s="267"/>
      <c r="IW299" s="267"/>
      <c r="IX299" s="267"/>
      <c r="IY299" s="267"/>
      <c r="IZ299" s="267"/>
      <c r="JA299" s="267"/>
      <c r="JB299" s="267"/>
      <c r="JC299" s="267"/>
      <c r="JD299" s="267"/>
      <c r="JE299" s="267"/>
      <c r="JF299" s="267"/>
      <c r="JG299" s="267"/>
      <c r="JH299" s="267"/>
      <c r="JI299" s="267"/>
      <c r="JJ299" s="267"/>
      <c r="JK299" s="267"/>
      <c r="JL299" s="267"/>
      <c r="JM299" s="267"/>
      <c r="JN299" s="267"/>
      <c r="JO299" s="267"/>
      <c r="JP299" s="267"/>
      <c r="JQ299" s="267"/>
      <c r="JR299" s="267"/>
      <c r="JS299" s="267"/>
      <c r="JT299" s="267"/>
      <c r="JU299" s="267"/>
      <c r="JV299" s="267"/>
      <c r="JW299" s="267"/>
      <c r="JX299" s="267"/>
      <c r="JY299" s="267"/>
      <c r="JZ299" s="267"/>
      <c r="KA299" s="267"/>
      <c r="KB299" s="267"/>
      <c r="KC299" s="267"/>
      <c r="KD299" s="267"/>
      <c r="KE299" s="267"/>
      <c r="KF299" s="267"/>
      <c r="KG299" s="267"/>
      <c r="KH299" s="267"/>
      <c r="KI299" s="267"/>
      <c r="KJ299" s="267"/>
      <c r="KK299" s="267"/>
      <c r="KL299" s="267"/>
      <c r="KM299" s="267"/>
      <c r="KN299" s="267"/>
      <c r="KO299" s="267"/>
      <c r="KP299" s="267"/>
      <c r="KQ299" s="267"/>
      <c r="KR299" s="267"/>
      <c r="KS299" s="267"/>
      <c r="KT299" s="267"/>
      <c r="KU299" s="267"/>
      <c r="KV299" s="267"/>
      <c r="KW299" s="267"/>
      <c r="KX299" s="267"/>
      <c r="KY299" s="267"/>
      <c r="KZ299" s="267"/>
      <c r="LA299" s="267"/>
      <c r="LB299" s="267"/>
      <c r="LC299" s="267"/>
      <c r="LD299" s="267"/>
      <c r="LE299" s="267"/>
      <c r="LF299" s="267"/>
      <c r="LG299" s="267"/>
      <c r="LH299" s="267"/>
      <c r="LI299" s="267"/>
      <c r="LJ299" s="267"/>
      <c r="LK299" s="267"/>
      <c r="LL299" s="267"/>
      <c r="LM299" s="267"/>
      <c r="LN299" s="267"/>
      <c r="LO299" s="267"/>
      <c r="LP299" s="267"/>
      <c r="LQ299" s="267"/>
      <c r="LR299" s="267"/>
      <c r="LS299" s="267"/>
      <c r="LT299" s="267"/>
      <c r="LU299" s="267"/>
      <c r="LV299" s="267"/>
      <c r="LW299" s="267"/>
      <c r="LX299" s="267"/>
      <c r="LY299" s="267"/>
      <c r="LZ299" s="267"/>
      <c r="MA299" s="267"/>
      <c r="MB299" s="267"/>
      <c r="MC299" s="267"/>
      <c r="MD299" s="267"/>
      <c r="ME299" s="267"/>
      <c r="MF299" s="267"/>
      <c r="MG299" s="267"/>
      <c r="MH299" s="267"/>
      <c r="MI299" s="267"/>
      <c r="MJ299" s="267"/>
      <c r="MK299" s="267"/>
      <c r="ML299" s="267"/>
      <c r="MM299" s="267"/>
      <c r="MN299" s="267"/>
      <c r="MO299" s="267"/>
      <c r="MP299" s="267"/>
      <c r="MQ299" s="267"/>
      <c r="MR299" s="267"/>
      <c r="MS299" s="267"/>
      <c r="MT299" s="267"/>
      <c r="MU299" s="267"/>
      <c r="MV299" s="267"/>
      <c r="MW299" s="267"/>
      <c r="MX299" s="267"/>
      <c r="MY299" s="267"/>
      <c r="MZ299" s="267"/>
      <c r="NA299" s="267"/>
      <c r="NB299" s="267"/>
      <c r="NC299" s="267"/>
      <c r="ND299" s="267"/>
      <c r="NE299" s="267"/>
      <c r="NF299" s="267"/>
      <c r="NG299" s="267"/>
      <c r="NH299" s="267"/>
      <c r="NI299" s="267"/>
      <c r="NJ299" s="267"/>
      <c r="NK299" s="267"/>
      <c r="NL299" s="267"/>
      <c r="NM299" s="267"/>
      <c r="NN299" s="267"/>
      <c r="NO299" s="267"/>
      <c r="NP299" s="267"/>
      <c r="NQ299" s="267"/>
      <c r="NR299" s="267"/>
      <c r="NS299" s="267"/>
      <c r="NT299" s="267"/>
      <c r="NU299" s="267"/>
      <c r="NV299" s="267"/>
      <c r="NW299" s="267"/>
      <c r="NX299" s="267"/>
      <c r="NY299" s="267"/>
      <c r="NZ299" s="267"/>
      <c r="OA299" s="267"/>
      <c r="OB299" s="267"/>
      <c r="OC299" s="267"/>
      <c r="OD299" s="267"/>
      <c r="OE299" s="267"/>
      <c r="OF299" s="267"/>
      <c r="OG299" s="267"/>
      <c r="OH299" s="267"/>
      <c r="OI299" s="267"/>
      <c r="OJ299" s="267"/>
      <c r="OK299" s="267"/>
      <c r="OL299" s="267"/>
      <c r="OM299" s="267"/>
      <c r="ON299" s="267"/>
      <c r="OO299" s="267"/>
      <c r="OP299" s="267"/>
      <c r="OQ299" s="267"/>
      <c r="OR299" s="267"/>
      <c r="OS299" s="267"/>
      <c r="OT299" s="267"/>
      <c r="OU299" s="267"/>
      <c r="OV299" s="267"/>
      <c r="OW299" s="267"/>
      <c r="OX299" s="267"/>
      <c r="OY299" s="267"/>
      <c r="OZ299" s="267"/>
      <c r="PA299" s="267"/>
      <c r="PB299" s="267"/>
      <c r="PC299" s="267"/>
      <c r="PD299" s="267"/>
      <c r="PE299" s="267"/>
      <c r="PF299" s="267"/>
      <c r="PG299" s="267"/>
      <c r="PH299" s="267"/>
      <c r="PI299" s="267"/>
      <c r="PJ299" s="267"/>
      <c r="PK299" s="267"/>
      <c r="PL299" s="267"/>
      <c r="PM299" s="267"/>
      <c r="PN299" s="267"/>
      <c r="PO299" s="267"/>
      <c r="PP299" s="267"/>
      <c r="PQ299" s="267"/>
      <c r="PR299" s="267"/>
      <c r="PS299" s="267"/>
      <c r="PT299" s="267"/>
      <c r="PU299" s="267"/>
      <c r="PV299" s="267"/>
      <c r="PW299" s="267"/>
      <c r="PX299" s="267"/>
      <c r="PY299" s="267"/>
      <c r="PZ299" s="267"/>
      <c r="QA299" s="267"/>
      <c r="QB299" s="267"/>
      <c r="QC299" s="267"/>
      <c r="QD299" s="267"/>
      <c r="QE299" s="267"/>
      <c r="QF299" s="267"/>
      <c r="QG299" s="267"/>
      <c r="QH299" s="267"/>
      <c r="QI299" s="267"/>
      <c r="QJ299" s="267"/>
      <c r="QK299" s="267"/>
      <c r="QL299" s="267"/>
      <c r="QM299" s="267"/>
      <c r="QN299" s="267"/>
      <c r="QO299" s="267"/>
      <c r="QP299" s="267"/>
      <c r="QQ299" s="267"/>
      <c r="QR299" s="267"/>
      <c r="QS299" s="267"/>
      <c r="QT299" s="267"/>
      <c r="QU299" s="267"/>
      <c r="QV299" s="267"/>
      <c r="QW299" s="267"/>
      <c r="QX299" s="267"/>
      <c r="QY299" s="267"/>
      <c r="QZ299" s="267"/>
      <c r="RA299" s="267"/>
      <c r="RB299" s="267"/>
      <c r="RC299" s="267"/>
      <c r="RD299" s="267"/>
      <c r="RE299" s="267"/>
      <c r="RF299" s="267"/>
      <c r="RG299" s="267"/>
      <c r="RH299" s="267"/>
      <c r="RI299" s="267"/>
      <c r="RJ299" s="267"/>
      <c r="RK299" s="267"/>
      <c r="RL299" s="267"/>
      <c r="RM299" s="267"/>
      <c r="RN299" s="267"/>
      <c r="RO299" s="267"/>
      <c r="RP299" s="267"/>
      <c r="RQ299" s="267"/>
      <c r="RR299" s="267"/>
      <c r="RS299" s="267"/>
      <c r="RT299" s="267"/>
      <c r="RU299" s="267"/>
      <c r="RV299" s="267"/>
      <c r="RW299" s="267"/>
      <c r="RX299" s="267"/>
      <c r="RY299" s="267"/>
      <c r="RZ299" s="267"/>
      <c r="SA299" s="267"/>
      <c r="SB299" s="267"/>
      <c r="SC299" s="267"/>
      <c r="SD299" s="267"/>
      <c r="SE299" s="267"/>
      <c r="SF299" s="267"/>
      <c r="SG299" s="267"/>
      <c r="SH299" s="267"/>
      <c r="SI299" s="267"/>
      <c r="SJ299" s="267"/>
      <c r="SK299" s="267"/>
      <c r="SL299" s="267"/>
      <c r="SM299" s="267"/>
      <c r="SN299" s="267"/>
      <c r="SO299" s="267"/>
      <c r="SP299" s="267"/>
      <c r="SQ299" s="267"/>
      <c r="SR299" s="267"/>
      <c r="SS299" s="267"/>
      <c r="ST299" s="267"/>
      <c r="SU299" s="267"/>
      <c r="SV299" s="267"/>
      <c r="SW299" s="267"/>
      <c r="SX299" s="267"/>
      <c r="SY299" s="267"/>
      <c r="SZ299" s="267"/>
      <c r="TA299" s="267"/>
      <c r="TB299" s="267"/>
      <c r="TC299" s="267"/>
      <c r="TD299" s="267"/>
      <c r="TE299" s="267"/>
      <c r="TF299" s="267"/>
      <c r="TG299" s="267"/>
      <c r="TH299" s="267"/>
      <c r="TI299" s="267"/>
      <c r="TJ299" s="267"/>
      <c r="TK299" s="267"/>
      <c r="TL299" s="267"/>
      <c r="TM299" s="267"/>
      <c r="TN299" s="267"/>
      <c r="TO299" s="267"/>
      <c r="TP299" s="267"/>
      <c r="TQ299" s="267"/>
      <c r="TR299" s="267"/>
      <c r="TS299" s="267"/>
      <c r="TT299" s="267"/>
      <c r="TU299" s="267"/>
      <c r="TV299" s="267"/>
      <c r="TW299" s="267"/>
      <c r="TX299" s="267"/>
      <c r="TY299" s="267"/>
      <c r="TZ299" s="267"/>
      <c r="UA299" s="267"/>
      <c r="UB299" s="267"/>
      <c r="UC299" s="267"/>
      <c r="UD299" s="267"/>
      <c r="UE299" s="267"/>
      <c r="UF299" s="267"/>
      <c r="UG299" s="267"/>
      <c r="UH299" s="267"/>
      <c r="UI299" s="267"/>
      <c r="UJ299" s="267"/>
      <c r="UK299" s="267"/>
      <c r="UL299" s="267"/>
      <c r="UM299" s="267"/>
      <c r="UN299" s="267"/>
      <c r="UO299" s="267"/>
      <c r="UP299" s="267"/>
      <c r="UQ299" s="267"/>
      <c r="UR299" s="267"/>
      <c r="US299" s="267"/>
      <c r="UT299" s="267"/>
      <c r="UU299" s="267"/>
      <c r="UV299" s="267"/>
      <c r="UW299" s="267"/>
      <c r="UX299" s="267"/>
      <c r="UY299" s="267"/>
      <c r="UZ299" s="267"/>
      <c r="VA299" s="267"/>
      <c r="VB299" s="267"/>
      <c r="VC299" s="267"/>
      <c r="VD299" s="267"/>
      <c r="VE299" s="267"/>
      <c r="VF299" s="267"/>
      <c r="VG299" s="267"/>
      <c r="VH299" s="267"/>
      <c r="VI299" s="267"/>
      <c r="VJ299" s="267"/>
      <c r="VK299" s="267"/>
      <c r="VL299" s="267"/>
      <c r="VM299" s="267"/>
      <c r="VN299" s="267"/>
      <c r="VO299" s="267"/>
      <c r="VP299" s="267"/>
      <c r="VQ299" s="267"/>
      <c r="VR299" s="267"/>
      <c r="VS299" s="267"/>
      <c r="VT299" s="267"/>
      <c r="VU299" s="267"/>
      <c r="VV299" s="267"/>
      <c r="VW299" s="267"/>
      <c r="VX299" s="267"/>
      <c r="VY299" s="267"/>
      <c r="VZ299" s="267"/>
      <c r="WA299" s="267"/>
      <c r="WB299" s="267"/>
      <c r="WC299" s="267"/>
      <c r="WD299" s="267"/>
      <c r="WE299" s="267"/>
      <c r="WF299" s="267"/>
      <c r="WG299" s="267"/>
      <c r="WH299" s="267"/>
      <c r="WI299" s="267"/>
      <c r="WJ299" s="267"/>
      <c r="WK299" s="267"/>
      <c r="WL299" s="267"/>
      <c r="WM299" s="267"/>
      <c r="WN299" s="267"/>
      <c r="WO299" s="267"/>
      <c r="WP299" s="267"/>
      <c r="WQ299" s="267"/>
      <c r="WR299" s="267"/>
      <c r="WS299" s="267"/>
      <c r="WT299" s="267"/>
      <c r="WU299" s="267"/>
      <c r="WV299" s="267"/>
      <c r="WW299" s="267"/>
      <c r="WX299" s="267"/>
      <c r="WY299" s="267"/>
      <c r="WZ299" s="267"/>
      <c r="XA299" s="267"/>
      <c r="XB299" s="267"/>
      <c r="XC299" s="267"/>
      <c r="XD299" s="267"/>
      <c r="XE299" s="267"/>
      <c r="XF299" s="267"/>
      <c r="XG299" s="267"/>
      <c r="XH299" s="267"/>
      <c r="XI299" s="267"/>
      <c r="XJ299" s="267"/>
      <c r="XK299" s="267"/>
      <c r="XL299" s="267"/>
      <c r="XM299" s="267"/>
      <c r="XN299" s="267"/>
      <c r="XO299" s="267"/>
      <c r="XP299" s="267"/>
      <c r="XQ299" s="267"/>
      <c r="XR299" s="267"/>
      <c r="XS299" s="267"/>
      <c r="XT299" s="267"/>
      <c r="XU299" s="267"/>
      <c r="XV299" s="267"/>
      <c r="XW299" s="267"/>
      <c r="XX299" s="267"/>
      <c r="XY299" s="267"/>
      <c r="XZ299" s="267"/>
      <c r="YA299" s="267"/>
      <c r="YB299" s="267"/>
      <c r="YC299" s="267"/>
      <c r="YD299" s="267"/>
      <c r="YE299" s="267"/>
      <c r="YF299" s="267"/>
      <c r="YG299" s="267"/>
      <c r="YH299" s="267"/>
      <c r="YI299" s="267"/>
      <c r="YJ299" s="267"/>
      <c r="YK299" s="267"/>
      <c r="YL299" s="267"/>
      <c r="YM299" s="267"/>
      <c r="YN299" s="267"/>
      <c r="YO299" s="267"/>
      <c r="YP299" s="267"/>
      <c r="YQ299" s="267"/>
      <c r="YR299" s="267"/>
      <c r="YS299" s="267"/>
      <c r="YT299" s="267"/>
      <c r="YU299" s="267"/>
      <c r="YV299" s="267"/>
      <c r="YW299" s="267"/>
      <c r="YX299" s="267"/>
      <c r="YY299" s="267"/>
      <c r="YZ299" s="267"/>
      <c r="ZA299" s="267"/>
      <c r="ZB299" s="267"/>
      <c r="ZC299" s="267"/>
      <c r="ZD299" s="267"/>
      <c r="ZE299" s="267"/>
      <c r="ZF299" s="267"/>
      <c r="ZG299" s="267"/>
      <c r="ZH299" s="267"/>
      <c r="ZI299" s="267"/>
      <c r="ZJ299" s="267"/>
      <c r="ZK299" s="267"/>
      <c r="ZL299" s="267"/>
      <c r="ZM299" s="267"/>
      <c r="ZN299" s="267"/>
      <c r="ZO299" s="267"/>
      <c r="ZP299" s="267"/>
      <c r="ZQ299" s="267"/>
      <c r="ZR299" s="267"/>
      <c r="ZS299" s="267"/>
      <c r="ZT299" s="267"/>
      <c r="ZU299" s="267"/>
      <c r="ZV299" s="267"/>
      <c r="ZW299" s="267"/>
      <c r="ZX299" s="267"/>
      <c r="ZY299" s="267"/>
      <c r="ZZ299" s="267"/>
      <c r="AAA299" s="267"/>
      <c r="AAB299" s="267"/>
      <c r="AAC299" s="267"/>
      <c r="AAD299" s="267"/>
      <c r="AAE299" s="267"/>
      <c r="AAF299" s="267"/>
      <c r="AAG299" s="267"/>
      <c r="AAH299" s="267"/>
      <c r="AAI299" s="267"/>
      <c r="AAJ299" s="267"/>
      <c r="AAK299" s="267"/>
      <c r="AAL299" s="267"/>
      <c r="AAM299" s="267"/>
      <c r="AAN299" s="267"/>
      <c r="AAO299" s="267"/>
      <c r="AAP299" s="267"/>
      <c r="AAQ299" s="267"/>
      <c r="AAR299" s="267"/>
      <c r="AAS299" s="267"/>
      <c r="AAT299" s="267"/>
      <c r="AAU299" s="267"/>
      <c r="AAV299" s="267"/>
      <c r="AAW299" s="267"/>
      <c r="AAX299" s="267"/>
      <c r="AAY299" s="267"/>
      <c r="AAZ299" s="267"/>
      <c r="ABA299" s="267"/>
      <c r="ABB299" s="267"/>
      <c r="ABC299" s="267"/>
      <c r="ABD299" s="267"/>
      <c r="ABE299" s="267"/>
      <c r="ABF299" s="267"/>
      <c r="ABG299" s="267"/>
      <c r="ABH299" s="267"/>
      <c r="ABI299" s="267"/>
      <c r="ABJ299" s="267"/>
      <c r="ABK299" s="267"/>
      <c r="ABL299" s="267"/>
      <c r="ABM299" s="267"/>
      <c r="ABN299" s="267"/>
      <c r="ABO299" s="267"/>
      <c r="ABP299" s="267"/>
      <c r="ABQ299" s="267"/>
      <c r="ABR299" s="267"/>
      <c r="ABS299" s="267"/>
      <c r="ABT299" s="267"/>
      <c r="ABU299" s="267"/>
      <c r="ABV299" s="267"/>
      <c r="ABW299" s="267"/>
      <c r="ABX299" s="267"/>
      <c r="ABY299" s="267"/>
      <c r="ABZ299" s="267"/>
      <c r="ACA299" s="267"/>
      <c r="ACB299" s="267"/>
      <c r="ACC299" s="267"/>
      <c r="ACD299" s="267"/>
      <c r="ACE299" s="267"/>
      <c r="ACF299" s="267"/>
      <c r="ACG299" s="267"/>
      <c r="ACH299" s="267"/>
      <c r="ACI299" s="267"/>
      <c r="ACJ299" s="267"/>
      <c r="ACK299" s="267"/>
      <c r="ACL299" s="267"/>
      <c r="ACM299" s="267"/>
      <c r="ACN299" s="267"/>
      <c r="ACO299" s="267"/>
      <c r="ACP299" s="267"/>
      <c r="ACQ299" s="267"/>
      <c r="ACR299" s="267"/>
      <c r="ACS299" s="267"/>
      <c r="ACT299" s="267"/>
      <c r="ACU299" s="267"/>
      <c r="ACV299" s="267"/>
      <c r="ACW299" s="267"/>
      <c r="ACX299" s="267"/>
      <c r="ACY299" s="267"/>
      <c r="ACZ299" s="267"/>
      <c r="ADA299" s="267"/>
      <c r="ADB299" s="267"/>
      <c r="ADC299" s="267"/>
      <c r="ADD299" s="267"/>
      <c r="ADE299" s="267"/>
      <c r="ADF299" s="267"/>
      <c r="ADG299" s="267"/>
      <c r="ADH299" s="267"/>
      <c r="ADI299" s="267"/>
      <c r="ADJ299" s="267"/>
      <c r="ADK299" s="267"/>
      <c r="ADL299" s="267"/>
      <c r="ADM299" s="267"/>
      <c r="ADN299" s="267"/>
      <c r="ADO299" s="267"/>
      <c r="ADP299" s="267"/>
      <c r="ADQ299" s="267"/>
      <c r="ADR299" s="267"/>
      <c r="ADS299" s="267"/>
      <c r="ADT299" s="267"/>
      <c r="ADU299" s="267"/>
      <c r="ADV299" s="267"/>
      <c r="ADW299" s="267"/>
      <c r="ADX299" s="267"/>
      <c r="ADY299" s="267"/>
      <c r="ADZ299" s="267"/>
      <c r="AEA299" s="267"/>
      <c r="AEB299" s="267"/>
      <c r="AEC299" s="267"/>
      <c r="AED299" s="267"/>
      <c r="AEE299" s="267"/>
      <c r="AEF299" s="267"/>
      <c r="AEG299" s="267"/>
      <c r="AEH299" s="267"/>
      <c r="AEI299" s="267"/>
      <c r="AEJ299" s="267"/>
      <c r="AEK299" s="267"/>
      <c r="AEL299" s="267"/>
      <c r="AEM299" s="267"/>
      <c r="AEN299" s="267"/>
      <c r="AEO299" s="267"/>
      <c r="AEP299" s="267"/>
      <c r="AEQ299" s="267"/>
      <c r="AER299" s="267"/>
      <c r="AES299" s="267"/>
      <c r="AET299" s="267"/>
      <c r="AEU299" s="267"/>
      <c r="AEV299" s="267"/>
      <c r="AEW299" s="267"/>
      <c r="AEX299" s="267"/>
      <c r="AEY299" s="267"/>
      <c r="AEZ299" s="267"/>
      <c r="AFA299" s="267"/>
      <c r="AFB299" s="267"/>
      <c r="AFC299" s="267"/>
      <c r="AFD299" s="267"/>
      <c r="AFE299" s="267"/>
      <c r="AFF299" s="267"/>
      <c r="AFG299" s="267"/>
      <c r="AFH299" s="267"/>
      <c r="AFI299" s="267"/>
      <c r="AFJ299" s="267"/>
      <c r="AFK299" s="267"/>
      <c r="AFL299" s="267"/>
      <c r="AFM299" s="267"/>
      <c r="AFN299" s="267"/>
      <c r="AFO299" s="267"/>
      <c r="AFP299" s="267"/>
      <c r="AFQ299" s="267"/>
      <c r="AFR299" s="267"/>
      <c r="AFS299" s="267"/>
      <c r="AFT299" s="267"/>
      <c r="AFU299" s="267"/>
      <c r="AFV299" s="267"/>
      <c r="AFW299" s="267"/>
      <c r="AFX299" s="267"/>
      <c r="AFY299" s="267"/>
      <c r="AFZ299" s="267"/>
      <c r="AGA299" s="267"/>
      <c r="AGB299" s="267"/>
      <c r="AGC299" s="267"/>
      <c r="AGD299" s="267"/>
      <c r="AGE299" s="267"/>
      <c r="AGF299" s="267"/>
      <c r="AGG299" s="267"/>
      <c r="AGH299" s="267"/>
      <c r="AGI299" s="267"/>
      <c r="AGJ299" s="267"/>
      <c r="AGK299" s="267"/>
      <c r="AGL299" s="267"/>
      <c r="AGM299" s="267"/>
      <c r="AGN299" s="267"/>
      <c r="AGO299" s="267"/>
      <c r="AGP299" s="267"/>
      <c r="AGQ299" s="267"/>
      <c r="AGR299" s="267"/>
      <c r="AGS299" s="267"/>
      <c r="AGT299" s="267"/>
      <c r="AGU299" s="267"/>
      <c r="AGV299" s="267"/>
      <c r="AGW299" s="267"/>
      <c r="AGX299" s="267"/>
      <c r="AGY299" s="267"/>
      <c r="AGZ299" s="267"/>
      <c r="AHA299" s="267"/>
      <c r="AHB299" s="267"/>
      <c r="AHC299" s="267"/>
      <c r="AHD299" s="267"/>
      <c r="AHE299" s="267"/>
      <c r="AHF299" s="267"/>
      <c r="AHG299" s="267"/>
      <c r="AHH299" s="267"/>
      <c r="AHI299" s="267"/>
      <c r="AHJ299" s="267"/>
      <c r="AHK299" s="267"/>
      <c r="AHL299" s="267"/>
      <c r="AHM299" s="267"/>
      <c r="AHN299" s="267"/>
      <c r="AHO299" s="267"/>
      <c r="AHP299" s="267"/>
      <c r="AHQ299" s="267"/>
      <c r="AHR299" s="267"/>
      <c r="AHS299" s="267"/>
      <c r="AHT299" s="267"/>
      <c r="AHU299" s="267"/>
      <c r="AHV299" s="267"/>
      <c r="AHW299" s="267"/>
      <c r="AHX299" s="267"/>
      <c r="AHY299" s="267"/>
      <c r="AHZ299" s="267"/>
      <c r="AIA299" s="267"/>
      <c r="AIB299" s="267"/>
      <c r="AIC299" s="267"/>
      <c r="AID299" s="267"/>
      <c r="AIE299" s="267"/>
      <c r="AIF299" s="267"/>
      <c r="AIG299" s="267"/>
      <c r="AIH299" s="267"/>
      <c r="AII299" s="267"/>
      <c r="AIJ299" s="267"/>
      <c r="AIK299" s="267"/>
      <c r="AIL299" s="267"/>
      <c r="AIM299" s="267"/>
      <c r="AIN299" s="267"/>
      <c r="AIO299" s="267"/>
      <c r="AIP299" s="267"/>
      <c r="AIQ299" s="267"/>
      <c r="AIR299" s="267"/>
      <c r="AIS299" s="267"/>
      <c r="AIT299" s="267"/>
      <c r="AIU299" s="267"/>
      <c r="AIV299" s="267"/>
      <c r="AIW299" s="267"/>
      <c r="AIX299" s="267"/>
      <c r="AIY299" s="267"/>
      <c r="AIZ299" s="267"/>
      <c r="AJA299" s="267"/>
      <c r="AJB299" s="267"/>
      <c r="AJC299" s="267"/>
      <c r="AJD299" s="267"/>
      <c r="AJE299" s="267"/>
      <c r="AJF299" s="267"/>
      <c r="AJG299" s="267"/>
      <c r="AJH299" s="267"/>
      <c r="AJI299" s="267"/>
      <c r="AJJ299" s="267"/>
      <c r="AJK299" s="267"/>
      <c r="AJL299" s="267"/>
      <c r="AJM299" s="267"/>
      <c r="AJN299" s="267"/>
      <c r="AJO299" s="267"/>
      <c r="AJP299" s="267"/>
      <c r="AJQ299" s="267"/>
      <c r="AJR299" s="267"/>
      <c r="AJS299" s="267"/>
      <c r="AJT299" s="267"/>
      <c r="AJU299" s="267"/>
      <c r="AJV299" s="267"/>
      <c r="AJW299" s="267"/>
      <c r="AJX299" s="267"/>
      <c r="AJY299" s="267"/>
      <c r="AJZ299" s="267"/>
      <c r="AKA299" s="267"/>
      <c r="AKB299" s="267"/>
      <c r="AKC299" s="267"/>
      <c r="AKD299" s="267"/>
      <c r="AKE299" s="267"/>
      <c r="AKF299" s="267"/>
      <c r="AKG299" s="267"/>
      <c r="AKH299" s="267"/>
      <c r="AKI299" s="267"/>
      <c r="AKJ299" s="267"/>
      <c r="AKK299" s="267"/>
      <c r="AKL299" s="267"/>
      <c r="AKM299" s="267"/>
      <c r="AKN299" s="267"/>
      <c r="AKO299" s="267"/>
      <c r="AKP299" s="267"/>
      <c r="AKQ299" s="267"/>
      <c r="AKR299" s="267"/>
      <c r="AKS299" s="267"/>
      <c r="AKT299" s="267"/>
      <c r="AKU299" s="267"/>
      <c r="AKV299" s="267"/>
      <c r="AKW299" s="267"/>
      <c r="AKX299" s="267"/>
      <c r="AKY299" s="267"/>
      <c r="AKZ299" s="267"/>
      <c r="ALA299" s="267"/>
      <c r="ALB299" s="267"/>
      <c r="ALC299" s="267"/>
      <c r="ALD299" s="267"/>
      <c r="ALE299" s="267"/>
      <c r="ALF299" s="267"/>
      <c r="ALG299" s="267"/>
      <c r="ALH299" s="267"/>
      <c r="ALI299" s="267"/>
      <c r="ALJ299" s="267"/>
      <c r="ALK299" s="267"/>
      <c r="ALL299" s="267"/>
      <c r="ALM299" s="267"/>
      <c r="ALN299" s="267"/>
      <c r="ALO299" s="267"/>
      <c r="ALP299" s="267"/>
      <c r="ALQ299" s="267"/>
      <c r="ALR299" s="267"/>
      <c r="ALS299" s="267"/>
      <c r="ALT299" s="267"/>
      <c r="ALU299" s="267"/>
      <c r="ALV299" s="267"/>
      <c r="ALW299" s="267"/>
      <c r="ALX299" s="267"/>
      <c r="ALY299" s="267"/>
      <c r="ALZ299" s="267"/>
      <c r="AMA299" s="267"/>
      <c r="AMB299" s="267"/>
      <c r="AMC299" s="267"/>
      <c r="AMD299" s="267"/>
      <c r="AME299" s="267"/>
      <c r="AMF299" s="267"/>
      <c r="AMG299" s="267"/>
      <c r="AMH299" s="267"/>
    </row>
    <row r="300" spans="1:1024" s="239" customFormat="1" ht="12.75">
      <c r="A300" s="1012" t="s">
        <v>3743</v>
      </c>
      <c r="B300" s="1007" t="s">
        <v>3744</v>
      </c>
      <c r="C300" s="1047">
        <v>2045058194.1400001</v>
      </c>
      <c r="D300" s="1047">
        <v>13942090.33</v>
      </c>
      <c r="E300" s="1047">
        <v>2059000284.47</v>
      </c>
      <c r="F300" s="1047">
        <v>1814705652.6600001</v>
      </c>
      <c r="G300" s="1047">
        <v>244294631.81</v>
      </c>
      <c r="H300" s="1054">
        <f t="shared" si="4"/>
        <v>0.88135279356074347</v>
      </c>
      <c r="I300" s="1007"/>
      <c r="J300" s="267"/>
      <c r="K300" s="267"/>
      <c r="L300" s="267"/>
      <c r="M300" s="267"/>
      <c r="N300" s="267"/>
      <c r="O300" s="267"/>
      <c r="P300" s="267"/>
      <c r="Q300" s="267"/>
      <c r="R300" s="267"/>
      <c r="S300" s="267"/>
      <c r="T300" s="267"/>
      <c r="U300" s="267"/>
      <c r="V300" s="267"/>
      <c r="W300" s="267"/>
      <c r="X300" s="267"/>
      <c r="Y300" s="267"/>
      <c r="Z300" s="267"/>
      <c r="AA300" s="267"/>
      <c r="AB300" s="267"/>
      <c r="AC300" s="267"/>
      <c r="AD300" s="267"/>
      <c r="AE300" s="267"/>
      <c r="AF300" s="267"/>
      <c r="AG300" s="267"/>
      <c r="AH300" s="267"/>
      <c r="AI300" s="267"/>
      <c r="AJ300" s="267"/>
      <c r="AK300" s="267"/>
      <c r="AL300" s="267"/>
      <c r="AM300" s="267"/>
      <c r="AN300" s="267"/>
      <c r="AO300" s="267"/>
      <c r="AP300" s="267"/>
      <c r="AQ300" s="267"/>
      <c r="AR300" s="267"/>
      <c r="AS300" s="267"/>
      <c r="AT300" s="267"/>
      <c r="AU300" s="267"/>
      <c r="AV300" s="267"/>
      <c r="AW300" s="267"/>
      <c r="AX300" s="267"/>
      <c r="AY300" s="267"/>
      <c r="AZ300" s="267"/>
      <c r="BA300" s="267"/>
      <c r="BB300" s="267"/>
      <c r="BC300" s="267"/>
      <c r="BD300" s="267"/>
      <c r="BE300" s="267"/>
      <c r="BF300" s="267"/>
      <c r="BG300" s="267"/>
      <c r="BH300" s="267"/>
      <c r="BI300" s="267"/>
      <c r="BJ300" s="267"/>
      <c r="BK300" s="267"/>
      <c r="BL300" s="267"/>
      <c r="BM300" s="267"/>
      <c r="BN300" s="267"/>
      <c r="BO300" s="267"/>
      <c r="BP300" s="267"/>
      <c r="BQ300" s="267"/>
      <c r="BR300" s="267"/>
      <c r="BS300" s="267"/>
      <c r="BT300" s="267"/>
      <c r="BU300" s="267"/>
      <c r="BV300" s="267"/>
      <c r="BW300" s="267"/>
      <c r="BX300" s="267"/>
      <c r="BY300" s="267"/>
      <c r="BZ300" s="267"/>
      <c r="CA300" s="267"/>
      <c r="CB300" s="267"/>
      <c r="CC300" s="267"/>
      <c r="CD300" s="267"/>
      <c r="CE300" s="267"/>
      <c r="CF300" s="267"/>
      <c r="CG300" s="267"/>
      <c r="CH300" s="267"/>
      <c r="CI300" s="267"/>
      <c r="CJ300" s="267"/>
      <c r="CK300" s="267"/>
      <c r="CL300" s="267"/>
      <c r="CM300" s="267"/>
      <c r="CN300" s="267"/>
      <c r="CO300" s="267"/>
      <c r="CP300" s="267"/>
      <c r="CQ300" s="267"/>
      <c r="CR300" s="267"/>
      <c r="CS300" s="267"/>
      <c r="CT300" s="267"/>
      <c r="CU300" s="267"/>
      <c r="CV300" s="267"/>
      <c r="CW300" s="267"/>
      <c r="CX300" s="267"/>
      <c r="CY300" s="267"/>
      <c r="CZ300" s="267"/>
      <c r="DA300" s="267"/>
      <c r="DB300" s="267"/>
      <c r="DC300" s="267"/>
      <c r="DD300" s="267"/>
      <c r="DE300" s="267"/>
      <c r="DF300" s="267"/>
      <c r="DG300" s="267"/>
      <c r="DH300" s="267"/>
      <c r="DI300" s="267"/>
      <c r="DJ300" s="267"/>
      <c r="DK300" s="267"/>
      <c r="DL300" s="267"/>
      <c r="DM300" s="267"/>
      <c r="DN300" s="267"/>
      <c r="DO300" s="267"/>
      <c r="DP300" s="267"/>
      <c r="DQ300" s="267"/>
      <c r="DR300" s="267"/>
      <c r="DS300" s="267"/>
      <c r="DT300" s="267"/>
      <c r="DU300" s="267"/>
      <c r="DV300" s="267"/>
      <c r="DW300" s="267"/>
      <c r="DX300" s="267"/>
      <c r="DY300" s="267"/>
      <c r="DZ300" s="267"/>
      <c r="EA300" s="267"/>
      <c r="EB300" s="267"/>
      <c r="EC300" s="267"/>
      <c r="ED300" s="267"/>
      <c r="EE300" s="267"/>
      <c r="EF300" s="267"/>
      <c r="EG300" s="267"/>
      <c r="EH300" s="267"/>
      <c r="EI300" s="267"/>
      <c r="EJ300" s="267"/>
      <c r="EK300" s="267"/>
      <c r="EL300" s="267"/>
      <c r="EM300" s="267"/>
      <c r="EN300" s="267"/>
      <c r="EO300" s="267"/>
      <c r="EP300" s="267"/>
      <c r="EQ300" s="267"/>
      <c r="ER300" s="267"/>
      <c r="ES300" s="267"/>
      <c r="ET300" s="267"/>
      <c r="EU300" s="267"/>
      <c r="EV300" s="267"/>
      <c r="EW300" s="267"/>
      <c r="EX300" s="267"/>
      <c r="EY300" s="267"/>
      <c r="EZ300" s="267"/>
      <c r="FA300" s="267"/>
      <c r="FB300" s="267"/>
      <c r="FC300" s="267"/>
      <c r="FD300" s="267"/>
      <c r="FE300" s="267"/>
      <c r="FF300" s="267"/>
      <c r="FG300" s="267"/>
      <c r="FH300" s="267"/>
      <c r="FI300" s="267"/>
      <c r="FJ300" s="267"/>
      <c r="FK300" s="267"/>
      <c r="FL300" s="267"/>
      <c r="FM300" s="267"/>
      <c r="FN300" s="267"/>
      <c r="FO300" s="267"/>
      <c r="FP300" s="267"/>
      <c r="FQ300" s="267"/>
      <c r="FR300" s="267"/>
      <c r="FS300" s="267"/>
      <c r="FT300" s="267"/>
      <c r="FU300" s="267"/>
      <c r="FV300" s="267"/>
      <c r="FW300" s="267"/>
      <c r="FX300" s="267"/>
      <c r="FY300" s="267"/>
      <c r="FZ300" s="267"/>
      <c r="GA300" s="267"/>
      <c r="GB300" s="267"/>
      <c r="GC300" s="267"/>
      <c r="GD300" s="267"/>
      <c r="GE300" s="267"/>
      <c r="GF300" s="267"/>
      <c r="GG300" s="267"/>
      <c r="GH300" s="267"/>
      <c r="GI300" s="267"/>
      <c r="GJ300" s="267"/>
      <c r="GK300" s="267"/>
      <c r="GL300" s="267"/>
      <c r="GM300" s="267"/>
      <c r="GN300" s="267"/>
      <c r="GO300" s="267"/>
      <c r="GP300" s="267"/>
      <c r="GQ300" s="267"/>
      <c r="GR300" s="267"/>
      <c r="GS300" s="267"/>
      <c r="GT300" s="267"/>
      <c r="GU300" s="267"/>
      <c r="GV300" s="267"/>
      <c r="GW300" s="267"/>
      <c r="GX300" s="267"/>
      <c r="GY300" s="267"/>
      <c r="GZ300" s="267"/>
      <c r="HA300" s="267"/>
      <c r="HB300" s="267"/>
      <c r="HC300" s="267"/>
      <c r="HD300" s="267"/>
      <c r="HE300" s="267"/>
      <c r="HF300" s="267"/>
      <c r="HG300" s="267"/>
      <c r="HH300" s="267"/>
      <c r="HI300" s="267"/>
      <c r="HJ300" s="267"/>
      <c r="HK300" s="267"/>
      <c r="HL300" s="267"/>
      <c r="HM300" s="267"/>
      <c r="HN300" s="267"/>
      <c r="HO300" s="267"/>
      <c r="HP300" s="267"/>
      <c r="HQ300" s="267"/>
      <c r="HR300" s="267"/>
      <c r="HS300" s="267"/>
      <c r="HT300" s="267"/>
      <c r="HU300" s="267"/>
      <c r="HV300" s="267"/>
      <c r="HW300" s="267"/>
      <c r="HX300" s="267"/>
      <c r="HY300" s="267"/>
      <c r="HZ300" s="267"/>
      <c r="IA300" s="267"/>
      <c r="IB300" s="267"/>
      <c r="IC300" s="267"/>
      <c r="ID300" s="267"/>
      <c r="IE300" s="267"/>
      <c r="IF300" s="267"/>
      <c r="IG300" s="267"/>
      <c r="IH300" s="267"/>
      <c r="II300" s="267"/>
      <c r="IJ300" s="267"/>
      <c r="IK300" s="267"/>
      <c r="IL300" s="267"/>
      <c r="IM300" s="267"/>
      <c r="IN300" s="267"/>
      <c r="IO300" s="267"/>
      <c r="IP300" s="267"/>
      <c r="IQ300" s="267"/>
      <c r="IR300" s="267"/>
      <c r="IS300" s="267"/>
      <c r="IT300" s="267"/>
      <c r="IU300" s="267"/>
      <c r="IV300" s="267"/>
      <c r="IW300" s="267"/>
      <c r="IX300" s="267"/>
      <c r="IY300" s="267"/>
      <c r="IZ300" s="267"/>
      <c r="JA300" s="267"/>
      <c r="JB300" s="267"/>
      <c r="JC300" s="267"/>
      <c r="JD300" s="267"/>
      <c r="JE300" s="267"/>
      <c r="JF300" s="267"/>
      <c r="JG300" s="267"/>
      <c r="JH300" s="267"/>
      <c r="JI300" s="267"/>
      <c r="JJ300" s="267"/>
      <c r="JK300" s="267"/>
      <c r="JL300" s="267"/>
      <c r="JM300" s="267"/>
      <c r="JN300" s="267"/>
      <c r="JO300" s="267"/>
      <c r="JP300" s="267"/>
      <c r="JQ300" s="267"/>
      <c r="JR300" s="267"/>
      <c r="JS300" s="267"/>
      <c r="JT300" s="267"/>
      <c r="JU300" s="267"/>
      <c r="JV300" s="267"/>
      <c r="JW300" s="267"/>
      <c r="JX300" s="267"/>
      <c r="JY300" s="267"/>
      <c r="JZ300" s="267"/>
      <c r="KA300" s="267"/>
      <c r="KB300" s="267"/>
      <c r="KC300" s="267"/>
      <c r="KD300" s="267"/>
      <c r="KE300" s="267"/>
      <c r="KF300" s="267"/>
      <c r="KG300" s="267"/>
      <c r="KH300" s="267"/>
      <c r="KI300" s="267"/>
      <c r="KJ300" s="267"/>
      <c r="KK300" s="267"/>
      <c r="KL300" s="267"/>
      <c r="KM300" s="267"/>
      <c r="KN300" s="267"/>
      <c r="KO300" s="267"/>
      <c r="KP300" s="267"/>
      <c r="KQ300" s="267"/>
      <c r="KR300" s="267"/>
      <c r="KS300" s="267"/>
      <c r="KT300" s="267"/>
      <c r="KU300" s="267"/>
      <c r="KV300" s="267"/>
      <c r="KW300" s="267"/>
      <c r="KX300" s="267"/>
      <c r="KY300" s="267"/>
      <c r="KZ300" s="267"/>
      <c r="LA300" s="267"/>
      <c r="LB300" s="267"/>
      <c r="LC300" s="267"/>
      <c r="LD300" s="267"/>
      <c r="LE300" s="267"/>
      <c r="LF300" s="267"/>
      <c r="LG300" s="267"/>
      <c r="LH300" s="267"/>
      <c r="LI300" s="267"/>
      <c r="LJ300" s="267"/>
      <c r="LK300" s="267"/>
      <c r="LL300" s="267"/>
      <c r="LM300" s="267"/>
      <c r="LN300" s="267"/>
      <c r="LO300" s="267"/>
      <c r="LP300" s="267"/>
      <c r="LQ300" s="267"/>
      <c r="LR300" s="267"/>
      <c r="LS300" s="267"/>
      <c r="LT300" s="267"/>
      <c r="LU300" s="267"/>
      <c r="LV300" s="267"/>
      <c r="LW300" s="267"/>
      <c r="LX300" s="267"/>
      <c r="LY300" s="267"/>
      <c r="LZ300" s="267"/>
      <c r="MA300" s="267"/>
      <c r="MB300" s="267"/>
      <c r="MC300" s="267"/>
      <c r="MD300" s="267"/>
      <c r="ME300" s="267"/>
      <c r="MF300" s="267"/>
      <c r="MG300" s="267"/>
      <c r="MH300" s="267"/>
      <c r="MI300" s="267"/>
      <c r="MJ300" s="267"/>
      <c r="MK300" s="267"/>
      <c r="ML300" s="267"/>
      <c r="MM300" s="267"/>
      <c r="MN300" s="267"/>
      <c r="MO300" s="267"/>
      <c r="MP300" s="267"/>
      <c r="MQ300" s="267"/>
      <c r="MR300" s="267"/>
      <c r="MS300" s="267"/>
      <c r="MT300" s="267"/>
      <c r="MU300" s="267"/>
      <c r="MV300" s="267"/>
      <c r="MW300" s="267"/>
      <c r="MX300" s="267"/>
      <c r="MY300" s="267"/>
      <c r="MZ300" s="267"/>
      <c r="NA300" s="267"/>
      <c r="NB300" s="267"/>
      <c r="NC300" s="267"/>
      <c r="ND300" s="267"/>
      <c r="NE300" s="267"/>
      <c r="NF300" s="267"/>
      <c r="NG300" s="267"/>
      <c r="NH300" s="267"/>
      <c r="NI300" s="267"/>
      <c r="NJ300" s="267"/>
      <c r="NK300" s="267"/>
      <c r="NL300" s="267"/>
      <c r="NM300" s="267"/>
      <c r="NN300" s="267"/>
      <c r="NO300" s="267"/>
      <c r="NP300" s="267"/>
      <c r="NQ300" s="267"/>
      <c r="NR300" s="267"/>
      <c r="NS300" s="267"/>
      <c r="NT300" s="267"/>
      <c r="NU300" s="267"/>
      <c r="NV300" s="267"/>
      <c r="NW300" s="267"/>
      <c r="NX300" s="267"/>
      <c r="NY300" s="267"/>
      <c r="NZ300" s="267"/>
      <c r="OA300" s="267"/>
      <c r="OB300" s="267"/>
      <c r="OC300" s="267"/>
      <c r="OD300" s="267"/>
      <c r="OE300" s="267"/>
      <c r="OF300" s="267"/>
      <c r="OG300" s="267"/>
      <c r="OH300" s="267"/>
      <c r="OI300" s="267"/>
      <c r="OJ300" s="267"/>
      <c r="OK300" s="267"/>
      <c r="OL300" s="267"/>
      <c r="OM300" s="267"/>
      <c r="ON300" s="267"/>
      <c r="OO300" s="267"/>
      <c r="OP300" s="267"/>
      <c r="OQ300" s="267"/>
      <c r="OR300" s="267"/>
      <c r="OS300" s="267"/>
      <c r="OT300" s="267"/>
      <c r="OU300" s="267"/>
      <c r="OV300" s="267"/>
      <c r="OW300" s="267"/>
      <c r="OX300" s="267"/>
      <c r="OY300" s="267"/>
      <c r="OZ300" s="267"/>
      <c r="PA300" s="267"/>
      <c r="PB300" s="267"/>
      <c r="PC300" s="267"/>
      <c r="PD300" s="267"/>
      <c r="PE300" s="267"/>
      <c r="PF300" s="267"/>
      <c r="PG300" s="267"/>
      <c r="PH300" s="267"/>
      <c r="PI300" s="267"/>
      <c r="PJ300" s="267"/>
      <c r="PK300" s="267"/>
      <c r="PL300" s="267"/>
      <c r="PM300" s="267"/>
      <c r="PN300" s="267"/>
      <c r="PO300" s="267"/>
      <c r="PP300" s="267"/>
      <c r="PQ300" s="267"/>
      <c r="PR300" s="267"/>
      <c r="PS300" s="267"/>
      <c r="PT300" s="267"/>
      <c r="PU300" s="267"/>
      <c r="PV300" s="267"/>
      <c r="PW300" s="267"/>
      <c r="PX300" s="267"/>
      <c r="PY300" s="267"/>
      <c r="PZ300" s="267"/>
      <c r="QA300" s="267"/>
      <c r="QB300" s="267"/>
      <c r="QC300" s="267"/>
      <c r="QD300" s="267"/>
      <c r="QE300" s="267"/>
      <c r="QF300" s="267"/>
      <c r="QG300" s="267"/>
      <c r="QH300" s="267"/>
      <c r="QI300" s="267"/>
      <c r="QJ300" s="267"/>
      <c r="QK300" s="267"/>
      <c r="QL300" s="267"/>
      <c r="QM300" s="267"/>
      <c r="QN300" s="267"/>
      <c r="QO300" s="267"/>
      <c r="QP300" s="267"/>
      <c r="QQ300" s="267"/>
      <c r="QR300" s="267"/>
      <c r="QS300" s="267"/>
      <c r="QT300" s="267"/>
      <c r="QU300" s="267"/>
      <c r="QV300" s="267"/>
      <c r="QW300" s="267"/>
      <c r="QX300" s="267"/>
      <c r="QY300" s="267"/>
      <c r="QZ300" s="267"/>
      <c r="RA300" s="267"/>
      <c r="RB300" s="267"/>
      <c r="RC300" s="267"/>
      <c r="RD300" s="267"/>
      <c r="RE300" s="267"/>
      <c r="RF300" s="267"/>
      <c r="RG300" s="267"/>
      <c r="RH300" s="267"/>
      <c r="RI300" s="267"/>
      <c r="RJ300" s="267"/>
      <c r="RK300" s="267"/>
      <c r="RL300" s="267"/>
      <c r="RM300" s="267"/>
      <c r="RN300" s="267"/>
      <c r="RO300" s="267"/>
      <c r="RP300" s="267"/>
      <c r="RQ300" s="267"/>
      <c r="RR300" s="267"/>
      <c r="RS300" s="267"/>
      <c r="RT300" s="267"/>
      <c r="RU300" s="267"/>
      <c r="RV300" s="267"/>
      <c r="RW300" s="267"/>
      <c r="RX300" s="267"/>
      <c r="RY300" s="267"/>
      <c r="RZ300" s="267"/>
      <c r="SA300" s="267"/>
      <c r="SB300" s="267"/>
      <c r="SC300" s="267"/>
      <c r="SD300" s="267"/>
      <c r="SE300" s="267"/>
      <c r="SF300" s="267"/>
      <c r="SG300" s="267"/>
      <c r="SH300" s="267"/>
      <c r="SI300" s="267"/>
      <c r="SJ300" s="267"/>
      <c r="SK300" s="267"/>
      <c r="SL300" s="267"/>
      <c r="SM300" s="267"/>
      <c r="SN300" s="267"/>
      <c r="SO300" s="267"/>
      <c r="SP300" s="267"/>
      <c r="SQ300" s="267"/>
      <c r="SR300" s="267"/>
      <c r="SS300" s="267"/>
      <c r="ST300" s="267"/>
      <c r="SU300" s="267"/>
      <c r="SV300" s="267"/>
      <c r="SW300" s="267"/>
      <c r="SX300" s="267"/>
      <c r="SY300" s="267"/>
      <c r="SZ300" s="267"/>
      <c r="TA300" s="267"/>
      <c r="TB300" s="267"/>
      <c r="TC300" s="267"/>
      <c r="TD300" s="267"/>
      <c r="TE300" s="267"/>
      <c r="TF300" s="267"/>
      <c r="TG300" s="267"/>
      <c r="TH300" s="267"/>
      <c r="TI300" s="267"/>
      <c r="TJ300" s="267"/>
      <c r="TK300" s="267"/>
      <c r="TL300" s="267"/>
      <c r="TM300" s="267"/>
      <c r="TN300" s="267"/>
      <c r="TO300" s="267"/>
      <c r="TP300" s="267"/>
      <c r="TQ300" s="267"/>
      <c r="TR300" s="267"/>
      <c r="TS300" s="267"/>
      <c r="TT300" s="267"/>
      <c r="TU300" s="267"/>
      <c r="TV300" s="267"/>
      <c r="TW300" s="267"/>
      <c r="TX300" s="267"/>
      <c r="TY300" s="267"/>
      <c r="TZ300" s="267"/>
      <c r="UA300" s="267"/>
      <c r="UB300" s="267"/>
      <c r="UC300" s="267"/>
      <c r="UD300" s="267"/>
      <c r="UE300" s="267"/>
      <c r="UF300" s="267"/>
      <c r="UG300" s="267"/>
      <c r="UH300" s="267"/>
      <c r="UI300" s="267"/>
      <c r="UJ300" s="267"/>
      <c r="UK300" s="267"/>
      <c r="UL300" s="267"/>
      <c r="UM300" s="267"/>
      <c r="UN300" s="267"/>
      <c r="UO300" s="267"/>
      <c r="UP300" s="267"/>
      <c r="UQ300" s="267"/>
      <c r="UR300" s="267"/>
      <c r="US300" s="267"/>
      <c r="UT300" s="267"/>
      <c r="UU300" s="267"/>
      <c r="UV300" s="267"/>
      <c r="UW300" s="267"/>
      <c r="UX300" s="267"/>
      <c r="UY300" s="267"/>
      <c r="UZ300" s="267"/>
      <c r="VA300" s="267"/>
      <c r="VB300" s="267"/>
      <c r="VC300" s="267"/>
      <c r="VD300" s="267"/>
      <c r="VE300" s="267"/>
      <c r="VF300" s="267"/>
      <c r="VG300" s="267"/>
      <c r="VH300" s="267"/>
      <c r="VI300" s="267"/>
      <c r="VJ300" s="267"/>
      <c r="VK300" s="267"/>
      <c r="VL300" s="267"/>
      <c r="VM300" s="267"/>
      <c r="VN300" s="267"/>
      <c r="VO300" s="267"/>
      <c r="VP300" s="267"/>
      <c r="VQ300" s="267"/>
      <c r="VR300" s="267"/>
      <c r="VS300" s="267"/>
      <c r="VT300" s="267"/>
      <c r="VU300" s="267"/>
      <c r="VV300" s="267"/>
      <c r="VW300" s="267"/>
      <c r="VX300" s="267"/>
      <c r="VY300" s="267"/>
      <c r="VZ300" s="267"/>
      <c r="WA300" s="267"/>
      <c r="WB300" s="267"/>
      <c r="WC300" s="267"/>
      <c r="WD300" s="267"/>
      <c r="WE300" s="267"/>
      <c r="WF300" s="267"/>
      <c r="WG300" s="267"/>
      <c r="WH300" s="267"/>
      <c r="WI300" s="267"/>
      <c r="WJ300" s="267"/>
      <c r="WK300" s="267"/>
      <c r="WL300" s="267"/>
      <c r="WM300" s="267"/>
      <c r="WN300" s="267"/>
      <c r="WO300" s="267"/>
      <c r="WP300" s="267"/>
      <c r="WQ300" s="267"/>
      <c r="WR300" s="267"/>
      <c r="WS300" s="267"/>
      <c r="WT300" s="267"/>
      <c r="WU300" s="267"/>
      <c r="WV300" s="267"/>
      <c r="WW300" s="267"/>
      <c r="WX300" s="267"/>
      <c r="WY300" s="267"/>
      <c r="WZ300" s="267"/>
      <c r="XA300" s="267"/>
      <c r="XB300" s="267"/>
      <c r="XC300" s="267"/>
      <c r="XD300" s="267"/>
      <c r="XE300" s="267"/>
      <c r="XF300" s="267"/>
      <c r="XG300" s="267"/>
      <c r="XH300" s="267"/>
      <c r="XI300" s="267"/>
      <c r="XJ300" s="267"/>
      <c r="XK300" s="267"/>
      <c r="XL300" s="267"/>
      <c r="XM300" s="267"/>
      <c r="XN300" s="267"/>
      <c r="XO300" s="267"/>
      <c r="XP300" s="267"/>
      <c r="XQ300" s="267"/>
      <c r="XR300" s="267"/>
      <c r="XS300" s="267"/>
      <c r="XT300" s="267"/>
      <c r="XU300" s="267"/>
      <c r="XV300" s="267"/>
      <c r="XW300" s="267"/>
      <c r="XX300" s="267"/>
      <c r="XY300" s="267"/>
      <c r="XZ300" s="267"/>
      <c r="YA300" s="267"/>
      <c r="YB300" s="267"/>
      <c r="YC300" s="267"/>
      <c r="YD300" s="267"/>
      <c r="YE300" s="267"/>
      <c r="YF300" s="267"/>
      <c r="YG300" s="267"/>
      <c r="YH300" s="267"/>
      <c r="YI300" s="267"/>
      <c r="YJ300" s="267"/>
      <c r="YK300" s="267"/>
      <c r="YL300" s="267"/>
      <c r="YM300" s="267"/>
      <c r="YN300" s="267"/>
      <c r="YO300" s="267"/>
      <c r="YP300" s="267"/>
      <c r="YQ300" s="267"/>
      <c r="YR300" s="267"/>
      <c r="YS300" s="267"/>
      <c r="YT300" s="267"/>
      <c r="YU300" s="267"/>
      <c r="YV300" s="267"/>
      <c r="YW300" s="267"/>
      <c r="YX300" s="267"/>
      <c r="YY300" s="267"/>
      <c r="YZ300" s="267"/>
      <c r="ZA300" s="267"/>
      <c r="ZB300" s="267"/>
      <c r="ZC300" s="267"/>
      <c r="ZD300" s="267"/>
      <c r="ZE300" s="267"/>
      <c r="ZF300" s="267"/>
      <c r="ZG300" s="267"/>
      <c r="ZH300" s="267"/>
      <c r="ZI300" s="267"/>
      <c r="ZJ300" s="267"/>
      <c r="ZK300" s="267"/>
      <c r="ZL300" s="267"/>
      <c r="ZM300" s="267"/>
      <c r="ZN300" s="267"/>
      <c r="ZO300" s="267"/>
      <c r="ZP300" s="267"/>
      <c r="ZQ300" s="267"/>
      <c r="ZR300" s="267"/>
      <c r="ZS300" s="267"/>
      <c r="ZT300" s="267"/>
      <c r="ZU300" s="267"/>
      <c r="ZV300" s="267"/>
      <c r="ZW300" s="267"/>
      <c r="ZX300" s="267"/>
      <c r="ZY300" s="267"/>
      <c r="ZZ300" s="267"/>
      <c r="AAA300" s="267"/>
      <c r="AAB300" s="267"/>
      <c r="AAC300" s="267"/>
      <c r="AAD300" s="267"/>
      <c r="AAE300" s="267"/>
      <c r="AAF300" s="267"/>
      <c r="AAG300" s="267"/>
      <c r="AAH300" s="267"/>
      <c r="AAI300" s="267"/>
      <c r="AAJ300" s="267"/>
      <c r="AAK300" s="267"/>
      <c r="AAL300" s="267"/>
      <c r="AAM300" s="267"/>
      <c r="AAN300" s="267"/>
      <c r="AAO300" s="267"/>
      <c r="AAP300" s="267"/>
      <c r="AAQ300" s="267"/>
      <c r="AAR300" s="267"/>
      <c r="AAS300" s="267"/>
      <c r="AAT300" s="267"/>
      <c r="AAU300" s="267"/>
      <c r="AAV300" s="267"/>
      <c r="AAW300" s="267"/>
      <c r="AAX300" s="267"/>
      <c r="AAY300" s="267"/>
      <c r="AAZ300" s="267"/>
      <c r="ABA300" s="267"/>
      <c r="ABB300" s="267"/>
      <c r="ABC300" s="267"/>
      <c r="ABD300" s="267"/>
      <c r="ABE300" s="267"/>
      <c r="ABF300" s="267"/>
      <c r="ABG300" s="267"/>
      <c r="ABH300" s="267"/>
      <c r="ABI300" s="267"/>
      <c r="ABJ300" s="267"/>
      <c r="ABK300" s="267"/>
      <c r="ABL300" s="267"/>
      <c r="ABM300" s="267"/>
      <c r="ABN300" s="267"/>
      <c r="ABO300" s="267"/>
      <c r="ABP300" s="267"/>
      <c r="ABQ300" s="267"/>
      <c r="ABR300" s="267"/>
      <c r="ABS300" s="267"/>
      <c r="ABT300" s="267"/>
      <c r="ABU300" s="267"/>
      <c r="ABV300" s="267"/>
      <c r="ABW300" s="267"/>
      <c r="ABX300" s="267"/>
      <c r="ABY300" s="267"/>
      <c r="ABZ300" s="267"/>
      <c r="ACA300" s="267"/>
      <c r="ACB300" s="267"/>
      <c r="ACC300" s="267"/>
      <c r="ACD300" s="267"/>
      <c r="ACE300" s="267"/>
      <c r="ACF300" s="267"/>
      <c r="ACG300" s="267"/>
      <c r="ACH300" s="267"/>
      <c r="ACI300" s="267"/>
      <c r="ACJ300" s="267"/>
      <c r="ACK300" s="267"/>
      <c r="ACL300" s="267"/>
      <c r="ACM300" s="267"/>
      <c r="ACN300" s="267"/>
      <c r="ACO300" s="267"/>
      <c r="ACP300" s="267"/>
      <c r="ACQ300" s="267"/>
      <c r="ACR300" s="267"/>
      <c r="ACS300" s="267"/>
      <c r="ACT300" s="267"/>
      <c r="ACU300" s="267"/>
      <c r="ACV300" s="267"/>
      <c r="ACW300" s="267"/>
      <c r="ACX300" s="267"/>
      <c r="ACY300" s="267"/>
      <c r="ACZ300" s="267"/>
      <c r="ADA300" s="267"/>
      <c r="ADB300" s="267"/>
      <c r="ADC300" s="267"/>
      <c r="ADD300" s="267"/>
      <c r="ADE300" s="267"/>
      <c r="ADF300" s="267"/>
      <c r="ADG300" s="267"/>
      <c r="ADH300" s="267"/>
      <c r="ADI300" s="267"/>
      <c r="ADJ300" s="267"/>
      <c r="ADK300" s="267"/>
      <c r="ADL300" s="267"/>
      <c r="ADM300" s="267"/>
      <c r="ADN300" s="267"/>
      <c r="ADO300" s="267"/>
      <c r="ADP300" s="267"/>
      <c r="ADQ300" s="267"/>
      <c r="ADR300" s="267"/>
      <c r="ADS300" s="267"/>
      <c r="ADT300" s="267"/>
      <c r="ADU300" s="267"/>
      <c r="ADV300" s="267"/>
      <c r="ADW300" s="267"/>
      <c r="ADX300" s="267"/>
      <c r="ADY300" s="267"/>
      <c r="ADZ300" s="267"/>
      <c r="AEA300" s="267"/>
      <c r="AEB300" s="267"/>
      <c r="AEC300" s="267"/>
      <c r="AED300" s="267"/>
      <c r="AEE300" s="267"/>
      <c r="AEF300" s="267"/>
      <c r="AEG300" s="267"/>
      <c r="AEH300" s="267"/>
      <c r="AEI300" s="267"/>
      <c r="AEJ300" s="267"/>
      <c r="AEK300" s="267"/>
      <c r="AEL300" s="267"/>
      <c r="AEM300" s="267"/>
      <c r="AEN300" s="267"/>
      <c r="AEO300" s="267"/>
      <c r="AEP300" s="267"/>
      <c r="AEQ300" s="267"/>
      <c r="AER300" s="267"/>
      <c r="AES300" s="267"/>
      <c r="AET300" s="267"/>
      <c r="AEU300" s="267"/>
      <c r="AEV300" s="267"/>
      <c r="AEW300" s="267"/>
      <c r="AEX300" s="267"/>
      <c r="AEY300" s="267"/>
      <c r="AEZ300" s="267"/>
      <c r="AFA300" s="267"/>
      <c r="AFB300" s="267"/>
      <c r="AFC300" s="267"/>
      <c r="AFD300" s="267"/>
      <c r="AFE300" s="267"/>
      <c r="AFF300" s="267"/>
      <c r="AFG300" s="267"/>
      <c r="AFH300" s="267"/>
      <c r="AFI300" s="267"/>
      <c r="AFJ300" s="267"/>
      <c r="AFK300" s="267"/>
      <c r="AFL300" s="267"/>
      <c r="AFM300" s="267"/>
      <c r="AFN300" s="267"/>
      <c r="AFO300" s="267"/>
      <c r="AFP300" s="267"/>
      <c r="AFQ300" s="267"/>
      <c r="AFR300" s="267"/>
      <c r="AFS300" s="267"/>
      <c r="AFT300" s="267"/>
      <c r="AFU300" s="267"/>
      <c r="AFV300" s="267"/>
      <c r="AFW300" s="267"/>
      <c r="AFX300" s="267"/>
      <c r="AFY300" s="267"/>
      <c r="AFZ300" s="267"/>
      <c r="AGA300" s="267"/>
      <c r="AGB300" s="267"/>
      <c r="AGC300" s="267"/>
      <c r="AGD300" s="267"/>
      <c r="AGE300" s="267"/>
      <c r="AGF300" s="267"/>
      <c r="AGG300" s="267"/>
      <c r="AGH300" s="267"/>
      <c r="AGI300" s="267"/>
      <c r="AGJ300" s="267"/>
      <c r="AGK300" s="267"/>
      <c r="AGL300" s="267"/>
      <c r="AGM300" s="267"/>
      <c r="AGN300" s="267"/>
      <c r="AGO300" s="267"/>
      <c r="AGP300" s="267"/>
      <c r="AGQ300" s="267"/>
      <c r="AGR300" s="267"/>
      <c r="AGS300" s="267"/>
      <c r="AGT300" s="267"/>
      <c r="AGU300" s="267"/>
      <c r="AGV300" s="267"/>
      <c r="AGW300" s="267"/>
      <c r="AGX300" s="267"/>
      <c r="AGY300" s="267"/>
      <c r="AGZ300" s="267"/>
      <c r="AHA300" s="267"/>
      <c r="AHB300" s="267"/>
      <c r="AHC300" s="267"/>
      <c r="AHD300" s="267"/>
      <c r="AHE300" s="267"/>
      <c r="AHF300" s="267"/>
      <c r="AHG300" s="267"/>
      <c r="AHH300" s="267"/>
      <c r="AHI300" s="267"/>
      <c r="AHJ300" s="267"/>
      <c r="AHK300" s="267"/>
      <c r="AHL300" s="267"/>
      <c r="AHM300" s="267"/>
      <c r="AHN300" s="267"/>
      <c r="AHO300" s="267"/>
      <c r="AHP300" s="267"/>
      <c r="AHQ300" s="267"/>
      <c r="AHR300" s="267"/>
      <c r="AHS300" s="267"/>
      <c r="AHT300" s="267"/>
      <c r="AHU300" s="267"/>
      <c r="AHV300" s="267"/>
      <c r="AHW300" s="267"/>
      <c r="AHX300" s="267"/>
      <c r="AHY300" s="267"/>
      <c r="AHZ300" s="267"/>
      <c r="AIA300" s="267"/>
      <c r="AIB300" s="267"/>
      <c r="AIC300" s="267"/>
      <c r="AID300" s="267"/>
      <c r="AIE300" s="267"/>
      <c r="AIF300" s="267"/>
      <c r="AIG300" s="267"/>
      <c r="AIH300" s="267"/>
      <c r="AII300" s="267"/>
      <c r="AIJ300" s="267"/>
      <c r="AIK300" s="267"/>
      <c r="AIL300" s="267"/>
      <c r="AIM300" s="267"/>
      <c r="AIN300" s="267"/>
      <c r="AIO300" s="267"/>
      <c r="AIP300" s="267"/>
      <c r="AIQ300" s="267"/>
      <c r="AIR300" s="267"/>
      <c r="AIS300" s="267"/>
      <c r="AIT300" s="267"/>
      <c r="AIU300" s="267"/>
      <c r="AIV300" s="267"/>
      <c r="AIW300" s="267"/>
      <c r="AIX300" s="267"/>
      <c r="AIY300" s="267"/>
      <c r="AIZ300" s="267"/>
      <c r="AJA300" s="267"/>
      <c r="AJB300" s="267"/>
      <c r="AJC300" s="267"/>
      <c r="AJD300" s="267"/>
      <c r="AJE300" s="267"/>
      <c r="AJF300" s="267"/>
      <c r="AJG300" s="267"/>
      <c r="AJH300" s="267"/>
      <c r="AJI300" s="267"/>
      <c r="AJJ300" s="267"/>
      <c r="AJK300" s="267"/>
      <c r="AJL300" s="267"/>
      <c r="AJM300" s="267"/>
      <c r="AJN300" s="267"/>
      <c r="AJO300" s="267"/>
      <c r="AJP300" s="267"/>
      <c r="AJQ300" s="267"/>
      <c r="AJR300" s="267"/>
      <c r="AJS300" s="267"/>
      <c r="AJT300" s="267"/>
      <c r="AJU300" s="267"/>
      <c r="AJV300" s="267"/>
      <c r="AJW300" s="267"/>
      <c r="AJX300" s="267"/>
      <c r="AJY300" s="267"/>
      <c r="AJZ300" s="267"/>
      <c r="AKA300" s="267"/>
      <c r="AKB300" s="267"/>
      <c r="AKC300" s="267"/>
      <c r="AKD300" s="267"/>
      <c r="AKE300" s="267"/>
      <c r="AKF300" s="267"/>
      <c r="AKG300" s="267"/>
      <c r="AKH300" s="267"/>
      <c r="AKI300" s="267"/>
      <c r="AKJ300" s="267"/>
      <c r="AKK300" s="267"/>
      <c r="AKL300" s="267"/>
      <c r="AKM300" s="267"/>
      <c r="AKN300" s="267"/>
      <c r="AKO300" s="267"/>
      <c r="AKP300" s="267"/>
      <c r="AKQ300" s="267"/>
      <c r="AKR300" s="267"/>
      <c r="AKS300" s="267"/>
      <c r="AKT300" s="267"/>
      <c r="AKU300" s="267"/>
      <c r="AKV300" s="267"/>
      <c r="AKW300" s="267"/>
      <c r="AKX300" s="267"/>
      <c r="AKY300" s="267"/>
      <c r="AKZ300" s="267"/>
      <c r="ALA300" s="267"/>
      <c r="ALB300" s="267"/>
      <c r="ALC300" s="267"/>
      <c r="ALD300" s="267"/>
      <c r="ALE300" s="267"/>
      <c r="ALF300" s="267"/>
      <c r="ALG300" s="267"/>
      <c r="ALH300" s="267"/>
      <c r="ALI300" s="267"/>
      <c r="ALJ300" s="267"/>
      <c r="ALK300" s="267"/>
      <c r="ALL300" s="267"/>
      <c r="ALM300" s="267"/>
      <c r="ALN300" s="267"/>
      <c r="ALO300" s="267"/>
      <c r="ALP300" s="267"/>
      <c r="ALQ300" s="267"/>
      <c r="ALR300" s="267"/>
      <c r="ALS300" s="267"/>
      <c r="ALT300" s="267"/>
      <c r="ALU300" s="267"/>
      <c r="ALV300" s="267"/>
      <c r="ALW300" s="267"/>
      <c r="ALX300" s="267"/>
      <c r="ALY300" s="267"/>
      <c r="ALZ300" s="267"/>
      <c r="AMA300" s="267"/>
      <c r="AMB300" s="267"/>
      <c r="AMC300" s="267"/>
      <c r="AMD300" s="267"/>
      <c r="AME300" s="267"/>
      <c r="AMF300" s="267"/>
      <c r="AMG300" s="267"/>
      <c r="AMH300" s="267"/>
    </row>
    <row r="301" spans="1:1024" s="281" customFormat="1" ht="12.75">
      <c r="A301" s="1012" t="s">
        <v>3745</v>
      </c>
      <c r="B301" s="1007" t="s">
        <v>8452</v>
      </c>
      <c r="C301" s="1047">
        <v>563788133.78999996</v>
      </c>
      <c r="D301" s="1047">
        <v>-242000000</v>
      </c>
      <c r="E301" s="1047">
        <v>321788133.79000002</v>
      </c>
      <c r="F301" s="1047">
        <v>291943826.07999998</v>
      </c>
      <c r="G301" s="1047">
        <v>29844307.710000001</v>
      </c>
      <c r="H301" s="1054">
        <f t="shared" si="4"/>
        <v>0.90725479103751994</v>
      </c>
      <c r="I301" s="1007"/>
      <c r="AMI301" s="239"/>
      <c r="AMJ301" s="239"/>
    </row>
    <row r="302" spans="1:1024" s="239" customFormat="1" ht="12.75">
      <c r="A302" s="1012" t="s">
        <v>3746</v>
      </c>
      <c r="B302" s="1007" t="s">
        <v>3747</v>
      </c>
      <c r="C302" s="1047">
        <v>1923265607.0999999</v>
      </c>
      <c r="D302" s="1047">
        <v>-152518062.59999999</v>
      </c>
      <c r="E302" s="1047">
        <v>1770747544.5</v>
      </c>
      <c r="F302" s="1047">
        <v>1704751585.8399999</v>
      </c>
      <c r="G302" s="1047">
        <v>65995958.659999996</v>
      </c>
      <c r="H302" s="1054">
        <f t="shared" si="4"/>
        <v>0.96272988836551787</v>
      </c>
      <c r="I302" s="1007"/>
      <c r="J302" s="267"/>
      <c r="K302" s="267"/>
      <c r="L302" s="267"/>
      <c r="M302" s="267"/>
      <c r="N302" s="267"/>
      <c r="O302" s="267"/>
      <c r="P302" s="267"/>
      <c r="Q302" s="267"/>
      <c r="R302" s="267"/>
      <c r="S302" s="267"/>
      <c r="T302" s="267"/>
      <c r="U302" s="267"/>
      <c r="V302" s="267"/>
      <c r="W302" s="267"/>
      <c r="X302" s="267"/>
      <c r="Y302" s="267"/>
      <c r="Z302" s="267"/>
      <c r="AA302" s="267"/>
      <c r="AB302" s="267"/>
      <c r="AC302" s="267"/>
      <c r="AD302" s="267"/>
      <c r="AE302" s="267"/>
      <c r="AF302" s="267"/>
      <c r="AG302" s="267"/>
      <c r="AH302" s="267"/>
      <c r="AI302" s="267"/>
      <c r="AJ302" s="267"/>
      <c r="AK302" s="267"/>
      <c r="AL302" s="267"/>
      <c r="AM302" s="267"/>
      <c r="AN302" s="267"/>
      <c r="AO302" s="267"/>
      <c r="AP302" s="267"/>
      <c r="AQ302" s="267"/>
      <c r="AR302" s="267"/>
      <c r="AS302" s="267"/>
      <c r="AT302" s="267"/>
      <c r="AU302" s="267"/>
      <c r="AV302" s="267"/>
      <c r="AW302" s="267"/>
      <c r="AX302" s="267"/>
      <c r="AY302" s="267"/>
      <c r="AZ302" s="267"/>
      <c r="BA302" s="267"/>
      <c r="BB302" s="267"/>
      <c r="BC302" s="267"/>
      <c r="BD302" s="267"/>
      <c r="BE302" s="267"/>
      <c r="BF302" s="267"/>
      <c r="BG302" s="267"/>
      <c r="BH302" s="267"/>
      <c r="BI302" s="267"/>
      <c r="BJ302" s="267"/>
      <c r="BK302" s="267"/>
      <c r="BL302" s="267"/>
      <c r="BM302" s="267"/>
      <c r="BN302" s="267"/>
      <c r="BO302" s="267"/>
      <c r="BP302" s="267"/>
      <c r="BQ302" s="267"/>
      <c r="BR302" s="267"/>
      <c r="BS302" s="267"/>
      <c r="BT302" s="267"/>
      <c r="BU302" s="267"/>
      <c r="BV302" s="267"/>
      <c r="BW302" s="267"/>
      <c r="BX302" s="267"/>
      <c r="BY302" s="267"/>
      <c r="BZ302" s="267"/>
      <c r="CA302" s="267"/>
      <c r="CB302" s="267"/>
      <c r="CC302" s="267"/>
      <c r="CD302" s="267"/>
      <c r="CE302" s="267"/>
      <c r="CF302" s="267"/>
      <c r="CG302" s="267"/>
      <c r="CH302" s="267"/>
      <c r="CI302" s="267"/>
      <c r="CJ302" s="267"/>
      <c r="CK302" s="267"/>
      <c r="CL302" s="267"/>
      <c r="CM302" s="267"/>
      <c r="CN302" s="267"/>
      <c r="CO302" s="267"/>
      <c r="CP302" s="267"/>
      <c r="CQ302" s="267"/>
      <c r="CR302" s="267"/>
      <c r="CS302" s="267"/>
      <c r="CT302" s="267"/>
      <c r="CU302" s="267"/>
      <c r="CV302" s="267"/>
      <c r="CW302" s="267"/>
      <c r="CX302" s="267"/>
      <c r="CY302" s="267"/>
      <c r="CZ302" s="267"/>
      <c r="DA302" s="267"/>
      <c r="DB302" s="267"/>
      <c r="DC302" s="267"/>
      <c r="DD302" s="267"/>
      <c r="DE302" s="267"/>
      <c r="DF302" s="267"/>
      <c r="DG302" s="267"/>
      <c r="DH302" s="267"/>
      <c r="DI302" s="267"/>
      <c r="DJ302" s="267"/>
      <c r="DK302" s="267"/>
      <c r="DL302" s="267"/>
      <c r="DM302" s="267"/>
      <c r="DN302" s="267"/>
      <c r="DO302" s="267"/>
      <c r="DP302" s="267"/>
      <c r="DQ302" s="267"/>
      <c r="DR302" s="267"/>
      <c r="DS302" s="267"/>
      <c r="DT302" s="267"/>
      <c r="DU302" s="267"/>
      <c r="DV302" s="267"/>
      <c r="DW302" s="267"/>
      <c r="DX302" s="267"/>
      <c r="DY302" s="267"/>
      <c r="DZ302" s="267"/>
      <c r="EA302" s="267"/>
      <c r="EB302" s="267"/>
      <c r="EC302" s="267"/>
      <c r="ED302" s="267"/>
      <c r="EE302" s="267"/>
      <c r="EF302" s="267"/>
      <c r="EG302" s="267"/>
      <c r="EH302" s="267"/>
      <c r="EI302" s="267"/>
      <c r="EJ302" s="267"/>
      <c r="EK302" s="267"/>
      <c r="EL302" s="267"/>
      <c r="EM302" s="267"/>
      <c r="EN302" s="267"/>
      <c r="EO302" s="267"/>
      <c r="EP302" s="267"/>
      <c r="EQ302" s="267"/>
      <c r="ER302" s="267"/>
      <c r="ES302" s="267"/>
      <c r="ET302" s="267"/>
      <c r="EU302" s="267"/>
      <c r="EV302" s="267"/>
      <c r="EW302" s="267"/>
      <c r="EX302" s="267"/>
      <c r="EY302" s="267"/>
      <c r="EZ302" s="267"/>
      <c r="FA302" s="267"/>
      <c r="FB302" s="267"/>
      <c r="FC302" s="267"/>
      <c r="FD302" s="267"/>
      <c r="FE302" s="267"/>
      <c r="FF302" s="267"/>
      <c r="FG302" s="267"/>
      <c r="FH302" s="267"/>
      <c r="FI302" s="267"/>
      <c r="FJ302" s="267"/>
      <c r="FK302" s="267"/>
      <c r="FL302" s="267"/>
      <c r="FM302" s="267"/>
      <c r="FN302" s="267"/>
      <c r="FO302" s="267"/>
      <c r="FP302" s="267"/>
      <c r="FQ302" s="267"/>
      <c r="FR302" s="267"/>
      <c r="FS302" s="267"/>
      <c r="FT302" s="267"/>
      <c r="FU302" s="267"/>
      <c r="FV302" s="267"/>
      <c r="FW302" s="267"/>
      <c r="FX302" s="267"/>
      <c r="FY302" s="267"/>
      <c r="FZ302" s="267"/>
      <c r="GA302" s="267"/>
      <c r="GB302" s="267"/>
      <c r="GC302" s="267"/>
      <c r="GD302" s="267"/>
      <c r="GE302" s="267"/>
      <c r="GF302" s="267"/>
      <c r="GG302" s="267"/>
      <c r="GH302" s="267"/>
      <c r="GI302" s="267"/>
      <c r="GJ302" s="267"/>
      <c r="GK302" s="267"/>
      <c r="GL302" s="267"/>
      <c r="GM302" s="267"/>
      <c r="GN302" s="267"/>
      <c r="GO302" s="267"/>
      <c r="GP302" s="267"/>
      <c r="GQ302" s="267"/>
      <c r="GR302" s="267"/>
      <c r="GS302" s="267"/>
      <c r="GT302" s="267"/>
      <c r="GU302" s="267"/>
      <c r="GV302" s="267"/>
      <c r="GW302" s="267"/>
      <c r="GX302" s="267"/>
      <c r="GY302" s="267"/>
      <c r="GZ302" s="267"/>
      <c r="HA302" s="267"/>
      <c r="HB302" s="267"/>
      <c r="HC302" s="267"/>
      <c r="HD302" s="267"/>
      <c r="HE302" s="267"/>
      <c r="HF302" s="267"/>
      <c r="HG302" s="267"/>
      <c r="HH302" s="267"/>
      <c r="HI302" s="267"/>
      <c r="HJ302" s="267"/>
      <c r="HK302" s="267"/>
      <c r="HL302" s="267"/>
      <c r="HM302" s="267"/>
      <c r="HN302" s="267"/>
      <c r="HO302" s="267"/>
      <c r="HP302" s="267"/>
      <c r="HQ302" s="267"/>
      <c r="HR302" s="267"/>
      <c r="HS302" s="267"/>
      <c r="HT302" s="267"/>
      <c r="HU302" s="267"/>
      <c r="HV302" s="267"/>
      <c r="HW302" s="267"/>
      <c r="HX302" s="267"/>
      <c r="HY302" s="267"/>
      <c r="HZ302" s="267"/>
      <c r="IA302" s="267"/>
      <c r="IB302" s="267"/>
      <c r="IC302" s="267"/>
      <c r="ID302" s="267"/>
      <c r="IE302" s="267"/>
      <c r="IF302" s="267"/>
      <c r="IG302" s="267"/>
      <c r="IH302" s="267"/>
      <c r="II302" s="267"/>
      <c r="IJ302" s="267"/>
      <c r="IK302" s="267"/>
      <c r="IL302" s="267"/>
      <c r="IM302" s="267"/>
      <c r="IN302" s="267"/>
      <c r="IO302" s="267"/>
      <c r="IP302" s="267"/>
      <c r="IQ302" s="267"/>
      <c r="IR302" s="267"/>
      <c r="IS302" s="267"/>
      <c r="IT302" s="267"/>
      <c r="IU302" s="267"/>
      <c r="IV302" s="267"/>
      <c r="IW302" s="267"/>
      <c r="IX302" s="267"/>
      <c r="IY302" s="267"/>
      <c r="IZ302" s="267"/>
      <c r="JA302" s="267"/>
      <c r="JB302" s="267"/>
      <c r="JC302" s="267"/>
      <c r="JD302" s="267"/>
      <c r="JE302" s="267"/>
      <c r="JF302" s="267"/>
      <c r="JG302" s="267"/>
      <c r="JH302" s="267"/>
      <c r="JI302" s="267"/>
      <c r="JJ302" s="267"/>
      <c r="JK302" s="267"/>
      <c r="JL302" s="267"/>
      <c r="JM302" s="267"/>
      <c r="JN302" s="267"/>
      <c r="JO302" s="267"/>
      <c r="JP302" s="267"/>
      <c r="JQ302" s="267"/>
      <c r="JR302" s="267"/>
      <c r="JS302" s="267"/>
      <c r="JT302" s="267"/>
      <c r="JU302" s="267"/>
      <c r="JV302" s="267"/>
      <c r="JW302" s="267"/>
      <c r="JX302" s="267"/>
      <c r="JY302" s="267"/>
      <c r="JZ302" s="267"/>
      <c r="KA302" s="267"/>
      <c r="KB302" s="267"/>
      <c r="KC302" s="267"/>
      <c r="KD302" s="267"/>
      <c r="KE302" s="267"/>
      <c r="KF302" s="267"/>
      <c r="KG302" s="267"/>
      <c r="KH302" s="267"/>
      <c r="KI302" s="267"/>
      <c r="KJ302" s="267"/>
      <c r="KK302" s="267"/>
      <c r="KL302" s="267"/>
      <c r="KM302" s="267"/>
      <c r="KN302" s="267"/>
      <c r="KO302" s="267"/>
      <c r="KP302" s="267"/>
      <c r="KQ302" s="267"/>
      <c r="KR302" s="267"/>
      <c r="KS302" s="267"/>
      <c r="KT302" s="267"/>
      <c r="KU302" s="267"/>
      <c r="KV302" s="267"/>
      <c r="KW302" s="267"/>
      <c r="KX302" s="267"/>
      <c r="KY302" s="267"/>
      <c r="KZ302" s="267"/>
      <c r="LA302" s="267"/>
      <c r="LB302" s="267"/>
      <c r="LC302" s="267"/>
      <c r="LD302" s="267"/>
      <c r="LE302" s="267"/>
      <c r="LF302" s="267"/>
      <c r="LG302" s="267"/>
      <c r="LH302" s="267"/>
      <c r="LI302" s="267"/>
      <c r="LJ302" s="267"/>
      <c r="LK302" s="267"/>
      <c r="LL302" s="267"/>
      <c r="LM302" s="267"/>
      <c r="LN302" s="267"/>
      <c r="LO302" s="267"/>
      <c r="LP302" s="267"/>
      <c r="LQ302" s="267"/>
      <c r="LR302" s="267"/>
      <c r="LS302" s="267"/>
      <c r="LT302" s="267"/>
      <c r="LU302" s="267"/>
      <c r="LV302" s="267"/>
      <c r="LW302" s="267"/>
      <c r="LX302" s="267"/>
      <c r="LY302" s="267"/>
      <c r="LZ302" s="267"/>
      <c r="MA302" s="267"/>
      <c r="MB302" s="267"/>
      <c r="MC302" s="267"/>
      <c r="MD302" s="267"/>
      <c r="ME302" s="267"/>
      <c r="MF302" s="267"/>
      <c r="MG302" s="267"/>
      <c r="MH302" s="267"/>
      <c r="MI302" s="267"/>
      <c r="MJ302" s="267"/>
      <c r="MK302" s="267"/>
      <c r="ML302" s="267"/>
      <c r="MM302" s="267"/>
      <c r="MN302" s="267"/>
      <c r="MO302" s="267"/>
      <c r="MP302" s="267"/>
      <c r="MQ302" s="267"/>
      <c r="MR302" s="267"/>
      <c r="MS302" s="267"/>
      <c r="MT302" s="267"/>
      <c r="MU302" s="267"/>
      <c r="MV302" s="267"/>
      <c r="MW302" s="267"/>
      <c r="MX302" s="267"/>
      <c r="MY302" s="267"/>
      <c r="MZ302" s="267"/>
      <c r="NA302" s="267"/>
      <c r="NB302" s="267"/>
      <c r="NC302" s="267"/>
      <c r="ND302" s="267"/>
      <c r="NE302" s="267"/>
      <c r="NF302" s="267"/>
      <c r="NG302" s="267"/>
      <c r="NH302" s="267"/>
      <c r="NI302" s="267"/>
      <c r="NJ302" s="267"/>
      <c r="NK302" s="267"/>
      <c r="NL302" s="267"/>
      <c r="NM302" s="267"/>
      <c r="NN302" s="267"/>
      <c r="NO302" s="267"/>
      <c r="NP302" s="267"/>
      <c r="NQ302" s="267"/>
      <c r="NR302" s="267"/>
      <c r="NS302" s="267"/>
      <c r="NT302" s="267"/>
      <c r="NU302" s="267"/>
      <c r="NV302" s="267"/>
      <c r="NW302" s="267"/>
      <c r="NX302" s="267"/>
      <c r="NY302" s="267"/>
      <c r="NZ302" s="267"/>
      <c r="OA302" s="267"/>
      <c r="OB302" s="267"/>
      <c r="OC302" s="267"/>
      <c r="OD302" s="267"/>
      <c r="OE302" s="267"/>
      <c r="OF302" s="267"/>
      <c r="OG302" s="267"/>
      <c r="OH302" s="267"/>
      <c r="OI302" s="267"/>
      <c r="OJ302" s="267"/>
      <c r="OK302" s="267"/>
      <c r="OL302" s="267"/>
      <c r="OM302" s="267"/>
      <c r="ON302" s="267"/>
      <c r="OO302" s="267"/>
      <c r="OP302" s="267"/>
      <c r="OQ302" s="267"/>
      <c r="OR302" s="267"/>
      <c r="OS302" s="267"/>
      <c r="OT302" s="267"/>
      <c r="OU302" s="267"/>
      <c r="OV302" s="267"/>
      <c r="OW302" s="267"/>
      <c r="OX302" s="267"/>
      <c r="OY302" s="267"/>
      <c r="OZ302" s="267"/>
      <c r="PA302" s="267"/>
      <c r="PB302" s="267"/>
      <c r="PC302" s="267"/>
      <c r="PD302" s="267"/>
      <c r="PE302" s="267"/>
      <c r="PF302" s="267"/>
      <c r="PG302" s="267"/>
      <c r="PH302" s="267"/>
      <c r="PI302" s="267"/>
      <c r="PJ302" s="267"/>
      <c r="PK302" s="267"/>
      <c r="PL302" s="267"/>
      <c r="PM302" s="267"/>
      <c r="PN302" s="267"/>
      <c r="PO302" s="267"/>
      <c r="PP302" s="267"/>
      <c r="PQ302" s="267"/>
      <c r="PR302" s="267"/>
      <c r="PS302" s="267"/>
      <c r="PT302" s="267"/>
      <c r="PU302" s="267"/>
      <c r="PV302" s="267"/>
      <c r="PW302" s="267"/>
      <c r="PX302" s="267"/>
      <c r="PY302" s="267"/>
      <c r="PZ302" s="267"/>
      <c r="QA302" s="267"/>
      <c r="QB302" s="267"/>
      <c r="QC302" s="267"/>
      <c r="QD302" s="267"/>
      <c r="QE302" s="267"/>
      <c r="QF302" s="267"/>
      <c r="QG302" s="267"/>
      <c r="QH302" s="267"/>
      <c r="QI302" s="267"/>
      <c r="QJ302" s="267"/>
      <c r="QK302" s="267"/>
      <c r="QL302" s="267"/>
      <c r="QM302" s="267"/>
      <c r="QN302" s="267"/>
      <c r="QO302" s="267"/>
      <c r="QP302" s="267"/>
      <c r="QQ302" s="267"/>
      <c r="QR302" s="267"/>
      <c r="QS302" s="267"/>
      <c r="QT302" s="267"/>
      <c r="QU302" s="267"/>
      <c r="QV302" s="267"/>
      <c r="QW302" s="267"/>
      <c r="QX302" s="267"/>
      <c r="QY302" s="267"/>
      <c r="QZ302" s="267"/>
      <c r="RA302" s="267"/>
      <c r="RB302" s="267"/>
      <c r="RC302" s="267"/>
      <c r="RD302" s="267"/>
      <c r="RE302" s="267"/>
      <c r="RF302" s="267"/>
      <c r="RG302" s="267"/>
      <c r="RH302" s="267"/>
      <c r="RI302" s="267"/>
      <c r="RJ302" s="267"/>
      <c r="RK302" s="267"/>
      <c r="RL302" s="267"/>
      <c r="RM302" s="267"/>
      <c r="RN302" s="267"/>
      <c r="RO302" s="267"/>
      <c r="RP302" s="267"/>
      <c r="RQ302" s="267"/>
      <c r="RR302" s="267"/>
      <c r="RS302" s="267"/>
      <c r="RT302" s="267"/>
      <c r="RU302" s="267"/>
      <c r="RV302" s="267"/>
      <c r="RW302" s="267"/>
      <c r="RX302" s="267"/>
      <c r="RY302" s="267"/>
      <c r="RZ302" s="267"/>
      <c r="SA302" s="267"/>
      <c r="SB302" s="267"/>
      <c r="SC302" s="267"/>
      <c r="SD302" s="267"/>
      <c r="SE302" s="267"/>
      <c r="SF302" s="267"/>
      <c r="SG302" s="267"/>
      <c r="SH302" s="267"/>
      <c r="SI302" s="267"/>
      <c r="SJ302" s="267"/>
      <c r="SK302" s="267"/>
      <c r="SL302" s="267"/>
      <c r="SM302" s="267"/>
      <c r="SN302" s="267"/>
      <c r="SO302" s="267"/>
      <c r="SP302" s="267"/>
      <c r="SQ302" s="267"/>
      <c r="SR302" s="267"/>
      <c r="SS302" s="267"/>
      <c r="ST302" s="267"/>
      <c r="SU302" s="267"/>
      <c r="SV302" s="267"/>
      <c r="SW302" s="267"/>
      <c r="SX302" s="267"/>
      <c r="SY302" s="267"/>
      <c r="SZ302" s="267"/>
      <c r="TA302" s="267"/>
      <c r="TB302" s="267"/>
      <c r="TC302" s="267"/>
      <c r="TD302" s="267"/>
      <c r="TE302" s="267"/>
      <c r="TF302" s="267"/>
      <c r="TG302" s="267"/>
      <c r="TH302" s="267"/>
      <c r="TI302" s="267"/>
      <c r="TJ302" s="267"/>
      <c r="TK302" s="267"/>
      <c r="TL302" s="267"/>
      <c r="TM302" s="267"/>
      <c r="TN302" s="267"/>
      <c r="TO302" s="267"/>
      <c r="TP302" s="267"/>
      <c r="TQ302" s="267"/>
      <c r="TR302" s="267"/>
      <c r="TS302" s="267"/>
      <c r="TT302" s="267"/>
      <c r="TU302" s="267"/>
      <c r="TV302" s="267"/>
      <c r="TW302" s="267"/>
      <c r="TX302" s="267"/>
      <c r="TY302" s="267"/>
      <c r="TZ302" s="267"/>
      <c r="UA302" s="267"/>
      <c r="UB302" s="267"/>
      <c r="UC302" s="267"/>
      <c r="UD302" s="267"/>
      <c r="UE302" s="267"/>
      <c r="UF302" s="267"/>
      <c r="UG302" s="267"/>
      <c r="UH302" s="267"/>
      <c r="UI302" s="267"/>
      <c r="UJ302" s="267"/>
      <c r="UK302" s="267"/>
      <c r="UL302" s="267"/>
      <c r="UM302" s="267"/>
      <c r="UN302" s="267"/>
      <c r="UO302" s="267"/>
      <c r="UP302" s="267"/>
      <c r="UQ302" s="267"/>
      <c r="UR302" s="267"/>
      <c r="US302" s="267"/>
      <c r="UT302" s="267"/>
      <c r="UU302" s="267"/>
      <c r="UV302" s="267"/>
      <c r="UW302" s="267"/>
      <c r="UX302" s="267"/>
      <c r="UY302" s="267"/>
      <c r="UZ302" s="267"/>
      <c r="VA302" s="267"/>
      <c r="VB302" s="267"/>
      <c r="VC302" s="267"/>
      <c r="VD302" s="267"/>
      <c r="VE302" s="267"/>
      <c r="VF302" s="267"/>
      <c r="VG302" s="267"/>
      <c r="VH302" s="267"/>
      <c r="VI302" s="267"/>
      <c r="VJ302" s="267"/>
      <c r="VK302" s="267"/>
      <c r="VL302" s="267"/>
      <c r="VM302" s="267"/>
      <c r="VN302" s="267"/>
      <c r="VO302" s="267"/>
      <c r="VP302" s="267"/>
      <c r="VQ302" s="267"/>
      <c r="VR302" s="267"/>
      <c r="VS302" s="267"/>
      <c r="VT302" s="267"/>
      <c r="VU302" s="267"/>
      <c r="VV302" s="267"/>
      <c r="VW302" s="267"/>
      <c r="VX302" s="267"/>
      <c r="VY302" s="267"/>
      <c r="VZ302" s="267"/>
      <c r="WA302" s="267"/>
      <c r="WB302" s="267"/>
      <c r="WC302" s="267"/>
      <c r="WD302" s="267"/>
      <c r="WE302" s="267"/>
      <c r="WF302" s="267"/>
      <c r="WG302" s="267"/>
      <c r="WH302" s="267"/>
      <c r="WI302" s="267"/>
      <c r="WJ302" s="267"/>
      <c r="WK302" s="267"/>
      <c r="WL302" s="267"/>
      <c r="WM302" s="267"/>
      <c r="WN302" s="267"/>
      <c r="WO302" s="267"/>
      <c r="WP302" s="267"/>
      <c r="WQ302" s="267"/>
      <c r="WR302" s="267"/>
      <c r="WS302" s="267"/>
      <c r="WT302" s="267"/>
      <c r="WU302" s="267"/>
      <c r="WV302" s="267"/>
      <c r="WW302" s="267"/>
      <c r="WX302" s="267"/>
      <c r="WY302" s="267"/>
      <c r="WZ302" s="267"/>
      <c r="XA302" s="267"/>
      <c r="XB302" s="267"/>
      <c r="XC302" s="267"/>
      <c r="XD302" s="267"/>
      <c r="XE302" s="267"/>
      <c r="XF302" s="267"/>
      <c r="XG302" s="267"/>
      <c r="XH302" s="267"/>
      <c r="XI302" s="267"/>
      <c r="XJ302" s="267"/>
      <c r="XK302" s="267"/>
      <c r="XL302" s="267"/>
      <c r="XM302" s="267"/>
      <c r="XN302" s="267"/>
      <c r="XO302" s="267"/>
      <c r="XP302" s="267"/>
      <c r="XQ302" s="267"/>
      <c r="XR302" s="267"/>
      <c r="XS302" s="267"/>
      <c r="XT302" s="267"/>
      <c r="XU302" s="267"/>
      <c r="XV302" s="267"/>
      <c r="XW302" s="267"/>
      <c r="XX302" s="267"/>
      <c r="XY302" s="267"/>
      <c r="XZ302" s="267"/>
      <c r="YA302" s="267"/>
      <c r="YB302" s="267"/>
      <c r="YC302" s="267"/>
      <c r="YD302" s="267"/>
      <c r="YE302" s="267"/>
      <c r="YF302" s="267"/>
      <c r="YG302" s="267"/>
      <c r="YH302" s="267"/>
      <c r="YI302" s="267"/>
      <c r="YJ302" s="267"/>
      <c r="YK302" s="267"/>
      <c r="YL302" s="267"/>
      <c r="YM302" s="267"/>
      <c r="YN302" s="267"/>
      <c r="YO302" s="267"/>
      <c r="YP302" s="267"/>
      <c r="YQ302" s="267"/>
      <c r="YR302" s="267"/>
      <c r="YS302" s="267"/>
      <c r="YT302" s="267"/>
      <c r="YU302" s="267"/>
      <c r="YV302" s="267"/>
      <c r="YW302" s="267"/>
      <c r="YX302" s="267"/>
      <c r="YY302" s="267"/>
      <c r="YZ302" s="267"/>
      <c r="ZA302" s="267"/>
      <c r="ZB302" s="267"/>
      <c r="ZC302" s="267"/>
      <c r="ZD302" s="267"/>
      <c r="ZE302" s="267"/>
      <c r="ZF302" s="267"/>
      <c r="ZG302" s="267"/>
      <c r="ZH302" s="267"/>
      <c r="ZI302" s="267"/>
      <c r="ZJ302" s="267"/>
      <c r="ZK302" s="267"/>
      <c r="ZL302" s="267"/>
      <c r="ZM302" s="267"/>
      <c r="ZN302" s="267"/>
      <c r="ZO302" s="267"/>
      <c r="ZP302" s="267"/>
      <c r="ZQ302" s="267"/>
      <c r="ZR302" s="267"/>
      <c r="ZS302" s="267"/>
      <c r="ZT302" s="267"/>
      <c r="ZU302" s="267"/>
      <c r="ZV302" s="267"/>
      <c r="ZW302" s="267"/>
      <c r="ZX302" s="267"/>
      <c r="ZY302" s="267"/>
      <c r="ZZ302" s="267"/>
      <c r="AAA302" s="267"/>
      <c r="AAB302" s="267"/>
      <c r="AAC302" s="267"/>
      <c r="AAD302" s="267"/>
      <c r="AAE302" s="267"/>
      <c r="AAF302" s="267"/>
      <c r="AAG302" s="267"/>
      <c r="AAH302" s="267"/>
      <c r="AAI302" s="267"/>
      <c r="AAJ302" s="267"/>
      <c r="AAK302" s="267"/>
      <c r="AAL302" s="267"/>
      <c r="AAM302" s="267"/>
      <c r="AAN302" s="267"/>
      <c r="AAO302" s="267"/>
      <c r="AAP302" s="267"/>
      <c r="AAQ302" s="267"/>
      <c r="AAR302" s="267"/>
      <c r="AAS302" s="267"/>
      <c r="AAT302" s="267"/>
      <c r="AAU302" s="267"/>
      <c r="AAV302" s="267"/>
      <c r="AAW302" s="267"/>
      <c r="AAX302" s="267"/>
      <c r="AAY302" s="267"/>
      <c r="AAZ302" s="267"/>
      <c r="ABA302" s="267"/>
      <c r="ABB302" s="267"/>
      <c r="ABC302" s="267"/>
      <c r="ABD302" s="267"/>
      <c r="ABE302" s="267"/>
      <c r="ABF302" s="267"/>
      <c r="ABG302" s="267"/>
      <c r="ABH302" s="267"/>
      <c r="ABI302" s="267"/>
      <c r="ABJ302" s="267"/>
      <c r="ABK302" s="267"/>
      <c r="ABL302" s="267"/>
      <c r="ABM302" s="267"/>
      <c r="ABN302" s="267"/>
      <c r="ABO302" s="267"/>
      <c r="ABP302" s="267"/>
      <c r="ABQ302" s="267"/>
      <c r="ABR302" s="267"/>
      <c r="ABS302" s="267"/>
      <c r="ABT302" s="267"/>
      <c r="ABU302" s="267"/>
      <c r="ABV302" s="267"/>
      <c r="ABW302" s="267"/>
      <c r="ABX302" s="267"/>
      <c r="ABY302" s="267"/>
      <c r="ABZ302" s="267"/>
      <c r="ACA302" s="267"/>
      <c r="ACB302" s="267"/>
      <c r="ACC302" s="267"/>
      <c r="ACD302" s="267"/>
      <c r="ACE302" s="267"/>
      <c r="ACF302" s="267"/>
      <c r="ACG302" s="267"/>
      <c r="ACH302" s="267"/>
      <c r="ACI302" s="267"/>
      <c r="ACJ302" s="267"/>
      <c r="ACK302" s="267"/>
      <c r="ACL302" s="267"/>
      <c r="ACM302" s="267"/>
      <c r="ACN302" s="267"/>
      <c r="ACO302" s="267"/>
      <c r="ACP302" s="267"/>
      <c r="ACQ302" s="267"/>
      <c r="ACR302" s="267"/>
      <c r="ACS302" s="267"/>
      <c r="ACT302" s="267"/>
      <c r="ACU302" s="267"/>
      <c r="ACV302" s="267"/>
      <c r="ACW302" s="267"/>
      <c r="ACX302" s="267"/>
      <c r="ACY302" s="267"/>
      <c r="ACZ302" s="267"/>
      <c r="ADA302" s="267"/>
      <c r="ADB302" s="267"/>
      <c r="ADC302" s="267"/>
      <c r="ADD302" s="267"/>
      <c r="ADE302" s="267"/>
      <c r="ADF302" s="267"/>
      <c r="ADG302" s="267"/>
      <c r="ADH302" s="267"/>
      <c r="ADI302" s="267"/>
      <c r="ADJ302" s="267"/>
      <c r="ADK302" s="267"/>
      <c r="ADL302" s="267"/>
      <c r="ADM302" s="267"/>
      <c r="ADN302" s="267"/>
      <c r="ADO302" s="267"/>
      <c r="ADP302" s="267"/>
      <c r="ADQ302" s="267"/>
      <c r="ADR302" s="267"/>
      <c r="ADS302" s="267"/>
      <c r="ADT302" s="267"/>
      <c r="ADU302" s="267"/>
      <c r="ADV302" s="267"/>
      <c r="ADW302" s="267"/>
      <c r="ADX302" s="267"/>
      <c r="ADY302" s="267"/>
      <c r="ADZ302" s="267"/>
      <c r="AEA302" s="267"/>
      <c r="AEB302" s="267"/>
      <c r="AEC302" s="267"/>
      <c r="AED302" s="267"/>
      <c r="AEE302" s="267"/>
      <c r="AEF302" s="267"/>
      <c r="AEG302" s="267"/>
      <c r="AEH302" s="267"/>
      <c r="AEI302" s="267"/>
      <c r="AEJ302" s="267"/>
      <c r="AEK302" s="267"/>
      <c r="AEL302" s="267"/>
      <c r="AEM302" s="267"/>
      <c r="AEN302" s="267"/>
      <c r="AEO302" s="267"/>
      <c r="AEP302" s="267"/>
      <c r="AEQ302" s="267"/>
      <c r="AER302" s="267"/>
      <c r="AES302" s="267"/>
      <c r="AET302" s="267"/>
      <c r="AEU302" s="267"/>
      <c r="AEV302" s="267"/>
      <c r="AEW302" s="267"/>
      <c r="AEX302" s="267"/>
      <c r="AEY302" s="267"/>
      <c r="AEZ302" s="267"/>
      <c r="AFA302" s="267"/>
      <c r="AFB302" s="267"/>
      <c r="AFC302" s="267"/>
      <c r="AFD302" s="267"/>
      <c r="AFE302" s="267"/>
      <c r="AFF302" s="267"/>
      <c r="AFG302" s="267"/>
      <c r="AFH302" s="267"/>
      <c r="AFI302" s="267"/>
      <c r="AFJ302" s="267"/>
      <c r="AFK302" s="267"/>
      <c r="AFL302" s="267"/>
      <c r="AFM302" s="267"/>
      <c r="AFN302" s="267"/>
      <c r="AFO302" s="267"/>
      <c r="AFP302" s="267"/>
      <c r="AFQ302" s="267"/>
      <c r="AFR302" s="267"/>
      <c r="AFS302" s="267"/>
      <c r="AFT302" s="267"/>
      <c r="AFU302" s="267"/>
      <c r="AFV302" s="267"/>
      <c r="AFW302" s="267"/>
      <c r="AFX302" s="267"/>
      <c r="AFY302" s="267"/>
      <c r="AFZ302" s="267"/>
      <c r="AGA302" s="267"/>
      <c r="AGB302" s="267"/>
      <c r="AGC302" s="267"/>
      <c r="AGD302" s="267"/>
      <c r="AGE302" s="267"/>
      <c r="AGF302" s="267"/>
      <c r="AGG302" s="267"/>
      <c r="AGH302" s="267"/>
      <c r="AGI302" s="267"/>
      <c r="AGJ302" s="267"/>
      <c r="AGK302" s="267"/>
      <c r="AGL302" s="267"/>
      <c r="AGM302" s="267"/>
      <c r="AGN302" s="267"/>
      <c r="AGO302" s="267"/>
      <c r="AGP302" s="267"/>
      <c r="AGQ302" s="267"/>
      <c r="AGR302" s="267"/>
      <c r="AGS302" s="267"/>
      <c r="AGT302" s="267"/>
      <c r="AGU302" s="267"/>
      <c r="AGV302" s="267"/>
      <c r="AGW302" s="267"/>
      <c r="AGX302" s="267"/>
      <c r="AGY302" s="267"/>
      <c r="AGZ302" s="267"/>
      <c r="AHA302" s="267"/>
      <c r="AHB302" s="267"/>
      <c r="AHC302" s="267"/>
      <c r="AHD302" s="267"/>
      <c r="AHE302" s="267"/>
      <c r="AHF302" s="267"/>
      <c r="AHG302" s="267"/>
      <c r="AHH302" s="267"/>
      <c r="AHI302" s="267"/>
      <c r="AHJ302" s="267"/>
      <c r="AHK302" s="267"/>
      <c r="AHL302" s="267"/>
      <c r="AHM302" s="267"/>
      <c r="AHN302" s="267"/>
      <c r="AHO302" s="267"/>
      <c r="AHP302" s="267"/>
      <c r="AHQ302" s="267"/>
      <c r="AHR302" s="267"/>
      <c r="AHS302" s="267"/>
      <c r="AHT302" s="267"/>
      <c r="AHU302" s="267"/>
      <c r="AHV302" s="267"/>
      <c r="AHW302" s="267"/>
      <c r="AHX302" s="267"/>
      <c r="AHY302" s="267"/>
      <c r="AHZ302" s="267"/>
      <c r="AIA302" s="267"/>
      <c r="AIB302" s="267"/>
      <c r="AIC302" s="267"/>
      <c r="AID302" s="267"/>
      <c r="AIE302" s="267"/>
      <c r="AIF302" s="267"/>
      <c r="AIG302" s="267"/>
      <c r="AIH302" s="267"/>
      <c r="AII302" s="267"/>
      <c r="AIJ302" s="267"/>
      <c r="AIK302" s="267"/>
      <c r="AIL302" s="267"/>
      <c r="AIM302" s="267"/>
      <c r="AIN302" s="267"/>
      <c r="AIO302" s="267"/>
      <c r="AIP302" s="267"/>
      <c r="AIQ302" s="267"/>
      <c r="AIR302" s="267"/>
      <c r="AIS302" s="267"/>
      <c r="AIT302" s="267"/>
      <c r="AIU302" s="267"/>
      <c r="AIV302" s="267"/>
      <c r="AIW302" s="267"/>
      <c r="AIX302" s="267"/>
      <c r="AIY302" s="267"/>
      <c r="AIZ302" s="267"/>
      <c r="AJA302" s="267"/>
      <c r="AJB302" s="267"/>
      <c r="AJC302" s="267"/>
      <c r="AJD302" s="267"/>
      <c r="AJE302" s="267"/>
      <c r="AJF302" s="267"/>
      <c r="AJG302" s="267"/>
      <c r="AJH302" s="267"/>
      <c r="AJI302" s="267"/>
      <c r="AJJ302" s="267"/>
      <c r="AJK302" s="267"/>
      <c r="AJL302" s="267"/>
      <c r="AJM302" s="267"/>
      <c r="AJN302" s="267"/>
      <c r="AJO302" s="267"/>
      <c r="AJP302" s="267"/>
      <c r="AJQ302" s="267"/>
      <c r="AJR302" s="267"/>
      <c r="AJS302" s="267"/>
      <c r="AJT302" s="267"/>
      <c r="AJU302" s="267"/>
      <c r="AJV302" s="267"/>
      <c r="AJW302" s="267"/>
      <c r="AJX302" s="267"/>
      <c r="AJY302" s="267"/>
      <c r="AJZ302" s="267"/>
      <c r="AKA302" s="267"/>
      <c r="AKB302" s="267"/>
      <c r="AKC302" s="267"/>
      <c r="AKD302" s="267"/>
      <c r="AKE302" s="267"/>
      <c r="AKF302" s="267"/>
      <c r="AKG302" s="267"/>
      <c r="AKH302" s="267"/>
      <c r="AKI302" s="267"/>
      <c r="AKJ302" s="267"/>
      <c r="AKK302" s="267"/>
      <c r="AKL302" s="267"/>
      <c r="AKM302" s="267"/>
      <c r="AKN302" s="267"/>
      <c r="AKO302" s="267"/>
      <c r="AKP302" s="267"/>
      <c r="AKQ302" s="267"/>
      <c r="AKR302" s="267"/>
      <c r="AKS302" s="267"/>
      <c r="AKT302" s="267"/>
      <c r="AKU302" s="267"/>
      <c r="AKV302" s="267"/>
      <c r="AKW302" s="267"/>
      <c r="AKX302" s="267"/>
      <c r="AKY302" s="267"/>
      <c r="AKZ302" s="267"/>
      <c r="ALA302" s="267"/>
      <c r="ALB302" s="267"/>
      <c r="ALC302" s="267"/>
      <c r="ALD302" s="267"/>
      <c r="ALE302" s="267"/>
      <c r="ALF302" s="267"/>
      <c r="ALG302" s="267"/>
      <c r="ALH302" s="267"/>
      <c r="ALI302" s="267"/>
      <c r="ALJ302" s="267"/>
      <c r="ALK302" s="267"/>
      <c r="ALL302" s="267"/>
      <c r="ALM302" s="267"/>
      <c r="ALN302" s="267"/>
      <c r="ALO302" s="267"/>
      <c r="ALP302" s="267"/>
      <c r="ALQ302" s="267"/>
      <c r="ALR302" s="267"/>
      <c r="ALS302" s="267"/>
      <c r="ALT302" s="267"/>
      <c r="ALU302" s="267"/>
      <c r="ALV302" s="267"/>
      <c r="ALW302" s="267"/>
      <c r="ALX302" s="267"/>
      <c r="ALY302" s="267"/>
      <c r="ALZ302" s="267"/>
      <c r="AMA302" s="267"/>
      <c r="AMB302" s="267"/>
      <c r="AMC302" s="267"/>
      <c r="AMD302" s="267"/>
      <c r="AME302" s="267"/>
      <c r="AMF302" s="267"/>
      <c r="AMG302" s="267"/>
      <c r="AMH302" s="267"/>
    </row>
    <row r="303" spans="1:1024" s="239" customFormat="1" ht="12.75">
      <c r="A303" s="1012" t="s">
        <v>3748</v>
      </c>
      <c r="B303" s="1007" t="s">
        <v>8453</v>
      </c>
      <c r="C303" s="1047">
        <v>5751948805.3999996</v>
      </c>
      <c r="D303" s="1047">
        <v>535000000.83999997</v>
      </c>
      <c r="E303" s="1047">
        <v>6286948806.2399998</v>
      </c>
      <c r="F303" s="1047">
        <v>6202521730.3500004</v>
      </c>
      <c r="G303" s="1047">
        <v>84427075.890000001</v>
      </c>
      <c r="H303" s="1054">
        <f t="shared" si="4"/>
        <v>0.98657105720246951</v>
      </c>
      <c r="I303" s="100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267"/>
      <c r="AF303" s="267"/>
      <c r="AG303" s="267"/>
      <c r="AH303" s="267"/>
      <c r="AI303" s="267"/>
      <c r="AJ303" s="267"/>
      <c r="AK303" s="267"/>
      <c r="AL303" s="267"/>
      <c r="AM303" s="267"/>
      <c r="AN303" s="267"/>
      <c r="AO303" s="267"/>
      <c r="AP303" s="267"/>
      <c r="AQ303" s="267"/>
      <c r="AR303" s="267"/>
      <c r="AS303" s="267"/>
      <c r="AT303" s="267"/>
      <c r="AU303" s="267"/>
      <c r="AV303" s="267"/>
      <c r="AW303" s="267"/>
      <c r="AX303" s="267"/>
      <c r="AY303" s="267"/>
      <c r="AZ303" s="267"/>
      <c r="BA303" s="267"/>
      <c r="BB303" s="267"/>
      <c r="BC303" s="267"/>
      <c r="BD303" s="267"/>
      <c r="BE303" s="267"/>
      <c r="BF303" s="267"/>
      <c r="BG303" s="267"/>
      <c r="BH303" s="267"/>
      <c r="BI303" s="267"/>
      <c r="BJ303" s="267"/>
      <c r="BK303" s="267"/>
      <c r="BL303" s="267"/>
      <c r="BM303" s="267"/>
      <c r="BN303" s="267"/>
      <c r="BO303" s="267"/>
      <c r="BP303" s="267"/>
      <c r="BQ303" s="267"/>
      <c r="BR303" s="267"/>
      <c r="BS303" s="267"/>
      <c r="BT303" s="267"/>
      <c r="BU303" s="267"/>
      <c r="BV303" s="267"/>
      <c r="BW303" s="267"/>
      <c r="BX303" s="267"/>
      <c r="BY303" s="267"/>
      <c r="BZ303" s="267"/>
      <c r="CA303" s="267"/>
      <c r="CB303" s="267"/>
      <c r="CC303" s="267"/>
      <c r="CD303" s="267"/>
      <c r="CE303" s="267"/>
      <c r="CF303" s="267"/>
      <c r="CG303" s="267"/>
      <c r="CH303" s="267"/>
      <c r="CI303" s="267"/>
      <c r="CJ303" s="267"/>
      <c r="CK303" s="267"/>
      <c r="CL303" s="267"/>
      <c r="CM303" s="267"/>
      <c r="CN303" s="267"/>
      <c r="CO303" s="267"/>
      <c r="CP303" s="267"/>
      <c r="CQ303" s="267"/>
      <c r="CR303" s="267"/>
      <c r="CS303" s="267"/>
      <c r="CT303" s="267"/>
      <c r="CU303" s="267"/>
      <c r="CV303" s="267"/>
      <c r="CW303" s="267"/>
      <c r="CX303" s="267"/>
      <c r="CY303" s="267"/>
      <c r="CZ303" s="267"/>
      <c r="DA303" s="267"/>
      <c r="DB303" s="267"/>
      <c r="DC303" s="267"/>
      <c r="DD303" s="267"/>
      <c r="DE303" s="267"/>
      <c r="DF303" s="267"/>
      <c r="DG303" s="267"/>
      <c r="DH303" s="267"/>
      <c r="DI303" s="267"/>
      <c r="DJ303" s="267"/>
      <c r="DK303" s="267"/>
      <c r="DL303" s="267"/>
      <c r="DM303" s="267"/>
      <c r="DN303" s="267"/>
      <c r="DO303" s="267"/>
      <c r="DP303" s="267"/>
      <c r="DQ303" s="267"/>
      <c r="DR303" s="267"/>
      <c r="DS303" s="267"/>
      <c r="DT303" s="267"/>
      <c r="DU303" s="267"/>
      <c r="DV303" s="267"/>
      <c r="DW303" s="267"/>
      <c r="DX303" s="267"/>
      <c r="DY303" s="267"/>
      <c r="DZ303" s="267"/>
      <c r="EA303" s="267"/>
      <c r="EB303" s="267"/>
      <c r="EC303" s="267"/>
      <c r="ED303" s="267"/>
      <c r="EE303" s="267"/>
      <c r="EF303" s="267"/>
      <c r="EG303" s="267"/>
      <c r="EH303" s="267"/>
      <c r="EI303" s="267"/>
      <c r="EJ303" s="267"/>
      <c r="EK303" s="267"/>
      <c r="EL303" s="267"/>
      <c r="EM303" s="267"/>
      <c r="EN303" s="267"/>
      <c r="EO303" s="267"/>
      <c r="EP303" s="267"/>
      <c r="EQ303" s="267"/>
      <c r="ER303" s="267"/>
      <c r="ES303" s="267"/>
      <c r="ET303" s="267"/>
      <c r="EU303" s="267"/>
      <c r="EV303" s="267"/>
      <c r="EW303" s="267"/>
      <c r="EX303" s="267"/>
      <c r="EY303" s="267"/>
      <c r="EZ303" s="267"/>
      <c r="FA303" s="267"/>
      <c r="FB303" s="267"/>
      <c r="FC303" s="267"/>
      <c r="FD303" s="267"/>
      <c r="FE303" s="267"/>
      <c r="FF303" s="267"/>
      <c r="FG303" s="267"/>
      <c r="FH303" s="267"/>
      <c r="FI303" s="267"/>
      <c r="FJ303" s="267"/>
      <c r="FK303" s="267"/>
      <c r="FL303" s="267"/>
      <c r="FM303" s="267"/>
      <c r="FN303" s="267"/>
      <c r="FO303" s="267"/>
      <c r="FP303" s="267"/>
      <c r="FQ303" s="267"/>
      <c r="FR303" s="267"/>
      <c r="FS303" s="267"/>
      <c r="FT303" s="267"/>
      <c r="FU303" s="267"/>
      <c r="FV303" s="267"/>
      <c r="FW303" s="267"/>
      <c r="FX303" s="267"/>
      <c r="FY303" s="267"/>
      <c r="FZ303" s="267"/>
      <c r="GA303" s="267"/>
      <c r="GB303" s="267"/>
      <c r="GC303" s="267"/>
      <c r="GD303" s="267"/>
      <c r="GE303" s="267"/>
      <c r="GF303" s="267"/>
      <c r="GG303" s="267"/>
      <c r="GH303" s="267"/>
      <c r="GI303" s="267"/>
      <c r="GJ303" s="267"/>
      <c r="GK303" s="267"/>
      <c r="GL303" s="267"/>
      <c r="GM303" s="267"/>
      <c r="GN303" s="267"/>
      <c r="GO303" s="267"/>
      <c r="GP303" s="267"/>
      <c r="GQ303" s="267"/>
      <c r="GR303" s="267"/>
      <c r="GS303" s="267"/>
      <c r="GT303" s="267"/>
      <c r="GU303" s="267"/>
      <c r="GV303" s="267"/>
      <c r="GW303" s="267"/>
      <c r="GX303" s="267"/>
      <c r="GY303" s="267"/>
      <c r="GZ303" s="267"/>
      <c r="HA303" s="267"/>
      <c r="HB303" s="267"/>
      <c r="HC303" s="267"/>
      <c r="HD303" s="267"/>
      <c r="HE303" s="267"/>
      <c r="HF303" s="267"/>
      <c r="HG303" s="267"/>
      <c r="HH303" s="267"/>
      <c r="HI303" s="267"/>
      <c r="HJ303" s="267"/>
      <c r="HK303" s="267"/>
      <c r="HL303" s="267"/>
      <c r="HM303" s="267"/>
      <c r="HN303" s="267"/>
      <c r="HO303" s="267"/>
      <c r="HP303" s="267"/>
      <c r="HQ303" s="267"/>
      <c r="HR303" s="267"/>
      <c r="HS303" s="267"/>
      <c r="HT303" s="267"/>
      <c r="HU303" s="267"/>
      <c r="HV303" s="267"/>
      <c r="HW303" s="267"/>
      <c r="HX303" s="267"/>
      <c r="HY303" s="267"/>
      <c r="HZ303" s="267"/>
      <c r="IA303" s="267"/>
      <c r="IB303" s="267"/>
      <c r="IC303" s="267"/>
      <c r="ID303" s="267"/>
      <c r="IE303" s="267"/>
      <c r="IF303" s="267"/>
      <c r="IG303" s="267"/>
      <c r="IH303" s="267"/>
      <c r="II303" s="267"/>
      <c r="IJ303" s="267"/>
      <c r="IK303" s="267"/>
      <c r="IL303" s="267"/>
      <c r="IM303" s="267"/>
      <c r="IN303" s="267"/>
      <c r="IO303" s="267"/>
      <c r="IP303" s="267"/>
      <c r="IQ303" s="267"/>
      <c r="IR303" s="267"/>
      <c r="IS303" s="267"/>
      <c r="IT303" s="267"/>
      <c r="IU303" s="267"/>
      <c r="IV303" s="267"/>
      <c r="IW303" s="267"/>
      <c r="IX303" s="267"/>
      <c r="IY303" s="267"/>
      <c r="IZ303" s="267"/>
      <c r="JA303" s="267"/>
      <c r="JB303" s="267"/>
      <c r="JC303" s="267"/>
      <c r="JD303" s="267"/>
      <c r="JE303" s="267"/>
      <c r="JF303" s="267"/>
      <c r="JG303" s="267"/>
      <c r="JH303" s="267"/>
      <c r="JI303" s="267"/>
      <c r="JJ303" s="267"/>
      <c r="JK303" s="267"/>
      <c r="JL303" s="267"/>
      <c r="JM303" s="267"/>
      <c r="JN303" s="267"/>
      <c r="JO303" s="267"/>
      <c r="JP303" s="267"/>
      <c r="JQ303" s="267"/>
      <c r="JR303" s="267"/>
      <c r="JS303" s="267"/>
      <c r="JT303" s="267"/>
      <c r="JU303" s="267"/>
      <c r="JV303" s="267"/>
      <c r="JW303" s="267"/>
      <c r="JX303" s="267"/>
      <c r="JY303" s="267"/>
      <c r="JZ303" s="267"/>
      <c r="KA303" s="267"/>
      <c r="KB303" s="267"/>
      <c r="KC303" s="267"/>
      <c r="KD303" s="267"/>
      <c r="KE303" s="267"/>
      <c r="KF303" s="267"/>
      <c r="KG303" s="267"/>
      <c r="KH303" s="267"/>
      <c r="KI303" s="267"/>
      <c r="KJ303" s="267"/>
      <c r="KK303" s="267"/>
      <c r="KL303" s="267"/>
      <c r="KM303" s="267"/>
      <c r="KN303" s="267"/>
      <c r="KO303" s="267"/>
      <c r="KP303" s="267"/>
      <c r="KQ303" s="267"/>
      <c r="KR303" s="267"/>
      <c r="KS303" s="267"/>
      <c r="KT303" s="267"/>
      <c r="KU303" s="267"/>
      <c r="KV303" s="267"/>
      <c r="KW303" s="267"/>
      <c r="KX303" s="267"/>
      <c r="KY303" s="267"/>
      <c r="KZ303" s="267"/>
      <c r="LA303" s="267"/>
      <c r="LB303" s="267"/>
      <c r="LC303" s="267"/>
      <c r="LD303" s="267"/>
      <c r="LE303" s="267"/>
      <c r="LF303" s="267"/>
      <c r="LG303" s="267"/>
      <c r="LH303" s="267"/>
      <c r="LI303" s="267"/>
      <c r="LJ303" s="267"/>
      <c r="LK303" s="267"/>
      <c r="LL303" s="267"/>
      <c r="LM303" s="267"/>
      <c r="LN303" s="267"/>
      <c r="LO303" s="267"/>
      <c r="LP303" s="267"/>
      <c r="LQ303" s="267"/>
      <c r="LR303" s="267"/>
      <c r="LS303" s="267"/>
      <c r="LT303" s="267"/>
      <c r="LU303" s="267"/>
      <c r="LV303" s="267"/>
      <c r="LW303" s="267"/>
      <c r="LX303" s="267"/>
      <c r="LY303" s="267"/>
      <c r="LZ303" s="267"/>
      <c r="MA303" s="267"/>
      <c r="MB303" s="267"/>
      <c r="MC303" s="267"/>
      <c r="MD303" s="267"/>
      <c r="ME303" s="267"/>
      <c r="MF303" s="267"/>
      <c r="MG303" s="267"/>
      <c r="MH303" s="267"/>
      <c r="MI303" s="267"/>
      <c r="MJ303" s="267"/>
      <c r="MK303" s="267"/>
      <c r="ML303" s="267"/>
      <c r="MM303" s="267"/>
      <c r="MN303" s="267"/>
      <c r="MO303" s="267"/>
      <c r="MP303" s="267"/>
      <c r="MQ303" s="267"/>
      <c r="MR303" s="267"/>
      <c r="MS303" s="267"/>
      <c r="MT303" s="267"/>
      <c r="MU303" s="267"/>
      <c r="MV303" s="267"/>
      <c r="MW303" s="267"/>
      <c r="MX303" s="267"/>
      <c r="MY303" s="267"/>
      <c r="MZ303" s="267"/>
      <c r="NA303" s="267"/>
      <c r="NB303" s="267"/>
      <c r="NC303" s="267"/>
      <c r="ND303" s="267"/>
      <c r="NE303" s="267"/>
      <c r="NF303" s="267"/>
      <c r="NG303" s="267"/>
      <c r="NH303" s="267"/>
      <c r="NI303" s="267"/>
      <c r="NJ303" s="267"/>
      <c r="NK303" s="267"/>
      <c r="NL303" s="267"/>
      <c r="NM303" s="267"/>
      <c r="NN303" s="267"/>
      <c r="NO303" s="267"/>
      <c r="NP303" s="267"/>
      <c r="NQ303" s="267"/>
      <c r="NR303" s="267"/>
      <c r="NS303" s="267"/>
      <c r="NT303" s="267"/>
      <c r="NU303" s="267"/>
      <c r="NV303" s="267"/>
      <c r="NW303" s="267"/>
      <c r="NX303" s="267"/>
      <c r="NY303" s="267"/>
      <c r="NZ303" s="267"/>
      <c r="OA303" s="267"/>
      <c r="OB303" s="267"/>
      <c r="OC303" s="267"/>
      <c r="OD303" s="267"/>
      <c r="OE303" s="267"/>
      <c r="OF303" s="267"/>
      <c r="OG303" s="267"/>
      <c r="OH303" s="267"/>
      <c r="OI303" s="267"/>
      <c r="OJ303" s="267"/>
      <c r="OK303" s="267"/>
      <c r="OL303" s="267"/>
      <c r="OM303" s="267"/>
      <c r="ON303" s="267"/>
      <c r="OO303" s="267"/>
      <c r="OP303" s="267"/>
      <c r="OQ303" s="267"/>
      <c r="OR303" s="267"/>
      <c r="OS303" s="267"/>
      <c r="OT303" s="267"/>
      <c r="OU303" s="267"/>
      <c r="OV303" s="267"/>
      <c r="OW303" s="267"/>
      <c r="OX303" s="267"/>
      <c r="OY303" s="267"/>
      <c r="OZ303" s="267"/>
      <c r="PA303" s="267"/>
      <c r="PB303" s="267"/>
      <c r="PC303" s="267"/>
      <c r="PD303" s="267"/>
      <c r="PE303" s="267"/>
      <c r="PF303" s="267"/>
      <c r="PG303" s="267"/>
      <c r="PH303" s="267"/>
      <c r="PI303" s="267"/>
      <c r="PJ303" s="267"/>
      <c r="PK303" s="267"/>
      <c r="PL303" s="267"/>
      <c r="PM303" s="267"/>
      <c r="PN303" s="267"/>
      <c r="PO303" s="267"/>
      <c r="PP303" s="267"/>
      <c r="PQ303" s="267"/>
      <c r="PR303" s="267"/>
      <c r="PS303" s="267"/>
      <c r="PT303" s="267"/>
      <c r="PU303" s="267"/>
      <c r="PV303" s="267"/>
      <c r="PW303" s="267"/>
      <c r="PX303" s="267"/>
      <c r="PY303" s="267"/>
      <c r="PZ303" s="267"/>
      <c r="QA303" s="267"/>
      <c r="QB303" s="267"/>
      <c r="QC303" s="267"/>
      <c r="QD303" s="267"/>
      <c r="QE303" s="267"/>
      <c r="QF303" s="267"/>
      <c r="QG303" s="267"/>
      <c r="QH303" s="267"/>
      <c r="QI303" s="267"/>
      <c r="QJ303" s="267"/>
      <c r="QK303" s="267"/>
      <c r="QL303" s="267"/>
      <c r="QM303" s="267"/>
      <c r="QN303" s="267"/>
      <c r="QO303" s="267"/>
      <c r="QP303" s="267"/>
      <c r="QQ303" s="267"/>
      <c r="QR303" s="267"/>
      <c r="QS303" s="267"/>
      <c r="QT303" s="267"/>
      <c r="QU303" s="267"/>
      <c r="QV303" s="267"/>
      <c r="QW303" s="267"/>
      <c r="QX303" s="267"/>
      <c r="QY303" s="267"/>
      <c r="QZ303" s="267"/>
      <c r="RA303" s="267"/>
      <c r="RB303" s="267"/>
      <c r="RC303" s="267"/>
      <c r="RD303" s="267"/>
      <c r="RE303" s="267"/>
      <c r="RF303" s="267"/>
      <c r="RG303" s="267"/>
      <c r="RH303" s="267"/>
      <c r="RI303" s="267"/>
      <c r="RJ303" s="267"/>
      <c r="RK303" s="267"/>
      <c r="RL303" s="267"/>
      <c r="RM303" s="267"/>
      <c r="RN303" s="267"/>
      <c r="RO303" s="267"/>
      <c r="RP303" s="267"/>
      <c r="RQ303" s="267"/>
      <c r="RR303" s="267"/>
      <c r="RS303" s="267"/>
      <c r="RT303" s="267"/>
      <c r="RU303" s="267"/>
      <c r="RV303" s="267"/>
      <c r="RW303" s="267"/>
      <c r="RX303" s="267"/>
      <c r="RY303" s="267"/>
      <c r="RZ303" s="267"/>
      <c r="SA303" s="267"/>
      <c r="SB303" s="267"/>
      <c r="SC303" s="267"/>
      <c r="SD303" s="267"/>
      <c r="SE303" s="267"/>
      <c r="SF303" s="267"/>
      <c r="SG303" s="267"/>
      <c r="SH303" s="267"/>
      <c r="SI303" s="267"/>
      <c r="SJ303" s="267"/>
      <c r="SK303" s="267"/>
      <c r="SL303" s="267"/>
      <c r="SM303" s="267"/>
      <c r="SN303" s="267"/>
      <c r="SO303" s="267"/>
      <c r="SP303" s="267"/>
      <c r="SQ303" s="267"/>
      <c r="SR303" s="267"/>
      <c r="SS303" s="267"/>
      <c r="ST303" s="267"/>
      <c r="SU303" s="267"/>
      <c r="SV303" s="267"/>
      <c r="SW303" s="267"/>
      <c r="SX303" s="267"/>
      <c r="SY303" s="267"/>
      <c r="SZ303" s="267"/>
      <c r="TA303" s="267"/>
      <c r="TB303" s="267"/>
      <c r="TC303" s="267"/>
      <c r="TD303" s="267"/>
      <c r="TE303" s="267"/>
      <c r="TF303" s="267"/>
      <c r="TG303" s="267"/>
      <c r="TH303" s="267"/>
      <c r="TI303" s="267"/>
      <c r="TJ303" s="267"/>
      <c r="TK303" s="267"/>
      <c r="TL303" s="267"/>
      <c r="TM303" s="267"/>
      <c r="TN303" s="267"/>
      <c r="TO303" s="267"/>
      <c r="TP303" s="267"/>
      <c r="TQ303" s="267"/>
      <c r="TR303" s="267"/>
      <c r="TS303" s="267"/>
      <c r="TT303" s="267"/>
      <c r="TU303" s="267"/>
      <c r="TV303" s="267"/>
      <c r="TW303" s="267"/>
      <c r="TX303" s="267"/>
      <c r="TY303" s="267"/>
      <c r="TZ303" s="267"/>
      <c r="UA303" s="267"/>
      <c r="UB303" s="267"/>
      <c r="UC303" s="267"/>
      <c r="UD303" s="267"/>
      <c r="UE303" s="267"/>
      <c r="UF303" s="267"/>
      <c r="UG303" s="267"/>
      <c r="UH303" s="267"/>
      <c r="UI303" s="267"/>
      <c r="UJ303" s="267"/>
      <c r="UK303" s="267"/>
      <c r="UL303" s="267"/>
      <c r="UM303" s="267"/>
      <c r="UN303" s="267"/>
      <c r="UO303" s="267"/>
      <c r="UP303" s="267"/>
      <c r="UQ303" s="267"/>
      <c r="UR303" s="267"/>
      <c r="US303" s="267"/>
      <c r="UT303" s="267"/>
      <c r="UU303" s="267"/>
      <c r="UV303" s="267"/>
      <c r="UW303" s="267"/>
      <c r="UX303" s="267"/>
      <c r="UY303" s="267"/>
      <c r="UZ303" s="267"/>
      <c r="VA303" s="267"/>
      <c r="VB303" s="267"/>
      <c r="VC303" s="267"/>
      <c r="VD303" s="267"/>
      <c r="VE303" s="267"/>
      <c r="VF303" s="267"/>
      <c r="VG303" s="267"/>
      <c r="VH303" s="267"/>
      <c r="VI303" s="267"/>
      <c r="VJ303" s="267"/>
      <c r="VK303" s="267"/>
      <c r="VL303" s="267"/>
      <c r="VM303" s="267"/>
      <c r="VN303" s="267"/>
      <c r="VO303" s="267"/>
      <c r="VP303" s="267"/>
      <c r="VQ303" s="267"/>
      <c r="VR303" s="267"/>
      <c r="VS303" s="267"/>
      <c r="VT303" s="267"/>
      <c r="VU303" s="267"/>
      <c r="VV303" s="267"/>
      <c r="VW303" s="267"/>
      <c r="VX303" s="267"/>
      <c r="VY303" s="267"/>
      <c r="VZ303" s="267"/>
      <c r="WA303" s="267"/>
      <c r="WB303" s="267"/>
      <c r="WC303" s="267"/>
      <c r="WD303" s="267"/>
      <c r="WE303" s="267"/>
      <c r="WF303" s="267"/>
      <c r="WG303" s="267"/>
      <c r="WH303" s="267"/>
      <c r="WI303" s="267"/>
      <c r="WJ303" s="267"/>
      <c r="WK303" s="267"/>
      <c r="WL303" s="267"/>
      <c r="WM303" s="267"/>
      <c r="WN303" s="267"/>
      <c r="WO303" s="267"/>
      <c r="WP303" s="267"/>
      <c r="WQ303" s="267"/>
      <c r="WR303" s="267"/>
      <c r="WS303" s="267"/>
      <c r="WT303" s="267"/>
      <c r="WU303" s="267"/>
      <c r="WV303" s="267"/>
      <c r="WW303" s="267"/>
      <c r="WX303" s="267"/>
      <c r="WY303" s="267"/>
      <c r="WZ303" s="267"/>
      <c r="XA303" s="267"/>
      <c r="XB303" s="267"/>
      <c r="XC303" s="267"/>
      <c r="XD303" s="267"/>
      <c r="XE303" s="267"/>
      <c r="XF303" s="267"/>
      <c r="XG303" s="267"/>
      <c r="XH303" s="267"/>
      <c r="XI303" s="267"/>
      <c r="XJ303" s="267"/>
      <c r="XK303" s="267"/>
      <c r="XL303" s="267"/>
      <c r="XM303" s="267"/>
      <c r="XN303" s="267"/>
      <c r="XO303" s="267"/>
      <c r="XP303" s="267"/>
      <c r="XQ303" s="267"/>
      <c r="XR303" s="267"/>
      <c r="XS303" s="267"/>
      <c r="XT303" s="267"/>
      <c r="XU303" s="267"/>
      <c r="XV303" s="267"/>
      <c r="XW303" s="267"/>
      <c r="XX303" s="267"/>
      <c r="XY303" s="267"/>
      <c r="XZ303" s="267"/>
      <c r="YA303" s="267"/>
      <c r="YB303" s="267"/>
      <c r="YC303" s="267"/>
      <c r="YD303" s="267"/>
      <c r="YE303" s="267"/>
      <c r="YF303" s="267"/>
      <c r="YG303" s="267"/>
      <c r="YH303" s="267"/>
      <c r="YI303" s="267"/>
      <c r="YJ303" s="267"/>
      <c r="YK303" s="267"/>
      <c r="YL303" s="267"/>
      <c r="YM303" s="267"/>
      <c r="YN303" s="267"/>
      <c r="YO303" s="267"/>
      <c r="YP303" s="267"/>
      <c r="YQ303" s="267"/>
      <c r="YR303" s="267"/>
      <c r="YS303" s="267"/>
      <c r="YT303" s="267"/>
      <c r="YU303" s="267"/>
      <c r="YV303" s="267"/>
      <c r="YW303" s="267"/>
      <c r="YX303" s="267"/>
      <c r="YY303" s="267"/>
      <c r="YZ303" s="267"/>
      <c r="ZA303" s="267"/>
      <c r="ZB303" s="267"/>
      <c r="ZC303" s="267"/>
      <c r="ZD303" s="267"/>
      <c r="ZE303" s="267"/>
      <c r="ZF303" s="267"/>
      <c r="ZG303" s="267"/>
      <c r="ZH303" s="267"/>
      <c r="ZI303" s="267"/>
      <c r="ZJ303" s="267"/>
      <c r="ZK303" s="267"/>
      <c r="ZL303" s="267"/>
      <c r="ZM303" s="267"/>
      <c r="ZN303" s="267"/>
      <c r="ZO303" s="267"/>
      <c r="ZP303" s="267"/>
      <c r="ZQ303" s="267"/>
      <c r="ZR303" s="267"/>
      <c r="ZS303" s="267"/>
      <c r="ZT303" s="267"/>
      <c r="ZU303" s="267"/>
      <c r="ZV303" s="267"/>
      <c r="ZW303" s="267"/>
      <c r="ZX303" s="267"/>
      <c r="ZY303" s="267"/>
      <c r="ZZ303" s="267"/>
      <c r="AAA303" s="267"/>
      <c r="AAB303" s="267"/>
      <c r="AAC303" s="267"/>
      <c r="AAD303" s="267"/>
      <c r="AAE303" s="267"/>
      <c r="AAF303" s="267"/>
      <c r="AAG303" s="267"/>
      <c r="AAH303" s="267"/>
      <c r="AAI303" s="267"/>
      <c r="AAJ303" s="267"/>
      <c r="AAK303" s="267"/>
      <c r="AAL303" s="267"/>
      <c r="AAM303" s="267"/>
      <c r="AAN303" s="267"/>
      <c r="AAO303" s="267"/>
      <c r="AAP303" s="267"/>
      <c r="AAQ303" s="267"/>
      <c r="AAR303" s="267"/>
      <c r="AAS303" s="267"/>
      <c r="AAT303" s="267"/>
      <c r="AAU303" s="267"/>
      <c r="AAV303" s="267"/>
      <c r="AAW303" s="267"/>
      <c r="AAX303" s="267"/>
      <c r="AAY303" s="267"/>
      <c r="AAZ303" s="267"/>
      <c r="ABA303" s="267"/>
      <c r="ABB303" s="267"/>
      <c r="ABC303" s="267"/>
      <c r="ABD303" s="267"/>
      <c r="ABE303" s="267"/>
      <c r="ABF303" s="267"/>
      <c r="ABG303" s="267"/>
      <c r="ABH303" s="267"/>
      <c r="ABI303" s="267"/>
      <c r="ABJ303" s="267"/>
      <c r="ABK303" s="267"/>
      <c r="ABL303" s="267"/>
      <c r="ABM303" s="267"/>
      <c r="ABN303" s="267"/>
      <c r="ABO303" s="267"/>
      <c r="ABP303" s="267"/>
      <c r="ABQ303" s="267"/>
      <c r="ABR303" s="267"/>
      <c r="ABS303" s="267"/>
      <c r="ABT303" s="267"/>
      <c r="ABU303" s="267"/>
      <c r="ABV303" s="267"/>
      <c r="ABW303" s="267"/>
      <c r="ABX303" s="267"/>
      <c r="ABY303" s="267"/>
      <c r="ABZ303" s="267"/>
      <c r="ACA303" s="267"/>
      <c r="ACB303" s="267"/>
      <c r="ACC303" s="267"/>
      <c r="ACD303" s="267"/>
      <c r="ACE303" s="267"/>
      <c r="ACF303" s="267"/>
      <c r="ACG303" s="267"/>
      <c r="ACH303" s="267"/>
      <c r="ACI303" s="267"/>
      <c r="ACJ303" s="267"/>
      <c r="ACK303" s="267"/>
      <c r="ACL303" s="267"/>
      <c r="ACM303" s="267"/>
      <c r="ACN303" s="267"/>
      <c r="ACO303" s="267"/>
      <c r="ACP303" s="267"/>
      <c r="ACQ303" s="267"/>
      <c r="ACR303" s="267"/>
      <c r="ACS303" s="267"/>
      <c r="ACT303" s="267"/>
      <c r="ACU303" s="267"/>
      <c r="ACV303" s="267"/>
      <c r="ACW303" s="267"/>
      <c r="ACX303" s="267"/>
      <c r="ACY303" s="267"/>
      <c r="ACZ303" s="267"/>
      <c r="ADA303" s="267"/>
      <c r="ADB303" s="267"/>
      <c r="ADC303" s="267"/>
      <c r="ADD303" s="267"/>
      <c r="ADE303" s="267"/>
      <c r="ADF303" s="267"/>
      <c r="ADG303" s="267"/>
      <c r="ADH303" s="267"/>
      <c r="ADI303" s="267"/>
      <c r="ADJ303" s="267"/>
      <c r="ADK303" s="267"/>
      <c r="ADL303" s="267"/>
      <c r="ADM303" s="267"/>
      <c r="ADN303" s="267"/>
      <c r="ADO303" s="267"/>
      <c r="ADP303" s="267"/>
      <c r="ADQ303" s="267"/>
      <c r="ADR303" s="267"/>
      <c r="ADS303" s="267"/>
      <c r="ADT303" s="267"/>
      <c r="ADU303" s="267"/>
      <c r="ADV303" s="267"/>
      <c r="ADW303" s="267"/>
      <c r="ADX303" s="267"/>
      <c r="ADY303" s="267"/>
      <c r="ADZ303" s="267"/>
      <c r="AEA303" s="267"/>
      <c r="AEB303" s="267"/>
      <c r="AEC303" s="267"/>
      <c r="AED303" s="267"/>
      <c r="AEE303" s="267"/>
      <c r="AEF303" s="267"/>
      <c r="AEG303" s="267"/>
      <c r="AEH303" s="267"/>
      <c r="AEI303" s="267"/>
      <c r="AEJ303" s="267"/>
      <c r="AEK303" s="267"/>
      <c r="AEL303" s="267"/>
      <c r="AEM303" s="267"/>
      <c r="AEN303" s="267"/>
      <c r="AEO303" s="267"/>
      <c r="AEP303" s="267"/>
      <c r="AEQ303" s="267"/>
      <c r="AER303" s="267"/>
      <c r="AES303" s="267"/>
      <c r="AET303" s="267"/>
      <c r="AEU303" s="267"/>
      <c r="AEV303" s="267"/>
      <c r="AEW303" s="267"/>
      <c r="AEX303" s="267"/>
      <c r="AEY303" s="267"/>
      <c r="AEZ303" s="267"/>
      <c r="AFA303" s="267"/>
      <c r="AFB303" s="267"/>
      <c r="AFC303" s="267"/>
      <c r="AFD303" s="267"/>
      <c r="AFE303" s="267"/>
      <c r="AFF303" s="267"/>
      <c r="AFG303" s="267"/>
      <c r="AFH303" s="267"/>
      <c r="AFI303" s="267"/>
      <c r="AFJ303" s="267"/>
      <c r="AFK303" s="267"/>
      <c r="AFL303" s="267"/>
      <c r="AFM303" s="267"/>
      <c r="AFN303" s="267"/>
      <c r="AFO303" s="267"/>
      <c r="AFP303" s="267"/>
      <c r="AFQ303" s="267"/>
      <c r="AFR303" s="267"/>
      <c r="AFS303" s="267"/>
      <c r="AFT303" s="267"/>
      <c r="AFU303" s="267"/>
      <c r="AFV303" s="267"/>
      <c r="AFW303" s="267"/>
      <c r="AFX303" s="267"/>
      <c r="AFY303" s="267"/>
      <c r="AFZ303" s="267"/>
      <c r="AGA303" s="267"/>
      <c r="AGB303" s="267"/>
      <c r="AGC303" s="267"/>
      <c r="AGD303" s="267"/>
      <c r="AGE303" s="267"/>
      <c r="AGF303" s="267"/>
      <c r="AGG303" s="267"/>
      <c r="AGH303" s="267"/>
      <c r="AGI303" s="267"/>
      <c r="AGJ303" s="267"/>
      <c r="AGK303" s="267"/>
      <c r="AGL303" s="267"/>
      <c r="AGM303" s="267"/>
      <c r="AGN303" s="267"/>
      <c r="AGO303" s="267"/>
      <c r="AGP303" s="267"/>
      <c r="AGQ303" s="267"/>
      <c r="AGR303" s="267"/>
      <c r="AGS303" s="267"/>
      <c r="AGT303" s="267"/>
      <c r="AGU303" s="267"/>
      <c r="AGV303" s="267"/>
      <c r="AGW303" s="267"/>
      <c r="AGX303" s="267"/>
      <c r="AGY303" s="267"/>
      <c r="AGZ303" s="267"/>
      <c r="AHA303" s="267"/>
      <c r="AHB303" s="267"/>
      <c r="AHC303" s="267"/>
      <c r="AHD303" s="267"/>
      <c r="AHE303" s="267"/>
      <c r="AHF303" s="267"/>
      <c r="AHG303" s="267"/>
      <c r="AHH303" s="267"/>
      <c r="AHI303" s="267"/>
      <c r="AHJ303" s="267"/>
      <c r="AHK303" s="267"/>
      <c r="AHL303" s="267"/>
      <c r="AHM303" s="267"/>
      <c r="AHN303" s="267"/>
      <c r="AHO303" s="267"/>
      <c r="AHP303" s="267"/>
      <c r="AHQ303" s="267"/>
      <c r="AHR303" s="267"/>
      <c r="AHS303" s="267"/>
      <c r="AHT303" s="267"/>
      <c r="AHU303" s="267"/>
      <c r="AHV303" s="267"/>
      <c r="AHW303" s="267"/>
      <c r="AHX303" s="267"/>
      <c r="AHY303" s="267"/>
      <c r="AHZ303" s="267"/>
      <c r="AIA303" s="267"/>
      <c r="AIB303" s="267"/>
      <c r="AIC303" s="267"/>
      <c r="AID303" s="267"/>
      <c r="AIE303" s="267"/>
      <c r="AIF303" s="267"/>
      <c r="AIG303" s="267"/>
      <c r="AIH303" s="267"/>
      <c r="AII303" s="267"/>
      <c r="AIJ303" s="267"/>
      <c r="AIK303" s="267"/>
      <c r="AIL303" s="267"/>
      <c r="AIM303" s="267"/>
      <c r="AIN303" s="267"/>
      <c r="AIO303" s="267"/>
      <c r="AIP303" s="267"/>
      <c r="AIQ303" s="267"/>
      <c r="AIR303" s="267"/>
      <c r="AIS303" s="267"/>
      <c r="AIT303" s="267"/>
      <c r="AIU303" s="267"/>
      <c r="AIV303" s="267"/>
      <c r="AIW303" s="267"/>
      <c r="AIX303" s="267"/>
      <c r="AIY303" s="267"/>
      <c r="AIZ303" s="267"/>
      <c r="AJA303" s="267"/>
      <c r="AJB303" s="267"/>
      <c r="AJC303" s="267"/>
      <c r="AJD303" s="267"/>
      <c r="AJE303" s="267"/>
      <c r="AJF303" s="267"/>
      <c r="AJG303" s="267"/>
      <c r="AJH303" s="267"/>
      <c r="AJI303" s="267"/>
      <c r="AJJ303" s="267"/>
      <c r="AJK303" s="267"/>
      <c r="AJL303" s="267"/>
      <c r="AJM303" s="267"/>
      <c r="AJN303" s="267"/>
      <c r="AJO303" s="267"/>
      <c r="AJP303" s="267"/>
      <c r="AJQ303" s="267"/>
      <c r="AJR303" s="267"/>
      <c r="AJS303" s="267"/>
      <c r="AJT303" s="267"/>
      <c r="AJU303" s="267"/>
      <c r="AJV303" s="267"/>
      <c r="AJW303" s="267"/>
      <c r="AJX303" s="267"/>
      <c r="AJY303" s="267"/>
      <c r="AJZ303" s="267"/>
      <c r="AKA303" s="267"/>
      <c r="AKB303" s="267"/>
      <c r="AKC303" s="267"/>
      <c r="AKD303" s="267"/>
      <c r="AKE303" s="267"/>
      <c r="AKF303" s="267"/>
      <c r="AKG303" s="267"/>
      <c r="AKH303" s="267"/>
      <c r="AKI303" s="267"/>
      <c r="AKJ303" s="267"/>
      <c r="AKK303" s="267"/>
      <c r="AKL303" s="267"/>
      <c r="AKM303" s="267"/>
      <c r="AKN303" s="267"/>
      <c r="AKO303" s="267"/>
      <c r="AKP303" s="267"/>
      <c r="AKQ303" s="267"/>
      <c r="AKR303" s="267"/>
      <c r="AKS303" s="267"/>
      <c r="AKT303" s="267"/>
      <c r="AKU303" s="267"/>
      <c r="AKV303" s="267"/>
      <c r="AKW303" s="267"/>
      <c r="AKX303" s="267"/>
      <c r="AKY303" s="267"/>
      <c r="AKZ303" s="267"/>
      <c r="ALA303" s="267"/>
      <c r="ALB303" s="267"/>
      <c r="ALC303" s="267"/>
      <c r="ALD303" s="267"/>
      <c r="ALE303" s="267"/>
      <c r="ALF303" s="267"/>
      <c r="ALG303" s="267"/>
      <c r="ALH303" s="267"/>
      <c r="ALI303" s="267"/>
      <c r="ALJ303" s="267"/>
      <c r="ALK303" s="267"/>
      <c r="ALL303" s="267"/>
      <c r="ALM303" s="267"/>
      <c r="ALN303" s="267"/>
      <c r="ALO303" s="267"/>
      <c r="ALP303" s="267"/>
      <c r="ALQ303" s="267"/>
      <c r="ALR303" s="267"/>
      <c r="ALS303" s="267"/>
      <c r="ALT303" s="267"/>
      <c r="ALU303" s="267"/>
      <c r="ALV303" s="267"/>
      <c r="ALW303" s="267"/>
      <c r="ALX303" s="267"/>
      <c r="ALY303" s="267"/>
      <c r="ALZ303" s="267"/>
      <c r="AMA303" s="267"/>
      <c r="AMB303" s="267"/>
      <c r="AMC303" s="267"/>
      <c r="AMD303" s="267"/>
      <c r="AME303" s="267"/>
      <c r="AMF303" s="267"/>
      <c r="AMG303" s="267"/>
      <c r="AMH303" s="267"/>
    </row>
    <row r="304" spans="1:1024" s="239" customFormat="1" ht="12.75">
      <c r="A304" s="1012" t="s">
        <v>3749</v>
      </c>
      <c r="B304" s="1007" t="s">
        <v>3750</v>
      </c>
      <c r="C304" s="1047">
        <v>299507102.11000001</v>
      </c>
      <c r="D304" s="1047">
        <v>0</v>
      </c>
      <c r="E304" s="1047">
        <v>299507102.11000001</v>
      </c>
      <c r="F304" s="1047">
        <v>292410431.33999997</v>
      </c>
      <c r="G304" s="1047">
        <v>7096670.7699999996</v>
      </c>
      <c r="H304" s="1054">
        <f t="shared" si="4"/>
        <v>0.97630550087124934</v>
      </c>
      <c r="I304" s="1007"/>
      <c r="J304" s="267"/>
      <c r="K304" s="267"/>
      <c r="L304" s="267"/>
      <c r="M304" s="267"/>
      <c r="N304" s="267"/>
      <c r="O304" s="267"/>
      <c r="P304" s="267"/>
      <c r="Q304" s="267"/>
      <c r="R304" s="267"/>
      <c r="S304" s="267"/>
      <c r="T304" s="267"/>
      <c r="U304" s="267"/>
      <c r="V304" s="267"/>
      <c r="W304" s="267"/>
      <c r="X304" s="267"/>
      <c r="Y304" s="267"/>
      <c r="Z304" s="267"/>
      <c r="AA304" s="267"/>
      <c r="AB304" s="267"/>
      <c r="AC304" s="267"/>
      <c r="AD304" s="267"/>
      <c r="AE304" s="267"/>
      <c r="AF304" s="267"/>
      <c r="AG304" s="267"/>
      <c r="AH304" s="267"/>
      <c r="AI304" s="267"/>
      <c r="AJ304" s="267"/>
      <c r="AK304" s="267"/>
      <c r="AL304" s="267"/>
      <c r="AM304" s="267"/>
      <c r="AN304" s="267"/>
      <c r="AO304" s="267"/>
      <c r="AP304" s="267"/>
      <c r="AQ304" s="267"/>
      <c r="AR304" s="267"/>
      <c r="AS304" s="267"/>
      <c r="AT304" s="267"/>
      <c r="AU304" s="267"/>
      <c r="AV304" s="267"/>
      <c r="AW304" s="267"/>
      <c r="AX304" s="267"/>
      <c r="AY304" s="267"/>
      <c r="AZ304" s="267"/>
      <c r="BA304" s="267"/>
      <c r="BB304" s="267"/>
      <c r="BC304" s="267"/>
      <c r="BD304" s="267"/>
      <c r="BE304" s="267"/>
      <c r="BF304" s="267"/>
      <c r="BG304" s="267"/>
      <c r="BH304" s="267"/>
      <c r="BI304" s="267"/>
      <c r="BJ304" s="267"/>
      <c r="BK304" s="267"/>
      <c r="BL304" s="267"/>
      <c r="BM304" s="267"/>
      <c r="BN304" s="267"/>
      <c r="BO304" s="267"/>
      <c r="BP304" s="267"/>
      <c r="BQ304" s="267"/>
      <c r="BR304" s="267"/>
      <c r="BS304" s="267"/>
      <c r="BT304" s="267"/>
      <c r="BU304" s="267"/>
      <c r="BV304" s="267"/>
      <c r="BW304" s="267"/>
      <c r="BX304" s="267"/>
      <c r="BY304" s="267"/>
      <c r="BZ304" s="267"/>
      <c r="CA304" s="267"/>
      <c r="CB304" s="267"/>
      <c r="CC304" s="267"/>
      <c r="CD304" s="267"/>
      <c r="CE304" s="267"/>
      <c r="CF304" s="267"/>
      <c r="CG304" s="267"/>
      <c r="CH304" s="267"/>
      <c r="CI304" s="267"/>
      <c r="CJ304" s="267"/>
      <c r="CK304" s="267"/>
      <c r="CL304" s="267"/>
      <c r="CM304" s="267"/>
      <c r="CN304" s="267"/>
      <c r="CO304" s="267"/>
      <c r="CP304" s="267"/>
      <c r="CQ304" s="267"/>
      <c r="CR304" s="267"/>
      <c r="CS304" s="267"/>
      <c r="CT304" s="267"/>
      <c r="CU304" s="267"/>
      <c r="CV304" s="267"/>
      <c r="CW304" s="267"/>
      <c r="CX304" s="267"/>
      <c r="CY304" s="267"/>
      <c r="CZ304" s="267"/>
      <c r="DA304" s="267"/>
      <c r="DB304" s="267"/>
      <c r="DC304" s="267"/>
      <c r="DD304" s="267"/>
      <c r="DE304" s="267"/>
      <c r="DF304" s="267"/>
      <c r="DG304" s="267"/>
      <c r="DH304" s="267"/>
      <c r="DI304" s="267"/>
      <c r="DJ304" s="267"/>
      <c r="DK304" s="267"/>
      <c r="DL304" s="267"/>
      <c r="DM304" s="267"/>
      <c r="DN304" s="267"/>
      <c r="DO304" s="267"/>
      <c r="DP304" s="267"/>
      <c r="DQ304" s="267"/>
      <c r="DR304" s="267"/>
      <c r="DS304" s="267"/>
      <c r="DT304" s="267"/>
      <c r="DU304" s="267"/>
      <c r="DV304" s="267"/>
      <c r="DW304" s="267"/>
      <c r="DX304" s="267"/>
      <c r="DY304" s="267"/>
      <c r="DZ304" s="267"/>
      <c r="EA304" s="267"/>
      <c r="EB304" s="267"/>
      <c r="EC304" s="267"/>
      <c r="ED304" s="267"/>
      <c r="EE304" s="267"/>
      <c r="EF304" s="267"/>
      <c r="EG304" s="267"/>
      <c r="EH304" s="267"/>
      <c r="EI304" s="267"/>
      <c r="EJ304" s="267"/>
      <c r="EK304" s="267"/>
      <c r="EL304" s="267"/>
      <c r="EM304" s="267"/>
      <c r="EN304" s="267"/>
      <c r="EO304" s="267"/>
      <c r="EP304" s="267"/>
      <c r="EQ304" s="267"/>
      <c r="ER304" s="267"/>
      <c r="ES304" s="267"/>
      <c r="ET304" s="267"/>
      <c r="EU304" s="267"/>
      <c r="EV304" s="267"/>
      <c r="EW304" s="267"/>
      <c r="EX304" s="267"/>
      <c r="EY304" s="267"/>
      <c r="EZ304" s="267"/>
      <c r="FA304" s="267"/>
      <c r="FB304" s="267"/>
      <c r="FC304" s="267"/>
      <c r="FD304" s="267"/>
      <c r="FE304" s="267"/>
      <c r="FF304" s="267"/>
      <c r="FG304" s="267"/>
      <c r="FH304" s="267"/>
      <c r="FI304" s="267"/>
      <c r="FJ304" s="267"/>
      <c r="FK304" s="267"/>
      <c r="FL304" s="267"/>
      <c r="FM304" s="267"/>
      <c r="FN304" s="267"/>
      <c r="FO304" s="267"/>
      <c r="FP304" s="267"/>
      <c r="FQ304" s="267"/>
      <c r="FR304" s="267"/>
      <c r="FS304" s="267"/>
      <c r="FT304" s="267"/>
      <c r="FU304" s="267"/>
      <c r="FV304" s="267"/>
      <c r="FW304" s="267"/>
      <c r="FX304" s="267"/>
      <c r="FY304" s="267"/>
      <c r="FZ304" s="267"/>
      <c r="GA304" s="267"/>
      <c r="GB304" s="267"/>
      <c r="GC304" s="267"/>
      <c r="GD304" s="267"/>
      <c r="GE304" s="267"/>
      <c r="GF304" s="267"/>
      <c r="GG304" s="267"/>
      <c r="GH304" s="267"/>
      <c r="GI304" s="267"/>
      <c r="GJ304" s="267"/>
      <c r="GK304" s="267"/>
      <c r="GL304" s="267"/>
      <c r="GM304" s="267"/>
      <c r="GN304" s="267"/>
      <c r="GO304" s="267"/>
      <c r="GP304" s="267"/>
      <c r="GQ304" s="267"/>
      <c r="GR304" s="267"/>
      <c r="GS304" s="267"/>
      <c r="GT304" s="267"/>
      <c r="GU304" s="267"/>
      <c r="GV304" s="267"/>
      <c r="GW304" s="267"/>
      <c r="GX304" s="267"/>
      <c r="GY304" s="267"/>
      <c r="GZ304" s="267"/>
      <c r="HA304" s="267"/>
      <c r="HB304" s="267"/>
      <c r="HC304" s="267"/>
      <c r="HD304" s="267"/>
      <c r="HE304" s="267"/>
      <c r="HF304" s="267"/>
      <c r="HG304" s="267"/>
      <c r="HH304" s="267"/>
      <c r="HI304" s="267"/>
      <c r="HJ304" s="267"/>
      <c r="HK304" s="267"/>
      <c r="HL304" s="267"/>
      <c r="HM304" s="267"/>
      <c r="HN304" s="267"/>
      <c r="HO304" s="267"/>
      <c r="HP304" s="267"/>
      <c r="HQ304" s="267"/>
      <c r="HR304" s="267"/>
      <c r="HS304" s="267"/>
      <c r="HT304" s="267"/>
      <c r="HU304" s="267"/>
      <c r="HV304" s="267"/>
      <c r="HW304" s="267"/>
      <c r="HX304" s="267"/>
      <c r="HY304" s="267"/>
      <c r="HZ304" s="267"/>
      <c r="IA304" s="267"/>
      <c r="IB304" s="267"/>
      <c r="IC304" s="267"/>
      <c r="ID304" s="267"/>
      <c r="IE304" s="267"/>
      <c r="IF304" s="267"/>
      <c r="IG304" s="267"/>
      <c r="IH304" s="267"/>
      <c r="II304" s="267"/>
      <c r="IJ304" s="267"/>
      <c r="IK304" s="267"/>
      <c r="IL304" s="267"/>
      <c r="IM304" s="267"/>
      <c r="IN304" s="267"/>
      <c r="IO304" s="267"/>
      <c r="IP304" s="267"/>
      <c r="IQ304" s="267"/>
      <c r="IR304" s="267"/>
      <c r="IS304" s="267"/>
      <c r="IT304" s="267"/>
      <c r="IU304" s="267"/>
      <c r="IV304" s="267"/>
      <c r="IW304" s="267"/>
      <c r="IX304" s="267"/>
      <c r="IY304" s="267"/>
      <c r="IZ304" s="267"/>
      <c r="JA304" s="267"/>
      <c r="JB304" s="267"/>
      <c r="JC304" s="267"/>
      <c r="JD304" s="267"/>
      <c r="JE304" s="267"/>
      <c r="JF304" s="267"/>
      <c r="JG304" s="267"/>
      <c r="JH304" s="267"/>
      <c r="JI304" s="267"/>
      <c r="JJ304" s="267"/>
      <c r="JK304" s="267"/>
      <c r="JL304" s="267"/>
      <c r="JM304" s="267"/>
      <c r="JN304" s="267"/>
      <c r="JO304" s="267"/>
      <c r="JP304" s="267"/>
      <c r="JQ304" s="267"/>
      <c r="JR304" s="267"/>
      <c r="JS304" s="267"/>
      <c r="JT304" s="267"/>
      <c r="JU304" s="267"/>
      <c r="JV304" s="267"/>
      <c r="JW304" s="267"/>
      <c r="JX304" s="267"/>
      <c r="JY304" s="267"/>
      <c r="JZ304" s="267"/>
      <c r="KA304" s="267"/>
      <c r="KB304" s="267"/>
      <c r="KC304" s="267"/>
      <c r="KD304" s="267"/>
      <c r="KE304" s="267"/>
      <c r="KF304" s="267"/>
      <c r="KG304" s="267"/>
      <c r="KH304" s="267"/>
      <c r="KI304" s="267"/>
      <c r="KJ304" s="267"/>
      <c r="KK304" s="267"/>
      <c r="KL304" s="267"/>
      <c r="KM304" s="267"/>
      <c r="KN304" s="267"/>
      <c r="KO304" s="267"/>
      <c r="KP304" s="267"/>
      <c r="KQ304" s="267"/>
      <c r="KR304" s="267"/>
      <c r="KS304" s="267"/>
      <c r="KT304" s="267"/>
      <c r="KU304" s="267"/>
      <c r="KV304" s="267"/>
      <c r="KW304" s="267"/>
      <c r="KX304" s="267"/>
      <c r="KY304" s="267"/>
      <c r="KZ304" s="267"/>
      <c r="LA304" s="267"/>
      <c r="LB304" s="267"/>
      <c r="LC304" s="267"/>
      <c r="LD304" s="267"/>
      <c r="LE304" s="267"/>
      <c r="LF304" s="267"/>
      <c r="LG304" s="267"/>
      <c r="LH304" s="267"/>
      <c r="LI304" s="267"/>
      <c r="LJ304" s="267"/>
      <c r="LK304" s="267"/>
      <c r="LL304" s="267"/>
      <c r="LM304" s="267"/>
      <c r="LN304" s="267"/>
      <c r="LO304" s="267"/>
      <c r="LP304" s="267"/>
      <c r="LQ304" s="267"/>
      <c r="LR304" s="267"/>
      <c r="LS304" s="267"/>
      <c r="LT304" s="267"/>
      <c r="LU304" s="267"/>
      <c r="LV304" s="267"/>
      <c r="LW304" s="267"/>
      <c r="LX304" s="267"/>
      <c r="LY304" s="267"/>
      <c r="LZ304" s="267"/>
      <c r="MA304" s="267"/>
      <c r="MB304" s="267"/>
      <c r="MC304" s="267"/>
      <c r="MD304" s="267"/>
      <c r="ME304" s="267"/>
      <c r="MF304" s="267"/>
      <c r="MG304" s="267"/>
      <c r="MH304" s="267"/>
      <c r="MI304" s="267"/>
      <c r="MJ304" s="267"/>
      <c r="MK304" s="267"/>
      <c r="ML304" s="267"/>
      <c r="MM304" s="267"/>
      <c r="MN304" s="267"/>
      <c r="MO304" s="267"/>
      <c r="MP304" s="267"/>
      <c r="MQ304" s="267"/>
      <c r="MR304" s="267"/>
      <c r="MS304" s="267"/>
      <c r="MT304" s="267"/>
      <c r="MU304" s="267"/>
      <c r="MV304" s="267"/>
      <c r="MW304" s="267"/>
      <c r="MX304" s="267"/>
      <c r="MY304" s="267"/>
      <c r="MZ304" s="267"/>
      <c r="NA304" s="267"/>
      <c r="NB304" s="267"/>
      <c r="NC304" s="267"/>
      <c r="ND304" s="267"/>
      <c r="NE304" s="267"/>
      <c r="NF304" s="267"/>
      <c r="NG304" s="267"/>
      <c r="NH304" s="267"/>
      <c r="NI304" s="267"/>
      <c r="NJ304" s="267"/>
      <c r="NK304" s="267"/>
      <c r="NL304" s="267"/>
      <c r="NM304" s="267"/>
      <c r="NN304" s="267"/>
      <c r="NO304" s="267"/>
      <c r="NP304" s="267"/>
      <c r="NQ304" s="267"/>
      <c r="NR304" s="267"/>
      <c r="NS304" s="267"/>
      <c r="NT304" s="267"/>
      <c r="NU304" s="267"/>
      <c r="NV304" s="267"/>
      <c r="NW304" s="267"/>
      <c r="NX304" s="267"/>
      <c r="NY304" s="267"/>
      <c r="NZ304" s="267"/>
      <c r="OA304" s="267"/>
      <c r="OB304" s="267"/>
      <c r="OC304" s="267"/>
      <c r="OD304" s="267"/>
      <c r="OE304" s="267"/>
      <c r="OF304" s="267"/>
      <c r="OG304" s="267"/>
      <c r="OH304" s="267"/>
      <c r="OI304" s="267"/>
      <c r="OJ304" s="267"/>
      <c r="OK304" s="267"/>
      <c r="OL304" s="267"/>
      <c r="OM304" s="267"/>
      <c r="ON304" s="267"/>
      <c r="OO304" s="267"/>
      <c r="OP304" s="267"/>
      <c r="OQ304" s="267"/>
      <c r="OR304" s="267"/>
      <c r="OS304" s="267"/>
      <c r="OT304" s="267"/>
      <c r="OU304" s="267"/>
      <c r="OV304" s="267"/>
      <c r="OW304" s="267"/>
      <c r="OX304" s="267"/>
      <c r="OY304" s="267"/>
      <c r="OZ304" s="267"/>
      <c r="PA304" s="267"/>
      <c r="PB304" s="267"/>
      <c r="PC304" s="267"/>
      <c r="PD304" s="267"/>
      <c r="PE304" s="267"/>
      <c r="PF304" s="267"/>
      <c r="PG304" s="267"/>
      <c r="PH304" s="267"/>
      <c r="PI304" s="267"/>
      <c r="PJ304" s="267"/>
      <c r="PK304" s="267"/>
      <c r="PL304" s="267"/>
      <c r="PM304" s="267"/>
      <c r="PN304" s="267"/>
      <c r="PO304" s="267"/>
      <c r="PP304" s="267"/>
      <c r="PQ304" s="267"/>
      <c r="PR304" s="267"/>
      <c r="PS304" s="267"/>
      <c r="PT304" s="267"/>
      <c r="PU304" s="267"/>
      <c r="PV304" s="267"/>
      <c r="PW304" s="267"/>
      <c r="PX304" s="267"/>
      <c r="PY304" s="267"/>
      <c r="PZ304" s="267"/>
      <c r="QA304" s="267"/>
      <c r="QB304" s="267"/>
      <c r="QC304" s="267"/>
      <c r="QD304" s="267"/>
      <c r="QE304" s="267"/>
      <c r="QF304" s="267"/>
      <c r="QG304" s="267"/>
      <c r="QH304" s="267"/>
      <c r="QI304" s="267"/>
      <c r="QJ304" s="267"/>
      <c r="QK304" s="267"/>
      <c r="QL304" s="267"/>
      <c r="QM304" s="267"/>
      <c r="QN304" s="267"/>
      <c r="QO304" s="267"/>
      <c r="QP304" s="267"/>
      <c r="QQ304" s="267"/>
      <c r="QR304" s="267"/>
      <c r="QS304" s="267"/>
      <c r="QT304" s="267"/>
      <c r="QU304" s="267"/>
      <c r="QV304" s="267"/>
      <c r="QW304" s="267"/>
      <c r="QX304" s="267"/>
      <c r="QY304" s="267"/>
      <c r="QZ304" s="267"/>
      <c r="RA304" s="267"/>
      <c r="RB304" s="267"/>
      <c r="RC304" s="267"/>
      <c r="RD304" s="267"/>
      <c r="RE304" s="267"/>
      <c r="RF304" s="267"/>
      <c r="RG304" s="267"/>
      <c r="RH304" s="267"/>
      <c r="RI304" s="267"/>
      <c r="RJ304" s="267"/>
      <c r="RK304" s="267"/>
      <c r="RL304" s="267"/>
      <c r="RM304" s="267"/>
      <c r="RN304" s="267"/>
      <c r="RO304" s="267"/>
      <c r="RP304" s="267"/>
      <c r="RQ304" s="267"/>
      <c r="RR304" s="267"/>
      <c r="RS304" s="267"/>
      <c r="RT304" s="267"/>
      <c r="RU304" s="267"/>
      <c r="RV304" s="267"/>
      <c r="RW304" s="267"/>
      <c r="RX304" s="267"/>
      <c r="RY304" s="267"/>
      <c r="RZ304" s="267"/>
      <c r="SA304" s="267"/>
      <c r="SB304" s="267"/>
      <c r="SC304" s="267"/>
      <c r="SD304" s="267"/>
      <c r="SE304" s="267"/>
      <c r="SF304" s="267"/>
      <c r="SG304" s="267"/>
      <c r="SH304" s="267"/>
      <c r="SI304" s="267"/>
      <c r="SJ304" s="267"/>
      <c r="SK304" s="267"/>
      <c r="SL304" s="267"/>
      <c r="SM304" s="267"/>
      <c r="SN304" s="267"/>
      <c r="SO304" s="267"/>
      <c r="SP304" s="267"/>
      <c r="SQ304" s="267"/>
      <c r="SR304" s="267"/>
      <c r="SS304" s="267"/>
      <c r="ST304" s="267"/>
      <c r="SU304" s="267"/>
      <c r="SV304" s="267"/>
      <c r="SW304" s="267"/>
      <c r="SX304" s="267"/>
      <c r="SY304" s="267"/>
      <c r="SZ304" s="267"/>
      <c r="TA304" s="267"/>
      <c r="TB304" s="267"/>
      <c r="TC304" s="267"/>
      <c r="TD304" s="267"/>
      <c r="TE304" s="267"/>
      <c r="TF304" s="267"/>
      <c r="TG304" s="267"/>
      <c r="TH304" s="267"/>
      <c r="TI304" s="267"/>
      <c r="TJ304" s="267"/>
      <c r="TK304" s="267"/>
      <c r="TL304" s="267"/>
      <c r="TM304" s="267"/>
      <c r="TN304" s="267"/>
      <c r="TO304" s="267"/>
      <c r="TP304" s="267"/>
      <c r="TQ304" s="267"/>
      <c r="TR304" s="267"/>
      <c r="TS304" s="267"/>
      <c r="TT304" s="267"/>
      <c r="TU304" s="267"/>
      <c r="TV304" s="267"/>
      <c r="TW304" s="267"/>
      <c r="TX304" s="267"/>
      <c r="TY304" s="267"/>
      <c r="TZ304" s="267"/>
      <c r="UA304" s="267"/>
      <c r="UB304" s="267"/>
      <c r="UC304" s="267"/>
      <c r="UD304" s="267"/>
      <c r="UE304" s="267"/>
      <c r="UF304" s="267"/>
      <c r="UG304" s="267"/>
      <c r="UH304" s="267"/>
      <c r="UI304" s="267"/>
      <c r="UJ304" s="267"/>
      <c r="UK304" s="267"/>
      <c r="UL304" s="267"/>
      <c r="UM304" s="267"/>
      <c r="UN304" s="267"/>
      <c r="UO304" s="267"/>
      <c r="UP304" s="267"/>
      <c r="UQ304" s="267"/>
      <c r="UR304" s="267"/>
      <c r="US304" s="267"/>
      <c r="UT304" s="267"/>
      <c r="UU304" s="267"/>
      <c r="UV304" s="267"/>
      <c r="UW304" s="267"/>
      <c r="UX304" s="267"/>
      <c r="UY304" s="267"/>
      <c r="UZ304" s="267"/>
      <c r="VA304" s="267"/>
      <c r="VB304" s="267"/>
      <c r="VC304" s="267"/>
      <c r="VD304" s="267"/>
      <c r="VE304" s="267"/>
      <c r="VF304" s="267"/>
      <c r="VG304" s="267"/>
      <c r="VH304" s="267"/>
      <c r="VI304" s="267"/>
      <c r="VJ304" s="267"/>
      <c r="VK304" s="267"/>
      <c r="VL304" s="267"/>
      <c r="VM304" s="267"/>
      <c r="VN304" s="267"/>
      <c r="VO304" s="267"/>
      <c r="VP304" s="267"/>
      <c r="VQ304" s="267"/>
      <c r="VR304" s="267"/>
      <c r="VS304" s="267"/>
      <c r="VT304" s="267"/>
      <c r="VU304" s="267"/>
      <c r="VV304" s="267"/>
      <c r="VW304" s="267"/>
      <c r="VX304" s="267"/>
      <c r="VY304" s="267"/>
      <c r="VZ304" s="267"/>
      <c r="WA304" s="267"/>
      <c r="WB304" s="267"/>
      <c r="WC304" s="267"/>
      <c r="WD304" s="267"/>
      <c r="WE304" s="267"/>
      <c r="WF304" s="267"/>
      <c r="WG304" s="267"/>
      <c r="WH304" s="267"/>
      <c r="WI304" s="267"/>
      <c r="WJ304" s="267"/>
      <c r="WK304" s="267"/>
      <c r="WL304" s="267"/>
      <c r="WM304" s="267"/>
      <c r="WN304" s="267"/>
      <c r="WO304" s="267"/>
      <c r="WP304" s="267"/>
      <c r="WQ304" s="267"/>
      <c r="WR304" s="267"/>
      <c r="WS304" s="267"/>
      <c r="WT304" s="267"/>
      <c r="WU304" s="267"/>
      <c r="WV304" s="267"/>
      <c r="WW304" s="267"/>
      <c r="WX304" s="267"/>
      <c r="WY304" s="267"/>
      <c r="WZ304" s="267"/>
      <c r="XA304" s="267"/>
      <c r="XB304" s="267"/>
      <c r="XC304" s="267"/>
      <c r="XD304" s="267"/>
      <c r="XE304" s="267"/>
      <c r="XF304" s="267"/>
      <c r="XG304" s="267"/>
      <c r="XH304" s="267"/>
      <c r="XI304" s="267"/>
      <c r="XJ304" s="267"/>
      <c r="XK304" s="267"/>
      <c r="XL304" s="267"/>
      <c r="XM304" s="267"/>
      <c r="XN304" s="267"/>
      <c r="XO304" s="267"/>
      <c r="XP304" s="267"/>
      <c r="XQ304" s="267"/>
      <c r="XR304" s="267"/>
      <c r="XS304" s="267"/>
      <c r="XT304" s="267"/>
      <c r="XU304" s="267"/>
      <c r="XV304" s="267"/>
      <c r="XW304" s="267"/>
      <c r="XX304" s="267"/>
      <c r="XY304" s="267"/>
      <c r="XZ304" s="267"/>
      <c r="YA304" s="267"/>
      <c r="YB304" s="267"/>
      <c r="YC304" s="267"/>
      <c r="YD304" s="267"/>
      <c r="YE304" s="267"/>
      <c r="YF304" s="267"/>
      <c r="YG304" s="267"/>
      <c r="YH304" s="267"/>
      <c r="YI304" s="267"/>
      <c r="YJ304" s="267"/>
      <c r="YK304" s="267"/>
      <c r="YL304" s="267"/>
      <c r="YM304" s="267"/>
      <c r="YN304" s="267"/>
      <c r="YO304" s="267"/>
      <c r="YP304" s="267"/>
      <c r="YQ304" s="267"/>
      <c r="YR304" s="267"/>
      <c r="YS304" s="267"/>
      <c r="YT304" s="267"/>
      <c r="YU304" s="267"/>
      <c r="YV304" s="267"/>
      <c r="YW304" s="267"/>
      <c r="YX304" s="267"/>
      <c r="YY304" s="267"/>
      <c r="YZ304" s="267"/>
      <c r="ZA304" s="267"/>
      <c r="ZB304" s="267"/>
      <c r="ZC304" s="267"/>
      <c r="ZD304" s="267"/>
      <c r="ZE304" s="267"/>
      <c r="ZF304" s="267"/>
      <c r="ZG304" s="267"/>
      <c r="ZH304" s="267"/>
      <c r="ZI304" s="267"/>
      <c r="ZJ304" s="267"/>
      <c r="ZK304" s="267"/>
      <c r="ZL304" s="267"/>
      <c r="ZM304" s="267"/>
      <c r="ZN304" s="267"/>
      <c r="ZO304" s="267"/>
      <c r="ZP304" s="267"/>
      <c r="ZQ304" s="267"/>
      <c r="ZR304" s="267"/>
      <c r="ZS304" s="267"/>
      <c r="ZT304" s="267"/>
      <c r="ZU304" s="267"/>
      <c r="ZV304" s="267"/>
      <c r="ZW304" s="267"/>
      <c r="ZX304" s="267"/>
      <c r="ZY304" s="267"/>
      <c r="ZZ304" s="267"/>
      <c r="AAA304" s="267"/>
      <c r="AAB304" s="267"/>
      <c r="AAC304" s="267"/>
      <c r="AAD304" s="267"/>
      <c r="AAE304" s="267"/>
      <c r="AAF304" s="267"/>
      <c r="AAG304" s="267"/>
      <c r="AAH304" s="267"/>
      <c r="AAI304" s="267"/>
      <c r="AAJ304" s="267"/>
      <c r="AAK304" s="267"/>
      <c r="AAL304" s="267"/>
      <c r="AAM304" s="267"/>
      <c r="AAN304" s="267"/>
      <c r="AAO304" s="267"/>
      <c r="AAP304" s="267"/>
      <c r="AAQ304" s="267"/>
      <c r="AAR304" s="267"/>
      <c r="AAS304" s="267"/>
      <c r="AAT304" s="267"/>
      <c r="AAU304" s="267"/>
      <c r="AAV304" s="267"/>
      <c r="AAW304" s="267"/>
      <c r="AAX304" s="267"/>
      <c r="AAY304" s="267"/>
      <c r="AAZ304" s="267"/>
      <c r="ABA304" s="267"/>
      <c r="ABB304" s="267"/>
      <c r="ABC304" s="267"/>
      <c r="ABD304" s="267"/>
      <c r="ABE304" s="267"/>
      <c r="ABF304" s="267"/>
      <c r="ABG304" s="267"/>
      <c r="ABH304" s="267"/>
      <c r="ABI304" s="267"/>
      <c r="ABJ304" s="267"/>
      <c r="ABK304" s="267"/>
      <c r="ABL304" s="267"/>
      <c r="ABM304" s="267"/>
      <c r="ABN304" s="267"/>
      <c r="ABO304" s="267"/>
      <c r="ABP304" s="267"/>
      <c r="ABQ304" s="267"/>
      <c r="ABR304" s="267"/>
      <c r="ABS304" s="267"/>
      <c r="ABT304" s="267"/>
      <c r="ABU304" s="267"/>
      <c r="ABV304" s="267"/>
      <c r="ABW304" s="267"/>
      <c r="ABX304" s="267"/>
      <c r="ABY304" s="267"/>
      <c r="ABZ304" s="267"/>
      <c r="ACA304" s="267"/>
      <c r="ACB304" s="267"/>
      <c r="ACC304" s="267"/>
      <c r="ACD304" s="267"/>
      <c r="ACE304" s="267"/>
      <c r="ACF304" s="267"/>
      <c r="ACG304" s="267"/>
      <c r="ACH304" s="267"/>
      <c r="ACI304" s="267"/>
      <c r="ACJ304" s="267"/>
      <c r="ACK304" s="267"/>
      <c r="ACL304" s="267"/>
      <c r="ACM304" s="267"/>
      <c r="ACN304" s="267"/>
      <c r="ACO304" s="267"/>
      <c r="ACP304" s="267"/>
      <c r="ACQ304" s="267"/>
      <c r="ACR304" s="267"/>
      <c r="ACS304" s="267"/>
      <c r="ACT304" s="267"/>
      <c r="ACU304" s="267"/>
      <c r="ACV304" s="267"/>
      <c r="ACW304" s="267"/>
      <c r="ACX304" s="267"/>
      <c r="ACY304" s="267"/>
      <c r="ACZ304" s="267"/>
      <c r="ADA304" s="267"/>
      <c r="ADB304" s="267"/>
      <c r="ADC304" s="267"/>
      <c r="ADD304" s="267"/>
      <c r="ADE304" s="267"/>
      <c r="ADF304" s="267"/>
      <c r="ADG304" s="267"/>
      <c r="ADH304" s="267"/>
      <c r="ADI304" s="267"/>
      <c r="ADJ304" s="267"/>
      <c r="ADK304" s="267"/>
      <c r="ADL304" s="267"/>
      <c r="ADM304" s="267"/>
      <c r="ADN304" s="267"/>
      <c r="ADO304" s="267"/>
      <c r="ADP304" s="267"/>
      <c r="ADQ304" s="267"/>
      <c r="ADR304" s="267"/>
      <c r="ADS304" s="267"/>
      <c r="ADT304" s="267"/>
      <c r="ADU304" s="267"/>
      <c r="ADV304" s="267"/>
      <c r="ADW304" s="267"/>
      <c r="ADX304" s="267"/>
      <c r="ADY304" s="267"/>
      <c r="ADZ304" s="267"/>
      <c r="AEA304" s="267"/>
      <c r="AEB304" s="267"/>
      <c r="AEC304" s="267"/>
      <c r="AED304" s="267"/>
      <c r="AEE304" s="267"/>
      <c r="AEF304" s="267"/>
      <c r="AEG304" s="267"/>
      <c r="AEH304" s="267"/>
      <c r="AEI304" s="267"/>
      <c r="AEJ304" s="267"/>
      <c r="AEK304" s="267"/>
      <c r="AEL304" s="267"/>
      <c r="AEM304" s="267"/>
      <c r="AEN304" s="267"/>
      <c r="AEO304" s="267"/>
      <c r="AEP304" s="267"/>
      <c r="AEQ304" s="267"/>
      <c r="AER304" s="267"/>
      <c r="AES304" s="267"/>
      <c r="AET304" s="267"/>
      <c r="AEU304" s="267"/>
      <c r="AEV304" s="267"/>
      <c r="AEW304" s="267"/>
      <c r="AEX304" s="267"/>
      <c r="AEY304" s="267"/>
      <c r="AEZ304" s="267"/>
      <c r="AFA304" s="267"/>
      <c r="AFB304" s="267"/>
      <c r="AFC304" s="267"/>
      <c r="AFD304" s="267"/>
      <c r="AFE304" s="267"/>
      <c r="AFF304" s="267"/>
      <c r="AFG304" s="267"/>
      <c r="AFH304" s="267"/>
      <c r="AFI304" s="267"/>
      <c r="AFJ304" s="267"/>
      <c r="AFK304" s="267"/>
      <c r="AFL304" s="267"/>
      <c r="AFM304" s="267"/>
      <c r="AFN304" s="267"/>
      <c r="AFO304" s="267"/>
      <c r="AFP304" s="267"/>
      <c r="AFQ304" s="267"/>
      <c r="AFR304" s="267"/>
      <c r="AFS304" s="267"/>
      <c r="AFT304" s="267"/>
      <c r="AFU304" s="267"/>
      <c r="AFV304" s="267"/>
      <c r="AFW304" s="267"/>
      <c r="AFX304" s="267"/>
      <c r="AFY304" s="267"/>
      <c r="AFZ304" s="267"/>
      <c r="AGA304" s="267"/>
      <c r="AGB304" s="267"/>
      <c r="AGC304" s="267"/>
      <c r="AGD304" s="267"/>
      <c r="AGE304" s="267"/>
      <c r="AGF304" s="267"/>
      <c r="AGG304" s="267"/>
      <c r="AGH304" s="267"/>
      <c r="AGI304" s="267"/>
      <c r="AGJ304" s="267"/>
      <c r="AGK304" s="267"/>
      <c r="AGL304" s="267"/>
      <c r="AGM304" s="267"/>
      <c r="AGN304" s="267"/>
      <c r="AGO304" s="267"/>
      <c r="AGP304" s="267"/>
      <c r="AGQ304" s="267"/>
      <c r="AGR304" s="267"/>
      <c r="AGS304" s="267"/>
      <c r="AGT304" s="267"/>
      <c r="AGU304" s="267"/>
      <c r="AGV304" s="267"/>
      <c r="AGW304" s="267"/>
      <c r="AGX304" s="267"/>
      <c r="AGY304" s="267"/>
      <c r="AGZ304" s="267"/>
      <c r="AHA304" s="267"/>
      <c r="AHB304" s="267"/>
      <c r="AHC304" s="267"/>
      <c r="AHD304" s="267"/>
      <c r="AHE304" s="267"/>
      <c r="AHF304" s="267"/>
      <c r="AHG304" s="267"/>
      <c r="AHH304" s="267"/>
      <c r="AHI304" s="267"/>
      <c r="AHJ304" s="267"/>
      <c r="AHK304" s="267"/>
      <c r="AHL304" s="267"/>
      <c r="AHM304" s="267"/>
      <c r="AHN304" s="267"/>
      <c r="AHO304" s="267"/>
      <c r="AHP304" s="267"/>
      <c r="AHQ304" s="267"/>
      <c r="AHR304" s="267"/>
      <c r="AHS304" s="267"/>
      <c r="AHT304" s="267"/>
      <c r="AHU304" s="267"/>
      <c r="AHV304" s="267"/>
      <c r="AHW304" s="267"/>
      <c r="AHX304" s="267"/>
      <c r="AHY304" s="267"/>
      <c r="AHZ304" s="267"/>
      <c r="AIA304" s="267"/>
      <c r="AIB304" s="267"/>
      <c r="AIC304" s="267"/>
      <c r="AID304" s="267"/>
      <c r="AIE304" s="267"/>
      <c r="AIF304" s="267"/>
      <c r="AIG304" s="267"/>
      <c r="AIH304" s="267"/>
      <c r="AII304" s="267"/>
      <c r="AIJ304" s="267"/>
      <c r="AIK304" s="267"/>
      <c r="AIL304" s="267"/>
      <c r="AIM304" s="267"/>
      <c r="AIN304" s="267"/>
      <c r="AIO304" s="267"/>
      <c r="AIP304" s="267"/>
      <c r="AIQ304" s="267"/>
      <c r="AIR304" s="267"/>
      <c r="AIS304" s="267"/>
      <c r="AIT304" s="267"/>
      <c r="AIU304" s="267"/>
      <c r="AIV304" s="267"/>
      <c r="AIW304" s="267"/>
      <c r="AIX304" s="267"/>
      <c r="AIY304" s="267"/>
      <c r="AIZ304" s="267"/>
      <c r="AJA304" s="267"/>
      <c r="AJB304" s="267"/>
      <c r="AJC304" s="267"/>
      <c r="AJD304" s="267"/>
      <c r="AJE304" s="267"/>
      <c r="AJF304" s="267"/>
      <c r="AJG304" s="267"/>
      <c r="AJH304" s="267"/>
      <c r="AJI304" s="267"/>
      <c r="AJJ304" s="267"/>
      <c r="AJK304" s="267"/>
      <c r="AJL304" s="267"/>
      <c r="AJM304" s="267"/>
      <c r="AJN304" s="267"/>
      <c r="AJO304" s="267"/>
      <c r="AJP304" s="267"/>
      <c r="AJQ304" s="267"/>
      <c r="AJR304" s="267"/>
      <c r="AJS304" s="267"/>
      <c r="AJT304" s="267"/>
      <c r="AJU304" s="267"/>
      <c r="AJV304" s="267"/>
      <c r="AJW304" s="267"/>
      <c r="AJX304" s="267"/>
      <c r="AJY304" s="267"/>
      <c r="AJZ304" s="267"/>
      <c r="AKA304" s="267"/>
      <c r="AKB304" s="267"/>
      <c r="AKC304" s="267"/>
      <c r="AKD304" s="267"/>
      <c r="AKE304" s="267"/>
      <c r="AKF304" s="267"/>
      <c r="AKG304" s="267"/>
      <c r="AKH304" s="267"/>
      <c r="AKI304" s="267"/>
      <c r="AKJ304" s="267"/>
      <c r="AKK304" s="267"/>
      <c r="AKL304" s="267"/>
      <c r="AKM304" s="267"/>
      <c r="AKN304" s="267"/>
      <c r="AKO304" s="267"/>
      <c r="AKP304" s="267"/>
      <c r="AKQ304" s="267"/>
      <c r="AKR304" s="267"/>
      <c r="AKS304" s="267"/>
      <c r="AKT304" s="267"/>
      <c r="AKU304" s="267"/>
      <c r="AKV304" s="267"/>
      <c r="AKW304" s="267"/>
      <c r="AKX304" s="267"/>
      <c r="AKY304" s="267"/>
      <c r="AKZ304" s="267"/>
      <c r="ALA304" s="267"/>
      <c r="ALB304" s="267"/>
      <c r="ALC304" s="267"/>
      <c r="ALD304" s="267"/>
      <c r="ALE304" s="267"/>
      <c r="ALF304" s="267"/>
      <c r="ALG304" s="267"/>
      <c r="ALH304" s="267"/>
      <c r="ALI304" s="267"/>
      <c r="ALJ304" s="267"/>
      <c r="ALK304" s="267"/>
      <c r="ALL304" s="267"/>
      <c r="ALM304" s="267"/>
      <c r="ALN304" s="267"/>
      <c r="ALO304" s="267"/>
      <c r="ALP304" s="267"/>
      <c r="ALQ304" s="267"/>
      <c r="ALR304" s="267"/>
      <c r="ALS304" s="267"/>
      <c r="ALT304" s="267"/>
      <c r="ALU304" s="267"/>
      <c r="ALV304" s="267"/>
      <c r="ALW304" s="267"/>
      <c r="ALX304" s="267"/>
      <c r="ALY304" s="267"/>
      <c r="ALZ304" s="267"/>
      <c r="AMA304" s="267"/>
      <c r="AMB304" s="267"/>
      <c r="AMC304" s="267"/>
      <c r="AMD304" s="267"/>
      <c r="AME304" s="267"/>
      <c r="AMF304" s="267"/>
      <c r="AMG304" s="267"/>
      <c r="AMH304" s="267"/>
    </row>
    <row r="305" spans="1:1025" s="239" customFormat="1" ht="12.75">
      <c r="A305" s="1012" t="s">
        <v>3751</v>
      </c>
      <c r="B305" s="1007" t="s">
        <v>8454</v>
      </c>
      <c r="C305" s="1047">
        <v>170000000</v>
      </c>
      <c r="D305" s="1047">
        <v>1816000</v>
      </c>
      <c r="E305" s="1047">
        <v>171816000</v>
      </c>
      <c r="F305" s="1047">
        <v>166339700</v>
      </c>
      <c r="G305" s="1047">
        <v>5476300</v>
      </c>
      <c r="H305" s="1054">
        <f t="shared" si="4"/>
        <v>0.96812694976020863</v>
      </c>
      <c r="I305" s="1007"/>
      <c r="J305" s="267"/>
      <c r="K305" s="267"/>
      <c r="L305" s="267"/>
      <c r="M305" s="267"/>
      <c r="N305" s="267"/>
      <c r="O305" s="267"/>
      <c r="P305" s="267"/>
      <c r="Q305" s="267"/>
      <c r="R305" s="267"/>
      <c r="S305" s="267"/>
      <c r="T305" s="267"/>
      <c r="U305" s="267"/>
      <c r="V305" s="267"/>
      <c r="W305" s="267"/>
      <c r="X305" s="267"/>
      <c r="Y305" s="267"/>
      <c r="Z305" s="267"/>
      <c r="AA305" s="267"/>
      <c r="AB305" s="267"/>
      <c r="AC305" s="267"/>
      <c r="AD305" s="267"/>
      <c r="AE305" s="267"/>
      <c r="AF305" s="267"/>
      <c r="AG305" s="267"/>
      <c r="AH305" s="267"/>
      <c r="AI305" s="267"/>
      <c r="AJ305" s="267"/>
      <c r="AK305" s="267"/>
      <c r="AL305" s="267"/>
      <c r="AM305" s="267"/>
      <c r="AN305" s="267"/>
      <c r="AO305" s="267"/>
      <c r="AP305" s="267"/>
      <c r="AQ305" s="267"/>
      <c r="AR305" s="267"/>
      <c r="AS305" s="267"/>
      <c r="AT305" s="267"/>
      <c r="AU305" s="267"/>
      <c r="AV305" s="267"/>
      <c r="AW305" s="267"/>
      <c r="AX305" s="267"/>
      <c r="AY305" s="267"/>
      <c r="AZ305" s="267"/>
      <c r="BA305" s="267"/>
      <c r="BB305" s="267"/>
      <c r="BC305" s="267"/>
      <c r="BD305" s="267"/>
      <c r="BE305" s="267"/>
      <c r="BF305" s="267"/>
      <c r="BG305" s="267"/>
      <c r="BH305" s="267"/>
      <c r="BI305" s="267"/>
      <c r="BJ305" s="267"/>
      <c r="BK305" s="267"/>
      <c r="BL305" s="267"/>
      <c r="BM305" s="267"/>
      <c r="BN305" s="267"/>
      <c r="BO305" s="267"/>
      <c r="BP305" s="267"/>
      <c r="BQ305" s="267"/>
      <c r="BR305" s="267"/>
      <c r="BS305" s="267"/>
      <c r="BT305" s="267"/>
      <c r="BU305" s="267"/>
      <c r="BV305" s="267"/>
      <c r="BW305" s="267"/>
      <c r="BX305" s="267"/>
      <c r="BY305" s="267"/>
      <c r="BZ305" s="267"/>
      <c r="CA305" s="267"/>
      <c r="CB305" s="267"/>
      <c r="CC305" s="267"/>
      <c r="CD305" s="267"/>
      <c r="CE305" s="267"/>
      <c r="CF305" s="267"/>
      <c r="CG305" s="267"/>
      <c r="CH305" s="267"/>
      <c r="CI305" s="267"/>
      <c r="CJ305" s="267"/>
      <c r="CK305" s="267"/>
      <c r="CL305" s="267"/>
      <c r="CM305" s="267"/>
      <c r="CN305" s="267"/>
      <c r="CO305" s="267"/>
      <c r="CP305" s="267"/>
      <c r="CQ305" s="267"/>
      <c r="CR305" s="267"/>
      <c r="CS305" s="267"/>
      <c r="CT305" s="267"/>
      <c r="CU305" s="267"/>
      <c r="CV305" s="267"/>
      <c r="CW305" s="267"/>
      <c r="CX305" s="267"/>
      <c r="CY305" s="267"/>
      <c r="CZ305" s="267"/>
      <c r="DA305" s="267"/>
      <c r="DB305" s="267"/>
      <c r="DC305" s="267"/>
      <c r="DD305" s="267"/>
      <c r="DE305" s="267"/>
      <c r="DF305" s="267"/>
      <c r="DG305" s="267"/>
      <c r="DH305" s="267"/>
      <c r="DI305" s="267"/>
      <c r="DJ305" s="267"/>
      <c r="DK305" s="267"/>
      <c r="DL305" s="267"/>
      <c r="DM305" s="267"/>
      <c r="DN305" s="267"/>
      <c r="DO305" s="267"/>
      <c r="DP305" s="267"/>
      <c r="DQ305" s="267"/>
      <c r="DR305" s="267"/>
      <c r="DS305" s="267"/>
      <c r="DT305" s="267"/>
      <c r="DU305" s="267"/>
      <c r="DV305" s="267"/>
      <c r="DW305" s="267"/>
      <c r="DX305" s="267"/>
      <c r="DY305" s="267"/>
      <c r="DZ305" s="267"/>
      <c r="EA305" s="267"/>
      <c r="EB305" s="267"/>
      <c r="EC305" s="267"/>
      <c r="ED305" s="267"/>
      <c r="EE305" s="267"/>
      <c r="EF305" s="267"/>
      <c r="EG305" s="267"/>
      <c r="EH305" s="267"/>
      <c r="EI305" s="267"/>
      <c r="EJ305" s="267"/>
      <c r="EK305" s="267"/>
      <c r="EL305" s="267"/>
      <c r="EM305" s="267"/>
      <c r="EN305" s="267"/>
      <c r="EO305" s="267"/>
      <c r="EP305" s="267"/>
      <c r="EQ305" s="267"/>
      <c r="ER305" s="267"/>
      <c r="ES305" s="267"/>
      <c r="ET305" s="267"/>
      <c r="EU305" s="267"/>
      <c r="EV305" s="267"/>
      <c r="EW305" s="267"/>
      <c r="EX305" s="267"/>
      <c r="EY305" s="267"/>
      <c r="EZ305" s="267"/>
      <c r="FA305" s="267"/>
      <c r="FB305" s="267"/>
      <c r="FC305" s="267"/>
      <c r="FD305" s="267"/>
      <c r="FE305" s="267"/>
      <c r="FF305" s="267"/>
      <c r="FG305" s="267"/>
      <c r="FH305" s="267"/>
      <c r="FI305" s="267"/>
      <c r="FJ305" s="267"/>
      <c r="FK305" s="267"/>
      <c r="FL305" s="267"/>
      <c r="FM305" s="267"/>
      <c r="FN305" s="267"/>
      <c r="FO305" s="267"/>
      <c r="FP305" s="267"/>
      <c r="FQ305" s="267"/>
      <c r="FR305" s="267"/>
      <c r="FS305" s="267"/>
      <c r="FT305" s="267"/>
      <c r="FU305" s="267"/>
      <c r="FV305" s="267"/>
      <c r="FW305" s="267"/>
      <c r="FX305" s="267"/>
      <c r="FY305" s="267"/>
      <c r="FZ305" s="267"/>
      <c r="GA305" s="267"/>
      <c r="GB305" s="267"/>
      <c r="GC305" s="267"/>
      <c r="GD305" s="267"/>
      <c r="GE305" s="267"/>
      <c r="GF305" s="267"/>
      <c r="GG305" s="267"/>
      <c r="GH305" s="267"/>
      <c r="GI305" s="267"/>
      <c r="GJ305" s="267"/>
      <c r="GK305" s="267"/>
      <c r="GL305" s="267"/>
      <c r="GM305" s="267"/>
      <c r="GN305" s="267"/>
      <c r="GO305" s="267"/>
      <c r="GP305" s="267"/>
      <c r="GQ305" s="267"/>
      <c r="GR305" s="267"/>
      <c r="GS305" s="267"/>
      <c r="GT305" s="267"/>
      <c r="GU305" s="267"/>
      <c r="GV305" s="267"/>
      <c r="GW305" s="267"/>
      <c r="GX305" s="267"/>
      <c r="GY305" s="267"/>
      <c r="GZ305" s="267"/>
      <c r="HA305" s="267"/>
      <c r="HB305" s="267"/>
      <c r="HC305" s="267"/>
      <c r="HD305" s="267"/>
      <c r="HE305" s="267"/>
      <c r="HF305" s="267"/>
      <c r="HG305" s="267"/>
      <c r="HH305" s="267"/>
      <c r="HI305" s="267"/>
      <c r="HJ305" s="267"/>
      <c r="HK305" s="267"/>
      <c r="HL305" s="267"/>
      <c r="HM305" s="267"/>
      <c r="HN305" s="267"/>
      <c r="HO305" s="267"/>
      <c r="HP305" s="267"/>
      <c r="HQ305" s="267"/>
      <c r="HR305" s="267"/>
      <c r="HS305" s="267"/>
      <c r="HT305" s="267"/>
      <c r="HU305" s="267"/>
      <c r="HV305" s="267"/>
      <c r="HW305" s="267"/>
      <c r="HX305" s="267"/>
      <c r="HY305" s="267"/>
      <c r="HZ305" s="267"/>
      <c r="IA305" s="267"/>
      <c r="IB305" s="267"/>
      <c r="IC305" s="267"/>
      <c r="ID305" s="267"/>
      <c r="IE305" s="267"/>
      <c r="IF305" s="267"/>
      <c r="IG305" s="267"/>
      <c r="IH305" s="267"/>
      <c r="II305" s="267"/>
      <c r="IJ305" s="267"/>
      <c r="IK305" s="267"/>
      <c r="IL305" s="267"/>
      <c r="IM305" s="267"/>
      <c r="IN305" s="267"/>
      <c r="IO305" s="267"/>
      <c r="IP305" s="267"/>
      <c r="IQ305" s="267"/>
      <c r="IR305" s="267"/>
      <c r="IS305" s="267"/>
      <c r="IT305" s="267"/>
      <c r="IU305" s="267"/>
      <c r="IV305" s="267"/>
      <c r="IW305" s="267"/>
      <c r="IX305" s="267"/>
      <c r="IY305" s="267"/>
      <c r="IZ305" s="267"/>
      <c r="JA305" s="267"/>
      <c r="JB305" s="267"/>
      <c r="JC305" s="267"/>
      <c r="JD305" s="267"/>
      <c r="JE305" s="267"/>
      <c r="JF305" s="267"/>
      <c r="JG305" s="267"/>
      <c r="JH305" s="267"/>
      <c r="JI305" s="267"/>
      <c r="JJ305" s="267"/>
      <c r="JK305" s="267"/>
      <c r="JL305" s="267"/>
      <c r="JM305" s="267"/>
      <c r="JN305" s="267"/>
      <c r="JO305" s="267"/>
      <c r="JP305" s="267"/>
      <c r="JQ305" s="267"/>
      <c r="JR305" s="267"/>
      <c r="JS305" s="267"/>
      <c r="JT305" s="267"/>
      <c r="JU305" s="267"/>
      <c r="JV305" s="267"/>
      <c r="JW305" s="267"/>
      <c r="JX305" s="267"/>
      <c r="JY305" s="267"/>
      <c r="JZ305" s="267"/>
      <c r="KA305" s="267"/>
      <c r="KB305" s="267"/>
      <c r="KC305" s="267"/>
      <c r="KD305" s="267"/>
      <c r="KE305" s="267"/>
      <c r="KF305" s="267"/>
      <c r="KG305" s="267"/>
      <c r="KH305" s="267"/>
      <c r="KI305" s="267"/>
      <c r="KJ305" s="267"/>
      <c r="KK305" s="267"/>
      <c r="KL305" s="267"/>
      <c r="KM305" s="267"/>
      <c r="KN305" s="267"/>
      <c r="KO305" s="267"/>
      <c r="KP305" s="267"/>
      <c r="KQ305" s="267"/>
      <c r="KR305" s="267"/>
      <c r="KS305" s="267"/>
      <c r="KT305" s="267"/>
      <c r="KU305" s="267"/>
      <c r="KV305" s="267"/>
      <c r="KW305" s="267"/>
      <c r="KX305" s="267"/>
      <c r="KY305" s="267"/>
      <c r="KZ305" s="267"/>
      <c r="LA305" s="267"/>
      <c r="LB305" s="267"/>
      <c r="LC305" s="267"/>
      <c r="LD305" s="267"/>
      <c r="LE305" s="267"/>
      <c r="LF305" s="267"/>
      <c r="LG305" s="267"/>
      <c r="LH305" s="267"/>
      <c r="LI305" s="267"/>
      <c r="LJ305" s="267"/>
      <c r="LK305" s="267"/>
      <c r="LL305" s="267"/>
      <c r="LM305" s="267"/>
      <c r="LN305" s="267"/>
      <c r="LO305" s="267"/>
      <c r="LP305" s="267"/>
      <c r="LQ305" s="267"/>
      <c r="LR305" s="267"/>
      <c r="LS305" s="267"/>
      <c r="LT305" s="267"/>
      <c r="LU305" s="267"/>
      <c r="LV305" s="267"/>
      <c r="LW305" s="267"/>
      <c r="LX305" s="267"/>
      <c r="LY305" s="267"/>
      <c r="LZ305" s="267"/>
      <c r="MA305" s="267"/>
      <c r="MB305" s="267"/>
      <c r="MC305" s="267"/>
      <c r="MD305" s="267"/>
      <c r="ME305" s="267"/>
      <c r="MF305" s="267"/>
      <c r="MG305" s="267"/>
      <c r="MH305" s="267"/>
      <c r="MI305" s="267"/>
      <c r="MJ305" s="267"/>
      <c r="MK305" s="267"/>
      <c r="ML305" s="267"/>
      <c r="MM305" s="267"/>
      <c r="MN305" s="267"/>
      <c r="MO305" s="267"/>
      <c r="MP305" s="267"/>
      <c r="MQ305" s="267"/>
      <c r="MR305" s="267"/>
      <c r="MS305" s="267"/>
      <c r="MT305" s="267"/>
      <c r="MU305" s="267"/>
      <c r="MV305" s="267"/>
      <c r="MW305" s="267"/>
      <c r="MX305" s="267"/>
      <c r="MY305" s="267"/>
      <c r="MZ305" s="267"/>
      <c r="NA305" s="267"/>
      <c r="NB305" s="267"/>
      <c r="NC305" s="267"/>
      <c r="ND305" s="267"/>
      <c r="NE305" s="267"/>
      <c r="NF305" s="267"/>
      <c r="NG305" s="267"/>
      <c r="NH305" s="267"/>
      <c r="NI305" s="267"/>
      <c r="NJ305" s="267"/>
      <c r="NK305" s="267"/>
      <c r="NL305" s="267"/>
      <c r="NM305" s="267"/>
      <c r="NN305" s="267"/>
      <c r="NO305" s="267"/>
      <c r="NP305" s="267"/>
      <c r="NQ305" s="267"/>
      <c r="NR305" s="267"/>
      <c r="NS305" s="267"/>
      <c r="NT305" s="267"/>
      <c r="NU305" s="267"/>
      <c r="NV305" s="267"/>
      <c r="NW305" s="267"/>
      <c r="NX305" s="267"/>
      <c r="NY305" s="267"/>
      <c r="NZ305" s="267"/>
      <c r="OA305" s="267"/>
      <c r="OB305" s="267"/>
      <c r="OC305" s="267"/>
      <c r="OD305" s="267"/>
      <c r="OE305" s="267"/>
      <c r="OF305" s="267"/>
      <c r="OG305" s="267"/>
      <c r="OH305" s="267"/>
      <c r="OI305" s="267"/>
      <c r="OJ305" s="267"/>
      <c r="OK305" s="267"/>
      <c r="OL305" s="267"/>
      <c r="OM305" s="267"/>
      <c r="ON305" s="267"/>
      <c r="OO305" s="267"/>
      <c r="OP305" s="267"/>
      <c r="OQ305" s="267"/>
      <c r="OR305" s="267"/>
      <c r="OS305" s="267"/>
      <c r="OT305" s="267"/>
      <c r="OU305" s="267"/>
      <c r="OV305" s="267"/>
      <c r="OW305" s="267"/>
      <c r="OX305" s="267"/>
      <c r="OY305" s="267"/>
      <c r="OZ305" s="267"/>
      <c r="PA305" s="267"/>
      <c r="PB305" s="267"/>
      <c r="PC305" s="267"/>
      <c r="PD305" s="267"/>
      <c r="PE305" s="267"/>
      <c r="PF305" s="267"/>
      <c r="PG305" s="267"/>
      <c r="PH305" s="267"/>
      <c r="PI305" s="267"/>
      <c r="PJ305" s="267"/>
      <c r="PK305" s="267"/>
      <c r="PL305" s="267"/>
      <c r="PM305" s="267"/>
      <c r="PN305" s="267"/>
      <c r="PO305" s="267"/>
      <c r="PP305" s="267"/>
      <c r="PQ305" s="267"/>
      <c r="PR305" s="267"/>
      <c r="PS305" s="267"/>
      <c r="PT305" s="267"/>
      <c r="PU305" s="267"/>
      <c r="PV305" s="267"/>
      <c r="PW305" s="267"/>
      <c r="PX305" s="267"/>
      <c r="PY305" s="267"/>
      <c r="PZ305" s="267"/>
      <c r="QA305" s="267"/>
      <c r="QB305" s="267"/>
      <c r="QC305" s="267"/>
      <c r="QD305" s="267"/>
      <c r="QE305" s="267"/>
      <c r="QF305" s="267"/>
      <c r="QG305" s="267"/>
      <c r="QH305" s="267"/>
      <c r="QI305" s="267"/>
      <c r="QJ305" s="267"/>
      <c r="QK305" s="267"/>
      <c r="QL305" s="267"/>
      <c r="QM305" s="267"/>
      <c r="QN305" s="267"/>
      <c r="QO305" s="267"/>
      <c r="QP305" s="267"/>
      <c r="QQ305" s="267"/>
      <c r="QR305" s="267"/>
      <c r="QS305" s="267"/>
      <c r="QT305" s="267"/>
      <c r="QU305" s="267"/>
      <c r="QV305" s="267"/>
      <c r="QW305" s="267"/>
      <c r="QX305" s="267"/>
      <c r="QY305" s="267"/>
      <c r="QZ305" s="267"/>
      <c r="RA305" s="267"/>
      <c r="RB305" s="267"/>
      <c r="RC305" s="267"/>
      <c r="RD305" s="267"/>
      <c r="RE305" s="267"/>
      <c r="RF305" s="267"/>
      <c r="RG305" s="267"/>
      <c r="RH305" s="267"/>
      <c r="RI305" s="267"/>
      <c r="RJ305" s="267"/>
      <c r="RK305" s="267"/>
      <c r="RL305" s="267"/>
      <c r="RM305" s="267"/>
      <c r="RN305" s="267"/>
      <c r="RO305" s="267"/>
      <c r="RP305" s="267"/>
      <c r="RQ305" s="267"/>
      <c r="RR305" s="267"/>
      <c r="RS305" s="267"/>
      <c r="RT305" s="267"/>
      <c r="RU305" s="267"/>
      <c r="RV305" s="267"/>
      <c r="RW305" s="267"/>
      <c r="RX305" s="267"/>
      <c r="RY305" s="267"/>
      <c r="RZ305" s="267"/>
      <c r="SA305" s="267"/>
      <c r="SB305" s="267"/>
      <c r="SC305" s="267"/>
      <c r="SD305" s="267"/>
      <c r="SE305" s="267"/>
      <c r="SF305" s="267"/>
      <c r="SG305" s="267"/>
      <c r="SH305" s="267"/>
      <c r="SI305" s="267"/>
      <c r="SJ305" s="267"/>
      <c r="SK305" s="267"/>
      <c r="SL305" s="267"/>
      <c r="SM305" s="267"/>
      <c r="SN305" s="267"/>
      <c r="SO305" s="267"/>
      <c r="SP305" s="267"/>
      <c r="SQ305" s="267"/>
      <c r="SR305" s="267"/>
      <c r="SS305" s="267"/>
      <c r="ST305" s="267"/>
      <c r="SU305" s="267"/>
      <c r="SV305" s="267"/>
      <c r="SW305" s="267"/>
      <c r="SX305" s="267"/>
      <c r="SY305" s="267"/>
      <c r="SZ305" s="267"/>
      <c r="TA305" s="267"/>
      <c r="TB305" s="267"/>
      <c r="TC305" s="267"/>
      <c r="TD305" s="267"/>
      <c r="TE305" s="267"/>
      <c r="TF305" s="267"/>
      <c r="TG305" s="267"/>
      <c r="TH305" s="267"/>
      <c r="TI305" s="267"/>
      <c r="TJ305" s="267"/>
      <c r="TK305" s="267"/>
      <c r="TL305" s="267"/>
      <c r="TM305" s="267"/>
      <c r="TN305" s="267"/>
      <c r="TO305" s="267"/>
      <c r="TP305" s="267"/>
      <c r="TQ305" s="267"/>
      <c r="TR305" s="267"/>
      <c r="TS305" s="267"/>
      <c r="TT305" s="267"/>
      <c r="TU305" s="267"/>
      <c r="TV305" s="267"/>
      <c r="TW305" s="267"/>
      <c r="TX305" s="267"/>
      <c r="TY305" s="267"/>
      <c r="TZ305" s="267"/>
      <c r="UA305" s="267"/>
      <c r="UB305" s="267"/>
      <c r="UC305" s="267"/>
      <c r="UD305" s="267"/>
      <c r="UE305" s="267"/>
      <c r="UF305" s="267"/>
      <c r="UG305" s="267"/>
      <c r="UH305" s="267"/>
      <c r="UI305" s="267"/>
      <c r="UJ305" s="267"/>
      <c r="UK305" s="267"/>
      <c r="UL305" s="267"/>
      <c r="UM305" s="267"/>
      <c r="UN305" s="267"/>
      <c r="UO305" s="267"/>
      <c r="UP305" s="267"/>
      <c r="UQ305" s="267"/>
      <c r="UR305" s="267"/>
      <c r="US305" s="267"/>
      <c r="UT305" s="267"/>
      <c r="UU305" s="267"/>
      <c r="UV305" s="267"/>
      <c r="UW305" s="267"/>
      <c r="UX305" s="267"/>
      <c r="UY305" s="267"/>
      <c r="UZ305" s="267"/>
      <c r="VA305" s="267"/>
      <c r="VB305" s="267"/>
      <c r="VC305" s="267"/>
      <c r="VD305" s="267"/>
      <c r="VE305" s="267"/>
      <c r="VF305" s="267"/>
      <c r="VG305" s="267"/>
      <c r="VH305" s="267"/>
      <c r="VI305" s="267"/>
      <c r="VJ305" s="267"/>
      <c r="VK305" s="267"/>
      <c r="VL305" s="267"/>
      <c r="VM305" s="267"/>
      <c r="VN305" s="267"/>
      <c r="VO305" s="267"/>
      <c r="VP305" s="267"/>
      <c r="VQ305" s="267"/>
      <c r="VR305" s="267"/>
      <c r="VS305" s="267"/>
      <c r="VT305" s="267"/>
      <c r="VU305" s="267"/>
      <c r="VV305" s="267"/>
      <c r="VW305" s="267"/>
      <c r="VX305" s="267"/>
      <c r="VY305" s="267"/>
      <c r="VZ305" s="267"/>
      <c r="WA305" s="267"/>
      <c r="WB305" s="267"/>
      <c r="WC305" s="267"/>
      <c r="WD305" s="267"/>
      <c r="WE305" s="267"/>
      <c r="WF305" s="267"/>
      <c r="WG305" s="267"/>
      <c r="WH305" s="267"/>
      <c r="WI305" s="267"/>
      <c r="WJ305" s="267"/>
      <c r="WK305" s="267"/>
      <c r="WL305" s="267"/>
      <c r="WM305" s="267"/>
      <c r="WN305" s="267"/>
      <c r="WO305" s="267"/>
      <c r="WP305" s="267"/>
      <c r="WQ305" s="267"/>
      <c r="WR305" s="267"/>
      <c r="WS305" s="267"/>
      <c r="WT305" s="267"/>
      <c r="WU305" s="267"/>
      <c r="WV305" s="267"/>
      <c r="WW305" s="267"/>
      <c r="WX305" s="267"/>
      <c r="WY305" s="267"/>
      <c r="WZ305" s="267"/>
      <c r="XA305" s="267"/>
      <c r="XB305" s="267"/>
      <c r="XC305" s="267"/>
      <c r="XD305" s="267"/>
      <c r="XE305" s="267"/>
      <c r="XF305" s="267"/>
      <c r="XG305" s="267"/>
      <c r="XH305" s="267"/>
      <c r="XI305" s="267"/>
      <c r="XJ305" s="267"/>
      <c r="XK305" s="267"/>
      <c r="XL305" s="267"/>
      <c r="XM305" s="267"/>
      <c r="XN305" s="267"/>
      <c r="XO305" s="267"/>
      <c r="XP305" s="267"/>
      <c r="XQ305" s="267"/>
      <c r="XR305" s="267"/>
      <c r="XS305" s="267"/>
      <c r="XT305" s="267"/>
      <c r="XU305" s="267"/>
      <c r="XV305" s="267"/>
      <c r="XW305" s="267"/>
      <c r="XX305" s="267"/>
      <c r="XY305" s="267"/>
      <c r="XZ305" s="267"/>
      <c r="YA305" s="267"/>
      <c r="YB305" s="267"/>
      <c r="YC305" s="267"/>
      <c r="YD305" s="267"/>
      <c r="YE305" s="267"/>
      <c r="YF305" s="267"/>
      <c r="YG305" s="267"/>
      <c r="YH305" s="267"/>
      <c r="YI305" s="267"/>
      <c r="YJ305" s="267"/>
      <c r="YK305" s="267"/>
      <c r="YL305" s="267"/>
      <c r="YM305" s="267"/>
      <c r="YN305" s="267"/>
      <c r="YO305" s="267"/>
      <c r="YP305" s="267"/>
      <c r="YQ305" s="267"/>
      <c r="YR305" s="267"/>
      <c r="YS305" s="267"/>
      <c r="YT305" s="267"/>
      <c r="YU305" s="267"/>
      <c r="YV305" s="267"/>
      <c r="YW305" s="267"/>
      <c r="YX305" s="267"/>
      <c r="YY305" s="267"/>
      <c r="YZ305" s="267"/>
      <c r="ZA305" s="267"/>
      <c r="ZB305" s="267"/>
      <c r="ZC305" s="267"/>
      <c r="ZD305" s="267"/>
      <c r="ZE305" s="267"/>
      <c r="ZF305" s="267"/>
      <c r="ZG305" s="267"/>
      <c r="ZH305" s="267"/>
      <c r="ZI305" s="267"/>
      <c r="ZJ305" s="267"/>
      <c r="ZK305" s="267"/>
      <c r="ZL305" s="267"/>
      <c r="ZM305" s="267"/>
      <c r="ZN305" s="267"/>
      <c r="ZO305" s="267"/>
      <c r="ZP305" s="267"/>
      <c r="ZQ305" s="267"/>
      <c r="ZR305" s="267"/>
      <c r="ZS305" s="267"/>
      <c r="ZT305" s="267"/>
      <c r="ZU305" s="267"/>
      <c r="ZV305" s="267"/>
      <c r="ZW305" s="267"/>
      <c r="ZX305" s="267"/>
      <c r="ZY305" s="267"/>
      <c r="ZZ305" s="267"/>
      <c r="AAA305" s="267"/>
      <c r="AAB305" s="267"/>
      <c r="AAC305" s="267"/>
      <c r="AAD305" s="267"/>
      <c r="AAE305" s="267"/>
      <c r="AAF305" s="267"/>
      <c r="AAG305" s="267"/>
      <c r="AAH305" s="267"/>
      <c r="AAI305" s="267"/>
      <c r="AAJ305" s="267"/>
      <c r="AAK305" s="267"/>
      <c r="AAL305" s="267"/>
      <c r="AAM305" s="267"/>
      <c r="AAN305" s="267"/>
      <c r="AAO305" s="267"/>
      <c r="AAP305" s="267"/>
      <c r="AAQ305" s="267"/>
      <c r="AAR305" s="267"/>
      <c r="AAS305" s="267"/>
      <c r="AAT305" s="267"/>
      <c r="AAU305" s="267"/>
      <c r="AAV305" s="267"/>
      <c r="AAW305" s="267"/>
      <c r="AAX305" s="267"/>
      <c r="AAY305" s="267"/>
      <c r="AAZ305" s="267"/>
      <c r="ABA305" s="267"/>
      <c r="ABB305" s="267"/>
      <c r="ABC305" s="267"/>
      <c r="ABD305" s="267"/>
      <c r="ABE305" s="267"/>
      <c r="ABF305" s="267"/>
      <c r="ABG305" s="267"/>
      <c r="ABH305" s="267"/>
      <c r="ABI305" s="267"/>
      <c r="ABJ305" s="267"/>
      <c r="ABK305" s="267"/>
      <c r="ABL305" s="267"/>
      <c r="ABM305" s="267"/>
      <c r="ABN305" s="267"/>
      <c r="ABO305" s="267"/>
      <c r="ABP305" s="267"/>
      <c r="ABQ305" s="267"/>
      <c r="ABR305" s="267"/>
      <c r="ABS305" s="267"/>
      <c r="ABT305" s="267"/>
      <c r="ABU305" s="267"/>
      <c r="ABV305" s="267"/>
      <c r="ABW305" s="267"/>
      <c r="ABX305" s="267"/>
      <c r="ABY305" s="267"/>
      <c r="ABZ305" s="267"/>
      <c r="ACA305" s="267"/>
      <c r="ACB305" s="267"/>
      <c r="ACC305" s="267"/>
      <c r="ACD305" s="267"/>
      <c r="ACE305" s="267"/>
      <c r="ACF305" s="267"/>
      <c r="ACG305" s="267"/>
      <c r="ACH305" s="267"/>
      <c r="ACI305" s="267"/>
      <c r="ACJ305" s="267"/>
      <c r="ACK305" s="267"/>
      <c r="ACL305" s="267"/>
      <c r="ACM305" s="267"/>
      <c r="ACN305" s="267"/>
      <c r="ACO305" s="267"/>
      <c r="ACP305" s="267"/>
      <c r="ACQ305" s="267"/>
      <c r="ACR305" s="267"/>
      <c r="ACS305" s="267"/>
      <c r="ACT305" s="267"/>
      <c r="ACU305" s="267"/>
      <c r="ACV305" s="267"/>
      <c r="ACW305" s="267"/>
      <c r="ACX305" s="267"/>
      <c r="ACY305" s="267"/>
      <c r="ACZ305" s="267"/>
      <c r="ADA305" s="267"/>
      <c r="ADB305" s="267"/>
      <c r="ADC305" s="267"/>
      <c r="ADD305" s="267"/>
      <c r="ADE305" s="267"/>
      <c r="ADF305" s="267"/>
      <c r="ADG305" s="267"/>
      <c r="ADH305" s="267"/>
      <c r="ADI305" s="267"/>
      <c r="ADJ305" s="267"/>
      <c r="ADK305" s="267"/>
      <c r="ADL305" s="267"/>
      <c r="ADM305" s="267"/>
      <c r="ADN305" s="267"/>
      <c r="ADO305" s="267"/>
      <c r="ADP305" s="267"/>
      <c r="ADQ305" s="267"/>
      <c r="ADR305" s="267"/>
      <c r="ADS305" s="267"/>
      <c r="ADT305" s="267"/>
      <c r="ADU305" s="267"/>
      <c r="ADV305" s="267"/>
      <c r="ADW305" s="267"/>
      <c r="ADX305" s="267"/>
      <c r="ADY305" s="267"/>
      <c r="ADZ305" s="267"/>
      <c r="AEA305" s="267"/>
      <c r="AEB305" s="267"/>
      <c r="AEC305" s="267"/>
      <c r="AED305" s="267"/>
      <c r="AEE305" s="267"/>
      <c r="AEF305" s="267"/>
      <c r="AEG305" s="267"/>
      <c r="AEH305" s="267"/>
      <c r="AEI305" s="267"/>
      <c r="AEJ305" s="267"/>
      <c r="AEK305" s="267"/>
      <c r="AEL305" s="267"/>
      <c r="AEM305" s="267"/>
      <c r="AEN305" s="267"/>
      <c r="AEO305" s="267"/>
      <c r="AEP305" s="267"/>
      <c r="AEQ305" s="267"/>
      <c r="AER305" s="267"/>
      <c r="AES305" s="267"/>
      <c r="AET305" s="267"/>
      <c r="AEU305" s="267"/>
      <c r="AEV305" s="267"/>
      <c r="AEW305" s="267"/>
      <c r="AEX305" s="267"/>
      <c r="AEY305" s="267"/>
      <c r="AEZ305" s="267"/>
      <c r="AFA305" s="267"/>
      <c r="AFB305" s="267"/>
      <c r="AFC305" s="267"/>
      <c r="AFD305" s="267"/>
      <c r="AFE305" s="267"/>
      <c r="AFF305" s="267"/>
      <c r="AFG305" s="267"/>
      <c r="AFH305" s="267"/>
      <c r="AFI305" s="267"/>
      <c r="AFJ305" s="267"/>
      <c r="AFK305" s="267"/>
      <c r="AFL305" s="267"/>
      <c r="AFM305" s="267"/>
      <c r="AFN305" s="267"/>
      <c r="AFO305" s="267"/>
      <c r="AFP305" s="267"/>
      <c r="AFQ305" s="267"/>
      <c r="AFR305" s="267"/>
      <c r="AFS305" s="267"/>
      <c r="AFT305" s="267"/>
      <c r="AFU305" s="267"/>
      <c r="AFV305" s="267"/>
      <c r="AFW305" s="267"/>
      <c r="AFX305" s="267"/>
      <c r="AFY305" s="267"/>
      <c r="AFZ305" s="267"/>
      <c r="AGA305" s="267"/>
      <c r="AGB305" s="267"/>
      <c r="AGC305" s="267"/>
      <c r="AGD305" s="267"/>
      <c r="AGE305" s="267"/>
      <c r="AGF305" s="267"/>
      <c r="AGG305" s="267"/>
      <c r="AGH305" s="267"/>
      <c r="AGI305" s="267"/>
      <c r="AGJ305" s="267"/>
      <c r="AGK305" s="267"/>
      <c r="AGL305" s="267"/>
      <c r="AGM305" s="267"/>
      <c r="AGN305" s="267"/>
      <c r="AGO305" s="267"/>
      <c r="AGP305" s="267"/>
      <c r="AGQ305" s="267"/>
      <c r="AGR305" s="267"/>
      <c r="AGS305" s="267"/>
      <c r="AGT305" s="267"/>
      <c r="AGU305" s="267"/>
      <c r="AGV305" s="267"/>
      <c r="AGW305" s="267"/>
      <c r="AGX305" s="267"/>
      <c r="AGY305" s="267"/>
      <c r="AGZ305" s="267"/>
      <c r="AHA305" s="267"/>
      <c r="AHB305" s="267"/>
      <c r="AHC305" s="267"/>
      <c r="AHD305" s="267"/>
      <c r="AHE305" s="267"/>
      <c r="AHF305" s="267"/>
      <c r="AHG305" s="267"/>
      <c r="AHH305" s="267"/>
      <c r="AHI305" s="267"/>
      <c r="AHJ305" s="267"/>
      <c r="AHK305" s="267"/>
      <c r="AHL305" s="267"/>
      <c r="AHM305" s="267"/>
      <c r="AHN305" s="267"/>
      <c r="AHO305" s="267"/>
      <c r="AHP305" s="267"/>
      <c r="AHQ305" s="267"/>
      <c r="AHR305" s="267"/>
      <c r="AHS305" s="267"/>
      <c r="AHT305" s="267"/>
      <c r="AHU305" s="267"/>
      <c r="AHV305" s="267"/>
      <c r="AHW305" s="267"/>
      <c r="AHX305" s="267"/>
      <c r="AHY305" s="267"/>
      <c r="AHZ305" s="267"/>
      <c r="AIA305" s="267"/>
      <c r="AIB305" s="267"/>
      <c r="AIC305" s="267"/>
      <c r="AID305" s="267"/>
      <c r="AIE305" s="267"/>
      <c r="AIF305" s="267"/>
      <c r="AIG305" s="267"/>
      <c r="AIH305" s="267"/>
      <c r="AII305" s="267"/>
      <c r="AIJ305" s="267"/>
      <c r="AIK305" s="267"/>
      <c r="AIL305" s="267"/>
      <c r="AIM305" s="267"/>
      <c r="AIN305" s="267"/>
      <c r="AIO305" s="267"/>
      <c r="AIP305" s="267"/>
      <c r="AIQ305" s="267"/>
      <c r="AIR305" s="267"/>
      <c r="AIS305" s="267"/>
      <c r="AIT305" s="267"/>
      <c r="AIU305" s="267"/>
      <c r="AIV305" s="267"/>
      <c r="AIW305" s="267"/>
      <c r="AIX305" s="267"/>
      <c r="AIY305" s="267"/>
      <c r="AIZ305" s="267"/>
      <c r="AJA305" s="267"/>
      <c r="AJB305" s="267"/>
      <c r="AJC305" s="267"/>
      <c r="AJD305" s="267"/>
      <c r="AJE305" s="267"/>
      <c r="AJF305" s="267"/>
      <c r="AJG305" s="267"/>
      <c r="AJH305" s="267"/>
      <c r="AJI305" s="267"/>
      <c r="AJJ305" s="267"/>
      <c r="AJK305" s="267"/>
      <c r="AJL305" s="267"/>
      <c r="AJM305" s="267"/>
      <c r="AJN305" s="267"/>
      <c r="AJO305" s="267"/>
      <c r="AJP305" s="267"/>
      <c r="AJQ305" s="267"/>
      <c r="AJR305" s="267"/>
      <c r="AJS305" s="267"/>
      <c r="AJT305" s="267"/>
      <c r="AJU305" s="267"/>
      <c r="AJV305" s="267"/>
      <c r="AJW305" s="267"/>
      <c r="AJX305" s="267"/>
      <c r="AJY305" s="267"/>
      <c r="AJZ305" s="267"/>
      <c r="AKA305" s="267"/>
      <c r="AKB305" s="267"/>
      <c r="AKC305" s="267"/>
      <c r="AKD305" s="267"/>
      <c r="AKE305" s="267"/>
      <c r="AKF305" s="267"/>
      <c r="AKG305" s="267"/>
      <c r="AKH305" s="267"/>
      <c r="AKI305" s="267"/>
      <c r="AKJ305" s="267"/>
      <c r="AKK305" s="267"/>
      <c r="AKL305" s="267"/>
      <c r="AKM305" s="267"/>
      <c r="AKN305" s="267"/>
      <c r="AKO305" s="267"/>
      <c r="AKP305" s="267"/>
      <c r="AKQ305" s="267"/>
      <c r="AKR305" s="267"/>
      <c r="AKS305" s="267"/>
      <c r="AKT305" s="267"/>
      <c r="AKU305" s="267"/>
      <c r="AKV305" s="267"/>
      <c r="AKW305" s="267"/>
      <c r="AKX305" s="267"/>
      <c r="AKY305" s="267"/>
      <c r="AKZ305" s="267"/>
      <c r="ALA305" s="267"/>
      <c r="ALB305" s="267"/>
      <c r="ALC305" s="267"/>
      <c r="ALD305" s="267"/>
      <c r="ALE305" s="267"/>
      <c r="ALF305" s="267"/>
      <c r="ALG305" s="267"/>
      <c r="ALH305" s="267"/>
      <c r="ALI305" s="267"/>
      <c r="ALJ305" s="267"/>
      <c r="ALK305" s="267"/>
      <c r="ALL305" s="267"/>
      <c r="ALM305" s="267"/>
      <c r="ALN305" s="267"/>
      <c r="ALO305" s="267"/>
      <c r="ALP305" s="267"/>
      <c r="ALQ305" s="267"/>
      <c r="ALR305" s="267"/>
      <c r="ALS305" s="267"/>
      <c r="ALT305" s="267"/>
      <c r="ALU305" s="267"/>
      <c r="ALV305" s="267"/>
      <c r="ALW305" s="267"/>
      <c r="ALX305" s="267"/>
      <c r="ALY305" s="267"/>
      <c r="ALZ305" s="267"/>
      <c r="AMA305" s="267"/>
      <c r="AMB305" s="267"/>
      <c r="AMC305" s="267"/>
      <c r="AMD305" s="267"/>
      <c r="AME305" s="267"/>
      <c r="AMF305" s="267"/>
      <c r="AMG305" s="267"/>
      <c r="AMH305" s="267"/>
    </row>
    <row r="306" spans="1:1025" s="281" customFormat="1" ht="12.75">
      <c r="A306" s="1012" t="s">
        <v>3752</v>
      </c>
      <c r="B306" s="1007" t="s">
        <v>8455</v>
      </c>
      <c r="C306" s="1047">
        <v>131335317.15000001</v>
      </c>
      <c r="D306" s="1047">
        <v>1811785</v>
      </c>
      <c r="E306" s="1047">
        <v>133147102.15000001</v>
      </c>
      <c r="F306" s="1047">
        <v>88964360</v>
      </c>
      <c r="G306" s="1047">
        <v>44182742.149999999</v>
      </c>
      <c r="H306" s="1054">
        <f t="shared" si="4"/>
        <v>0.66816595001650958</v>
      </c>
      <c r="I306" s="1007"/>
      <c r="AMI306" s="239"/>
      <c r="AMJ306" s="239"/>
    </row>
    <row r="307" spans="1:1025" s="281" customFormat="1" ht="12.75">
      <c r="A307" s="1012" t="s">
        <v>3753</v>
      </c>
      <c r="B307" s="1007" t="s">
        <v>3754</v>
      </c>
      <c r="C307" s="1047">
        <v>161928370</v>
      </c>
      <c r="D307" s="1047">
        <v>430000</v>
      </c>
      <c r="E307" s="1047">
        <v>162358370</v>
      </c>
      <c r="F307" s="1047">
        <v>160433260.69999999</v>
      </c>
      <c r="G307" s="1047">
        <v>1925109.3</v>
      </c>
      <c r="H307" s="1054">
        <f t="shared" si="4"/>
        <v>0.98814283920194557</v>
      </c>
      <c r="I307" s="1007"/>
      <c r="AMI307" s="239"/>
      <c r="AMJ307" s="239"/>
    </row>
    <row r="308" spans="1:1025" s="239" customFormat="1" ht="12.75">
      <c r="A308" s="1012" t="s">
        <v>3755</v>
      </c>
      <c r="B308" s="1007" t="s">
        <v>3756</v>
      </c>
      <c r="C308" s="1047">
        <v>6500000</v>
      </c>
      <c r="D308" s="1047">
        <v>0</v>
      </c>
      <c r="E308" s="1047">
        <v>6500000</v>
      </c>
      <c r="F308" s="1047">
        <v>3915660</v>
      </c>
      <c r="G308" s="1047">
        <v>2584340</v>
      </c>
      <c r="H308" s="1054">
        <f t="shared" si="4"/>
        <v>0.60240923076923081</v>
      </c>
      <c r="I308" s="1007"/>
      <c r="J308" s="267"/>
      <c r="K308" s="267"/>
      <c r="L308" s="267"/>
      <c r="M308" s="267"/>
      <c r="N308" s="267"/>
      <c r="O308" s="267"/>
      <c r="P308" s="267"/>
      <c r="Q308" s="267"/>
      <c r="R308" s="267"/>
      <c r="S308" s="267"/>
      <c r="T308" s="267"/>
      <c r="U308" s="267"/>
      <c r="V308" s="267"/>
      <c r="W308" s="267"/>
      <c r="X308" s="267"/>
      <c r="Y308" s="267"/>
      <c r="Z308" s="267"/>
      <c r="AA308" s="267"/>
      <c r="AB308" s="267"/>
      <c r="AC308" s="267"/>
      <c r="AD308" s="267"/>
      <c r="AE308" s="267"/>
      <c r="AF308" s="267"/>
      <c r="AG308" s="267"/>
      <c r="AH308" s="267"/>
      <c r="AI308" s="267"/>
      <c r="AJ308" s="267"/>
      <c r="AK308" s="267"/>
      <c r="AL308" s="267"/>
      <c r="AM308" s="267"/>
      <c r="AN308" s="267"/>
      <c r="AO308" s="267"/>
      <c r="AP308" s="267"/>
      <c r="AQ308" s="267"/>
      <c r="AR308" s="267"/>
      <c r="AS308" s="267"/>
      <c r="AT308" s="267"/>
      <c r="AU308" s="267"/>
      <c r="AV308" s="267"/>
      <c r="AW308" s="267"/>
      <c r="AX308" s="267"/>
      <c r="AY308" s="267"/>
      <c r="AZ308" s="267"/>
      <c r="BA308" s="267"/>
      <c r="BB308" s="267"/>
      <c r="BC308" s="267"/>
      <c r="BD308" s="267"/>
      <c r="BE308" s="267"/>
      <c r="BF308" s="267"/>
      <c r="BG308" s="267"/>
      <c r="BH308" s="267"/>
      <c r="BI308" s="267"/>
      <c r="BJ308" s="267"/>
      <c r="BK308" s="267"/>
      <c r="BL308" s="267"/>
      <c r="BM308" s="267"/>
      <c r="BN308" s="267"/>
      <c r="BO308" s="267"/>
      <c r="BP308" s="267"/>
      <c r="BQ308" s="267"/>
      <c r="BR308" s="267"/>
      <c r="BS308" s="267"/>
      <c r="BT308" s="267"/>
      <c r="BU308" s="267"/>
      <c r="BV308" s="267"/>
      <c r="BW308" s="267"/>
      <c r="BX308" s="267"/>
      <c r="BY308" s="267"/>
      <c r="BZ308" s="267"/>
      <c r="CA308" s="267"/>
      <c r="CB308" s="267"/>
      <c r="CC308" s="267"/>
      <c r="CD308" s="267"/>
      <c r="CE308" s="267"/>
      <c r="CF308" s="267"/>
      <c r="CG308" s="267"/>
      <c r="CH308" s="267"/>
      <c r="CI308" s="267"/>
      <c r="CJ308" s="267"/>
      <c r="CK308" s="267"/>
      <c r="CL308" s="267"/>
      <c r="CM308" s="267"/>
      <c r="CN308" s="267"/>
      <c r="CO308" s="267"/>
      <c r="CP308" s="267"/>
      <c r="CQ308" s="267"/>
      <c r="CR308" s="267"/>
      <c r="CS308" s="267"/>
      <c r="CT308" s="267"/>
      <c r="CU308" s="267"/>
      <c r="CV308" s="267"/>
      <c r="CW308" s="267"/>
      <c r="CX308" s="267"/>
      <c r="CY308" s="267"/>
      <c r="CZ308" s="267"/>
      <c r="DA308" s="267"/>
      <c r="DB308" s="267"/>
      <c r="DC308" s="267"/>
      <c r="DD308" s="267"/>
      <c r="DE308" s="267"/>
      <c r="DF308" s="267"/>
      <c r="DG308" s="267"/>
      <c r="DH308" s="267"/>
      <c r="DI308" s="267"/>
      <c r="DJ308" s="267"/>
      <c r="DK308" s="267"/>
      <c r="DL308" s="267"/>
      <c r="DM308" s="267"/>
      <c r="DN308" s="267"/>
      <c r="DO308" s="267"/>
      <c r="DP308" s="267"/>
      <c r="DQ308" s="267"/>
      <c r="DR308" s="267"/>
      <c r="DS308" s="267"/>
      <c r="DT308" s="267"/>
      <c r="DU308" s="267"/>
      <c r="DV308" s="267"/>
      <c r="DW308" s="267"/>
      <c r="DX308" s="267"/>
      <c r="DY308" s="267"/>
      <c r="DZ308" s="267"/>
      <c r="EA308" s="267"/>
      <c r="EB308" s="267"/>
      <c r="EC308" s="267"/>
      <c r="ED308" s="267"/>
      <c r="EE308" s="267"/>
      <c r="EF308" s="267"/>
      <c r="EG308" s="267"/>
      <c r="EH308" s="267"/>
      <c r="EI308" s="267"/>
      <c r="EJ308" s="267"/>
      <c r="EK308" s="267"/>
      <c r="EL308" s="267"/>
      <c r="EM308" s="267"/>
      <c r="EN308" s="267"/>
      <c r="EO308" s="267"/>
      <c r="EP308" s="267"/>
      <c r="EQ308" s="267"/>
      <c r="ER308" s="267"/>
      <c r="ES308" s="267"/>
      <c r="ET308" s="267"/>
      <c r="EU308" s="267"/>
      <c r="EV308" s="267"/>
      <c r="EW308" s="267"/>
      <c r="EX308" s="267"/>
      <c r="EY308" s="267"/>
      <c r="EZ308" s="267"/>
      <c r="FA308" s="267"/>
      <c r="FB308" s="267"/>
      <c r="FC308" s="267"/>
      <c r="FD308" s="267"/>
      <c r="FE308" s="267"/>
      <c r="FF308" s="267"/>
      <c r="FG308" s="267"/>
      <c r="FH308" s="267"/>
      <c r="FI308" s="267"/>
      <c r="FJ308" s="267"/>
      <c r="FK308" s="267"/>
      <c r="FL308" s="267"/>
      <c r="FM308" s="267"/>
      <c r="FN308" s="267"/>
      <c r="FO308" s="267"/>
      <c r="FP308" s="267"/>
      <c r="FQ308" s="267"/>
      <c r="FR308" s="267"/>
      <c r="FS308" s="267"/>
      <c r="FT308" s="267"/>
      <c r="FU308" s="267"/>
      <c r="FV308" s="267"/>
      <c r="FW308" s="267"/>
      <c r="FX308" s="267"/>
      <c r="FY308" s="267"/>
      <c r="FZ308" s="267"/>
      <c r="GA308" s="267"/>
      <c r="GB308" s="267"/>
      <c r="GC308" s="267"/>
      <c r="GD308" s="267"/>
      <c r="GE308" s="267"/>
      <c r="GF308" s="267"/>
      <c r="GG308" s="267"/>
      <c r="GH308" s="267"/>
      <c r="GI308" s="267"/>
      <c r="GJ308" s="267"/>
      <c r="GK308" s="267"/>
      <c r="GL308" s="267"/>
      <c r="GM308" s="267"/>
      <c r="GN308" s="267"/>
      <c r="GO308" s="267"/>
      <c r="GP308" s="267"/>
      <c r="GQ308" s="267"/>
      <c r="GR308" s="267"/>
      <c r="GS308" s="267"/>
      <c r="GT308" s="267"/>
      <c r="GU308" s="267"/>
      <c r="GV308" s="267"/>
      <c r="GW308" s="267"/>
      <c r="GX308" s="267"/>
      <c r="GY308" s="267"/>
      <c r="GZ308" s="267"/>
      <c r="HA308" s="267"/>
      <c r="HB308" s="267"/>
      <c r="HC308" s="267"/>
      <c r="HD308" s="267"/>
      <c r="HE308" s="267"/>
      <c r="HF308" s="267"/>
      <c r="HG308" s="267"/>
      <c r="HH308" s="267"/>
      <c r="HI308" s="267"/>
      <c r="HJ308" s="267"/>
      <c r="HK308" s="267"/>
      <c r="HL308" s="267"/>
      <c r="HM308" s="267"/>
      <c r="HN308" s="267"/>
      <c r="HO308" s="267"/>
      <c r="HP308" s="267"/>
      <c r="HQ308" s="267"/>
      <c r="HR308" s="267"/>
      <c r="HS308" s="267"/>
      <c r="HT308" s="267"/>
      <c r="HU308" s="267"/>
      <c r="HV308" s="267"/>
      <c r="HW308" s="267"/>
      <c r="HX308" s="267"/>
      <c r="HY308" s="267"/>
      <c r="HZ308" s="267"/>
      <c r="IA308" s="267"/>
      <c r="IB308" s="267"/>
      <c r="IC308" s="267"/>
      <c r="ID308" s="267"/>
      <c r="IE308" s="267"/>
      <c r="IF308" s="267"/>
      <c r="IG308" s="267"/>
      <c r="IH308" s="267"/>
      <c r="II308" s="267"/>
      <c r="IJ308" s="267"/>
      <c r="IK308" s="267"/>
      <c r="IL308" s="267"/>
      <c r="IM308" s="267"/>
      <c r="IN308" s="267"/>
      <c r="IO308" s="267"/>
      <c r="IP308" s="267"/>
      <c r="IQ308" s="267"/>
      <c r="IR308" s="267"/>
      <c r="IS308" s="267"/>
      <c r="IT308" s="267"/>
      <c r="IU308" s="267"/>
      <c r="IV308" s="267"/>
      <c r="IW308" s="267"/>
      <c r="IX308" s="267"/>
      <c r="IY308" s="267"/>
      <c r="IZ308" s="267"/>
      <c r="JA308" s="267"/>
      <c r="JB308" s="267"/>
      <c r="JC308" s="267"/>
      <c r="JD308" s="267"/>
      <c r="JE308" s="267"/>
      <c r="JF308" s="267"/>
      <c r="JG308" s="267"/>
      <c r="JH308" s="267"/>
      <c r="JI308" s="267"/>
      <c r="JJ308" s="267"/>
      <c r="JK308" s="267"/>
      <c r="JL308" s="267"/>
      <c r="JM308" s="267"/>
      <c r="JN308" s="267"/>
      <c r="JO308" s="267"/>
      <c r="JP308" s="267"/>
      <c r="JQ308" s="267"/>
      <c r="JR308" s="267"/>
      <c r="JS308" s="267"/>
      <c r="JT308" s="267"/>
      <c r="JU308" s="267"/>
      <c r="JV308" s="267"/>
      <c r="JW308" s="267"/>
      <c r="JX308" s="267"/>
      <c r="JY308" s="267"/>
      <c r="JZ308" s="267"/>
      <c r="KA308" s="267"/>
      <c r="KB308" s="267"/>
      <c r="KC308" s="267"/>
      <c r="KD308" s="267"/>
      <c r="KE308" s="267"/>
      <c r="KF308" s="267"/>
      <c r="KG308" s="267"/>
      <c r="KH308" s="267"/>
      <c r="KI308" s="267"/>
      <c r="KJ308" s="267"/>
      <c r="KK308" s="267"/>
      <c r="KL308" s="267"/>
      <c r="KM308" s="267"/>
      <c r="KN308" s="267"/>
      <c r="KO308" s="267"/>
      <c r="KP308" s="267"/>
      <c r="KQ308" s="267"/>
      <c r="KR308" s="267"/>
      <c r="KS308" s="267"/>
      <c r="KT308" s="267"/>
      <c r="KU308" s="267"/>
      <c r="KV308" s="267"/>
      <c r="KW308" s="267"/>
      <c r="KX308" s="267"/>
      <c r="KY308" s="267"/>
      <c r="KZ308" s="267"/>
      <c r="LA308" s="267"/>
      <c r="LB308" s="267"/>
      <c r="LC308" s="267"/>
      <c r="LD308" s="267"/>
      <c r="LE308" s="267"/>
      <c r="LF308" s="267"/>
      <c r="LG308" s="267"/>
      <c r="LH308" s="267"/>
      <c r="LI308" s="267"/>
      <c r="LJ308" s="267"/>
      <c r="LK308" s="267"/>
      <c r="LL308" s="267"/>
      <c r="LM308" s="267"/>
      <c r="LN308" s="267"/>
      <c r="LO308" s="267"/>
      <c r="LP308" s="267"/>
      <c r="LQ308" s="267"/>
      <c r="LR308" s="267"/>
      <c r="LS308" s="267"/>
      <c r="LT308" s="267"/>
      <c r="LU308" s="267"/>
      <c r="LV308" s="267"/>
      <c r="LW308" s="267"/>
      <c r="LX308" s="267"/>
      <c r="LY308" s="267"/>
      <c r="LZ308" s="267"/>
      <c r="MA308" s="267"/>
      <c r="MB308" s="267"/>
      <c r="MC308" s="267"/>
      <c r="MD308" s="267"/>
      <c r="ME308" s="267"/>
      <c r="MF308" s="267"/>
      <c r="MG308" s="267"/>
      <c r="MH308" s="267"/>
      <c r="MI308" s="267"/>
      <c r="MJ308" s="267"/>
      <c r="MK308" s="267"/>
      <c r="ML308" s="267"/>
      <c r="MM308" s="267"/>
      <c r="MN308" s="267"/>
      <c r="MO308" s="267"/>
      <c r="MP308" s="267"/>
      <c r="MQ308" s="267"/>
      <c r="MR308" s="267"/>
      <c r="MS308" s="267"/>
      <c r="MT308" s="267"/>
      <c r="MU308" s="267"/>
      <c r="MV308" s="267"/>
      <c r="MW308" s="267"/>
      <c r="MX308" s="267"/>
      <c r="MY308" s="267"/>
      <c r="MZ308" s="267"/>
      <c r="NA308" s="267"/>
      <c r="NB308" s="267"/>
      <c r="NC308" s="267"/>
      <c r="ND308" s="267"/>
      <c r="NE308" s="267"/>
      <c r="NF308" s="267"/>
      <c r="NG308" s="267"/>
      <c r="NH308" s="267"/>
      <c r="NI308" s="267"/>
      <c r="NJ308" s="267"/>
      <c r="NK308" s="267"/>
      <c r="NL308" s="267"/>
      <c r="NM308" s="267"/>
      <c r="NN308" s="267"/>
      <c r="NO308" s="267"/>
      <c r="NP308" s="267"/>
      <c r="NQ308" s="267"/>
      <c r="NR308" s="267"/>
      <c r="NS308" s="267"/>
      <c r="NT308" s="267"/>
      <c r="NU308" s="267"/>
      <c r="NV308" s="267"/>
      <c r="NW308" s="267"/>
      <c r="NX308" s="267"/>
      <c r="NY308" s="267"/>
      <c r="NZ308" s="267"/>
      <c r="OA308" s="267"/>
      <c r="OB308" s="267"/>
      <c r="OC308" s="267"/>
      <c r="OD308" s="267"/>
      <c r="OE308" s="267"/>
      <c r="OF308" s="267"/>
      <c r="OG308" s="267"/>
      <c r="OH308" s="267"/>
      <c r="OI308" s="267"/>
      <c r="OJ308" s="267"/>
      <c r="OK308" s="267"/>
      <c r="OL308" s="267"/>
      <c r="OM308" s="267"/>
      <c r="ON308" s="267"/>
      <c r="OO308" s="267"/>
      <c r="OP308" s="267"/>
      <c r="OQ308" s="267"/>
      <c r="OR308" s="267"/>
      <c r="OS308" s="267"/>
      <c r="OT308" s="267"/>
      <c r="OU308" s="267"/>
      <c r="OV308" s="267"/>
      <c r="OW308" s="267"/>
      <c r="OX308" s="267"/>
      <c r="OY308" s="267"/>
      <c r="OZ308" s="267"/>
      <c r="PA308" s="267"/>
      <c r="PB308" s="267"/>
      <c r="PC308" s="267"/>
      <c r="PD308" s="267"/>
      <c r="PE308" s="267"/>
      <c r="PF308" s="267"/>
      <c r="PG308" s="267"/>
      <c r="PH308" s="267"/>
      <c r="PI308" s="267"/>
      <c r="PJ308" s="267"/>
      <c r="PK308" s="267"/>
      <c r="PL308" s="267"/>
      <c r="PM308" s="267"/>
      <c r="PN308" s="267"/>
      <c r="PO308" s="267"/>
      <c r="PP308" s="267"/>
      <c r="PQ308" s="267"/>
      <c r="PR308" s="267"/>
      <c r="PS308" s="267"/>
      <c r="PT308" s="267"/>
      <c r="PU308" s="267"/>
      <c r="PV308" s="267"/>
      <c r="PW308" s="267"/>
      <c r="PX308" s="267"/>
      <c r="PY308" s="267"/>
      <c r="PZ308" s="267"/>
      <c r="QA308" s="267"/>
      <c r="QB308" s="267"/>
      <c r="QC308" s="267"/>
      <c r="QD308" s="267"/>
      <c r="QE308" s="267"/>
      <c r="QF308" s="267"/>
      <c r="QG308" s="267"/>
      <c r="QH308" s="267"/>
      <c r="QI308" s="267"/>
      <c r="QJ308" s="267"/>
      <c r="QK308" s="267"/>
      <c r="QL308" s="267"/>
      <c r="QM308" s="267"/>
      <c r="QN308" s="267"/>
      <c r="QO308" s="267"/>
      <c r="QP308" s="267"/>
      <c r="QQ308" s="267"/>
      <c r="QR308" s="267"/>
      <c r="QS308" s="267"/>
      <c r="QT308" s="267"/>
      <c r="QU308" s="267"/>
      <c r="QV308" s="267"/>
      <c r="QW308" s="267"/>
      <c r="QX308" s="267"/>
      <c r="QY308" s="267"/>
      <c r="QZ308" s="267"/>
      <c r="RA308" s="267"/>
      <c r="RB308" s="267"/>
      <c r="RC308" s="267"/>
      <c r="RD308" s="267"/>
      <c r="RE308" s="267"/>
      <c r="RF308" s="267"/>
      <c r="RG308" s="267"/>
      <c r="RH308" s="267"/>
      <c r="RI308" s="267"/>
      <c r="RJ308" s="267"/>
      <c r="RK308" s="267"/>
      <c r="RL308" s="267"/>
      <c r="RM308" s="267"/>
      <c r="RN308" s="267"/>
      <c r="RO308" s="267"/>
      <c r="RP308" s="267"/>
      <c r="RQ308" s="267"/>
      <c r="RR308" s="267"/>
      <c r="RS308" s="267"/>
      <c r="RT308" s="267"/>
      <c r="RU308" s="267"/>
      <c r="RV308" s="267"/>
      <c r="RW308" s="267"/>
      <c r="RX308" s="267"/>
      <c r="RY308" s="267"/>
      <c r="RZ308" s="267"/>
      <c r="SA308" s="267"/>
      <c r="SB308" s="267"/>
      <c r="SC308" s="267"/>
      <c r="SD308" s="267"/>
      <c r="SE308" s="267"/>
      <c r="SF308" s="267"/>
      <c r="SG308" s="267"/>
      <c r="SH308" s="267"/>
      <c r="SI308" s="267"/>
      <c r="SJ308" s="267"/>
      <c r="SK308" s="267"/>
      <c r="SL308" s="267"/>
      <c r="SM308" s="267"/>
      <c r="SN308" s="267"/>
      <c r="SO308" s="267"/>
      <c r="SP308" s="267"/>
      <c r="SQ308" s="267"/>
      <c r="SR308" s="267"/>
      <c r="SS308" s="267"/>
      <c r="ST308" s="267"/>
      <c r="SU308" s="267"/>
      <c r="SV308" s="267"/>
      <c r="SW308" s="267"/>
      <c r="SX308" s="267"/>
      <c r="SY308" s="267"/>
      <c r="SZ308" s="267"/>
      <c r="TA308" s="267"/>
      <c r="TB308" s="267"/>
      <c r="TC308" s="267"/>
      <c r="TD308" s="267"/>
      <c r="TE308" s="267"/>
      <c r="TF308" s="267"/>
      <c r="TG308" s="267"/>
      <c r="TH308" s="267"/>
      <c r="TI308" s="267"/>
      <c r="TJ308" s="267"/>
      <c r="TK308" s="267"/>
      <c r="TL308" s="267"/>
      <c r="TM308" s="267"/>
      <c r="TN308" s="267"/>
      <c r="TO308" s="267"/>
      <c r="TP308" s="267"/>
      <c r="TQ308" s="267"/>
      <c r="TR308" s="267"/>
      <c r="TS308" s="267"/>
      <c r="TT308" s="267"/>
      <c r="TU308" s="267"/>
      <c r="TV308" s="267"/>
      <c r="TW308" s="267"/>
      <c r="TX308" s="267"/>
      <c r="TY308" s="267"/>
      <c r="TZ308" s="267"/>
      <c r="UA308" s="267"/>
      <c r="UB308" s="267"/>
      <c r="UC308" s="267"/>
      <c r="UD308" s="267"/>
      <c r="UE308" s="267"/>
      <c r="UF308" s="267"/>
      <c r="UG308" s="267"/>
      <c r="UH308" s="267"/>
      <c r="UI308" s="267"/>
      <c r="UJ308" s="267"/>
      <c r="UK308" s="267"/>
      <c r="UL308" s="267"/>
      <c r="UM308" s="267"/>
      <c r="UN308" s="267"/>
      <c r="UO308" s="267"/>
      <c r="UP308" s="267"/>
      <c r="UQ308" s="267"/>
      <c r="UR308" s="267"/>
      <c r="US308" s="267"/>
      <c r="UT308" s="267"/>
      <c r="UU308" s="267"/>
      <c r="UV308" s="267"/>
      <c r="UW308" s="267"/>
      <c r="UX308" s="267"/>
      <c r="UY308" s="267"/>
      <c r="UZ308" s="267"/>
      <c r="VA308" s="267"/>
      <c r="VB308" s="267"/>
      <c r="VC308" s="267"/>
      <c r="VD308" s="267"/>
      <c r="VE308" s="267"/>
      <c r="VF308" s="267"/>
      <c r="VG308" s="267"/>
      <c r="VH308" s="267"/>
      <c r="VI308" s="267"/>
      <c r="VJ308" s="267"/>
      <c r="VK308" s="267"/>
      <c r="VL308" s="267"/>
      <c r="VM308" s="267"/>
      <c r="VN308" s="267"/>
      <c r="VO308" s="267"/>
      <c r="VP308" s="267"/>
      <c r="VQ308" s="267"/>
      <c r="VR308" s="267"/>
      <c r="VS308" s="267"/>
      <c r="VT308" s="267"/>
      <c r="VU308" s="267"/>
      <c r="VV308" s="267"/>
      <c r="VW308" s="267"/>
      <c r="VX308" s="267"/>
      <c r="VY308" s="267"/>
      <c r="VZ308" s="267"/>
      <c r="WA308" s="267"/>
      <c r="WB308" s="267"/>
      <c r="WC308" s="267"/>
      <c r="WD308" s="267"/>
      <c r="WE308" s="267"/>
      <c r="WF308" s="267"/>
      <c r="WG308" s="267"/>
      <c r="WH308" s="267"/>
      <c r="WI308" s="267"/>
      <c r="WJ308" s="267"/>
      <c r="WK308" s="267"/>
      <c r="WL308" s="267"/>
      <c r="WM308" s="267"/>
      <c r="WN308" s="267"/>
      <c r="WO308" s="267"/>
      <c r="WP308" s="267"/>
      <c r="WQ308" s="267"/>
      <c r="WR308" s="267"/>
      <c r="WS308" s="267"/>
      <c r="WT308" s="267"/>
      <c r="WU308" s="267"/>
      <c r="WV308" s="267"/>
      <c r="WW308" s="267"/>
      <c r="WX308" s="267"/>
      <c r="WY308" s="267"/>
      <c r="WZ308" s="267"/>
      <c r="XA308" s="267"/>
      <c r="XB308" s="267"/>
      <c r="XC308" s="267"/>
      <c r="XD308" s="267"/>
      <c r="XE308" s="267"/>
      <c r="XF308" s="267"/>
      <c r="XG308" s="267"/>
      <c r="XH308" s="267"/>
      <c r="XI308" s="267"/>
      <c r="XJ308" s="267"/>
      <c r="XK308" s="267"/>
      <c r="XL308" s="267"/>
      <c r="XM308" s="267"/>
      <c r="XN308" s="267"/>
      <c r="XO308" s="267"/>
      <c r="XP308" s="267"/>
      <c r="XQ308" s="267"/>
      <c r="XR308" s="267"/>
      <c r="XS308" s="267"/>
      <c r="XT308" s="267"/>
      <c r="XU308" s="267"/>
      <c r="XV308" s="267"/>
      <c r="XW308" s="267"/>
      <c r="XX308" s="267"/>
      <c r="XY308" s="267"/>
      <c r="XZ308" s="267"/>
      <c r="YA308" s="267"/>
      <c r="YB308" s="267"/>
      <c r="YC308" s="267"/>
      <c r="YD308" s="267"/>
      <c r="YE308" s="267"/>
      <c r="YF308" s="267"/>
      <c r="YG308" s="267"/>
      <c r="YH308" s="267"/>
      <c r="YI308" s="267"/>
      <c r="YJ308" s="267"/>
      <c r="YK308" s="267"/>
      <c r="YL308" s="267"/>
      <c r="YM308" s="267"/>
      <c r="YN308" s="267"/>
      <c r="YO308" s="267"/>
      <c r="YP308" s="267"/>
      <c r="YQ308" s="267"/>
      <c r="YR308" s="267"/>
      <c r="YS308" s="267"/>
      <c r="YT308" s="267"/>
      <c r="YU308" s="267"/>
      <c r="YV308" s="267"/>
      <c r="YW308" s="267"/>
      <c r="YX308" s="267"/>
      <c r="YY308" s="267"/>
      <c r="YZ308" s="267"/>
      <c r="ZA308" s="267"/>
      <c r="ZB308" s="267"/>
      <c r="ZC308" s="267"/>
      <c r="ZD308" s="267"/>
      <c r="ZE308" s="267"/>
      <c r="ZF308" s="267"/>
      <c r="ZG308" s="267"/>
      <c r="ZH308" s="267"/>
      <c r="ZI308" s="267"/>
      <c r="ZJ308" s="267"/>
      <c r="ZK308" s="267"/>
      <c r="ZL308" s="267"/>
      <c r="ZM308" s="267"/>
      <c r="ZN308" s="267"/>
      <c r="ZO308" s="267"/>
      <c r="ZP308" s="267"/>
      <c r="ZQ308" s="267"/>
      <c r="ZR308" s="267"/>
      <c r="ZS308" s="267"/>
      <c r="ZT308" s="267"/>
      <c r="ZU308" s="267"/>
      <c r="ZV308" s="267"/>
      <c r="ZW308" s="267"/>
      <c r="ZX308" s="267"/>
      <c r="ZY308" s="267"/>
      <c r="ZZ308" s="267"/>
      <c r="AAA308" s="267"/>
      <c r="AAB308" s="267"/>
      <c r="AAC308" s="267"/>
      <c r="AAD308" s="267"/>
      <c r="AAE308" s="267"/>
      <c r="AAF308" s="267"/>
      <c r="AAG308" s="267"/>
      <c r="AAH308" s="267"/>
      <c r="AAI308" s="267"/>
      <c r="AAJ308" s="267"/>
      <c r="AAK308" s="267"/>
      <c r="AAL308" s="267"/>
      <c r="AAM308" s="267"/>
      <c r="AAN308" s="267"/>
      <c r="AAO308" s="267"/>
      <c r="AAP308" s="267"/>
      <c r="AAQ308" s="267"/>
      <c r="AAR308" s="267"/>
      <c r="AAS308" s="267"/>
      <c r="AAT308" s="267"/>
      <c r="AAU308" s="267"/>
      <c r="AAV308" s="267"/>
      <c r="AAW308" s="267"/>
      <c r="AAX308" s="267"/>
      <c r="AAY308" s="267"/>
      <c r="AAZ308" s="267"/>
      <c r="ABA308" s="267"/>
      <c r="ABB308" s="267"/>
      <c r="ABC308" s="267"/>
      <c r="ABD308" s="267"/>
      <c r="ABE308" s="267"/>
      <c r="ABF308" s="267"/>
      <c r="ABG308" s="267"/>
      <c r="ABH308" s="267"/>
      <c r="ABI308" s="267"/>
      <c r="ABJ308" s="267"/>
      <c r="ABK308" s="267"/>
      <c r="ABL308" s="267"/>
      <c r="ABM308" s="267"/>
      <c r="ABN308" s="267"/>
      <c r="ABO308" s="267"/>
      <c r="ABP308" s="267"/>
      <c r="ABQ308" s="267"/>
      <c r="ABR308" s="267"/>
      <c r="ABS308" s="267"/>
      <c r="ABT308" s="267"/>
      <c r="ABU308" s="267"/>
      <c r="ABV308" s="267"/>
      <c r="ABW308" s="267"/>
      <c r="ABX308" s="267"/>
      <c r="ABY308" s="267"/>
      <c r="ABZ308" s="267"/>
      <c r="ACA308" s="267"/>
      <c r="ACB308" s="267"/>
      <c r="ACC308" s="267"/>
      <c r="ACD308" s="267"/>
      <c r="ACE308" s="267"/>
      <c r="ACF308" s="267"/>
      <c r="ACG308" s="267"/>
      <c r="ACH308" s="267"/>
      <c r="ACI308" s="267"/>
      <c r="ACJ308" s="267"/>
      <c r="ACK308" s="267"/>
      <c r="ACL308" s="267"/>
      <c r="ACM308" s="267"/>
      <c r="ACN308" s="267"/>
      <c r="ACO308" s="267"/>
      <c r="ACP308" s="267"/>
      <c r="ACQ308" s="267"/>
      <c r="ACR308" s="267"/>
      <c r="ACS308" s="267"/>
      <c r="ACT308" s="267"/>
      <c r="ACU308" s="267"/>
      <c r="ACV308" s="267"/>
      <c r="ACW308" s="267"/>
      <c r="ACX308" s="267"/>
      <c r="ACY308" s="267"/>
      <c r="ACZ308" s="267"/>
      <c r="ADA308" s="267"/>
      <c r="ADB308" s="267"/>
      <c r="ADC308" s="267"/>
      <c r="ADD308" s="267"/>
      <c r="ADE308" s="267"/>
      <c r="ADF308" s="267"/>
      <c r="ADG308" s="267"/>
      <c r="ADH308" s="267"/>
      <c r="ADI308" s="267"/>
      <c r="ADJ308" s="267"/>
      <c r="ADK308" s="267"/>
      <c r="ADL308" s="267"/>
      <c r="ADM308" s="267"/>
      <c r="ADN308" s="267"/>
      <c r="ADO308" s="267"/>
      <c r="ADP308" s="267"/>
      <c r="ADQ308" s="267"/>
      <c r="ADR308" s="267"/>
      <c r="ADS308" s="267"/>
      <c r="ADT308" s="267"/>
      <c r="ADU308" s="267"/>
      <c r="ADV308" s="267"/>
      <c r="ADW308" s="267"/>
      <c r="ADX308" s="267"/>
      <c r="ADY308" s="267"/>
      <c r="ADZ308" s="267"/>
      <c r="AEA308" s="267"/>
      <c r="AEB308" s="267"/>
      <c r="AEC308" s="267"/>
      <c r="AED308" s="267"/>
      <c r="AEE308" s="267"/>
      <c r="AEF308" s="267"/>
      <c r="AEG308" s="267"/>
      <c r="AEH308" s="267"/>
      <c r="AEI308" s="267"/>
      <c r="AEJ308" s="267"/>
      <c r="AEK308" s="267"/>
      <c r="AEL308" s="267"/>
      <c r="AEM308" s="267"/>
      <c r="AEN308" s="267"/>
      <c r="AEO308" s="267"/>
      <c r="AEP308" s="267"/>
      <c r="AEQ308" s="267"/>
      <c r="AER308" s="267"/>
      <c r="AES308" s="267"/>
      <c r="AET308" s="267"/>
      <c r="AEU308" s="267"/>
      <c r="AEV308" s="267"/>
      <c r="AEW308" s="267"/>
      <c r="AEX308" s="267"/>
      <c r="AEY308" s="267"/>
      <c r="AEZ308" s="267"/>
      <c r="AFA308" s="267"/>
      <c r="AFB308" s="267"/>
      <c r="AFC308" s="267"/>
      <c r="AFD308" s="267"/>
      <c r="AFE308" s="267"/>
      <c r="AFF308" s="267"/>
      <c r="AFG308" s="267"/>
      <c r="AFH308" s="267"/>
      <c r="AFI308" s="267"/>
      <c r="AFJ308" s="267"/>
      <c r="AFK308" s="267"/>
      <c r="AFL308" s="267"/>
      <c r="AFM308" s="267"/>
      <c r="AFN308" s="267"/>
      <c r="AFO308" s="267"/>
      <c r="AFP308" s="267"/>
      <c r="AFQ308" s="267"/>
      <c r="AFR308" s="267"/>
      <c r="AFS308" s="267"/>
      <c r="AFT308" s="267"/>
      <c r="AFU308" s="267"/>
      <c r="AFV308" s="267"/>
      <c r="AFW308" s="267"/>
      <c r="AFX308" s="267"/>
      <c r="AFY308" s="267"/>
      <c r="AFZ308" s="267"/>
      <c r="AGA308" s="267"/>
      <c r="AGB308" s="267"/>
      <c r="AGC308" s="267"/>
      <c r="AGD308" s="267"/>
      <c r="AGE308" s="267"/>
      <c r="AGF308" s="267"/>
      <c r="AGG308" s="267"/>
      <c r="AGH308" s="267"/>
      <c r="AGI308" s="267"/>
      <c r="AGJ308" s="267"/>
      <c r="AGK308" s="267"/>
      <c r="AGL308" s="267"/>
      <c r="AGM308" s="267"/>
      <c r="AGN308" s="267"/>
      <c r="AGO308" s="267"/>
      <c r="AGP308" s="267"/>
      <c r="AGQ308" s="267"/>
      <c r="AGR308" s="267"/>
      <c r="AGS308" s="267"/>
      <c r="AGT308" s="267"/>
      <c r="AGU308" s="267"/>
      <c r="AGV308" s="267"/>
      <c r="AGW308" s="267"/>
      <c r="AGX308" s="267"/>
      <c r="AGY308" s="267"/>
      <c r="AGZ308" s="267"/>
      <c r="AHA308" s="267"/>
      <c r="AHB308" s="267"/>
      <c r="AHC308" s="267"/>
      <c r="AHD308" s="267"/>
      <c r="AHE308" s="267"/>
      <c r="AHF308" s="267"/>
      <c r="AHG308" s="267"/>
      <c r="AHH308" s="267"/>
      <c r="AHI308" s="267"/>
      <c r="AHJ308" s="267"/>
      <c r="AHK308" s="267"/>
      <c r="AHL308" s="267"/>
      <c r="AHM308" s="267"/>
      <c r="AHN308" s="267"/>
      <c r="AHO308" s="267"/>
      <c r="AHP308" s="267"/>
      <c r="AHQ308" s="267"/>
      <c r="AHR308" s="267"/>
      <c r="AHS308" s="267"/>
      <c r="AHT308" s="267"/>
      <c r="AHU308" s="267"/>
      <c r="AHV308" s="267"/>
      <c r="AHW308" s="267"/>
      <c r="AHX308" s="267"/>
      <c r="AHY308" s="267"/>
      <c r="AHZ308" s="267"/>
      <c r="AIA308" s="267"/>
      <c r="AIB308" s="267"/>
      <c r="AIC308" s="267"/>
      <c r="AID308" s="267"/>
      <c r="AIE308" s="267"/>
      <c r="AIF308" s="267"/>
      <c r="AIG308" s="267"/>
      <c r="AIH308" s="267"/>
      <c r="AII308" s="267"/>
      <c r="AIJ308" s="267"/>
      <c r="AIK308" s="267"/>
      <c r="AIL308" s="267"/>
      <c r="AIM308" s="267"/>
      <c r="AIN308" s="267"/>
      <c r="AIO308" s="267"/>
      <c r="AIP308" s="267"/>
      <c r="AIQ308" s="267"/>
      <c r="AIR308" s="267"/>
      <c r="AIS308" s="267"/>
      <c r="AIT308" s="267"/>
      <c r="AIU308" s="267"/>
      <c r="AIV308" s="267"/>
      <c r="AIW308" s="267"/>
      <c r="AIX308" s="267"/>
      <c r="AIY308" s="267"/>
      <c r="AIZ308" s="267"/>
      <c r="AJA308" s="267"/>
      <c r="AJB308" s="267"/>
      <c r="AJC308" s="267"/>
      <c r="AJD308" s="267"/>
      <c r="AJE308" s="267"/>
      <c r="AJF308" s="267"/>
      <c r="AJG308" s="267"/>
      <c r="AJH308" s="267"/>
      <c r="AJI308" s="267"/>
      <c r="AJJ308" s="267"/>
      <c r="AJK308" s="267"/>
      <c r="AJL308" s="267"/>
      <c r="AJM308" s="267"/>
      <c r="AJN308" s="267"/>
      <c r="AJO308" s="267"/>
      <c r="AJP308" s="267"/>
      <c r="AJQ308" s="267"/>
      <c r="AJR308" s="267"/>
      <c r="AJS308" s="267"/>
      <c r="AJT308" s="267"/>
      <c r="AJU308" s="267"/>
      <c r="AJV308" s="267"/>
      <c r="AJW308" s="267"/>
      <c r="AJX308" s="267"/>
      <c r="AJY308" s="267"/>
      <c r="AJZ308" s="267"/>
      <c r="AKA308" s="267"/>
      <c r="AKB308" s="267"/>
      <c r="AKC308" s="267"/>
      <c r="AKD308" s="267"/>
      <c r="AKE308" s="267"/>
      <c r="AKF308" s="267"/>
      <c r="AKG308" s="267"/>
      <c r="AKH308" s="267"/>
      <c r="AKI308" s="267"/>
      <c r="AKJ308" s="267"/>
      <c r="AKK308" s="267"/>
      <c r="AKL308" s="267"/>
      <c r="AKM308" s="267"/>
      <c r="AKN308" s="267"/>
      <c r="AKO308" s="267"/>
      <c r="AKP308" s="267"/>
      <c r="AKQ308" s="267"/>
      <c r="AKR308" s="267"/>
      <c r="AKS308" s="267"/>
      <c r="AKT308" s="267"/>
      <c r="AKU308" s="267"/>
      <c r="AKV308" s="267"/>
      <c r="AKW308" s="267"/>
      <c r="AKX308" s="267"/>
      <c r="AKY308" s="267"/>
      <c r="AKZ308" s="267"/>
      <c r="ALA308" s="267"/>
      <c r="ALB308" s="267"/>
      <c r="ALC308" s="267"/>
      <c r="ALD308" s="267"/>
      <c r="ALE308" s="267"/>
      <c r="ALF308" s="267"/>
      <c r="ALG308" s="267"/>
      <c r="ALH308" s="267"/>
      <c r="ALI308" s="267"/>
      <c r="ALJ308" s="267"/>
      <c r="ALK308" s="267"/>
      <c r="ALL308" s="267"/>
      <c r="ALM308" s="267"/>
      <c r="ALN308" s="267"/>
      <c r="ALO308" s="267"/>
      <c r="ALP308" s="267"/>
      <c r="ALQ308" s="267"/>
      <c r="ALR308" s="267"/>
      <c r="ALS308" s="267"/>
      <c r="ALT308" s="267"/>
      <c r="ALU308" s="267"/>
      <c r="ALV308" s="267"/>
      <c r="ALW308" s="267"/>
      <c r="ALX308" s="267"/>
      <c r="ALY308" s="267"/>
      <c r="ALZ308" s="267"/>
      <c r="AMA308" s="267"/>
      <c r="AMB308" s="267"/>
      <c r="AMC308" s="267"/>
      <c r="AMD308" s="267"/>
      <c r="AME308" s="267"/>
      <c r="AMF308" s="267"/>
      <c r="AMG308" s="267"/>
      <c r="AMH308" s="267"/>
    </row>
    <row r="309" spans="1:1025" s="239" customFormat="1" ht="12.75">
      <c r="A309" s="1055" t="s">
        <v>2567</v>
      </c>
      <c r="B309" s="1007" t="s">
        <v>2568</v>
      </c>
      <c r="C309" s="1047">
        <v>1500000</v>
      </c>
      <c r="D309" s="1047">
        <v>-1300000</v>
      </c>
      <c r="E309" s="1047">
        <v>200000</v>
      </c>
      <c r="F309" s="1047">
        <v>125950.39999999999</v>
      </c>
      <c r="G309" s="1047">
        <v>74049.600000000006</v>
      </c>
      <c r="H309" s="1054">
        <f t="shared" si="4"/>
        <v>0.62975199999999998</v>
      </c>
      <c r="I309" s="1007"/>
      <c r="J309" s="267"/>
      <c r="K309" s="267"/>
      <c r="L309" s="267"/>
      <c r="M309" s="267"/>
      <c r="N309" s="267"/>
      <c r="O309" s="267"/>
      <c r="P309" s="267"/>
      <c r="Q309" s="267"/>
      <c r="R309" s="267"/>
      <c r="S309" s="267"/>
      <c r="T309" s="267"/>
      <c r="U309" s="267"/>
      <c r="V309" s="267"/>
      <c r="W309" s="267"/>
      <c r="X309" s="267"/>
      <c r="Y309" s="267"/>
      <c r="Z309" s="267"/>
      <c r="AA309" s="267"/>
      <c r="AB309" s="267"/>
      <c r="AC309" s="267"/>
      <c r="AD309" s="267"/>
      <c r="AE309" s="267"/>
      <c r="AF309" s="267"/>
      <c r="AG309" s="267"/>
      <c r="AH309" s="267"/>
      <c r="AI309" s="267"/>
      <c r="AJ309" s="267"/>
      <c r="AK309" s="267"/>
      <c r="AL309" s="267"/>
      <c r="AM309" s="267"/>
      <c r="AN309" s="267"/>
      <c r="AO309" s="267"/>
      <c r="AP309" s="267"/>
      <c r="AQ309" s="267"/>
      <c r="AR309" s="267"/>
      <c r="AS309" s="267"/>
      <c r="AT309" s="267"/>
      <c r="AU309" s="267"/>
      <c r="AV309" s="267"/>
      <c r="AW309" s="267"/>
      <c r="AX309" s="267"/>
      <c r="AY309" s="267"/>
      <c r="AZ309" s="267"/>
      <c r="BA309" s="267"/>
      <c r="BB309" s="267"/>
      <c r="BC309" s="267"/>
      <c r="BD309" s="267"/>
      <c r="BE309" s="267"/>
      <c r="BF309" s="267"/>
      <c r="BG309" s="267"/>
      <c r="BH309" s="267"/>
      <c r="BI309" s="267"/>
      <c r="BJ309" s="267"/>
      <c r="BK309" s="267"/>
      <c r="BL309" s="267"/>
      <c r="BM309" s="267"/>
      <c r="BN309" s="267"/>
      <c r="BO309" s="267"/>
      <c r="BP309" s="267"/>
      <c r="BQ309" s="267"/>
      <c r="BR309" s="267"/>
      <c r="BS309" s="267"/>
      <c r="BT309" s="267"/>
      <c r="BU309" s="267"/>
      <c r="BV309" s="267"/>
      <c r="BW309" s="267"/>
      <c r="BX309" s="267"/>
      <c r="BY309" s="267"/>
      <c r="BZ309" s="267"/>
      <c r="CA309" s="267"/>
      <c r="CB309" s="267"/>
      <c r="CC309" s="267"/>
      <c r="CD309" s="267"/>
      <c r="CE309" s="267"/>
      <c r="CF309" s="267"/>
      <c r="CG309" s="267"/>
      <c r="CH309" s="267"/>
      <c r="CI309" s="267"/>
      <c r="CJ309" s="267"/>
      <c r="CK309" s="267"/>
      <c r="CL309" s="267"/>
      <c r="CM309" s="267"/>
      <c r="CN309" s="267"/>
      <c r="CO309" s="267"/>
      <c r="CP309" s="267"/>
      <c r="CQ309" s="267"/>
      <c r="CR309" s="267"/>
      <c r="CS309" s="267"/>
      <c r="CT309" s="267"/>
      <c r="CU309" s="267"/>
      <c r="CV309" s="267"/>
      <c r="CW309" s="267"/>
      <c r="CX309" s="267"/>
      <c r="CY309" s="267"/>
      <c r="CZ309" s="267"/>
      <c r="DA309" s="267"/>
      <c r="DB309" s="267"/>
      <c r="DC309" s="267"/>
      <c r="DD309" s="267"/>
      <c r="DE309" s="267"/>
      <c r="DF309" s="267"/>
      <c r="DG309" s="267"/>
      <c r="DH309" s="267"/>
      <c r="DI309" s="267"/>
      <c r="DJ309" s="267"/>
      <c r="DK309" s="267"/>
      <c r="DL309" s="267"/>
      <c r="DM309" s="267"/>
      <c r="DN309" s="267"/>
      <c r="DO309" s="267"/>
      <c r="DP309" s="267"/>
      <c r="DQ309" s="267"/>
      <c r="DR309" s="267"/>
      <c r="DS309" s="267"/>
      <c r="DT309" s="267"/>
      <c r="DU309" s="267"/>
      <c r="DV309" s="267"/>
      <c r="DW309" s="267"/>
      <c r="DX309" s="267"/>
      <c r="DY309" s="267"/>
      <c r="DZ309" s="267"/>
      <c r="EA309" s="267"/>
      <c r="EB309" s="267"/>
      <c r="EC309" s="267"/>
      <c r="ED309" s="267"/>
      <c r="EE309" s="267"/>
      <c r="EF309" s="267"/>
      <c r="EG309" s="267"/>
      <c r="EH309" s="267"/>
      <c r="EI309" s="267"/>
      <c r="EJ309" s="267"/>
      <c r="EK309" s="267"/>
      <c r="EL309" s="267"/>
      <c r="EM309" s="267"/>
      <c r="EN309" s="267"/>
      <c r="EO309" s="267"/>
      <c r="EP309" s="267"/>
      <c r="EQ309" s="267"/>
      <c r="ER309" s="267"/>
      <c r="ES309" s="267"/>
      <c r="ET309" s="267"/>
      <c r="EU309" s="267"/>
      <c r="EV309" s="267"/>
      <c r="EW309" s="267"/>
      <c r="EX309" s="267"/>
      <c r="EY309" s="267"/>
      <c r="EZ309" s="267"/>
      <c r="FA309" s="267"/>
      <c r="FB309" s="267"/>
      <c r="FC309" s="267"/>
      <c r="FD309" s="267"/>
      <c r="FE309" s="267"/>
      <c r="FF309" s="267"/>
      <c r="FG309" s="267"/>
      <c r="FH309" s="267"/>
      <c r="FI309" s="267"/>
      <c r="FJ309" s="267"/>
      <c r="FK309" s="267"/>
      <c r="FL309" s="267"/>
      <c r="FM309" s="267"/>
      <c r="FN309" s="267"/>
      <c r="FO309" s="267"/>
      <c r="FP309" s="267"/>
      <c r="FQ309" s="267"/>
      <c r="FR309" s="267"/>
      <c r="FS309" s="267"/>
      <c r="FT309" s="267"/>
      <c r="FU309" s="267"/>
      <c r="FV309" s="267"/>
      <c r="FW309" s="267"/>
      <c r="FX309" s="267"/>
      <c r="FY309" s="267"/>
      <c r="FZ309" s="267"/>
      <c r="GA309" s="267"/>
      <c r="GB309" s="267"/>
      <c r="GC309" s="267"/>
      <c r="GD309" s="267"/>
      <c r="GE309" s="267"/>
      <c r="GF309" s="267"/>
      <c r="GG309" s="267"/>
      <c r="GH309" s="267"/>
      <c r="GI309" s="267"/>
      <c r="GJ309" s="267"/>
      <c r="GK309" s="267"/>
      <c r="GL309" s="267"/>
      <c r="GM309" s="267"/>
      <c r="GN309" s="267"/>
      <c r="GO309" s="267"/>
      <c r="GP309" s="267"/>
      <c r="GQ309" s="267"/>
      <c r="GR309" s="267"/>
      <c r="GS309" s="267"/>
      <c r="GT309" s="267"/>
      <c r="GU309" s="267"/>
      <c r="GV309" s="267"/>
      <c r="GW309" s="267"/>
      <c r="GX309" s="267"/>
      <c r="GY309" s="267"/>
      <c r="GZ309" s="267"/>
      <c r="HA309" s="267"/>
      <c r="HB309" s="267"/>
      <c r="HC309" s="267"/>
      <c r="HD309" s="267"/>
      <c r="HE309" s="267"/>
      <c r="HF309" s="267"/>
      <c r="HG309" s="267"/>
      <c r="HH309" s="267"/>
      <c r="HI309" s="267"/>
      <c r="HJ309" s="267"/>
      <c r="HK309" s="267"/>
      <c r="HL309" s="267"/>
      <c r="HM309" s="267"/>
      <c r="HN309" s="267"/>
      <c r="HO309" s="267"/>
      <c r="HP309" s="267"/>
      <c r="HQ309" s="267"/>
      <c r="HR309" s="267"/>
      <c r="HS309" s="267"/>
      <c r="HT309" s="267"/>
      <c r="HU309" s="267"/>
      <c r="HV309" s="267"/>
      <c r="HW309" s="267"/>
      <c r="HX309" s="267"/>
      <c r="HY309" s="267"/>
      <c r="HZ309" s="267"/>
      <c r="IA309" s="267"/>
      <c r="IB309" s="267"/>
      <c r="IC309" s="267"/>
      <c r="ID309" s="267"/>
      <c r="IE309" s="267"/>
      <c r="IF309" s="267"/>
      <c r="IG309" s="267"/>
      <c r="IH309" s="267"/>
      <c r="II309" s="267"/>
      <c r="IJ309" s="267"/>
      <c r="IK309" s="267"/>
      <c r="IL309" s="267"/>
      <c r="IM309" s="267"/>
      <c r="IN309" s="267"/>
      <c r="IO309" s="267"/>
      <c r="IP309" s="267"/>
      <c r="IQ309" s="267"/>
      <c r="IR309" s="267"/>
      <c r="IS309" s="267"/>
      <c r="IT309" s="267"/>
      <c r="IU309" s="267"/>
      <c r="IV309" s="267"/>
      <c r="IW309" s="267"/>
      <c r="IX309" s="267"/>
      <c r="IY309" s="267"/>
      <c r="IZ309" s="267"/>
      <c r="JA309" s="267"/>
      <c r="JB309" s="267"/>
      <c r="JC309" s="267"/>
      <c r="JD309" s="267"/>
      <c r="JE309" s="267"/>
      <c r="JF309" s="267"/>
      <c r="JG309" s="267"/>
      <c r="JH309" s="267"/>
      <c r="JI309" s="267"/>
      <c r="JJ309" s="267"/>
      <c r="JK309" s="267"/>
      <c r="JL309" s="267"/>
      <c r="JM309" s="267"/>
      <c r="JN309" s="267"/>
      <c r="JO309" s="267"/>
      <c r="JP309" s="267"/>
      <c r="JQ309" s="267"/>
      <c r="JR309" s="267"/>
      <c r="JS309" s="267"/>
      <c r="JT309" s="267"/>
      <c r="JU309" s="267"/>
      <c r="JV309" s="267"/>
      <c r="JW309" s="267"/>
      <c r="JX309" s="267"/>
      <c r="JY309" s="267"/>
      <c r="JZ309" s="267"/>
      <c r="KA309" s="267"/>
      <c r="KB309" s="267"/>
      <c r="KC309" s="267"/>
      <c r="KD309" s="267"/>
      <c r="KE309" s="267"/>
      <c r="KF309" s="267"/>
      <c r="KG309" s="267"/>
      <c r="KH309" s="267"/>
      <c r="KI309" s="267"/>
      <c r="KJ309" s="267"/>
      <c r="KK309" s="267"/>
      <c r="KL309" s="267"/>
      <c r="KM309" s="267"/>
      <c r="KN309" s="267"/>
      <c r="KO309" s="267"/>
      <c r="KP309" s="267"/>
      <c r="KQ309" s="267"/>
      <c r="KR309" s="267"/>
      <c r="KS309" s="267"/>
      <c r="KT309" s="267"/>
      <c r="KU309" s="267"/>
      <c r="KV309" s="267"/>
      <c r="KW309" s="267"/>
      <c r="KX309" s="267"/>
      <c r="KY309" s="267"/>
      <c r="KZ309" s="267"/>
      <c r="LA309" s="267"/>
      <c r="LB309" s="267"/>
      <c r="LC309" s="267"/>
      <c r="LD309" s="267"/>
      <c r="LE309" s="267"/>
      <c r="LF309" s="267"/>
      <c r="LG309" s="267"/>
      <c r="LH309" s="267"/>
      <c r="LI309" s="267"/>
      <c r="LJ309" s="267"/>
      <c r="LK309" s="267"/>
      <c r="LL309" s="267"/>
      <c r="LM309" s="267"/>
      <c r="LN309" s="267"/>
      <c r="LO309" s="267"/>
      <c r="LP309" s="267"/>
      <c r="LQ309" s="267"/>
      <c r="LR309" s="267"/>
      <c r="LS309" s="267"/>
      <c r="LT309" s="267"/>
      <c r="LU309" s="267"/>
      <c r="LV309" s="267"/>
      <c r="LW309" s="267"/>
      <c r="LX309" s="267"/>
      <c r="LY309" s="267"/>
      <c r="LZ309" s="267"/>
      <c r="MA309" s="267"/>
      <c r="MB309" s="267"/>
      <c r="MC309" s="267"/>
      <c r="MD309" s="267"/>
      <c r="ME309" s="267"/>
      <c r="MF309" s="267"/>
      <c r="MG309" s="267"/>
      <c r="MH309" s="267"/>
      <c r="MI309" s="267"/>
      <c r="MJ309" s="267"/>
      <c r="MK309" s="267"/>
      <c r="ML309" s="267"/>
      <c r="MM309" s="267"/>
      <c r="MN309" s="267"/>
      <c r="MO309" s="267"/>
      <c r="MP309" s="267"/>
      <c r="MQ309" s="267"/>
      <c r="MR309" s="267"/>
      <c r="MS309" s="267"/>
      <c r="MT309" s="267"/>
      <c r="MU309" s="267"/>
      <c r="MV309" s="267"/>
      <c r="MW309" s="267"/>
      <c r="MX309" s="267"/>
      <c r="MY309" s="267"/>
      <c r="MZ309" s="267"/>
      <c r="NA309" s="267"/>
      <c r="NB309" s="267"/>
      <c r="NC309" s="267"/>
      <c r="ND309" s="267"/>
      <c r="NE309" s="267"/>
      <c r="NF309" s="267"/>
      <c r="NG309" s="267"/>
      <c r="NH309" s="267"/>
      <c r="NI309" s="267"/>
      <c r="NJ309" s="267"/>
      <c r="NK309" s="267"/>
      <c r="NL309" s="267"/>
      <c r="NM309" s="267"/>
      <c r="NN309" s="267"/>
      <c r="NO309" s="267"/>
      <c r="NP309" s="267"/>
      <c r="NQ309" s="267"/>
      <c r="NR309" s="267"/>
      <c r="NS309" s="267"/>
      <c r="NT309" s="267"/>
      <c r="NU309" s="267"/>
      <c r="NV309" s="267"/>
      <c r="NW309" s="267"/>
      <c r="NX309" s="267"/>
      <c r="NY309" s="267"/>
      <c r="NZ309" s="267"/>
      <c r="OA309" s="267"/>
      <c r="OB309" s="267"/>
      <c r="OC309" s="267"/>
      <c r="OD309" s="267"/>
      <c r="OE309" s="267"/>
      <c r="OF309" s="267"/>
      <c r="OG309" s="267"/>
      <c r="OH309" s="267"/>
      <c r="OI309" s="267"/>
      <c r="OJ309" s="267"/>
      <c r="OK309" s="267"/>
      <c r="OL309" s="267"/>
      <c r="OM309" s="267"/>
      <c r="ON309" s="267"/>
      <c r="OO309" s="267"/>
      <c r="OP309" s="267"/>
      <c r="OQ309" s="267"/>
      <c r="OR309" s="267"/>
      <c r="OS309" s="267"/>
      <c r="OT309" s="267"/>
      <c r="OU309" s="267"/>
      <c r="OV309" s="267"/>
      <c r="OW309" s="267"/>
      <c r="OX309" s="267"/>
      <c r="OY309" s="267"/>
      <c r="OZ309" s="267"/>
      <c r="PA309" s="267"/>
      <c r="PB309" s="267"/>
      <c r="PC309" s="267"/>
      <c r="PD309" s="267"/>
      <c r="PE309" s="267"/>
      <c r="PF309" s="267"/>
      <c r="PG309" s="267"/>
      <c r="PH309" s="267"/>
      <c r="PI309" s="267"/>
      <c r="PJ309" s="267"/>
      <c r="PK309" s="267"/>
      <c r="PL309" s="267"/>
      <c r="PM309" s="267"/>
      <c r="PN309" s="267"/>
      <c r="PO309" s="267"/>
      <c r="PP309" s="267"/>
      <c r="PQ309" s="267"/>
      <c r="PR309" s="267"/>
      <c r="PS309" s="267"/>
      <c r="PT309" s="267"/>
      <c r="PU309" s="267"/>
      <c r="PV309" s="267"/>
      <c r="PW309" s="267"/>
      <c r="PX309" s="267"/>
      <c r="PY309" s="267"/>
      <c r="PZ309" s="267"/>
      <c r="QA309" s="267"/>
      <c r="QB309" s="267"/>
      <c r="QC309" s="267"/>
      <c r="QD309" s="267"/>
      <c r="QE309" s="267"/>
      <c r="QF309" s="267"/>
      <c r="QG309" s="267"/>
      <c r="QH309" s="267"/>
      <c r="QI309" s="267"/>
      <c r="QJ309" s="267"/>
      <c r="QK309" s="267"/>
      <c r="QL309" s="267"/>
      <c r="QM309" s="267"/>
      <c r="QN309" s="267"/>
      <c r="QO309" s="267"/>
      <c r="QP309" s="267"/>
      <c r="QQ309" s="267"/>
      <c r="QR309" s="267"/>
      <c r="QS309" s="267"/>
      <c r="QT309" s="267"/>
      <c r="QU309" s="267"/>
      <c r="QV309" s="267"/>
      <c r="QW309" s="267"/>
      <c r="QX309" s="267"/>
      <c r="QY309" s="267"/>
      <c r="QZ309" s="267"/>
      <c r="RA309" s="267"/>
      <c r="RB309" s="267"/>
      <c r="RC309" s="267"/>
      <c r="RD309" s="267"/>
      <c r="RE309" s="267"/>
      <c r="RF309" s="267"/>
      <c r="RG309" s="267"/>
      <c r="RH309" s="267"/>
      <c r="RI309" s="267"/>
      <c r="RJ309" s="267"/>
      <c r="RK309" s="267"/>
      <c r="RL309" s="267"/>
      <c r="RM309" s="267"/>
      <c r="RN309" s="267"/>
      <c r="RO309" s="267"/>
      <c r="RP309" s="267"/>
      <c r="RQ309" s="267"/>
      <c r="RR309" s="267"/>
      <c r="RS309" s="267"/>
      <c r="RT309" s="267"/>
      <c r="RU309" s="267"/>
      <c r="RV309" s="267"/>
      <c r="RW309" s="267"/>
      <c r="RX309" s="267"/>
      <c r="RY309" s="267"/>
      <c r="RZ309" s="267"/>
      <c r="SA309" s="267"/>
      <c r="SB309" s="267"/>
      <c r="SC309" s="267"/>
      <c r="SD309" s="267"/>
      <c r="SE309" s="267"/>
      <c r="SF309" s="267"/>
      <c r="SG309" s="267"/>
      <c r="SH309" s="267"/>
      <c r="SI309" s="267"/>
      <c r="SJ309" s="267"/>
      <c r="SK309" s="267"/>
      <c r="SL309" s="267"/>
      <c r="SM309" s="267"/>
      <c r="SN309" s="267"/>
      <c r="SO309" s="267"/>
      <c r="SP309" s="267"/>
      <c r="SQ309" s="267"/>
      <c r="SR309" s="267"/>
      <c r="SS309" s="267"/>
      <c r="ST309" s="267"/>
      <c r="SU309" s="267"/>
      <c r="SV309" s="267"/>
      <c r="SW309" s="267"/>
      <c r="SX309" s="267"/>
      <c r="SY309" s="267"/>
      <c r="SZ309" s="267"/>
      <c r="TA309" s="267"/>
      <c r="TB309" s="267"/>
      <c r="TC309" s="267"/>
      <c r="TD309" s="267"/>
      <c r="TE309" s="267"/>
      <c r="TF309" s="267"/>
      <c r="TG309" s="267"/>
      <c r="TH309" s="267"/>
      <c r="TI309" s="267"/>
      <c r="TJ309" s="267"/>
      <c r="TK309" s="267"/>
      <c r="TL309" s="267"/>
      <c r="TM309" s="267"/>
      <c r="TN309" s="267"/>
      <c r="TO309" s="267"/>
      <c r="TP309" s="267"/>
      <c r="TQ309" s="267"/>
      <c r="TR309" s="267"/>
      <c r="TS309" s="267"/>
      <c r="TT309" s="267"/>
      <c r="TU309" s="267"/>
      <c r="TV309" s="267"/>
      <c r="TW309" s="267"/>
      <c r="TX309" s="267"/>
      <c r="TY309" s="267"/>
      <c r="TZ309" s="267"/>
      <c r="UA309" s="267"/>
      <c r="UB309" s="267"/>
      <c r="UC309" s="267"/>
      <c r="UD309" s="267"/>
      <c r="UE309" s="267"/>
      <c r="UF309" s="267"/>
      <c r="UG309" s="267"/>
      <c r="UH309" s="267"/>
      <c r="UI309" s="267"/>
      <c r="UJ309" s="267"/>
      <c r="UK309" s="267"/>
      <c r="UL309" s="267"/>
      <c r="UM309" s="267"/>
      <c r="UN309" s="267"/>
      <c r="UO309" s="267"/>
      <c r="UP309" s="267"/>
      <c r="UQ309" s="267"/>
      <c r="UR309" s="267"/>
      <c r="US309" s="267"/>
      <c r="UT309" s="267"/>
      <c r="UU309" s="267"/>
      <c r="UV309" s="267"/>
      <c r="UW309" s="267"/>
      <c r="UX309" s="267"/>
      <c r="UY309" s="267"/>
      <c r="UZ309" s="267"/>
      <c r="VA309" s="267"/>
      <c r="VB309" s="267"/>
      <c r="VC309" s="267"/>
      <c r="VD309" s="267"/>
      <c r="VE309" s="267"/>
      <c r="VF309" s="267"/>
      <c r="VG309" s="267"/>
      <c r="VH309" s="267"/>
      <c r="VI309" s="267"/>
      <c r="VJ309" s="267"/>
      <c r="VK309" s="267"/>
      <c r="VL309" s="267"/>
      <c r="VM309" s="267"/>
      <c r="VN309" s="267"/>
      <c r="VO309" s="267"/>
      <c r="VP309" s="267"/>
      <c r="VQ309" s="267"/>
      <c r="VR309" s="267"/>
      <c r="VS309" s="267"/>
      <c r="VT309" s="267"/>
      <c r="VU309" s="267"/>
      <c r="VV309" s="267"/>
      <c r="VW309" s="267"/>
      <c r="VX309" s="267"/>
      <c r="VY309" s="267"/>
      <c r="VZ309" s="267"/>
      <c r="WA309" s="267"/>
      <c r="WB309" s="267"/>
      <c r="WC309" s="267"/>
      <c r="WD309" s="267"/>
      <c r="WE309" s="267"/>
      <c r="WF309" s="267"/>
      <c r="WG309" s="267"/>
      <c r="WH309" s="267"/>
      <c r="WI309" s="267"/>
      <c r="WJ309" s="267"/>
      <c r="WK309" s="267"/>
      <c r="WL309" s="267"/>
      <c r="WM309" s="267"/>
      <c r="WN309" s="267"/>
      <c r="WO309" s="267"/>
      <c r="WP309" s="267"/>
      <c r="WQ309" s="267"/>
      <c r="WR309" s="267"/>
      <c r="WS309" s="267"/>
      <c r="WT309" s="267"/>
      <c r="WU309" s="267"/>
      <c r="WV309" s="267"/>
      <c r="WW309" s="267"/>
      <c r="WX309" s="267"/>
      <c r="WY309" s="267"/>
      <c r="WZ309" s="267"/>
      <c r="XA309" s="267"/>
      <c r="XB309" s="267"/>
      <c r="XC309" s="267"/>
      <c r="XD309" s="267"/>
      <c r="XE309" s="267"/>
      <c r="XF309" s="267"/>
      <c r="XG309" s="267"/>
      <c r="XH309" s="267"/>
      <c r="XI309" s="267"/>
      <c r="XJ309" s="267"/>
      <c r="XK309" s="267"/>
      <c r="XL309" s="267"/>
      <c r="XM309" s="267"/>
      <c r="XN309" s="267"/>
      <c r="XO309" s="267"/>
      <c r="XP309" s="267"/>
      <c r="XQ309" s="267"/>
      <c r="XR309" s="267"/>
      <c r="XS309" s="267"/>
      <c r="XT309" s="267"/>
      <c r="XU309" s="267"/>
      <c r="XV309" s="267"/>
      <c r="XW309" s="267"/>
      <c r="XX309" s="267"/>
      <c r="XY309" s="267"/>
      <c r="XZ309" s="267"/>
      <c r="YA309" s="267"/>
      <c r="YB309" s="267"/>
      <c r="YC309" s="267"/>
      <c r="YD309" s="267"/>
      <c r="YE309" s="267"/>
      <c r="YF309" s="267"/>
      <c r="YG309" s="267"/>
      <c r="YH309" s="267"/>
      <c r="YI309" s="267"/>
      <c r="YJ309" s="267"/>
      <c r="YK309" s="267"/>
      <c r="YL309" s="267"/>
      <c r="YM309" s="267"/>
      <c r="YN309" s="267"/>
      <c r="YO309" s="267"/>
      <c r="YP309" s="267"/>
      <c r="YQ309" s="267"/>
      <c r="YR309" s="267"/>
      <c r="YS309" s="267"/>
      <c r="YT309" s="267"/>
      <c r="YU309" s="267"/>
      <c r="YV309" s="267"/>
      <c r="YW309" s="267"/>
      <c r="YX309" s="267"/>
      <c r="YY309" s="267"/>
      <c r="YZ309" s="267"/>
      <c r="ZA309" s="267"/>
      <c r="ZB309" s="267"/>
      <c r="ZC309" s="267"/>
      <c r="ZD309" s="267"/>
      <c r="ZE309" s="267"/>
      <c r="ZF309" s="267"/>
      <c r="ZG309" s="267"/>
      <c r="ZH309" s="267"/>
      <c r="ZI309" s="267"/>
      <c r="ZJ309" s="267"/>
      <c r="ZK309" s="267"/>
      <c r="ZL309" s="267"/>
      <c r="ZM309" s="267"/>
      <c r="ZN309" s="267"/>
      <c r="ZO309" s="267"/>
      <c r="ZP309" s="267"/>
      <c r="ZQ309" s="267"/>
      <c r="ZR309" s="267"/>
      <c r="ZS309" s="267"/>
      <c r="ZT309" s="267"/>
      <c r="ZU309" s="267"/>
      <c r="ZV309" s="267"/>
      <c r="ZW309" s="267"/>
      <c r="ZX309" s="267"/>
      <c r="ZY309" s="267"/>
      <c r="ZZ309" s="267"/>
      <c r="AAA309" s="267"/>
      <c r="AAB309" s="267"/>
      <c r="AAC309" s="267"/>
      <c r="AAD309" s="267"/>
      <c r="AAE309" s="267"/>
      <c r="AAF309" s="267"/>
      <c r="AAG309" s="267"/>
      <c r="AAH309" s="267"/>
      <c r="AAI309" s="267"/>
      <c r="AAJ309" s="267"/>
      <c r="AAK309" s="267"/>
      <c r="AAL309" s="267"/>
      <c r="AAM309" s="267"/>
      <c r="AAN309" s="267"/>
      <c r="AAO309" s="267"/>
      <c r="AAP309" s="267"/>
      <c r="AAQ309" s="267"/>
      <c r="AAR309" s="267"/>
      <c r="AAS309" s="267"/>
      <c r="AAT309" s="267"/>
      <c r="AAU309" s="267"/>
      <c r="AAV309" s="267"/>
      <c r="AAW309" s="267"/>
      <c r="AAX309" s="267"/>
      <c r="AAY309" s="267"/>
      <c r="AAZ309" s="267"/>
      <c r="ABA309" s="267"/>
      <c r="ABB309" s="267"/>
      <c r="ABC309" s="267"/>
      <c r="ABD309" s="267"/>
      <c r="ABE309" s="267"/>
      <c r="ABF309" s="267"/>
      <c r="ABG309" s="267"/>
      <c r="ABH309" s="267"/>
      <c r="ABI309" s="267"/>
      <c r="ABJ309" s="267"/>
      <c r="ABK309" s="267"/>
      <c r="ABL309" s="267"/>
      <c r="ABM309" s="267"/>
      <c r="ABN309" s="267"/>
      <c r="ABO309" s="267"/>
      <c r="ABP309" s="267"/>
      <c r="ABQ309" s="267"/>
      <c r="ABR309" s="267"/>
      <c r="ABS309" s="267"/>
      <c r="ABT309" s="267"/>
      <c r="ABU309" s="267"/>
      <c r="ABV309" s="267"/>
      <c r="ABW309" s="267"/>
      <c r="ABX309" s="267"/>
      <c r="ABY309" s="267"/>
      <c r="ABZ309" s="267"/>
      <c r="ACA309" s="267"/>
      <c r="ACB309" s="267"/>
      <c r="ACC309" s="267"/>
      <c r="ACD309" s="267"/>
      <c r="ACE309" s="267"/>
      <c r="ACF309" s="267"/>
      <c r="ACG309" s="267"/>
      <c r="ACH309" s="267"/>
      <c r="ACI309" s="267"/>
      <c r="ACJ309" s="267"/>
      <c r="ACK309" s="267"/>
      <c r="ACL309" s="267"/>
      <c r="ACM309" s="267"/>
      <c r="ACN309" s="267"/>
      <c r="ACO309" s="267"/>
      <c r="ACP309" s="267"/>
      <c r="ACQ309" s="267"/>
      <c r="ACR309" s="267"/>
      <c r="ACS309" s="267"/>
      <c r="ACT309" s="267"/>
      <c r="ACU309" s="267"/>
      <c r="ACV309" s="267"/>
      <c r="ACW309" s="267"/>
      <c r="ACX309" s="267"/>
      <c r="ACY309" s="267"/>
      <c r="ACZ309" s="267"/>
      <c r="ADA309" s="267"/>
      <c r="ADB309" s="267"/>
      <c r="ADC309" s="267"/>
      <c r="ADD309" s="267"/>
      <c r="ADE309" s="267"/>
      <c r="ADF309" s="267"/>
      <c r="ADG309" s="267"/>
      <c r="ADH309" s="267"/>
      <c r="ADI309" s="267"/>
      <c r="ADJ309" s="267"/>
      <c r="ADK309" s="267"/>
      <c r="ADL309" s="267"/>
      <c r="ADM309" s="267"/>
      <c r="ADN309" s="267"/>
      <c r="ADO309" s="267"/>
      <c r="ADP309" s="267"/>
      <c r="ADQ309" s="267"/>
      <c r="ADR309" s="267"/>
      <c r="ADS309" s="267"/>
      <c r="ADT309" s="267"/>
      <c r="ADU309" s="267"/>
      <c r="ADV309" s="267"/>
      <c r="ADW309" s="267"/>
      <c r="ADX309" s="267"/>
      <c r="ADY309" s="267"/>
      <c r="ADZ309" s="267"/>
      <c r="AEA309" s="267"/>
      <c r="AEB309" s="267"/>
      <c r="AEC309" s="267"/>
      <c r="AED309" s="267"/>
      <c r="AEE309" s="267"/>
      <c r="AEF309" s="267"/>
      <c r="AEG309" s="267"/>
      <c r="AEH309" s="267"/>
      <c r="AEI309" s="267"/>
      <c r="AEJ309" s="267"/>
      <c r="AEK309" s="267"/>
      <c r="AEL309" s="267"/>
      <c r="AEM309" s="267"/>
      <c r="AEN309" s="267"/>
      <c r="AEO309" s="267"/>
      <c r="AEP309" s="267"/>
      <c r="AEQ309" s="267"/>
      <c r="AER309" s="267"/>
      <c r="AES309" s="267"/>
      <c r="AET309" s="267"/>
      <c r="AEU309" s="267"/>
      <c r="AEV309" s="267"/>
      <c r="AEW309" s="267"/>
      <c r="AEX309" s="267"/>
      <c r="AEY309" s="267"/>
      <c r="AEZ309" s="267"/>
      <c r="AFA309" s="267"/>
      <c r="AFB309" s="267"/>
      <c r="AFC309" s="267"/>
      <c r="AFD309" s="267"/>
      <c r="AFE309" s="267"/>
      <c r="AFF309" s="267"/>
      <c r="AFG309" s="267"/>
      <c r="AFH309" s="267"/>
      <c r="AFI309" s="267"/>
      <c r="AFJ309" s="267"/>
      <c r="AFK309" s="267"/>
      <c r="AFL309" s="267"/>
      <c r="AFM309" s="267"/>
      <c r="AFN309" s="267"/>
      <c r="AFO309" s="267"/>
      <c r="AFP309" s="267"/>
      <c r="AFQ309" s="267"/>
      <c r="AFR309" s="267"/>
      <c r="AFS309" s="267"/>
      <c r="AFT309" s="267"/>
      <c r="AFU309" s="267"/>
      <c r="AFV309" s="267"/>
      <c r="AFW309" s="267"/>
      <c r="AFX309" s="267"/>
      <c r="AFY309" s="267"/>
      <c r="AFZ309" s="267"/>
      <c r="AGA309" s="267"/>
      <c r="AGB309" s="267"/>
      <c r="AGC309" s="267"/>
      <c r="AGD309" s="267"/>
      <c r="AGE309" s="267"/>
      <c r="AGF309" s="267"/>
      <c r="AGG309" s="267"/>
      <c r="AGH309" s="267"/>
      <c r="AGI309" s="267"/>
      <c r="AGJ309" s="267"/>
      <c r="AGK309" s="267"/>
      <c r="AGL309" s="267"/>
      <c r="AGM309" s="267"/>
      <c r="AGN309" s="267"/>
      <c r="AGO309" s="267"/>
      <c r="AGP309" s="267"/>
      <c r="AGQ309" s="267"/>
      <c r="AGR309" s="267"/>
      <c r="AGS309" s="267"/>
      <c r="AGT309" s="267"/>
      <c r="AGU309" s="267"/>
      <c r="AGV309" s="267"/>
      <c r="AGW309" s="267"/>
      <c r="AGX309" s="267"/>
      <c r="AGY309" s="267"/>
      <c r="AGZ309" s="267"/>
      <c r="AHA309" s="267"/>
      <c r="AHB309" s="267"/>
      <c r="AHC309" s="267"/>
      <c r="AHD309" s="267"/>
      <c r="AHE309" s="267"/>
      <c r="AHF309" s="267"/>
      <c r="AHG309" s="267"/>
      <c r="AHH309" s="267"/>
      <c r="AHI309" s="267"/>
      <c r="AHJ309" s="267"/>
      <c r="AHK309" s="267"/>
      <c r="AHL309" s="267"/>
      <c r="AHM309" s="267"/>
      <c r="AHN309" s="267"/>
      <c r="AHO309" s="267"/>
      <c r="AHP309" s="267"/>
      <c r="AHQ309" s="267"/>
      <c r="AHR309" s="267"/>
      <c r="AHS309" s="267"/>
      <c r="AHT309" s="267"/>
      <c r="AHU309" s="267"/>
      <c r="AHV309" s="267"/>
      <c r="AHW309" s="267"/>
      <c r="AHX309" s="267"/>
      <c r="AHY309" s="267"/>
      <c r="AHZ309" s="267"/>
      <c r="AIA309" s="267"/>
      <c r="AIB309" s="267"/>
      <c r="AIC309" s="267"/>
      <c r="AID309" s="267"/>
      <c r="AIE309" s="267"/>
      <c r="AIF309" s="267"/>
      <c r="AIG309" s="267"/>
      <c r="AIH309" s="267"/>
      <c r="AII309" s="267"/>
      <c r="AIJ309" s="267"/>
      <c r="AIK309" s="267"/>
      <c r="AIL309" s="267"/>
      <c r="AIM309" s="267"/>
      <c r="AIN309" s="267"/>
      <c r="AIO309" s="267"/>
      <c r="AIP309" s="267"/>
      <c r="AIQ309" s="267"/>
      <c r="AIR309" s="267"/>
      <c r="AIS309" s="267"/>
      <c r="AIT309" s="267"/>
      <c r="AIU309" s="267"/>
      <c r="AIV309" s="267"/>
      <c r="AIW309" s="267"/>
      <c r="AIX309" s="267"/>
      <c r="AIY309" s="267"/>
      <c r="AIZ309" s="267"/>
      <c r="AJA309" s="267"/>
      <c r="AJB309" s="267"/>
      <c r="AJC309" s="267"/>
      <c r="AJD309" s="267"/>
      <c r="AJE309" s="267"/>
      <c r="AJF309" s="267"/>
      <c r="AJG309" s="267"/>
      <c r="AJH309" s="267"/>
      <c r="AJI309" s="267"/>
      <c r="AJJ309" s="267"/>
      <c r="AJK309" s="267"/>
      <c r="AJL309" s="267"/>
      <c r="AJM309" s="267"/>
      <c r="AJN309" s="267"/>
      <c r="AJO309" s="267"/>
      <c r="AJP309" s="267"/>
      <c r="AJQ309" s="267"/>
      <c r="AJR309" s="267"/>
      <c r="AJS309" s="267"/>
      <c r="AJT309" s="267"/>
      <c r="AJU309" s="267"/>
      <c r="AJV309" s="267"/>
      <c r="AJW309" s="267"/>
      <c r="AJX309" s="267"/>
      <c r="AJY309" s="267"/>
      <c r="AJZ309" s="267"/>
      <c r="AKA309" s="267"/>
      <c r="AKB309" s="267"/>
      <c r="AKC309" s="267"/>
      <c r="AKD309" s="267"/>
      <c r="AKE309" s="267"/>
      <c r="AKF309" s="267"/>
      <c r="AKG309" s="267"/>
      <c r="AKH309" s="267"/>
      <c r="AKI309" s="267"/>
      <c r="AKJ309" s="267"/>
      <c r="AKK309" s="267"/>
      <c r="AKL309" s="267"/>
      <c r="AKM309" s="267"/>
      <c r="AKN309" s="267"/>
      <c r="AKO309" s="267"/>
      <c r="AKP309" s="267"/>
      <c r="AKQ309" s="267"/>
      <c r="AKR309" s="267"/>
      <c r="AKS309" s="267"/>
      <c r="AKT309" s="267"/>
      <c r="AKU309" s="267"/>
      <c r="AKV309" s="267"/>
      <c r="AKW309" s="267"/>
      <c r="AKX309" s="267"/>
      <c r="AKY309" s="267"/>
      <c r="AKZ309" s="267"/>
      <c r="ALA309" s="267"/>
      <c r="ALB309" s="267"/>
      <c r="ALC309" s="267"/>
      <c r="ALD309" s="267"/>
      <c r="ALE309" s="267"/>
      <c r="ALF309" s="267"/>
      <c r="ALG309" s="267"/>
      <c r="ALH309" s="267"/>
      <c r="ALI309" s="267"/>
      <c r="ALJ309" s="267"/>
      <c r="ALK309" s="267"/>
      <c r="ALL309" s="267"/>
      <c r="ALM309" s="267"/>
      <c r="ALN309" s="267"/>
      <c r="ALO309" s="267"/>
      <c r="ALP309" s="267"/>
      <c r="ALQ309" s="267"/>
      <c r="ALR309" s="267"/>
      <c r="ALS309" s="267"/>
      <c r="ALT309" s="267"/>
      <c r="ALU309" s="267"/>
      <c r="ALV309" s="267"/>
      <c r="ALW309" s="267"/>
      <c r="ALX309" s="267"/>
      <c r="ALY309" s="267"/>
      <c r="ALZ309" s="267"/>
      <c r="AMA309" s="267"/>
      <c r="AMB309" s="267"/>
      <c r="AMC309" s="267"/>
      <c r="AMD309" s="267"/>
      <c r="AME309" s="267"/>
      <c r="AMF309" s="267"/>
      <c r="AMG309" s="267"/>
      <c r="AMH309" s="267"/>
    </row>
    <row r="310" spans="1:1025" s="287" customFormat="1" ht="12.75">
      <c r="A310" s="1012" t="s">
        <v>2569</v>
      </c>
      <c r="B310" s="1007" t="s">
        <v>2568</v>
      </c>
      <c r="C310" s="1047">
        <v>1500000</v>
      </c>
      <c r="D310" s="1047">
        <v>-1300000</v>
      </c>
      <c r="E310" s="1047">
        <v>200000</v>
      </c>
      <c r="F310" s="1047">
        <v>125950.39999999999</v>
      </c>
      <c r="G310" s="1047">
        <v>74049.600000000006</v>
      </c>
      <c r="H310" s="1054">
        <f t="shared" si="4"/>
        <v>0.62975199999999998</v>
      </c>
      <c r="I310" s="1007"/>
      <c r="AMI310" s="239"/>
      <c r="AMJ310" s="239"/>
    </row>
    <row r="311" spans="1:1025" s="239" customFormat="1" ht="12.75">
      <c r="A311" s="1012" t="s">
        <v>2570</v>
      </c>
      <c r="B311" s="1007" t="s">
        <v>2571</v>
      </c>
      <c r="C311" s="1047">
        <v>1117904788.6700001</v>
      </c>
      <c r="D311" s="1047">
        <v>113314004.33</v>
      </c>
      <c r="E311" s="1047">
        <v>1231218793</v>
      </c>
      <c r="F311" s="1047">
        <v>1137222851.27</v>
      </c>
      <c r="G311" s="1047">
        <v>93995941.730000004</v>
      </c>
      <c r="H311" s="1054">
        <f t="shared" si="4"/>
        <v>0.92365618339777888</v>
      </c>
      <c r="I311" s="1007"/>
      <c r="J311" s="267"/>
      <c r="K311" s="267"/>
      <c r="L311" s="267"/>
      <c r="M311" s="267"/>
      <c r="N311" s="267"/>
      <c r="O311" s="267"/>
      <c r="P311" s="267"/>
      <c r="Q311" s="267"/>
      <c r="R311" s="267"/>
      <c r="S311" s="267"/>
      <c r="T311" s="267"/>
      <c r="U311" s="267"/>
      <c r="V311" s="267"/>
      <c r="W311" s="267"/>
      <c r="X311" s="267"/>
      <c r="Y311" s="267"/>
      <c r="Z311" s="267"/>
      <c r="AA311" s="267"/>
      <c r="AB311" s="267"/>
      <c r="AC311" s="267"/>
      <c r="AD311" s="267"/>
      <c r="AE311" s="267"/>
      <c r="AF311" s="267"/>
      <c r="AG311" s="267"/>
      <c r="AH311" s="267"/>
      <c r="AI311" s="267"/>
      <c r="AJ311" s="267"/>
      <c r="AK311" s="267"/>
      <c r="AL311" s="267"/>
      <c r="AM311" s="267"/>
      <c r="AN311" s="267"/>
      <c r="AO311" s="267"/>
      <c r="AP311" s="267"/>
      <c r="AQ311" s="267"/>
      <c r="AR311" s="267"/>
      <c r="AS311" s="267"/>
      <c r="AT311" s="267"/>
      <c r="AU311" s="267"/>
      <c r="AV311" s="267"/>
      <c r="AW311" s="267"/>
      <c r="AX311" s="267"/>
      <c r="AY311" s="267"/>
      <c r="AZ311" s="267"/>
      <c r="BA311" s="267"/>
      <c r="BB311" s="267"/>
      <c r="BC311" s="267"/>
      <c r="BD311" s="267"/>
      <c r="BE311" s="267"/>
      <c r="BF311" s="267"/>
      <c r="BG311" s="267"/>
      <c r="BH311" s="267"/>
      <c r="BI311" s="267"/>
      <c r="BJ311" s="267"/>
      <c r="BK311" s="267"/>
      <c r="BL311" s="267"/>
      <c r="BM311" s="267"/>
      <c r="BN311" s="267"/>
      <c r="BO311" s="267"/>
      <c r="BP311" s="267"/>
      <c r="BQ311" s="267"/>
      <c r="BR311" s="267"/>
      <c r="BS311" s="267"/>
      <c r="BT311" s="267"/>
      <c r="BU311" s="267"/>
      <c r="BV311" s="267"/>
      <c r="BW311" s="267"/>
      <c r="BX311" s="267"/>
      <c r="BY311" s="267"/>
      <c r="BZ311" s="267"/>
      <c r="CA311" s="267"/>
      <c r="CB311" s="267"/>
      <c r="CC311" s="267"/>
      <c r="CD311" s="267"/>
      <c r="CE311" s="267"/>
      <c r="CF311" s="267"/>
      <c r="CG311" s="267"/>
      <c r="CH311" s="267"/>
      <c r="CI311" s="267"/>
      <c r="CJ311" s="267"/>
      <c r="CK311" s="267"/>
      <c r="CL311" s="267"/>
      <c r="CM311" s="267"/>
      <c r="CN311" s="267"/>
      <c r="CO311" s="267"/>
      <c r="CP311" s="267"/>
      <c r="CQ311" s="267"/>
      <c r="CR311" s="267"/>
      <c r="CS311" s="267"/>
      <c r="CT311" s="267"/>
      <c r="CU311" s="267"/>
      <c r="CV311" s="267"/>
      <c r="CW311" s="267"/>
      <c r="CX311" s="267"/>
      <c r="CY311" s="267"/>
      <c r="CZ311" s="267"/>
      <c r="DA311" s="267"/>
      <c r="DB311" s="267"/>
      <c r="DC311" s="267"/>
      <c r="DD311" s="267"/>
      <c r="DE311" s="267"/>
      <c r="DF311" s="267"/>
      <c r="DG311" s="267"/>
      <c r="DH311" s="267"/>
      <c r="DI311" s="267"/>
      <c r="DJ311" s="267"/>
      <c r="DK311" s="267"/>
      <c r="DL311" s="267"/>
      <c r="DM311" s="267"/>
      <c r="DN311" s="267"/>
      <c r="DO311" s="267"/>
      <c r="DP311" s="267"/>
      <c r="DQ311" s="267"/>
      <c r="DR311" s="267"/>
      <c r="DS311" s="267"/>
      <c r="DT311" s="267"/>
      <c r="DU311" s="267"/>
      <c r="DV311" s="267"/>
      <c r="DW311" s="267"/>
      <c r="DX311" s="267"/>
      <c r="DY311" s="267"/>
      <c r="DZ311" s="267"/>
      <c r="EA311" s="267"/>
      <c r="EB311" s="267"/>
      <c r="EC311" s="267"/>
      <c r="ED311" s="267"/>
      <c r="EE311" s="267"/>
      <c r="EF311" s="267"/>
      <c r="EG311" s="267"/>
      <c r="EH311" s="267"/>
      <c r="EI311" s="267"/>
      <c r="EJ311" s="267"/>
      <c r="EK311" s="267"/>
      <c r="EL311" s="267"/>
      <c r="EM311" s="267"/>
      <c r="EN311" s="267"/>
      <c r="EO311" s="267"/>
      <c r="EP311" s="267"/>
      <c r="EQ311" s="267"/>
      <c r="ER311" s="267"/>
      <c r="ES311" s="267"/>
      <c r="ET311" s="267"/>
      <c r="EU311" s="267"/>
      <c r="EV311" s="267"/>
      <c r="EW311" s="267"/>
      <c r="EX311" s="267"/>
      <c r="EY311" s="267"/>
      <c r="EZ311" s="267"/>
      <c r="FA311" s="267"/>
      <c r="FB311" s="267"/>
      <c r="FC311" s="267"/>
      <c r="FD311" s="267"/>
      <c r="FE311" s="267"/>
      <c r="FF311" s="267"/>
      <c r="FG311" s="267"/>
      <c r="FH311" s="267"/>
      <c r="FI311" s="267"/>
      <c r="FJ311" s="267"/>
      <c r="FK311" s="267"/>
      <c r="FL311" s="267"/>
      <c r="FM311" s="267"/>
      <c r="FN311" s="267"/>
      <c r="FO311" s="267"/>
      <c r="FP311" s="267"/>
      <c r="FQ311" s="267"/>
      <c r="FR311" s="267"/>
      <c r="FS311" s="267"/>
      <c r="FT311" s="267"/>
      <c r="FU311" s="267"/>
      <c r="FV311" s="267"/>
      <c r="FW311" s="267"/>
      <c r="FX311" s="267"/>
      <c r="FY311" s="267"/>
      <c r="FZ311" s="267"/>
      <c r="GA311" s="267"/>
      <c r="GB311" s="267"/>
      <c r="GC311" s="267"/>
      <c r="GD311" s="267"/>
      <c r="GE311" s="267"/>
      <c r="GF311" s="267"/>
      <c r="GG311" s="267"/>
      <c r="GH311" s="267"/>
      <c r="GI311" s="267"/>
      <c r="GJ311" s="267"/>
      <c r="GK311" s="267"/>
      <c r="GL311" s="267"/>
      <c r="GM311" s="267"/>
      <c r="GN311" s="267"/>
      <c r="GO311" s="267"/>
      <c r="GP311" s="267"/>
      <c r="GQ311" s="267"/>
      <c r="GR311" s="267"/>
      <c r="GS311" s="267"/>
      <c r="GT311" s="267"/>
      <c r="GU311" s="267"/>
      <c r="GV311" s="267"/>
      <c r="GW311" s="267"/>
      <c r="GX311" s="267"/>
      <c r="GY311" s="267"/>
      <c r="GZ311" s="267"/>
      <c r="HA311" s="267"/>
      <c r="HB311" s="267"/>
      <c r="HC311" s="267"/>
      <c r="HD311" s="267"/>
      <c r="HE311" s="267"/>
      <c r="HF311" s="267"/>
      <c r="HG311" s="267"/>
      <c r="HH311" s="267"/>
      <c r="HI311" s="267"/>
      <c r="HJ311" s="267"/>
      <c r="HK311" s="267"/>
      <c r="HL311" s="267"/>
      <c r="HM311" s="267"/>
      <c r="HN311" s="267"/>
      <c r="HO311" s="267"/>
      <c r="HP311" s="267"/>
      <c r="HQ311" s="267"/>
      <c r="HR311" s="267"/>
      <c r="HS311" s="267"/>
      <c r="HT311" s="267"/>
      <c r="HU311" s="267"/>
      <c r="HV311" s="267"/>
      <c r="HW311" s="267"/>
      <c r="HX311" s="267"/>
      <c r="HY311" s="267"/>
      <c r="HZ311" s="267"/>
      <c r="IA311" s="267"/>
      <c r="IB311" s="267"/>
      <c r="IC311" s="267"/>
      <c r="ID311" s="267"/>
      <c r="IE311" s="267"/>
      <c r="IF311" s="267"/>
      <c r="IG311" s="267"/>
      <c r="IH311" s="267"/>
      <c r="II311" s="267"/>
      <c r="IJ311" s="267"/>
      <c r="IK311" s="267"/>
      <c r="IL311" s="267"/>
      <c r="IM311" s="267"/>
      <c r="IN311" s="267"/>
      <c r="IO311" s="267"/>
      <c r="IP311" s="267"/>
      <c r="IQ311" s="267"/>
      <c r="IR311" s="267"/>
      <c r="IS311" s="267"/>
      <c r="IT311" s="267"/>
      <c r="IU311" s="267"/>
      <c r="IV311" s="267"/>
      <c r="IW311" s="267"/>
      <c r="IX311" s="267"/>
      <c r="IY311" s="267"/>
      <c r="IZ311" s="267"/>
      <c r="JA311" s="267"/>
      <c r="JB311" s="267"/>
      <c r="JC311" s="267"/>
      <c r="JD311" s="267"/>
      <c r="JE311" s="267"/>
      <c r="JF311" s="267"/>
      <c r="JG311" s="267"/>
      <c r="JH311" s="267"/>
      <c r="JI311" s="267"/>
      <c r="JJ311" s="267"/>
      <c r="JK311" s="267"/>
      <c r="JL311" s="267"/>
      <c r="JM311" s="267"/>
      <c r="JN311" s="267"/>
      <c r="JO311" s="267"/>
      <c r="JP311" s="267"/>
      <c r="JQ311" s="267"/>
      <c r="JR311" s="267"/>
      <c r="JS311" s="267"/>
      <c r="JT311" s="267"/>
      <c r="JU311" s="267"/>
      <c r="JV311" s="267"/>
      <c r="JW311" s="267"/>
      <c r="JX311" s="267"/>
      <c r="JY311" s="267"/>
      <c r="JZ311" s="267"/>
      <c r="KA311" s="267"/>
      <c r="KB311" s="267"/>
      <c r="KC311" s="267"/>
      <c r="KD311" s="267"/>
      <c r="KE311" s="267"/>
      <c r="KF311" s="267"/>
      <c r="KG311" s="267"/>
      <c r="KH311" s="267"/>
      <c r="KI311" s="267"/>
      <c r="KJ311" s="267"/>
      <c r="KK311" s="267"/>
      <c r="KL311" s="267"/>
      <c r="KM311" s="267"/>
      <c r="KN311" s="267"/>
      <c r="KO311" s="267"/>
      <c r="KP311" s="267"/>
      <c r="KQ311" s="267"/>
      <c r="KR311" s="267"/>
      <c r="KS311" s="267"/>
      <c r="KT311" s="267"/>
      <c r="KU311" s="267"/>
      <c r="KV311" s="267"/>
      <c r="KW311" s="267"/>
      <c r="KX311" s="267"/>
      <c r="KY311" s="267"/>
      <c r="KZ311" s="267"/>
      <c r="LA311" s="267"/>
      <c r="LB311" s="267"/>
      <c r="LC311" s="267"/>
      <c r="LD311" s="267"/>
      <c r="LE311" s="267"/>
      <c r="LF311" s="267"/>
      <c r="LG311" s="267"/>
      <c r="LH311" s="267"/>
      <c r="LI311" s="267"/>
      <c r="LJ311" s="267"/>
      <c r="LK311" s="267"/>
      <c r="LL311" s="267"/>
      <c r="LM311" s="267"/>
      <c r="LN311" s="267"/>
      <c r="LO311" s="267"/>
      <c r="LP311" s="267"/>
      <c r="LQ311" s="267"/>
      <c r="LR311" s="267"/>
      <c r="LS311" s="267"/>
      <c r="LT311" s="267"/>
      <c r="LU311" s="267"/>
      <c r="LV311" s="267"/>
      <c r="LW311" s="267"/>
      <c r="LX311" s="267"/>
      <c r="LY311" s="267"/>
      <c r="LZ311" s="267"/>
      <c r="MA311" s="267"/>
      <c r="MB311" s="267"/>
      <c r="MC311" s="267"/>
      <c r="MD311" s="267"/>
      <c r="ME311" s="267"/>
      <c r="MF311" s="267"/>
      <c r="MG311" s="267"/>
      <c r="MH311" s="267"/>
      <c r="MI311" s="267"/>
      <c r="MJ311" s="267"/>
      <c r="MK311" s="267"/>
      <c r="ML311" s="267"/>
      <c r="MM311" s="267"/>
      <c r="MN311" s="267"/>
      <c r="MO311" s="267"/>
      <c r="MP311" s="267"/>
      <c r="MQ311" s="267"/>
      <c r="MR311" s="267"/>
      <c r="MS311" s="267"/>
      <c r="MT311" s="267"/>
      <c r="MU311" s="267"/>
      <c r="MV311" s="267"/>
      <c r="MW311" s="267"/>
      <c r="MX311" s="267"/>
      <c r="MY311" s="267"/>
      <c r="MZ311" s="267"/>
      <c r="NA311" s="267"/>
      <c r="NB311" s="267"/>
      <c r="NC311" s="267"/>
      <c r="ND311" s="267"/>
      <c r="NE311" s="267"/>
      <c r="NF311" s="267"/>
      <c r="NG311" s="267"/>
      <c r="NH311" s="267"/>
      <c r="NI311" s="267"/>
      <c r="NJ311" s="267"/>
      <c r="NK311" s="267"/>
      <c r="NL311" s="267"/>
      <c r="NM311" s="267"/>
      <c r="NN311" s="267"/>
      <c r="NO311" s="267"/>
      <c r="NP311" s="267"/>
      <c r="NQ311" s="267"/>
      <c r="NR311" s="267"/>
      <c r="NS311" s="267"/>
      <c r="NT311" s="267"/>
      <c r="NU311" s="267"/>
      <c r="NV311" s="267"/>
      <c r="NW311" s="267"/>
      <c r="NX311" s="267"/>
      <c r="NY311" s="267"/>
      <c r="NZ311" s="267"/>
      <c r="OA311" s="267"/>
      <c r="OB311" s="267"/>
      <c r="OC311" s="267"/>
      <c r="OD311" s="267"/>
      <c r="OE311" s="267"/>
      <c r="OF311" s="267"/>
      <c r="OG311" s="267"/>
      <c r="OH311" s="267"/>
      <c r="OI311" s="267"/>
      <c r="OJ311" s="267"/>
      <c r="OK311" s="267"/>
      <c r="OL311" s="267"/>
      <c r="OM311" s="267"/>
      <c r="ON311" s="267"/>
      <c r="OO311" s="267"/>
      <c r="OP311" s="267"/>
      <c r="OQ311" s="267"/>
      <c r="OR311" s="267"/>
      <c r="OS311" s="267"/>
      <c r="OT311" s="267"/>
      <c r="OU311" s="267"/>
      <c r="OV311" s="267"/>
      <c r="OW311" s="267"/>
      <c r="OX311" s="267"/>
      <c r="OY311" s="267"/>
      <c r="OZ311" s="267"/>
      <c r="PA311" s="267"/>
      <c r="PB311" s="267"/>
      <c r="PC311" s="267"/>
      <c r="PD311" s="267"/>
      <c r="PE311" s="267"/>
      <c r="PF311" s="267"/>
      <c r="PG311" s="267"/>
      <c r="PH311" s="267"/>
      <c r="PI311" s="267"/>
      <c r="PJ311" s="267"/>
      <c r="PK311" s="267"/>
      <c r="PL311" s="267"/>
      <c r="PM311" s="267"/>
      <c r="PN311" s="267"/>
      <c r="PO311" s="267"/>
      <c r="PP311" s="267"/>
      <c r="PQ311" s="267"/>
      <c r="PR311" s="267"/>
      <c r="PS311" s="267"/>
      <c r="PT311" s="267"/>
      <c r="PU311" s="267"/>
      <c r="PV311" s="267"/>
      <c r="PW311" s="267"/>
      <c r="PX311" s="267"/>
      <c r="PY311" s="267"/>
      <c r="PZ311" s="267"/>
      <c r="QA311" s="267"/>
      <c r="QB311" s="267"/>
      <c r="QC311" s="267"/>
      <c r="QD311" s="267"/>
      <c r="QE311" s="267"/>
      <c r="QF311" s="267"/>
      <c r="QG311" s="267"/>
      <c r="QH311" s="267"/>
      <c r="QI311" s="267"/>
      <c r="QJ311" s="267"/>
      <c r="QK311" s="267"/>
      <c r="QL311" s="267"/>
      <c r="QM311" s="267"/>
      <c r="QN311" s="267"/>
      <c r="QO311" s="267"/>
      <c r="QP311" s="267"/>
      <c r="QQ311" s="267"/>
      <c r="QR311" s="267"/>
      <c r="QS311" s="267"/>
      <c r="QT311" s="267"/>
      <c r="QU311" s="267"/>
      <c r="QV311" s="267"/>
      <c r="QW311" s="267"/>
      <c r="QX311" s="267"/>
      <c r="QY311" s="267"/>
      <c r="QZ311" s="267"/>
      <c r="RA311" s="267"/>
      <c r="RB311" s="267"/>
      <c r="RC311" s="267"/>
      <c r="RD311" s="267"/>
      <c r="RE311" s="267"/>
      <c r="RF311" s="267"/>
      <c r="RG311" s="267"/>
      <c r="RH311" s="267"/>
      <c r="RI311" s="267"/>
      <c r="RJ311" s="267"/>
      <c r="RK311" s="267"/>
      <c r="RL311" s="267"/>
      <c r="RM311" s="267"/>
      <c r="RN311" s="267"/>
      <c r="RO311" s="267"/>
      <c r="RP311" s="267"/>
      <c r="RQ311" s="267"/>
      <c r="RR311" s="267"/>
      <c r="RS311" s="267"/>
      <c r="RT311" s="267"/>
      <c r="RU311" s="267"/>
      <c r="RV311" s="267"/>
      <c r="RW311" s="267"/>
      <c r="RX311" s="267"/>
      <c r="RY311" s="267"/>
      <c r="RZ311" s="267"/>
      <c r="SA311" s="267"/>
      <c r="SB311" s="267"/>
      <c r="SC311" s="267"/>
      <c r="SD311" s="267"/>
      <c r="SE311" s="267"/>
      <c r="SF311" s="267"/>
      <c r="SG311" s="267"/>
      <c r="SH311" s="267"/>
      <c r="SI311" s="267"/>
      <c r="SJ311" s="267"/>
      <c r="SK311" s="267"/>
      <c r="SL311" s="267"/>
      <c r="SM311" s="267"/>
      <c r="SN311" s="267"/>
      <c r="SO311" s="267"/>
      <c r="SP311" s="267"/>
      <c r="SQ311" s="267"/>
      <c r="SR311" s="267"/>
      <c r="SS311" s="267"/>
      <c r="ST311" s="267"/>
      <c r="SU311" s="267"/>
      <c r="SV311" s="267"/>
      <c r="SW311" s="267"/>
      <c r="SX311" s="267"/>
      <c r="SY311" s="267"/>
      <c r="SZ311" s="267"/>
      <c r="TA311" s="267"/>
      <c r="TB311" s="267"/>
      <c r="TC311" s="267"/>
      <c r="TD311" s="267"/>
      <c r="TE311" s="267"/>
      <c r="TF311" s="267"/>
      <c r="TG311" s="267"/>
      <c r="TH311" s="267"/>
      <c r="TI311" s="267"/>
      <c r="TJ311" s="267"/>
      <c r="TK311" s="267"/>
      <c r="TL311" s="267"/>
      <c r="TM311" s="267"/>
      <c r="TN311" s="267"/>
      <c r="TO311" s="267"/>
      <c r="TP311" s="267"/>
      <c r="TQ311" s="267"/>
      <c r="TR311" s="267"/>
      <c r="TS311" s="267"/>
      <c r="TT311" s="267"/>
      <c r="TU311" s="267"/>
      <c r="TV311" s="267"/>
      <c r="TW311" s="267"/>
      <c r="TX311" s="267"/>
      <c r="TY311" s="267"/>
      <c r="TZ311" s="267"/>
      <c r="UA311" s="267"/>
      <c r="UB311" s="267"/>
      <c r="UC311" s="267"/>
      <c r="UD311" s="267"/>
      <c r="UE311" s="267"/>
      <c r="UF311" s="267"/>
      <c r="UG311" s="267"/>
      <c r="UH311" s="267"/>
      <c r="UI311" s="267"/>
      <c r="UJ311" s="267"/>
      <c r="UK311" s="267"/>
      <c r="UL311" s="267"/>
      <c r="UM311" s="267"/>
      <c r="UN311" s="267"/>
      <c r="UO311" s="267"/>
      <c r="UP311" s="267"/>
      <c r="UQ311" s="267"/>
      <c r="UR311" s="267"/>
      <c r="US311" s="267"/>
      <c r="UT311" s="267"/>
      <c r="UU311" s="267"/>
      <c r="UV311" s="267"/>
      <c r="UW311" s="267"/>
      <c r="UX311" s="267"/>
      <c r="UY311" s="267"/>
      <c r="UZ311" s="267"/>
      <c r="VA311" s="267"/>
      <c r="VB311" s="267"/>
      <c r="VC311" s="267"/>
      <c r="VD311" s="267"/>
      <c r="VE311" s="267"/>
      <c r="VF311" s="267"/>
      <c r="VG311" s="267"/>
      <c r="VH311" s="267"/>
      <c r="VI311" s="267"/>
      <c r="VJ311" s="267"/>
      <c r="VK311" s="267"/>
      <c r="VL311" s="267"/>
      <c r="VM311" s="267"/>
      <c r="VN311" s="267"/>
      <c r="VO311" s="267"/>
      <c r="VP311" s="267"/>
      <c r="VQ311" s="267"/>
      <c r="VR311" s="267"/>
      <c r="VS311" s="267"/>
      <c r="VT311" s="267"/>
      <c r="VU311" s="267"/>
      <c r="VV311" s="267"/>
      <c r="VW311" s="267"/>
      <c r="VX311" s="267"/>
      <c r="VY311" s="267"/>
      <c r="VZ311" s="267"/>
      <c r="WA311" s="267"/>
      <c r="WB311" s="267"/>
      <c r="WC311" s="267"/>
      <c r="WD311" s="267"/>
      <c r="WE311" s="267"/>
      <c r="WF311" s="267"/>
      <c r="WG311" s="267"/>
      <c r="WH311" s="267"/>
      <c r="WI311" s="267"/>
      <c r="WJ311" s="267"/>
      <c r="WK311" s="267"/>
      <c r="WL311" s="267"/>
      <c r="WM311" s="267"/>
      <c r="WN311" s="267"/>
      <c r="WO311" s="267"/>
      <c r="WP311" s="267"/>
      <c r="WQ311" s="267"/>
      <c r="WR311" s="267"/>
      <c r="WS311" s="267"/>
      <c r="WT311" s="267"/>
      <c r="WU311" s="267"/>
      <c r="WV311" s="267"/>
      <c r="WW311" s="267"/>
      <c r="WX311" s="267"/>
      <c r="WY311" s="267"/>
      <c r="WZ311" s="267"/>
      <c r="XA311" s="267"/>
      <c r="XB311" s="267"/>
      <c r="XC311" s="267"/>
      <c r="XD311" s="267"/>
      <c r="XE311" s="267"/>
      <c r="XF311" s="267"/>
      <c r="XG311" s="267"/>
      <c r="XH311" s="267"/>
      <c r="XI311" s="267"/>
      <c r="XJ311" s="267"/>
      <c r="XK311" s="267"/>
      <c r="XL311" s="267"/>
      <c r="XM311" s="267"/>
      <c r="XN311" s="267"/>
      <c r="XO311" s="267"/>
      <c r="XP311" s="267"/>
      <c r="XQ311" s="267"/>
      <c r="XR311" s="267"/>
      <c r="XS311" s="267"/>
      <c r="XT311" s="267"/>
      <c r="XU311" s="267"/>
      <c r="XV311" s="267"/>
      <c r="XW311" s="267"/>
      <c r="XX311" s="267"/>
      <c r="XY311" s="267"/>
      <c r="XZ311" s="267"/>
      <c r="YA311" s="267"/>
      <c r="YB311" s="267"/>
      <c r="YC311" s="267"/>
      <c r="YD311" s="267"/>
      <c r="YE311" s="267"/>
      <c r="YF311" s="267"/>
      <c r="YG311" s="267"/>
      <c r="YH311" s="267"/>
      <c r="YI311" s="267"/>
      <c r="YJ311" s="267"/>
      <c r="YK311" s="267"/>
      <c r="YL311" s="267"/>
      <c r="YM311" s="267"/>
      <c r="YN311" s="267"/>
      <c r="YO311" s="267"/>
      <c r="YP311" s="267"/>
      <c r="YQ311" s="267"/>
      <c r="YR311" s="267"/>
      <c r="YS311" s="267"/>
      <c r="YT311" s="267"/>
      <c r="YU311" s="267"/>
      <c r="YV311" s="267"/>
      <c r="YW311" s="267"/>
      <c r="YX311" s="267"/>
      <c r="YY311" s="267"/>
      <c r="YZ311" s="267"/>
      <c r="ZA311" s="267"/>
      <c r="ZB311" s="267"/>
      <c r="ZC311" s="267"/>
      <c r="ZD311" s="267"/>
      <c r="ZE311" s="267"/>
      <c r="ZF311" s="267"/>
      <c r="ZG311" s="267"/>
      <c r="ZH311" s="267"/>
      <c r="ZI311" s="267"/>
      <c r="ZJ311" s="267"/>
      <c r="ZK311" s="267"/>
      <c r="ZL311" s="267"/>
      <c r="ZM311" s="267"/>
      <c r="ZN311" s="267"/>
      <c r="ZO311" s="267"/>
      <c r="ZP311" s="267"/>
      <c r="ZQ311" s="267"/>
      <c r="ZR311" s="267"/>
      <c r="ZS311" s="267"/>
      <c r="ZT311" s="267"/>
      <c r="ZU311" s="267"/>
      <c r="ZV311" s="267"/>
      <c r="ZW311" s="267"/>
      <c r="ZX311" s="267"/>
      <c r="ZY311" s="267"/>
      <c r="ZZ311" s="267"/>
      <c r="AAA311" s="267"/>
      <c r="AAB311" s="267"/>
      <c r="AAC311" s="267"/>
      <c r="AAD311" s="267"/>
      <c r="AAE311" s="267"/>
      <c r="AAF311" s="267"/>
      <c r="AAG311" s="267"/>
      <c r="AAH311" s="267"/>
      <c r="AAI311" s="267"/>
      <c r="AAJ311" s="267"/>
      <c r="AAK311" s="267"/>
      <c r="AAL311" s="267"/>
      <c r="AAM311" s="267"/>
      <c r="AAN311" s="267"/>
      <c r="AAO311" s="267"/>
      <c r="AAP311" s="267"/>
      <c r="AAQ311" s="267"/>
      <c r="AAR311" s="267"/>
      <c r="AAS311" s="267"/>
      <c r="AAT311" s="267"/>
      <c r="AAU311" s="267"/>
      <c r="AAV311" s="267"/>
      <c r="AAW311" s="267"/>
      <c r="AAX311" s="267"/>
      <c r="AAY311" s="267"/>
      <c r="AAZ311" s="267"/>
      <c r="ABA311" s="267"/>
      <c r="ABB311" s="267"/>
      <c r="ABC311" s="267"/>
      <c r="ABD311" s="267"/>
      <c r="ABE311" s="267"/>
      <c r="ABF311" s="267"/>
      <c r="ABG311" s="267"/>
      <c r="ABH311" s="267"/>
      <c r="ABI311" s="267"/>
      <c r="ABJ311" s="267"/>
      <c r="ABK311" s="267"/>
      <c r="ABL311" s="267"/>
      <c r="ABM311" s="267"/>
      <c r="ABN311" s="267"/>
      <c r="ABO311" s="267"/>
      <c r="ABP311" s="267"/>
      <c r="ABQ311" s="267"/>
      <c r="ABR311" s="267"/>
      <c r="ABS311" s="267"/>
      <c r="ABT311" s="267"/>
      <c r="ABU311" s="267"/>
      <c r="ABV311" s="267"/>
      <c r="ABW311" s="267"/>
      <c r="ABX311" s="267"/>
      <c r="ABY311" s="267"/>
      <c r="ABZ311" s="267"/>
      <c r="ACA311" s="267"/>
      <c r="ACB311" s="267"/>
      <c r="ACC311" s="267"/>
      <c r="ACD311" s="267"/>
      <c r="ACE311" s="267"/>
      <c r="ACF311" s="267"/>
      <c r="ACG311" s="267"/>
      <c r="ACH311" s="267"/>
      <c r="ACI311" s="267"/>
      <c r="ACJ311" s="267"/>
      <c r="ACK311" s="267"/>
      <c r="ACL311" s="267"/>
      <c r="ACM311" s="267"/>
      <c r="ACN311" s="267"/>
      <c r="ACO311" s="267"/>
      <c r="ACP311" s="267"/>
      <c r="ACQ311" s="267"/>
      <c r="ACR311" s="267"/>
      <c r="ACS311" s="267"/>
      <c r="ACT311" s="267"/>
      <c r="ACU311" s="267"/>
      <c r="ACV311" s="267"/>
      <c r="ACW311" s="267"/>
      <c r="ACX311" s="267"/>
      <c r="ACY311" s="267"/>
      <c r="ACZ311" s="267"/>
      <c r="ADA311" s="267"/>
      <c r="ADB311" s="267"/>
      <c r="ADC311" s="267"/>
      <c r="ADD311" s="267"/>
      <c r="ADE311" s="267"/>
      <c r="ADF311" s="267"/>
      <c r="ADG311" s="267"/>
      <c r="ADH311" s="267"/>
      <c r="ADI311" s="267"/>
      <c r="ADJ311" s="267"/>
      <c r="ADK311" s="267"/>
      <c r="ADL311" s="267"/>
      <c r="ADM311" s="267"/>
      <c r="ADN311" s="267"/>
      <c r="ADO311" s="267"/>
      <c r="ADP311" s="267"/>
      <c r="ADQ311" s="267"/>
      <c r="ADR311" s="267"/>
      <c r="ADS311" s="267"/>
      <c r="ADT311" s="267"/>
      <c r="ADU311" s="267"/>
      <c r="ADV311" s="267"/>
      <c r="ADW311" s="267"/>
      <c r="ADX311" s="267"/>
      <c r="ADY311" s="267"/>
      <c r="ADZ311" s="267"/>
      <c r="AEA311" s="267"/>
      <c r="AEB311" s="267"/>
      <c r="AEC311" s="267"/>
      <c r="AED311" s="267"/>
      <c r="AEE311" s="267"/>
      <c r="AEF311" s="267"/>
      <c r="AEG311" s="267"/>
      <c r="AEH311" s="267"/>
      <c r="AEI311" s="267"/>
      <c r="AEJ311" s="267"/>
      <c r="AEK311" s="267"/>
      <c r="AEL311" s="267"/>
      <c r="AEM311" s="267"/>
      <c r="AEN311" s="267"/>
      <c r="AEO311" s="267"/>
      <c r="AEP311" s="267"/>
      <c r="AEQ311" s="267"/>
      <c r="AER311" s="267"/>
      <c r="AES311" s="267"/>
      <c r="AET311" s="267"/>
      <c r="AEU311" s="267"/>
      <c r="AEV311" s="267"/>
      <c r="AEW311" s="267"/>
      <c r="AEX311" s="267"/>
      <c r="AEY311" s="267"/>
      <c r="AEZ311" s="267"/>
      <c r="AFA311" s="267"/>
      <c r="AFB311" s="267"/>
      <c r="AFC311" s="267"/>
      <c r="AFD311" s="267"/>
      <c r="AFE311" s="267"/>
      <c r="AFF311" s="267"/>
      <c r="AFG311" s="267"/>
      <c r="AFH311" s="267"/>
      <c r="AFI311" s="267"/>
      <c r="AFJ311" s="267"/>
      <c r="AFK311" s="267"/>
      <c r="AFL311" s="267"/>
      <c r="AFM311" s="267"/>
      <c r="AFN311" s="267"/>
      <c r="AFO311" s="267"/>
      <c r="AFP311" s="267"/>
      <c r="AFQ311" s="267"/>
      <c r="AFR311" s="267"/>
      <c r="AFS311" s="267"/>
      <c r="AFT311" s="267"/>
      <c r="AFU311" s="267"/>
      <c r="AFV311" s="267"/>
      <c r="AFW311" s="267"/>
      <c r="AFX311" s="267"/>
      <c r="AFY311" s="267"/>
      <c r="AFZ311" s="267"/>
      <c r="AGA311" s="267"/>
      <c r="AGB311" s="267"/>
      <c r="AGC311" s="267"/>
      <c r="AGD311" s="267"/>
      <c r="AGE311" s="267"/>
      <c r="AGF311" s="267"/>
      <c r="AGG311" s="267"/>
      <c r="AGH311" s="267"/>
      <c r="AGI311" s="267"/>
      <c r="AGJ311" s="267"/>
      <c r="AGK311" s="267"/>
      <c r="AGL311" s="267"/>
      <c r="AGM311" s="267"/>
      <c r="AGN311" s="267"/>
      <c r="AGO311" s="267"/>
      <c r="AGP311" s="267"/>
      <c r="AGQ311" s="267"/>
      <c r="AGR311" s="267"/>
      <c r="AGS311" s="267"/>
      <c r="AGT311" s="267"/>
      <c r="AGU311" s="267"/>
      <c r="AGV311" s="267"/>
      <c r="AGW311" s="267"/>
      <c r="AGX311" s="267"/>
      <c r="AGY311" s="267"/>
      <c r="AGZ311" s="267"/>
      <c r="AHA311" s="267"/>
      <c r="AHB311" s="267"/>
      <c r="AHC311" s="267"/>
      <c r="AHD311" s="267"/>
      <c r="AHE311" s="267"/>
      <c r="AHF311" s="267"/>
      <c r="AHG311" s="267"/>
      <c r="AHH311" s="267"/>
      <c r="AHI311" s="267"/>
      <c r="AHJ311" s="267"/>
      <c r="AHK311" s="267"/>
      <c r="AHL311" s="267"/>
      <c r="AHM311" s="267"/>
      <c r="AHN311" s="267"/>
      <c r="AHO311" s="267"/>
      <c r="AHP311" s="267"/>
      <c r="AHQ311" s="267"/>
      <c r="AHR311" s="267"/>
      <c r="AHS311" s="267"/>
      <c r="AHT311" s="267"/>
      <c r="AHU311" s="267"/>
      <c r="AHV311" s="267"/>
      <c r="AHW311" s="267"/>
      <c r="AHX311" s="267"/>
      <c r="AHY311" s="267"/>
      <c r="AHZ311" s="267"/>
      <c r="AIA311" s="267"/>
      <c r="AIB311" s="267"/>
      <c r="AIC311" s="267"/>
      <c r="AID311" s="267"/>
      <c r="AIE311" s="267"/>
      <c r="AIF311" s="267"/>
      <c r="AIG311" s="267"/>
      <c r="AIH311" s="267"/>
      <c r="AII311" s="267"/>
      <c r="AIJ311" s="267"/>
      <c r="AIK311" s="267"/>
      <c r="AIL311" s="267"/>
      <c r="AIM311" s="267"/>
      <c r="AIN311" s="267"/>
      <c r="AIO311" s="267"/>
      <c r="AIP311" s="267"/>
      <c r="AIQ311" s="267"/>
      <c r="AIR311" s="267"/>
      <c r="AIS311" s="267"/>
      <c r="AIT311" s="267"/>
      <c r="AIU311" s="267"/>
      <c r="AIV311" s="267"/>
      <c r="AIW311" s="267"/>
      <c r="AIX311" s="267"/>
      <c r="AIY311" s="267"/>
      <c r="AIZ311" s="267"/>
      <c r="AJA311" s="267"/>
      <c r="AJB311" s="267"/>
      <c r="AJC311" s="267"/>
      <c r="AJD311" s="267"/>
      <c r="AJE311" s="267"/>
      <c r="AJF311" s="267"/>
      <c r="AJG311" s="267"/>
      <c r="AJH311" s="267"/>
      <c r="AJI311" s="267"/>
      <c r="AJJ311" s="267"/>
      <c r="AJK311" s="267"/>
      <c r="AJL311" s="267"/>
      <c r="AJM311" s="267"/>
      <c r="AJN311" s="267"/>
      <c r="AJO311" s="267"/>
      <c r="AJP311" s="267"/>
      <c r="AJQ311" s="267"/>
      <c r="AJR311" s="267"/>
      <c r="AJS311" s="267"/>
      <c r="AJT311" s="267"/>
      <c r="AJU311" s="267"/>
      <c r="AJV311" s="267"/>
      <c r="AJW311" s="267"/>
      <c r="AJX311" s="267"/>
      <c r="AJY311" s="267"/>
      <c r="AJZ311" s="267"/>
      <c r="AKA311" s="267"/>
      <c r="AKB311" s="267"/>
      <c r="AKC311" s="267"/>
      <c r="AKD311" s="267"/>
      <c r="AKE311" s="267"/>
      <c r="AKF311" s="267"/>
      <c r="AKG311" s="267"/>
      <c r="AKH311" s="267"/>
      <c r="AKI311" s="267"/>
      <c r="AKJ311" s="267"/>
      <c r="AKK311" s="267"/>
      <c r="AKL311" s="267"/>
      <c r="AKM311" s="267"/>
      <c r="AKN311" s="267"/>
      <c r="AKO311" s="267"/>
      <c r="AKP311" s="267"/>
      <c r="AKQ311" s="267"/>
      <c r="AKR311" s="267"/>
      <c r="AKS311" s="267"/>
      <c r="AKT311" s="267"/>
      <c r="AKU311" s="267"/>
      <c r="AKV311" s="267"/>
      <c r="AKW311" s="267"/>
      <c r="AKX311" s="267"/>
      <c r="AKY311" s="267"/>
      <c r="AKZ311" s="267"/>
      <c r="ALA311" s="267"/>
      <c r="ALB311" s="267"/>
      <c r="ALC311" s="267"/>
      <c r="ALD311" s="267"/>
      <c r="ALE311" s="267"/>
      <c r="ALF311" s="267"/>
      <c r="ALG311" s="267"/>
      <c r="ALH311" s="267"/>
      <c r="ALI311" s="267"/>
      <c r="ALJ311" s="267"/>
      <c r="ALK311" s="267"/>
      <c r="ALL311" s="267"/>
      <c r="ALM311" s="267"/>
      <c r="ALN311" s="267"/>
      <c r="ALO311" s="267"/>
      <c r="ALP311" s="267"/>
      <c r="ALQ311" s="267"/>
      <c r="ALR311" s="267"/>
      <c r="ALS311" s="267"/>
      <c r="ALT311" s="267"/>
      <c r="ALU311" s="267"/>
      <c r="ALV311" s="267"/>
      <c r="ALW311" s="267"/>
      <c r="ALX311" s="267"/>
      <c r="ALY311" s="267"/>
      <c r="ALZ311" s="267"/>
      <c r="AMA311" s="267"/>
      <c r="AMB311" s="267"/>
      <c r="AMC311" s="267"/>
      <c r="AMD311" s="267"/>
      <c r="AME311" s="267"/>
      <c r="AMF311" s="267"/>
      <c r="AMG311" s="267"/>
      <c r="AMH311" s="267"/>
    </row>
    <row r="312" spans="1:1025" s="239" customFormat="1" ht="12.75">
      <c r="A312" s="1012" t="s">
        <v>2572</v>
      </c>
      <c r="B312" s="1007" t="s">
        <v>2573</v>
      </c>
      <c r="C312" s="1047">
        <v>900000000</v>
      </c>
      <c r="D312" s="1047">
        <v>0</v>
      </c>
      <c r="E312" s="1047">
        <v>900000000</v>
      </c>
      <c r="F312" s="1047">
        <v>882105900.65999997</v>
      </c>
      <c r="G312" s="1047">
        <v>17894099.34</v>
      </c>
      <c r="H312" s="1054">
        <f t="shared" si="4"/>
        <v>0.98011766739999995</v>
      </c>
      <c r="I312" s="1007"/>
      <c r="J312" s="267"/>
      <c r="K312" s="267"/>
      <c r="L312" s="267"/>
      <c r="M312" s="267"/>
      <c r="N312" s="267"/>
      <c r="O312" s="267"/>
      <c r="P312" s="267"/>
      <c r="Q312" s="267"/>
      <c r="R312" s="267"/>
      <c r="S312" s="267"/>
      <c r="T312" s="267"/>
      <c r="U312" s="267"/>
      <c r="V312" s="267"/>
      <c r="W312" s="267"/>
      <c r="X312" s="267"/>
      <c r="Y312" s="267"/>
      <c r="Z312" s="267"/>
      <c r="AA312" s="267"/>
      <c r="AB312" s="267"/>
      <c r="AC312" s="267"/>
      <c r="AD312" s="267"/>
      <c r="AE312" s="267"/>
      <c r="AF312" s="267"/>
      <c r="AG312" s="267"/>
      <c r="AH312" s="267"/>
      <c r="AI312" s="267"/>
      <c r="AJ312" s="267"/>
      <c r="AK312" s="267"/>
      <c r="AL312" s="267"/>
      <c r="AM312" s="267"/>
      <c r="AN312" s="267"/>
      <c r="AO312" s="267"/>
      <c r="AP312" s="267"/>
      <c r="AQ312" s="267"/>
      <c r="AR312" s="267"/>
      <c r="AS312" s="267"/>
      <c r="AT312" s="267"/>
      <c r="AU312" s="267"/>
      <c r="AV312" s="267"/>
      <c r="AW312" s="267"/>
      <c r="AX312" s="267"/>
      <c r="AY312" s="267"/>
      <c r="AZ312" s="267"/>
      <c r="BA312" s="267"/>
      <c r="BB312" s="267"/>
      <c r="BC312" s="267"/>
      <c r="BD312" s="267"/>
      <c r="BE312" s="267"/>
      <c r="BF312" s="267"/>
      <c r="BG312" s="267"/>
      <c r="BH312" s="267"/>
      <c r="BI312" s="267"/>
      <c r="BJ312" s="267"/>
      <c r="BK312" s="267"/>
      <c r="BL312" s="267"/>
      <c r="BM312" s="267"/>
      <c r="BN312" s="267"/>
      <c r="BO312" s="267"/>
      <c r="BP312" s="267"/>
      <c r="BQ312" s="267"/>
      <c r="BR312" s="267"/>
      <c r="BS312" s="267"/>
      <c r="BT312" s="267"/>
      <c r="BU312" s="267"/>
      <c r="BV312" s="267"/>
      <c r="BW312" s="267"/>
      <c r="BX312" s="267"/>
      <c r="BY312" s="267"/>
      <c r="BZ312" s="267"/>
      <c r="CA312" s="267"/>
      <c r="CB312" s="267"/>
      <c r="CC312" s="267"/>
      <c r="CD312" s="267"/>
      <c r="CE312" s="267"/>
      <c r="CF312" s="267"/>
      <c r="CG312" s="267"/>
      <c r="CH312" s="267"/>
      <c r="CI312" s="267"/>
      <c r="CJ312" s="267"/>
      <c r="CK312" s="267"/>
      <c r="CL312" s="267"/>
      <c r="CM312" s="267"/>
      <c r="CN312" s="267"/>
      <c r="CO312" s="267"/>
      <c r="CP312" s="267"/>
      <c r="CQ312" s="267"/>
      <c r="CR312" s="267"/>
      <c r="CS312" s="267"/>
      <c r="CT312" s="267"/>
      <c r="CU312" s="267"/>
      <c r="CV312" s="267"/>
      <c r="CW312" s="267"/>
      <c r="CX312" s="267"/>
      <c r="CY312" s="267"/>
      <c r="CZ312" s="267"/>
      <c r="DA312" s="267"/>
      <c r="DB312" s="267"/>
      <c r="DC312" s="267"/>
      <c r="DD312" s="267"/>
      <c r="DE312" s="267"/>
      <c r="DF312" s="267"/>
      <c r="DG312" s="267"/>
      <c r="DH312" s="267"/>
      <c r="DI312" s="267"/>
      <c r="DJ312" s="267"/>
      <c r="DK312" s="267"/>
      <c r="DL312" s="267"/>
      <c r="DM312" s="267"/>
      <c r="DN312" s="267"/>
      <c r="DO312" s="267"/>
      <c r="DP312" s="267"/>
      <c r="DQ312" s="267"/>
      <c r="DR312" s="267"/>
      <c r="DS312" s="267"/>
      <c r="DT312" s="267"/>
      <c r="DU312" s="267"/>
      <c r="DV312" s="267"/>
      <c r="DW312" s="267"/>
      <c r="DX312" s="267"/>
      <c r="DY312" s="267"/>
      <c r="DZ312" s="267"/>
      <c r="EA312" s="267"/>
      <c r="EB312" s="267"/>
      <c r="EC312" s="267"/>
      <c r="ED312" s="267"/>
      <c r="EE312" s="267"/>
      <c r="EF312" s="267"/>
      <c r="EG312" s="267"/>
      <c r="EH312" s="267"/>
      <c r="EI312" s="267"/>
      <c r="EJ312" s="267"/>
      <c r="EK312" s="267"/>
      <c r="EL312" s="267"/>
      <c r="EM312" s="267"/>
      <c r="EN312" s="267"/>
      <c r="EO312" s="267"/>
      <c r="EP312" s="267"/>
      <c r="EQ312" s="267"/>
      <c r="ER312" s="267"/>
      <c r="ES312" s="267"/>
      <c r="ET312" s="267"/>
      <c r="EU312" s="267"/>
      <c r="EV312" s="267"/>
      <c r="EW312" s="267"/>
      <c r="EX312" s="267"/>
      <c r="EY312" s="267"/>
      <c r="EZ312" s="267"/>
      <c r="FA312" s="267"/>
      <c r="FB312" s="267"/>
      <c r="FC312" s="267"/>
      <c r="FD312" s="267"/>
      <c r="FE312" s="267"/>
      <c r="FF312" s="267"/>
      <c r="FG312" s="267"/>
      <c r="FH312" s="267"/>
      <c r="FI312" s="267"/>
      <c r="FJ312" s="267"/>
      <c r="FK312" s="267"/>
      <c r="FL312" s="267"/>
      <c r="FM312" s="267"/>
      <c r="FN312" s="267"/>
      <c r="FO312" s="267"/>
      <c r="FP312" s="267"/>
      <c r="FQ312" s="267"/>
      <c r="FR312" s="267"/>
      <c r="FS312" s="267"/>
      <c r="FT312" s="267"/>
      <c r="FU312" s="267"/>
      <c r="FV312" s="267"/>
      <c r="FW312" s="267"/>
      <c r="FX312" s="267"/>
      <c r="FY312" s="267"/>
      <c r="FZ312" s="267"/>
      <c r="GA312" s="267"/>
      <c r="GB312" s="267"/>
      <c r="GC312" s="267"/>
      <c r="GD312" s="267"/>
      <c r="GE312" s="267"/>
      <c r="GF312" s="267"/>
      <c r="GG312" s="267"/>
      <c r="GH312" s="267"/>
      <c r="GI312" s="267"/>
      <c r="GJ312" s="267"/>
      <c r="GK312" s="267"/>
      <c r="GL312" s="267"/>
      <c r="GM312" s="267"/>
      <c r="GN312" s="267"/>
      <c r="GO312" s="267"/>
      <c r="GP312" s="267"/>
      <c r="GQ312" s="267"/>
      <c r="GR312" s="267"/>
      <c r="GS312" s="267"/>
      <c r="GT312" s="267"/>
      <c r="GU312" s="267"/>
      <c r="GV312" s="267"/>
      <c r="GW312" s="267"/>
      <c r="GX312" s="267"/>
      <c r="GY312" s="267"/>
      <c r="GZ312" s="267"/>
      <c r="HA312" s="267"/>
      <c r="HB312" s="267"/>
      <c r="HC312" s="267"/>
      <c r="HD312" s="267"/>
      <c r="HE312" s="267"/>
      <c r="HF312" s="267"/>
      <c r="HG312" s="267"/>
      <c r="HH312" s="267"/>
      <c r="HI312" s="267"/>
      <c r="HJ312" s="267"/>
      <c r="HK312" s="267"/>
      <c r="HL312" s="267"/>
      <c r="HM312" s="267"/>
      <c r="HN312" s="267"/>
      <c r="HO312" s="267"/>
      <c r="HP312" s="267"/>
      <c r="HQ312" s="267"/>
      <c r="HR312" s="267"/>
      <c r="HS312" s="267"/>
      <c r="HT312" s="267"/>
      <c r="HU312" s="267"/>
      <c r="HV312" s="267"/>
      <c r="HW312" s="267"/>
      <c r="HX312" s="267"/>
      <c r="HY312" s="267"/>
      <c r="HZ312" s="267"/>
      <c r="IA312" s="267"/>
      <c r="IB312" s="267"/>
      <c r="IC312" s="267"/>
      <c r="ID312" s="267"/>
      <c r="IE312" s="267"/>
      <c r="IF312" s="267"/>
      <c r="IG312" s="267"/>
      <c r="IH312" s="267"/>
      <c r="II312" s="267"/>
      <c r="IJ312" s="267"/>
      <c r="IK312" s="267"/>
      <c r="IL312" s="267"/>
      <c r="IM312" s="267"/>
      <c r="IN312" s="267"/>
      <c r="IO312" s="267"/>
      <c r="IP312" s="267"/>
      <c r="IQ312" s="267"/>
      <c r="IR312" s="267"/>
      <c r="IS312" s="267"/>
      <c r="IT312" s="267"/>
      <c r="IU312" s="267"/>
      <c r="IV312" s="267"/>
      <c r="IW312" s="267"/>
      <c r="IX312" s="267"/>
      <c r="IY312" s="267"/>
      <c r="IZ312" s="267"/>
      <c r="JA312" s="267"/>
      <c r="JB312" s="267"/>
      <c r="JC312" s="267"/>
      <c r="JD312" s="267"/>
      <c r="JE312" s="267"/>
      <c r="JF312" s="267"/>
      <c r="JG312" s="267"/>
      <c r="JH312" s="267"/>
      <c r="JI312" s="267"/>
      <c r="JJ312" s="267"/>
      <c r="JK312" s="267"/>
      <c r="JL312" s="267"/>
      <c r="JM312" s="267"/>
      <c r="JN312" s="267"/>
      <c r="JO312" s="267"/>
      <c r="JP312" s="267"/>
      <c r="JQ312" s="267"/>
      <c r="JR312" s="267"/>
      <c r="JS312" s="267"/>
      <c r="JT312" s="267"/>
      <c r="JU312" s="267"/>
      <c r="JV312" s="267"/>
      <c r="JW312" s="267"/>
      <c r="JX312" s="267"/>
      <c r="JY312" s="267"/>
      <c r="JZ312" s="267"/>
      <c r="KA312" s="267"/>
      <c r="KB312" s="267"/>
      <c r="KC312" s="267"/>
      <c r="KD312" s="267"/>
      <c r="KE312" s="267"/>
      <c r="KF312" s="267"/>
      <c r="KG312" s="267"/>
      <c r="KH312" s="267"/>
      <c r="KI312" s="267"/>
      <c r="KJ312" s="267"/>
      <c r="KK312" s="267"/>
      <c r="KL312" s="267"/>
      <c r="KM312" s="267"/>
      <c r="KN312" s="267"/>
      <c r="KO312" s="267"/>
      <c r="KP312" s="267"/>
      <c r="KQ312" s="267"/>
      <c r="KR312" s="267"/>
      <c r="KS312" s="267"/>
      <c r="KT312" s="267"/>
      <c r="KU312" s="267"/>
      <c r="KV312" s="267"/>
      <c r="KW312" s="267"/>
      <c r="KX312" s="267"/>
      <c r="KY312" s="267"/>
      <c r="KZ312" s="267"/>
      <c r="LA312" s="267"/>
      <c r="LB312" s="267"/>
      <c r="LC312" s="267"/>
      <c r="LD312" s="267"/>
      <c r="LE312" s="267"/>
      <c r="LF312" s="267"/>
      <c r="LG312" s="267"/>
      <c r="LH312" s="267"/>
      <c r="LI312" s="267"/>
      <c r="LJ312" s="267"/>
      <c r="LK312" s="267"/>
      <c r="LL312" s="267"/>
      <c r="LM312" s="267"/>
      <c r="LN312" s="267"/>
      <c r="LO312" s="267"/>
      <c r="LP312" s="267"/>
      <c r="LQ312" s="267"/>
      <c r="LR312" s="267"/>
      <c r="LS312" s="267"/>
      <c r="LT312" s="267"/>
      <c r="LU312" s="267"/>
      <c r="LV312" s="267"/>
      <c r="LW312" s="267"/>
      <c r="LX312" s="267"/>
      <c r="LY312" s="267"/>
      <c r="LZ312" s="267"/>
      <c r="MA312" s="267"/>
      <c r="MB312" s="267"/>
      <c r="MC312" s="267"/>
      <c r="MD312" s="267"/>
      <c r="ME312" s="267"/>
      <c r="MF312" s="267"/>
      <c r="MG312" s="267"/>
      <c r="MH312" s="267"/>
      <c r="MI312" s="267"/>
      <c r="MJ312" s="267"/>
      <c r="MK312" s="267"/>
      <c r="ML312" s="267"/>
      <c r="MM312" s="267"/>
      <c r="MN312" s="267"/>
      <c r="MO312" s="267"/>
      <c r="MP312" s="267"/>
      <c r="MQ312" s="267"/>
      <c r="MR312" s="267"/>
      <c r="MS312" s="267"/>
      <c r="MT312" s="267"/>
      <c r="MU312" s="267"/>
      <c r="MV312" s="267"/>
      <c r="MW312" s="267"/>
      <c r="MX312" s="267"/>
      <c r="MY312" s="267"/>
      <c r="MZ312" s="267"/>
      <c r="NA312" s="267"/>
      <c r="NB312" s="267"/>
      <c r="NC312" s="267"/>
      <c r="ND312" s="267"/>
      <c r="NE312" s="267"/>
      <c r="NF312" s="267"/>
      <c r="NG312" s="267"/>
      <c r="NH312" s="267"/>
      <c r="NI312" s="267"/>
      <c r="NJ312" s="267"/>
      <c r="NK312" s="267"/>
      <c r="NL312" s="267"/>
      <c r="NM312" s="267"/>
      <c r="NN312" s="267"/>
      <c r="NO312" s="267"/>
      <c r="NP312" s="267"/>
      <c r="NQ312" s="267"/>
      <c r="NR312" s="267"/>
      <c r="NS312" s="267"/>
      <c r="NT312" s="267"/>
      <c r="NU312" s="267"/>
      <c r="NV312" s="267"/>
      <c r="NW312" s="267"/>
      <c r="NX312" s="267"/>
      <c r="NY312" s="267"/>
      <c r="NZ312" s="267"/>
      <c r="OA312" s="267"/>
      <c r="OB312" s="267"/>
      <c r="OC312" s="267"/>
      <c r="OD312" s="267"/>
      <c r="OE312" s="267"/>
      <c r="OF312" s="267"/>
      <c r="OG312" s="267"/>
      <c r="OH312" s="267"/>
      <c r="OI312" s="267"/>
      <c r="OJ312" s="267"/>
      <c r="OK312" s="267"/>
      <c r="OL312" s="267"/>
      <c r="OM312" s="267"/>
      <c r="ON312" s="267"/>
      <c r="OO312" s="267"/>
      <c r="OP312" s="267"/>
      <c r="OQ312" s="267"/>
      <c r="OR312" s="267"/>
      <c r="OS312" s="267"/>
      <c r="OT312" s="267"/>
      <c r="OU312" s="267"/>
      <c r="OV312" s="267"/>
      <c r="OW312" s="267"/>
      <c r="OX312" s="267"/>
      <c r="OY312" s="267"/>
      <c r="OZ312" s="267"/>
      <c r="PA312" s="267"/>
      <c r="PB312" s="267"/>
      <c r="PC312" s="267"/>
      <c r="PD312" s="267"/>
      <c r="PE312" s="267"/>
      <c r="PF312" s="267"/>
      <c r="PG312" s="267"/>
      <c r="PH312" s="267"/>
      <c r="PI312" s="267"/>
      <c r="PJ312" s="267"/>
      <c r="PK312" s="267"/>
      <c r="PL312" s="267"/>
      <c r="PM312" s="267"/>
      <c r="PN312" s="267"/>
      <c r="PO312" s="267"/>
      <c r="PP312" s="267"/>
      <c r="PQ312" s="267"/>
      <c r="PR312" s="267"/>
      <c r="PS312" s="267"/>
      <c r="PT312" s="267"/>
      <c r="PU312" s="267"/>
      <c r="PV312" s="267"/>
      <c r="PW312" s="267"/>
      <c r="PX312" s="267"/>
      <c r="PY312" s="267"/>
      <c r="PZ312" s="267"/>
      <c r="QA312" s="267"/>
      <c r="QB312" s="267"/>
      <c r="QC312" s="267"/>
      <c r="QD312" s="267"/>
      <c r="QE312" s="267"/>
      <c r="QF312" s="267"/>
      <c r="QG312" s="267"/>
      <c r="QH312" s="267"/>
      <c r="QI312" s="267"/>
      <c r="QJ312" s="267"/>
      <c r="QK312" s="267"/>
      <c r="QL312" s="267"/>
      <c r="QM312" s="267"/>
      <c r="QN312" s="267"/>
      <c r="QO312" s="267"/>
      <c r="QP312" s="267"/>
      <c r="QQ312" s="267"/>
      <c r="QR312" s="267"/>
      <c r="QS312" s="267"/>
      <c r="QT312" s="267"/>
      <c r="QU312" s="267"/>
      <c r="QV312" s="267"/>
      <c r="QW312" s="267"/>
      <c r="QX312" s="267"/>
      <c r="QY312" s="267"/>
      <c r="QZ312" s="267"/>
      <c r="RA312" s="267"/>
      <c r="RB312" s="267"/>
      <c r="RC312" s="267"/>
      <c r="RD312" s="267"/>
      <c r="RE312" s="267"/>
      <c r="RF312" s="267"/>
      <c r="RG312" s="267"/>
      <c r="RH312" s="267"/>
      <c r="RI312" s="267"/>
      <c r="RJ312" s="267"/>
      <c r="RK312" s="267"/>
      <c r="RL312" s="267"/>
      <c r="RM312" s="267"/>
      <c r="RN312" s="267"/>
      <c r="RO312" s="267"/>
      <c r="RP312" s="267"/>
      <c r="RQ312" s="267"/>
      <c r="RR312" s="267"/>
      <c r="RS312" s="267"/>
      <c r="RT312" s="267"/>
      <c r="RU312" s="267"/>
      <c r="RV312" s="267"/>
      <c r="RW312" s="267"/>
      <c r="RX312" s="267"/>
      <c r="RY312" s="267"/>
      <c r="RZ312" s="267"/>
      <c r="SA312" s="267"/>
      <c r="SB312" s="267"/>
      <c r="SC312" s="267"/>
      <c r="SD312" s="267"/>
      <c r="SE312" s="267"/>
      <c r="SF312" s="267"/>
      <c r="SG312" s="267"/>
      <c r="SH312" s="267"/>
      <c r="SI312" s="267"/>
      <c r="SJ312" s="267"/>
      <c r="SK312" s="267"/>
      <c r="SL312" s="267"/>
      <c r="SM312" s="267"/>
      <c r="SN312" s="267"/>
      <c r="SO312" s="267"/>
      <c r="SP312" s="267"/>
      <c r="SQ312" s="267"/>
      <c r="SR312" s="267"/>
      <c r="SS312" s="267"/>
      <c r="ST312" s="267"/>
      <c r="SU312" s="267"/>
      <c r="SV312" s="267"/>
      <c r="SW312" s="267"/>
      <c r="SX312" s="267"/>
      <c r="SY312" s="267"/>
      <c r="SZ312" s="267"/>
      <c r="TA312" s="267"/>
      <c r="TB312" s="267"/>
      <c r="TC312" s="267"/>
      <c r="TD312" s="267"/>
      <c r="TE312" s="267"/>
      <c r="TF312" s="267"/>
      <c r="TG312" s="267"/>
      <c r="TH312" s="267"/>
      <c r="TI312" s="267"/>
      <c r="TJ312" s="267"/>
      <c r="TK312" s="267"/>
      <c r="TL312" s="267"/>
      <c r="TM312" s="267"/>
      <c r="TN312" s="267"/>
      <c r="TO312" s="267"/>
      <c r="TP312" s="267"/>
      <c r="TQ312" s="267"/>
      <c r="TR312" s="267"/>
      <c r="TS312" s="267"/>
      <c r="TT312" s="267"/>
      <c r="TU312" s="267"/>
      <c r="TV312" s="267"/>
      <c r="TW312" s="267"/>
      <c r="TX312" s="267"/>
      <c r="TY312" s="267"/>
      <c r="TZ312" s="267"/>
      <c r="UA312" s="267"/>
      <c r="UB312" s="267"/>
      <c r="UC312" s="267"/>
      <c r="UD312" s="267"/>
      <c r="UE312" s="267"/>
      <c r="UF312" s="267"/>
      <c r="UG312" s="267"/>
      <c r="UH312" s="267"/>
      <c r="UI312" s="267"/>
      <c r="UJ312" s="267"/>
      <c r="UK312" s="267"/>
      <c r="UL312" s="267"/>
      <c r="UM312" s="267"/>
      <c r="UN312" s="267"/>
      <c r="UO312" s="267"/>
      <c r="UP312" s="267"/>
      <c r="UQ312" s="267"/>
      <c r="UR312" s="267"/>
      <c r="US312" s="267"/>
      <c r="UT312" s="267"/>
      <c r="UU312" s="267"/>
      <c r="UV312" s="267"/>
      <c r="UW312" s="267"/>
      <c r="UX312" s="267"/>
      <c r="UY312" s="267"/>
      <c r="UZ312" s="267"/>
      <c r="VA312" s="267"/>
      <c r="VB312" s="267"/>
      <c r="VC312" s="267"/>
      <c r="VD312" s="267"/>
      <c r="VE312" s="267"/>
      <c r="VF312" s="267"/>
      <c r="VG312" s="267"/>
      <c r="VH312" s="267"/>
      <c r="VI312" s="267"/>
      <c r="VJ312" s="267"/>
      <c r="VK312" s="267"/>
      <c r="VL312" s="267"/>
      <c r="VM312" s="267"/>
      <c r="VN312" s="267"/>
      <c r="VO312" s="267"/>
      <c r="VP312" s="267"/>
      <c r="VQ312" s="267"/>
      <c r="VR312" s="267"/>
      <c r="VS312" s="267"/>
      <c r="VT312" s="267"/>
      <c r="VU312" s="267"/>
      <c r="VV312" s="267"/>
      <c r="VW312" s="267"/>
      <c r="VX312" s="267"/>
      <c r="VY312" s="267"/>
      <c r="VZ312" s="267"/>
      <c r="WA312" s="267"/>
      <c r="WB312" s="267"/>
      <c r="WC312" s="267"/>
      <c r="WD312" s="267"/>
      <c r="WE312" s="267"/>
      <c r="WF312" s="267"/>
      <c r="WG312" s="267"/>
      <c r="WH312" s="267"/>
      <c r="WI312" s="267"/>
      <c r="WJ312" s="267"/>
      <c r="WK312" s="267"/>
      <c r="WL312" s="267"/>
      <c r="WM312" s="267"/>
      <c r="WN312" s="267"/>
      <c r="WO312" s="267"/>
      <c r="WP312" s="267"/>
      <c r="WQ312" s="267"/>
      <c r="WR312" s="267"/>
      <c r="WS312" s="267"/>
      <c r="WT312" s="267"/>
      <c r="WU312" s="267"/>
      <c r="WV312" s="267"/>
      <c r="WW312" s="267"/>
      <c r="WX312" s="267"/>
      <c r="WY312" s="267"/>
      <c r="WZ312" s="267"/>
      <c r="XA312" s="267"/>
      <c r="XB312" s="267"/>
      <c r="XC312" s="267"/>
      <c r="XD312" s="267"/>
      <c r="XE312" s="267"/>
      <c r="XF312" s="267"/>
      <c r="XG312" s="267"/>
      <c r="XH312" s="267"/>
      <c r="XI312" s="267"/>
      <c r="XJ312" s="267"/>
      <c r="XK312" s="267"/>
      <c r="XL312" s="267"/>
      <c r="XM312" s="267"/>
      <c r="XN312" s="267"/>
      <c r="XO312" s="267"/>
      <c r="XP312" s="267"/>
      <c r="XQ312" s="267"/>
      <c r="XR312" s="267"/>
      <c r="XS312" s="267"/>
      <c r="XT312" s="267"/>
      <c r="XU312" s="267"/>
      <c r="XV312" s="267"/>
      <c r="XW312" s="267"/>
      <c r="XX312" s="267"/>
      <c r="XY312" s="267"/>
      <c r="XZ312" s="267"/>
      <c r="YA312" s="267"/>
      <c r="YB312" s="267"/>
      <c r="YC312" s="267"/>
      <c r="YD312" s="267"/>
      <c r="YE312" s="267"/>
      <c r="YF312" s="267"/>
      <c r="YG312" s="267"/>
      <c r="YH312" s="267"/>
      <c r="YI312" s="267"/>
      <c r="YJ312" s="267"/>
      <c r="YK312" s="267"/>
      <c r="YL312" s="267"/>
      <c r="YM312" s="267"/>
      <c r="YN312" s="267"/>
      <c r="YO312" s="267"/>
      <c r="YP312" s="267"/>
      <c r="YQ312" s="267"/>
      <c r="YR312" s="267"/>
      <c r="YS312" s="267"/>
      <c r="YT312" s="267"/>
      <c r="YU312" s="267"/>
      <c r="YV312" s="267"/>
      <c r="YW312" s="267"/>
      <c r="YX312" s="267"/>
      <c r="YY312" s="267"/>
      <c r="YZ312" s="267"/>
      <c r="ZA312" s="267"/>
      <c r="ZB312" s="267"/>
      <c r="ZC312" s="267"/>
      <c r="ZD312" s="267"/>
      <c r="ZE312" s="267"/>
      <c r="ZF312" s="267"/>
      <c r="ZG312" s="267"/>
      <c r="ZH312" s="267"/>
      <c r="ZI312" s="267"/>
      <c r="ZJ312" s="267"/>
      <c r="ZK312" s="267"/>
      <c r="ZL312" s="267"/>
      <c r="ZM312" s="267"/>
      <c r="ZN312" s="267"/>
      <c r="ZO312" s="267"/>
      <c r="ZP312" s="267"/>
      <c r="ZQ312" s="267"/>
      <c r="ZR312" s="267"/>
      <c r="ZS312" s="267"/>
      <c r="ZT312" s="267"/>
      <c r="ZU312" s="267"/>
      <c r="ZV312" s="267"/>
      <c r="ZW312" s="267"/>
      <c r="ZX312" s="267"/>
      <c r="ZY312" s="267"/>
      <c r="ZZ312" s="267"/>
      <c r="AAA312" s="267"/>
      <c r="AAB312" s="267"/>
      <c r="AAC312" s="267"/>
      <c r="AAD312" s="267"/>
      <c r="AAE312" s="267"/>
      <c r="AAF312" s="267"/>
      <c r="AAG312" s="267"/>
      <c r="AAH312" s="267"/>
      <c r="AAI312" s="267"/>
      <c r="AAJ312" s="267"/>
      <c r="AAK312" s="267"/>
      <c r="AAL312" s="267"/>
      <c r="AAM312" s="267"/>
      <c r="AAN312" s="267"/>
      <c r="AAO312" s="267"/>
      <c r="AAP312" s="267"/>
      <c r="AAQ312" s="267"/>
      <c r="AAR312" s="267"/>
      <c r="AAS312" s="267"/>
      <c r="AAT312" s="267"/>
      <c r="AAU312" s="267"/>
      <c r="AAV312" s="267"/>
      <c r="AAW312" s="267"/>
      <c r="AAX312" s="267"/>
      <c r="AAY312" s="267"/>
      <c r="AAZ312" s="267"/>
      <c r="ABA312" s="267"/>
      <c r="ABB312" s="267"/>
      <c r="ABC312" s="267"/>
      <c r="ABD312" s="267"/>
      <c r="ABE312" s="267"/>
      <c r="ABF312" s="267"/>
      <c r="ABG312" s="267"/>
      <c r="ABH312" s="267"/>
      <c r="ABI312" s="267"/>
      <c r="ABJ312" s="267"/>
      <c r="ABK312" s="267"/>
      <c r="ABL312" s="267"/>
      <c r="ABM312" s="267"/>
      <c r="ABN312" s="267"/>
      <c r="ABO312" s="267"/>
      <c r="ABP312" s="267"/>
      <c r="ABQ312" s="267"/>
      <c r="ABR312" s="267"/>
      <c r="ABS312" s="267"/>
      <c r="ABT312" s="267"/>
      <c r="ABU312" s="267"/>
      <c r="ABV312" s="267"/>
      <c r="ABW312" s="267"/>
      <c r="ABX312" s="267"/>
      <c r="ABY312" s="267"/>
      <c r="ABZ312" s="267"/>
      <c r="ACA312" s="267"/>
      <c r="ACB312" s="267"/>
      <c r="ACC312" s="267"/>
      <c r="ACD312" s="267"/>
      <c r="ACE312" s="267"/>
      <c r="ACF312" s="267"/>
      <c r="ACG312" s="267"/>
      <c r="ACH312" s="267"/>
      <c r="ACI312" s="267"/>
      <c r="ACJ312" s="267"/>
      <c r="ACK312" s="267"/>
      <c r="ACL312" s="267"/>
      <c r="ACM312" s="267"/>
      <c r="ACN312" s="267"/>
      <c r="ACO312" s="267"/>
      <c r="ACP312" s="267"/>
      <c r="ACQ312" s="267"/>
      <c r="ACR312" s="267"/>
      <c r="ACS312" s="267"/>
      <c r="ACT312" s="267"/>
      <c r="ACU312" s="267"/>
      <c r="ACV312" s="267"/>
      <c r="ACW312" s="267"/>
      <c r="ACX312" s="267"/>
      <c r="ACY312" s="267"/>
      <c r="ACZ312" s="267"/>
      <c r="ADA312" s="267"/>
      <c r="ADB312" s="267"/>
      <c r="ADC312" s="267"/>
      <c r="ADD312" s="267"/>
      <c r="ADE312" s="267"/>
      <c r="ADF312" s="267"/>
      <c r="ADG312" s="267"/>
      <c r="ADH312" s="267"/>
      <c r="ADI312" s="267"/>
      <c r="ADJ312" s="267"/>
      <c r="ADK312" s="267"/>
      <c r="ADL312" s="267"/>
      <c r="ADM312" s="267"/>
      <c r="ADN312" s="267"/>
      <c r="ADO312" s="267"/>
      <c r="ADP312" s="267"/>
      <c r="ADQ312" s="267"/>
      <c r="ADR312" s="267"/>
      <c r="ADS312" s="267"/>
      <c r="ADT312" s="267"/>
      <c r="ADU312" s="267"/>
      <c r="ADV312" s="267"/>
      <c r="ADW312" s="267"/>
      <c r="ADX312" s="267"/>
      <c r="ADY312" s="267"/>
      <c r="ADZ312" s="267"/>
      <c r="AEA312" s="267"/>
      <c r="AEB312" s="267"/>
      <c r="AEC312" s="267"/>
      <c r="AED312" s="267"/>
      <c r="AEE312" s="267"/>
      <c r="AEF312" s="267"/>
      <c r="AEG312" s="267"/>
      <c r="AEH312" s="267"/>
      <c r="AEI312" s="267"/>
      <c r="AEJ312" s="267"/>
      <c r="AEK312" s="267"/>
      <c r="AEL312" s="267"/>
      <c r="AEM312" s="267"/>
      <c r="AEN312" s="267"/>
      <c r="AEO312" s="267"/>
      <c r="AEP312" s="267"/>
      <c r="AEQ312" s="267"/>
      <c r="AER312" s="267"/>
      <c r="AES312" s="267"/>
      <c r="AET312" s="267"/>
      <c r="AEU312" s="267"/>
      <c r="AEV312" s="267"/>
      <c r="AEW312" s="267"/>
      <c r="AEX312" s="267"/>
      <c r="AEY312" s="267"/>
      <c r="AEZ312" s="267"/>
      <c r="AFA312" s="267"/>
      <c r="AFB312" s="267"/>
      <c r="AFC312" s="267"/>
      <c r="AFD312" s="267"/>
      <c r="AFE312" s="267"/>
      <c r="AFF312" s="267"/>
      <c r="AFG312" s="267"/>
      <c r="AFH312" s="267"/>
      <c r="AFI312" s="267"/>
      <c r="AFJ312" s="267"/>
      <c r="AFK312" s="267"/>
      <c r="AFL312" s="267"/>
      <c r="AFM312" s="267"/>
      <c r="AFN312" s="267"/>
      <c r="AFO312" s="267"/>
      <c r="AFP312" s="267"/>
      <c r="AFQ312" s="267"/>
      <c r="AFR312" s="267"/>
      <c r="AFS312" s="267"/>
      <c r="AFT312" s="267"/>
      <c r="AFU312" s="267"/>
      <c r="AFV312" s="267"/>
      <c r="AFW312" s="267"/>
      <c r="AFX312" s="267"/>
      <c r="AFY312" s="267"/>
      <c r="AFZ312" s="267"/>
      <c r="AGA312" s="267"/>
      <c r="AGB312" s="267"/>
      <c r="AGC312" s="267"/>
      <c r="AGD312" s="267"/>
      <c r="AGE312" s="267"/>
      <c r="AGF312" s="267"/>
      <c r="AGG312" s="267"/>
      <c r="AGH312" s="267"/>
      <c r="AGI312" s="267"/>
      <c r="AGJ312" s="267"/>
      <c r="AGK312" s="267"/>
      <c r="AGL312" s="267"/>
      <c r="AGM312" s="267"/>
      <c r="AGN312" s="267"/>
      <c r="AGO312" s="267"/>
      <c r="AGP312" s="267"/>
      <c r="AGQ312" s="267"/>
      <c r="AGR312" s="267"/>
      <c r="AGS312" s="267"/>
      <c r="AGT312" s="267"/>
      <c r="AGU312" s="267"/>
      <c r="AGV312" s="267"/>
      <c r="AGW312" s="267"/>
      <c r="AGX312" s="267"/>
      <c r="AGY312" s="267"/>
      <c r="AGZ312" s="267"/>
      <c r="AHA312" s="267"/>
      <c r="AHB312" s="267"/>
      <c r="AHC312" s="267"/>
      <c r="AHD312" s="267"/>
      <c r="AHE312" s="267"/>
      <c r="AHF312" s="267"/>
      <c r="AHG312" s="267"/>
      <c r="AHH312" s="267"/>
      <c r="AHI312" s="267"/>
      <c r="AHJ312" s="267"/>
      <c r="AHK312" s="267"/>
      <c r="AHL312" s="267"/>
      <c r="AHM312" s="267"/>
      <c r="AHN312" s="267"/>
      <c r="AHO312" s="267"/>
      <c r="AHP312" s="267"/>
      <c r="AHQ312" s="267"/>
      <c r="AHR312" s="267"/>
      <c r="AHS312" s="267"/>
      <c r="AHT312" s="267"/>
      <c r="AHU312" s="267"/>
      <c r="AHV312" s="267"/>
      <c r="AHW312" s="267"/>
      <c r="AHX312" s="267"/>
      <c r="AHY312" s="267"/>
      <c r="AHZ312" s="267"/>
      <c r="AIA312" s="267"/>
      <c r="AIB312" s="267"/>
      <c r="AIC312" s="267"/>
      <c r="AID312" s="267"/>
      <c r="AIE312" s="267"/>
      <c r="AIF312" s="267"/>
      <c r="AIG312" s="267"/>
      <c r="AIH312" s="267"/>
      <c r="AII312" s="267"/>
      <c r="AIJ312" s="267"/>
      <c r="AIK312" s="267"/>
      <c r="AIL312" s="267"/>
      <c r="AIM312" s="267"/>
      <c r="AIN312" s="267"/>
      <c r="AIO312" s="267"/>
      <c r="AIP312" s="267"/>
      <c r="AIQ312" s="267"/>
      <c r="AIR312" s="267"/>
      <c r="AIS312" s="267"/>
      <c r="AIT312" s="267"/>
      <c r="AIU312" s="267"/>
      <c r="AIV312" s="267"/>
      <c r="AIW312" s="267"/>
      <c r="AIX312" s="267"/>
      <c r="AIY312" s="267"/>
      <c r="AIZ312" s="267"/>
      <c r="AJA312" s="267"/>
      <c r="AJB312" s="267"/>
      <c r="AJC312" s="267"/>
      <c r="AJD312" s="267"/>
      <c r="AJE312" s="267"/>
      <c r="AJF312" s="267"/>
      <c r="AJG312" s="267"/>
      <c r="AJH312" s="267"/>
      <c r="AJI312" s="267"/>
      <c r="AJJ312" s="267"/>
      <c r="AJK312" s="267"/>
      <c r="AJL312" s="267"/>
      <c r="AJM312" s="267"/>
      <c r="AJN312" s="267"/>
      <c r="AJO312" s="267"/>
      <c r="AJP312" s="267"/>
      <c r="AJQ312" s="267"/>
      <c r="AJR312" s="267"/>
      <c r="AJS312" s="267"/>
      <c r="AJT312" s="267"/>
      <c r="AJU312" s="267"/>
      <c r="AJV312" s="267"/>
      <c r="AJW312" s="267"/>
      <c r="AJX312" s="267"/>
      <c r="AJY312" s="267"/>
      <c r="AJZ312" s="267"/>
      <c r="AKA312" s="267"/>
      <c r="AKB312" s="267"/>
      <c r="AKC312" s="267"/>
      <c r="AKD312" s="267"/>
      <c r="AKE312" s="267"/>
      <c r="AKF312" s="267"/>
      <c r="AKG312" s="267"/>
      <c r="AKH312" s="267"/>
      <c r="AKI312" s="267"/>
      <c r="AKJ312" s="267"/>
      <c r="AKK312" s="267"/>
      <c r="AKL312" s="267"/>
      <c r="AKM312" s="267"/>
      <c r="AKN312" s="267"/>
      <c r="AKO312" s="267"/>
      <c r="AKP312" s="267"/>
      <c r="AKQ312" s="267"/>
      <c r="AKR312" s="267"/>
      <c r="AKS312" s="267"/>
      <c r="AKT312" s="267"/>
      <c r="AKU312" s="267"/>
      <c r="AKV312" s="267"/>
      <c r="AKW312" s="267"/>
      <c r="AKX312" s="267"/>
      <c r="AKY312" s="267"/>
      <c r="AKZ312" s="267"/>
      <c r="ALA312" s="267"/>
      <c r="ALB312" s="267"/>
      <c r="ALC312" s="267"/>
      <c r="ALD312" s="267"/>
      <c r="ALE312" s="267"/>
      <c r="ALF312" s="267"/>
      <c r="ALG312" s="267"/>
      <c r="ALH312" s="267"/>
      <c r="ALI312" s="267"/>
      <c r="ALJ312" s="267"/>
      <c r="ALK312" s="267"/>
      <c r="ALL312" s="267"/>
      <c r="ALM312" s="267"/>
      <c r="ALN312" s="267"/>
      <c r="ALO312" s="267"/>
      <c r="ALP312" s="267"/>
      <c r="ALQ312" s="267"/>
      <c r="ALR312" s="267"/>
      <c r="ALS312" s="267"/>
      <c r="ALT312" s="267"/>
      <c r="ALU312" s="267"/>
      <c r="ALV312" s="267"/>
      <c r="ALW312" s="267"/>
      <c r="ALX312" s="267"/>
      <c r="ALY312" s="267"/>
      <c r="ALZ312" s="267"/>
      <c r="AMA312" s="267"/>
      <c r="AMB312" s="267"/>
      <c r="AMC312" s="267"/>
      <c r="AMD312" s="267"/>
      <c r="AME312" s="267"/>
      <c r="AMF312" s="267"/>
      <c r="AMG312" s="267"/>
      <c r="AMH312" s="267"/>
    </row>
    <row r="313" spans="1:1025" s="281" customFormat="1" ht="12.75">
      <c r="A313" s="1012" t="s">
        <v>2574</v>
      </c>
      <c r="B313" s="1007" t="s">
        <v>2575</v>
      </c>
      <c r="C313" s="1047">
        <v>214904788.66999999</v>
      </c>
      <c r="D313" s="1047">
        <v>108158424.33</v>
      </c>
      <c r="E313" s="1047">
        <v>323063213</v>
      </c>
      <c r="F313" s="1047">
        <v>247705290.61000001</v>
      </c>
      <c r="G313" s="1047">
        <v>75357922.390000001</v>
      </c>
      <c r="H313" s="1054">
        <f t="shared" si="4"/>
        <v>0.76673938920430418</v>
      </c>
      <c r="I313" s="1007"/>
      <c r="AMI313" s="239"/>
      <c r="AMJ313" s="239"/>
    </row>
    <row r="314" spans="1:1025" s="267" customFormat="1" ht="12.75">
      <c r="A314" s="1012" t="s">
        <v>2576</v>
      </c>
      <c r="B314" s="1007" t="s">
        <v>8456</v>
      </c>
      <c r="C314" s="1047">
        <v>3000000</v>
      </c>
      <c r="D314" s="1047">
        <v>5155580</v>
      </c>
      <c r="E314" s="1047">
        <v>8155580</v>
      </c>
      <c r="F314" s="1047">
        <v>7411660</v>
      </c>
      <c r="G314" s="1047">
        <v>743920</v>
      </c>
      <c r="H314" s="1054">
        <f t="shared" si="4"/>
        <v>0.90878392462583901</v>
      </c>
      <c r="I314" s="1007"/>
      <c r="AMI314" s="239"/>
      <c r="AMJ314" s="239"/>
      <c r="AMK314" s="239"/>
    </row>
    <row r="315" spans="1:1025" s="267" customFormat="1" ht="12.75">
      <c r="A315" s="1012" t="s">
        <v>2577</v>
      </c>
      <c r="B315" s="1007" t="s">
        <v>2578</v>
      </c>
      <c r="C315" s="1047">
        <v>5131360651.5100002</v>
      </c>
      <c r="D315" s="1047">
        <v>50477777.75</v>
      </c>
      <c r="E315" s="1047">
        <v>5181838429.2600002</v>
      </c>
      <c r="F315" s="1047">
        <v>5100645586.8699999</v>
      </c>
      <c r="G315" s="1047">
        <v>81192842.390000001</v>
      </c>
      <c r="H315" s="1054">
        <f t="shared" si="4"/>
        <v>0.98433126707858487</v>
      </c>
      <c r="I315" s="1007"/>
      <c r="AMI315" s="239"/>
      <c r="AMJ315" s="239"/>
      <c r="AMK315" s="239"/>
    </row>
    <row r="316" spans="1:1025" s="267" customFormat="1" ht="12.75">
      <c r="A316" s="1055" t="s">
        <v>2579</v>
      </c>
      <c r="B316" s="1007" t="s">
        <v>308</v>
      </c>
      <c r="C316" s="1047">
        <v>5131360651.5100002</v>
      </c>
      <c r="D316" s="1047">
        <v>50477777.75</v>
      </c>
      <c r="E316" s="1047">
        <v>5181838429.2600002</v>
      </c>
      <c r="F316" s="1047">
        <v>5100645586.8699999</v>
      </c>
      <c r="G316" s="1047">
        <v>81192842.390000001</v>
      </c>
      <c r="H316" s="1054">
        <f t="shared" si="4"/>
        <v>0.98433126707858487</v>
      </c>
      <c r="I316" s="1007"/>
      <c r="AMI316" s="239"/>
      <c r="AMJ316" s="239"/>
      <c r="AMK316" s="239"/>
    </row>
    <row r="317" spans="1:1025" s="267" customFormat="1" ht="12.75">
      <c r="A317" s="1012" t="s">
        <v>2580</v>
      </c>
      <c r="B317" s="1007" t="s">
        <v>308</v>
      </c>
      <c r="C317" s="1047">
        <v>5131360651.5100002</v>
      </c>
      <c r="D317" s="1047">
        <v>50477777.75</v>
      </c>
      <c r="E317" s="1047">
        <v>5181838429.2600002</v>
      </c>
      <c r="F317" s="1047">
        <v>5100645586.8699999</v>
      </c>
      <c r="G317" s="1047">
        <v>81192842.390000001</v>
      </c>
      <c r="H317" s="1054">
        <f t="shared" si="4"/>
        <v>0.98433126707858487</v>
      </c>
      <c r="I317" s="1007"/>
      <c r="AMI317" s="239"/>
      <c r="AMJ317" s="239"/>
      <c r="AMK317" s="239"/>
    </row>
    <row r="318" spans="1:1025" s="267" customFormat="1" ht="12.75">
      <c r="A318" s="1012" t="s">
        <v>2581</v>
      </c>
      <c r="B318" s="1007" t="s">
        <v>8457</v>
      </c>
      <c r="C318" s="1047">
        <v>954236288.79999995</v>
      </c>
      <c r="D318" s="1047">
        <v>209986300</v>
      </c>
      <c r="E318" s="1047">
        <v>1164222588.8</v>
      </c>
      <c r="F318" s="1047">
        <v>1060863406.83</v>
      </c>
      <c r="G318" s="1047">
        <v>103359181.97</v>
      </c>
      <c r="H318" s="1054">
        <f t="shared" si="4"/>
        <v>0.9112204290104563</v>
      </c>
      <c r="I318" s="1007"/>
      <c r="AMI318" s="239"/>
      <c r="AMJ318" s="239"/>
      <c r="AMK318" s="239"/>
    </row>
    <row r="319" spans="1:1025" s="267" customFormat="1" ht="12.75">
      <c r="A319" s="1055" t="s">
        <v>2582</v>
      </c>
      <c r="B319" s="1007" t="s">
        <v>2583</v>
      </c>
      <c r="C319" s="1047">
        <v>431736288.80000001</v>
      </c>
      <c r="D319" s="1047">
        <v>14286300</v>
      </c>
      <c r="E319" s="1047">
        <v>446022588.80000001</v>
      </c>
      <c r="F319" s="1047">
        <v>446022588.80000001</v>
      </c>
      <c r="G319" s="1047">
        <v>0</v>
      </c>
      <c r="H319" s="1054">
        <f t="shared" si="4"/>
        <v>1</v>
      </c>
      <c r="I319" s="1007"/>
      <c r="AMI319" s="239"/>
      <c r="AMJ319" s="239"/>
      <c r="AMK319" s="239"/>
    </row>
    <row r="320" spans="1:1025" s="267" customFormat="1" ht="12.75">
      <c r="A320" s="1012" t="s">
        <v>2584</v>
      </c>
      <c r="B320" s="1007" t="s">
        <v>2585</v>
      </c>
      <c r="C320" s="1047">
        <v>230936288.80000001</v>
      </c>
      <c r="D320" s="1047">
        <v>14286300</v>
      </c>
      <c r="E320" s="1047">
        <v>245222588.80000001</v>
      </c>
      <c r="F320" s="1047">
        <v>245222588.80000001</v>
      </c>
      <c r="G320" s="1047">
        <v>0</v>
      </c>
      <c r="H320" s="1054">
        <f t="shared" si="4"/>
        <v>1</v>
      </c>
      <c r="I320" s="1007"/>
      <c r="AMI320" s="239"/>
      <c r="AMJ320" s="239"/>
      <c r="AMK320" s="239"/>
    </row>
    <row r="321" spans="1:1025" s="267" customFormat="1" ht="12.75">
      <c r="A321" s="1012" t="s">
        <v>2586</v>
      </c>
      <c r="B321" s="1007" t="s">
        <v>2587</v>
      </c>
      <c r="C321" s="1047">
        <v>800000</v>
      </c>
      <c r="D321" s="1047">
        <v>0</v>
      </c>
      <c r="E321" s="1047">
        <v>800000</v>
      </c>
      <c r="F321" s="1047">
        <v>800000</v>
      </c>
      <c r="G321" s="1047">
        <v>0</v>
      </c>
      <c r="H321" s="1054">
        <f t="shared" si="4"/>
        <v>1</v>
      </c>
      <c r="I321" s="1007"/>
      <c r="AMI321" s="239"/>
      <c r="AMJ321" s="239"/>
      <c r="AMK321" s="239"/>
    </row>
    <row r="322" spans="1:1025" s="267" customFormat="1" ht="12.75">
      <c r="A322" s="1012" t="s">
        <v>2588</v>
      </c>
      <c r="B322" s="1007" t="s">
        <v>2589</v>
      </c>
      <c r="C322" s="1047">
        <v>200000000</v>
      </c>
      <c r="D322" s="1047">
        <v>0</v>
      </c>
      <c r="E322" s="1047">
        <v>200000000</v>
      </c>
      <c r="F322" s="1047">
        <v>200000000</v>
      </c>
      <c r="G322" s="1047">
        <v>0</v>
      </c>
      <c r="H322" s="1054">
        <f t="shared" si="4"/>
        <v>1</v>
      </c>
      <c r="I322" s="1007"/>
      <c r="AMI322" s="239"/>
      <c r="AMJ322" s="239"/>
      <c r="AMK322" s="239"/>
    </row>
    <row r="323" spans="1:1025" s="267" customFormat="1" ht="12.75">
      <c r="A323" s="1055" t="s">
        <v>2590</v>
      </c>
      <c r="B323" s="1007" t="s">
        <v>8458</v>
      </c>
      <c r="C323" s="1047">
        <v>522500000</v>
      </c>
      <c r="D323" s="1047">
        <v>195700000</v>
      </c>
      <c r="E323" s="1047">
        <v>718200000</v>
      </c>
      <c r="F323" s="1047">
        <v>614840818.02999997</v>
      </c>
      <c r="G323" s="1047">
        <v>103359181.97</v>
      </c>
      <c r="H323" s="1054">
        <f t="shared" si="4"/>
        <v>0.85608579508493454</v>
      </c>
      <c r="I323" s="1007"/>
      <c r="AMI323" s="239"/>
      <c r="AMJ323" s="239"/>
      <c r="AMK323" s="239"/>
    </row>
    <row r="324" spans="1:1025" s="267" customFormat="1" ht="12.75">
      <c r="A324" s="1012" t="s">
        <v>2591</v>
      </c>
      <c r="B324" s="1007" t="s">
        <v>8458</v>
      </c>
      <c r="C324" s="1047">
        <v>522500000</v>
      </c>
      <c r="D324" s="1047">
        <v>195700000</v>
      </c>
      <c r="E324" s="1047">
        <v>718200000</v>
      </c>
      <c r="F324" s="1047">
        <v>614840818.02999997</v>
      </c>
      <c r="G324" s="1047">
        <v>103359181.97</v>
      </c>
      <c r="H324" s="1054">
        <f t="shared" si="4"/>
        <v>0.85608579508493454</v>
      </c>
      <c r="I324" s="1007"/>
      <c r="AMI324" s="239"/>
      <c r="AMJ324" s="239"/>
      <c r="AMK324" s="239"/>
    </row>
    <row r="325" spans="1:1025" s="267" customFormat="1" ht="12.75">
      <c r="A325" s="1012" t="s">
        <v>2592</v>
      </c>
      <c r="B325" s="1007" t="s">
        <v>8459</v>
      </c>
      <c r="C325" s="1047">
        <v>40000000</v>
      </c>
      <c r="D325" s="1047">
        <v>48000000</v>
      </c>
      <c r="E325" s="1047">
        <v>88000000</v>
      </c>
      <c r="F325" s="1047">
        <v>87332518.409999996</v>
      </c>
      <c r="G325" s="1047">
        <v>667481.59</v>
      </c>
      <c r="H325" s="1054">
        <f t="shared" ref="H325:H341" si="5">F325/E325</f>
        <v>0.9924149819318181</v>
      </c>
      <c r="I325" s="1007"/>
      <c r="AMI325" s="239"/>
      <c r="AMJ325" s="239"/>
      <c r="AMK325" s="239"/>
    </row>
    <row r="326" spans="1:1025" s="267" customFormat="1" ht="12.75">
      <c r="A326" s="1055" t="s">
        <v>2593</v>
      </c>
      <c r="B326" s="1007" t="s">
        <v>29</v>
      </c>
      <c r="C326" s="1047">
        <v>40000000</v>
      </c>
      <c r="D326" s="1047">
        <v>48000000</v>
      </c>
      <c r="E326" s="1047">
        <v>88000000</v>
      </c>
      <c r="F326" s="1047">
        <v>87332518.409999996</v>
      </c>
      <c r="G326" s="1047">
        <v>667481.59</v>
      </c>
      <c r="H326" s="1054">
        <f t="shared" si="5"/>
        <v>0.9924149819318181</v>
      </c>
      <c r="I326" s="1007"/>
      <c r="AMI326" s="239"/>
      <c r="AMJ326" s="239"/>
      <c r="AMK326" s="239"/>
    </row>
    <row r="327" spans="1:1025" s="267" customFormat="1" ht="12.75">
      <c r="A327" s="1012" t="s">
        <v>2594</v>
      </c>
      <c r="B327" s="1007" t="s">
        <v>29</v>
      </c>
      <c r="C327" s="1047">
        <v>40000000</v>
      </c>
      <c r="D327" s="1047">
        <v>48000000</v>
      </c>
      <c r="E327" s="1047">
        <v>88000000</v>
      </c>
      <c r="F327" s="1047">
        <v>87332518.409999996</v>
      </c>
      <c r="G327" s="1047">
        <v>667481.59</v>
      </c>
      <c r="H327" s="1054">
        <f t="shared" si="5"/>
        <v>0.9924149819318181</v>
      </c>
      <c r="I327" s="1007"/>
      <c r="AMI327" s="239"/>
      <c r="AMJ327" s="239"/>
      <c r="AMK327" s="239"/>
    </row>
    <row r="328" spans="1:1025" s="267" customFormat="1" ht="12.75">
      <c r="A328" s="1012" t="s">
        <v>2595</v>
      </c>
      <c r="B328" s="1007" t="s">
        <v>2596</v>
      </c>
      <c r="C328" s="1047">
        <v>79288000</v>
      </c>
      <c r="D328" s="1047">
        <v>-32750930.350000001</v>
      </c>
      <c r="E328" s="1047">
        <v>46537069.649999999</v>
      </c>
      <c r="F328" s="1047">
        <v>41504967.409999996</v>
      </c>
      <c r="G328" s="1047">
        <v>5032102.24</v>
      </c>
      <c r="H328" s="1054">
        <f t="shared" si="5"/>
        <v>0.89186894925172833</v>
      </c>
      <c r="I328" s="1007"/>
      <c r="AMI328" s="239"/>
      <c r="AMJ328" s="239"/>
      <c r="AMK328" s="239"/>
    </row>
    <row r="329" spans="1:1025" s="267" customFormat="1" ht="12.75">
      <c r="A329" s="1055" t="s">
        <v>2597</v>
      </c>
      <c r="B329" s="1007" t="s">
        <v>2598</v>
      </c>
      <c r="C329" s="1047">
        <v>79288000</v>
      </c>
      <c r="D329" s="1047">
        <v>-32750930.350000001</v>
      </c>
      <c r="E329" s="1047">
        <v>46537069.649999999</v>
      </c>
      <c r="F329" s="1047">
        <v>41504967.409999996</v>
      </c>
      <c r="G329" s="1047">
        <v>5032102.24</v>
      </c>
      <c r="H329" s="1054">
        <f t="shared" si="5"/>
        <v>0.89186894925172833</v>
      </c>
      <c r="I329" s="1007"/>
      <c r="AMI329" s="239"/>
      <c r="AMJ329" s="239"/>
      <c r="AMK329" s="239"/>
    </row>
    <row r="330" spans="1:1025" s="239" customFormat="1" ht="12.75">
      <c r="A330" s="1012" t="s">
        <v>2599</v>
      </c>
      <c r="B330" s="1007" t="s">
        <v>2598</v>
      </c>
      <c r="C330" s="1047">
        <v>79288000</v>
      </c>
      <c r="D330" s="1047">
        <v>-32750930.350000001</v>
      </c>
      <c r="E330" s="1047">
        <v>46537069.649999999</v>
      </c>
      <c r="F330" s="1047">
        <v>41504967.409999996</v>
      </c>
      <c r="G330" s="1047">
        <v>5032102.24</v>
      </c>
      <c r="H330" s="1054">
        <f t="shared" si="5"/>
        <v>0.89186894925172833</v>
      </c>
      <c r="I330" s="1007"/>
      <c r="J330" s="267"/>
      <c r="K330" s="267"/>
      <c r="L330" s="267"/>
      <c r="M330" s="267"/>
      <c r="N330" s="267"/>
      <c r="O330" s="267"/>
      <c r="P330" s="267"/>
      <c r="Q330" s="267"/>
      <c r="R330" s="267"/>
      <c r="S330" s="267"/>
      <c r="T330" s="267"/>
      <c r="U330" s="267"/>
      <c r="V330" s="267"/>
      <c r="W330" s="267"/>
      <c r="X330" s="267"/>
      <c r="Y330" s="267"/>
      <c r="Z330" s="267"/>
      <c r="AA330" s="267"/>
      <c r="AB330" s="267"/>
      <c r="AC330" s="267"/>
      <c r="AD330" s="267"/>
      <c r="AE330" s="267"/>
      <c r="AF330" s="267"/>
      <c r="AG330" s="267"/>
      <c r="AH330" s="267"/>
      <c r="AI330" s="267"/>
      <c r="AJ330" s="267"/>
      <c r="AK330" s="267"/>
      <c r="AL330" s="267"/>
      <c r="AM330" s="267"/>
      <c r="AN330" s="267"/>
      <c r="AO330" s="267"/>
      <c r="AP330" s="267"/>
      <c r="AQ330" s="267"/>
      <c r="AR330" s="267"/>
      <c r="AS330" s="267"/>
      <c r="AT330" s="267"/>
      <c r="AU330" s="267"/>
      <c r="AV330" s="267"/>
      <c r="AW330" s="267"/>
      <c r="AX330" s="267"/>
      <c r="AY330" s="267"/>
      <c r="AZ330" s="267"/>
      <c r="BA330" s="267"/>
      <c r="BB330" s="267"/>
      <c r="BC330" s="267"/>
      <c r="BD330" s="267"/>
      <c r="BE330" s="267"/>
      <c r="BF330" s="267"/>
      <c r="BG330" s="267"/>
      <c r="BH330" s="267"/>
      <c r="BI330" s="267"/>
      <c r="BJ330" s="267"/>
      <c r="BK330" s="267"/>
      <c r="BL330" s="267"/>
      <c r="BM330" s="267"/>
      <c r="BN330" s="267"/>
      <c r="BO330" s="267"/>
      <c r="BP330" s="267"/>
      <c r="BQ330" s="267"/>
      <c r="BR330" s="267"/>
      <c r="BS330" s="267"/>
      <c r="BT330" s="267"/>
      <c r="BU330" s="267"/>
      <c r="BV330" s="267"/>
      <c r="BW330" s="267"/>
      <c r="BX330" s="267"/>
      <c r="BY330" s="267"/>
      <c r="BZ330" s="267"/>
      <c r="CA330" s="267"/>
      <c r="CB330" s="267"/>
      <c r="CC330" s="267"/>
      <c r="CD330" s="267"/>
      <c r="CE330" s="267"/>
      <c r="CF330" s="267"/>
      <c r="CG330" s="267"/>
      <c r="CH330" s="267"/>
      <c r="CI330" s="267"/>
      <c r="CJ330" s="267"/>
      <c r="CK330" s="267"/>
      <c r="CL330" s="267"/>
      <c r="CM330" s="267"/>
      <c r="CN330" s="267"/>
      <c r="CO330" s="267"/>
      <c r="CP330" s="267"/>
      <c r="CQ330" s="267"/>
      <c r="CR330" s="267"/>
      <c r="CS330" s="267"/>
      <c r="CT330" s="267"/>
      <c r="CU330" s="267"/>
      <c r="CV330" s="267"/>
      <c r="CW330" s="267"/>
      <c r="CX330" s="267"/>
      <c r="CY330" s="267"/>
      <c r="CZ330" s="267"/>
      <c r="DA330" s="267"/>
      <c r="DB330" s="267"/>
      <c r="DC330" s="267"/>
      <c r="DD330" s="267"/>
      <c r="DE330" s="267"/>
      <c r="DF330" s="267"/>
      <c r="DG330" s="267"/>
      <c r="DH330" s="267"/>
      <c r="DI330" s="267"/>
      <c r="DJ330" s="267"/>
      <c r="DK330" s="267"/>
      <c r="DL330" s="267"/>
      <c r="DM330" s="267"/>
      <c r="DN330" s="267"/>
      <c r="DO330" s="267"/>
      <c r="DP330" s="267"/>
      <c r="DQ330" s="267"/>
      <c r="DR330" s="267"/>
      <c r="DS330" s="267"/>
      <c r="DT330" s="267"/>
      <c r="DU330" s="267"/>
      <c r="DV330" s="267"/>
      <c r="DW330" s="267"/>
      <c r="DX330" s="267"/>
      <c r="DY330" s="267"/>
      <c r="DZ330" s="267"/>
      <c r="EA330" s="267"/>
      <c r="EB330" s="267"/>
      <c r="EC330" s="267"/>
      <c r="ED330" s="267"/>
      <c r="EE330" s="267"/>
      <c r="EF330" s="267"/>
      <c r="EG330" s="267"/>
      <c r="EH330" s="267"/>
      <c r="EI330" s="267"/>
      <c r="EJ330" s="267"/>
      <c r="EK330" s="267"/>
      <c r="EL330" s="267"/>
      <c r="EM330" s="267"/>
      <c r="EN330" s="267"/>
      <c r="EO330" s="267"/>
      <c r="EP330" s="267"/>
      <c r="EQ330" s="267"/>
      <c r="ER330" s="267"/>
      <c r="ES330" s="267"/>
      <c r="ET330" s="267"/>
      <c r="EU330" s="267"/>
      <c r="EV330" s="267"/>
      <c r="EW330" s="267"/>
      <c r="EX330" s="267"/>
      <c r="EY330" s="267"/>
      <c r="EZ330" s="267"/>
      <c r="FA330" s="267"/>
      <c r="FB330" s="267"/>
      <c r="FC330" s="267"/>
      <c r="FD330" s="267"/>
      <c r="FE330" s="267"/>
      <c r="FF330" s="267"/>
      <c r="FG330" s="267"/>
      <c r="FH330" s="267"/>
      <c r="FI330" s="267"/>
      <c r="FJ330" s="267"/>
      <c r="FK330" s="267"/>
      <c r="FL330" s="267"/>
      <c r="FM330" s="267"/>
      <c r="FN330" s="267"/>
      <c r="FO330" s="267"/>
      <c r="FP330" s="267"/>
      <c r="FQ330" s="267"/>
      <c r="FR330" s="267"/>
      <c r="FS330" s="267"/>
      <c r="FT330" s="267"/>
      <c r="FU330" s="267"/>
      <c r="FV330" s="267"/>
      <c r="FW330" s="267"/>
      <c r="FX330" s="267"/>
      <c r="FY330" s="267"/>
      <c r="FZ330" s="267"/>
      <c r="GA330" s="267"/>
      <c r="GB330" s="267"/>
      <c r="GC330" s="267"/>
      <c r="GD330" s="267"/>
      <c r="GE330" s="267"/>
      <c r="GF330" s="267"/>
      <c r="GG330" s="267"/>
      <c r="GH330" s="267"/>
      <c r="GI330" s="267"/>
      <c r="GJ330" s="267"/>
      <c r="GK330" s="267"/>
      <c r="GL330" s="267"/>
      <c r="GM330" s="267"/>
      <c r="GN330" s="267"/>
      <c r="GO330" s="267"/>
      <c r="GP330" s="267"/>
      <c r="GQ330" s="267"/>
      <c r="GR330" s="267"/>
      <c r="GS330" s="267"/>
      <c r="GT330" s="267"/>
      <c r="GU330" s="267"/>
      <c r="GV330" s="267"/>
      <c r="GW330" s="267"/>
      <c r="GX330" s="267"/>
      <c r="GY330" s="267"/>
      <c r="GZ330" s="267"/>
      <c r="HA330" s="267"/>
      <c r="HB330" s="267"/>
      <c r="HC330" s="267"/>
      <c r="HD330" s="267"/>
      <c r="HE330" s="267"/>
      <c r="HF330" s="267"/>
      <c r="HG330" s="267"/>
      <c r="HH330" s="267"/>
      <c r="HI330" s="267"/>
      <c r="HJ330" s="267"/>
      <c r="HK330" s="267"/>
      <c r="HL330" s="267"/>
      <c r="HM330" s="267"/>
      <c r="HN330" s="267"/>
      <c r="HO330" s="267"/>
      <c r="HP330" s="267"/>
      <c r="HQ330" s="267"/>
      <c r="HR330" s="267"/>
      <c r="HS330" s="267"/>
      <c r="HT330" s="267"/>
      <c r="HU330" s="267"/>
      <c r="HV330" s="267"/>
      <c r="HW330" s="267"/>
      <c r="HX330" s="267"/>
      <c r="HY330" s="267"/>
      <c r="HZ330" s="267"/>
      <c r="IA330" s="267"/>
      <c r="IB330" s="267"/>
      <c r="IC330" s="267"/>
      <c r="ID330" s="267"/>
      <c r="IE330" s="267"/>
      <c r="IF330" s="267"/>
      <c r="IG330" s="267"/>
      <c r="IH330" s="267"/>
      <c r="II330" s="267"/>
      <c r="IJ330" s="267"/>
      <c r="IK330" s="267"/>
      <c r="IL330" s="267"/>
      <c r="IM330" s="267"/>
      <c r="IN330" s="267"/>
      <c r="IO330" s="267"/>
      <c r="IP330" s="267"/>
      <c r="IQ330" s="267"/>
      <c r="IR330" s="267"/>
      <c r="IS330" s="267"/>
      <c r="IT330" s="267"/>
      <c r="IU330" s="267"/>
      <c r="IV330" s="267"/>
      <c r="IW330" s="267"/>
      <c r="IX330" s="267"/>
      <c r="IY330" s="267"/>
      <c r="IZ330" s="267"/>
      <c r="JA330" s="267"/>
      <c r="JB330" s="267"/>
      <c r="JC330" s="267"/>
      <c r="JD330" s="267"/>
      <c r="JE330" s="267"/>
      <c r="JF330" s="267"/>
      <c r="JG330" s="267"/>
      <c r="JH330" s="267"/>
      <c r="JI330" s="267"/>
      <c r="JJ330" s="267"/>
      <c r="JK330" s="267"/>
      <c r="JL330" s="267"/>
      <c r="JM330" s="267"/>
      <c r="JN330" s="267"/>
      <c r="JO330" s="267"/>
      <c r="JP330" s="267"/>
      <c r="JQ330" s="267"/>
      <c r="JR330" s="267"/>
      <c r="JS330" s="267"/>
      <c r="JT330" s="267"/>
      <c r="JU330" s="267"/>
      <c r="JV330" s="267"/>
      <c r="JW330" s="267"/>
      <c r="JX330" s="267"/>
      <c r="JY330" s="267"/>
      <c r="JZ330" s="267"/>
      <c r="KA330" s="267"/>
      <c r="KB330" s="267"/>
      <c r="KC330" s="267"/>
      <c r="KD330" s="267"/>
      <c r="KE330" s="267"/>
      <c r="KF330" s="267"/>
      <c r="KG330" s="267"/>
      <c r="KH330" s="267"/>
      <c r="KI330" s="267"/>
      <c r="KJ330" s="267"/>
      <c r="KK330" s="267"/>
      <c r="KL330" s="267"/>
      <c r="KM330" s="267"/>
      <c r="KN330" s="267"/>
      <c r="KO330" s="267"/>
      <c r="KP330" s="267"/>
      <c r="KQ330" s="267"/>
      <c r="KR330" s="267"/>
      <c r="KS330" s="267"/>
      <c r="KT330" s="267"/>
      <c r="KU330" s="267"/>
      <c r="KV330" s="267"/>
      <c r="KW330" s="267"/>
      <c r="KX330" s="267"/>
      <c r="KY330" s="267"/>
      <c r="KZ330" s="267"/>
      <c r="LA330" s="267"/>
      <c r="LB330" s="267"/>
      <c r="LC330" s="267"/>
      <c r="LD330" s="267"/>
      <c r="LE330" s="267"/>
      <c r="LF330" s="267"/>
      <c r="LG330" s="267"/>
      <c r="LH330" s="267"/>
      <c r="LI330" s="267"/>
      <c r="LJ330" s="267"/>
      <c r="LK330" s="267"/>
      <c r="LL330" s="267"/>
      <c r="LM330" s="267"/>
      <c r="LN330" s="267"/>
      <c r="LO330" s="267"/>
      <c r="LP330" s="267"/>
      <c r="LQ330" s="267"/>
      <c r="LR330" s="267"/>
      <c r="LS330" s="267"/>
      <c r="LT330" s="267"/>
      <c r="LU330" s="267"/>
      <c r="LV330" s="267"/>
      <c r="LW330" s="267"/>
      <c r="LX330" s="267"/>
      <c r="LY330" s="267"/>
      <c r="LZ330" s="267"/>
      <c r="MA330" s="267"/>
      <c r="MB330" s="267"/>
      <c r="MC330" s="267"/>
      <c r="MD330" s="267"/>
      <c r="ME330" s="267"/>
      <c r="MF330" s="267"/>
      <c r="MG330" s="267"/>
      <c r="MH330" s="267"/>
      <c r="MI330" s="267"/>
      <c r="MJ330" s="267"/>
      <c r="MK330" s="267"/>
      <c r="ML330" s="267"/>
      <c r="MM330" s="267"/>
      <c r="MN330" s="267"/>
      <c r="MO330" s="267"/>
      <c r="MP330" s="267"/>
      <c r="MQ330" s="267"/>
      <c r="MR330" s="267"/>
      <c r="MS330" s="267"/>
      <c r="MT330" s="267"/>
      <c r="MU330" s="267"/>
      <c r="MV330" s="267"/>
      <c r="MW330" s="267"/>
      <c r="MX330" s="267"/>
      <c r="MY330" s="267"/>
      <c r="MZ330" s="267"/>
      <c r="NA330" s="267"/>
      <c r="NB330" s="267"/>
      <c r="NC330" s="267"/>
      <c r="ND330" s="267"/>
      <c r="NE330" s="267"/>
      <c r="NF330" s="267"/>
      <c r="NG330" s="267"/>
      <c r="NH330" s="267"/>
      <c r="NI330" s="267"/>
      <c r="NJ330" s="267"/>
      <c r="NK330" s="267"/>
      <c r="NL330" s="267"/>
      <c r="NM330" s="267"/>
      <c r="NN330" s="267"/>
      <c r="NO330" s="267"/>
      <c r="NP330" s="267"/>
      <c r="NQ330" s="267"/>
      <c r="NR330" s="267"/>
      <c r="NS330" s="267"/>
      <c r="NT330" s="267"/>
      <c r="NU330" s="267"/>
      <c r="NV330" s="267"/>
      <c r="NW330" s="267"/>
      <c r="NX330" s="267"/>
      <c r="NY330" s="267"/>
      <c r="NZ330" s="267"/>
      <c r="OA330" s="267"/>
      <c r="OB330" s="267"/>
      <c r="OC330" s="267"/>
      <c r="OD330" s="267"/>
      <c r="OE330" s="267"/>
      <c r="OF330" s="267"/>
      <c r="OG330" s="267"/>
      <c r="OH330" s="267"/>
      <c r="OI330" s="267"/>
      <c r="OJ330" s="267"/>
      <c r="OK330" s="267"/>
      <c r="OL330" s="267"/>
      <c r="OM330" s="267"/>
      <c r="ON330" s="267"/>
      <c r="OO330" s="267"/>
      <c r="OP330" s="267"/>
      <c r="OQ330" s="267"/>
      <c r="OR330" s="267"/>
      <c r="OS330" s="267"/>
      <c r="OT330" s="267"/>
      <c r="OU330" s="267"/>
      <c r="OV330" s="267"/>
      <c r="OW330" s="267"/>
      <c r="OX330" s="267"/>
      <c r="OY330" s="267"/>
      <c r="OZ330" s="267"/>
      <c r="PA330" s="267"/>
      <c r="PB330" s="267"/>
      <c r="PC330" s="267"/>
      <c r="PD330" s="267"/>
      <c r="PE330" s="267"/>
      <c r="PF330" s="267"/>
      <c r="PG330" s="267"/>
      <c r="PH330" s="267"/>
      <c r="PI330" s="267"/>
      <c r="PJ330" s="267"/>
      <c r="PK330" s="267"/>
      <c r="PL330" s="267"/>
      <c r="PM330" s="267"/>
      <c r="PN330" s="267"/>
      <c r="PO330" s="267"/>
      <c r="PP330" s="267"/>
      <c r="PQ330" s="267"/>
      <c r="PR330" s="267"/>
      <c r="PS330" s="267"/>
      <c r="PT330" s="267"/>
      <c r="PU330" s="267"/>
      <c r="PV330" s="267"/>
      <c r="PW330" s="267"/>
      <c r="PX330" s="267"/>
      <c r="PY330" s="267"/>
      <c r="PZ330" s="267"/>
      <c r="QA330" s="267"/>
      <c r="QB330" s="267"/>
      <c r="QC330" s="267"/>
      <c r="QD330" s="267"/>
      <c r="QE330" s="267"/>
      <c r="QF330" s="267"/>
      <c r="QG330" s="267"/>
      <c r="QH330" s="267"/>
      <c r="QI330" s="267"/>
      <c r="QJ330" s="267"/>
      <c r="QK330" s="267"/>
      <c r="QL330" s="267"/>
      <c r="QM330" s="267"/>
      <c r="QN330" s="267"/>
      <c r="QO330" s="267"/>
      <c r="QP330" s="267"/>
      <c r="QQ330" s="267"/>
      <c r="QR330" s="267"/>
      <c r="QS330" s="267"/>
      <c r="QT330" s="267"/>
      <c r="QU330" s="267"/>
      <c r="QV330" s="267"/>
      <c r="QW330" s="267"/>
      <c r="QX330" s="267"/>
      <c r="QY330" s="267"/>
      <c r="QZ330" s="267"/>
      <c r="RA330" s="267"/>
      <c r="RB330" s="267"/>
      <c r="RC330" s="267"/>
      <c r="RD330" s="267"/>
      <c r="RE330" s="267"/>
      <c r="RF330" s="267"/>
      <c r="RG330" s="267"/>
      <c r="RH330" s="267"/>
      <c r="RI330" s="267"/>
      <c r="RJ330" s="267"/>
      <c r="RK330" s="267"/>
      <c r="RL330" s="267"/>
      <c r="RM330" s="267"/>
      <c r="RN330" s="267"/>
      <c r="RO330" s="267"/>
      <c r="RP330" s="267"/>
      <c r="RQ330" s="267"/>
      <c r="RR330" s="267"/>
      <c r="RS330" s="267"/>
      <c r="RT330" s="267"/>
      <c r="RU330" s="267"/>
      <c r="RV330" s="267"/>
      <c r="RW330" s="267"/>
      <c r="RX330" s="267"/>
      <c r="RY330" s="267"/>
      <c r="RZ330" s="267"/>
      <c r="SA330" s="267"/>
      <c r="SB330" s="267"/>
      <c r="SC330" s="267"/>
      <c r="SD330" s="267"/>
      <c r="SE330" s="267"/>
      <c r="SF330" s="267"/>
      <c r="SG330" s="267"/>
      <c r="SH330" s="267"/>
      <c r="SI330" s="267"/>
      <c r="SJ330" s="267"/>
      <c r="SK330" s="267"/>
      <c r="SL330" s="267"/>
      <c r="SM330" s="267"/>
      <c r="SN330" s="267"/>
      <c r="SO330" s="267"/>
      <c r="SP330" s="267"/>
      <c r="SQ330" s="267"/>
      <c r="SR330" s="267"/>
      <c r="SS330" s="267"/>
      <c r="ST330" s="267"/>
      <c r="SU330" s="267"/>
      <c r="SV330" s="267"/>
      <c r="SW330" s="267"/>
      <c r="SX330" s="267"/>
      <c r="SY330" s="267"/>
      <c r="SZ330" s="267"/>
      <c r="TA330" s="267"/>
      <c r="TB330" s="267"/>
      <c r="TC330" s="267"/>
      <c r="TD330" s="267"/>
      <c r="TE330" s="267"/>
      <c r="TF330" s="267"/>
      <c r="TG330" s="267"/>
      <c r="TH330" s="267"/>
      <c r="TI330" s="267"/>
      <c r="TJ330" s="267"/>
      <c r="TK330" s="267"/>
      <c r="TL330" s="267"/>
      <c r="TM330" s="267"/>
      <c r="TN330" s="267"/>
      <c r="TO330" s="267"/>
      <c r="TP330" s="267"/>
      <c r="TQ330" s="267"/>
      <c r="TR330" s="267"/>
      <c r="TS330" s="267"/>
      <c r="TT330" s="267"/>
      <c r="TU330" s="267"/>
      <c r="TV330" s="267"/>
      <c r="TW330" s="267"/>
      <c r="TX330" s="267"/>
      <c r="TY330" s="267"/>
      <c r="TZ330" s="267"/>
      <c r="UA330" s="267"/>
      <c r="UB330" s="267"/>
      <c r="UC330" s="267"/>
      <c r="UD330" s="267"/>
      <c r="UE330" s="267"/>
      <c r="UF330" s="267"/>
      <c r="UG330" s="267"/>
      <c r="UH330" s="267"/>
      <c r="UI330" s="267"/>
      <c r="UJ330" s="267"/>
      <c r="UK330" s="267"/>
      <c r="UL330" s="267"/>
      <c r="UM330" s="267"/>
      <c r="UN330" s="267"/>
      <c r="UO330" s="267"/>
      <c r="UP330" s="267"/>
      <c r="UQ330" s="267"/>
      <c r="UR330" s="267"/>
      <c r="US330" s="267"/>
      <c r="UT330" s="267"/>
      <c r="UU330" s="267"/>
      <c r="UV330" s="267"/>
      <c r="UW330" s="267"/>
      <c r="UX330" s="267"/>
      <c r="UY330" s="267"/>
      <c r="UZ330" s="267"/>
      <c r="VA330" s="267"/>
      <c r="VB330" s="267"/>
      <c r="VC330" s="267"/>
      <c r="VD330" s="267"/>
      <c r="VE330" s="267"/>
      <c r="VF330" s="267"/>
      <c r="VG330" s="267"/>
      <c r="VH330" s="267"/>
      <c r="VI330" s="267"/>
      <c r="VJ330" s="267"/>
      <c r="VK330" s="267"/>
      <c r="VL330" s="267"/>
      <c r="VM330" s="267"/>
      <c r="VN330" s="267"/>
      <c r="VO330" s="267"/>
      <c r="VP330" s="267"/>
      <c r="VQ330" s="267"/>
      <c r="VR330" s="267"/>
      <c r="VS330" s="267"/>
      <c r="VT330" s="267"/>
      <c r="VU330" s="267"/>
      <c r="VV330" s="267"/>
      <c r="VW330" s="267"/>
      <c r="VX330" s="267"/>
      <c r="VY330" s="267"/>
      <c r="VZ330" s="267"/>
      <c r="WA330" s="267"/>
      <c r="WB330" s="267"/>
      <c r="WC330" s="267"/>
      <c r="WD330" s="267"/>
      <c r="WE330" s="267"/>
      <c r="WF330" s="267"/>
      <c r="WG330" s="267"/>
      <c r="WH330" s="267"/>
      <c r="WI330" s="267"/>
      <c r="WJ330" s="267"/>
      <c r="WK330" s="267"/>
      <c r="WL330" s="267"/>
      <c r="WM330" s="267"/>
      <c r="WN330" s="267"/>
      <c r="WO330" s="267"/>
      <c r="WP330" s="267"/>
      <c r="WQ330" s="267"/>
      <c r="WR330" s="267"/>
      <c r="WS330" s="267"/>
      <c r="WT330" s="267"/>
      <c r="WU330" s="267"/>
      <c r="WV330" s="267"/>
      <c r="WW330" s="267"/>
      <c r="WX330" s="267"/>
      <c r="WY330" s="267"/>
      <c r="WZ330" s="267"/>
      <c r="XA330" s="267"/>
      <c r="XB330" s="267"/>
      <c r="XC330" s="267"/>
      <c r="XD330" s="267"/>
      <c r="XE330" s="267"/>
      <c r="XF330" s="267"/>
      <c r="XG330" s="267"/>
      <c r="XH330" s="267"/>
      <c r="XI330" s="267"/>
      <c r="XJ330" s="267"/>
      <c r="XK330" s="267"/>
      <c r="XL330" s="267"/>
      <c r="XM330" s="267"/>
      <c r="XN330" s="267"/>
      <c r="XO330" s="267"/>
      <c r="XP330" s="267"/>
      <c r="XQ330" s="267"/>
      <c r="XR330" s="267"/>
      <c r="XS330" s="267"/>
      <c r="XT330" s="267"/>
      <c r="XU330" s="267"/>
      <c r="XV330" s="267"/>
      <c r="XW330" s="267"/>
      <c r="XX330" s="267"/>
      <c r="XY330" s="267"/>
      <c r="XZ330" s="267"/>
      <c r="YA330" s="267"/>
      <c r="YB330" s="267"/>
      <c r="YC330" s="267"/>
      <c r="YD330" s="267"/>
      <c r="YE330" s="267"/>
      <c r="YF330" s="267"/>
      <c r="YG330" s="267"/>
      <c r="YH330" s="267"/>
      <c r="YI330" s="267"/>
      <c r="YJ330" s="267"/>
      <c r="YK330" s="267"/>
      <c r="YL330" s="267"/>
      <c r="YM330" s="267"/>
      <c r="YN330" s="267"/>
      <c r="YO330" s="267"/>
      <c r="YP330" s="267"/>
      <c r="YQ330" s="267"/>
      <c r="YR330" s="267"/>
      <c r="YS330" s="267"/>
      <c r="YT330" s="267"/>
      <c r="YU330" s="267"/>
      <c r="YV330" s="267"/>
      <c r="YW330" s="267"/>
      <c r="YX330" s="267"/>
      <c r="YY330" s="267"/>
      <c r="YZ330" s="267"/>
      <c r="ZA330" s="267"/>
      <c r="ZB330" s="267"/>
      <c r="ZC330" s="267"/>
      <c r="ZD330" s="267"/>
      <c r="ZE330" s="267"/>
      <c r="ZF330" s="267"/>
      <c r="ZG330" s="267"/>
      <c r="ZH330" s="267"/>
      <c r="ZI330" s="267"/>
      <c r="ZJ330" s="267"/>
      <c r="ZK330" s="267"/>
      <c r="ZL330" s="267"/>
      <c r="ZM330" s="267"/>
      <c r="ZN330" s="267"/>
      <c r="ZO330" s="267"/>
      <c r="ZP330" s="267"/>
      <c r="ZQ330" s="267"/>
      <c r="ZR330" s="267"/>
      <c r="ZS330" s="267"/>
      <c r="ZT330" s="267"/>
      <c r="ZU330" s="267"/>
      <c r="ZV330" s="267"/>
      <c r="ZW330" s="267"/>
      <c r="ZX330" s="267"/>
      <c r="ZY330" s="267"/>
      <c r="ZZ330" s="267"/>
      <c r="AAA330" s="267"/>
      <c r="AAB330" s="267"/>
      <c r="AAC330" s="267"/>
      <c r="AAD330" s="267"/>
      <c r="AAE330" s="267"/>
      <c r="AAF330" s="267"/>
      <c r="AAG330" s="267"/>
      <c r="AAH330" s="267"/>
      <c r="AAI330" s="267"/>
      <c r="AAJ330" s="267"/>
      <c r="AAK330" s="267"/>
      <c r="AAL330" s="267"/>
      <c r="AAM330" s="267"/>
      <c r="AAN330" s="267"/>
      <c r="AAO330" s="267"/>
      <c r="AAP330" s="267"/>
      <c r="AAQ330" s="267"/>
      <c r="AAR330" s="267"/>
      <c r="AAS330" s="267"/>
      <c r="AAT330" s="267"/>
      <c r="AAU330" s="267"/>
      <c r="AAV330" s="267"/>
      <c r="AAW330" s="267"/>
      <c r="AAX330" s="267"/>
      <c r="AAY330" s="267"/>
      <c r="AAZ330" s="267"/>
      <c r="ABA330" s="267"/>
      <c r="ABB330" s="267"/>
      <c r="ABC330" s="267"/>
      <c r="ABD330" s="267"/>
      <c r="ABE330" s="267"/>
      <c r="ABF330" s="267"/>
      <c r="ABG330" s="267"/>
      <c r="ABH330" s="267"/>
      <c r="ABI330" s="267"/>
      <c r="ABJ330" s="267"/>
      <c r="ABK330" s="267"/>
      <c r="ABL330" s="267"/>
      <c r="ABM330" s="267"/>
      <c r="ABN330" s="267"/>
      <c r="ABO330" s="267"/>
      <c r="ABP330" s="267"/>
      <c r="ABQ330" s="267"/>
      <c r="ABR330" s="267"/>
      <c r="ABS330" s="267"/>
      <c r="ABT330" s="267"/>
      <c r="ABU330" s="267"/>
      <c r="ABV330" s="267"/>
      <c r="ABW330" s="267"/>
      <c r="ABX330" s="267"/>
      <c r="ABY330" s="267"/>
      <c r="ABZ330" s="267"/>
      <c r="ACA330" s="267"/>
      <c r="ACB330" s="267"/>
      <c r="ACC330" s="267"/>
      <c r="ACD330" s="267"/>
      <c r="ACE330" s="267"/>
      <c r="ACF330" s="267"/>
      <c r="ACG330" s="267"/>
      <c r="ACH330" s="267"/>
      <c r="ACI330" s="267"/>
      <c r="ACJ330" s="267"/>
      <c r="ACK330" s="267"/>
      <c r="ACL330" s="267"/>
      <c r="ACM330" s="267"/>
      <c r="ACN330" s="267"/>
      <c r="ACO330" s="267"/>
      <c r="ACP330" s="267"/>
      <c r="ACQ330" s="267"/>
      <c r="ACR330" s="267"/>
      <c r="ACS330" s="267"/>
      <c r="ACT330" s="267"/>
      <c r="ACU330" s="267"/>
      <c r="ACV330" s="267"/>
      <c r="ACW330" s="267"/>
      <c r="ACX330" s="267"/>
      <c r="ACY330" s="267"/>
      <c r="ACZ330" s="267"/>
      <c r="ADA330" s="267"/>
      <c r="ADB330" s="267"/>
      <c r="ADC330" s="267"/>
      <c r="ADD330" s="267"/>
      <c r="ADE330" s="267"/>
      <c r="ADF330" s="267"/>
      <c r="ADG330" s="267"/>
      <c r="ADH330" s="267"/>
      <c r="ADI330" s="267"/>
      <c r="ADJ330" s="267"/>
      <c r="ADK330" s="267"/>
      <c r="ADL330" s="267"/>
      <c r="ADM330" s="267"/>
      <c r="ADN330" s="267"/>
      <c r="ADO330" s="267"/>
      <c r="ADP330" s="267"/>
      <c r="ADQ330" s="267"/>
      <c r="ADR330" s="267"/>
      <c r="ADS330" s="267"/>
      <c r="ADT330" s="267"/>
      <c r="ADU330" s="267"/>
      <c r="ADV330" s="267"/>
      <c r="ADW330" s="267"/>
      <c r="ADX330" s="267"/>
      <c r="ADY330" s="267"/>
      <c r="ADZ330" s="267"/>
      <c r="AEA330" s="267"/>
      <c r="AEB330" s="267"/>
      <c r="AEC330" s="267"/>
      <c r="AED330" s="267"/>
      <c r="AEE330" s="267"/>
      <c r="AEF330" s="267"/>
      <c r="AEG330" s="267"/>
      <c r="AEH330" s="267"/>
      <c r="AEI330" s="267"/>
      <c r="AEJ330" s="267"/>
      <c r="AEK330" s="267"/>
      <c r="AEL330" s="267"/>
      <c r="AEM330" s="267"/>
      <c r="AEN330" s="267"/>
      <c r="AEO330" s="267"/>
      <c r="AEP330" s="267"/>
      <c r="AEQ330" s="267"/>
      <c r="AER330" s="267"/>
      <c r="AES330" s="267"/>
      <c r="AET330" s="267"/>
      <c r="AEU330" s="267"/>
      <c r="AEV330" s="267"/>
      <c r="AEW330" s="267"/>
      <c r="AEX330" s="267"/>
      <c r="AEY330" s="267"/>
      <c r="AEZ330" s="267"/>
      <c r="AFA330" s="267"/>
      <c r="AFB330" s="267"/>
      <c r="AFC330" s="267"/>
      <c r="AFD330" s="267"/>
      <c r="AFE330" s="267"/>
      <c r="AFF330" s="267"/>
      <c r="AFG330" s="267"/>
      <c r="AFH330" s="267"/>
      <c r="AFI330" s="267"/>
      <c r="AFJ330" s="267"/>
      <c r="AFK330" s="267"/>
      <c r="AFL330" s="267"/>
      <c r="AFM330" s="267"/>
      <c r="AFN330" s="267"/>
      <c r="AFO330" s="267"/>
      <c r="AFP330" s="267"/>
      <c r="AFQ330" s="267"/>
      <c r="AFR330" s="267"/>
      <c r="AFS330" s="267"/>
      <c r="AFT330" s="267"/>
      <c r="AFU330" s="267"/>
      <c r="AFV330" s="267"/>
      <c r="AFW330" s="267"/>
      <c r="AFX330" s="267"/>
      <c r="AFY330" s="267"/>
      <c r="AFZ330" s="267"/>
      <c r="AGA330" s="267"/>
      <c r="AGB330" s="267"/>
      <c r="AGC330" s="267"/>
      <c r="AGD330" s="267"/>
      <c r="AGE330" s="267"/>
      <c r="AGF330" s="267"/>
      <c r="AGG330" s="267"/>
      <c r="AGH330" s="267"/>
      <c r="AGI330" s="267"/>
      <c r="AGJ330" s="267"/>
      <c r="AGK330" s="267"/>
      <c r="AGL330" s="267"/>
      <c r="AGM330" s="267"/>
      <c r="AGN330" s="267"/>
      <c r="AGO330" s="267"/>
      <c r="AGP330" s="267"/>
      <c r="AGQ330" s="267"/>
      <c r="AGR330" s="267"/>
      <c r="AGS330" s="267"/>
      <c r="AGT330" s="267"/>
      <c r="AGU330" s="267"/>
      <c r="AGV330" s="267"/>
      <c r="AGW330" s="267"/>
      <c r="AGX330" s="267"/>
      <c r="AGY330" s="267"/>
      <c r="AGZ330" s="267"/>
      <c r="AHA330" s="267"/>
      <c r="AHB330" s="267"/>
      <c r="AHC330" s="267"/>
      <c r="AHD330" s="267"/>
      <c r="AHE330" s="267"/>
      <c r="AHF330" s="267"/>
      <c r="AHG330" s="267"/>
      <c r="AHH330" s="267"/>
      <c r="AHI330" s="267"/>
      <c r="AHJ330" s="267"/>
      <c r="AHK330" s="267"/>
      <c r="AHL330" s="267"/>
      <c r="AHM330" s="267"/>
      <c r="AHN330" s="267"/>
      <c r="AHO330" s="267"/>
      <c r="AHP330" s="267"/>
      <c r="AHQ330" s="267"/>
      <c r="AHR330" s="267"/>
      <c r="AHS330" s="267"/>
      <c r="AHT330" s="267"/>
      <c r="AHU330" s="267"/>
      <c r="AHV330" s="267"/>
      <c r="AHW330" s="267"/>
      <c r="AHX330" s="267"/>
      <c r="AHY330" s="267"/>
      <c r="AHZ330" s="267"/>
      <c r="AIA330" s="267"/>
      <c r="AIB330" s="267"/>
      <c r="AIC330" s="267"/>
      <c r="AID330" s="267"/>
      <c r="AIE330" s="267"/>
      <c r="AIF330" s="267"/>
      <c r="AIG330" s="267"/>
      <c r="AIH330" s="267"/>
      <c r="AII330" s="267"/>
      <c r="AIJ330" s="267"/>
      <c r="AIK330" s="267"/>
      <c r="AIL330" s="267"/>
      <c r="AIM330" s="267"/>
      <c r="AIN330" s="267"/>
      <c r="AIO330" s="267"/>
      <c r="AIP330" s="267"/>
      <c r="AIQ330" s="267"/>
      <c r="AIR330" s="267"/>
      <c r="AIS330" s="267"/>
      <c r="AIT330" s="267"/>
      <c r="AIU330" s="267"/>
      <c r="AIV330" s="267"/>
      <c r="AIW330" s="267"/>
      <c r="AIX330" s="267"/>
      <c r="AIY330" s="267"/>
      <c r="AIZ330" s="267"/>
      <c r="AJA330" s="267"/>
      <c r="AJB330" s="267"/>
      <c r="AJC330" s="267"/>
      <c r="AJD330" s="267"/>
      <c r="AJE330" s="267"/>
      <c r="AJF330" s="267"/>
      <c r="AJG330" s="267"/>
      <c r="AJH330" s="267"/>
      <c r="AJI330" s="267"/>
      <c r="AJJ330" s="267"/>
      <c r="AJK330" s="267"/>
      <c r="AJL330" s="267"/>
      <c r="AJM330" s="267"/>
      <c r="AJN330" s="267"/>
      <c r="AJO330" s="267"/>
      <c r="AJP330" s="267"/>
      <c r="AJQ330" s="267"/>
      <c r="AJR330" s="267"/>
      <c r="AJS330" s="267"/>
      <c r="AJT330" s="267"/>
      <c r="AJU330" s="267"/>
      <c r="AJV330" s="267"/>
      <c r="AJW330" s="267"/>
      <c r="AJX330" s="267"/>
      <c r="AJY330" s="267"/>
      <c r="AJZ330" s="267"/>
      <c r="AKA330" s="267"/>
      <c r="AKB330" s="267"/>
      <c r="AKC330" s="267"/>
      <c r="AKD330" s="267"/>
      <c r="AKE330" s="267"/>
      <c r="AKF330" s="267"/>
      <c r="AKG330" s="267"/>
      <c r="AKH330" s="267"/>
      <c r="AKI330" s="267"/>
      <c r="AKJ330" s="267"/>
      <c r="AKK330" s="267"/>
      <c r="AKL330" s="267"/>
      <c r="AKM330" s="267"/>
      <c r="AKN330" s="267"/>
      <c r="AKO330" s="267"/>
      <c r="AKP330" s="267"/>
      <c r="AKQ330" s="267"/>
      <c r="AKR330" s="267"/>
      <c r="AKS330" s="267"/>
      <c r="AKT330" s="267"/>
      <c r="AKU330" s="267"/>
      <c r="AKV330" s="267"/>
      <c r="AKW330" s="267"/>
      <c r="AKX330" s="267"/>
      <c r="AKY330" s="267"/>
      <c r="AKZ330" s="267"/>
      <c r="ALA330" s="267"/>
      <c r="ALB330" s="267"/>
      <c r="ALC330" s="267"/>
      <c r="ALD330" s="267"/>
      <c r="ALE330" s="267"/>
      <c r="ALF330" s="267"/>
      <c r="ALG330" s="267"/>
      <c r="ALH330" s="267"/>
      <c r="ALI330" s="267"/>
      <c r="ALJ330" s="267"/>
      <c r="ALK330" s="267"/>
      <c r="ALL330" s="267"/>
      <c r="ALM330" s="267"/>
      <c r="ALN330" s="267"/>
      <c r="ALO330" s="267"/>
      <c r="ALP330" s="267"/>
      <c r="ALQ330" s="267"/>
      <c r="ALR330" s="267"/>
      <c r="ALS330" s="267"/>
      <c r="ALT330" s="267"/>
      <c r="ALU330" s="267"/>
      <c r="ALV330" s="267"/>
      <c r="ALW330" s="267"/>
      <c r="ALX330" s="267"/>
      <c r="ALY330" s="267"/>
      <c r="ALZ330" s="267"/>
      <c r="AMA330" s="267"/>
      <c r="AMB330" s="267"/>
      <c r="AMC330" s="267"/>
      <c r="AMD330" s="267"/>
      <c r="AME330" s="267"/>
      <c r="AMF330" s="267"/>
      <c r="AMG330" s="267"/>
      <c r="AMH330" s="267"/>
    </row>
    <row r="331" spans="1:1025" s="239" customFormat="1" ht="12.75">
      <c r="A331" s="491">
        <v>8</v>
      </c>
      <c r="B331" s="141" t="s">
        <v>8460</v>
      </c>
      <c r="C331" s="1046">
        <v>1490404994.27</v>
      </c>
      <c r="D331" s="1046">
        <v>15512433439.99</v>
      </c>
      <c r="E331" s="1046">
        <v>17002838434.26</v>
      </c>
      <c r="F331" s="1046">
        <v>16953928094.389999</v>
      </c>
      <c r="G331" s="1046">
        <v>48910339.869999997</v>
      </c>
      <c r="H331" s="1050">
        <f t="shared" si="5"/>
        <v>0.99712340148034062</v>
      </c>
      <c r="I331" s="141"/>
      <c r="J331" s="267"/>
      <c r="K331" s="267"/>
      <c r="L331" s="267"/>
      <c r="M331" s="267"/>
      <c r="N331" s="267"/>
      <c r="O331" s="267"/>
      <c r="P331" s="267"/>
      <c r="Q331" s="267"/>
      <c r="R331" s="267"/>
      <c r="S331" s="267"/>
      <c r="T331" s="267"/>
      <c r="U331" s="267"/>
      <c r="V331" s="267"/>
      <c r="W331" s="267"/>
      <c r="X331" s="267"/>
      <c r="Y331" s="267"/>
      <c r="Z331" s="267"/>
      <c r="AA331" s="267"/>
      <c r="AB331" s="267"/>
      <c r="AC331" s="267"/>
      <c r="AD331" s="267"/>
      <c r="AE331" s="267"/>
      <c r="AF331" s="267"/>
      <c r="AG331" s="267"/>
      <c r="AH331" s="267"/>
      <c r="AI331" s="267"/>
      <c r="AJ331" s="267"/>
      <c r="AK331" s="267"/>
      <c r="AL331" s="267"/>
      <c r="AM331" s="267"/>
      <c r="AN331" s="267"/>
      <c r="AO331" s="267"/>
      <c r="AP331" s="267"/>
      <c r="AQ331" s="267"/>
      <c r="AR331" s="267"/>
      <c r="AS331" s="267"/>
      <c r="AT331" s="267"/>
      <c r="AU331" s="267"/>
      <c r="AV331" s="267"/>
      <c r="AW331" s="267"/>
      <c r="AX331" s="267"/>
      <c r="AY331" s="267"/>
      <c r="AZ331" s="267"/>
      <c r="BA331" s="267"/>
      <c r="BB331" s="267"/>
      <c r="BC331" s="267"/>
      <c r="BD331" s="267"/>
      <c r="BE331" s="267"/>
      <c r="BF331" s="267"/>
      <c r="BG331" s="267"/>
      <c r="BH331" s="267"/>
      <c r="BI331" s="267"/>
      <c r="BJ331" s="267"/>
      <c r="BK331" s="267"/>
      <c r="BL331" s="267"/>
      <c r="BM331" s="267"/>
      <c r="BN331" s="267"/>
      <c r="BO331" s="267"/>
      <c r="BP331" s="267"/>
      <c r="BQ331" s="267"/>
      <c r="BR331" s="267"/>
      <c r="BS331" s="267"/>
      <c r="BT331" s="267"/>
      <c r="BU331" s="267"/>
      <c r="BV331" s="267"/>
      <c r="BW331" s="267"/>
      <c r="BX331" s="267"/>
      <c r="BY331" s="267"/>
      <c r="BZ331" s="267"/>
      <c r="CA331" s="267"/>
      <c r="CB331" s="267"/>
      <c r="CC331" s="267"/>
      <c r="CD331" s="267"/>
      <c r="CE331" s="267"/>
      <c r="CF331" s="267"/>
      <c r="CG331" s="267"/>
      <c r="CH331" s="267"/>
      <c r="CI331" s="267"/>
      <c r="CJ331" s="267"/>
      <c r="CK331" s="267"/>
      <c r="CL331" s="267"/>
      <c r="CM331" s="267"/>
      <c r="CN331" s="267"/>
      <c r="CO331" s="267"/>
      <c r="CP331" s="267"/>
      <c r="CQ331" s="267"/>
      <c r="CR331" s="267"/>
      <c r="CS331" s="267"/>
      <c r="CT331" s="267"/>
      <c r="CU331" s="267"/>
      <c r="CV331" s="267"/>
      <c r="CW331" s="267"/>
      <c r="CX331" s="267"/>
      <c r="CY331" s="267"/>
      <c r="CZ331" s="267"/>
      <c r="DA331" s="267"/>
      <c r="DB331" s="267"/>
      <c r="DC331" s="267"/>
      <c r="DD331" s="267"/>
      <c r="DE331" s="267"/>
      <c r="DF331" s="267"/>
      <c r="DG331" s="267"/>
      <c r="DH331" s="267"/>
      <c r="DI331" s="267"/>
      <c r="DJ331" s="267"/>
      <c r="DK331" s="267"/>
      <c r="DL331" s="267"/>
      <c r="DM331" s="267"/>
      <c r="DN331" s="267"/>
      <c r="DO331" s="267"/>
      <c r="DP331" s="267"/>
      <c r="DQ331" s="267"/>
      <c r="DR331" s="267"/>
      <c r="DS331" s="267"/>
      <c r="DT331" s="267"/>
      <c r="DU331" s="267"/>
      <c r="DV331" s="267"/>
      <c r="DW331" s="267"/>
      <c r="DX331" s="267"/>
      <c r="DY331" s="267"/>
      <c r="DZ331" s="267"/>
      <c r="EA331" s="267"/>
      <c r="EB331" s="267"/>
      <c r="EC331" s="267"/>
      <c r="ED331" s="267"/>
      <c r="EE331" s="267"/>
      <c r="EF331" s="267"/>
      <c r="EG331" s="267"/>
      <c r="EH331" s="267"/>
      <c r="EI331" s="267"/>
      <c r="EJ331" s="267"/>
      <c r="EK331" s="267"/>
      <c r="EL331" s="267"/>
      <c r="EM331" s="267"/>
      <c r="EN331" s="267"/>
      <c r="EO331" s="267"/>
      <c r="EP331" s="267"/>
      <c r="EQ331" s="267"/>
      <c r="ER331" s="267"/>
      <c r="ES331" s="267"/>
      <c r="ET331" s="267"/>
      <c r="EU331" s="267"/>
      <c r="EV331" s="267"/>
      <c r="EW331" s="267"/>
      <c r="EX331" s="267"/>
      <c r="EY331" s="267"/>
      <c r="EZ331" s="267"/>
      <c r="FA331" s="267"/>
      <c r="FB331" s="267"/>
      <c r="FC331" s="267"/>
      <c r="FD331" s="267"/>
      <c r="FE331" s="267"/>
      <c r="FF331" s="267"/>
      <c r="FG331" s="267"/>
      <c r="FH331" s="267"/>
      <c r="FI331" s="267"/>
      <c r="FJ331" s="267"/>
      <c r="FK331" s="267"/>
      <c r="FL331" s="267"/>
      <c r="FM331" s="267"/>
      <c r="FN331" s="267"/>
      <c r="FO331" s="267"/>
      <c r="FP331" s="267"/>
      <c r="FQ331" s="267"/>
      <c r="FR331" s="267"/>
      <c r="FS331" s="267"/>
      <c r="FT331" s="267"/>
      <c r="FU331" s="267"/>
      <c r="FV331" s="267"/>
      <c r="FW331" s="267"/>
      <c r="FX331" s="267"/>
      <c r="FY331" s="267"/>
      <c r="FZ331" s="267"/>
      <c r="GA331" s="267"/>
      <c r="GB331" s="267"/>
      <c r="GC331" s="267"/>
      <c r="GD331" s="267"/>
      <c r="GE331" s="267"/>
      <c r="GF331" s="267"/>
      <c r="GG331" s="267"/>
      <c r="GH331" s="267"/>
      <c r="GI331" s="267"/>
      <c r="GJ331" s="267"/>
      <c r="GK331" s="267"/>
      <c r="GL331" s="267"/>
      <c r="GM331" s="267"/>
      <c r="GN331" s="267"/>
      <c r="GO331" s="267"/>
      <c r="GP331" s="267"/>
      <c r="GQ331" s="267"/>
      <c r="GR331" s="267"/>
      <c r="GS331" s="267"/>
      <c r="GT331" s="267"/>
      <c r="GU331" s="267"/>
      <c r="GV331" s="267"/>
      <c r="GW331" s="267"/>
      <c r="GX331" s="267"/>
      <c r="GY331" s="267"/>
      <c r="GZ331" s="267"/>
      <c r="HA331" s="267"/>
      <c r="HB331" s="267"/>
      <c r="HC331" s="267"/>
      <c r="HD331" s="267"/>
      <c r="HE331" s="267"/>
      <c r="HF331" s="267"/>
      <c r="HG331" s="267"/>
      <c r="HH331" s="267"/>
      <c r="HI331" s="267"/>
      <c r="HJ331" s="267"/>
      <c r="HK331" s="267"/>
      <c r="HL331" s="267"/>
      <c r="HM331" s="267"/>
      <c r="HN331" s="267"/>
      <c r="HO331" s="267"/>
      <c r="HP331" s="267"/>
      <c r="HQ331" s="267"/>
      <c r="HR331" s="267"/>
      <c r="HS331" s="267"/>
      <c r="HT331" s="267"/>
      <c r="HU331" s="267"/>
      <c r="HV331" s="267"/>
      <c r="HW331" s="267"/>
      <c r="HX331" s="267"/>
      <c r="HY331" s="267"/>
      <c r="HZ331" s="267"/>
      <c r="IA331" s="267"/>
      <c r="IB331" s="267"/>
      <c r="IC331" s="267"/>
      <c r="ID331" s="267"/>
      <c r="IE331" s="267"/>
      <c r="IF331" s="267"/>
      <c r="IG331" s="267"/>
      <c r="IH331" s="267"/>
      <c r="II331" s="267"/>
      <c r="IJ331" s="267"/>
      <c r="IK331" s="267"/>
      <c r="IL331" s="267"/>
      <c r="IM331" s="267"/>
      <c r="IN331" s="267"/>
      <c r="IO331" s="267"/>
      <c r="IP331" s="267"/>
      <c r="IQ331" s="267"/>
      <c r="IR331" s="267"/>
      <c r="IS331" s="267"/>
      <c r="IT331" s="267"/>
      <c r="IU331" s="267"/>
      <c r="IV331" s="267"/>
      <c r="IW331" s="267"/>
      <c r="IX331" s="267"/>
      <c r="IY331" s="267"/>
      <c r="IZ331" s="267"/>
      <c r="JA331" s="267"/>
      <c r="JB331" s="267"/>
      <c r="JC331" s="267"/>
      <c r="JD331" s="267"/>
      <c r="JE331" s="267"/>
      <c r="JF331" s="267"/>
      <c r="JG331" s="267"/>
      <c r="JH331" s="267"/>
      <c r="JI331" s="267"/>
      <c r="JJ331" s="267"/>
      <c r="JK331" s="267"/>
      <c r="JL331" s="267"/>
      <c r="JM331" s="267"/>
      <c r="JN331" s="267"/>
      <c r="JO331" s="267"/>
      <c r="JP331" s="267"/>
      <c r="JQ331" s="267"/>
      <c r="JR331" s="267"/>
      <c r="JS331" s="267"/>
      <c r="JT331" s="267"/>
      <c r="JU331" s="267"/>
      <c r="JV331" s="267"/>
      <c r="JW331" s="267"/>
      <c r="JX331" s="267"/>
      <c r="JY331" s="267"/>
      <c r="JZ331" s="267"/>
      <c r="KA331" s="267"/>
      <c r="KB331" s="267"/>
      <c r="KC331" s="267"/>
      <c r="KD331" s="267"/>
      <c r="KE331" s="267"/>
      <c r="KF331" s="267"/>
      <c r="KG331" s="267"/>
      <c r="KH331" s="267"/>
      <c r="KI331" s="267"/>
      <c r="KJ331" s="267"/>
      <c r="KK331" s="267"/>
      <c r="KL331" s="267"/>
      <c r="KM331" s="267"/>
      <c r="KN331" s="267"/>
      <c r="KO331" s="267"/>
      <c r="KP331" s="267"/>
      <c r="KQ331" s="267"/>
      <c r="KR331" s="267"/>
      <c r="KS331" s="267"/>
      <c r="KT331" s="267"/>
      <c r="KU331" s="267"/>
      <c r="KV331" s="267"/>
      <c r="KW331" s="267"/>
      <c r="KX331" s="267"/>
      <c r="KY331" s="267"/>
      <c r="KZ331" s="267"/>
      <c r="LA331" s="267"/>
      <c r="LB331" s="267"/>
      <c r="LC331" s="267"/>
      <c r="LD331" s="267"/>
      <c r="LE331" s="267"/>
      <c r="LF331" s="267"/>
      <c r="LG331" s="267"/>
      <c r="LH331" s="267"/>
      <c r="LI331" s="267"/>
      <c r="LJ331" s="267"/>
      <c r="LK331" s="267"/>
      <c r="LL331" s="267"/>
      <c r="LM331" s="267"/>
      <c r="LN331" s="267"/>
      <c r="LO331" s="267"/>
      <c r="LP331" s="267"/>
      <c r="LQ331" s="267"/>
      <c r="LR331" s="267"/>
      <c r="LS331" s="267"/>
      <c r="LT331" s="267"/>
      <c r="LU331" s="267"/>
      <c r="LV331" s="267"/>
      <c r="LW331" s="267"/>
      <c r="LX331" s="267"/>
      <c r="LY331" s="267"/>
      <c r="LZ331" s="267"/>
      <c r="MA331" s="267"/>
      <c r="MB331" s="267"/>
      <c r="MC331" s="267"/>
      <c r="MD331" s="267"/>
      <c r="ME331" s="267"/>
      <c r="MF331" s="267"/>
      <c r="MG331" s="267"/>
      <c r="MH331" s="267"/>
      <c r="MI331" s="267"/>
      <c r="MJ331" s="267"/>
      <c r="MK331" s="267"/>
      <c r="ML331" s="267"/>
      <c r="MM331" s="267"/>
      <c r="MN331" s="267"/>
      <c r="MO331" s="267"/>
      <c r="MP331" s="267"/>
      <c r="MQ331" s="267"/>
      <c r="MR331" s="267"/>
      <c r="MS331" s="267"/>
      <c r="MT331" s="267"/>
      <c r="MU331" s="267"/>
      <c r="MV331" s="267"/>
      <c r="MW331" s="267"/>
      <c r="MX331" s="267"/>
      <c r="MY331" s="267"/>
      <c r="MZ331" s="267"/>
      <c r="NA331" s="267"/>
      <c r="NB331" s="267"/>
      <c r="NC331" s="267"/>
      <c r="ND331" s="267"/>
      <c r="NE331" s="267"/>
      <c r="NF331" s="267"/>
      <c r="NG331" s="267"/>
      <c r="NH331" s="267"/>
      <c r="NI331" s="267"/>
      <c r="NJ331" s="267"/>
      <c r="NK331" s="267"/>
      <c r="NL331" s="267"/>
      <c r="NM331" s="267"/>
      <c r="NN331" s="267"/>
      <c r="NO331" s="267"/>
      <c r="NP331" s="267"/>
      <c r="NQ331" s="267"/>
      <c r="NR331" s="267"/>
      <c r="NS331" s="267"/>
      <c r="NT331" s="267"/>
      <c r="NU331" s="267"/>
      <c r="NV331" s="267"/>
      <c r="NW331" s="267"/>
      <c r="NX331" s="267"/>
      <c r="NY331" s="267"/>
      <c r="NZ331" s="267"/>
      <c r="OA331" s="267"/>
      <c r="OB331" s="267"/>
      <c r="OC331" s="267"/>
      <c r="OD331" s="267"/>
      <c r="OE331" s="267"/>
      <c r="OF331" s="267"/>
      <c r="OG331" s="267"/>
      <c r="OH331" s="267"/>
      <c r="OI331" s="267"/>
      <c r="OJ331" s="267"/>
      <c r="OK331" s="267"/>
      <c r="OL331" s="267"/>
      <c r="OM331" s="267"/>
      <c r="ON331" s="267"/>
      <c r="OO331" s="267"/>
      <c r="OP331" s="267"/>
      <c r="OQ331" s="267"/>
      <c r="OR331" s="267"/>
      <c r="OS331" s="267"/>
      <c r="OT331" s="267"/>
      <c r="OU331" s="267"/>
      <c r="OV331" s="267"/>
      <c r="OW331" s="267"/>
      <c r="OX331" s="267"/>
      <c r="OY331" s="267"/>
      <c r="OZ331" s="267"/>
      <c r="PA331" s="267"/>
      <c r="PB331" s="267"/>
      <c r="PC331" s="267"/>
      <c r="PD331" s="267"/>
      <c r="PE331" s="267"/>
      <c r="PF331" s="267"/>
      <c r="PG331" s="267"/>
      <c r="PH331" s="267"/>
      <c r="PI331" s="267"/>
      <c r="PJ331" s="267"/>
      <c r="PK331" s="267"/>
      <c r="PL331" s="267"/>
      <c r="PM331" s="267"/>
      <c r="PN331" s="267"/>
      <c r="PO331" s="267"/>
      <c r="PP331" s="267"/>
      <c r="PQ331" s="267"/>
      <c r="PR331" s="267"/>
      <c r="PS331" s="267"/>
      <c r="PT331" s="267"/>
      <c r="PU331" s="267"/>
      <c r="PV331" s="267"/>
      <c r="PW331" s="267"/>
      <c r="PX331" s="267"/>
      <c r="PY331" s="267"/>
      <c r="PZ331" s="267"/>
      <c r="QA331" s="267"/>
      <c r="QB331" s="267"/>
      <c r="QC331" s="267"/>
      <c r="QD331" s="267"/>
      <c r="QE331" s="267"/>
      <c r="QF331" s="267"/>
      <c r="QG331" s="267"/>
      <c r="QH331" s="267"/>
      <c r="QI331" s="267"/>
      <c r="QJ331" s="267"/>
      <c r="QK331" s="267"/>
      <c r="QL331" s="267"/>
      <c r="QM331" s="267"/>
      <c r="QN331" s="267"/>
      <c r="QO331" s="267"/>
      <c r="QP331" s="267"/>
      <c r="QQ331" s="267"/>
      <c r="QR331" s="267"/>
      <c r="QS331" s="267"/>
      <c r="QT331" s="267"/>
      <c r="QU331" s="267"/>
      <c r="QV331" s="267"/>
      <c r="QW331" s="267"/>
      <c r="QX331" s="267"/>
      <c r="QY331" s="267"/>
      <c r="QZ331" s="267"/>
      <c r="RA331" s="267"/>
      <c r="RB331" s="267"/>
      <c r="RC331" s="267"/>
      <c r="RD331" s="267"/>
      <c r="RE331" s="267"/>
      <c r="RF331" s="267"/>
      <c r="RG331" s="267"/>
      <c r="RH331" s="267"/>
      <c r="RI331" s="267"/>
      <c r="RJ331" s="267"/>
      <c r="RK331" s="267"/>
      <c r="RL331" s="267"/>
      <c r="RM331" s="267"/>
      <c r="RN331" s="267"/>
      <c r="RO331" s="267"/>
      <c r="RP331" s="267"/>
      <c r="RQ331" s="267"/>
      <c r="RR331" s="267"/>
      <c r="RS331" s="267"/>
      <c r="RT331" s="267"/>
      <c r="RU331" s="267"/>
      <c r="RV331" s="267"/>
      <c r="RW331" s="267"/>
      <c r="RX331" s="267"/>
      <c r="RY331" s="267"/>
      <c r="RZ331" s="267"/>
      <c r="SA331" s="267"/>
      <c r="SB331" s="267"/>
      <c r="SC331" s="267"/>
      <c r="SD331" s="267"/>
      <c r="SE331" s="267"/>
      <c r="SF331" s="267"/>
      <c r="SG331" s="267"/>
      <c r="SH331" s="267"/>
      <c r="SI331" s="267"/>
      <c r="SJ331" s="267"/>
      <c r="SK331" s="267"/>
      <c r="SL331" s="267"/>
      <c r="SM331" s="267"/>
      <c r="SN331" s="267"/>
      <c r="SO331" s="267"/>
      <c r="SP331" s="267"/>
      <c r="SQ331" s="267"/>
      <c r="SR331" s="267"/>
      <c r="SS331" s="267"/>
      <c r="ST331" s="267"/>
      <c r="SU331" s="267"/>
      <c r="SV331" s="267"/>
      <c r="SW331" s="267"/>
      <c r="SX331" s="267"/>
      <c r="SY331" s="267"/>
      <c r="SZ331" s="267"/>
      <c r="TA331" s="267"/>
      <c r="TB331" s="267"/>
      <c r="TC331" s="267"/>
      <c r="TD331" s="267"/>
      <c r="TE331" s="267"/>
      <c r="TF331" s="267"/>
      <c r="TG331" s="267"/>
      <c r="TH331" s="267"/>
      <c r="TI331" s="267"/>
      <c r="TJ331" s="267"/>
      <c r="TK331" s="267"/>
      <c r="TL331" s="267"/>
      <c r="TM331" s="267"/>
      <c r="TN331" s="267"/>
      <c r="TO331" s="267"/>
      <c r="TP331" s="267"/>
      <c r="TQ331" s="267"/>
      <c r="TR331" s="267"/>
      <c r="TS331" s="267"/>
      <c r="TT331" s="267"/>
      <c r="TU331" s="267"/>
      <c r="TV331" s="267"/>
      <c r="TW331" s="267"/>
      <c r="TX331" s="267"/>
      <c r="TY331" s="267"/>
      <c r="TZ331" s="267"/>
      <c r="UA331" s="267"/>
      <c r="UB331" s="267"/>
      <c r="UC331" s="267"/>
      <c r="UD331" s="267"/>
      <c r="UE331" s="267"/>
      <c r="UF331" s="267"/>
      <c r="UG331" s="267"/>
      <c r="UH331" s="267"/>
      <c r="UI331" s="267"/>
      <c r="UJ331" s="267"/>
      <c r="UK331" s="267"/>
      <c r="UL331" s="267"/>
      <c r="UM331" s="267"/>
      <c r="UN331" s="267"/>
      <c r="UO331" s="267"/>
      <c r="UP331" s="267"/>
      <c r="UQ331" s="267"/>
      <c r="UR331" s="267"/>
      <c r="US331" s="267"/>
      <c r="UT331" s="267"/>
      <c r="UU331" s="267"/>
      <c r="UV331" s="267"/>
      <c r="UW331" s="267"/>
      <c r="UX331" s="267"/>
      <c r="UY331" s="267"/>
      <c r="UZ331" s="267"/>
      <c r="VA331" s="267"/>
      <c r="VB331" s="267"/>
      <c r="VC331" s="267"/>
      <c r="VD331" s="267"/>
      <c r="VE331" s="267"/>
      <c r="VF331" s="267"/>
      <c r="VG331" s="267"/>
      <c r="VH331" s="267"/>
      <c r="VI331" s="267"/>
      <c r="VJ331" s="267"/>
      <c r="VK331" s="267"/>
      <c r="VL331" s="267"/>
      <c r="VM331" s="267"/>
      <c r="VN331" s="267"/>
      <c r="VO331" s="267"/>
      <c r="VP331" s="267"/>
      <c r="VQ331" s="267"/>
      <c r="VR331" s="267"/>
      <c r="VS331" s="267"/>
      <c r="VT331" s="267"/>
      <c r="VU331" s="267"/>
      <c r="VV331" s="267"/>
      <c r="VW331" s="267"/>
      <c r="VX331" s="267"/>
      <c r="VY331" s="267"/>
      <c r="VZ331" s="267"/>
      <c r="WA331" s="267"/>
      <c r="WB331" s="267"/>
      <c r="WC331" s="267"/>
      <c r="WD331" s="267"/>
      <c r="WE331" s="267"/>
      <c r="WF331" s="267"/>
      <c r="WG331" s="267"/>
      <c r="WH331" s="267"/>
      <c r="WI331" s="267"/>
      <c r="WJ331" s="267"/>
      <c r="WK331" s="267"/>
      <c r="WL331" s="267"/>
      <c r="WM331" s="267"/>
      <c r="WN331" s="267"/>
      <c r="WO331" s="267"/>
      <c r="WP331" s="267"/>
      <c r="WQ331" s="267"/>
      <c r="WR331" s="267"/>
      <c r="WS331" s="267"/>
      <c r="WT331" s="267"/>
      <c r="WU331" s="267"/>
      <c r="WV331" s="267"/>
      <c r="WW331" s="267"/>
      <c r="WX331" s="267"/>
      <c r="WY331" s="267"/>
      <c r="WZ331" s="267"/>
      <c r="XA331" s="267"/>
      <c r="XB331" s="267"/>
      <c r="XC331" s="267"/>
      <c r="XD331" s="267"/>
      <c r="XE331" s="267"/>
      <c r="XF331" s="267"/>
      <c r="XG331" s="267"/>
      <c r="XH331" s="267"/>
      <c r="XI331" s="267"/>
      <c r="XJ331" s="267"/>
      <c r="XK331" s="267"/>
      <c r="XL331" s="267"/>
      <c r="XM331" s="267"/>
      <c r="XN331" s="267"/>
      <c r="XO331" s="267"/>
      <c r="XP331" s="267"/>
      <c r="XQ331" s="267"/>
      <c r="XR331" s="267"/>
      <c r="XS331" s="267"/>
      <c r="XT331" s="267"/>
      <c r="XU331" s="267"/>
      <c r="XV331" s="267"/>
      <c r="XW331" s="267"/>
      <c r="XX331" s="267"/>
      <c r="XY331" s="267"/>
      <c r="XZ331" s="267"/>
      <c r="YA331" s="267"/>
      <c r="YB331" s="267"/>
      <c r="YC331" s="267"/>
      <c r="YD331" s="267"/>
      <c r="YE331" s="267"/>
      <c r="YF331" s="267"/>
      <c r="YG331" s="267"/>
      <c r="YH331" s="267"/>
      <c r="YI331" s="267"/>
      <c r="YJ331" s="267"/>
      <c r="YK331" s="267"/>
      <c r="YL331" s="267"/>
      <c r="YM331" s="267"/>
      <c r="YN331" s="267"/>
      <c r="YO331" s="267"/>
      <c r="YP331" s="267"/>
      <c r="YQ331" s="267"/>
      <c r="YR331" s="267"/>
      <c r="YS331" s="267"/>
      <c r="YT331" s="267"/>
      <c r="YU331" s="267"/>
      <c r="YV331" s="267"/>
      <c r="YW331" s="267"/>
      <c r="YX331" s="267"/>
      <c r="YY331" s="267"/>
      <c r="YZ331" s="267"/>
      <c r="ZA331" s="267"/>
      <c r="ZB331" s="267"/>
      <c r="ZC331" s="267"/>
      <c r="ZD331" s="267"/>
      <c r="ZE331" s="267"/>
      <c r="ZF331" s="267"/>
      <c r="ZG331" s="267"/>
      <c r="ZH331" s="267"/>
      <c r="ZI331" s="267"/>
      <c r="ZJ331" s="267"/>
      <c r="ZK331" s="267"/>
      <c r="ZL331" s="267"/>
      <c r="ZM331" s="267"/>
      <c r="ZN331" s="267"/>
      <c r="ZO331" s="267"/>
      <c r="ZP331" s="267"/>
      <c r="ZQ331" s="267"/>
      <c r="ZR331" s="267"/>
      <c r="ZS331" s="267"/>
      <c r="ZT331" s="267"/>
      <c r="ZU331" s="267"/>
      <c r="ZV331" s="267"/>
      <c r="ZW331" s="267"/>
      <c r="ZX331" s="267"/>
      <c r="ZY331" s="267"/>
      <c r="ZZ331" s="267"/>
      <c r="AAA331" s="267"/>
      <c r="AAB331" s="267"/>
      <c r="AAC331" s="267"/>
      <c r="AAD331" s="267"/>
      <c r="AAE331" s="267"/>
      <c r="AAF331" s="267"/>
      <c r="AAG331" s="267"/>
      <c r="AAH331" s="267"/>
      <c r="AAI331" s="267"/>
      <c r="AAJ331" s="267"/>
      <c r="AAK331" s="267"/>
      <c r="AAL331" s="267"/>
      <c r="AAM331" s="267"/>
      <c r="AAN331" s="267"/>
      <c r="AAO331" s="267"/>
      <c r="AAP331" s="267"/>
      <c r="AAQ331" s="267"/>
      <c r="AAR331" s="267"/>
      <c r="AAS331" s="267"/>
      <c r="AAT331" s="267"/>
      <c r="AAU331" s="267"/>
      <c r="AAV331" s="267"/>
      <c r="AAW331" s="267"/>
      <c r="AAX331" s="267"/>
      <c r="AAY331" s="267"/>
      <c r="AAZ331" s="267"/>
      <c r="ABA331" s="267"/>
      <c r="ABB331" s="267"/>
      <c r="ABC331" s="267"/>
      <c r="ABD331" s="267"/>
      <c r="ABE331" s="267"/>
      <c r="ABF331" s="267"/>
      <c r="ABG331" s="267"/>
      <c r="ABH331" s="267"/>
      <c r="ABI331" s="267"/>
      <c r="ABJ331" s="267"/>
      <c r="ABK331" s="267"/>
      <c r="ABL331" s="267"/>
      <c r="ABM331" s="267"/>
      <c r="ABN331" s="267"/>
      <c r="ABO331" s="267"/>
      <c r="ABP331" s="267"/>
      <c r="ABQ331" s="267"/>
      <c r="ABR331" s="267"/>
      <c r="ABS331" s="267"/>
      <c r="ABT331" s="267"/>
      <c r="ABU331" s="267"/>
      <c r="ABV331" s="267"/>
      <c r="ABW331" s="267"/>
      <c r="ABX331" s="267"/>
      <c r="ABY331" s="267"/>
      <c r="ABZ331" s="267"/>
      <c r="ACA331" s="267"/>
      <c r="ACB331" s="267"/>
      <c r="ACC331" s="267"/>
      <c r="ACD331" s="267"/>
      <c r="ACE331" s="267"/>
      <c r="ACF331" s="267"/>
      <c r="ACG331" s="267"/>
      <c r="ACH331" s="267"/>
      <c r="ACI331" s="267"/>
      <c r="ACJ331" s="267"/>
      <c r="ACK331" s="267"/>
      <c r="ACL331" s="267"/>
      <c r="ACM331" s="267"/>
      <c r="ACN331" s="267"/>
      <c r="ACO331" s="267"/>
      <c r="ACP331" s="267"/>
      <c r="ACQ331" s="267"/>
      <c r="ACR331" s="267"/>
      <c r="ACS331" s="267"/>
      <c r="ACT331" s="267"/>
      <c r="ACU331" s="267"/>
      <c r="ACV331" s="267"/>
      <c r="ACW331" s="267"/>
      <c r="ACX331" s="267"/>
      <c r="ACY331" s="267"/>
      <c r="ACZ331" s="267"/>
      <c r="ADA331" s="267"/>
      <c r="ADB331" s="267"/>
      <c r="ADC331" s="267"/>
      <c r="ADD331" s="267"/>
      <c r="ADE331" s="267"/>
      <c r="ADF331" s="267"/>
      <c r="ADG331" s="267"/>
      <c r="ADH331" s="267"/>
      <c r="ADI331" s="267"/>
      <c r="ADJ331" s="267"/>
      <c r="ADK331" s="267"/>
      <c r="ADL331" s="267"/>
      <c r="ADM331" s="267"/>
      <c r="ADN331" s="267"/>
      <c r="ADO331" s="267"/>
      <c r="ADP331" s="267"/>
      <c r="ADQ331" s="267"/>
      <c r="ADR331" s="267"/>
      <c r="ADS331" s="267"/>
      <c r="ADT331" s="267"/>
      <c r="ADU331" s="267"/>
      <c r="ADV331" s="267"/>
      <c r="ADW331" s="267"/>
      <c r="ADX331" s="267"/>
      <c r="ADY331" s="267"/>
      <c r="ADZ331" s="267"/>
      <c r="AEA331" s="267"/>
      <c r="AEB331" s="267"/>
      <c r="AEC331" s="267"/>
      <c r="AED331" s="267"/>
      <c r="AEE331" s="267"/>
      <c r="AEF331" s="267"/>
      <c r="AEG331" s="267"/>
      <c r="AEH331" s="267"/>
      <c r="AEI331" s="267"/>
      <c r="AEJ331" s="267"/>
      <c r="AEK331" s="267"/>
      <c r="AEL331" s="267"/>
      <c r="AEM331" s="267"/>
      <c r="AEN331" s="267"/>
      <c r="AEO331" s="267"/>
      <c r="AEP331" s="267"/>
      <c r="AEQ331" s="267"/>
      <c r="AER331" s="267"/>
      <c r="AES331" s="267"/>
      <c r="AET331" s="267"/>
      <c r="AEU331" s="267"/>
      <c r="AEV331" s="267"/>
      <c r="AEW331" s="267"/>
      <c r="AEX331" s="267"/>
      <c r="AEY331" s="267"/>
      <c r="AEZ331" s="267"/>
      <c r="AFA331" s="267"/>
      <c r="AFB331" s="267"/>
      <c r="AFC331" s="267"/>
      <c r="AFD331" s="267"/>
      <c r="AFE331" s="267"/>
      <c r="AFF331" s="267"/>
      <c r="AFG331" s="267"/>
      <c r="AFH331" s="267"/>
      <c r="AFI331" s="267"/>
      <c r="AFJ331" s="267"/>
      <c r="AFK331" s="267"/>
      <c r="AFL331" s="267"/>
      <c r="AFM331" s="267"/>
      <c r="AFN331" s="267"/>
      <c r="AFO331" s="267"/>
      <c r="AFP331" s="267"/>
      <c r="AFQ331" s="267"/>
      <c r="AFR331" s="267"/>
      <c r="AFS331" s="267"/>
      <c r="AFT331" s="267"/>
      <c r="AFU331" s="267"/>
      <c r="AFV331" s="267"/>
      <c r="AFW331" s="267"/>
      <c r="AFX331" s="267"/>
      <c r="AFY331" s="267"/>
      <c r="AFZ331" s="267"/>
      <c r="AGA331" s="267"/>
      <c r="AGB331" s="267"/>
      <c r="AGC331" s="267"/>
      <c r="AGD331" s="267"/>
      <c r="AGE331" s="267"/>
      <c r="AGF331" s="267"/>
      <c r="AGG331" s="267"/>
      <c r="AGH331" s="267"/>
      <c r="AGI331" s="267"/>
      <c r="AGJ331" s="267"/>
      <c r="AGK331" s="267"/>
      <c r="AGL331" s="267"/>
      <c r="AGM331" s="267"/>
      <c r="AGN331" s="267"/>
      <c r="AGO331" s="267"/>
      <c r="AGP331" s="267"/>
      <c r="AGQ331" s="267"/>
      <c r="AGR331" s="267"/>
      <c r="AGS331" s="267"/>
      <c r="AGT331" s="267"/>
      <c r="AGU331" s="267"/>
      <c r="AGV331" s="267"/>
      <c r="AGW331" s="267"/>
      <c r="AGX331" s="267"/>
      <c r="AGY331" s="267"/>
      <c r="AGZ331" s="267"/>
      <c r="AHA331" s="267"/>
      <c r="AHB331" s="267"/>
      <c r="AHC331" s="267"/>
      <c r="AHD331" s="267"/>
      <c r="AHE331" s="267"/>
      <c r="AHF331" s="267"/>
      <c r="AHG331" s="267"/>
      <c r="AHH331" s="267"/>
      <c r="AHI331" s="267"/>
      <c r="AHJ331" s="267"/>
      <c r="AHK331" s="267"/>
      <c r="AHL331" s="267"/>
      <c r="AHM331" s="267"/>
      <c r="AHN331" s="267"/>
      <c r="AHO331" s="267"/>
      <c r="AHP331" s="267"/>
      <c r="AHQ331" s="267"/>
      <c r="AHR331" s="267"/>
      <c r="AHS331" s="267"/>
      <c r="AHT331" s="267"/>
      <c r="AHU331" s="267"/>
      <c r="AHV331" s="267"/>
      <c r="AHW331" s="267"/>
      <c r="AHX331" s="267"/>
      <c r="AHY331" s="267"/>
      <c r="AHZ331" s="267"/>
      <c r="AIA331" s="267"/>
      <c r="AIB331" s="267"/>
      <c r="AIC331" s="267"/>
      <c r="AID331" s="267"/>
      <c r="AIE331" s="267"/>
      <c r="AIF331" s="267"/>
      <c r="AIG331" s="267"/>
      <c r="AIH331" s="267"/>
      <c r="AII331" s="267"/>
      <c r="AIJ331" s="267"/>
      <c r="AIK331" s="267"/>
      <c r="AIL331" s="267"/>
      <c r="AIM331" s="267"/>
      <c r="AIN331" s="267"/>
      <c r="AIO331" s="267"/>
      <c r="AIP331" s="267"/>
      <c r="AIQ331" s="267"/>
      <c r="AIR331" s="267"/>
      <c r="AIS331" s="267"/>
      <c r="AIT331" s="267"/>
      <c r="AIU331" s="267"/>
      <c r="AIV331" s="267"/>
      <c r="AIW331" s="267"/>
      <c r="AIX331" s="267"/>
      <c r="AIY331" s="267"/>
      <c r="AIZ331" s="267"/>
      <c r="AJA331" s="267"/>
      <c r="AJB331" s="267"/>
      <c r="AJC331" s="267"/>
      <c r="AJD331" s="267"/>
      <c r="AJE331" s="267"/>
      <c r="AJF331" s="267"/>
      <c r="AJG331" s="267"/>
      <c r="AJH331" s="267"/>
      <c r="AJI331" s="267"/>
      <c r="AJJ331" s="267"/>
      <c r="AJK331" s="267"/>
      <c r="AJL331" s="267"/>
      <c r="AJM331" s="267"/>
      <c r="AJN331" s="267"/>
      <c r="AJO331" s="267"/>
      <c r="AJP331" s="267"/>
      <c r="AJQ331" s="267"/>
      <c r="AJR331" s="267"/>
      <c r="AJS331" s="267"/>
      <c r="AJT331" s="267"/>
      <c r="AJU331" s="267"/>
      <c r="AJV331" s="267"/>
      <c r="AJW331" s="267"/>
      <c r="AJX331" s="267"/>
      <c r="AJY331" s="267"/>
      <c r="AJZ331" s="267"/>
      <c r="AKA331" s="267"/>
      <c r="AKB331" s="267"/>
      <c r="AKC331" s="267"/>
      <c r="AKD331" s="267"/>
      <c r="AKE331" s="267"/>
      <c r="AKF331" s="267"/>
      <c r="AKG331" s="267"/>
      <c r="AKH331" s="267"/>
      <c r="AKI331" s="267"/>
      <c r="AKJ331" s="267"/>
      <c r="AKK331" s="267"/>
      <c r="AKL331" s="267"/>
      <c r="AKM331" s="267"/>
      <c r="AKN331" s="267"/>
      <c r="AKO331" s="267"/>
      <c r="AKP331" s="267"/>
      <c r="AKQ331" s="267"/>
      <c r="AKR331" s="267"/>
      <c r="AKS331" s="267"/>
      <c r="AKT331" s="267"/>
      <c r="AKU331" s="267"/>
      <c r="AKV331" s="267"/>
      <c r="AKW331" s="267"/>
      <c r="AKX331" s="267"/>
      <c r="AKY331" s="267"/>
      <c r="AKZ331" s="267"/>
      <c r="ALA331" s="267"/>
      <c r="ALB331" s="267"/>
      <c r="ALC331" s="267"/>
      <c r="ALD331" s="267"/>
      <c r="ALE331" s="267"/>
      <c r="ALF331" s="267"/>
      <c r="ALG331" s="267"/>
      <c r="ALH331" s="267"/>
      <c r="ALI331" s="267"/>
      <c r="ALJ331" s="267"/>
      <c r="ALK331" s="267"/>
      <c r="ALL331" s="267"/>
      <c r="ALM331" s="267"/>
      <c r="ALN331" s="267"/>
      <c r="ALO331" s="267"/>
      <c r="ALP331" s="267"/>
      <c r="ALQ331" s="267"/>
      <c r="ALR331" s="267"/>
      <c r="ALS331" s="267"/>
      <c r="ALT331" s="267"/>
      <c r="ALU331" s="267"/>
      <c r="ALV331" s="267"/>
      <c r="ALW331" s="267"/>
      <c r="ALX331" s="267"/>
      <c r="ALY331" s="267"/>
      <c r="ALZ331" s="267"/>
      <c r="AMA331" s="267"/>
      <c r="AMB331" s="267"/>
      <c r="AMC331" s="267"/>
      <c r="AMD331" s="267"/>
      <c r="AME331" s="267"/>
      <c r="AMF331" s="267"/>
      <c r="AMG331" s="267"/>
      <c r="AMH331" s="267"/>
    </row>
    <row r="332" spans="1:1025" s="239" customFormat="1" ht="12.75">
      <c r="A332" s="1012" t="s">
        <v>2600</v>
      </c>
      <c r="B332" s="1007" t="s">
        <v>8461</v>
      </c>
      <c r="C332" s="1047">
        <v>1490404994.27</v>
      </c>
      <c r="D332" s="1047">
        <v>15512433439.99</v>
      </c>
      <c r="E332" s="1047">
        <v>17002838434.26</v>
      </c>
      <c r="F332" s="1047">
        <v>16953928094.389999</v>
      </c>
      <c r="G332" s="1047">
        <v>48910339.869999997</v>
      </c>
      <c r="H332" s="1054">
        <f t="shared" si="5"/>
        <v>0.99712340148034062</v>
      </c>
      <c r="I332" s="1007"/>
      <c r="J332" s="267"/>
      <c r="K332" s="267"/>
      <c r="L332" s="267"/>
      <c r="M332" s="267"/>
      <c r="N332" s="267"/>
      <c r="O332" s="267"/>
      <c r="P332" s="267"/>
      <c r="Q332" s="267"/>
      <c r="R332" s="267"/>
      <c r="S332" s="267"/>
      <c r="T332" s="267"/>
      <c r="U332" s="267"/>
      <c r="V332" s="267"/>
      <c r="W332" s="267"/>
      <c r="X332" s="267"/>
      <c r="Y332" s="267"/>
      <c r="Z332" s="267"/>
      <c r="AA332" s="267"/>
      <c r="AB332" s="267"/>
      <c r="AC332" s="267"/>
      <c r="AD332" s="267"/>
      <c r="AE332" s="267"/>
      <c r="AF332" s="267"/>
      <c r="AG332" s="267"/>
      <c r="AH332" s="267"/>
      <c r="AI332" s="267"/>
      <c r="AJ332" s="267"/>
      <c r="AK332" s="267"/>
      <c r="AL332" s="267"/>
      <c r="AM332" s="267"/>
      <c r="AN332" s="267"/>
      <c r="AO332" s="267"/>
      <c r="AP332" s="267"/>
      <c r="AQ332" s="267"/>
      <c r="AR332" s="267"/>
      <c r="AS332" s="267"/>
      <c r="AT332" s="267"/>
      <c r="AU332" s="267"/>
      <c r="AV332" s="267"/>
      <c r="AW332" s="267"/>
      <c r="AX332" s="267"/>
      <c r="AY332" s="267"/>
      <c r="AZ332" s="267"/>
      <c r="BA332" s="267"/>
      <c r="BB332" s="267"/>
      <c r="BC332" s="267"/>
      <c r="BD332" s="267"/>
      <c r="BE332" s="267"/>
      <c r="BF332" s="267"/>
      <c r="BG332" s="267"/>
      <c r="BH332" s="267"/>
      <c r="BI332" s="267"/>
      <c r="BJ332" s="267"/>
      <c r="BK332" s="267"/>
      <c r="BL332" s="267"/>
      <c r="BM332" s="267"/>
      <c r="BN332" s="267"/>
      <c r="BO332" s="267"/>
      <c r="BP332" s="267"/>
      <c r="BQ332" s="267"/>
      <c r="BR332" s="267"/>
      <c r="BS332" s="267"/>
      <c r="BT332" s="267"/>
      <c r="BU332" s="267"/>
      <c r="BV332" s="267"/>
      <c r="BW332" s="267"/>
      <c r="BX332" s="267"/>
      <c r="BY332" s="267"/>
      <c r="BZ332" s="267"/>
      <c r="CA332" s="267"/>
      <c r="CB332" s="267"/>
      <c r="CC332" s="267"/>
      <c r="CD332" s="267"/>
      <c r="CE332" s="267"/>
      <c r="CF332" s="267"/>
      <c r="CG332" s="267"/>
      <c r="CH332" s="267"/>
      <c r="CI332" s="267"/>
      <c r="CJ332" s="267"/>
      <c r="CK332" s="267"/>
      <c r="CL332" s="267"/>
      <c r="CM332" s="267"/>
      <c r="CN332" s="267"/>
      <c r="CO332" s="267"/>
      <c r="CP332" s="267"/>
      <c r="CQ332" s="267"/>
      <c r="CR332" s="267"/>
      <c r="CS332" s="267"/>
      <c r="CT332" s="267"/>
      <c r="CU332" s="267"/>
      <c r="CV332" s="267"/>
      <c r="CW332" s="267"/>
      <c r="CX332" s="267"/>
      <c r="CY332" s="267"/>
      <c r="CZ332" s="267"/>
      <c r="DA332" s="267"/>
      <c r="DB332" s="267"/>
      <c r="DC332" s="267"/>
      <c r="DD332" s="267"/>
      <c r="DE332" s="267"/>
      <c r="DF332" s="267"/>
      <c r="DG332" s="267"/>
      <c r="DH332" s="267"/>
      <c r="DI332" s="267"/>
      <c r="DJ332" s="267"/>
      <c r="DK332" s="267"/>
      <c r="DL332" s="267"/>
      <c r="DM332" s="267"/>
      <c r="DN332" s="267"/>
      <c r="DO332" s="267"/>
      <c r="DP332" s="267"/>
      <c r="DQ332" s="267"/>
      <c r="DR332" s="267"/>
      <c r="DS332" s="267"/>
      <c r="DT332" s="267"/>
      <c r="DU332" s="267"/>
      <c r="DV332" s="267"/>
      <c r="DW332" s="267"/>
      <c r="DX332" s="267"/>
      <c r="DY332" s="267"/>
      <c r="DZ332" s="267"/>
      <c r="EA332" s="267"/>
      <c r="EB332" s="267"/>
      <c r="EC332" s="267"/>
      <c r="ED332" s="267"/>
      <c r="EE332" s="267"/>
      <c r="EF332" s="267"/>
      <c r="EG332" s="267"/>
      <c r="EH332" s="267"/>
      <c r="EI332" s="267"/>
      <c r="EJ332" s="267"/>
      <c r="EK332" s="267"/>
      <c r="EL332" s="267"/>
      <c r="EM332" s="267"/>
      <c r="EN332" s="267"/>
      <c r="EO332" s="267"/>
      <c r="EP332" s="267"/>
      <c r="EQ332" s="267"/>
      <c r="ER332" s="267"/>
      <c r="ES332" s="267"/>
      <c r="ET332" s="267"/>
      <c r="EU332" s="267"/>
      <c r="EV332" s="267"/>
      <c r="EW332" s="267"/>
      <c r="EX332" s="267"/>
      <c r="EY332" s="267"/>
      <c r="EZ332" s="267"/>
      <c r="FA332" s="267"/>
      <c r="FB332" s="267"/>
      <c r="FC332" s="267"/>
      <c r="FD332" s="267"/>
      <c r="FE332" s="267"/>
      <c r="FF332" s="267"/>
      <c r="FG332" s="267"/>
      <c r="FH332" s="267"/>
      <c r="FI332" s="267"/>
      <c r="FJ332" s="267"/>
      <c r="FK332" s="267"/>
      <c r="FL332" s="267"/>
      <c r="FM332" s="267"/>
      <c r="FN332" s="267"/>
      <c r="FO332" s="267"/>
      <c r="FP332" s="267"/>
      <c r="FQ332" s="267"/>
      <c r="FR332" s="267"/>
      <c r="FS332" s="267"/>
      <c r="FT332" s="267"/>
      <c r="FU332" s="267"/>
      <c r="FV332" s="267"/>
      <c r="FW332" s="267"/>
      <c r="FX332" s="267"/>
      <c r="FY332" s="267"/>
      <c r="FZ332" s="267"/>
      <c r="GA332" s="267"/>
      <c r="GB332" s="267"/>
      <c r="GC332" s="267"/>
      <c r="GD332" s="267"/>
      <c r="GE332" s="267"/>
      <c r="GF332" s="267"/>
      <c r="GG332" s="267"/>
      <c r="GH332" s="267"/>
      <c r="GI332" s="267"/>
      <c r="GJ332" s="267"/>
      <c r="GK332" s="267"/>
      <c r="GL332" s="267"/>
      <c r="GM332" s="267"/>
      <c r="GN332" s="267"/>
      <c r="GO332" s="267"/>
      <c r="GP332" s="267"/>
      <c r="GQ332" s="267"/>
      <c r="GR332" s="267"/>
      <c r="GS332" s="267"/>
      <c r="GT332" s="267"/>
      <c r="GU332" s="267"/>
      <c r="GV332" s="267"/>
      <c r="GW332" s="267"/>
      <c r="GX332" s="267"/>
      <c r="GY332" s="267"/>
      <c r="GZ332" s="267"/>
      <c r="HA332" s="267"/>
      <c r="HB332" s="267"/>
      <c r="HC332" s="267"/>
      <c r="HD332" s="267"/>
      <c r="HE332" s="267"/>
      <c r="HF332" s="267"/>
      <c r="HG332" s="267"/>
      <c r="HH332" s="267"/>
      <c r="HI332" s="267"/>
      <c r="HJ332" s="267"/>
      <c r="HK332" s="267"/>
      <c r="HL332" s="267"/>
      <c r="HM332" s="267"/>
      <c r="HN332" s="267"/>
      <c r="HO332" s="267"/>
      <c r="HP332" s="267"/>
      <c r="HQ332" s="267"/>
      <c r="HR332" s="267"/>
      <c r="HS332" s="267"/>
      <c r="HT332" s="267"/>
      <c r="HU332" s="267"/>
      <c r="HV332" s="267"/>
      <c r="HW332" s="267"/>
      <c r="HX332" s="267"/>
      <c r="HY332" s="267"/>
      <c r="HZ332" s="267"/>
      <c r="IA332" s="267"/>
      <c r="IB332" s="267"/>
      <c r="IC332" s="267"/>
      <c r="ID332" s="267"/>
      <c r="IE332" s="267"/>
      <c r="IF332" s="267"/>
      <c r="IG332" s="267"/>
      <c r="IH332" s="267"/>
      <c r="II332" s="267"/>
      <c r="IJ332" s="267"/>
      <c r="IK332" s="267"/>
      <c r="IL332" s="267"/>
      <c r="IM332" s="267"/>
      <c r="IN332" s="267"/>
      <c r="IO332" s="267"/>
      <c r="IP332" s="267"/>
      <c r="IQ332" s="267"/>
      <c r="IR332" s="267"/>
      <c r="IS332" s="267"/>
      <c r="IT332" s="267"/>
      <c r="IU332" s="267"/>
      <c r="IV332" s="267"/>
      <c r="IW332" s="267"/>
      <c r="IX332" s="267"/>
      <c r="IY332" s="267"/>
      <c r="IZ332" s="267"/>
      <c r="JA332" s="267"/>
      <c r="JB332" s="267"/>
      <c r="JC332" s="267"/>
      <c r="JD332" s="267"/>
      <c r="JE332" s="267"/>
      <c r="JF332" s="267"/>
      <c r="JG332" s="267"/>
      <c r="JH332" s="267"/>
      <c r="JI332" s="267"/>
      <c r="JJ332" s="267"/>
      <c r="JK332" s="267"/>
      <c r="JL332" s="267"/>
      <c r="JM332" s="267"/>
      <c r="JN332" s="267"/>
      <c r="JO332" s="267"/>
      <c r="JP332" s="267"/>
      <c r="JQ332" s="267"/>
      <c r="JR332" s="267"/>
      <c r="JS332" s="267"/>
      <c r="JT332" s="267"/>
      <c r="JU332" s="267"/>
      <c r="JV332" s="267"/>
      <c r="JW332" s="267"/>
      <c r="JX332" s="267"/>
      <c r="JY332" s="267"/>
      <c r="JZ332" s="267"/>
      <c r="KA332" s="267"/>
      <c r="KB332" s="267"/>
      <c r="KC332" s="267"/>
      <c r="KD332" s="267"/>
      <c r="KE332" s="267"/>
      <c r="KF332" s="267"/>
      <c r="KG332" s="267"/>
      <c r="KH332" s="267"/>
      <c r="KI332" s="267"/>
      <c r="KJ332" s="267"/>
      <c r="KK332" s="267"/>
      <c r="KL332" s="267"/>
      <c r="KM332" s="267"/>
      <c r="KN332" s="267"/>
      <c r="KO332" s="267"/>
      <c r="KP332" s="267"/>
      <c r="KQ332" s="267"/>
      <c r="KR332" s="267"/>
      <c r="KS332" s="267"/>
      <c r="KT332" s="267"/>
      <c r="KU332" s="267"/>
      <c r="KV332" s="267"/>
      <c r="KW332" s="267"/>
      <c r="KX332" s="267"/>
      <c r="KY332" s="267"/>
      <c r="KZ332" s="267"/>
      <c r="LA332" s="267"/>
      <c r="LB332" s="267"/>
      <c r="LC332" s="267"/>
      <c r="LD332" s="267"/>
      <c r="LE332" s="267"/>
      <c r="LF332" s="267"/>
      <c r="LG332" s="267"/>
      <c r="LH332" s="267"/>
      <c r="LI332" s="267"/>
      <c r="LJ332" s="267"/>
      <c r="LK332" s="267"/>
      <c r="LL332" s="267"/>
      <c r="LM332" s="267"/>
      <c r="LN332" s="267"/>
      <c r="LO332" s="267"/>
      <c r="LP332" s="267"/>
      <c r="LQ332" s="267"/>
      <c r="LR332" s="267"/>
      <c r="LS332" s="267"/>
      <c r="LT332" s="267"/>
      <c r="LU332" s="267"/>
      <c r="LV332" s="267"/>
      <c r="LW332" s="267"/>
      <c r="LX332" s="267"/>
      <c r="LY332" s="267"/>
      <c r="LZ332" s="267"/>
      <c r="MA332" s="267"/>
      <c r="MB332" s="267"/>
      <c r="MC332" s="267"/>
      <c r="MD332" s="267"/>
      <c r="ME332" s="267"/>
      <c r="MF332" s="267"/>
      <c r="MG332" s="267"/>
      <c r="MH332" s="267"/>
      <c r="MI332" s="267"/>
      <c r="MJ332" s="267"/>
      <c r="MK332" s="267"/>
      <c r="ML332" s="267"/>
      <c r="MM332" s="267"/>
      <c r="MN332" s="267"/>
      <c r="MO332" s="267"/>
      <c r="MP332" s="267"/>
      <c r="MQ332" s="267"/>
      <c r="MR332" s="267"/>
      <c r="MS332" s="267"/>
      <c r="MT332" s="267"/>
      <c r="MU332" s="267"/>
      <c r="MV332" s="267"/>
      <c r="MW332" s="267"/>
      <c r="MX332" s="267"/>
      <c r="MY332" s="267"/>
      <c r="MZ332" s="267"/>
      <c r="NA332" s="267"/>
      <c r="NB332" s="267"/>
      <c r="NC332" s="267"/>
      <c r="ND332" s="267"/>
      <c r="NE332" s="267"/>
      <c r="NF332" s="267"/>
      <c r="NG332" s="267"/>
      <c r="NH332" s="267"/>
      <c r="NI332" s="267"/>
      <c r="NJ332" s="267"/>
      <c r="NK332" s="267"/>
      <c r="NL332" s="267"/>
      <c r="NM332" s="267"/>
      <c r="NN332" s="267"/>
      <c r="NO332" s="267"/>
      <c r="NP332" s="267"/>
      <c r="NQ332" s="267"/>
      <c r="NR332" s="267"/>
      <c r="NS332" s="267"/>
      <c r="NT332" s="267"/>
      <c r="NU332" s="267"/>
      <c r="NV332" s="267"/>
      <c r="NW332" s="267"/>
      <c r="NX332" s="267"/>
      <c r="NY332" s="267"/>
      <c r="NZ332" s="267"/>
      <c r="OA332" s="267"/>
      <c r="OB332" s="267"/>
      <c r="OC332" s="267"/>
      <c r="OD332" s="267"/>
      <c r="OE332" s="267"/>
      <c r="OF332" s="267"/>
      <c r="OG332" s="267"/>
      <c r="OH332" s="267"/>
      <c r="OI332" s="267"/>
      <c r="OJ332" s="267"/>
      <c r="OK332" s="267"/>
      <c r="OL332" s="267"/>
      <c r="OM332" s="267"/>
      <c r="ON332" s="267"/>
      <c r="OO332" s="267"/>
      <c r="OP332" s="267"/>
      <c r="OQ332" s="267"/>
      <c r="OR332" s="267"/>
      <c r="OS332" s="267"/>
      <c r="OT332" s="267"/>
      <c r="OU332" s="267"/>
      <c r="OV332" s="267"/>
      <c r="OW332" s="267"/>
      <c r="OX332" s="267"/>
      <c r="OY332" s="267"/>
      <c r="OZ332" s="267"/>
      <c r="PA332" s="267"/>
      <c r="PB332" s="267"/>
      <c r="PC332" s="267"/>
      <c r="PD332" s="267"/>
      <c r="PE332" s="267"/>
      <c r="PF332" s="267"/>
      <c r="PG332" s="267"/>
      <c r="PH332" s="267"/>
      <c r="PI332" s="267"/>
      <c r="PJ332" s="267"/>
      <c r="PK332" s="267"/>
      <c r="PL332" s="267"/>
      <c r="PM332" s="267"/>
      <c r="PN332" s="267"/>
      <c r="PO332" s="267"/>
      <c r="PP332" s="267"/>
      <c r="PQ332" s="267"/>
      <c r="PR332" s="267"/>
      <c r="PS332" s="267"/>
      <c r="PT332" s="267"/>
      <c r="PU332" s="267"/>
      <c r="PV332" s="267"/>
      <c r="PW332" s="267"/>
      <c r="PX332" s="267"/>
      <c r="PY332" s="267"/>
      <c r="PZ332" s="267"/>
      <c r="QA332" s="267"/>
      <c r="QB332" s="267"/>
      <c r="QC332" s="267"/>
      <c r="QD332" s="267"/>
      <c r="QE332" s="267"/>
      <c r="QF332" s="267"/>
      <c r="QG332" s="267"/>
      <c r="QH332" s="267"/>
      <c r="QI332" s="267"/>
      <c r="QJ332" s="267"/>
      <c r="QK332" s="267"/>
      <c r="QL332" s="267"/>
      <c r="QM332" s="267"/>
      <c r="QN332" s="267"/>
      <c r="QO332" s="267"/>
      <c r="QP332" s="267"/>
      <c r="QQ332" s="267"/>
      <c r="QR332" s="267"/>
      <c r="QS332" s="267"/>
      <c r="QT332" s="267"/>
      <c r="QU332" s="267"/>
      <c r="QV332" s="267"/>
      <c r="QW332" s="267"/>
      <c r="QX332" s="267"/>
      <c r="QY332" s="267"/>
      <c r="QZ332" s="267"/>
      <c r="RA332" s="267"/>
      <c r="RB332" s="267"/>
      <c r="RC332" s="267"/>
      <c r="RD332" s="267"/>
      <c r="RE332" s="267"/>
      <c r="RF332" s="267"/>
      <c r="RG332" s="267"/>
      <c r="RH332" s="267"/>
      <c r="RI332" s="267"/>
      <c r="RJ332" s="267"/>
      <c r="RK332" s="267"/>
      <c r="RL332" s="267"/>
      <c r="RM332" s="267"/>
      <c r="RN332" s="267"/>
      <c r="RO332" s="267"/>
      <c r="RP332" s="267"/>
      <c r="RQ332" s="267"/>
      <c r="RR332" s="267"/>
      <c r="RS332" s="267"/>
      <c r="RT332" s="267"/>
      <c r="RU332" s="267"/>
      <c r="RV332" s="267"/>
      <c r="RW332" s="267"/>
      <c r="RX332" s="267"/>
      <c r="RY332" s="267"/>
      <c r="RZ332" s="267"/>
      <c r="SA332" s="267"/>
      <c r="SB332" s="267"/>
      <c r="SC332" s="267"/>
      <c r="SD332" s="267"/>
      <c r="SE332" s="267"/>
      <c r="SF332" s="267"/>
      <c r="SG332" s="267"/>
      <c r="SH332" s="267"/>
      <c r="SI332" s="267"/>
      <c r="SJ332" s="267"/>
      <c r="SK332" s="267"/>
      <c r="SL332" s="267"/>
      <c r="SM332" s="267"/>
      <c r="SN332" s="267"/>
      <c r="SO332" s="267"/>
      <c r="SP332" s="267"/>
      <c r="SQ332" s="267"/>
      <c r="SR332" s="267"/>
      <c r="SS332" s="267"/>
      <c r="ST332" s="267"/>
      <c r="SU332" s="267"/>
      <c r="SV332" s="267"/>
      <c r="SW332" s="267"/>
      <c r="SX332" s="267"/>
      <c r="SY332" s="267"/>
      <c r="SZ332" s="267"/>
      <c r="TA332" s="267"/>
      <c r="TB332" s="267"/>
      <c r="TC332" s="267"/>
      <c r="TD332" s="267"/>
      <c r="TE332" s="267"/>
      <c r="TF332" s="267"/>
      <c r="TG332" s="267"/>
      <c r="TH332" s="267"/>
      <c r="TI332" s="267"/>
      <c r="TJ332" s="267"/>
      <c r="TK332" s="267"/>
      <c r="TL332" s="267"/>
      <c r="TM332" s="267"/>
      <c r="TN332" s="267"/>
      <c r="TO332" s="267"/>
      <c r="TP332" s="267"/>
      <c r="TQ332" s="267"/>
      <c r="TR332" s="267"/>
      <c r="TS332" s="267"/>
      <c r="TT332" s="267"/>
      <c r="TU332" s="267"/>
      <c r="TV332" s="267"/>
      <c r="TW332" s="267"/>
      <c r="TX332" s="267"/>
      <c r="TY332" s="267"/>
      <c r="TZ332" s="267"/>
      <c r="UA332" s="267"/>
      <c r="UB332" s="267"/>
      <c r="UC332" s="267"/>
      <c r="UD332" s="267"/>
      <c r="UE332" s="267"/>
      <c r="UF332" s="267"/>
      <c r="UG332" s="267"/>
      <c r="UH332" s="267"/>
      <c r="UI332" s="267"/>
      <c r="UJ332" s="267"/>
      <c r="UK332" s="267"/>
      <c r="UL332" s="267"/>
      <c r="UM332" s="267"/>
      <c r="UN332" s="267"/>
      <c r="UO332" s="267"/>
      <c r="UP332" s="267"/>
      <c r="UQ332" s="267"/>
      <c r="UR332" s="267"/>
      <c r="US332" s="267"/>
      <c r="UT332" s="267"/>
      <c r="UU332" s="267"/>
      <c r="UV332" s="267"/>
      <c r="UW332" s="267"/>
      <c r="UX332" s="267"/>
      <c r="UY332" s="267"/>
      <c r="UZ332" s="267"/>
      <c r="VA332" s="267"/>
      <c r="VB332" s="267"/>
      <c r="VC332" s="267"/>
      <c r="VD332" s="267"/>
      <c r="VE332" s="267"/>
      <c r="VF332" s="267"/>
      <c r="VG332" s="267"/>
      <c r="VH332" s="267"/>
      <c r="VI332" s="267"/>
      <c r="VJ332" s="267"/>
      <c r="VK332" s="267"/>
      <c r="VL332" s="267"/>
      <c r="VM332" s="267"/>
      <c r="VN332" s="267"/>
      <c r="VO332" s="267"/>
      <c r="VP332" s="267"/>
      <c r="VQ332" s="267"/>
      <c r="VR332" s="267"/>
      <c r="VS332" s="267"/>
      <c r="VT332" s="267"/>
      <c r="VU332" s="267"/>
      <c r="VV332" s="267"/>
      <c r="VW332" s="267"/>
      <c r="VX332" s="267"/>
      <c r="VY332" s="267"/>
      <c r="VZ332" s="267"/>
      <c r="WA332" s="267"/>
      <c r="WB332" s="267"/>
      <c r="WC332" s="267"/>
      <c r="WD332" s="267"/>
      <c r="WE332" s="267"/>
      <c r="WF332" s="267"/>
      <c r="WG332" s="267"/>
      <c r="WH332" s="267"/>
      <c r="WI332" s="267"/>
      <c r="WJ332" s="267"/>
      <c r="WK332" s="267"/>
      <c r="WL332" s="267"/>
      <c r="WM332" s="267"/>
      <c r="WN332" s="267"/>
      <c r="WO332" s="267"/>
      <c r="WP332" s="267"/>
      <c r="WQ332" s="267"/>
      <c r="WR332" s="267"/>
      <c r="WS332" s="267"/>
      <c r="WT332" s="267"/>
      <c r="WU332" s="267"/>
      <c r="WV332" s="267"/>
      <c r="WW332" s="267"/>
      <c r="WX332" s="267"/>
      <c r="WY332" s="267"/>
      <c r="WZ332" s="267"/>
      <c r="XA332" s="267"/>
      <c r="XB332" s="267"/>
      <c r="XC332" s="267"/>
      <c r="XD332" s="267"/>
      <c r="XE332" s="267"/>
      <c r="XF332" s="267"/>
      <c r="XG332" s="267"/>
      <c r="XH332" s="267"/>
      <c r="XI332" s="267"/>
      <c r="XJ332" s="267"/>
      <c r="XK332" s="267"/>
      <c r="XL332" s="267"/>
      <c r="XM332" s="267"/>
      <c r="XN332" s="267"/>
      <c r="XO332" s="267"/>
      <c r="XP332" s="267"/>
      <c r="XQ332" s="267"/>
      <c r="XR332" s="267"/>
      <c r="XS332" s="267"/>
      <c r="XT332" s="267"/>
      <c r="XU332" s="267"/>
      <c r="XV332" s="267"/>
      <c r="XW332" s="267"/>
      <c r="XX332" s="267"/>
      <c r="XY332" s="267"/>
      <c r="XZ332" s="267"/>
      <c r="YA332" s="267"/>
      <c r="YB332" s="267"/>
      <c r="YC332" s="267"/>
      <c r="YD332" s="267"/>
      <c r="YE332" s="267"/>
      <c r="YF332" s="267"/>
      <c r="YG332" s="267"/>
      <c r="YH332" s="267"/>
      <c r="YI332" s="267"/>
      <c r="YJ332" s="267"/>
      <c r="YK332" s="267"/>
      <c r="YL332" s="267"/>
      <c r="YM332" s="267"/>
      <c r="YN332" s="267"/>
      <c r="YO332" s="267"/>
      <c r="YP332" s="267"/>
      <c r="YQ332" s="267"/>
      <c r="YR332" s="267"/>
      <c r="YS332" s="267"/>
      <c r="YT332" s="267"/>
      <c r="YU332" s="267"/>
      <c r="YV332" s="267"/>
      <c r="YW332" s="267"/>
      <c r="YX332" s="267"/>
      <c r="YY332" s="267"/>
      <c r="YZ332" s="267"/>
      <c r="ZA332" s="267"/>
      <c r="ZB332" s="267"/>
      <c r="ZC332" s="267"/>
      <c r="ZD332" s="267"/>
      <c r="ZE332" s="267"/>
      <c r="ZF332" s="267"/>
      <c r="ZG332" s="267"/>
      <c r="ZH332" s="267"/>
      <c r="ZI332" s="267"/>
      <c r="ZJ332" s="267"/>
      <c r="ZK332" s="267"/>
      <c r="ZL332" s="267"/>
      <c r="ZM332" s="267"/>
      <c r="ZN332" s="267"/>
      <c r="ZO332" s="267"/>
      <c r="ZP332" s="267"/>
      <c r="ZQ332" s="267"/>
      <c r="ZR332" s="267"/>
      <c r="ZS332" s="267"/>
      <c r="ZT332" s="267"/>
      <c r="ZU332" s="267"/>
      <c r="ZV332" s="267"/>
      <c r="ZW332" s="267"/>
      <c r="ZX332" s="267"/>
      <c r="ZY332" s="267"/>
      <c r="ZZ332" s="267"/>
      <c r="AAA332" s="267"/>
      <c r="AAB332" s="267"/>
      <c r="AAC332" s="267"/>
      <c r="AAD332" s="267"/>
      <c r="AAE332" s="267"/>
      <c r="AAF332" s="267"/>
      <c r="AAG332" s="267"/>
      <c r="AAH332" s="267"/>
      <c r="AAI332" s="267"/>
      <c r="AAJ332" s="267"/>
      <c r="AAK332" s="267"/>
      <c r="AAL332" s="267"/>
      <c r="AAM332" s="267"/>
      <c r="AAN332" s="267"/>
      <c r="AAO332" s="267"/>
      <c r="AAP332" s="267"/>
      <c r="AAQ332" s="267"/>
      <c r="AAR332" s="267"/>
      <c r="AAS332" s="267"/>
      <c r="AAT332" s="267"/>
      <c r="AAU332" s="267"/>
      <c r="AAV332" s="267"/>
      <c r="AAW332" s="267"/>
      <c r="AAX332" s="267"/>
      <c r="AAY332" s="267"/>
      <c r="AAZ332" s="267"/>
      <c r="ABA332" s="267"/>
      <c r="ABB332" s="267"/>
      <c r="ABC332" s="267"/>
      <c r="ABD332" s="267"/>
      <c r="ABE332" s="267"/>
      <c r="ABF332" s="267"/>
      <c r="ABG332" s="267"/>
      <c r="ABH332" s="267"/>
      <c r="ABI332" s="267"/>
      <c r="ABJ332" s="267"/>
      <c r="ABK332" s="267"/>
      <c r="ABL332" s="267"/>
      <c r="ABM332" s="267"/>
      <c r="ABN332" s="267"/>
      <c r="ABO332" s="267"/>
      <c r="ABP332" s="267"/>
      <c r="ABQ332" s="267"/>
      <c r="ABR332" s="267"/>
      <c r="ABS332" s="267"/>
      <c r="ABT332" s="267"/>
      <c r="ABU332" s="267"/>
      <c r="ABV332" s="267"/>
      <c r="ABW332" s="267"/>
      <c r="ABX332" s="267"/>
      <c r="ABY332" s="267"/>
      <c r="ABZ332" s="267"/>
      <c r="ACA332" s="267"/>
      <c r="ACB332" s="267"/>
      <c r="ACC332" s="267"/>
      <c r="ACD332" s="267"/>
      <c r="ACE332" s="267"/>
      <c r="ACF332" s="267"/>
      <c r="ACG332" s="267"/>
      <c r="ACH332" s="267"/>
      <c r="ACI332" s="267"/>
      <c r="ACJ332" s="267"/>
      <c r="ACK332" s="267"/>
      <c r="ACL332" s="267"/>
      <c r="ACM332" s="267"/>
      <c r="ACN332" s="267"/>
      <c r="ACO332" s="267"/>
      <c r="ACP332" s="267"/>
      <c r="ACQ332" s="267"/>
      <c r="ACR332" s="267"/>
      <c r="ACS332" s="267"/>
      <c r="ACT332" s="267"/>
      <c r="ACU332" s="267"/>
      <c r="ACV332" s="267"/>
      <c r="ACW332" s="267"/>
      <c r="ACX332" s="267"/>
      <c r="ACY332" s="267"/>
      <c r="ACZ332" s="267"/>
      <c r="ADA332" s="267"/>
      <c r="ADB332" s="267"/>
      <c r="ADC332" s="267"/>
      <c r="ADD332" s="267"/>
      <c r="ADE332" s="267"/>
      <c r="ADF332" s="267"/>
      <c r="ADG332" s="267"/>
      <c r="ADH332" s="267"/>
      <c r="ADI332" s="267"/>
      <c r="ADJ332" s="267"/>
      <c r="ADK332" s="267"/>
      <c r="ADL332" s="267"/>
      <c r="ADM332" s="267"/>
      <c r="ADN332" s="267"/>
      <c r="ADO332" s="267"/>
      <c r="ADP332" s="267"/>
      <c r="ADQ332" s="267"/>
      <c r="ADR332" s="267"/>
      <c r="ADS332" s="267"/>
      <c r="ADT332" s="267"/>
      <c r="ADU332" s="267"/>
      <c r="ADV332" s="267"/>
      <c r="ADW332" s="267"/>
      <c r="ADX332" s="267"/>
      <c r="ADY332" s="267"/>
      <c r="ADZ332" s="267"/>
      <c r="AEA332" s="267"/>
      <c r="AEB332" s="267"/>
      <c r="AEC332" s="267"/>
      <c r="AED332" s="267"/>
      <c r="AEE332" s="267"/>
      <c r="AEF332" s="267"/>
      <c r="AEG332" s="267"/>
      <c r="AEH332" s="267"/>
      <c r="AEI332" s="267"/>
      <c r="AEJ332" s="267"/>
      <c r="AEK332" s="267"/>
      <c r="AEL332" s="267"/>
      <c r="AEM332" s="267"/>
      <c r="AEN332" s="267"/>
      <c r="AEO332" s="267"/>
      <c r="AEP332" s="267"/>
      <c r="AEQ332" s="267"/>
      <c r="AER332" s="267"/>
      <c r="AES332" s="267"/>
      <c r="AET332" s="267"/>
      <c r="AEU332" s="267"/>
      <c r="AEV332" s="267"/>
      <c r="AEW332" s="267"/>
      <c r="AEX332" s="267"/>
      <c r="AEY332" s="267"/>
      <c r="AEZ332" s="267"/>
      <c r="AFA332" s="267"/>
      <c r="AFB332" s="267"/>
      <c r="AFC332" s="267"/>
      <c r="AFD332" s="267"/>
      <c r="AFE332" s="267"/>
      <c r="AFF332" s="267"/>
      <c r="AFG332" s="267"/>
      <c r="AFH332" s="267"/>
      <c r="AFI332" s="267"/>
      <c r="AFJ332" s="267"/>
      <c r="AFK332" s="267"/>
      <c r="AFL332" s="267"/>
      <c r="AFM332" s="267"/>
      <c r="AFN332" s="267"/>
      <c r="AFO332" s="267"/>
      <c r="AFP332" s="267"/>
      <c r="AFQ332" s="267"/>
      <c r="AFR332" s="267"/>
      <c r="AFS332" s="267"/>
      <c r="AFT332" s="267"/>
      <c r="AFU332" s="267"/>
      <c r="AFV332" s="267"/>
      <c r="AFW332" s="267"/>
      <c r="AFX332" s="267"/>
      <c r="AFY332" s="267"/>
      <c r="AFZ332" s="267"/>
      <c r="AGA332" s="267"/>
      <c r="AGB332" s="267"/>
      <c r="AGC332" s="267"/>
      <c r="AGD332" s="267"/>
      <c r="AGE332" s="267"/>
      <c r="AGF332" s="267"/>
      <c r="AGG332" s="267"/>
      <c r="AGH332" s="267"/>
      <c r="AGI332" s="267"/>
      <c r="AGJ332" s="267"/>
      <c r="AGK332" s="267"/>
      <c r="AGL332" s="267"/>
      <c r="AGM332" s="267"/>
      <c r="AGN332" s="267"/>
      <c r="AGO332" s="267"/>
      <c r="AGP332" s="267"/>
      <c r="AGQ332" s="267"/>
      <c r="AGR332" s="267"/>
      <c r="AGS332" s="267"/>
      <c r="AGT332" s="267"/>
      <c r="AGU332" s="267"/>
      <c r="AGV332" s="267"/>
      <c r="AGW332" s="267"/>
      <c r="AGX332" s="267"/>
      <c r="AGY332" s="267"/>
      <c r="AGZ332" s="267"/>
      <c r="AHA332" s="267"/>
      <c r="AHB332" s="267"/>
      <c r="AHC332" s="267"/>
      <c r="AHD332" s="267"/>
      <c r="AHE332" s="267"/>
      <c r="AHF332" s="267"/>
      <c r="AHG332" s="267"/>
      <c r="AHH332" s="267"/>
      <c r="AHI332" s="267"/>
      <c r="AHJ332" s="267"/>
      <c r="AHK332" s="267"/>
      <c r="AHL332" s="267"/>
      <c r="AHM332" s="267"/>
      <c r="AHN332" s="267"/>
      <c r="AHO332" s="267"/>
      <c r="AHP332" s="267"/>
      <c r="AHQ332" s="267"/>
      <c r="AHR332" s="267"/>
      <c r="AHS332" s="267"/>
      <c r="AHT332" s="267"/>
      <c r="AHU332" s="267"/>
      <c r="AHV332" s="267"/>
      <c r="AHW332" s="267"/>
      <c r="AHX332" s="267"/>
      <c r="AHY332" s="267"/>
      <c r="AHZ332" s="267"/>
      <c r="AIA332" s="267"/>
      <c r="AIB332" s="267"/>
      <c r="AIC332" s="267"/>
      <c r="AID332" s="267"/>
      <c r="AIE332" s="267"/>
      <c r="AIF332" s="267"/>
      <c r="AIG332" s="267"/>
      <c r="AIH332" s="267"/>
      <c r="AII332" s="267"/>
      <c r="AIJ332" s="267"/>
      <c r="AIK332" s="267"/>
      <c r="AIL332" s="267"/>
      <c r="AIM332" s="267"/>
      <c r="AIN332" s="267"/>
      <c r="AIO332" s="267"/>
      <c r="AIP332" s="267"/>
      <c r="AIQ332" s="267"/>
      <c r="AIR332" s="267"/>
      <c r="AIS332" s="267"/>
      <c r="AIT332" s="267"/>
      <c r="AIU332" s="267"/>
      <c r="AIV332" s="267"/>
      <c r="AIW332" s="267"/>
      <c r="AIX332" s="267"/>
      <c r="AIY332" s="267"/>
      <c r="AIZ332" s="267"/>
      <c r="AJA332" s="267"/>
      <c r="AJB332" s="267"/>
      <c r="AJC332" s="267"/>
      <c r="AJD332" s="267"/>
      <c r="AJE332" s="267"/>
      <c r="AJF332" s="267"/>
      <c r="AJG332" s="267"/>
      <c r="AJH332" s="267"/>
      <c r="AJI332" s="267"/>
      <c r="AJJ332" s="267"/>
      <c r="AJK332" s="267"/>
      <c r="AJL332" s="267"/>
      <c r="AJM332" s="267"/>
      <c r="AJN332" s="267"/>
      <c r="AJO332" s="267"/>
      <c r="AJP332" s="267"/>
      <c r="AJQ332" s="267"/>
      <c r="AJR332" s="267"/>
      <c r="AJS332" s="267"/>
      <c r="AJT332" s="267"/>
      <c r="AJU332" s="267"/>
      <c r="AJV332" s="267"/>
      <c r="AJW332" s="267"/>
      <c r="AJX332" s="267"/>
      <c r="AJY332" s="267"/>
      <c r="AJZ332" s="267"/>
      <c r="AKA332" s="267"/>
      <c r="AKB332" s="267"/>
      <c r="AKC332" s="267"/>
      <c r="AKD332" s="267"/>
      <c r="AKE332" s="267"/>
      <c r="AKF332" s="267"/>
      <c r="AKG332" s="267"/>
      <c r="AKH332" s="267"/>
      <c r="AKI332" s="267"/>
      <c r="AKJ332" s="267"/>
      <c r="AKK332" s="267"/>
      <c r="AKL332" s="267"/>
      <c r="AKM332" s="267"/>
      <c r="AKN332" s="267"/>
      <c r="AKO332" s="267"/>
      <c r="AKP332" s="267"/>
      <c r="AKQ332" s="267"/>
      <c r="AKR332" s="267"/>
      <c r="AKS332" s="267"/>
      <c r="AKT332" s="267"/>
      <c r="AKU332" s="267"/>
      <c r="AKV332" s="267"/>
      <c r="AKW332" s="267"/>
      <c r="AKX332" s="267"/>
      <c r="AKY332" s="267"/>
      <c r="AKZ332" s="267"/>
      <c r="ALA332" s="267"/>
      <c r="ALB332" s="267"/>
      <c r="ALC332" s="267"/>
      <c r="ALD332" s="267"/>
      <c r="ALE332" s="267"/>
      <c r="ALF332" s="267"/>
      <c r="ALG332" s="267"/>
      <c r="ALH332" s="267"/>
      <c r="ALI332" s="267"/>
      <c r="ALJ332" s="267"/>
      <c r="ALK332" s="267"/>
      <c r="ALL332" s="267"/>
      <c r="ALM332" s="267"/>
      <c r="ALN332" s="267"/>
      <c r="ALO332" s="267"/>
      <c r="ALP332" s="267"/>
      <c r="ALQ332" s="267"/>
      <c r="ALR332" s="267"/>
      <c r="ALS332" s="267"/>
      <c r="ALT332" s="267"/>
      <c r="ALU332" s="267"/>
      <c r="ALV332" s="267"/>
      <c r="ALW332" s="267"/>
      <c r="ALX332" s="267"/>
      <c r="ALY332" s="267"/>
      <c r="ALZ332" s="267"/>
      <c r="AMA332" s="267"/>
      <c r="AMB332" s="267"/>
      <c r="AMC332" s="267"/>
      <c r="AMD332" s="267"/>
      <c r="AME332" s="267"/>
      <c r="AMF332" s="267"/>
      <c r="AMG332" s="267"/>
      <c r="AMH332" s="267"/>
    </row>
    <row r="333" spans="1:1025" s="239" customFormat="1" ht="12.75">
      <c r="A333" s="1055" t="s">
        <v>2601</v>
      </c>
      <c r="B333" s="1007" t="s">
        <v>8462</v>
      </c>
      <c r="C333" s="1047">
        <v>135500000</v>
      </c>
      <c r="D333" s="1047">
        <v>0</v>
      </c>
      <c r="E333" s="1047">
        <v>135500000</v>
      </c>
      <c r="F333" s="1047">
        <v>134191213.97</v>
      </c>
      <c r="G333" s="1047">
        <v>1308786.03</v>
      </c>
      <c r="H333" s="1054">
        <f t="shared" si="5"/>
        <v>0.99034106250922505</v>
      </c>
      <c r="I333" s="1007"/>
      <c r="J333" s="267"/>
      <c r="K333" s="267"/>
      <c r="L333" s="267"/>
      <c r="M333" s="267"/>
      <c r="N333" s="267"/>
      <c r="O333" s="267"/>
      <c r="P333" s="267"/>
      <c r="Q333" s="267"/>
      <c r="R333" s="267"/>
      <c r="S333" s="267"/>
      <c r="T333" s="267"/>
      <c r="U333" s="267"/>
      <c r="V333" s="267"/>
      <c r="W333" s="267"/>
      <c r="X333" s="267"/>
      <c r="Y333" s="267"/>
      <c r="Z333" s="267"/>
      <c r="AA333" s="267"/>
      <c r="AB333" s="267"/>
      <c r="AC333" s="267"/>
      <c r="AD333" s="267"/>
      <c r="AE333" s="267"/>
      <c r="AF333" s="267"/>
      <c r="AG333" s="267"/>
      <c r="AH333" s="267"/>
      <c r="AI333" s="267"/>
      <c r="AJ333" s="267"/>
      <c r="AK333" s="267"/>
      <c r="AL333" s="267"/>
      <c r="AM333" s="267"/>
      <c r="AN333" s="267"/>
      <c r="AO333" s="267"/>
      <c r="AP333" s="267"/>
      <c r="AQ333" s="267"/>
      <c r="AR333" s="267"/>
      <c r="AS333" s="267"/>
      <c r="AT333" s="267"/>
      <c r="AU333" s="267"/>
      <c r="AV333" s="267"/>
      <c r="AW333" s="267"/>
      <c r="AX333" s="267"/>
      <c r="AY333" s="267"/>
      <c r="AZ333" s="267"/>
      <c r="BA333" s="267"/>
      <c r="BB333" s="267"/>
      <c r="BC333" s="267"/>
      <c r="BD333" s="267"/>
      <c r="BE333" s="267"/>
      <c r="BF333" s="267"/>
      <c r="BG333" s="267"/>
      <c r="BH333" s="267"/>
      <c r="BI333" s="267"/>
      <c r="BJ333" s="267"/>
      <c r="BK333" s="267"/>
      <c r="BL333" s="267"/>
      <c r="BM333" s="267"/>
      <c r="BN333" s="267"/>
      <c r="BO333" s="267"/>
      <c r="BP333" s="267"/>
      <c r="BQ333" s="267"/>
      <c r="BR333" s="267"/>
      <c r="BS333" s="267"/>
      <c r="BT333" s="267"/>
      <c r="BU333" s="267"/>
      <c r="BV333" s="267"/>
      <c r="BW333" s="267"/>
      <c r="BX333" s="267"/>
      <c r="BY333" s="267"/>
      <c r="BZ333" s="267"/>
      <c r="CA333" s="267"/>
      <c r="CB333" s="267"/>
      <c r="CC333" s="267"/>
      <c r="CD333" s="267"/>
      <c r="CE333" s="267"/>
      <c r="CF333" s="267"/>
      <c r="CG333" s="267"/>
      <c r="CH333" s="267"/>
      <c r="CI333" s="267"/>
      <c r="CJ333" s="267"/>
      <c r="CK333" s="267"/>
      <c r="CL333" s="267"/>
      <c r="CM333" s="267"/>
      <c r="CN333" s="267"/>
      <c r="CO333" s="267"/>
      <c r="CP333" s="267"/>
      <c r="CQ333" s="267"/>
      <c r="CR333" s="267"/>
      <c r="CS333" s="267"/>
      <c r="CT333" s="267"/>
      <c r="CU333" s="267"/>
      <c r="CV333" s="267"/>
      <c r="CW333" s="267"/>
      <c r="CX333" s="267"/>
      <c r="CY333" s="267"/>
      <c r="CZ333" s="267"/>
      <c r="DA333" s="267"/>
      <c r="DB333" s="267"/>
      <c r="DC333" s="267"/>
      <c r="DD333" s="267"/>
      <c r="DE333" s="267"/>
      <c r="DF333" s="267"/>
      <c r="DG333" s="267"/>
      <c r="DH333" s="267"/>
      <c r="DI333" s="267"/>
      <c r="DJ333" s="267"/>
      <c r="DK333" s="267"/>
      <c r="DL333" s="267"/>
      <c r="DM333" s="267"/>
      <c r="DN333" s="267"/>
      <c r="DO333" s="267"/>
      <c r="DP333" s="267"/>
      <c r="DQ333" s="267"/>
      <c r="DR333" s="267"/>
      <c r="DS333" s="267"/>
      <c r="DT333" s="267"/>
      <c r="DU333" s="267"/>
      <c r="DV333" s="267"/>
      <c r="DW333" s="267"/>
      <c r="DX333" s="267"/>
      <c r="DY333" s="267"/>
      <c r="DZ333" s="267"/>
      <c r="EA333" s="267"/>
      <c r="EB333" s="267"/>
      <c r="EC333" s="267"/>
      <c r="ED333" s="267"/>
      <c r="EE333" s="267"/>
      <c r="EF333" s="267"/>
      <c r="EG333" s="267"/>
      <c r="EH333" s="267"/>
      <c r="EI333" s="267"/>
      <c r="EJ333" s="267"/>
      <c r="EK333" s="267"/>
      <c r="EL333" s="267"/>
      <c r="EM333" s="267"/>
      <c r="EN333" s="267"/>
      <c r="EO333" s="267"/>
      <c r="EP333" s="267"/>
      <c r="EQ333" s="267"/>
      <c r="ER333" s="267"/>
      <c r="ES333" s="267"/>
      <c r="ET333" s="267"/>
      <c r="EU333" s="267"/>
      <c r="EV333" s="267"/>
      <c r="EW333" s="267"/>
      <c r="EX333" s="267"/>
      <c r="EY333" s="267"/>
      <c r="EZ333" s="267"/>
      <c r="FA333" s="267"/>
      <c r="FB333" s="267"/>
      <c r="FC333" s="267"/>
      <c r="FD333" s="267"/>
      <c r="FE333" s="267"/>
      <c r="FF333" s="267"/>
      <c r="FG333" s="267"/>
      <c r="FH333" s="267"/>
      <c r="FI333" s="267"/>
      <c r="FJ333" s="267"/>
      <c r="FK333" s="267"/>
      <c r="FL333" s="267"/>
      <c r="FM333" s="267"/>
      <c r="FN333" s="267"/>
      <c r="FO333" s="267"/>
      <c r="FP333" s="267"/>
      <c r="FQ333" s="267"/>
      <c r="FR333" s="267"/>
      <c r="FS333" s="267"/>
      <c r="FT333" s="267"/>
      <c r="FU333" s="267"/>
      <c r="FV333" s="267"/>
      <c r="FW333" s="267"/>
      <c r="FX333" s="267"/>
      <c r="FY333" s="267"/>
      <c r="FZ333" s="267"/>
      <c r="GA333" s="267"/>
      <c r="GB333" s="267"/>
      <c r="GC333" s="267"/>
      <c r="GD333" s="267"/>
      <c r="GE333" s="267"/>
      <c r="GF333" s="267"/>
      <c r="GG333" s="267"/>
      <c r="GH333" s="267"/>
      <c r="GI333" s="267"/>
      <c r="GJ333" s="267"/>
      <c r="GK333" s="267"/>
      <c r="GL333" s="267"/>
      <c r="GM333" s="267"/>
      <c r="GN333" s="267"/>
      <c r="GO333" s="267"/>
      <c r="GP333" s="267"/>
      <c r="GQ333" s="267"/>
      <c r="GR333" s="267"/>
      <c r="GS333" s="267"/>
      <c r="GT333" s="267"/>
      <c r="GU333" s="267"/>
      <c r="GV333" s="267"/>
      <c r="GW333" s="267"/>
      <c r="GX333" s="267"/>
      <c r="GY333" s="267"/>
      <c r="GZ333" s="267"/>
      <c r="HA333" s="267"/>
      <c r="HB333" s="267"/>
      <c r="HC333" s="267"/>
      <c r="HD333" s="267"/>
      <c r="HE333" s="267"/>
      <c r="HF333" s="267"/>
      <c r="HG333" s="267"/>
      <c r="HH333" s="267"/>
      <c r="HI333" s="267"/>
      <c r="HJ333" s="267"/>
      <c r="HK333" s="267"/>
      <c r="HL333" s="267"/>
      <c r="HM333" s="267"/>
      <c r="HN333" s="267"/>
      <c r="HO333" s="267"/>
      <c r="HP333" s="267"/>
      <c r="HQ333" s="267"/>
      <c r="HR333" s="267"/>
      <c r="HS333" s="267"/>
      <c r="HT333" s="267"/>
      <c r="HU333" s="267"/>
      <c r="HV333" s="267"/>
      <c r="HW333" s="267"/>
      <c r="HX333" s="267"/>
      <c r="HY333" s="267"/>
      <c r="HZ333" s="267"/>
      <c r="IA333" s="267"/>
      <c r="IB333" s="267"/>
      <c r="IC333" s="267"/>
      <c r="ID333" s="267"/>
      <c r="IE333" s="267"/>
      <c r="IF333" s="267"/>
      <c r="IG333" s="267"/>
      <c r="IH333" s="267"/>
      <c r="II333" s="267"/>
      <c r="IJ333" s="267"/>
      <c r="IK333" s="267"/>
      <c r="IL333" s="267"/>
      <c r="IM333" s="267"/>
      <c r="IN333" s="267"/>
      <c r="IO333" s="267"/>
      <c r="IP333" s="267"/>
      <c r="IQ333" s="267"/>
      <c r="IR333" s="267"/>
      <c r="IS333" s="267"/>
      <c r="IT333" s="267"/>
      <c r="IU333" s="267"/>
      <c r="IV333" s="267"/>
      <c r="IW333" s="267"/>
      <c r="IX333" s="267"/>
      <c r="IY333" s="267"/>
      <c r="IZ333" s="267"/>
      <c r="JA333" s="267"/>
      <c r="JB333" s="267"/>
      <c r="JC333" s="267"/>
      <c r="JD333" s="267"/>
      <c r="JE333" s="267"/>
      <c r="JF333" s="267"/>
      <c r="JG333" s="267"/>
      <c r="JH333" s="267"/>
      <c r="JI333" s="267"/>
      <c r="JJ333" s="267"/>
      <c r="JK333" s="267"/>
      <c r="JL333" s="267"/>
      <c r="JM333" s="267"/>
      <c r="JN333" s="267"/>
      <c r="JO333" s="267"/>
      <c r="JP333" s="267"/>
      <c r="JQ333" s="267"/>
      <c r="JR333" s="267"/>
      <c r="JS333" s="267"/>
      <c r="JT333" s="267"/>
      <c r="JU333" s="267"/>
      <c r="JV333" s="267"/>
      <c r="JW333" s="267"/>
      <c r="JX333" s="267"/>
      <c r="JY333" s="267"/>
      <c r="JZ333" s="267"/>
      <c r="KA333" s="267"/>
      <c r="KB333" s="267"/>
      <c r="KC333" s="267"/>
      <c r="KD333" s="267"/>
      <c r="KE333" s="267"/>
      <c r="KF333" s="267"/>
      <c r="KG333" s="267"/>
      <c r="KH333" s="267"/>
      <c r="KI333" s="267"/>
      <c r="KJ333" s="267"/>
      <c r="KK333" s="267"/>
      <c r="KL333" s="267"/>
      <c r="KM333" s="267"/>
      <c r="KN333" s="267"/>
      <c r="KO333" s="267"/>
      <c r="KP333" s="267"/>
      <c r="KQ333" s="267"/>
      <c r="KR333" s="267"/>
      <c r="KS333" s="267"/>
      <c r="KT333" s="267"/>
      <c r="KU333" s="267"/>
      <c r="KV333" s="267"/>
      <c r="KW333" s="267"/>
      <c r="KX333" s="267"/>
      <c r="KY333" s="267"/>
      <c r="KZ333" s="267"/>
      <c r="LA333" s="267"/>
      <c r="LB333" s="267"/>
      <c r="LC333" s="267"/>
      <c r="LD333" s="267"/>
      <c r="LE333" s="267"/>
      <c r="LF333" s="267"/>
      <c r="LG333" s="267"/>
      <c r="LH333" s="267"/>
      <c r="LI333" s="267"/>
      <c r="LJ333" s="267"/>
      <c r="LK333" s="267"/>
      <c r="LL333" s="267"/>
      <c r="LM333" s="267"/>
      <c r="LN333" s="267"/>
      <c r="LO333" s="267"/>
      <c r="LP333" s="267"/>
      <c r="LQ333" s="267"/>
      <c r="LR333" s="267"/>
      <c r="LS333" s="267"/>
      <c r="LT333" s="267"/>
      <c r="LU333" s="267"/>
      <c r="LV333" s="267"/>
      <c r="LW333" s="267"/>
      <c r="LX333" s="267"/>
      <c r="LY333" s="267"/>
      <c r="LZ333" s="267"/>
      <c r="MA333" s="267"/>
      <c r="MB333" s="267"/>
      <c r="MC333" s="267"/>
      <c r="MD333" s="267"/>
      <c r="ME333" s="267"/>
      <c r="MF333" s="267"/>
      <c r="MG333" s="267"/>
      <c r="MH333" s="267"/>
      <c r="MI333" s="267"/>
      <c r="MJ333" s="267"/>
      <c r="MK333" s="267"/>
      <c r="ML333" s="267"/>
      <c r="MM333" s="267"/>
      <c r="MN333" s="267"/>
      <c r="MO333" s="267"/>
      <c r="MP333" s="267"/>
      <c r="MQ333" s="267"/>
      <c r="MR333" s="267"/>
      <c r="MS333" s="267"/>
      <c r="MT333" s="267"/>
      <c r="MU333" s="267"/>
      <c r="MV333" s="267"/>
      <c r="MW333" s="267"/>
      <c r="MX333" s="267"/>
      <c r="MY333" s="267"/>
      <c r="MZ333" s="267"/>
      <c r="NA333" s="267"/>
      <c r="NB333" s="267"/>
      <c r="NC333" s="267"/>
      <c r="ND333" s="267"/>
      <c r="NE333" s="267"/>
      <c r="NF333" s="267"/>
      <c r="NG333" s="267"/>
      <c r="NH333" s="267"/>
      <c r="NI333" s="267"/>
      <c r="NJ333" s="267"/>
      <c r="NK333" s="267"/>
      <c r="NL333" s="267"/>
      <c r="NM333" s="267"/>
      <c r="NN333" s="267"/>
      <c r="NO333" s="267"/>
      <c r="NP333" s="267"/>
      <c r="NQ333" s="267"/>
      <c r="NR333" s="267"/>
      <c r="NS333" s="267"/>
      <c r="NT333" s="267"/>
      <c r="NU333" s="267"/>
      <c r="NV333" s="267"/>
      <c r="NW333" s="267"/>
      <c r="NX333" s="267"/>
      <c r="NY333" s="267"/>
      <c r="NZ333" s="267"/>
      <c r="OA333" s="267"/>
      <c r="OB333" s="267"/>
      <c r="OC333" s="267"/>
      <c r="OD333" s="267"/>
      <c r="OE333" s="267"/>
      <c r="OF333" s="267"/>
      <c r="OG333" s="267"/>
      <c r="OH333" s="267"/>
      <c r="OI333" s="267"/>
      <c r="OJ333" s="267"/>
      <c r="OK333" s="267"/>
      <c r="OL333" s="267"/>
      <c r="OM333" s="267"/>
      <c r="ON333" s="267"/>
      <c r="OO333" s="267"/>
      <c r="OP333" s="267"/>
      <c r="OQ333" s="267"/>
      <c r="OR333" s="267"/>
      <c r="OS333" s="267"/>
      <c r="OT333" s="267"/>
      <c r="OU333" s="267"/>
      <c r="OV333" s="267"/>
      <c r="OW333" s="267"/>
      <c r="OX333" s="267"/>
      <c r="OY333" s="267"/>
      <c r="OZ333" s="267"/>
      <c r="PA333" s="267"/>
      <c r="PB333" s="267"/>
      <c r="PC333" s="267"/>
      <c r="PD333" s="267"/>
      <c r="PE333" s="267"/>
      <c r="PF333" s="267"/>
      <c r="PG333" s="267"/>
      <c r="PH333" s="267"/>
      <c r="PI333" s="267"/>
      <c r="PJ333" s="267"/>
      <c r="PK333" s="267"/>
      <c r="PL333" s="267"/>
      <c r="PM333" s="267"/>
      <c r="PN333" s="267"/>
      <c r="PO333" s="267"/>
      <c r="PP333" s="267"/>
      <c r="PQ333" s="267"/>
      <c r="PR333" s="267"/>
      <c r="PS333" s="267"/>
      <c r="PT333" s="267"/>
      <c r="PU333" s="267"/>
      <c r="PV333" s="267"/>
      <c r="PW333" s="267"/>
      <c r="PX333" s="267"/>
      <c r="PY333" s="267"/>
      <c r="PZ333" s="267"/>
      <c r="QA333" s="267"/>
      <c r="QB333" s="267"/>
      <c r="QC333" s="267"/>
      <c r="QD333" s="267"/>
      <c r="QE333" s="267"/>
      <c r="QF333" s="267"/>
      <c r="QG333" s="267"/>
      <c r="QH333" s="267"/>
      <c r="QI333" s="267"/>
      <c r="QJ333" s="267"/>
      <c r="QK333" s="267"/>
      <c r="QL333" s="267"/>
      <c r="QM333" s="267"/>
      <c r="QN333" s="267"/>
      <c r="QO333" s="267"/>
      <c r="QP333" s="267"/>
      <c r="QQ333" s="267"/>
      <c r="QR333" s="267"/>
      <c r="QS333" s="267"/>
      <c r="QT333" s="267"/>
      <c r="QU333" s="267"/>
      <c r="QV333" s="267"/>
      <c r="QW333" s="267"/>
      <c r="QX333" s="267"/>
      <c r="QY333" s="267"/>
      <c r="QZ333" s="267"/>
      <c r="RA333" s="267"/>
      <c r="RB333" s="267"/>
      <c r="RC333" s="267"/>
      <c r="RD333" s="267"/>
      <c r="RE333" s="267"/>
      <c r="RF333" s="267"/>
      <c r="RG333" s="267"/>
      <c r="RH333" s="267"/>
      <c r="RI333" s="267"/>
      <c r="RJ333" s="267"/>
      <c r="RK333" s="267"/>
      <c r="RL333" s="267"/>
      <c r="RM333" s="267"/>
      <c r="RN333" s="267"/>
      <c r="RO333" s="267"/>
      <c r="RP333" s="267"/>
      <c r="RQ333" s="267"/>
      <c r="RR333" s="267"/>
      <c r="RS333" s="267"/>
      <c r="RT333" s="267"/>
      <c r="RU333" s="267"/>
      <c r="RV333" s="267"/>
      <c r="RW333" s="267"/>
      <c r="RX333" s="267"/>
      <c r="RY333" s="267"/>
      <c r="RZ333" s="267"/>
      <c r="SA333" s="267"/>
      <c r="SB333" s="267"/>
      <c r="SC333" s="267"/>
      <c r="SD333" s="267"/>
      <c r="SE333" s="267"/>
      <c r="SF333" s="267"/>
      <c r="SG333" s="267"/>
      <c r="SH333" s="267"/>
      <c r="SI333" s="267"/>
      <c r="SJ333" s="267"/>
      <c r="SK333" s="267"/>
      <c r="SL333" s="267"/>
      <c r="SM333" s="267"/>
      <c r="SN333" s="267"/>
      <c r="SO333" s="267"/>
      <c r="SP333" s="267"/>
      <c r="SQ333" s="267"/>
      <c r="SR333" s="267"/>
      <c r="SS333" s="267"/>
      <c r="ST333" s="267"/>
      <c r="SU333" s="267"/>
      <c r="SV333" s="267"/>
      <c r="SW333" s="267"/>
      <c r="SX333" s="267"/>
      <c r="SY333" s="267"/>
      <c r="SZ333" s="267"/>
      <c r="TA333" s="267"/>
      <c r="TB333" s="267"/>
      <c r="TC333" s="267"/>
      <c r="TD333" s="267"/>
      <c r="TE333" s="267"/>
      <c r="TF333" s="267"/>
      <c r="TG333" s="267"/>
      <c r="TH333" s="267"/>
      <c r="TI333" s="267"/>
      <c r="TJ333" s="267"/>
      <c r="TK333" s="267"/>
      <c r="TL333" s="267"/>
      <c r="TM333" s="267"/>
      <c r="TN333" s="267"/>
      <c r="TO333" s="267"/>
      <c r="TP333" s="267"/>
      <c r="TQ333" s="267"/>
      <c r="TR333" s="267"/>
      <c r="TS333" s="267"/>
      <c r="TT333" s="267"/>
      <c r="TU333" s="267"/>
      <c r="TV333" s="267"/>
      <c r="TW333" s="267"/>
      <c r="TX333" s="267"/>
      <c r="TY333" s="267"/>
      <c r="TZ333" s="267"/>
      <c r="UA333" s="267"/>
      <c r="UB333" s="267"/>
      <c r="UC333" s="267"/>
      <c r="UD333" s="267"/>
      <c r="UE333" s="267"/>
      <c r="UF333" s="267"/>
      <c r="UG333" s="267"/>
      <c r="UH333" s="267"/>
      <c r="UI333" s="267"/>
      <c r="UJ333" s="267"/>
      <c r="UK333" s="267"/>
      <c r="UL333" s="267"/>
      <c r="UM333" s="267"/>
      <c r="UN333" s="267"/>
      <c r="UO333" s="267"/>
      <c r="UP333" s="267"/>
      <c r="UQ333" s="267"/>
      <c r="UR333" s="267"/>
      <c r="US333" s="267"/>
      <c r="UT333" s="267"/>
      <c r="UU333" s="267"/>
      <c r="UV333" s="267"/>
      <c r="UW333" s="267"/>
      <c r="UX333" s="267"/>
      <c r="UY333" s="267"/>
      <c r="UZ333" s="267"/>
      <c r="VA333" s="267"/>
      <c r="VB333" s="267"/>
      <c r="VC333" s="267"/>
      <c r="VD333" s="267"/>
      <c r="VE333" s="267"/>
      <c r="VF333" s="267"/>
      <c r="VG333" s="267"/>
      <c r="VH333" s="267"/>
      <c r="VI333" s="267"/>
      <c r="VJ333" s="267"/>
      <c r="VK333" s="267"/>
      <c r="VL333" s="267"/>
      <c r="VM333" s="267"/>
      <c r="VN333" s="267"/>
      <c r="VO333" s="267"/>
      <c r="VP333" s="267"/>
      <c r="VQ333" s="267"/>
      <c r="VR333" s="267"/>
      <c r="VS333" s="267"/>
      <c r="VT333" s="267"/>
      <c r="VU333" s="267"/>
      <c r="VV333" s="267"/>
      <c r="VW333" s="267"/>
      <c r="VX333" s="267"/>
      <c r="VY333" s="267"/>
      <c r="VZ333" s="267"/>
      <c r="WA333" s="267"/>
      <c r="WB333" s="267"/>
      <c r="WC333" s="267"/>
      <c r="WD333" s="267"/>
      <c r="WE333" s="267"/>
      <c r="WF333" s="267"/>
      <c r="WG333" s="267"/>
      <c r="WH333" s="267"/>
      <c r="WI333" s="267"/>
      <c r="WJ333" s="267"/>
      <c r="WK333" s="267"/>
      <c r="WL333" s="267"/>
      <c r="WM333" s="267"/>
      <c r="WN333" s="267"/>
      <c r="WO333" s="267"/>
      <c r="WP333" s="267"/>
      <c r="WQ333" s="267"/>
      <c r="WR333" s="267"/>
      <c r="WS333" s="267"/>
      <c r="WT333" s="267"/>
      <c r="WU333" s="267"/>
      <c r="WV333" s="267"/>
      <c r="WW333" s="267"/>
      <c r="WX333" s="267"/>
      <c r="WY333" s="267"/>
      <c r="WZ333" s="267"/>
      <c r="XA333" s="267"/>
      <c r="XB333" s="267"/>
      <c r="XC333" s="267"/>
      <c r="XD333" s="267"/>
      <c r="XE333" s="267"/>
      <c r="XF333" s="267"/>
      <c r="XG333" s="267"/>
      <c r="XH333" s="267"/>
      <c r="XI333" s="267"/>
      <c r="XJ333" s="267"/>
      <c r="XK333" s="267"/>
      <c r="XL333" s="267"/>
      <c r="XM333" s="267"/>
      <c r="XN333" s="267"/>
      <c r="XO333" s="267"/>
      <c r="XP333" s="267"/>
      <c r="XQ333" s="267"/>
      <c r="XR333" s="267"/>
      <c r="XS333" s="267"/>
      <c r="XT333" s="267"/>
      <c r="XU333" s="267"/>
      <c r="XV333" s="267"/>
      <c r="XW333" s="267"/>
      <c r="XX333" s="267"/>
      <c r="XY333" s="267"/>
      <c r="XZ333" s="267"/>
      <c r="YA333" s="267"/>
      <c r="YB333" s="267"/>
      <c r="YC333" s="267"/>
      <c r="YD333" s="267"/>
      <c r="YE333" s="267"/>
      <c r="YF333" s="267"/>
      <c r="YG333" s="267"/>
      <c r="YH333" s="267"/>
      <c r="YI333" s="267"/>
      <c r="YJ333" s="267"/>
      <c r="YK333" s="267"/>
      <c r="YL333" s="267"/>
      <c r="YM333" s="267"/>
      <c r="YN333" s="267"/>
      <c r="YO333" s="267"/>
      <c r="YP333" s="267"/>
      <c r="YQ333" s="267"/>
      <c r="YR333" s="267"/>
      <c r="YS333" s="267"/>
      <c r="YT333" s="267"/>
      <c r="YU333" s="267"/>
      <c r="YV333" s="267"/>
      <c r="YW333" s="267"/>
      <c r="YX333" s="267"/>
      <c r="YY333" s="267"/>
      <c r="YZ333" s="267"/>
      <c r="ZA333" s="267"/>
      <c r="ZB333" s="267"/>
      <c r="ZC333" s="267"/>
      <c r="ZD333" s="267"/>
      <c r="ZE333" s="267"/>
      <c r="ZF333" s="267"/>
      <c r="ZG333" s="267"/>
      <c r="ZH333" s="267"/>
      <c r="ZI333" s="267"/>
      <c r="ZJ333" s="267"/>
      <c r="ZK333" s="267"/>
      <c r="ZL333" s="267"/>
      <c r="ZM333" s="267"/>
      <c r="ZN333" s="267"/>
      <c r="ZO333" s="267"/>
      <c r="ZP333" s="267"/>
      <c r="ZQ333" s="267"/>
      <c r="ZR333" s="267"/>
      <c r="ZS333" s="267"/>
      <c r="ZT333" s="267"/>
      <c r="ZU333" s="267"/>
      <c r="ZV333" s="267"/>
      <c r="ZW333" s="267"/>
      <c r="ZX333" s="267"/>
      <c r="ZY333" s="267"/>
      <c r="ZZ333" s="267"/>
      <c r="AAA333" s="267"/>
      <c r="AAB333" s="267"/>
      <c r="AAC333" s="267"/>
      <c r="AAD333" s="267"/>
      <c r="AAE333" s="267"/>
      <c r="AAF333" s="267"/>
      <c r="AAG333" s="267"/>
      <c r="AAH333" s="267"/>
      <c r="AAI333" s="267"/>
      <c r="AAJ333" s="267"/>
      <c r="AAK333" s="267"/>
      <c r="AAL333" s="267"/>
      <c r="AAM333" s="267"/>
      <c r="AAN333" s="267"/>
      <c r="AAO333" s="267"/>
      <c r="AAP333" s="267"/>
      <c r="AAQ333" s="267"/>
      <c r="AAR333" s="267"/>
      <c r="AAS333" s="267"/>
      <c r="AAT333" s="267"/>
      <c r="AAU333" s="267"/>
      <c r="AAV333" s="267"/>
      <c r="AAW333" s="267"/>
      <c r="AAX333" s="267"/>
      <c r="AAY333" s="267"/>
      <c r="AAZ333" s="267"/>
      <c r="ABA333" s="267"/>
      <c r="ABB333" s="267"/>
      <c r="ABC333" s="267"/>
      <c r="ABD333" s="267"/>
      <c r="ABE333" s="267"/>
      <c r="ABF333" s="267"/>
      <c r="ABG333" s="267"/>
      <c r="ABH333" s="267"/>
      <c r="ABI333" s="267"/>
      <c r="ABJ333" s="267"/>
      <c r="ABK333" s="267"/>
      <c r="ABL333" s="267"/>
      <c r="ABM333" s="267"/>
      <c r="ABN333" s="267"/>
      <c r="ABO333" s="267"/>
      <c r="ABP333" s="267"/>
      <c r="ABQ333" s="267"/>
      <c r="ABR333" s="267"/>
      <c r="ABS333" s="267"/>
      <c r="ABT333" s="267"/>
      <c r="ABU333" s="267"/>
      <c r="ABV333" s="267"/>
      <c r="ABW333" s="267"/>
      <c r="ABX333" s="267"/>
      <c r="ABY333" s="267"/>
      <c r="ABZ333" s="267"/>
      <c r="ACA333" s="267"/>
      <c r="ACB333" s="267"/>
      <c r="ACC333" s="267"/>
      <c r="ACD333" s="267"/>
      <c r="ACE333" s="267"/>
      <c r="ACF333" s="267"/>
      <c r="ACG333" s="267"/>
      <c r="ACH333" s="267"/>
      <c r="ACI333" s="267"/>
      <c r="ACJ333" s="267"/>
      <c r="ACK333" s="267"/>
      <c r="ACL333" s="267"/>
      <c r="ACM333" s="267"/>
      <c r="ACN333" s="267"/>
      <c r="ACO333" s="267"/>
      <c r="ACP333" s="267"/>
      <c r="ACQ333" s="267"/>
      <c r="ACR333" s="267"/>
      <c r="ACS333" s="267"/>
      <c r="ACT333" s="267"/>
      <c r="ACU333" s="267"/>
      <c r="ACV333" s="267"/>
      <c r="ACW333" s="267"/>
      <c r="ACX333" s="267"/>
      <c r="ACY333" s="267"/>
      <c r="ACZ333" s="267"/>
      <c r="ADA333" s="267"/>
      <c r="ADB333" s="267"/>
      <c r="ADC333" s="267"/>
      <c r="ADD333" s="267"/>
      <c r="ADE333" s="267"/>
      <c r="ADF333" s="267"/>
      <c r="ADG333" s="267"/>
      <c r="ADH333" s="267"/>
      <c r="ADI333" s="267"/>
      <c r="ADJ333" s="267"/>
      <c r="ADK333" s="267"/>
      <c r="ADL333" s="267"/>
      <c r="ADM333" s="267"/>
      <c r="ADN333" s="267"/>
      <c r="ADO333" s="267"/>
      <c r="ADP333" s="267"/>
      <c r="ADQ333" s="267"/>
      <c r="ADR333" s="267"/>
      <c r="ADS333" s="267"/>
      <c r="ADT333" s="267"/>
      <c r="ADU333" s="267"/>
      <c r="ADV333" s="267"/>
      <c r="ADW333" s="267"/>
      <c r="ADX333" s="267"/>
      <c r="ADY333" s="267"/>
      <c r="ADZ333" s="267"/>
      <c r="AEA333" s="267"/>
      <c r="AEB333" s="267"/>
      <c r="AEC333" s="267"/>
      <c r="AED333" s="267"/>
      <c r="AEE333" s="267"/>
      <c r="AEF333" s="267"/>
      <c r="AEG333" s="267"/>
      <c r="AEH333" s="267"/>
      <c r="AEI333" s="267"/>
      <c r="AEJ333" s="267"/>
      <c r="AEK333" s="267"/>
      <c r="AEL333" s="267"/>
      <c r="AEM333" s="267"/>
      <c r="AEN333" s="267"/>
      <c r="AEO333" s="267"/>
      <c r="AEP333" s="267"/>
      <c r="AEQ333" s="267"/>
      <c r="AER333" s="267"/>
      <c r="AES333" s="267"/>
      <c r="AET333" s="267"/>
      <c r="AEU333" s="267"/>
      <c r="AEV333" s="267"/>
      <c r="AEW333" s="267"/>
      <c r="AEX333" s="267"/>
      <c r="AEY333" s="267"/>
      <c r="AEZ333" s="267"/>
      <c r="AFA333" s="267"/>
      <c r="AFB333" s="267"/>
      <c r="AFC333" s="267"/>
      <c r="AFD333" s="267"/>
      <c r="AFE333" s="267"/>
      <c r="AFF333" s="267"/>
      <c r="AFG333" s="267"/>
      <c r="AFH333" s="267"/>
      <c r="AFI333" s="267"/>
      <c r="AFJ333" s="267"/>
      <c r="AFK333" s="267"/>
      <c r="AFL333" s="267"/>
      <c r="AFM333" s="267"/>
      <c r="AFN333" s="267"/>
      <c r="AFO333" s="267"/>
      <c r="AFP333" s="267"/>
      <c r="AFQ333" s="267"/>
      <c r="AFR333" s="267"/>
      <c r="AFS333" s="267"/>
      <c r="AFT333" s="267"/>
      <c r="AFU333" s="267"/>
      <c r="AFV333" s="267"/>
      <c r="AFW333" s="267"/>
      <c r="AFX333" s="267"/>
      <c r="AFY333" s="267"/>
      <c r="AFZ333" s="267"/>
      <c r="AGA333" s="267"/>
      <c r="AGB333" s="267"/>
      <c r="AGC333" s="267"/>
      <c r="AGD333" s="267"/>
      <c r="AGE333" s="267"/>
      <c r="AGF333" s="267"/>
      <c r="AGG333" s="267"/>
      <c r="AGH333" s="267"/>
      <c r="AGI333" s="267"/>
      <c r="AGJ333" s="267"/>
      <c r="AGK333" s="267"/>
      <c r="AGL333" s="267"/>
      <c r="AGM333" s="267"/>
      <c r="AGN333" s="267"/>
      <c r="AGO333" s="267"/>
      <c r="AGP333" s="267"/>
      <c r="AGQ333" s="267"/>
      <c r="AGR333" s="267"/>
      <c r="AGS333" s="267"/>
      <c r="AGT333" s="267"/>
      <c r="AGU333" s="267"/>
      <c r="AGV333" s="267"/>
      <c r="AGW333" s="267"/>
      <c r="AGX333" s="267"/>
      <c r="AGY333" s="267"/>
      <c r="AGZ333" s="267"/>
      <c r="AHA333" s="267"/>
      <c r="AHB333" s="267"/>
      <c r="AHC333" s="267"/>
      <c r="AHD333" s="267"/>
      <c r="AHE333" s="267"/>
      <c r="AHF333" s="267"/>
      <c r="AHG333" s="267"/>
      <c r="AHH333" s="267"/>
      <c r="AHI333" s="267"/>
      <c r="AHJ333" s="267"/>
      <c r="AHK333" s="267"/>
      <c r="AHL333" s="267"/>
      <c r="AHM333" s="267"/>
      <c r="AHN333" s="267"/>
      <c r="AHO333" s="267"/>
      <c r="AHP333" s="267"/>
      <c r="AHQ333" s="267"/>
      <c r="AHR333" s="267"/>
      <c r="AHS333" s="267"/>
      <c r="AHT333" s="267"/>
      <c r="AHU333" s="267"/>
      <c r="AHV333" s="267"/>
      <c r="AHW333" s="267"/>
      <c r="AHX333" s="267"/>
      <c r="AHY333" s="267"/>
      <c r="AHZ333" s="267"/>
      <c r="AIA333" s="267"/>
      <c r="AIB333" s="267"/>
      <c r="AIC333" s="267"/>
      <c r="AID333" s="267"/>
      <c r="AIE333" s="267"/>
      <c r="AIF333" s="267"/>
      <c r="AIG333" s="267"/>
      <c r="AIH333" s="267"/>
      <c r="AII333" s="267"/>
      <c r="AIJ333" s="267"/>
      <c r="AIK333" s="267"/>
      <c r="AIL333" s="267"/>
      <c r="AIM333" s="267"/>
      <c r="AIN333" s="267"/>
      <c r="AIO333" s="267"/>
      <c r="AIP333" s="267"/>
      <c r="AIQ333" s="267"/>
      <c r="AIR333" s="267"/>
      <c r="AIS333" s="267"/>
      <c r="AIT333" s="267"/>
      <c r="AIU333" s="267"/>
      <c r="AIV333" s="267"/>
      <c r="AIW333" s="267"/>
      <c r="AIX333" s="267"/>
      <c r="AIY333" s="267"/>
      <c r="AIZ333" s="267"/>
      <c r="AJA333" s="267"/>
      <c r="AJB333" s="267"/>
      <c r="AJC333" s="267"/>
      <c r="AJD333" s="267"/>
      <c r="AJE333" s="267"/>
      <c r="AJF333" s="267"/>
      <c r="AJG333" s="267"/>
      <c r="AJH333" s="267"/>
      <c r="AJI333" s="267"/>
      <c r="AJJ333" s="267"/>
      <c r="AJK333" s="267"/>
      <c r="AJL333" s="267"/>
      <c r="AJM333" s="267"/>
      <c r="AJN333" s="267"/>
      <c r="AJO333" s="267"/>
      <c r="AJP333" s="267"/>
      <c r="AJQ333" s="267"/>
      <c r="AJR333" s="267"/>
      <c r="AJS333" s="267"/>
      <c r="AJT333" s="267"/>
      <c r="AJU333" s="267"/>
      <c r="AJV333" s="267"/>
      <c r="AJW333" s="267"/>
      <c r="AJX333" s="267"/>
      <c r="AJY333" s="267"/>
      <c r="AJZ333" s="267"/>
      <c r="AKA333" s="267"/>
      <c r="AKB333" s="267"/>
      <c r="AKC333" s="267"/>
      <c r="AKD333" s="267"/>
      <c r="AKE333" s="267"/>
      <c r="AKF333" s="267"/>
      <c r="AKG333" s="267"/>
      <c r="AKH333" s="267"/>
      <c r="AKI333" s="267"/>
      <c r="AKJ333" s="267"/>
      <c r="AKK333" s="267"/>
      <c r="AKL333" s="267"/>
      <c r="AKM333" s="267"/>
      <c r="AKN333" s="267"/>
      <c r="AKO333" s="267"/>
      <c r="AKP333" s="267"/>
      <c r="AKQ333" s="267"/>
      <c r="AKR333" s="267"/>
      <c r="AKS333" s="267"/>
      <c r="AKT333" s="267"/>
      <c r="AKU333" s="267"/>
      <c r="AKV333" s="267"/>
      <c r="AKW333" s="267"/>
      <c r="AKX333" s="267"/>
      <c r="AKY333" s="267"/>
      <c r="AKZ333" s="267"/>
      <c r="ALA333" s="267"/>
      <c r="ALB333" s="267"/>
      <c r="ALC333" s="267"/>
      <c r="ALD333" s="267"/>
      <c r="ALE333" s="267"/>
      <c r="ALF333" s="267"/>
      <c r="ALG333" s="267"/>
      <c r="ALH333" s="267"/>
      <c r="ALI333" s="267"/>
      <c r="ALJ333" s="267"/>
      <c r="ALK333" s="267"/>
      <c r="ALL333" s="267"/>
      <c r="ALM333" s="267"/>
      <c r="ALN333" s="267"/>
      <c r="ALO333" s="267"/>
      <c r="ALP333" s="267"/>
      <c r="ALQ333" s="267"/>
      <c r="ALR333" s="267"/>
      <c r="ALS333" s="267"/>
      <c r="ALT333" s="267"/>
      <c r="ALU333" s="267"/>
      <c r="ALV333" s="267"/>
      <c r="ALW333" s="267"/>
      <c r="ALX333" s="267"/>
      <c r="ALY333" s="267"/>
      <c r="ALZ333" s="267"/>
      <c r="AMA333" s="267"/>
      <c r="AMB333" s="267"/>
      <c r="AMC333" s="267"/>
      <c r="AMD333" s="267"/>
      <c r="AME333" s="267"/>
      <c r="AMF333" s="267"/>
      <c r="AMG333" s="267"/>
      <c r="AMH333" s="267"/>
    </row>
    <row r="334" spans="1:1025" s="239" customFormat="1" ht="12.75">
      <c r="A334" s="1012" t="s">
        <v>2602</v>
      </c>
      <c r="B334" s="1007" t="s">
        <v>8462</v>
      </c>
      <c r="C334" s="1047">
        <v>135500000</v>
      </c>
      <c r="D334" s="1047">
        <v>0</v>
      </c>
      <c r="E334" s="1047">
        <v>135500000</v>
      </c>
      <c r="F334" s="1047">
        <v>134191213.97</v>
      </c>
      <c r="G334" s="1047">
        <v>1308786.03</v>
      </c>
      <c r="H334" s="1054">
        <f t="shared" si="5"/>
        <v>0.99034106250922505</v>
      </c>
      <c r="I334" s="1007"/>
      <c r="J334" s="267"/>
      <c r="K334" s="267"/>
      <c r="L334" s="267"/>
      <c r="M334" s="267"/>
      <c r="N334" s="267"/>
      <c r="O334" s="267"/>
      <c r="P334" s="267"/>
      <c r="Q334" s="267"/>
      <c r="R334" s="267"/>
      <c r="S334" s="267"/>
      <c r="T334" s="267"/>
      <c r="U334" s="267"/>
      <c r="V334" s="267"/>
      <c r="W334" s="267"/>
      <c r="X334" s="267"/>
      <c r="Y334" s="267"/>
      <c r="Z334" s="267"/>
      <c r="AA334" s="267"/>
      <c r="AB334" s="267"/>
      <c r="AC334" s="267"/>
      <c r="AD334" s="267"/>
      <c r="AE334" s="267"/>
      <c r="AF334" s="267"/>
      <c r="AG334" s="267"/>
      <c r="AH334" s="267"/>
      <c r="AI334" s="267"/>
      <c r="AJ334" s="267"/>
      <c r="AK334" s="267"/>
      <c r="AL334" s="267"/>
      <c r="AM334" s="267"/>
      <c r="AN334" s="267"/>
      <c r="AO334" s="267"/>
      <c r="AP334" s="267"/>
      <c r="AQ334" s="267"/>
      <c r="AR334" s="267"/>
      <c r="AS334" s="267"/>
      <c r="AT334" s="267"/>
      <c r="AU334" s="267"/>
      <c r="AV334" s="267"/>
      <c r="AW334" s="267"/>
      <c r="AX334" s="267"/>
      <c r="AY334" s="267"/>
      <c r="AZ334" s="267"/>
      <c r="BA334" s="267"/>
      <c r="BB334" s="267"/>
      <c r="BC334" s="267"/>
      <c r="BD334" s="267"/>
      <c r="BE334" s="267"/>
      <c r="BF334" s="267"/>
      <c r="BG334" s="267"/>
      <c r="BH334" s="267"/>
      <c r="BI334" s="267"/>
      <c r="BJ334" s="267"/>
      <c r="BK334" s="267"/>
      <c r="BL334" s="267"/>
      <c r="BM334" s="267"/>
      <c r="BN334" s="267"/>
      <c r="BO334" s="267"/>
      <c r="BP334" s="267"/>
      <c r="BQ334" s="267"/>
      <c r="BR334" s="267"/>
      <c r="BS334" s="267"/>
      <c r="BT334" s="267"/>
      <c r="BU334" s="267"/>
      <c r="BV334" s="267"/>
      <c r="BW334" s="267"/>
      <c r="BX334" s="267"/>
      <c r="BY334" s="267"/>
      <c r="BZ334" s="267"/>
      <c r="CA334" s="267"/>
      <c r="CB334" s="267"/>
      <c r="CC334" s="267"/>
      <c r="CD334" s="267"/>
      <c r="CE334" s="267"/>
      <c r="CF334" s="267"/>
      <c r="CG334" s="267"/>
      <c r="CH334" s="267"/>
      <c r="CI334" s="267"/>
      <c r="CJ334" s="267"/>
      <c r="CK334" s="267"/>
      <c r="CL334" s="267"/>
      <c r="CM334" s="267"/>
      <c r="CN334" s="267"/>
      <c r="CO334" s="267"/>
      <c r="CP334" s="267"/>
      <c r="CQ334" s="267"/>
      <c r="CR334" s="267"/>
      <c r="CS334" s="267"/>
      <c r="CT334" s="267"/>
      <c r="CU334" s="267"/>
      <c r="CV334" s="267"/>
      <c r="CW334" s="267"/>
      <c r="CX334" s="267"/>
      <c r="CY334" s="267"/>
      <c r="CZ334" s="267"/>
      <c r="DA334" s="267"/>
      <c r="DB334" s="267"/>
      <c r="DC334" s="267"/>
      <c r="DD334" s="267"/>
      <c r="DE334" s="267"/>
      <c r="DF334" s="267"/>
      <c r="DG334" s="267"/>
      <c r="DH334" s="267"/>
      <c r="DI334" s="267"/>
      <c r="DJ334" s="267"/>
      <c r="DK334" s="267"/>
      <c r="DL334" s="267"/>
      <c r="DM334" s="267"/>
      <c r="DN334" s="267"/>
      <c r="DO334" s="267"/>
      <c r="DP334" s="267"/>
      <c r="DQ334" s="267"/>
      <c r="DR334" s="267"/>
      <c r="DS334" s="267"/>
      <c r="DT334" s="267"/>
      <c r="DU334" s="267"/>
      <c r="DV334" s="267"/>
      <c r="DW334" s="267"/>
      <c r="DX334" s="267"/>
      <c r="DY334" s="267"/>
      <c r="DZ334" s="267"/>
      <c r="EA334" s="267"/>
      <c r="EB334" s="267"/>
      <c r="EC334" s="267"/>
      <c r="ED334" s="267"/>
      <c r="EE334" s="267"/>
      <c r="EF334" s="267"/>
      <c r="EG334" s="267"/>
      <c r="EH334" s="267"/>
      <c r="EI334" s="267"/>
      <c r="EJ334" s="267"/>
      <c r="EK334" s="267"/>
      <c r="EL334" s="267"/>
      <c r="EM334" s="267"/>
      <c r="EN334" s="267"/>
      <c r="EO334" s="267"/>
      <c r="EP334" s="267"/>
      <c r="EQ334" s="267"/>
      <c r="ER334" s="267"/>
      <c r="ES334" s="267"/>
      <c r="ET334" s="267"/>
      <c r="EU334" s="267"/>
      <c r="EV334" s="267"/>
      <c r="EW334" s="267"/>
      <c r="EX334" s="267"/>
      <c r="EY334" s="267"/>
      <c r="EZ334" s="267"/>
      <c r="FA334" s="267"/>
      <c r="FB334" s="267"/>
      <c r="FC334" s="267"/>
      <c r="FD334" s="267"/>
      <c r="FE334" s="267"/>
      <c r="FF334" s="267"/>
      <c r="FG334" s="267"/>
      <c r="FH334" s="267"/>
      <c r="FI334" s="267"/>
      <c r="FJ334" s="267"/>
      <c r="FK334" s="267"/>
      <c r="FL334" s="267"/>
      <c r="FM334" s="267"/>
      <c r="FN334" s="267"/>
      <c r="FO334" s="267"/>
      <c r="FP334" s="267"/>
      <c r="FQ334" s="267"/>
      <c r="FR334" s="267"/>
      <c r="FS334" s="267"/>
      <c r="FT334" s="267"/>
      <c r="FU334" s="267"/>
      <c r="FV334" s="267"/>
      <c r="FW334" s="267"/>
      <c r="FX334" s="267"/>
      <c r="FY334" s="267"/>
      <c r="FZ334" s="267"/>
      <c r="GA334" s="267"/>
      <c r="GB334" s="267"/>
      <c r="GC334" s="267"/>
      <c r="GD334" s="267"/>
      <c r="GE334" s="267"/>
      <c r="GF334" s="267"/>
      <c r="GG334" s="267"/>
      <c r="GH334" s="267"/>
      <c r="GI334" s="267"/>
      <c r="GJ334" s="267"/>
      <c r="GK334" s="267"/>
      <c r="GL334" s="267"/>
      <c r="GM334" s="267"/>
      <c r="GN334" s="267"/>
      <c r="GO334" s="267"/>
      <c r="GP334" s="267"/>
      <c r="GQ334" s="267"/>
      <c r="GR334" s="267"/>
      <c r="GS334" s="267"/>
      <c r="GT334" s="267"/>
      <c r="GU334" s="267"/>
      <c r="GV334" s="267"/>
      <c r="GW334" s="267"/>
      <c r="GX334" s="267"/>
      <c r="GY334" s="267"/>
      <c r="GZ334" s="267"/>
      <c r="HA334" s="267"/>
      <c r="HB334" s="267"/>
      <c r="HC334" s="267"/>
      <c r="HD334" s="267"/>
      <c r="HE334" s="267"/>
      <c r="HF334" s="267"/>
      <c r="HG334" s="267"/>
      <c r="HH334" s="267"/>
      <c r="HI334" s="267"/>
      <c r="HJ334" s="267"/>
      <c r="HK334" s="267"/>
      <c r="HL334" s="267"/>
      <c r="HM334" s="267"/>
      <c r="HN334" s="267"/>
      <c r="HO334" s="267"/>
      <c r="HP334" s="267"/>
      <c r="HQ334" s="267"/>
      <c r="HR334" s="267"/>
      <c r="HS334" s="267"/>
      <c r="HT334" s="267"/>
      <c r="HU334" s="267"/>
      <c r="HV334" s="267"/>
      <c r="HW334" s="267"/>
      <c r="HX334" s="267"/>
      <c r="HY334" s="267"/>
      <c r="HZ334" s="267"/>
      <c r="IA334" s="267"/>
      <c r="IB334" s="267"/>
      <c r="IC334" s="267"/>
      <c r="ID334" s="267"/>
      <c r="IE334" s="267"/>
      <c r="IF334" s="267"/>
      <c r="IG334" s="267"/>
      <c r="IH334" s="267"/>
      <c r="II334" s="267"/>
      <c r="IJ334" s="267"/>
      <c r="IK334" s="267"/>
      <c r="IL334" s="267"/>
      <c r="IM334" s="267"/>
      <c r="IN334" s="267"/>
      <c r="IO334" s="267"/>
      <c r="IP334" s="267"/>
      <c r="IQ334" s="267"/>
      <c r="IR334" s="267"/>
      <c r="IS334" s="267"/>
      <c r="IT334" s="267"/>
      <c r="IU334" s="267"/>
      <c r="IV334" s="267"/>
      <c r="IW334" s="267"/>
      <c r="IX334" s="267"/>
      <c r="IY334" s="267"/>
      <c r="IZ334" s="267"/>
      <c r="JA334" s="267"/>
      <c r="JB334" s="267"/>
      <c r="JC334" s="267"/>
      <c r="JD334" s="267"/>
      <c r="JE334" s="267"/>
      <c r="JF334" s="267"/>
      <c r="JG334" s="267"/>
      <c r="JH334" s="267"/>
      <c r="JI334" s="267"/>
      <c r="JJ334" s="267"/>
      <c r="JK334" s="267"/>
      <c r="JL334" s="267"/>
      <c r="JM334" s="267"/>
      <c r="JN334" s="267"/>
      <c r="JO334" s="267"/>
      <c r="JP334" s="267"/>
      <c r="JQ334" s="267"/>
      <c r="JR334" s="267"/>
      <c r="JS334" s="267"/>
      <c r="JT334" s="267"/>
      <c r="JU334" s="267"/>
      <c r="JV334" s="267"/>
      <c r="JW334" s="267"/>
      <c r="JX334" s="267"/>
      <c r="JY334" s="267"/>
      <c r="JZ334" s="267"/>
      <c r="KA334" s="267"/>
      <c r="KB334" s="267"/>
      <c r="KC334" s="267"/>
      <c r="KD334" s="267"/>
      <c r="KE334" s="267"/>
      <c r="KF334" s="267"/>
      <c r="KG334" s="267"/>
      <c r="KH334" s="267"/>
      <c r="KI334" s="267"/>
      <c r="KJ334" s="267"/>
      <c r="KK334" s="267"/>
      <c r="KL334" s="267"/>
      <c r="KM334" s="267"/>
      <c r="KN334" s="267"/>
      <c r="KO334" s="267"/>
      <c r="KP334" s="267"/>
      <c r="KQ334" s="267"/>
      <c r="KR334" s="267"/>
      <c r="KS334" s="267"/>
      <c r="KT334" s="267"/>
      <c r="KU334" s="267"/>
      <c r="KV334" s="267"/>
      <c r="KW334" s="267"/>
      <c r="KX334" s="267"/>
      <c r="KY334" s="267"/>
      <c r="KZ334" s="267"/>
      <c r="LA334" s="267"/>
      <c r="LB334" s="267"/>
      <c r="LC334" s="267"/>
      <c r="LD334" s="267"/>
      <c r="LE334" s="267"/>
      <c r="LF334" s="267"/>
      <c r="LG334" s="267"/>
      <c r="LH334" s="267"/>
      <c r="LI334" s="267"/>
      <c r="LJ334" s="267"/>
      <c r="LK334" s="267"/>
      <c r="LL334" s="267"/>
      <c r="LM334" s="267"/>
      <c r="LN334" s="267"/>
      <c r="LO334" s="267"/>
      <c r="LP334" s="267"/>
      <c r="LQ334" s="267"/>
      <c r="LR334" s="267"/>
      <c r="LS334" s="267"/>
      <c r="LT334" s="267"/>
      <c r="LU334" s="267"/>
      <c r="LV334" s="267"/>
      <c r="LW334" s="267"/>
      <c r="LX334" s="267"/>
      <c r="LY334" s="267"/>
      <c r="LZ334" s="267"/>
      <c r="MA334" s="267"/>
      <c r="MB334" s="267"/>
      <c r="MC334" s="267"/>
      <c r="MD334" s="267"/>
      <c r="ME334" s="267"/>
      <c r="MF334" s="267"/>
      <c r="MG334" s="267"/>
      <c r="MH334" s="267"/>
      <c r="MI334" s="267"/>
      <c r="MJ334" s="267"/>
      <c r="MK334" s="267"/>
      <c r="ML334" s="267"/>
      <c r="MM334" s="267"/>
      <c r="MN334" s="267"/>
      <c r="MO334" s="267"/>
      <c r="MP334" s="267"/>
      <c r="MQ334" s="267"/>
      <c r="MR334" s="267"/>
      <c r="MS334" s="267"/>
      <c r="MT334" s="267"/>
      <c r="MU334" s="267"/>
      <c r="MV334" s="267"/>
      <c r="MW334" s="267"/>
      <c r="MX334" s="267"/>
      <c r="MY334" s="267"/>
      <c r="MZ334" s="267"/>
      <c r="NA334" s="267"/>
      <c r="NB334" s="267"/>
      <c r="NC334" s="267"/>
      <c r="ND334" s="267"/>
      <c r="NE334" s="267"/>
      <c r="NF334" s="267"/>
      <c r="NG334" s="267"/>
      <c r="NH334" s="267"/>
      <c r="NI334" s="267"/>
      <c r="NJ334" s="267"/>
      <c r="NK334" s="267"/>
      <c r="NL334" s="267"/>
      <c r="NM334" s="267"/>
      <c r="NN334" s="267"/>
      <c r="NO334" s="267"/>
      <c r="NP334" s="267"/>
      <c r="NQ334" s="267"/>
      <c r="NR334" s="267"/>
      <c r="NS334" s="267"/>
      <c r="NT334" s="267"/>
      <c r="NU334" s="267"/>
      <c r="NV334" s="267"/>
      <c r="NW334" s="267"/>
      <c r="NX334" s="267"/>
      <c r="NY334" s="267"/>
      <c r="NZ334" s="267"/>
      <c r="OA334" s="267"/>
      <c r="OB334" s="267"/>
      <c r="OC334" s="267"/>
      <c r="OD334" s="267"/>
      <c r="OE334" s="267"/>
      <c r="OF334" s="267"/>
      <c r="OG334" s="267"/>
      <c r="OH334" s="267"/>
      <c r="OI334" s="267"/>
      <c r="OJ334" s="267"/>
      <c r="OK334" s="267"/>
      <c r="OL334" s="267"/>
      <c r="OM334" s="267"/>
      <c r="ON334" s="267"/>
      <c r="OO334" s="267"/>
      <c r="OP334" s="267"/>
      <c r="OQ334" s="267"/>
      <c r="OR334" s="267"/>
      <c r="OS334" s="267"/>
      <c r="OT334" s="267"/>
      <c r="OU334" s="267"/>
      <c r="OV334" s="267"/>
      <c r="OW334" s="267"/>
      <c r="OX334" s="267"/>
      <c r="OY334" s="267"/>
      <c r="OZ334" s="267"/>
      <c r="PA334" s="267"/>
      <c r="PB334" s="267"/>
      <c r="PC334" s="267"/>
      <c r="PD334" s="267"/>
      <c r="PE334" s="267"/>
      <c r="PF334" s="267"/>
      <c r="PG334" s="267"/>
      <c r="PH334" s="267"/>
      <c r="PI334" s="267"/>
      <c r="PJ334" s="267"/>
      <c r="PK334" s="267"/>
      <c r="PL334" s="267"/>
      <c r="PM334" s="267"/>
      <c r="PN334" s="267"/>
      <c r="PO334" s="267"/>
      <c r="PP334" s="267"/>
      <c r="PQ334" s="267"/>
      <c r="PR334" s="267"/>
      <c r="PS334" s="267"/>
      <c r="PT334" s="267"/>
      <c r="PU334" s="267"/>
      <c r="PV334" s="267"/>
      <c r="PW334" s="267"/>
      <c r="PX334" s="267"/>
      <c r="PY334" s="267"/>
      <c r="PZ334" s="267"/>
      <c r="QA334" s="267"/>
      <c r="QB334" s="267"/>
      <c r="QC334" s="267"/>
      <c r="QD334" s="267"/>
      <c r="QE334" s="267"/>
      <c r="QF334" s="267"/>
      <c r="QG334" s="267"/>
      <c r="QH334" s="267"/>
      <c r="QI334" s="267"/>
      <c r="QJ334" s="267"/>
      <c r="QK334" s="267"/>
      <c r="QL334" s="267"/>
      <c r="QM334" s="267"/>
      <c r="QN334" s="267"/>
      <c r="QO334" s="267"/>
      <c r="QP334" s="267"/>
      <c r="QQ334" s="267"/>
      <c r="QR334" s="267"/>
      <c r="QS334" s="267"/>
      <c r="QT334" s="267"/>
      <c r="QU334" s="267"/>
      <c r="QV334" s="267"/>
      <c r="QW334" s="267"/>
      <c r="QX334" s="267"/>
      <c r="QY334" s="267"/>
      <c r="QZ334" s="267"/>
      <c r="RA334" s="267"/>
      <c r="RB334" s="267"/>
      <c r="RC334" s="267"/>
      <c r="RD334" s="267"/>
      <c r="RE334" s="267"/>
      <c r="RF334" s="267"/>
      <c r="RG334" s="267"/>
      <c r="RH334" s="267"/>
      <c r="RI334" s="267"/>
      <c r="RJ334" s="267"/>
      <c r="RK334" s="267"/>
      <c r="RL334" s="267"/>
      <c r="RM334" s="267"/>
      <c r="RN334" s="267"/>
      <c r="RO334" s="267"/>
      <c r="RP334" s="267"/>
      <c r="RQ334" s="267"/>
      <c r="RR334" s="267"/>
      <c r="RS334" s="267"/>
      <c r="RT334" s="267"/>
      <c r="RU334" s="267"/>
      <c r="RV334" s="267"/>
      <c r="RW334" s="267"/>
      <c r="RX334" s="267"/>
      <c r="RY334" s="267"/>
      <c r="RZ334" s="267"/>
      <c r="SA334" s="267"/>
      <c r="SB334" s="267"/>
      <c r="SC334" s="267"/>
      <c r="SD334" s="267"/>
      <c r="SE334" s="267"/>
      <c r="SF334" s="267"/>
      <c r="SG334" s="267"/>
      <c r="SH334" s="267"/>
      <c r="SI334" s="267"/>
      <c r="SJ334" s="267"/>
      <c r="SK334" s="267"/>
      <c r="SL334" s="267"/>
      <c r="SM334" s="267"/>
      <c r="SN334" s="267"/>
      <c r="SO334" s="267"/>
      <c r="SP334" s="267"/>
      <c r="SQ334" s="267"/>
      <c r="SR334" s="267"/>
      <c r="SS334" s="267"/>
      <c r="ST334" s="267"/>
      <c r="SU334" s="267"/>
      <c r="SV334" s="267"/>
      <c r="SW334" s="267"/>
      <c r="SX334" s="267"/>
      <c r="SY334" s="267"/>
      <c r="SZ334" s="267"/>
      <c r="TA334" s="267"/>
      <c r="TB334" s="267"/>
      <c r="TC334" s="267"/>
      <c r="TD334" s="267"/>
      <c r="TE334" s="267"/>
      <c r="TF334" s="267"/>
      <c r="TG334" s="267"/>
      <c r="TH334" s="267"/>
      <c r="TI334" s="267"/>
      <c r="TJ334" s="267"/>
      <c r="TK334" s="267"/>
      <c r="TL334" s="267"/>
      <c r="TM334" s="267"/>
      <c r="TN334" s="267"/>
      <c r="TO334" s="267"/>
      <c r="TP334" s="267"/>
      <c r="TQ334" s="267"/>
      <c r="TR334" s="267"/>
      <c r="TS334" s="267"/>
      <c r="TT334" s="267"/>
      <c r="TU334" s="267"/>
      <c r="TV334" s="267"/>
      <c r="TW334" s="267"/>
      <c r="TX334" s="267"/>
      <c r="TY334" s="267"/>
      <c r="TZ334" s="267"/>
      <c r="UA334" s="267"/>
      <c r="UB334" s="267"/>
      <c r="UC334" s="267"/>
      <c r="UD334" s="267"/>
      <c r="UE334" s="267"/>
      <c r="UF334" s="267"/>
      <c r="UG334" s="267"/>
      <c r="UH334" s="267"/>
      <c r="UI334" s="267"/>
      <c r="UJ334" s="267"/>
      <c r="UK334" s="267"/>
      <c r="UL334" s="267"/>
      <c r="UM334" s="267"/>
      <c r="UN334" s="267"/>
      <c r="UO334" s="267"/>
      <c r="UP334" s="267"/>
      <c r="UQ334" s="267"/>
      <c r="UR334" s="267"/>
      <c r="US334" s="267"/>
      <c r="UT334" s="267"/>
      <c r="UU334" s="267"/>
      <c r="UV334" s="267"/>
      <c r="UW334" s="267"/>
      <c r="UX334" s="267"/>
      <c r="UY334" s="267"/>
      <c r="UZ334" s="267"/>
      <c r="VA334" s="267"/>
      <c r="VB334" s="267"/>
      <c r="VC334" s="267"/>
      <c r="VD334" s="267"/>
      <c r="VE334" s="267"/>
      <c r="VF334" s="267"/>
      <c r="VG334" s="267"/>
      <c r="VH334" s="267"/>
      <c r="VI334" s="267"/>
      <c r="VJ334" s="267"/>
      <c r="VK334" s="267"/>
      <c r="VL334" s="267"/>
      <c r="VM334" s="267"/>
      <c r="VN334" s="267"/>
      <c r="VO334" s="267"/>
      <c r="VP334" s="267"/>
      <c r="VQ334" s="267"/>
      <c r="VR334" s="267"/>
      <c r="VS334" s="267"/>
      <c r="VT334" s="267"/>
      <c r="VU334" s="267"/>
      <c r="VV334" s="267"/>
      <c r="VW334" s="267"/>
      <c r="VX334" s="267"/>
      <c r="VY334" s="267"/>
      <c r="VZ334" s="267"/>
      <c r="WA334" s="267"/>
      <c r="WB334" s="267"/>
      <c r="WC334" s="267"/>
      <c r="WD334" s="267"/>
      <c r="WE334" s="267"/>
      <c r="WF334" s="267"/>
      <c r="WG334" s="267"/>
      <c r="WH334" s="267"/>
      <c r="WI334" s="267"/>
      <c r="WJ334" s="267"/>
      <c r="WK334" s="267"/>
      <c r="WL334" s="267"/>
      <c r="WM334" s="267"/>
      <c r="WN334" s="267"/>
      <c r="WO334" s="267"/>
      <c r="WP334" s="267"/>
      <c r="WQ334" s="267"/>
      <c r="WR334" s="267"/>
      <c r="WS334" s="267"/>
      <c r="WT334" s="267"/>
      <c r="WU334" s="267"/>
      <c r="WV334" s="267"/>
      <c r="WW334" s="267"/>
      <c r="WX334" s="267"/>
      <c r="WY334" s="267"/>
      <c r="WZ334" s="267"/>
      <c r="XA334" s="267"/>
      <c r="XB334" s="267"/>
      <c r="XC334" s="267"/>
      <c r="XD334" s="267"/>
      <c r="XE334" s="267"/>
      <c r="XF334" s="267"/>
      <c r="XG334" s="267"/>
      <c r="XH334" s="267"/>
      <c r="XI334" s="267"/>
      <c r="XJ334" s="267"/>
      <c r="XK334" s="267"/>
      <c r="XL334" s="267"/>
      <c r="XM334" s="267"/>
      <c r="XN334" s="267"/>
      <c r="XO334" s="267"/>
      <c r="XP334" s="267"/>
      <c r="XQ334" s="267"/>
      <c r="XR334" s="267"/>
      <c r="XS334" s="267"/>
      <c r="XT334" s="267"/>
      <c r="XU334" s="267"/>
      <c r="XV334" s="267"/>
      <c r="XW334" s="267"/>
      <c r="XX334" s="267"/>
      <c r="XY334" s="267"/>
      <c r="XZ334" s="267"/>
      <c r="YA334" s="267"/>
      <c r="YB334" s="267"/>
      <c r="YC334" s="267"/>
      <c r="YD334" s="267"/>
      <c r="YE334" s="267"/>
      <c r="YF334" s="267"/>
      <c r="YG334" s="267"/>
      <c r="YH334" s="267"/>
      <c r="YI334" s="267"/>
      <c r="YJ334" s="267"/>
      <c r="YK334" s="267"/>
      <c r="YL334" s="267"/>
      <c r="YM334" s="267"/>
      <c r="YN334" s="267"/>
      <c r="YO334" s="267"/>
      <c r="YP334" s="267"/>
      <c r="YQ334" s="267"/>
      <c r="YR334" s="267"/>
      <c r="YS334" s="267"/>
      <c r="YT334" s="267"/>
      <c r="YU334" s="267"/>
      <c r="YV334" s="267"/>
      <c r="YW334" s="267"/>
      <c r="YX334" s="267"/>
      <c r="YY334" s="267"/>
      <c r="YZ334" s="267"/>
      <c r="ZA334" s="267"/>
      <c r="ZB334" s="267"/>
      <c r="ZC334" s="267"/>
      <c r="ZD334" s="267"/>
      <c r="ZE334" s="267"/>
      <c r="ZF334" s="267"/>
      <c r="ZG334" s="267"/>
      <c r="ZH334" s="267"/>
      <c r="ZI334" s="267"/>
      <c r="ZJ334" s="267"/>
      <c r="ZK334" s="267"/>
      <c r="ZL334" s="267"/>
      <c r="ZM334" s="267"/>
      <c r="ZN334" s="267"/>
      <c r="ZO334" s="267"/>
      <c r="ZP334" s="267"/>
      <c r="ZQ334" s="267"/>
      <c r="ZR334" s="267"/>
      <c r="ZS334" s="267"/>
      <c r="ZT334" s="267"/>
      <c r="ZU334" s="267"/>
      <c r="ZV334" s="267"/>
      <c r="ZW334" s="267"/>
      <c r="ZX334" s="267"/>
      <c r="ZY334" s="267"/>
      <c r="ZZ334" s="267"/>
      <c r="AAA334" s="267"/>
      <c r="AAB334" s="267"/>
      <c r="AAC334" s="267"/>
      <c r="AAD334" s="267"/>
      <c r="AAE334" s="267"/>
      <c r="AAF334" s="267"/>
      <c r="AAG334" s="267"/>
      <c r="AAH334" s="267"/>
      <c r="AAI334" s="267"/>
      <c r="AAJ334" s="267"/>
      <c r="AAK334" s="267"/>
      <c r="AAL334" s="267"/>
      <c r="AAM334" s="267"/>
      <c r="AAN334" s="267"/>
      <c r="AAO334" s="267"/>
      <c r="AAP334" s="267"/>
      <c r="AAQ334" s="267"/>
      <c r="AAR334" s="267"/>
      <c r="AAS334" s="267"/>
      <c r="AAT334" s="267"/>
      <c r="AAU334" s="267"/>
      <c r="AAV334" s="267"/>
      <c r="AAW334" s="267"/>
      <c r="AAX334" s="267"/>
      <c r="AAY334" s="267"/>
      <c r="AAZ334" s="267"/>
      <c r="ABA334" s="267"/>
      <c r="ABB334" s="267"/>
      <c r="ABC334" s="267"/>
      <c r="ABD334" s="267"/>
      <c r="ABE334" s="267"/>
      <c r="ABF334" s="267"/>
      <c r="ABG334" s="267"/>
      <c r="ABH334" s="267"/>
      <c r="ABI334" s="267"/>
      <c r="ABJ334" s="267"/>
      <c r="ABK334" s="267"/>
      <c r="ABL334" s="267"/>
      <c r="ABM334" s="267"/>
      <c r="ABN334" s="267"/>
      <c r="ABO334" s="267"/>
      <c r="ABP334" s="267"/>
      <c r="ABQ334" s="267"/>
      <c r="ABR334" s="267"/>
      <c r="ABS334" s="267"/>
      <c r="ABT334" s="267"/>
      <c r="ABU334" s="267"/>
      <c r="ABV334" s="267"/>
      <c r="ABW334" s="267"/>
      <c r="ABX334" s="267"/>
      <c r="ABY334" s="267"/>
      <c r="ABZ334" s="267"/>
      <c r="ACA334" s="267"/>
      <c r="ACB334" s="267"/>
      <c r="ACC334" s="267"/>
      <c r="ACD334" s="267"/>
      <c r="ACE334" s="267"/>
      <c r="ACF334" s="267"/>
      <c r="ACG334" s="267"/>
      <c r="ACH334" s="267"/>
      <c r="ACI334" s="267"/>
      <c r="ACJ334" s="267"/>
      <c r="ACK334" s="267"/>
      <c r="ACL334" s="267"/>
      <c r="ACM334" s="267"/>
      <c r="ACN334" s="267"/>
      <c r="ACO334" s="267"/>
      <c r="ACP334" s="267"/>
      <c r="ACQ334" s="267"/>
      <c r="ACR334" s="267"/>
      <c r="ACS334" s="267"/>
      <c r="ACT334" s="267"/>
      <c r="ACU334" s="267"/>
      <c r="ACV334" s="267"/>
      <c r="ACW334" s="267"/>
      <c r="ACX334" s="267"/>
      <c r="ACY334" s="267"/>
      <c r="ACZ334" s="267"/>
      <c r="ADA334" s="267"/>
      <c r="ADB334" s="267"/>
      <c r="ADC334" s="267"/>
      <c r="ADD334" s="267"/>
      <c r="ADE334" s="267"/>
      <c r="ADF334" s="267"/>
      <c r="ADG334" s="267"/>
      <c r="ADH334" s="267"/>
      <c r="ADI334" s="267"/>
      <c r="ADJ334" s="267"/>
      <c r="ADK334" s="267"/>
      <c r="ADL334" s="267"/>
      <c r="ADM334" s="267"/>
      <c r="ADN334" s="267"/>
      <c r="ADO334" s="267"/>
      <c r="ADP334" s="267"/>
      <c r="ADQ334" s="267"/>
      <c r="ADR334" s="267"/>
      <c r="ADS334" s="267"/>
      <c r="ADT334" s="267"/>
      <c r="ADU334" s="267"/>
      <c r="ADV334" s="267"/>
      <c r="ADW334" s="267"/>
      <c r="ADX334" s="267"/>
      <c r="ADY334" s="267"/>
      <c r="ADZ334" s="267"/>
      <c r="AEA334" s="267"/>
      <c r="AEB334" s="267"/>
      <c r="AEC334" s="267"/>
      <c r="AED334" s="267"/>
      <c r="AEE334" s="267"/>
      <c r="AEF334" s="267"/>
      <c r="AEG334" s="267"/>
      <c r="AEH334" s="267"/>
      <c r="AEI334" s="267"/>
      <c r="AEJ334" s="267"/>
      <c r="AEK334" s="267"/>
      <c r="AEL334" s="267"/>
      <c r="AEM334" s="267"/>
      <c r="AEN334" s="267"/>
      <c r="AEO334" s="267"/>
      <c r="AEP334" s="267"/>
      <c r="AEQ334" s="267"/>
      <c r="AER334" s="267"/>
      <c r="AES334" s="267"/>
      <c r="AET334" s="267"/>
      <c r="AEU334" s="267"/>
      <c r="AEV334" s="267"/>
      <c r="AEW334" s="267"/>
      <c r="AEX334" s="267"/>
      <c r="AEY334" s="267"/>
      <c r="AEZ334" s="267"/>
      <c r="AFA334" s="267"/>
      <c r="AFB334" s="267"/>
      <c r="AFC334" s="267"/>
      <c r="AFD334" s="267"/>
      <c r="AFE334" s="267"/>
      <c r="AFF334" s="267"/>
      <c r="AFG334" s="267"/>
      <c r="AFH334" s="267"/>
      <c r="AFI334" s="267"/>
      <c r="AFJ334" s="267"/>
      <c r="AFK334" s="267"/>
      <c r="AFL334" s="267"/>
      <c r="AFM334" s="267"/>
      <c r="AFN334" s="267"/>
      <c r="AFO334" s="267"/>
      <c r="AFP334" s="267"/>
      <c r="AFQ334" s="267"/>
      <c r="AFR334" s="267"/>
      <c r="AFS334" s="267"/>
      <c r="AFT334" s="267"/>
      <c r="AFU334" s="267"/>
      <c r="AFV334" s="267"/>
      <c r="AFW334" s="267"/>
      <c r="AFX334" s="267"/>
      <c r="AFY334" s="267"/>
      <c r="AFZ334" s="267"/>
      <c r="AGA334" s="267"/>
      <c r="AGB334" s="267"/>
      <c r="AGC334" s="267"/>
      <c r="AGD334" s="267"/>
      <c r="AGE334" s="267"/>
      <c r="AGF334" s="267"/>
      <c r="AGG334" s="267"/>
      <c r="AGH334" s="267"/>
      <c r="AGI334" s="267"/>
      <c r="AGJ334" s="267"/>
      <c r="AGK334" s="267"/>
      <c r="AGL334" s="267"/>
      <c r="AGM334" s="267"/>
      <c r="AGN334" s="267"/>
      <c r="AGO334" s="267"/>
      <c r="AGP334" s="267"/>
      <c r="AGQ334" s="267"/>
      <c r="AGR334" s="267"/>
      <c r="AGS334" s="267"/>
      <c r="AGT334" s="267"/>
      <c r="AGU334" s="267"/>
      <c r="AGV334" s="267"/>
      <c r="AGW334" s="267"/>
      <c r="AGX334" s="267"/>
      <c r="AGY334" s="267"/>
      <c r="AGZ334" s="267"/>
      <c r="AHA334" s="267"/>
      <c r="AHB334" s="267"/>
      <c r="AHC334" s="267"/>
      <c r="AHD334" s="267"/>
      <c r="AHE334" s="267"/>
      <c r="AHF334" s="267"/>
      <c r="AHG334" s="267"/>
      <c r="AHH334" s="267"/>
      <c r="AHI334" s="267"/>
      <c r="AHJ334" s="267"/>
      <c r="AHK334" s="267"/>
      <c r="AHL334" s="267"/>
      <c r="AHM334" s="267"/>
      <c r="AHN334" s="267"/>
      <c r="AHO334" s="267"/>
      <c r="AHP334" s="267"/>
      <c r="AHQ334" s="267"/>
      <c r="AHR334" s="267"/>
      <c r="AHS334" s="267"/>
      <c r="AHT334" s="267"/>
      <c r="AHU334" s="267"/>
      <c r="AHV334" s="267"/>
      <c r="AHW334" s="267"/>
      <c r="AHX334" s="267"/>
      <c r="AHY334" s="267"/>
      <c r="AHZ334" s="267"/>
      <c r="AIA334" s="267"/>
      <c r="AIB334" s="267"/>
      <c r="AIC334" s="267"/>
      <c r="AID334" s="267"/>
      <c r="AIE334" s="267"/>
      <c r="AIF334" s="267"/>
      <c r="AIG334" s="267"/>
      <c r="AIH334" s="267"/>
      <c r="AII334" s="267"/>
      <c r="AIJ334" s="267"/>
      <c r="AIK334" s="267"/>
      <c r="AIL334" s="267"/>
      <c r="AIM334" s="267"/>
      <c r="AIN334" s="267"/>
      <c r="AIO334" s="267"/>
      <c r="AIP334" s="267"/>
      <c r="AIQ334" s="267"/>
      <c r="AIR334" s="267"/>
      <c r="AIS334" s="267"/>
      <c r="AIT334" s="267"/>
      <c r="AIU334" s="267"/>
      <c r="AIV334" s="267"/>
      <c r="AIW334" s="267"/>
      <c r="AIX334" s="267"/>
      <c r="AIY334" s="267"/>
      <c r="AIZ334" s="267"/>
      <c r="AJA334" s="267"/>
      <c r="AJB334" s="267"/>
      <c r="AJC334" s="267"/>
      <c r="AJD334" s="267"/>
      <c r="AJE334" s="267"/>
      <c r="AJF334" s="267"/>
      <c r="AJG334" s="267"/>
      <c r="AJH334" s="267"/>
      <c r="AJI334" s="267"/>
      <c r="AJJ334" s="267"/>
      <c r="AJK334" s="267"/>
      <c r="AJL334" s="267"/>
      <c r="AJM334" s="267"/>
      <c r="AJN334" s="267"/>
      <c r="AJO334" s="267"/>
      <c r="AJP334" s="267"/>
      <c r="AJQ334" s="267"/>
      <c r="AJR334" s="267"/>
      <c r="AJS334" s="267"/>
      <c r="AJT334" s="267"/>
      <c r="AJU334" s="267"/>
      <c r="AJV334" s="267"/>
      <c r="AJW334" s="267"/>
      <c r="AJX334" s="267"/>
      <c r="AJY334" s="267"/>
      <c r="AJZ334" s="267"/>
      <c r="AKA334" s="267"/>
      <c r="AKB334" s="267"/>
      <c r="AKC334" s="267"/>
      <c r="AKD334" s="267"/>
      <c r="AKE334" s="267"/>
      <c r="AKF334" s="267"/>
      <c r="AKG334" s="267"/>
      <c r="AKH334" s="267"/>
      <c r="AKI334" s="267"/>
      <c r="AKJ334" s="267"/>
      <c r="AKK334" s="267"/>
      <c r="AKL334" s="267"/>
      <c r="AKM334" s="267"/>
      <c r="AKN334" s="267"/>
      <c r="AKO334" s="267"/>
      <c r="AKP334" s="267"/>
      <c r="AKQ334" s="267"/>
      <c r="AKR334" s="267"/>
      <c r="AKS334" s="267"/>
      <c r="AKT334" s="267"/>
      <c r="AKU334" s="267"/>
      <c r="AKV334" s="267"/>
      <c r="AKW334" s="267"/>
      <c r="AKX334" s="267"/>
      <c r="AKY334" s="267"/>
      <c r="AKZ334" s="267"/>
      <c r="ALA334" s="267"/>
      <c r="ALB334" s="267"/>
      <c r="ALC334" s="267"/>
      <c r="ALD334" s="267"/>
      <c r="ALE334" s="267"/>
      <c r="ALF334" s="267"/>
      <c r="ALG334" s="267"/>
      <c r="ALH334" s="267"/>
      <c r="ALI334" s="267"/>
      <c r="ALJ334" s="267"/>
      <c r="ALK334" s="267"/>
      <c r="ALL334" s="267"/>
      <c r="ALM334" s="267"/>
      <c r="ALN334" s="267"/>
      <c r="ALO334" s="267"/>
      <c r="ALP334" s="267"/>
      <c r="ALQ334" s="267"/>
      <c r="ALR334" s="267"/>
      <c r="ALS334" s="267"/>
      <c r="ALT334" s="267"/>
      <c r="ALU334" s="267"/>
      <c r="ALV334" s="267"/>
      <c r="ALW334" s="267"/>
      <c r="ALX334" s="267"/>
      <c r="ALY334" s="267"/>
      <c r="ALZ334" s="267"/>
      <c r="AMA334" s="267"/>
      <c r="AMB334" s="267"/>
      <c r="AMC334" s="267"/>
      <c r="AMD334" s="267"/>
      <c r="AME334" s="267"/>
      <c r="AMF334" s="267"/>
      <c r="AMG334" s="267"/>
      <c r="AMH334" s="267"/>
    </row>
    <row r="335" spans="1:1025" s="239" customFormat="1" ht="12.75">
      <c r="A335" s="1055" t="s">
        <v>2603</v>
      </c>
      <c r="B335" s="1007" t="s">
        <v>2604</v>
      </c>
      <c r="C335" s="1047">
        <v>1354904994.27</v>
      </c>
      <c r="D335" s="1047">
        <v>15512433439.99</v>
      </c>
      <c r="E335" s="1047">
        <v>16867338434.26</v>
      </c>
      <c r="F335" s="1047">
        <v>16819736880.42</v>
      </c>
      <c r="G335" s="1047">
        <v>47601553.840000004</v>
      </c>
      <c r="H335" s="1054">
        <f t="shared" si="5"/>
        <v>0.99717788588724143</v>
      </c>
      <c r="I335" s="1007"/>
      <c r="J335" s="267"/>
      <c r="K335" s="267"/>
      <c r="L335" s="267"/>
      <c r="M335" s="267"/>
      <c r="N335" s="267"/>
      <c r="O335" s="267"/>
      <c r="P335" s="267"/>
      <c r="Q335" s="267"/>
      <c r="R335" s="267"/>
      <c r="S335" s="267"/>
      <c r="T335" s="267"/>
      <c r="U335" s="267"/>
      <c r="V335" s="267"/>
      <c r="W335" s="267"/>
      <c r="X335" s="267"/>
      <c r="Y335" s="267"/>
      <c r="Z335" s="267"/>
      <c r="AA335" s="267"/>
      <c r="AB335" s="267"/>
      <c r="AC335" s="267"/>
      <c r="AD335" s="267"/>
      <c r="AE335" s="267"/>
      <c r="AF335" s="267"/>
      <c r="AG335" s="267"/>
      <c r="AH335" s="267"/>
      <c r="AI335" s="267"/>
      <c r="AJ335" s="267"/>
      <c r="AK335" s="267"/>
      <c r="AL335" s="267"/>
      <c r="AM335" s="267"/>
      <c r="AN335" s="267"/>
      <c r="AO335" s="267"/>
      <c r="AP335" s="267"/>
      <c r="AQ335" s="267"/>
      <c r="AR335" s="267"/>
      <c r="AS335" s="267"/>
      <c r="AT335" s="267"/>
      <c r="AU335" s="267"/>
      <c r="AV335" s="267"/>
      <c r="AW335" s="267"/>
      <c r="AX335" s="267"/>
      <c r="AY335" s="267"/>
      <c r="AZ335" s="267"/>
      <c r="BA335" s="267"/>
      <c r="BB335" s="267"/>
      <c r="BC335" s="267"/>
      <c r="BD335" s="267"/>
      <c r="BE335" s="267"/>
      <c r="BF335" s="267"/>
      <c r="BG335" s="267"/>
      <c r="BH335" s="267"/>
      <c r="BI335" s="267"/>
      <c r="BJ335" s="267"/>
      <c r="BK335" s="267"/>
      <c r="BL335" s="267"/>
      <c r="BM335" s="267"/>
      <c r="BN335" s="267"/>
      <c r="BO335" s="267"/>
      <c r="BP335" s="267"/>
      <c r="BQ335" s="267"/>
      <c r="BR335" s="267"/>
      <c r="BS335" s="267"/>
      <c r="BT335" s="267"/>
      <c r="BU335" s="267"/>
      <c r="BV335" s="267"/>
      <c r="BW335" s="267"/>
      <c r="BX335" s="267"/>
      <c r="BY335" s="267"/>
      <c r="BZ335" s="267"/>
      <c r="CA335" s="267"/>
      <c r="CB335" s="267"/>
      <c r="CC335" s="267"/>
      <c r="CD335" s="267"/>
      <c r="CE335" s="267"/>
      <c r="CF335" s="267"/>
      <c r="CG335" s="267"/>
      <c r="CH335" s="267"/>
      <c r="CI335" s="267"/>
      <c r="CJ335" s="267"/>
      <c r="CK335" s="267"/>
      <c r="CL335" s="267"/>
      <c r="CM335" s="267"/>
      <c r="CN335" s="267"/>
      <c r="CO335" s="267"/>
      <c r="CP335" s="267"/>
      <c r="CQ335" s="267"/>
      <c r="CR335" s="267"/>
      <c r="CS335" s="267"/>
      <c r="CT335" s="267"/>
      <c r="CU335" s="267"/>
      <c r="CV335" s="267"/>
      <c r="CW335" s="267"/>
      <c r="CX335" s="267"/>
      <c r="CY335" s="267"/>
      <c r="CZ335" s="267"/>
      <c r="DA335" s="267"/>
      <c r="DB335" s="267"/>
      <c r="DC335" s="267"/>
      <c r="DD335" s="267"/>
      <c r="DE335" s="267"/>
      <c r="DF335" s="267"/>
      <c r="DG335" s="267"/>
      <c r="DH335" s="267"/>
      <c r="DI335" s="267"/>
      <c r="DJ335" s="267"/>
      <c r="DK335" s="267"/>
      <c r="DL335" s="267"/>
      <c r="DM335" s="267"/>
      <c r="DN335" s="267"/>
      <c r="DO335" s="267"/>
      <c r="DP335" s="267"/>
      <c r="DQ335" s="267"/>
      <c r="DR335" s="267"/>
      <c r="DS335" s="267"/>
      <c r="DT335" s="267"/>
      <c r="DU335" s="267"/>
      <c r="DV335" s="267"/>
      <c r="DW335" s="267"/>
      <c r="DX335" s="267"/>
      <c r="DY335" s="267"/>
      <c r="DZ335" s="267"/>
      <c r="EA335" s="267"/>
      <c r="EB335" s="267"/>
      <c r="EC335" s="267"/>
      <c r="ED335" s="267"/>
      <c r="EE335" s="267"/>
      <c r="EF335" s="267"/>
      <c r="EG335" s="267"/>
      <c r="EH335" s="267"/>
      <c r="EI335" s="267"/>
      <c r="EJ335" s="267"/>
      <c r="EK335" s="267"/>
      <c r="EL335" s="267"/>
      <c r="EM335" s="267"/>
      <c r="EN335" s="267"/>
      <c r="EO335" s="267"/>
      <c r="EP335" s="267"/>
      <c r="EQ335" s="267"/>
      <c r="ER335" s="267"/>
      <c r="ES335" s="267"/>
      <c r="ET335" s="267"/>
      <c r="EU335" s="267"/>
      <c r="EV335" s="267"/>
      <c r="EW335" s="267"/>
      <c r="EX335" s="267"/>
      <c r="EY335" s="267"/>
      <c r="EZ335" s="267"/>
      <c r="FA335" s="267"/>
      <c r="FB335" s="267"/>
      <c r="FC335" s="267"/>
      <c r="FD335" s="267"/>
      <c r="FE335" s="267"/>
      <c r="FF335" s="267"/>
      <c r="FG335" s="267"/>
      <c r="FH335" s="267"/>
      <c r="FI335" s="267"/>
      <c r="FJ335" s="267"/>
      <c r="FK335" s="267"/>
      <c r="FL335" s="267"/>
      <c r="FM335" s="267"/>
      <c r="FN335" s="267"/>
      <c r="FO335" s="267"/>
      <c r="FP335" s="267"/>
      <c r="FQ335" s="267"/>
      <c r="FR335" s="267"/>
      <c r="FS335" s="267"/>
      <c r="FT335" s="267"/>
      <c r="FU335" s="267"/>
      <c r="FV335" s="267"/>
      <c r="FW335" s="267"/>
      <c r="FX335" s="267"/>
      <c r="FY335" s="267"/>
      <c r="FZ335" s="267"/>
      <c r="GA335" s="267"/>
      <c r="GB335" s="267"/>
      <c r="GC335" s="267"/>
      <c r="GD335" s="267"/>
      <c r="GE335" s="267"/>
      <c r="GF335" s="267"/>
      <c r="GG335" s="267"/>
      <c r="GH335" s="267"/>
      <c r="GI335" s="267"/>
      <c r="GJ335" s="267"/>
      <c r="GK335" s="267"/>
      <c r="GL335" s="267"/>
      <c r="GM335" s="267"/>
      <c r="GN335" s="267"/>
      <c r="GO335" s="267"/>
      <c r="GP335" s="267"/>
      <c r="GQ335" s="267"/>
      <c r="GR335" s="267"/>
      <c r="GS335" s="267"/>
      <c r="GT335" s="267"/>
      <c r="GU335" s="267"/>
      <c r="GV335" s="267"/>
      <c r="GW335" s="267"/>
      <c r="GX335" s="267"/>
      <c r="GY335" s="267"/>
      <c r="GZ335" s="267"/>
      <c r="HA335" s="267"/>
      <c r="HB335" s="267"/>
      <c r="HC335" s="267"/>
      <c r="HD335" s="267"/>
      <c r="HE335" s="267"/>
      <c r="HF335" s="267"/>
      <c r="HG335" s="267"/>
      <c r="HH335" s="267"/>
      <c r="HI335" s="267"/>
      <c r="HJ335" s="267"/>
      <c r="HK335" s="267"/>
      <c r="HL335" s="267"/>
      <c r="HM335" s="267"/>
      <c r="HN335" s="267"/>
      <c r="HO335" s="267"/>
      <c r="HP335" s="267"/>
      <c r="HQ335" s="267"/>
      <c r="HR335" s="267"/>
      <c r="HS335" s="267"/>
      <c r="HT335" s="267"/>
      <c r="HU335" s="267"/>
      <c r="HV335" s="267"/>
      <c r="HW335" s="267"/>
      <c r="HX335" s="267"/>
      <c r="HY335" s="267"/>
      <c r="HZ335" s="267"/>
      <c r="IA335" s="267"/>
      <c r="IB335" s="267"/>
      <c r="IC335" s="267"/>
      <c r="ID335" s="267"/>
      <c r="IE335" s="267"/>
      <c r="IF335" s="267"/>
      <c r="IG335" s="267"/>
      <c r="IH335" s="267"/>
      <c r="II335" s="267"/>
      <c r="IJ335" s="267"/>
      <c r="IK335" s="267"/>
      <c r="IL335" s="267"/>
      <c r="IM335" s="267"/>
      <c r="IN335" s="267"/>
      <c r="IO335" s="267"/>
      <c r="IP335" s="267"/>
      <c r="IQ335" s="267"/>
      <c r="IR335" s="267"/>
      <c r="IS335" s="267"/>
      <c r="IT335" s="267"/>
      <c r="IU335" s="267"/>
      <c r="IV335" s="267"/>
      <c r="IW335" s="267"/>
      <c r="IX335" s="267"/>
      <c r="IY335" s="267"/>
      <c r="IZ335" s="267"/>
      <c r="JA335" s="267"/>
      <c r="JB335" s="267"/>
      <c r="JC335" s="267"/>
      <c r="JD335" s="267"/>
      <c r="JE335" s="267"/>
      <c r="JF335" s="267"/>
      <c r="JG335" s="267"/>
      <c r="JH335" s="267"/>
      <c r="JI335" s="267"/>
      <c r="JJ335" s="267"/>
      <c r="JK335" s="267"/>
      <c r="JL335" s="267"/>
      <c r="JM335" s="267"/>
      <c r="JN335" s="267"/>
      <c r="JO335" s="267"/>
      <c r="JP335" s="267"/>
      <c r="JQ335" s="267"/>
      <c r="JR335" s="267"/>
      <c r="JS335" s="267"/>
      <c r="JT335" s="267"/>
      <c r="JU335" s="267"/>
      <c r="JV335" s="267"/>
      <c r="JW335" s="267"/>
      <c r="JX335" s="267"/>
      <c r="JY335" s="267"/>
      <c r="JZ335" s="267"/>
      <c r="KA335" s="267"/>
      <c r="KB335" s="267"/>
      <c r="KC335" s="267"/>
      <c r="KD335" s="267"/>
      <c r="KE335" s="267"/>
      <c r="KF335" s="267"/>
      <c r="KG335" s="267"/>
      <c r="KH335" s="267"/>
      <c r="KI335" s="267"/>
      <c r="KJ335" s="267"/>
      <c r="KK335" s="267"/>
      <c r="KL335" s="267"/>
      <c r="KM335" s="267"/>
      <c r="KN335" s="267"/>
      <c r="KO335" s="267"/>
      <c r="KP335" s="267"/>
      <c r="KQ335" s="267"/>
      <c r="KR335" s="267"/>
      <c r="KS335" s="267"/>
      <c r="KT335" s="267"/>
      <c r="KU335" s="267"/>
      <c r="KV335" s="267"/>
      <c r="KW335" s="267"/>
      <c r="KX335" s="267"/>
      <c r="KY335" s="267"/>
      <c r="KZ335" s="267"/>
      <c r="LA335" s="267"/>
      <c r="LB335" s="267"/>
      <c r="LC335" s="267"/>
      <c r="LD335" s="267"/>
      <c r="LE335" s="267"/>
      <c r="LF335" s="267"/>
      <c r="LG335" s="267"/>
      <c r="LH335" s="267"/>
      <c r="LI335" s="267"/>
      <c r="LJ335" s="267"/>
      <c r="LK335" s="267"/>
      <c r="LL335" s="267"/>
      <c r="LM335" s="267"/>
      <c r="LN335" s="267"/>
      <c r="LO335" s="267"/>
      <c r="LP335" s="267"/>
      <c r="LQ335" s="267"/>
      <c r="LR335" s="267"/>
      <c r="LS335" s="267"/>
      <c r="LT335" s="267"/>
      <c r="LU335" s="267"/>
      <c r="LV335" s="267"/>
      <c r="LW335" s="267"/>
      <c r="LX335" s="267"/>
      <c r="LY335" s="267"/>
      <c r="LZ335" s="267"/>
      <c r="MA335" s="267"/>
      <c r="MB335" s="267"/>
      <c r="MC335" s="267"/>
      <c r="MD335" s="267"/>
      <c r="ME335" s="267"/>
      <c r="MF335" s="267"/>
      <c r="MG335" s="267"/>
      <c r="MH335" s="267"/>
      <c r="MI335" s="267"/>
      <c r="MJ335" s="267"/>
      <c r="MK335" s="267"/>
      <c r="ML335" s="267"/>
      <c r="MM335" s="267"/>
      <c r="MN335" s="267"/>
      <c r="MO335" s="267"/>
      <c r="MP335" s="267"/>
      <c r="MQ335" s="267"/>
      <c r="MR335" s="267"/>
      <c r="MS335" s="267"/>
      <c r="MT335" s="267"/>
      <c r="MU335" s="267"/>
      <c r="MV335" s="267"/>
      <c r="MW335" s="267"/>
      <c r="MX335" s="267"/>
      <c r="MY335" s="267"/>
      <c r="MZ335" s="267"/>
      <c r="NA335" s="267"/>
      <c r="NB335" s="267"/>
      <c r="NC335" s="267"/>
      <c r="ND335" s="267"/>
      <c r="NE335" s="267"/>
      <c r="NF335" s="267"/>
      <c r="NG335" s="267"/>
      <c r="NH335" s="267"/>
      <c r="NI335" s="267"/>
      <c r="NJ335" s="267"/>
      <c r="NK335" s="267"/>
      <c r="NL335" s="267"/>
      <c r="NM335" s="267"/>
      <c r="NN335" s="267"/>
      <c r="NO335" s="267"/>
      <c r="NP335" s="267"/>
      <c r="NQ335" s="267"/>
      <c r="NR335" s="267"/>
      <c r="NS335" s="267"/>
      <c r="NT335" s="267"/>
      <c r="NU335" s="267"/>
      <c r="NV335" s="267"/>
      <c r="NW335" s="267"/>
      <c r="NX335" s="267"/>
      <c r="NY335" s="267"/>
      <c r="NZ335" s="267"/>
      <c r="OA335" s="267"/>
      <c r="OB335" s="267"/>
      <c r="OC335" s="267"/>
      <c r="OD335" s="267"/>
      <c r="OE335" s="267"/>
      <c r="OF335" s="267"/>
      <c r="OG335" s="267"/>
      <c r="OH335" s="267"/>
      <c r="OI335" s="267"/>
      <c r="OJ335" s="267"/>
      <c r="OK335" s="267"/>
      <c r="OL335" s="267"/>
      <c r="OM335" s="267"/>
      <c r="ON335" s="267"/>
      <c r="OO335" s="267"/>
      <c r="OP335" s="267"/>
      <c r="OQ335" s="267"/>
      <c r="OR335" s="267"/>
      <c r="OS335" s="267"/>
      <c r="OT335" s="267"/>
      <c r="OU335" s="267"/>
      <c r="OV335" s="267"/>
      <c r="OW335" s="267"/>
      <c r="OX335" s="267"/>
      <c r="OY335" s="267"/>
      <c r="OZ335" s="267"/>
      <c r="PA335" s="267"/>
      <c r="PB335" s="267"/>
      <c r="PC335" s="267"/>
      <c r="PD335" s="267"/>
      <c r="PE335" s="267"/>
      <c r="PF335" s="267"/>
      <c r="PG335" s="267"/>
      <c r="PH335" s="267"/>
      <c r="PI335" s="267"/>
      <c r="PJ335" s="267"/>
      <c r="PK335" s="267"/>
      <c r="PL335" s="267"/>
      <c r="PM335" s="267"/>
      <c r="PN335" s="267"/>
      <c r="PO335" s="267"/>
      <c r="PP335" s="267"/>
      <c r="PQ335" s="267"/>
      <c r="PR335" s="267"/>
      <c r="PS335" s="267"/>
      <c r="PT335" s="267"/>
      <c r="PU335" s="267"/>
      <c r="PV335" s="267"/>
      <c r="PW335" s="267"/>
      <c r="PX335" s="267"/>
      <c r="PY335" s="267"/>
      <c r="PZ335" s="267"/>
      <c r="QA335" s="267"/>
      <c r="QB335" s="267"/>
      <c r="QC335" s="267"/>
      <c r="QD335" s="267"/>
      <c r="QE335" s="267"/>
      <c r="QF335" s="267"/>
      <c r="QG335" s="267"/>
      <c r="QH335" s="267"/>
      <c r="QI335" s="267"/>
      <c r="QJ335" s="267"/>
      <c r="QK335" s="267"/>
      <c r="QL335" s="267"/>
      <c r="QM335" s="267"/>
      <c r="QN335" s="267"/>
      <c r="QO335" s="267"/>
      <c r="QP335" s="267"/>
      <c r="QQ335" s="267"/>
      <c r="QR335" s="267"/>
      <c r="QS335" s="267"/>
      <c r="QT335" s="267"/>
      <c r="QU335" s="267"/>
      <c r="QV335" s="267"/>
      <c r="QW335" s="267"/>
      <c r="QX335" s="267"/>
      <c r="QY335" s="267"/>
      <c r="QZ335" s="267"/>
      <c r="RA335" s="267"/>
      <c r="RB335" s="267"/>
      <c r="RC335" s="267"/>
      <c r="RD335" s="267"/>
      <c r="RE335" s="267"/>
      <c r="RF335" s="267"/>
      <c r="RG335" s="267"/>
      <c r="RH335" s="267"/>
      <c r="RI335" s="267"/>
      <c r="RJ335" s="267"/>
      <c r="RK335" s="267"/>
      <c r="RL335" s="267"/>
      <c r="RM335" s="267"/>
      <c r="RN335" s="267"/>
      <c r="RO335" s="267"/>
      <c r="RP335" s="267"/>
      <c r="RQ335" s="267"/>
      <c r="RR335" s="267"/>
      <c r="RS335" s="267"/>
      <c r="RT335" s="267"/>
      <c r="RU335" s="267"/>
      <c r="RV335" s="267"/>
      <c r="RW335" s="267"/>
      <c r="RX335" s="267"/>
      <c r="RY335" s="267"/>
      <c r="RZ335" s="267"/>
      <c r="SA335" s="267"/>
      <c r="SB335" s="267"/>
      <c r="SC335" s="267"/>
      <c r="SD335" s="267"/>
      <c r="SE335" s="267"/>
      <c r="SF335" s="267"/>
      <c r="SG335" s="267"/>
      <c r="SH335" s="267"/>
      <c r="SI335" s="267"/>
      <c r="SJ335" s="267"/>
      <c r="SK335" s="267"/>
      <c r="SL335" s="267"/>
      <c r="SM335" s="267"/>
      <c r="SN335" s="267"/>
      <c r="SO335" s="267"/>
      <c r="SP335" s="267"/>
      <c r="SQ335" s="267"/>
      <c r="SR335" s="267"/>
      <c r="SS335" s="267"/>
      <c r="ST335" s="267"/>
      <c r="SU335" s="267"/>
      <c r="SV335" s="267"/>
      <c r="SW335" s="267"/>
      <c r="SX335" s="267"/>
      <c r="SY335" s="267"/>
      <c r="SZ335" s="267"/>
      <c r="TA335" s="267"/>
      <c r="TB335" s="267"/>
      <c r="TC335" s="267"/>
      <c r="TD335" s="267"/>
      <c r="TE335" s="267"/>
      <c r="TF335" s="267"/>
      <c r="TG335" s="267"/>
      <c r="TH335" s="267"/>
      <c r="TI335" s="267"/>
      <c r="TJ335" s="267"/>
      <c r="TK335" s="267"/>
      <c r="TL335" s="267"/>
      <c r="TM335" s="267"/>
      <c r="TN335" s="267"/>
      <c r="TO335" s="267"/>
      <c r="TP335" s="267"/>
      <c r="TQ335" s="267"/>
      <c r="TR335" s="267"/>
      <c r="TS335" s="267"/>
      <c r="TT335" s="267"/>
      <c r="TU335" s="267"/>
      <c r="TV335" s="267"/>
      <c r="TW335" s="267"/>
      <c r="TX335" s="267"/>
      <c r="TY335" s="267"/>
      <c r="TZ335" s="267"/>
      <c r="UA335" s="267"/>
      <c r="UB335" s="267"/>
      <c r="UC335" s="267"/>
      <c r="UD335" s="267"/>
      <c r="UE335" s="267"/>
      <c r="UF335" s="267"/>
      <c r="UG335" s="267"/>
      <c r="UH335" s="267"/>
      <c r="UI335" s="267"/>
      <c r="UJ335" s="267"/>
      <c r="UK335" s="267"/>
      <c r="UL335" s="267"/>
      <c r="UM335" s="267"/>
      <c r="UN335" s="267"/>
      <c r="UO335" s="267"/>
      <c r="UP335" s="267"/>
      <c r="UQ335" s="267"/>
      <c r="UR335" s="267"/>
      <c r="US335" s="267"/>
      <c r="UT335" s="267"/>
      <c r="UU335" s="267"/>
      <c r="UV335" s="267"/>
      <c r="UW335" s="267"/>
      <c r="UX335" s="267"/>
      <c r="UY335" s="267"/>
      <c r="UZ335" s="267"/>
      <c r="VA335" s="267"/>
      <c r="VB335" s="267"/>
      <c r="VC335" s="267"/>
      <c r="VD335" s="267"/>
      <c r="VE335" s="267"/>
      <c r="VF335" s="267"/>
      <c r="VG335" s="267"/>
      <c r="VH335" s="267"/>
      <c r="VI335" s="267"/>
      <c r="VJ335" s="267"/>
      <c r="VK335" s="267"/>
      <c r="VL335" s="267"/>
      <c r="VM335" s="267"/>
      <c r="VN335" s="267"/>
      <c r="VO335" s="267"/>
      <c r="VP335" s="267"/>
      <c r="VQ335" s="267"/>
      <c r="VR335" s="267"/>
      <c r="VS335" s="267"/>
      <c r="VT335" s="267"/>
      <c r="VU335" s="267"/>
      <c r="VV335" s="267"/>
      <c r="VW335" s="267"/>
      <c r="VX335" s="267"/>
      <c r="VY335" s="267"/>
      <c r="VZ335" s="267"/>
      <c r="WA335" s="267"/>
      <c r="WB335" s="267"/>
      <c r="WC335" s="267"/>
      <c r="WD335" s="267"/>
      <c r="WE335" s="267"/>
      <c r="WF335" s="267"/>
      <c r="WG335" s="267"/>
      <c r="WH335" s="267"/>
      <c r="WI335" s="267"/>
      <c r="WJ335" s="267"/>
      <c r="WK335" s="267"/>
      <c r="WL335" s="267"/>
      <c r="WM335" s="267"/>
      <c r="WN335" s="267"/>
      <c r="WO335" s="267"/>
      <c r="WP335" s="267"/>
      <c r="WQ335" s="267"/>
      <c r="WR335" s="267"/>
      <c r="WS335" s="267"/>
      <c r="WT335" s="267"/>
      <c r="WU335" s="267"/>
      <c r="WV335" s="267"/>
      <c r="WW335" s="267"/>
      <c r="WX335" s="267"/>
      <c r="WY335" s="267"/>
      <c r="WZ335" s="267"/>
      <c r="XA335" s="267"/>
      <c r="XB335" s="267"/>
      <c r="XC335" s="267"/>
      <c r="XD335" s="267"/>
      <c r="XE335" s="267"/>
      <c r="XF335" s="267"/>
      <c r="XG335" s="267"/>
      <c r="XH335" s="267"/>
      <c r="XI335" s="267"/>
      <c r="XJ335" s="267"/>
      <c r="XK335" s="267"/>
      <c r="XL335" s="267"/>
      <c r="XM335" s="267"/>
      <c r="XN335" s="267"/>
      <c r="XO335" s="267"/>
      <c r="XP335" s="267"/>
      <c r="XQ335" s="267"/>
      <c r="XR335" s="267"/>
      <c r="XS335" s="267"/>
      <c r="XT335" s="267"/>
      <c r="XU335" s="267"/>
      <c r="XV335" s="267"/>
      <c r="XW335" s="267"/>
      <c r="XX335" s="267"/>
      <c r="XY335" s="267"/>
      <c r="XZ335" s="267"/>
      <c r="YA335" s="267"/>
      <c r="YB335" s="267"/>
      <c r="YC335" s="267"/>
      <c r="YD335" s="267"/>
      <c r="YE335" s="267"/>
      <c r="YF335" s="267"/>
      <c r="YG335" s="267"/>
      <c r="YH335" s="267"/>
      <c r="YI335" s="267"/>
      <c r="YJ335" s="267"/>
      <c r="YK335" s="267"/>
      <c r="YL335" s="267"/>
      <c r="YM335" s="267"/>
      <c r="YN335" s="267"/>
      <c r="YO335" s="267"/>
      <c r="YP335" s="267"/>
      <c r="YQ335" s="267"/>
      <c r="YR335" s="267"/>
      <c r="YS335" s="267"/>
      <c r="YT335" s="267"/>
      <c r="YU335" s="267"/>
      <c r="YV335" s="267"/>
      <c r="YW335" s="267"/>
      <c r="YX335" s="267"/>
      <c r="YY335" s="267"/>
      <c r="YZ335" s="267"/>
      <c r="ZA335" s="267"/>
      <c r="ZB335" s="267"/>
      <c r="ZC335" s="267"/>
      <c r="ZD335" s="267"/>
      <c r="ZE335" s="267"/>
      <c r="ZF335" s="267"/>
      <c r="ZG335" s="267"/>
      <c r="ZH335" s="267"/>
      <c r="ZI335" s="267"/>
      <c r="ZJ335" s="267"/>
      <c r="ZK335" s="267"/>
      <c r="ZL335" s="267"/>
      <c r="ZM335" s="267"/>
      <c r="ZN335" s="267"/>
      <c r="ZO335" s="267"/>
      <c r="ZP335" s="267"/>
      <c r="ZQ335" s="267"/>
      <c r="ZR335" s="267"/>
      <c r="ZS335" s="267"/>
      <c r="ZT335" s="267"/>
      <c r="ZU335" s="267"/>
      <c r="ZV335" s="267"/>
      <c r="ZW335" s="267"/>
      <c r="ZX335" s="267"/>
      <c r="ZY335" s="267"/>
      <c r="ZZ335" s="267"/>
      <c r="AAA335" s="267"/>
      <c r="AAB335" s="267"/>
      <c r="AAC335" s="267"/>
      <c r="AAD335" s="267"/>
      <c r="AAE335" s="267"/>
      <c r="AAF335" s="267"/>
      <c r="AAG335" s="267"/>
      <c r="AAH335" s="267"/>
      <c r="AAI335" s="267"/>
      <c r="AAJ335" s="267"/>
      <c r="AAK335" s="267"/>
      <c r="AAL335" s="267"/>
      <c r="AAM335" s="267"/>
      <c r="AAN335" s="267"/>
      <c r="AAO335" s="267"/>
      <c r="AAP335" s="267"/>
      <c r="AAQ335" s="267"/>
      <c r="AAR335" s="267"/>
      <c r="AAS335" s="267"/>
      <c r="AAT335" s="267"/>
      <c r="AAU335" s="267"/>
      <c r="AAV335" s="267"/>
      <c r="AAW335" s="267"/>
      <c r="AAX335" s="267"/>
      <c r="AAY335" s="267"/>
      <c r="AAZ335" s="267"/>
      <c r="ABA335" s="267"/>
      <c r="ABB335" s="267"/>
      <c r="ABC335" s="267"/>
      <c r="ABD335" s="267"/>
      <c r="ABE335" s="267"/>
      <c r="ABF335" s="267"/>
      <c r="ABG335" s="267"/>
      <c r="ABH335" s="267"/>
      <c r="ABI335" s="267"/>
      <c r="ABJ335" s="267"/>
      <c r="ABK335" s="267"/>
      <c r="ABL335" s="267"/>
      <c r="ABM335" s="267"/>
      <c r="ABN335" s="267"/>
      <c r="ABO335" s="267"/>
      <c r="ABP335" s="267"/>
      <c r="ABQ335" s="267"/>
      <c r="ABR335" s="267"/>
      <c r="ABS335" s="267"/>
      <c r="ABT335" s="267"/>
      <c r="ABU335" s="267"/>
      <c r="ABV335" s="267"/>
      <c r="ABW335" s="267"/>
      <c r="ABX335" s="267"/>
      <c r="ABY335" s="267"/>
      <c r="ABZ335" s="267"/>
      <c r="ACA335" s="267"/>
      <c r="ACB335" s="267"/>
      <c r="ACC335" s="267"/>
      <c r="ACD335" s="267"/>
      <c r="ACE335" s="267"/>
      <c r="ACF335" s="267"/>
      <c r="ACG335" s="267"/>
      <c r="ACH335" s="267"/>
      <c r="ACI335" s="267"/>
      <c r="ACJ335" s="267"/>
      <c r="ACK335" s="267"/>
      <c r="ACL335" s="267"/>
      <c r="ACM335" s="267"/>
      <c r="ACN335" s="267"/>
      <c r="ACO335" s="267"/>
      <c r="ACP335" s="267"/>
      <c r="ACQ335" s="267"/>
      <c r="ACR335" s="267"/>
      <c r="ACS335" s="267"/>
      <c r="ACT335" s="267"/>
      <c r="ACU335" s="267"/>
      <c r="ACV335" s="267"/>
      <c r="ACW335" s="267"/>
      <c r="ACX335" s="267"/>
      <c r="ACY335" s="267"/>
      <c r="ACZ335" s="267"/>
      <c r="ADA335" s="267"/>
      <c r="ADB335" s="267"/>
      <c r="ADC335" s="267"/>
      <c r="ADD335" s="267"/>
      <c r="ADE335" s="267"/>
      <c r="ADF335" s="267"/>
      <c r="ADG335" s="267"/>
      <c r="ADH335" s="267"/>
      <c r="ADI335" s="267"/>
      <c r="ADJ335" s="267"/>
      <c r="ADK335" s="267"/>
      <c r="ADL335" s="267"/>
      <c r="ADM335" s="267"/>
      <c r="ADN335" s="267"/>
      <c r="ADO335" s="267"/>
      <c r="ADP335" s="267"/>
      <c r="ADQ335" s="267"/>
      <c r="ADR335" s="267"/>
      <c r="ADS335" s="267"/>
      <c r="ADT335" s="267"/>
      <c r="ADU335" s="267"/>
      <c r="ADV335" s="267"/>
      <c r="ADW335" s="267"/>
      <c r="ADX335" s="267"/>
      <c r="ADY335" s="267"/>
      <c r="ADZ335" s="267"/>
      <c r="AEA335" s="267"/>
      <c r="AEB335" s="267"/>
      <c r="AEC335" s="267"/>
      <c r="AED335" s="267"/>
      <c r="AEE335" s="267"/>
      <c r="AEF335" s="267"/>
      <c r="AEG335" s="267"/>
      <c r="AEH335" s="267"/>
      <c r="AEI335" s="267"/>
      <c r="AEJ335" s="267"/>
      <c r="AEK335" s="267"/>
      <c r="AEL335" s="267"/>
      <c r="AEM335" s="267"/>
      <c r="AEN335" s="267"/>
      <c r="AEO335" s="267"/>
      <c r="AEP335" s="267"/>
      <c r="AEQ335" s="267"/>
      <c r="AER335" s="267"/>
      <c r="AES335" s="267"/>
      <c r="AET335" s="267"/>
      <c r="AEU335" s="267"/>
      <c r="AEV335" s="267"/>
      <c r="AEW335" s="267"/>
      <c r="AEX335" s="267"/>
      <c r="AEY335" s="267"/>
      <c r="AEZ335" s="267"/>
      <c r="AFA335" s="267"/>
      <c r="AFB335" s="267"/>
      <c r="AFC335" s="267"/>
      <c r="AFD335" s="267"/>
      <c r="AFE335" s="267"/>
      <c r="AFF335" s="267"/>
      <c r="AFG335" s="267"/>
      <c r="AFH335" s="267"/>
      <c r="AFI335" s="267"/>
      <c r="AFJ335" s="267"/>
      <c r="AFK335" s="267"/>
      <c r="AFL335" s="267"/>
      <c r="AFM335" s="267"/>
      <c r="AFN335" s="267"/>
      <c r="AFO335" s="267"/>
      <c r="AFP335" s="267"/>
      <c r="AFQ335" s="267"/>
      <c r="AFR335" s="267"/>
      <c r="AFS335" s="267"/>
      <c r="AFT335" s="267"/>
      <c r="AFU335" s="267"/>
      <c r="AFV335" s="267"/>
      <c r="AFW335" s="267"/>
      <c r="AFX335" s="267"/>
      <c r="AFY335" s="267"/>
      <c r="AFZ335" s="267"/>
      <c r="AGA335" s="267"/>
      <c r="AGB335" s="267"/>
      <c r="AGC335" s="267"/>
      <c r="AGD335" s="267"/>
      <c r="AGE335" s="267"/>
      <c r="AGF335" s="267"/>
      <c r="AGG335" s="267"/>
      <c r="AGH335" s="267"/>
      <c r="AGI335" s="267"/>
      <c r="AGJ335" s="267"/>
      <c r="AGK335" s="267"/>
      <c r="AGL335" s="267"/>
      <c r="AGM335" s="267"/>
      <c r="AGN335" s="267"/>
      <c r="AGO335" s="267"/>
      <c r="AGP335" s="267"/>
      <c r="AGQ335" s="267"/>
      <c r="AGR335" s="267"/>
      <c r="AGS335" s="267"/>
      <c r="AGT335" s="267"/>
      <c r="AGU335" s="267"/>
      <c r="AGV335" s="267"/>
      <c r="AGW335" s="267"/>
      <c r="AGX335" s="267"/>
      <c r="AGY335" s="267"/>
      <c r="AGZ335" s="267"/>
      <c r="AHA335" s="267"/>
      <c r="AHB335" s="267"/>
      <c r="AHC335" s="267"/>
      <c r="AHD335" s="267"/>
      <c r="AHE335" s="267"/>
      <c r="AHF335" s="267"/>
      <c r="AHG335" s="267"/>
      <c r="AHH335" s="267"/>
      <c r="AHI335" s="267"/>
      <c r="AHJ335" s="267"/>
      <c r="AHK335" s="267"/>
      <c r="AHL335" s="267"/>
      <c r="AHM335" s="267"/>
      <c r="AHN335" s="267"/>
      <c r="AHO335" s="267"/>
      <c r="AHP335" s="267"/>
      <c r="AHQ335" s="267"/>
      <c r="AHR335" s="267"/>
      <c r="AHS335" s="267"/>
      <c r="AHT335" s="267"/>
      <c r="AHU335" s="267"/>
      <c r="AHV335" s="267"/>
      <c r="AHW335" s="267"/>
      <c r="AHX335" s="267"/>
      <c r="AHY335" s="267"/>
      <c r="AHZ335" s="267"/>
      <c r="AIA335" s="267"/>
      <c r="AIB335" s="267"/>
      <c r="AIC335" s="267"/>
      <c r="AID335" s="267"/>
      <c r="AIE335" s="267"/>
      <c r="AIF335" s="267"/>
      <c r="AIG335" s="267"/>
      <c r="AIH335" s="267"/>
      <c r="AII335" s="267"/>
      <c r="AIJ335" s="267"/>
      <c r="AIK335" s="267"/>
      <c r="AIL335" s="267"/>
      <c r="AIM335" s="267"/>
      <c r="AIN335" s="267"/>
      <c r="AIO335" s="267"/>
      <c r="AIP335" s="267"/>
      <c r="AIQ335" s="267"/>
      <c r="AIR335" s="267"/>
      <c r="AIS335" s="267"/>
      <c r="AIT335" s="267"/>
      <c r="AIU335" s="267"/>
      <c r="AIV335" s="267"/>
      <c r="AIW335" s="267"/>
      <c r="AIX335" s="267"/>
      <c r="AIY335" s="267"/>
      <c r="AIZ335" s="267"/>
      <c r="AJA335" s="267"/>
      <c r="AJB335" s="267"/>
      <c r="AJC335" s="267"/>
      <c r="AJD335" s="267"/>
      <c r="AJE335" s="267"/>
      <c r="AJF335" s="267"/>
      <c r="AJG335" s="267"/>
      <c r="AJH335" s="267"/>
      <c r="AJI335" s="267"/>
      <c r="AJJ335" s="267"/>
      <c r="AJK335" s="267"/>
      <c r="AJL335" s="267"/>
      <c r="AJM335" s="267"/>
      <c r="AJN335" s="267"/>
      <c r="AJO335" s="267"/>
      <c r="AJP335" s="267"/>
      <c r="AJQ335" s="267"/>
      <c r="AJR335" s="267"/>
      <c r="AJS335" s="267"/>
      <c r="AJT335" s="267"/>
      <c r="AJU335" s="267"/>
      <c r="AJV335" s="267"/>
      <c r="AJW335" s="267"/>
      <c r="AJX335" s="267"/>
      <c r="AJY335" s="267"/>
      <c r="AJZ335" s="267"/>
      <c r="AKA335" s="267"/>
      <c r="AKB335" s="267"/>
      <c r="AKC335" s="267"/>
      <c r="AKD335" s="267"/>
      <c r="AKE335" s="267"/>
      <c r="AKF335" s="267"/>
      <c r="AKG335" s="267"/>
      <c r="AKH335" s="267"/>
      <c r="AKI335" s="267"/>
      <c r="AKJ335" s="267"/>
      <c r="AKK335" s="267"/>
      <c r="AKL335" s="267"/>
      <c r="AKM335" s="267"/>
      <c r="AKN335" s="267"/>
      <c r="AKO335" s="267"/>
      <c r="AKP335" s="267"/>
      <c r="AKQ335" s="267"/>
      <c r="AKR335" s="267"/>
      <c r="AKS335" s="267"/>
      <c r="AKT335" s="267"/>
      <c r="AKU335" s="267"/>
      <c r="AKV335" s="267"/>
      <c r="AKW335" s="267"/>
      <c r="AKX335" s="267"/>
      <c r="AKY335" s="267"/>
      <c r="AKZ335" s="267"/>
      <c r="ALA335" s="267"/>
      <c r="ALB335" s="267"/>
      <c r="ALC335" s="267"/>
      <c r="ALD335" s="267"/>
      <c r="ALE335" s="267"/>
      <c r="ALF335" s="267"/>
      <c r="ALG335" s="267"/>
      <c r="ALH335" s="267"/>
      <c r="ALI335" s="267"/>
      <c r="ALJ335" s="267"/>
      <c r="ALK335" s="267"/>
      <c r="ALL335" s="267"/>
      <c r="ALM335" s="267"/>
      <c r="ALN335" s="267"/>
      <c r="ALO335" s="267"/>
      <c r="ALP335" s="267"/>
      <c r="ALQ335" s="267"/>
      <c r="ALR335" s="267"/>
      <c r="ALS335" s="267"/>
      <c r="ALT335" s="267"/>
      <c r="ALU335" s="267"/>
      <c r="ALV335" s="267"/>
      <c r="ALW335" s="267"/>
      <c r="ALX335" s="267"/>
      <c r="ALY335" s="267"/>
      <c r="ALZ335" s="267"/>
      <c r="AMA335" s="267"/>
      <c r="AMB335" s="267"/>
      <c r="AMC335" s="267"/>
      <c r="AMD335" s="267"/>
      <c r="AME335" s="267"/>
      <c r="AMF335" s="267"/>
      <c r="AMG335" s="267"/>
      <c r="AMH335" s="267"/>
    </row>
    <row r="336" spans="1:1025" s="239" customFormat="1" ht="12.75">
      <c r="A336" s="1012" t="s">
        <v>2605</v>
      </c>
      <c r="B336" s="1007" t="s">
        <v>2604</v>
      </c>
      <c r="C336" s="1047">
        <v>1354904994.27</v>
      </c>
      <c r="D336" s="1047">
        <v>15512433439.99</v>
      </c>
      <c r="E336" s="1047">
        <v>16867338434.26</v>
      </c>
      <c r="F336" s="1047">
        <v>16819736880.42</v>
      </c>
      <c r="G336" s="1047">
        <v>47601553.840000004</v>
      </c>
      <c r="H336" s="1054">
        <f t="shared" si="5"/>
        <v>0.99717788588724143</v>
      </c>
      <c r="I336" s="1007"/>
      <c r="J336" s="267"/>
      <c r="K336" s="267"/>
      <c r="L336" s="267"/>
      <c r="M336" s="267"/>
      <c r="N336" s="267"/>
      <c r="O336" s="267"/>
      <c r="P336" s="267"/>
      <c r="Q336" s="267"/>
      <c r="R336" s="267"/>
      <c r="S336" s="267"/>
      <c r="T336" s="267"/>
      <c r="U336" s="267"/>
      <c r="V336" s="267"/>
      <c r="W336" s="267"/>
      <c r="X336" s="267"/>
      <c r="Y336" s="267"/>
      <c r="Z336" s="267"/>
      <c r="AA336" s="267"/>
      <c r="AB336" s="267"/>
      <c r="AC336" s="267"/>
      <c r="AD336" s="267"/>
      <c r="AE336" s="267"/>
      <c r="AF336" s="267"/>
      <c r="AG336" s="267"/>
      <c r="AH336" s="267"/>
      <c r="AI336" s="267"/>
      <c r="AJ336" s="267"/>
      <c r="AK336" s="267"/>
      <c r="AL336" s="267"/>
      <c r="AM336" s="267"/>
      <c r="AN336" s="267"/>
      <c r="AO336" s="267"/>
      <c r="AP336" s="267"/>
      <c r="AQ336" s="267"/>
      <c r="AR336" s="267"/>
      <c r="AS336" s="267"/>
      <c r="AT336" s="267"/>
      <c r="AU336" s="267"/>
      <c r="AV336" s="267"/>
      <c r="AW336" s="267"/>
      <c r="AX336" s="267"/>
      <c r="AY336" s="267"/>
      <c r="AZ336" s="267"/>
      <c r="BA336" s="267"/>
      <c r="BB336" s="267"/>
      <c r="BC336" s="267"/>
      <c r="BD336" s="267"/>
      <c r="BE336" s="267"/>
      <c r="BF336" s="267"/>
      <c r="BG336" s="267"/>
      <c r="BH336" s="267"/>
      <c r="BI336" s="267"/>
      <c r="BJ336" s="267"/>
      <c r="BK336" s="267"/>
      <c r="BL336" s="267"/>
      <c r="BM336" s="267"/>
      <c r="BN336" s="267"/>
      <c r="BO336" s="267"/>
      <c r="BP336" s="267"/>
      <c r="BQ336" s="267"/>
      <c r="BR336" s="267"/>
      <c r="BS336" s="267"/>
      <c r="BT336" s="267"/>
      <c r="BU336" s="267"/>
      <c r="BV336" s="267"/>
      <c r="BW336" s="267"/>
      <c r="BX336" s="267"/>
      <c r="BY336" s="267"/>
      <c r="BZ336" s="267"/>
      <c r="CA336" s="267"/>
      <c r="CB336" s="267"/>
      <c r="CC336" s="267"/>
      <c r="CD336" s="267"/>
      <c r="CE336" s="267"/>
      <c r="CF336" s="267"/>
      <c r="CG336" s="267"/>
      <c r="CH336" s="267"/>
      <c r="CI336" s="267"/>
      <c r="CJ336" s="267"/>
      <c r="CK336" s="267"/>
      <c r="CL336" s="267"/>
      <c r="CM336" s="267"/>
      <c r="CN336" s="267"/>
      <c r="CO336" s="267"/>
      <c r="CP336" s="267"/>
      <c r="CQ336" s="267"/>
      <c r="CR336" s="267"/>
      <c r="CS336" s="267"/>
      <c r="CT336" s="267"/>
      <c r="CU336" s="267"/>
      <c r="CV336" s="267"/>
      <c r="CW336" s="267"/>
      <c r="CX336" s="267"/>
      <c r="CY336" s="267"/>
      <c r="CZ336" s="267"/>
      <c r="DA336" s="267"/>
      <c r="DB336" s="267"/>
      <c r="DC336" s="267"/>
      <c r="DD336" s="267"/>
      <c r="DE336" s="267"/>
      <c r="DF336" s="267"/>
      <c r="DG336" s="267"/>
      <c r="DH336" s="267"/>
      <c r="DI336" s="267"/>
      <c r="DJ336" s="267"/>
      <c r="DK336" s="267"/>
      <c r="DL336" s="267"/>
      <c r="DM336" s="267"/>
      <c r="DN336" s="267"/>
      <c r="DO336" s="267"/>
      <c r="DP336" s="267"/>
      <c r="DQ336" s="267"/>
      <c r="DR336" s="267"/>
      <c r="DS336" s="267"/>
      <c r="DT336" s="267"/>
      <c r="DU336" s="267"/>
      <c r="DV336" s="267"/>
      <c r="DW336" s="267"/>
      <c r="DX336" s="267"/>
      <c r="DY336" s="267"/>
      <c r="DZ336" s="267"/>
      <c r="EA336" s="267"/>
      <c r="EB336" s="267"/>
      <c r="EC336" s="267"/>
      <c r="ED336" s="267"/>
      <c r="EE336" s="267"/>
      <c r="EF336" s="267"/>
      <c r="EG336" s="267"/>
      <c r="EH336" s="267"/>
      <c r="EI336" s="267"/>
      <c r="EJ336" s="267"/>
      <c r="EK336" s="267"/>
      <c r="EL336" s="267"/>
      <c r="EM336" s="267"/>
      <c r="EN336" s="267"/>
      <c r="EO336" s="267"/>
      <c r="EP336" s="267"/>
      <c r="EQ336" s="267"/>
      <c r="ER336" s="267"/>
      <c r="ES336" s="267"/>
      <c r="ET336" s="267"/>
      <c r="EU336" s="267"/>
      <c r="EV336" s="267"/>
      <c r="EW336" s="267"/>
      <c r="EX336" s="267"/>
      <c r="EY336" s="267"/>
      <c r="EZ336" s="267"/>
      <c r="FA336" s="267"/>
      <c r="FB336" s="267"/>
      <c r="FC336" s="267"/>
      <c r="FD336" s="267"/>
      <c r="FE336" s="267"/>
      <c r="FF336" s="267"/>
      <c r="FG336" s="267"/>
      <c r="FH336" s="267"/>
      <c r="FI336" s="267"/>
      <c r="FJ336" s="267"/>
      <c r="FK336" s="267"/>
      <c r="FL336" s="267"/>
      <c r="FM336" s="267"/>
      <c r="FN336" s="267"/>
      <c r="FO336" s="267"/>
      <c r="FP336" s="267"/>
      <c r="FQ336" s="267"/>
      <c r="FR336" s="267"/>
      <c r="FS336" s="267"/>
      <c r="FT336" s="267"/>
      <c r="FU336" s="267"/>
      <c r="FV336" s="267"/>
      <c r="FW336" s="267"/>
      <c r="FX336" s="267"/>
      <c r="FY336" s="267"/>
      <c r="FZ336" s="267"/>
      <c r="GA336" s="267"/>
      <c r="GB336" s="267"/>
      <c r="GC336" s="267"/>
      <c r="GD336" s="267"/>
      <c r="GE336" s="267"/>
      <c r="GF336" s="267"/>
      <c r="GG336" s="267"/>
      <c r="GH336" s="267"/>
      <c r="GI336" s="267"/>
      <c r="GJ336" s="267"/>
      <c r="GK336" s="267"/>
      <c r="GL336" s="267"/>
      <c r="GM336" s="267"/>
      <c r="GN336" s="267"/>
      <c r="GO336" s="267"/>
      <c r="GP336" s="267"/>
      <c r="GQ336" s="267"/>
      <c r="GR336" s="267"/>
      <c r="GS336" s="267"/>
      <c r="GT336" s="267"/>
      <c r="GU336" s="267"/>
      <c r="GV336" s="267"/>
      <c r="GW336" s="267"/>
      <c r="GX336" s="267"/>
      <c r="GY336" s="267"/>
      <c r="GZ336" s="267"/>
      <c r="HA336" s="267"/>
      <c r="HB336" s="267"/>
      <c r="HC336" s="267"/>
      <c r="HD336" s="267"/>
      <c r="HE336" s="267"/>
      <c r="HF336" s="267"/>
      <c r="HG336" s="267"/>
      <c r="HH336" s="267"/>
      <c r="HI336" s="267"/>
      <c r="HJ336" s="267"/>
      <c r="HK336" s="267"/>
      <c r="HL336" s="267"/>
      <c r="HM336" s="267"/>
      <c r="HN336" s="267"/>
      <c r="HO336" s="267"/>
      <c r="HP336" s="267"/>
      <c r="HQ336" s="267"/>
      <c r="HR336" s="267"/>
      <c r="HS336" s="267"/>
      <c r="HT336" s="267"/>
      <c r="HU336" s="267"/>
      <c r="HV336" s="267"/>
      <c r="HW336" s="267"/>
      <c r="HX336" s="267"/>
      <c r="HY336" s="267"/>
      <c r="HZ336" s="267"/>
      <c r="IA336" s="267"/>
      <c r="IB336" s="267"/>
      <c r="IC336" s="267"/>
      <c r="ID336" s="267"/>
      <c r="IE336" s="267"/>
      <c r="IF336" s="267"/>
      <c r="IG336" s="267"/>
      <c r="IH336" s="267"/>
      <c r="II336" s="267"/>
      <c r="IJ336" s="267"/>
      <c r="IK336" s="267"/>
      <c r="IL336" s="267"/>
      <c r="IM336" s="267"/>
      <c r="IN336" s="267"/>
      <c r="IO336" s="267"/>
      <c r="IP336" s="267"/>
      <c r="IQ336" s="267"/>
      <c r="IR336" s="267"/>
      <c r="IS336" s="267"/>
      <c r="IT336" s="267"/>
      <c r="IU336" s="267"/>
      <c r="IV336" s="267"/>
      <c r="IW336" s="267"/>
      <c r="IX336" s="267"/>
      <c r="IY336" s="267"/>
      <c r="IZ336" s="267"/>
      <c r="JA336" s="267"/>
      <c r="JB336" s="267"/>
      <c r="JC336" s="267"/>
      <c r="JD336" s="267"/>
      <c r="JE336" s="267"/>
      <c r="JF336" s="267"/>
      <c r="JG336" s="267"/>
      <c r="JH336" s="267"/>
      <c r="JI336" s="267"/>
      <c r="JJ336" s="267"/>
      <c r="JK336" s="267"/>
      <c r="JL336" s="267"/>
      <c r="JM336" s="267"/>
      <c r="JN336" s="267"/>
      <c r="JO336" s="267"/>
      <c r="JP336" s="267"/>
      <c r="JQ336" s="267"/>
      <c r="JR336" s="267"/>
      <c r="JS336" s="267"/>
      <c r="JT336" s="267"/>
      <c r="JU336" s="267"/>
      <c r="JV336" s="267"/>
      <c r="JW336" s="267"/>
      <c r="JX336" s="267"/>
      <c r="JY336" s="267"/>
      <c r="JZ336" s="267"/>
      <c r="KA336" s="267"/>
      <c r="KB336" s="267"/>
      <c r="KC336" s="267"/>
      <c r="KD336" s="267"/>
      <c r="KE336" s="267"/>
      <c r="KF336" s="267"/>
      <c r="KG336" s="267"/>
      <c r="KH336" s="267"/>
      <c r="KI336" s="267"/>
      <c r="KJ336" s="267"/>
      <c r="KK336" s="267"/>
      <c r="KL336" s="267"/>
      <c r="KM336" s="267"/>
      <c r="KN336" s="267"/>
      <c r="KO336" s="267"/>
      <c r="KP336" s="267"/>
      <c r="KQ336" s="267"/>
      <c r="KR336" s="267"/>
      <c r="KS336" s="267"/>
      <c r="KT336" s="267"/>
      <c r="KU336" s="267"/>
      <c r="KV336" s="267"/>
      <c r="KW336" s="267"/>
      <c r="KX336" s="267"/>
      <c r="KY336" s="267"/>
      <c r="KZ336" s="267"/>
      <c r="LA336" s="267"/>
      <c r="LB336" s="267"/>
      <c r="LC336" s="267"/>
      <c r="LD336" s="267"/>
      <c r="LE336" s="267"/>
      <c r="LF336" s="267"/>
      <c r="LG336" s="267"/>
      <c r="LH336" s="267"/>
      <c r="LI336" s="267"/>
      <c r="LJ336" s="267"/>
      <c r="LK336" s="267"/>
      <c r="LL336" s="267"/>
      <c r="LM336" s="267"/>
      <c r="LN336" s="267"/>
      <c r="LO336" s="267"/>
      <c r="LP336" s="267"/>
      <c r="LQ336" s="267"/>
      <c r="LR336" s="267"/>
      <c r="LS336" s="267"/>
      <c r="LT336" s="267"/>
      <c r="LU336" s="267"/>
      <c r="LV336" s="267"/>
      <c r="LW336" s="267"/>
      <c r="LX336" s="267"/>
      <c r="LY336" s="267"/>
      <c r="LZ336" s="267"/>
      <c r="MA336" s="267"/>
      <c r="MB336" s="267"/>
      <c r="MC336" s="267"/>
      <c r="MD336" s="267"/>
      <c r="ME336" s="267"/>
      <c r="MF336" s="267"/>
      <c r="MG336" s="267"/>
      <c r="MH336" s="267"/>
      <c r="MI336" s="267"/>
      <c r="MJ336" s="267"/>
      <c r="MK336" s="267"/>
      <c r="ML336" s="267"/>
      <c r="MM336" s="267"/>
      <c r="MN336" s="267"/>
      <c r="MO336" s="267"/>
      <c r="MP336" s="267"/>
      <c r="MQ336" s="267"/>
      <c r="MR336" s="267"/>
      <c r="MS336" s="267"/>
      <c r="MT336" s="267"/>
      <c r="MU336" s="267"/>
      <c r="MV336" s="267"/>
      <c r="MW336" s="267"/>
      <c r="MX336" s="267"/>
      <c r="MY336" s="267"/>
      <c r="MZ336" s="267"/>
      <c r="NA336" s="267"/>
      <c r="NB336" s="267"/>
      <c r="NC336" s="267"/>
      <c r="ND336" s="267"/>
      <c r="NE336" s="267"/>
      <c r="NF336" s="267"/>
      <c r="NG336" s="267"/>
      <c r="NH336" s="267"/>
      <c r="NI336" s="267"/>
      <c r="NJ336" s="267"/>
      <c r="NK336" s="267"/>
      <c r="NL336" s="267"/>
      <c r="NM336" s="267"/>
      <c r="NN336" s="267"/>
      <c r="NO336" s="267"/>
      <c r="NP336" s="267"/>
      <c r="NQ336" s="267"/>
      <c r="NR336" s="267"/>
      <c r="NS336" s="267"/>
      <c r="NT336" s="267"/>
      <c r="NU336" s="267"/>
      <c r="NV336" s="267"/>
      <c r="NW336" s="267"/>
      <c r="NX336" s="267"/>
      <c r="NY336" s="267"/>
      <c r="NZ336" s="267"/>
      <c r="OA336" s="267"/>
      <c r="OB336" s="267"/>
      <c r="OC336" s="267"/>
      <c r="OD336" s="267"/>
      <c r="OE336" s="267"/>
      <c r="OF336" s="267"/>
      <c r="OG336" s="267"/>
      <c r="OH336" s="267"/>
      <c r="OI336" s="267"/>
      <c r="OJ336" s="267"/>
      <c r="OK336" s="267"/>
      <c r="OL336" s="267"/>
      <c r="OM336" s="267"/>
      <c r="ON336" s="267"/>
      <c r="OO336" s="267"/>
      <c r="OP336" s="267"/>
      <c r="OQ336" s="267"/>
      <c r="OR336" s="267"/>
      <c r="OS336" s="267"/>
      <c r="OT336" s="267"/>
      <c r="OU336" s="267"/>
      <c r="OV336" s="267"/>
      <c r="OW336" s="267"/>
      <c r="OX336" s="267"/>
      <c r="OY336" s="267"/>
      <c r="OZ336" s="267"/>
      <c r="PA336" s="267"/>
      <c r="PB336" s="267"/>
      <c r="PC336" s="267"/>
      <c r="PD336" s="267"/>
      <c r="PE336" s="267"/>
      <c r="PF336" s="267"/>
      <c r="PG336" s="267"/>
      <c r="PH336" s="267"/>
      <c r="PI336" s="267"/>
      <c r="PJ336" s="267"/>
      <c r="PK336" s="267"/>
      <c r="PL336" s="267"/>
      <c r="PM336" s="267"/>
      <c r="PN336" s="267"/>
      <c r="PO336" s="267"/>
      <c r="PP336" s="267"/>
      <c r="PQ336" s="267"/>
      <c r="PR336" s="267"/>
      <c r="PS336" s="267"/>
      <c r="PT336" s="267"/>
      <c r="PU336" s="267"/>
      <c r="PV336" s="267"/>
      <c r="PW336" s="267"/>
      <c r="PX336" s="267"/>
      <c r="PY336" s="267"/>
      <c r="PZ336" s="267"/>
      <c r="QA336" s="267"/>
      <c r="QB336" s="267"/>
      <c r="QC336" s="267"/>
      <c r="QD336" s="267"/>
      <c r="QE336" s="267"/>
      <c r="QF336" s="267"/>
      <c r="QG336" s="267"/>
      <c r="QH336" s="267"/>
      <c r="QI336" s="267"/>
      <c r="QJ336" s="267"/>
      <c r="QK336" s="267"/>
      <c r="QL336" s="267"/>
      <c r="QM336" s="267"/>
      <c r="QN336" s="267"/>
      <c r="QO336" s="267"/>
      <c r="QP336" s="267"/>
      <c r="QQ336" s="267"/>
      <c r="QR336" s="267"/>
      <c r="QS336" s="267"/>
      <c r="QT336" s="267"/>
      <c r="QU336" s="267"/>
      <c r="QV336" s="267"/>
      <c r="QW336" s="267"/>
      <c r="QX336" s="267"/>
      <c r="QY336" s="267"/>
      <c r="QZ336" s="267"/>
      <c r="RA336" s="267"/>
      <c r="RB336" s="267"/>
      <c r="RC336" s="267"/>
      <c r="RD336" s="267"/>
      <c r="RE336" s="267"/>
      <c r="RF336" s="267"/>
      <c r="RG336" s="267"/>
      <c r="RH336" s="267"/>
      <c r="RI336" s="267"/>
      <c r="RJ336" s="267"/>
      <c r="RK336" s="267"/>
      <c r="RL336" s="267"/>
      <c r="RM336" s="267"/>
      <c r="RN336" s="267"/>
      <c r="RO336" s="267"/>
      <c r="RP336" s="267"/>
      <c r="RQ336" s="267"/>
      <c r="RR336" s="267"/>
      <c r="RS336" s="267"/>
      <c r="RT336" s="267"/>
      <c r="RU336" s="267"/>
      <c r="RV336" s="267"/>
      <c r="RW336" s="267"/>
      <c r="RX336" s="267"/>
      <c r="RY336" s="267"/>
      <c r="RZ336" s="267"/>
      <c r="SA336" s="267"/>
      <c r="SB336" s="267"/>
      <c r="SC336" s="267"/>
      <c r="SD336" s="267"/>
      <c r="SE336" s="267"/>
      <c r="SF336" s="267"/>
      <c r="SG336" s="267"/>
      <c r="SH336" s="267"/>
      <c r="SI336" s="267"/>
      <c r="SJ336" s="267"/>
      <c r="SK336" s="267"/>
      <c r="SL336" s="267"/>
      <c r="SM336" s="267"/>
      <c r="SN336" s="267"/>
      <c r="SO336" s="267"/>
      <c r="SP336" s="267"/>
      <c r="SQ336" s="267"/>
      <c r="SR336" s="267"/>
      <c r="SS336" s="267"/>
      <c r="ST336" s="267"/>
      <c r="SU336" s="267"/>
      <c r="SV336" s="267"/>
      <c r="SW336" s="267"/>
      <c r="SX336" s="267"/>
      <c r="SY336" s="267"/>
      <c r="SZ336" s="267"/>
      <c r="TA336" s="267"/>
      <c r="TB336" s="267"/>
      <c r="TC336" s="267"/>
      <c r="TD336" s="267"/>
      <c r="TE336" s="267"/>
      <c r="TF336" s="267"/>
      <c r="TG336" s="267"/>
      <c r="TH336" s="267"/>
      <c r="TI336" s="267"/>
      <c r="TJ336" s="267"/>
      <c r="TK336" s="267"/>
      <c r="TL336" s="267"/>
      <c r="TM336" s="267"/>
      <c r="TN336" s="267"/>
      <c r="TO336" s="267"/>
      <c r="TP336" s="267"/>
      <c r="TQ336" s="267"/>
      <c r="TR336" s="267"/>
      <c r="TS336" s="267"/>
      <c r="TT336" s="267"/>
      <c r="TU336" s="267"/>
      <c r="TV336" s="267"/>
      <c r="TW336" s="267"/>
      <c r="TX336" s="267"/>
      <c r="TY336" s="267"/>
      <c r="TZ336" s="267"/>
      <c r="UA336" s="267"/>
      <c r="UB336" s="267"/>
      <c r="UC336" s="267"/>
      <c r="UD336" s="267"/>
      <c r="UE336" s="267"/>
      <c r="UF336" s="267"/>
      <c r="UG336" s="267"/>
      <c r="UH336" s="267"/>
      <c r="UI336" s="267"/>
      <c r="UJ336" s="267"/>
      <c r="UK336" s="267"/>
      <c r="UL336" s="267"/>
      <c r="UM336" s="267"/>
      <c r="UN336" s="267"/>
      <c r="UO336" s="267"/>
      <c r="UP336" s="267"/>
      <c r="UQ336" s="267"/>
      <c r="UR336" s="267"/>
      <c r="US336" s="267"/>
      <c r="UT336" s="267"/>
      <c r="UU336" s="267"/>
      <c r="UV336" s="267"/>
      <c r="UW336" s="267"/>
      <c r="UX336" s="267"/>
      <c r="UY336" s="267"/>
      <c r="UZ336" s="267"/>
      <c r="VA336" s="267"/>
      <c r="VB336" s="267"/>
      <c r="VC336" s="267"/>
      <c r="VD336" s="267"/>
      <c r="VE336" s="267"/>
      <c r="VF336" s="267"/>
      <c r="VG336" s="267"/>
      <c r="VH336" s="267"/>
      <c r="VI336" s="267"/>
      <c r="VJ336" s="267"/>
      <c r="VK336" s="267"/>
      <c r="VL336" s="267"/>
      <c r="VM336" s="267"/>
      <c r="VN336" s="267"/>
      <c r="VO336" s="267"/>
      <c r="VP336" s="267"/>
      <c r="VQ336" s="267"/>
      <c r="VR336" s="267"/>
      <c r="VS336" s="267"/>
      <c r="VT336" s="267"/>
      <c r="VU336" s="267"/>
      <c r="VV336" s="267"/>
      <c r="VW336" s="267"/>
      <c r="VX336" s="267"/>
      <c r="VY336" s="267"/>
      <c r="VZ336" s="267"/>
      <c r="WA336" s="267"/>
      <c r="WB336" s="267"/>
      <c r="WC336" s="267"/>
      <c r="WD336" s="267"/>
      <c r="WE336" s="267"/>
      <c r="WF336" s="267"/>
      <c r="WG336" s="267"/>
      <c r="WH336" s="267"/>
      <c r="WI336" s="267"/>
      <c r="WJ336" s="267"/>
      <c r="WK336" s="267"/>
      <c r="WL336" s="267"/>
      <c r="WM336" s="267"/>
      <c r="WN336" s="267"/>
      <c r="WO336" s="267"/>
      <c r="WP336" s="267"/>
      <c r="WQ336" s="267"/>
      <c r="WR336" s="267"/>
      <c r="WS336" s="267"/>
      <c r="WT336" s="267"/>
      <c r="WU336" s="267"/>
      <c r="WV336" s="267"/>
      <c r="WW336" s="267"/>
      <c r="WX336" s="267"/>
      <c r="WY336" s="267"/>
      <c r="WZ336" s="267"/>
      <c r="XA336" s="267"/>
      <c r="XB336" s="267"/>
      <c r="XC336" s="267"/>
      <c r="XD336" s="267"/>
      <c r="XE336" s="267"/>
      <c r="XF336" s="267"/>
      <c r="XG336" s="267"/>
      <c r="XH336" s="267"/>
      <c r="XI336" s="267"/>
      <c r="XJ336" s="267"/>
      <c r="XK336" s="267"/>
      <c r="XL336" s="267"/>
      <c r="XM336" s="267"/>
      <c r="XN336" s="267"/>
      <c r="XO336" s="267"/>
      <c r="XP336" s="267"/>
      <c r="XQ336" s="267"/>
      <c r="XR336" s="267"/>
      <c r="XS336" s="267"/>
      <c r="XT336" s="267"/>
      <c r="XU336" s="267"/>
      <c r="XV336" s="267"/>
      <c r="XW336" s="267"/>
      <c r="XX336" s="267"/>
      <c r="XY336" s="267"/>
      <c r="XZ336" s="267"/>
      <c r="YA336" s="267"/>
      <c r="YB336" s="267"/>
      <c r="YC336" s="267"/>
      <c r="YD336" s="267"/>
      <c r="YE336" s="267"/>
      <c r="YF336" s="267"/>
      <c r="YG336" s="267"/>
      <c r="YH336" s="267"/>
      <c r="YI336" s="267"/>
      <c r="YJ336" s="267"/>
      <c r="YK336" s="267"/>
      <c r="YL336" s="267"/>
      <c r="YM336" s="267"/>
      <c r="YN336" s="267"/>
      <c r="YO336" s="267"/>
      <c r="YP336" s="267"/>
      <c r="YQ336" s="267"/>
      <c r="YR336" s="267"/>
      <c r="YS336" s="267"/>
      <c r="YT336" s="267"/>
      <c r="YU336" s="267"/>
      <c r="YV336" s="267"/>
      <c r="YW336" s="267"/>
      <c r="YX336" s="267"/>
      <c r="YY336" s="267"/>
      <c r="YZ336" s="267"/>
      <c r="ZA336" s="267"/>
      <c r="ZB336" s="267"/>
      <c r="ZC336" s="267"/>
      <c r="ZD336" s="267"/>
      <c r="ZE336" s="267"/>
      <c r="ZF336" s="267"/>
      <c r="ZG336" s="267"/>
      <c r="ZH336" s="267"/>
      <c r="ZI336" s="267"/>
      <c r="ZJ336" s="267"/>
      <c r="ZK336" s="267"/>
      <c r="ZL336" s="267"/>
      <c r="ZM336" s="267"/>
      <c r="ZN336" s="267"/>
      <c r="ZO336" s="267"/>
      <c r="ZP336" s="267"/>
      <c r="ZQ336" s="267"/>
      <c r="ZR336" s="267"/>
      <c r="ZS336" s="267"/>
      <c r="ZT336" s="267"/>
      <c r="ZU336" s="267"/>
      <c r="ZV336" s="267"/>
      <c r="ZW336" s="267"/>
      <c r="ZX336" s="267"/>
      <c r="ZY336" s="267"/>
      <c r="ZZ336" s="267"/>
      <c r="AAA336" s="267"/>
      <c r="AAB336" s="267"/>
      <c r="AAC336" s="267"/>
      <c r="AAD336" s="267"/>
      <c r="AAE336" s="267"/>
      <c r="AAF336" s="267"/>
      <c r="AAG336" s="267"/>
      <c r="AAH336" s="267"/>
      <c r="AAI336" s="267"/>
      <c r="AAJ336" s="267"/>
      <c r="AAK336" s="267"/>
      <c r="AAL336" s="267"/>
      <c r="AAM336" s="267"/>
      <c r="AAN336" s="267"/>
      <c r="AAO336" s="267"/>
      <c r="AAP336" s="267"/>
      <c r="AAQ336" s="267"/>
      <c r="AAR336" s="267"/>
      <c r="AAS336" s="267"/>
      <c r="AAT336" s="267"/>
      <c r="AAU336" s="267"/>
      <c r="AAV336" s="267"/>
      <c r="AAW336" s="267"/>
      <c r="AAX336" s="267"/>
      <c r="AAY336" s="267"/>
      <c r="AAZ336" s="267"/>
      <c r="ABA336" s="267"/>
      <c r="ABB336" s="267"/>
      <c r="ABC336" s="267"/>
      <c r="ABD336" s="267"/>
      <c r="ABE336" s="267"/>
      <c r="ABF336" s="267"/>
      <c r="ABG336" s="267"/>
      <c r="ABH336" s="267"/>
      <c r="ABI336" s="267"/>
      <c r="ABJ336" s="267"/>
      <c r="ABK336" s="267"/>
      <c r="ABL336" s="267"/>
      <c r="ABM336" s="267"/>
      <c r="ABN336" s="267"/>
      <c r="ABO336" s="267"/>
      <c r="ABP336" s="267"/>
      <c r="ABQ336" s="267"/>
      <c r="ABR336" s="267"/>
      <c r="ABS336" s="267"/>
      <c r="ABT336" s="267"/>
      <c r="ABU336" s="267"/>
      <c r="ABV336" s="267"/>
      <c r="ABW336" s="267"/>
      <c r="ABX336" s="267"/>
      <c r="ABY336" s="267"/>
      <c r="ABZ336" s="267"/>
      <c r="ACA336" s="267"/>
      <c r="ACB336" s="267"/>
      <c r="ACC336" s="267"/>
      <c r="ACD336" s="267"/>
      <c r="ACE336" s="267"/>
      <c r="ACF336" s="267"/>
      <c r="ACG336" s="267"/>
      <c r="ACH336" s="267"/>
      <c r="ACI336" s="267"/>
      <c r="ACJ336" s="267"/>
      <c r="ACK336" s="267"/>
      <c r="ACL336" s="267"/>
      <c r="ACM336" s="267"/>
      <c r="ACN336" s="267"/>
      <c r="ACO336" s="267"/>
      <c r="ACP336" s="267"/>
      <c r="ACQ336" s="267"/>
      <c r="ACR336" s="267"/>
      <c r="ACS336" s="267"/>
      <c r="ACT336" s="267"/>
      <c r="ACU336" s="267"/>
      <c r="ACV336" s="267"/>
      <c r="ACW336" s="267"/>
      <c r="ACX336" s="267"/>
      <c r="ACY336" s="267"/>
      <c r="ACZ336" s="267"/>
      <c r="ADA336" s="267"/>
      <c r="ADB336" s="267"/>
      <c r="ADC336" s="267"/>
      <c r="ADD336" s="267"/>
      <c r="ADE336" s="267"/>
      <c r="ADF336" s="267"/>
      <c r="ADG336" s="267"/>
      <c r="ADH336" s="267"/>
      <c r="ADI336" s="267"/>
      <c r="ADJ336" s="267"/>
      <c r="ADK336" s="267"/>
      <c r="ADL336" s="267"/>
      <c r="ADM336" s="267"/>
      <c r="ADN336" s="267"/>
      <c r="ADO336" s="267"/>
      <c r="ADP336" s="267"/>
      <c r="ADQ336" s="267"/>
      <c r="ADR336" s="267"/>
      <c r="ADS336" s="267"/>
      <c r="ADT336" s="267"/>
      <c r="ADU336" s="267"/>
      <c r="ADV336" s="267"/>
      <c r="ADW336" s="267"/>
      <c r="ADX336" s="267"/>
      <c r="ADY336" s="267"/>
      <c r="ADZ336" s="267"/>
      <c r="AEA336" s="267"/>
      <c r="AEB336" s="267"/>
      <c r="AEC336" s="267"/>
      <c r="AED336" s="267"/>
      <c r="AEE336" s="267"/>
      <c r="AEF336" s="267"/>
      <c r="AEG336" s="267"/>
      <c r="AEH336" s="267"/>
      <c r="AEI336" s="267"/>
      <c r="AEJ336" s="267"/>
      <c r="AEK336" s="267"/>
      <c r="AEL336" s="267"/>
      <c r="AEM336" s="267"/>
      <c r="AEN336" s="267"/>
      <c r="AEO336" s="267"/>
      <c r="AEP336" s="267"/>
      <c r="AEQ336" s="267"/>
      <c r="AER336" s="267"/>
      <c r="AES336" s="267"/>
      <c r="AET336" s="267"/>
      <c r="AEU336" s="267"/>
      <c r="AEV336" s="267"/>
      <c r="AEW336" s="267"/>
      <c r="AEX336" s="267"/>
      <c r="AEY336" s="267"/>
      <c r="AEZ336" s="267"/>
      <c r="AFA336" s="267"/>
      <c r="AFB336" s="267"/>
      <c r="AFC336" s="267"/>
      <c r="AFD336" s="267"/>
      <c r="AFE336" s="267"/>
      <c r="AFF336" s="267"/>
      <c r="AFG336" s="267"/>
      <c r="AFH336" s="267"/>
      <c r="AFI336" s="267"/>
      <c r="AFJ336" s="267"/>
      <c r="AFK336" s="267"/>
      <c r="AFL336" s="267"/>
      <c r="AFM336" s="267"/>
      <c r="AFN336" s="267"/>
      <c r="AFO336" s="267"/>
      <c r="AFP336" s="267"/>
      <c r="AFQ336" s="267"/>
      <c r="AFR336" s="267"/>
      <c r="AFS336" s="267"/>
      <c r="AFT336" s="267"/>
      <c r="AFU336" s="267"/>
      <c r="AFV336" s="267"/>
      <c r="AFW336" s="267"/>
      <c r="AFX336" s="267"/>
      <c r="AFY336" s="267"/>
      <c r="AFZ336" s="267"/>
      <c r="AGA336" s="267"/>
      <c r="AGB336" s="267"/>
      <c r="AGC336" s="267"/>
      <c r="AGD336" s="267"/>
      <c r="AGE336" s="267"/>
      <c r="AGF336" s="267"/>
      <c r="AGG336" s="267"/>
      <c r="AGH336" s="267"/>
      <c r="AGI336" s="267"/>
      <c r="AGJ336" s="267"/>
      <c r="AGK336" s="267"/>
      <c r="AGL336" s="267"/>
      <c r="AGM336" s="267"/>
      <c r="AGN336" s="267"/>
      <c r="AGO336" s="267"/>
      <c r="AGP336" s="267"/>
      <c r="AGQ336" s="267"/>
      <c r="AGR336" s="267"/>
      <c r="AGS336" s="267"/>
      <c r="AGT336" s="267"/>
      <c r="AGU336" s="267"/>
      <c r="AGV336" s="267"/>
      <c r="AGW336" s="267"/>
      <c r="AGX336" s="267"/>
      <c r="AGY336" s="267"/>
      <c r="AGZ336" s="267"/>
      <c r="AHA336" s="267"/>
      <c r="AHB336" s="267"/>
      <c r="AHC336" s="267"/>
      <c r="AHD336" s="267"/>
      <c r="AHE336" s="267"/>
      <c r="AHF336" s="267"/>
      <c r="AHG336" s="267"/>
      <c r="AHH336" s="267"/>
      <c r="AHI336" s="267"/>
      <c r="AHJ336" s="267"/>
      <c r="AHK336" s="267"/>
      <c r="AHL336" s="267"/>
      <c r="AHM336" s="267"/>
      <c r="AHN336" s="267"/>
      <c r="AHO336" s="267"/>
      <c r="AHP336" s="267"/>
      <c r="AHQ336" s="267"/>
      <c r="AHR336" s="267"/>
      <c r="AHS336" s="267"/>
      <c r="AHT336" s="267"/>
      <c r="AHU336" s="267"/>
      <c r="AHV336" s="267"/>
      <c r="AHW336" s="267"/>
      <c r="AHX336" s="267"/>
      <c r="AHY336" s="267"/>
      <c r="AHZ336" s="267"/>
      <c r="AIA336" s="267"/>
      <c r="AIB336" s="267"/>
      <c r="AIC336" s="267"/>
      <c r="AID336" s="267"/>
      <c r="AIE336" s="267"/>
      <c r="AIF336" s="267"/>
      <c r="AIG336" s="267"/>
      <c r="AIH336" s="267"/>
      <c r="AII336" s="267"/>
      <c r="AIJ336" s="267"/>
      <c r="AIK336" s="267"/>
      <c r="AIL336" s="267"/>
      <c r="AIM336" s="267"/>
      <c r="AIN336" s="267"/>
      <c r="AIO336" s="267"/>
      <c r="AIP336" s="267"/>
      <c r="AIQ336" s="267"/>
      <c r="AIR336" s="267"/>
      <c r="AIS336" s="267"/>
      <c r="AIT336" s="267"/>
      <c r="AIU336" s="267"/>
      <c r="AIV336" s="267"/>
      <c r="AIW336" s="267"/>
      <c r="AIX336" s="267"/>
      <c r="AIY336" s="267"/>
      <c r="AIZ336" s="267"/>
      <c r="AJA336" s="267"/>
      <c r="AJB336" s="267"/>
      <c r="AJC336" s="267"/>
      <c r="AJD336" s="267"/>
      <c r="AJE336" s="267"/>
      <c r="AJF336" s="267"/>
      <c r="AJG336" s="267"/>
      <c r="AJH336" s="267"/>
      <c r="AJI336" s="267"/>
      <c r="AJJ336" s="267"/>
      <c r="AJK336" s="267"/>
      <c r="AJL336" s="267"/>
      <c r="AJM336" s="267"/>
      <c r="AJN336" s="267"/>
      <c r="AJO336" s="267"/>
      <c r="AJP336" s="267"/>
      <c r="AJQ336" s="267"/>
      <c r="AJR336" s="267"/>
      <c r="AJS336" s="267"/>
      <c r="AJT336" s="267"/>
      <c r="AJU336" s="267"/>
      <c r="AJV336" s="267"/>
      <c r="AJW336" s="267"/>
      <c r="AJX336" s="267"/>
      <c r="AJY336" s="267"/>
      <c r="AJZ336" s="267"/>
      <c r="AKA336" s="267"/>
      <c r="AKB336" s="267"/>
      <c r="AKC336" s="267"/>
      <c r="AKD336" s="267"/>
      <c r="AKE336" s="267"/>
      <c r="AKF336" s="267"/>
      <c r="AKG336" s="267"/>
      <c r="AKH336" s="267"/>
      <c r="AKI336" s="267"/>
      <c r="AKJ336" s="267"/>
      <c r="AKK336" s="267"/>
      <c r="AKL336" s="267"/>
      <c r="AKM336" s="267"/>
      <c r="AKN336" s="267"/>
      <c r="AKO336" s="267"/>
      <c r="AKP336" s="267"/>
      <c r="AKQ336" s="267"/>
      <c r="AKR336" s="267"/>
      <c r="AKS336" s="267"/>
      <c r="AKT336" s="267"/>
      <c r="AKU336" s="267"/>
      <c r="AKV336" s="267"/>
      <c r="AKW336" s="267"/>
      <c r="AKX336" s="267"/>
      <c r="AKY336" s="267"/>
      <c r="AKZ336" s="267"/>
      <c r="ALA336" s="267"/>
      <c r="ALB336" s="267"/>
      <c r="ALC336" s="267"/>
      <c r="ALD336" s="267"/>
      <c r="ALE336" s="267"/>
      <c r="ALF336" s="267"/>
      <c r="ALG336" s="267"/>
      <c r="ALH336" s="267"/>
      <c r="ALI336" s="267"/>
      <c r="ALJ336" s="267"/>
      <c r="ALK336" s="267"/>
      <c r="ALL336" s="267"/>
      <c r="ALM336" s="267"/>
      <c r="ALN336" s="267"/>
      <c r="ALO336" s="267"/>
      <c r="ALP336" s="267"/>
      <c r="ALQ336" s="267"/>
      <c r="ALR336" s="267"/>
      <c r="ALS336" s="267"/>
      <c r="ALT336" s="267"/>
      <c r="ALU336" s="267"/>
      <c r="ALV336" s="267"/>
      <c r="ALW336" s="267"/>
      <c r="ALX336" s="267"/>
      <c r="ALY336" s="267"/>
      <c r="ALZ336" s="267"/>
      <c r="AMA336" s="267"/>
      <c r="AMB336" s="267"/>
      <c r="AMC336" s="267"/>
      <c r="AMD336" s="267"/>
      <c r="AME336" s="267"/>
      <c r="AMF336" s="267"/>
      <c r="AMG336" s="267"/>
      <c r="AMH336" s="267"/>
    </row>
    <row r="337" spans="1:1024" s="239" customFormat="1" ht="12.75">
      <c r="A337" s="491">
        <v>9</v>
      </c>
      <c r="B337" s="141" t="s">
        <v>8463</v>
      </c>
      <c r="C337" s="1046">
        <v>17244257639.59</v>
      </c>
      <c r="D337" s="1046">
        <v>-2139352158.5799999</v>
      </c>
      <c r="E337" s="1046">
        <v>15104905481.01</v>
      </c>
      <c r="F337" s="1046">
        <v>0</v>
      </c>
      <c r="G337" s="1046">
        <v>15104905481.01</v>
      </c>
      <c r="H337" s="1050">
        <f t="shared" si="5"/>
        <v>0</v>
      </c>
      <c r="I337" s="141"/>
      <c r="J337" s="267"/>
      <c r="K337" s="267"/>
      <c r="L337" s="267"/>
      <c r="M337" s="267"/>
      <c r="N337" s="267"/>
      <c r="O337" s="267"/>
      <c r="P337" s="267"/>
      <c r="Q337" s="267"/>
      <c r="R337" s="267"/>
      <c r="S337" s="267"/>
      <c r="T337" s="267"/>
      <c r="U337" s="267"/>
      <c r="V337" s="267"/>
      <c r="W337" s="267"/>
      <c r="X337" s="267"/>
      <c r="Y337" s="267"/>
      <c r="Z337" s="267"/>
      <c r="AA337" s="267"/>
      <c r="AB337" s="267"/>
      <c r="AC337" s="267"/>
      <c r="AD337" s="267"/>
      <c r="AE337" s="267"/>
      <c r="AF337" s="267"/>
      <c r="AG337" s="267"/>
      <c r="AH337" s="267"/>
      <c r="AI337" s="267"/>
      <c r="AJ337" s="267"/>
      <c r="AK337" s="267"/>
      <c r="AL337" s="267"/>
      <c r="AM337" s="267"/>
      <c r="AN337" s="267"/>
      <c r="AO337" s="267"/>
      <c r="AP337" s="267"/>
      <c r="AQ337" s="267"/>
      <c r="AR337" s="267"/>
      <c r="AS337" s="267"/>
      <c r="AT337" s="267"/>
      <c r="AU337" s="267"/>
      <c r="AV337" s="267"/>
      <c r="AW337" s="267"/>
      <c r="AX337" s="267"/>
      <c r="AY337" s="267"/>
      <c r="AZ337" s="267"/>
      <c r="BA337" s="267"/>
      <c r="BB337" s="267"/>
      <c r="BC337" s="267"/>
      <c r="BD337" s="267"/>
      <c r="BE337" s="267"/>
      <c r="BF337" s="267"/>
      <c r="BG337" s="267"/>
      <c r="BH337" s="267"/>
      <c r="BI337" s="267"/>
      <c r="BJ337" s="267"/>
      <c r="BK337" s="267"/>
      <c r="BL337" s="267"/>
      <c r="BM337" s="267"/>
      <c r="BN337" s="267"/>
      <c r="BO337" s="267"/>
      <c r="BP337" s="267"/>
      <c r="BQ337" s="267"/>
      <c r="BR337" s="267"/>
      <c r="BS337" s="267"/>
      <c r="BT337" s="267"/>
      <c r="BU337" s="267"/>
      <c r="BV337" s="267"/>
      <c r="BW337" s="267"/>
      <c r="BX337" s="267"/>
      <c r="BY337" s="267"/>
      <c r="BZ337" s="267"/>
      <c r="CA337" s="267"/>
      <c r="CB337" s="267"/>
      <c r="CC337" s="267"/>
      <c r="CD337" s="267"/>
      <c r="CE337" s="267"/>
      <c r="CF337" s="267"/>
      <c r="CG337" s="267"/>
      <c r="CH337" s="267"/>
      <c r="CI337" s="267"/>
      <c r="CJ337" s="267"/>
      <c r="CK337" s="267"/>
      <c r="CL337" s="267"/>
      <c r="CM337" s="267"/>
      <c r="CN337" s="267"/>
      <c r="CO337" s="267"/>
      <c r="CP337" s="267"/>
      <c r="CQ337" s="267"/>
      <c r="CR337" s="267"/>
      <c r="CS337" s="267"/>
      <c r="CT337" s="267"/>
      <c r="CU337" s="267"/>
      <c r="CV337" s="267"/>
      <c r="CW337" s="267"/>
      <c r="CX337" s="267"/>
      <c r="CY337" s="267"/>
      <c r="CZ337" s="267"/>
      <c r="DA337" s="267"/>
      <c r="DB337" s="267"/>
      <c r="DC337" s="267"/>
      <c r="DD337" s="267"/>
      <c r="DE337" s="267"/>
      <c r="DF337" s="267"/>
      <c r="DG337" s="267"/>
      <c r="DH337" s="267"/>
      <c r="DI337" s="267"/>
      <c r="DJ337" s="267"/>
      <c r="DK337" s="267"/>
      <c r="DL337" s="267"/>
      <c r="DM337" s="267"/>
      <c r="DN337" s="267"/>
      <c r="DO337" s="267"/>
      <c r="DP337" s="267"/>
      <c r="DQ337" s="267"/>
      <c r="DR337" s="267"/>
      <c r="DS337" s="267"/>
      <c r="DT337" s="267"/>
      <c r="DU337" s="267"/>
      <c r="DV337" s="267"/>
      <c r="DW337" s="267"/>
      <c r="DX337" s="267"/>
      <c r="DY337" s="267"/>
      <c r="DZ337" s="267"/>
      <c r="EA337" s="267"/>
      <c r="EB337" s="267"/>
      <c r="EC337" s="267"/>
      <c r="ED337" s="267"/>
      <c r="EE337" s="267"/>
      <c r="EF337" s="267"/>
      <c r="EG337" s="267"/>
      <c r="EH337" s="267"/>
      <c r="EI337" s="267"/>
      <c r="EJ337" s="267"/>
      <c r="EK337" s="267"/>
      <c r="EL337" s="267"/>
      <c r="EM337" s="267"/>
      <c r="EN337" s="267"/>
      <c r="EO337" s="267"/>
      <c r="EP337" s="267"/>
      <c r="EQ337" s="267"/>
      <c r="ER337" s="267"/>
      <c r="ES337" s="267"/>
      <c r="ET337" s="267"/>
      <c r="EU337" s="267"/>
      <c r="EV337" s="267"/>
      <c r="EW337" s="267"/>
      <c r="EX337" s="267"/>
      <c r="EY337" s="267"/>
      <c r="EZ337" s="267"/>
      <c r="FA337" s="267"/>
      <c r="FB337" s="267"/>
      <c r="FC337" s="267"/>
      <c r="FD337" s="267"/>
      <c r="FE337" s="267"/>
      <c r="FF337" s="267"/>
      <c r="FG337" s="267"/>
      <c r="FH337" s="267"/>
      <c r="FI337" s="267"/>
      <c r="FJ337" s="267"/>
      <c r="FK337" s="267"/>
      <c r="FL337" s="267"/>
      <c r="FM337" s="267"/>
      <c r="FN337" s="267"/>
      <c r="FO337" s="267"/>
      <c r="FP337" s="267"/>
      <c r="FQ337" s="267"/>
      <c r="FR337" s="267"/>
      <c r="FS337" s="267"/>
      <c r="FT337" s="267"/>
      <c r="FU337" s="267"/>
      <c r="FV337" s="267"/>
      <c r="FW337" s="267"/>
      <c r="FX337" s="267"/>
      <c r="FY337" s="267"/>
      <c r="FZ337" s="267"/>
      <c r="GA337" s="267"/>
      <c r="GB337" s="267"/>
      <c r="GC337" s="267"/>
      <c r="GD337" s="267"/>
      <c r="GE337" s="267"/>
      <c r="GF337" s="267"/>
      <c r="GG337" s="267"/>
      <c r="GH337" s="267"/>
      <c r="GI337" s="267"/>
      <c r="GJ337" s="267"/>
      <c r="GK337" s="267"/>
      <c r="GL337" s="267"/>
      <c r="GM337" s="267"/>
      <c r="GN337" s="267"/>
      <c r="GO337" s="267"/>
      <c r="GP337" s="267"/>
      <c r="GQ337" s="267"/>
      <c r="GR337" s="267"/>
      <c r="GS337" s="267"/>
      <c r="GT337" s="267"/>
      <c r="GU337" s="267"/>
      <c r="GV337" s="267"/>
      <c r="GW337" s="267"/>
      <c r="GX337" s="267"/>
      <c r="GY337" s="267"/>
      <c r="GZ337" s="267"/>
      <c r="HA337" s="267"/>
      <c r="HB337" s="267"/>
      <c r="HC337" s="267"/>
      <c r="HD337" s="267"/>
      <c r="HE337" s="267"/>
      <c r="HF337" s="267"/>
      <c r="HG337" s="267"/>
      <c r="HH337" s="267"/>
      <c r="HI337" s="267"/>
      <c r="HJ337" s="267"/>
      <c r="HK337" s="267"/>
      <c r="HL337" s="267"/>
      <c r="HM337" s="267"/>
      <c r="HN337" s="267"/>
      <c r="HO337" s="267"/>
      <c r="HP337" s="267"/>
      <c r="HQ337" s="267"/>
      <c r="HR337" s="267"/>
      <c r="HS337" s="267"/>
      <c r="HT337" s="267"/>
      <c r="HU337" s="267"/>
      <c r="HV337" s="267"/>
      <c r="HW337" s="267"/>
      <c r="HX337" s="267"/>
      <c r="HY337" s="267"/>
      <c r="HZ337" s="267"/>
      <c r="IA337" s="267"/>
      <c r="IB337" s="267"/>
      <c r="IC337" s="267"/>
      <c r="ID337" s="267"/>
      <c r="IE337" s="267"/>
      <c r="IF337" s="267"/>
      <c r="IG337" s="267"/>
      <c r="IH337" s="267"/>
      <c r="II337" s="267"/>
      <c r="IJ337" s="267"/>
      <c r="IK337" s="267"/>
      <c r="IL337" s="267"/>
      <c r="IM337" s="267"/>
      <c r="IN337" s="267"/>
      <c r="IO337" s="267"/>
      <c r="IP337" s="267"/>
      <c r="IQ337" s="267"/>
      <c r="IR337" s="267"/>
      <c r="IS337" s="267"/>
      <c r="IT337" s="267"/>
      <c r="IU337" s="267"/>
      <c r="IV337" s="267"/>
      <c r="IW337" s="267"/>
      <c r="IX337" s="267"/>
      <c r="IY337" s="267"/>
      <c r="IZ337" s="267"/>
      <c r="JA337" s="267"/>
      <c r="JB337" s="267"/>
      <c r="JC337" s="267"/>
      <c r="JD337" s="267"/>
      <c r="JE337" s="267"/>
      <c r="JF337" s="267"/>
      <c r="JG337" s="267"/>
      <c r="JH337" s="267"/>
      <c r="JI337" s="267"/>
      <c r="JJ337" s="267"/>
      <c r="JK337" s="267"/>
      <c r="JL337" s="267"/>
      <c r="JM337" s="267"/>
      <c r="JN337" s="267"/>
      <c r="JO337" s="267"/>
      <c r="JP337" s="267"/>
      <c r="JQ337" s="267"/>
      <c r="JR337" s="267"/>
      <c r="JS337" s="267"/>
      <c r="JT337" s="267"/>
      <c r="JU337" s="267"/>
      <c r="JV337" s="267"/>
      <c r="JW337" s="267"/>
      <c r="JX337" s="267"/>
      <c r="JY337" s="267"/>
      <c r="JZ337" s="267"/>
      <c r="KA337" s="267"/>
      <c r="KB337" s="267"/>
      <c r="KC337" s="267"/>
      <c r="KD337" s="267"/>
      <c r="KE337" s="267"/>
      <c r="KF337" s="267"/>
      <c r="KG337" s="267"/>
      <c r="KH337" s="267"/>
      <c r="KI337" s="267"/>
      <c r="KJ337" s="267"/>
      <c r="KK337" s="267"/>
      <c r="KL337" s="267"/>
      <c r="KM337" s="267"/>
      <c r="KN337" s="267"/>
      <c r="KO337" s="267"/>
      <c r="KP337" s="267"/>
      <c r="KQ337" s="267"/>
      <c r="KR337" s="267"/>
      <c r="KS337" s="267"/>
      <c r="KT337" s="267"/>
      <c r="KU337" s="267"/>
      <c r="KV337" s="267"/>
      <c r="KW337" s="267"/>
      <c r="KX337" s="267"/>
      <c r="KY337" s="267"/>
      <c r="KZ337" s="267"/>
      <c r="LA337" s="267"/>
      <c r="LB337" s="267"/>
      <c r="LC337" s="267"/>
      <c r="LD337" s="267"/>
      <c r="LE337" s="267"/>
      <c r="LF337" s="267"/>
      <c r="LG337" s="267"/>
      <c r="LH337" s="267"/>
      <c r="LI337" s="267"/>
      <c r="LJ337" s="267"/>
      <c r="LK337" s="267"/>
      <c r="LL337" s="267"/>
      <c r="LM337" s="267"/>
      <c r="LN337" s="267"/>
      <c r="LO337" s="267"/>
      <c r="LP337" s="267"/>
      <c r="LQ337" s="267"/>
      <c r="LR337" s="267"/>
      <c r="LS337" s="267"/>
      <c r="LT337" s="267"/>
      <c r="LU337" s="267"/>
      <c r="LV337" s="267"/>
      <c r="LW337" s="267"/>
      <c r="LX337" s="267"/>
      <c r="LY337" s="267"/>
      <c r="LZ337" s="267"/>
      <c r="MA337" s="267"/>
      <c r="MB337" s="267"/>
      <c r="MC337" s="267"/>
      <c r="MD337" s="267"/>
      <c r="ME337" s="267"/>
      <c r="MF337" s="267"/>
      <c r="MG337" s="267"/>
      <c r="MH337" s="267"/>
      <c r="MI337" s="267"/>
      <c r="MJ337" s="267"/>
      <c r="MK337" s="267"/>
      <c r="ML337" s="267"/>
      <c r="MM337" s="267"/>
      <c r="MN337" s="267"/>
      <c r="MO337" s="267"/>
      <c r="MP337" s="267"/>
      <c r="MQ337" s="267"/>
      <c r="MR337" s="267"/>
      <c r="MS337" s="267"/>
      <c r="MT337" s="267"/>
      <c r="MU337" s="267"/>
      <c r="MV337" s="267"/>
      <c r="MW337" s="267"/>
      <c r="MX337" s="267"/>
      <c r="MY337" s="267"/>
      <c r="MZ337" s="267"/>
      <c r="NA337" s="267"/>
      <c r="NB337" s="267"/>
      <c r="NC337" s="267"/>
      <c r="ND337" s="267"/>
      <c r="NE337" s="267"/>
      <c r="NF337" s="267"/>
      <c r="NG337" s="267"/>
      <c r="NH337" s="267"/>
      <c r="NI337" s="267"/>
      <c r="NJ337" s="267"/>
      <c r="NK337" s="267"/>
      <c r="NL337" s="267"/>
      <c r="NM337" s="267"/>
      <c r="NN337" s="267"/>
      <c r="NO337" s="267"/>
      <c r="NP337" s="267"/>
      <c r="NQ337" s="267"/>
      <c r="NR337" s="267"/>
      <c r="NS337" s="267"/>
      <c r="NT337" s="267"/>
      <c r="NU337" s="267"/>
      <c r="NV337" s="267"/>
      <c r="NW337" s="267"/>
      <c r="NX337" s="267"/>
      <c r="NY337" s="267"/>
      <c r="NZ337" s="267"/>
      <c r="OA337" s="267"/>
      <c r="OB337" s="267"/>
      <c r="OC337" s="267"/>
      <c r="OD337" s="267"/>
      <c r="OE337" s="267"/>
      <c r="OF337" s="267"/>
      <c r="OG337" s="267"/>
      <c r="OH337" s="267"/>
      <c r="OI337" s="267"/>
      <c r="OJ337" s="267"/>
      <c r="OK337" s="267"/>
      <c r="OL337" s="267"/>
      <c r="OM337" s="267"/>
      <c r="ON337" s="267"/>
      <c r="OO337" s="267"/>
      <c r="OP337" s="267"/>
      <c r="OQ337" s="267"/>
      <c r="OR337" s="267"/>
      <c r="OS337" s="267"/>
      <c r="OT337" s="267"/>
      <c r="OU337" s="267"/>
      <c r="OV337" s="267"/>
      <c r="OW337" s="267"/>
      <c r="OX337" s="267"/>
      <c r="OY337" s="267"/>
      <c r="OZ337" s="267"/>
      <c r="PA337" s="267"/>
      <c r="PB337" s="267"/>
      <c r="PC337" s="267"/>
      <c r="PD337" s="267"/>
      <c r="PE337" s="267"/>
      <c r="PF337" s="267"/>
      <c r="PG337" s="267"/>
      <c r="PH337" s="267"/>
      <c r="PI337" s="267"/>
      <c r="PJ337" s="267"/>
      <c r="PK337" s="267"/>
      <c r="PL337" s="267"/>
      <c r="PM337" s="267"/>
      <c r="PN337" s="267"/>
      <c r="PO337" s="267"/>
      <c r="PP337" s="267"/>
      <c r="PQ337" s="267"/>
      <c r="PR337" s="267"/>
      <c r="PS337" s="267"/>
      <c r="PT337" s="267"/>
      <c r="PU337" s="267"/>
      <c r="PV337" s="267"/>
      <c r="PW337" s="267"/>
      <c r="PX337" s="267"/>
      <c r="PY337" s="267"/>
      <c r="PZ337" s="267"/>
      <c r="QA337" s="267"/>
      <c r="QB337" s="267"/>
      <c r="QC337" s="267"/>
      <c r="QD337" s="267"/>
      <c r="QE337" s="267"/>
      <c r="QF337" s="267"/>
      <c r="QG337" s="267"/>
      <c r="QH337" s="267"/>
      <c r="QI337" s="267"/>
      <c r="QJ337" s="267"/>
      <c r="QK337" s="267"/>
      <c r="QL337" s="267"/>
      <c r="QM337" s="267"/>
      <c r="QN337" s="267"/>
      <c r="QO337" s="267"/>
      <c r="QP337" s="267"/>
      <c r="QQ337" s="267"/>
      <c r="QR337" s="267"/>
      <c r="QS337" s="267"/>
      <c r="QT337" s="267"/>
      <c r="QU337" s="267"/>
      <c r="QV337" s="267"/>
      <c r="QW337" s="267"/>
      <c r="QX337" s="267"/>
      <c r="QY337" s="267"/>
      <c r="QZ337" s="267"/>
      <c r="RA337" s="267"/>
      <c r="RB337" s="267"/>
      <c r="RC337" s="267"/>
      <c r="RD337" s="267"/>
      <c r="RE337" s="267"/>
      <c r="RF337" s="267"/>
      <c r="RG337" s="267"/>
      <c r="RH337" s="267"/>
      <c r="RI337" s="267"/>
      <c r="RJ337" s="267"/>
      <c r="RK337" s="267"/>
      <c r="RL337" s="267"/>
      <c r="RM337" s="267"/>
      <c r="RN337" s="267"/>
      <c r="RO337" s="267"/>
      <c r="RP337" s="267"/>
      <c r="RQ337" s="267"/>
      <c r="RR337" s="267"/>
      <c r="RS337" s="267"/>
      <c r="RT337" s="267"/>
      <c r="RU337" s="267"/>
      <c r="RV337" s="267"/>
      <c r="RW337" s="267"/>
      <c r="RX337" s="267"/>
      <c r="RY337" s="267"/>
      <c r="RZ337" s="267"/>
      <c r="SA337" s="267"/>
      <c r="SB337" s="267"/>
      <c r="SC337" s="267"/>
      <c r="SD337" s="267"/>
      <c r="SE337" s="267"/>
      <c r="SF337" s="267"/>
      <c r="SG337" s="267"/>
      <c r="SH337" s="267"/>
      <c r="SI337" s="267"/>
      <c r="SJ337" s="267"/>
      <c r="SK337" s="267"/>
      <c r="SL337" s="267"/>
      <c r="SM337" s="267"/>
      <c r="SN337" s="267"/>
      <c r="SO337" s="267"/>
      <c r="SP337" s="267"/>
      <c r="SQ337" s="267"/>
      <c r="SR337" s="267"/>
      <c r="SS337" s="267"/>
      <c r="ST337" s="267"/>
      <c r="SU337" s="267"/>
      <c r="SV337" s="267"/>
      <c r="SW337" s="267"/>
      <c r="SX337" s="267"/>
      <c r="SY337" s="267"/>
      <c r="SZ337" s="267"/>
      <c r="TA337" s="267"/>
      <c r="TB337" s="267"/>
      <c r="TC337" s="267"/>
      <c r="TD337" s="267"/>
      <c r="TE337" s="267"/>
      <c r="TF337" s="267"/>
      <c r="TG337" s="267"/>
      <c r="TH337" s="267"/>
      <c r="TI337" s="267"/>
      <c r="TJ337" s="267"/>
      <c r="TK337" s="267"/>
      <c r="TL337" s="267"/>
      <c r="TM337" s="267"/>
      <c r="TN337" s="267"/>
      <c r="TO337" s="267"/>
      <c r="TP337" s="267"/>
      <c r="TQ337" s="267"/>
      <c r="TR337" s="267"/>
      <c r="TS337" s="267"/>
      <c r="TT337" s="267"/>
      <c r="TU337" s="267"/>
      <c r="TV337" s="267"/>
      <c r="TW337" s="267"/>
      <c r="TX337" s="267"/>
      <c r="TY337" s="267"/>
      <c r="TZ337" s="267"/>
      <c r="UA337" s="267"/>
      <c r="UB337" s="267"/>
      <c r="UC337" s="267"/>
      <c r="UD337" s="267"/>
      <c r="UE337" s="267"/>
      <c r="UF337" s="267"/>
      <c r="UG337" s="267"/>
      <c r="UH337" s="267"/>
      <c r="UI337" s="267"/>
      <c r="UJ337" s="267"/>
      <c r="UK337" s="267"/>
      <c r="UL337" s="267"/>
      <c r="UM337" s="267"/>
      <c r="UN337" s="267"/>
      <c r="UO337" s="267"/>
      <c r="UP337" s="267"/>
      <c r="UQ337" s="267"/>
      <c r="UR337" s="267"/>
      <c r="US337" s="267"/>
      <c r="UT337" s="267"/>
      <c r="UU337" s="267"/>
      <c r="UV337" s="267"/>
      <c r="UW337" s="267"/>
      <c r="UX337" s="267"/>
      <c r="UY337" s="267"/>
      <c r="UZ337" s="267"/>
      <c r="VA337" s="267"/>
      <c r="VB337" s="267"/>
      <c r="VC337" s="267"/>
      <c r="VD337" s="267"/>
      <c r="VE337" s="267"/>
      <c r="VF337" s="267"/>
      <c r="VG337" s="267"/>
      <c r="VH337" s="267"/>
      <c r="VI337" s="267"/>
      <c r="VJ337" s="267"/>
      <c r="VK337" s="267"/>
      <c r="VL337" s="267"/>
      <c r="VM337" s="267"/>
      <c r="VN337" s="267"/>
      <c r="VO337" s="267"/>
      <c r="VP337" s="267"/>
      <c r="VQ337" s="267"/>
      <c r="VR337" s="267"/>
      <c r="VS337" s="267"/>
      <c r="VT337" s="267"/>
      <c r="VU337" s="267"/>
      <c r="VV337" s="267"/>
      <c r="VW337" s="267"/>
      <c r="VX337" s="267"/>
      <c r="VY337" s="267"/>
      <c r="VZ337" s="267"/>
      <c r="WA337" s="267"/>
      <c r="WB337" s="267"/>
      <c r="WC337" s="267"/>
      <c r="WD337" s="267"/>
      <c r="WE337" s="267"/>
      <c r="WF337" s="267"/>
      <c r="WG337" s="267"/>
      <c r="WH337" s="267"/>
      <c r="WI337" s="267"/>
      <c r="WJ337" s="267"/>
      <c r="WK337" s="267"/>
      <c r="WL337" s="267"/>
      <c r="WM337" s="267"/>
      <c r="WN337" s="267"/>
      <c r="WO337" s="267"/>
      <c r="WP337" s="267"/>
      <c r="WQ337" s="267"/>
      <c r="WR337" s="267"/>
      <c r="WS337" s="267"/>
      <c r="WT337" s="267"/>
      <c r="WU337" s="267"/>
      <c r="WV337" s="267"/>
      <c r="WW337" s="267"/>
      <c r="WX337" s="267"/>
      <c r="WY337" s="267"/>
      <c r="WZ337" s="267"/>
      <c r="XA337" s="267"/>
      <c r="XB337" s="267"/>
      <c r="XC337" s="267"/>
      <c r="XD337" s="267"/>
      <c r="XE337" s="267"/>
      <c r="XF337" s="267"/>
      <c r="XG337" s="267"/>
      <c r="XH337" s="267"/>
      <c r="XI337" s="267"/>
      <c r="XJ337" s="267"/>
      <c r="XK337" s="267"/>
      <c r="XL337" s="267"/>
      <c r="XM337" s="267"/>
      <c r="XN337" s="267"/>
      <c r="XO337" s="267"/>
      <c r="XP337" s="267"/>
      <c r="XQ337" s="267"/>
      <c r="XR337" s="267"/>
      <c r="XS337" s="267"/>
      <c r="XT337" s="267"/>
      <c r="XU337" s="267"/>
      <c r="XV337" s="267"/>
      <c r="XW337" s="267"/>
      <c r="XX337" s="267"/>
      <c r="XY337" s="267"/>
      <c r="XZ337" s="267"/>
      <c r="YA337" s="267"/>
      <c r="YB337" s="267"/>
      <c r="YC337" s="267"/>
      <c r="YD337" s="267"/>
      <c r="YE337" s="267"/>
      <c r="YF337" s="267"/>
      <c r="YG337" s="267"/>
      <c r="YH337" s="267"/>
      <c r="YI337" s="267"/>
      <c r="YJ337" s="267"/>
      <c r="YK337" s="267"/>
      <c r="YL337" s="267"/>
      <c r="YM337" s="267"/>
      <c r="YN337" s="267"/>
      <c r="YO337" s="267"/>
      <c r="YP337" s="267"/>
      <c r="YQ337" s="267"/>
      <c r="YR337" s="267"/>
      <c r="YS337" s="267"/>
      <c r="YT337" s="267"/>
      <c r="YU337" s="267"/>
      <c r="YV337" s="267"/>
      <c r="YW337" s="267"/>
      <c r="YX337" s="267"/>
      <c r="YY337" s="267"/>
      <c r="YZ337" s="267"/>
      <c r="ZA337" s="267"/>
      <c r="ZB337" s="267"/>
      <c r="ZC337" s="267"/>
      <c r="ZD337" s="267"/>
      <c r="ZE337" s="267"/>
      <c r="ZF337" s="267"/>
      <c r="ZG337" s="267"/>
      <c r="ZH337" s="267"/>
      <c r="ZI337" s="267"/>
      <c r="ZJ337" s="267"/>
      <c r="ZK337" s="267"/>
      <c r="ZL337" s="267"/>
      <c r="ZM337" s="267"/>
      <c r="ZN337" s="267"/>
      <c r="ZO337" s="267"/>
      <c r="ZP337" s="267"/>
      <c r="ZQ337" s="267"/>
      <c r="ZR337" s="267"/>
      <c r="ZS337" s="267"/>
      <c r="ZT337" s="267"/>
      <c r="ZU337" s="267"/>
      <c r="ZV337" s="267"/>
      <c r="ZW337" s="267"/>
      <c r="ZX337" s="267"/>
      <c r="ZY337" s="267"/>
      <c r="ZZ337" s="267"/>
      <c r="AAA337" s="267"/>
      <c r="AAB337" s="267"/>
      <c r="AAC337" s="267"/>
      <c r="AAD337" s="267"/>
      <c r="AAE337" s="267"/>
      <c r="AAF337" s="267"/>
      <c r="AAG337" s="267"/>
      <c r="AAH337" s="267"/>
      <c r="AAI337" s="267"/>
      <c r="AAJ337" s="267"/>
      <c r="AAK337" s="267"/>
      <c r="AAL337" s="267"/>
      <c r="AAM337" s="267"/>
      <c r="AAN337" s="267"/>
      <c r="AAO337" s="267"/>
      <c r="AAP337" s="267"/>
      <c r="AAQ337" s="267"/>
      <c r="AAR337" s="267"/>
      <c r="AAS337" s="267"/>
      <c r="AAT337" s="267"/>
      <c r="AAU337" s="267"/>
      <c r="AAV337" s="267"/>
      <c r="AAW337" s="267"/>
      <c r="AAX337" s="267"/>
      <c r="AAY337" s="267"/>
      <c r="AAZ337" s="267"/>
      <c r="ABA337" s="267"/>
      <c r="ABB337" s="267"/>
      <c r="ABC337" s="267"/>
      <c r="ABD337" s="267"/>
      <c r="ABE337" s="267"/>
      <c r="ABF337" s="267"/>
      <c r="ABG337" s="267"/>
      <c r="ABH337" s="267"/>
      <c r="ABI337" s="267"/>
      <c r="ABJ337" s="267"/>
      <c r="ABK337" s="267"/>
      <c r="ABL337" s="267"/>
      <c r="ABM337" s="267"/>
      <c r="ABN337" s="267"/>
      <c r="ABO337" s="267"/>
      <c r="ABP337" s="267"/>
      <c r="ABQ337" s="267"/>
      <c r="ABR337" s="267"/>
      <c r="ABS337" s="267"/>
      <c r="ABT337" s="267"/>
      <c r="ABU337" s="267"/>
      <c r="ABV337" s="267"/>
      <c r="ABW337" s="267"/>
      <c r="ABX337" s="267"/>
      <c r="ABY337" s="267"/>
      <c r="ABZ337" s="267"/>
      <c r="ACA337" s="267"/>
      <c r="ACB337" s="267"/>
      <c r="ACC337" s="267"/>
      <c r="ACD337" s="267"/>
      <c r="ACE337" s="267"/>
      <c r="ACF337" s="267"/>
      <c r="ACG337" s="267"/>
      <c r="ACH337" s="267"/>
      <c r="ACI337" s="267"/>
      <c r="ACJ337" s="267"/>
      <c r="ACK337" s="267"/>
      <c r="ACL337" s="267"/>
      <c r="ACM337" s="267"/>
      <c r="ACN337" s="267"/>
      <c r="ACO337" s="267"/>
      <c r="ACP337" s="267"/>
      <c r="ACQ337" s="267"/>
      <c r="ACR337" s="267"/>
      <c r="ACS337" s="267"/>
      <c r="ACT337" s="267"/>
      <c r="ACU337" s="267"/>
      <c r="ACV337" s="267"/>
      <c r="ACW337" s="267"/>
      <c r="ACX337" s="267"/>
      <c r="ACY337" s="267"/>
      <c r="ACZ337" s="267"/>
      <c r="ADA337" s="267"/>
      <c r="ADB337" s="267"/>
      <c r="ADC337" s="267"/>
      <c r="ADD337" s="267"/>
      <c r="ADE337" s="267"/>
      <c r="ADF337" s="267"/>
      <c r="ADG337" s="267"/>
      <c r="ADH337" s="267"/>
      <c r="ADI337" s="267"/>
      <c r="ADJ337" s="267"/>
      <c r="ADK337" s="267"/>
      <c r="ADL337" s="267"/>
      <c r="ADM337" s="267"/>
      <c r="ADN337" s="267"/>
      <c r="ADO337" s="267"/>
      <c r="ADP337" s="267"/>
      <c r="ADQ337" s="267"/>
      <c r="ADR337" s="267"/>
      <c r="ADS337" s="267"/>
      <c r="ADT337" s="267"/>
      <c r="ADU337" s="267"/>
      <c r="ADV337" s="267"/>
      <c r="ADW337" s="267"/>
      <c r="ADX337" s="267"/>
      <c r="ADY337" s="267"/>
      <c r="ADZ337" s="267"/>
      <c r="AEA337" s="267"/>
      <c r="AEB337" s="267"/>
      <c r="AEC337" s="267"/>
      <c r="AED337" s="267"/>
      <c r="AEE337" s="267"/>
      <c r="AEF337" s="267"/>
      <c r="AEG337" s="267"/>
      <c r="AEH337" s="267"/>
      <c r="AEI337" s="267"/>
      <c r="AEJ337" s="267"/>
      <c r="AEK337" s="267"/>
      <c r="AEL337" s="267"/>
      <c r="AEM337" s="267"/>
      <c r="AEN337" s="267"/>
      <c r="AEO337" s="267"/>
      <c r="AEP337" s="267"/>
      <c r="AEQ337" s="267"/>
      <c r="AER337" s="267"/>
      <c r="AES337" s="267"/>
      <c r="AET337" s="267"/>
      <c r="AEU337" s="267"/>
      <c r="AEV337" s="267"/>
      <c r="AEW337" s="267"/>
      <c r="AEX337" s="267"/>
      <c r="AEY337" s="267"/>
      <c r="AEZ337" s="267"/>
      <c r="AFA337" s="267"/>
      <c r="AFB337" s="267"/>
      <c r="AFC337" s="267"/>
      <c r="AFD337" s="267"/>
      <c r="AFE337" s="267"/>
      <c r="AFF337" s="267"/>
      <c r="AFG337" s="267"/>
      <c r="AFH337" s="267"/>
      <c r="AFI337" s="267"/>
      <c r="AFJ337" s="267"/>
      <c r="AFK337" s="267"/>
      <c r="AFL337" s="267"/>
      <c r="AFM337" s="267"/>
      <c r="AFN337" s="267"/>
      <c r="AFO337" s="267"/>
      <c r="AFP337" s="267"/>
      <c r="AFQ337" s="267"/>
      <c r="AFR337" s="267"/>
      <c r="AFS337" s="267"/>
      <c r="AFT337" s="267"/>
      <c r="AFU337" s="267"/>
      <c r="AFV337" s="267"/>
      <c r="AFW337" s="267"/>
      <c r="AFX337" s="267"/>
      <c r="AFY337" s="267"/>
      <c r="AFZ337" s="267"/>
      <c r="AGA337" s="267"/>
      <c r="AGB337" s="267"/>
      <c r="AGC337" s="267"/>
      <c r="AGD337" s="267"/>
      <c r="AGE337" s="267"/>
      <c r="AGF337" s="267"/>
      <c r="AGG337" s="267"/>
      <c r="AGH337" s="267"/>
      <c r="AGI337" s="267"/>
      <c r="AGJ337" s="267"/>
      <c r="AGK337" s="267"/>
      <c r="AGL337" s="267"/>
      <c r="AGM337" s="267"/>
      <c r="AGN337" s="267"/>
      <c r="AGO337" s="267"/>
      <c r="AGP337" s="267"/>
      <c r="AGQ337" s="267"/>
      <c r="AGR337" s="267"/>
      <c r="AGS337" s="267"/>
      <c r="AGT337" s="267"/>
      <c r="AGU337" s="267"/>
      <c r="AGV337" s="267"/>
      <c r="AGW337" s="267"/>
      <c r="AGX337" s="267"/>
      <c r="AGY337" s="267"/>
      <c r="AGZ337" s="267"/>
      <c r="AHA337" s="267"/>
      <c r="AHB337" s="267"/>
      <c r="AHC337" s="267"/>
      <c r="AHD337" s="267"/>
      <c r="AHE337" s="267"/>
      <c r="AHF337" s="267"/>
      <c r="AHG337" s="267"/>
      <c r="AHH337" s="267"/>
      <c r="AHI337" s="267"/>
      <c r="AHJ337" s="267"/>
      <c r="AHK337" s="267"/>
      <c r="AHL337" s="267"/>
      <c r="AHM337" s="267"/>
      <c r="AHN337" s="267"/>
      <c r="AHO337" s="267"/>
      <c r="AHP337" s="267"/>
      <c r="AHQ337" s="267"/>
      <c r="AHR337" s="267"/>
      <c r="AHS337" s="267"/>
      <c r="AHT337" s="267"/>
      <c r="AHU337" s="267"/>
      <c r="AHV337" s="267"/>
      <c r="AHW337" s="267"/>
      <c r="AHX337" s="267"/>
      <c r="AHY337" s="267"/>
      <c r="AHZ337" s="267"/>
      <c r="AIA337" s="267"/>
      <c r="AIB337" s="267"/>
      <c r="AIC337" s="267"/>
      <c r="AID337" s="267"/>
      <c r="AIE337" s="267"/>
      <c r="AIF337" s="267"/>
      <c r="AIG337" s="267"/>
      <c r="AIH337" s="267"/>
      <c r="AII337" s="267"/>
      <c r="AIJ337" s="267"/>
      <c r="AIK337" s="267"/>
      <c r="AIL337" s="267"/>
      <c r="AIM337" s="267"/>
      <c r="AIN337" s="267"/>
      <c r="AIO337" s="267"/>
      <c r="AIP337" s="267"/>
      <c r="AIQ337" s="267"/>
      <c r="AIR337" s="267"/>
      <c r="AIS337" s="267"/>
      <c r="AIT337" s="267"/>
      <c r="AIU337" s="267"/>
      <c r="AIV337" s="267"/>
      <c r="AIW337" s="267"/>
      <c r="AIX337" s="267"/>
      <c r="AIY337" s="267"/>
      <c r="AIZ337" s="267"/>
      <c r="AJA337" s="267"/>
      <c r="AJB337" s="267"/>
      <c r="AJC337" s="267"/>
      <c r="AJD337" s="267"/>
      <c r="AJE337" s="267"/>
      <c r="AJF337" s="267"/>
      <c r="AJG337" s="267"/>
      <c r="AJH337" s="267"/>
      <c r="AJI337" s="267"/>
      <c r="AJJ337" s="267"/>
      <c r="AJK337" s="267"/>
      <c r="AJL337" s="267"/>
      <c r="AJM337" s="267"/>
      <c r="AJN337" s="267"/>
      <c r="AJO337" s="267"/>
      <c r="AJP337" s="267"/>
      <c r="AJQ337" s="267"/>
      <c r="AJR337" s="267"/>
      <c r="AJS337" s="267"/>
      <c r="AJT337" s="267"/>
      <c r="AJU337" s="267"/>
      <c r="AJV337" s="267"/>
      <c r="AJW337" s="267"/>
      <c r="AJX337" s="267"/>
      <c r="AJY337" s="267"/>
      <c r="AJZ337" s="267"/>
      <c r="AKA337" s="267"/>
      <c r="AKB337" s="267"/>
      <c r="AKC337" s="267"/>
      <c r="AKD337" s="267"/>
      <c r="AKE337" s="267"/>
      <c r="AKF337" s="267"/>
      <c r="AKG337" s="267"/>
      <c r="AKH337" s="267"/>
      <c r="AKI337" s="267"/>
      <c r="AKJ337" s="267"/>
      <c r="AKK337" s="267"/>
      <c r="AKL337" s="267"/>
      <c r="AKM337" s="267"/>
      <c r="AKN337" s="267"/>
      <c r="AKO337" s="267"/>
      <c r="AKP337" s="267"/>
      <c r="AKQ337" s="267"/>
      <c r="AKR337" s="267"/>
      <c r="AKS337" s="267"/>
      <c r="AKT337" s="267"/>
      <c r="AKU337" s="267"/>
      <c r="AKV337" s="267"/>
      <c r="AKW337" s="267"/>
      <c r="AKX337" s="267"/>
      <c r="AKY337" s="267"/>
      <c r="AKZ337" s="267"/>
      <c r="ALA337" s="267"/>
      <c r="ALB337" s="267"/>
      <c r="ALC337" s="267"/>
      <c r="ALD337" s="267"/>
      <c r="ALE337" s="267"/>
      <c r="ALF337" s="267"/>
      <c r="ALG337" s="267"/>
      <c r="ALH337" s="267"/>
      <c r="ALI337" s="267"/>
      <c r="ALJ337" s="267"/>
      <c r="ALK337" s="267"/>
      <c r="ALL337" s="267"/>
      <c r="ALM337" s="267"/>
      <c r="ALN337" s="267"/>
      <c r="ALO337" s="267"/>
      <c r="ALP337" s="267"/>
      <c r="ALQ337" s="267"/>
      <c r="ALR337" s="267"/>
      <c r="ALS337" s="267"/>
      <c r="ALT337" s="267"/>
      <c r="ALU337" s="267"/>
      <c r="ALV337" s="267"/>
      <c r="ALW337" s="267"/>
      <c r="ALX337" s="267"/>
      <c r="ALY337" s="267"/>
      <c r="ALZ337" s="267"/>
      <c r="AMA337" s="267"/>
      <c r="AMB337" s="267"/>
      <c r="AMC337" s="267"/>
      <c r="AMD337" s="267"/>
      <c r="AME337" s="267"/>
      <c r="AMF337" s="267"/>
      <c r="AMG337" s="267"/>
      <c r="AMH337" s="267"/>
    </row>
    <row r="338" spans="1:1024" s="239" customFormat="1" ht="12.75">
      <c r="A338" s="1012" t="s">
        <v>2606</v>
      </c>
      <c r="B338" s="1007" t="s">
        <v>8463</v>
      </c>
      <c r="C338" s="1047">
        <v>17244257639.59</v>
      </c>
      <c r="D338" s="1047">
        <v>-2139352158.5799999</v>
      </c>
      <c r="E338" s="1047">
        <v>15104905481.01</v>
      </c>
      <c r="F338" s="1047">
        <v>0</v>
      </c>
      <c r="G338" s="1047">
        <v>15104905481.01</v>
      </c>
      <c r="H338" s="1054">
        <f t="shared" si="5"/>
        <v>0</v>
      </c>
      <c r="I338" s="1007"/>
      <c r="J338" s="267"/>
      <c r="K338" s="267"/>
      <c r="L338" s="267"/>
      <c r="M338" s="267"/>
      <c r="N338" s="267"/>
      <c r="O338" s="267"/>
      <c r="P338" s="267"/>
      <c r="Q338" s="267"/>
      <c r="R338" s="267"/>
      <c r="S338" s="267"/>
      <c r="T338" s="267"/>
      <c r="U338" s="267"/>
      <c r="V338" s="267"/>
      <c r="W338" s="267"/>
      <c r="X338" s="267"/>
      <c r="Y338" s="267"/>
      <c r="Z338" s="267"/>
      <c r="AA338" s="267"/>
      <c r="AB338" s="267"/>
      <c r="AC338" s="267"/>
      <c r="AD338" s="267"/>
      <c r="AE338" s="267"/>
      <c r="AF338" s="267"/>
      <c r="AG338" s="267"/>
      <c r="AH338" s="267"/>
      <c r="AI338" s="267"/>
      <c r="AJ338" s="267"/>
      <c r="AK338" s="267"/>
      <c r="AL338" s="267"/>
      <c r="AM338" s="267"/>
      <c r="AN338" s="267"/>
      <c r="AO338" s="267"/>
      <c r="AP338" s="267"/>
      <c r="AQ338" s="267"/>
      <c r="AR338" s="267"/>
      <c r="AS338" s="267"/>
      <c r="AT338" s="267"/>
      <c r="AU338" s="267"/>
      <c r="AV338" s="267"/>
      <c r="AW338" s="267"/>
      <c r="AX338" s="267"/>
      <c r="AY338" s="267"/>
      <c r="AZ338" s="267"/>
      <c r="BA338" s="267"/>
      <c r="BB338" s="267"/>
      <c r="BC338" s="267"/>
      <c r="BD338" s="267"/>
      <c r="BE338" s="267"/>
      <c r="BF338" s="267"/>
      <c r="BG338" s="267"/>
      <c r="BH338" s="267"/>
      <c r="BI338" s="267"/>
      <c r="BJ338" s="267"/>
      <c r="BK338" s="267"/>
      <c r="BL338" s="267"/>
      <c r="BM338" s="267"/>
      <c r="BN338" s="267"/>
      <c r="BO338" s="267"/>
      <c r="BP338" s="267"/>
      <c r="BQ338" s="267"/>
      <c r="BR338" s="267"/>
      <c r="BS338" s="267"/>
      <c r="BT338" s="267"/>
      <c r="BU338" s="267"/>
      <c r="BV338" s="267"/>
      <c r="BW338" s="267"/>
      <c r="BX338" s="267"/>
      <c r="BY338" s="267"/>
      <c r="BZ338" s="267"/>
      <c r="CA338" s="267"/>
      <c r="CB338" s="267"/>
      <c r="CC338" s="267"/>
      <c r="CD338" s="267"/>
      <c r="CE338" s="267"/>
      <c r="CF338" s="267"/>
      <c r="CG338" s="267"/>
      <c r="CH338" s="267"/>
      <c r="CI338" s="267"/>
      <c r="CJ338" s="267"/>
      <c r="CK338" s="267"/>
      <c r="CL338" s="267"/>
      <c r="CM338" s="267"/>
      <c r="CN338" s="267"/>
      <c r="CO338" s="267"/>
      <c r="CP338" s="267"/>
      <c r="CQ338" s="267"/>
      <c r="CR338" s="267"/>
      <c r="CS338" s="267"/>
      <c r="CT338" s="267"/>
      <c r="CU338" s="267"/>
      <c r="CV338" s="267"/>
      <c r="CW338" s="267"/>
      <c r="CX338" s="267"/>
      <c r="CY338" s="267"/>
      <c r="CZ338" s="267"/>
      <c r="DA338" s="267"/>
      <c r="DB338" s="267"/>
      <c r="DC338" s="267"/>
      <c r="DD338" s="267"/>
      <c r="DE338" s="267"/>
      <c r="DF338" s="267"/>
      <c r="DG338" s="267"/>
      <c r="DH338" s="267"/>
      <c r="DI338" s="267"/>
      <c r="DJ338" s="267"/>
      <c r="DK338" s="267"/>
      <c r="DL338" s="267"/>
      <c r="DM338" s="267"/>
      <c r="DN338" s="267"/>
      <c r="DO338" s="267"/>
      <c r="DP338" s="267"/>
      <c r="DQ338" s="267"/>
      <c r="DR338" s="267"/>
      <c r="DS338" s="267"/>
      <c r="DT338" s="267"/>
      <c r="DU338" s="267"/>
      <c r="DV338" s="267"/>
      <c r="DW338" s="267"/>
      <c r="DX338" s="267"/>
      <c r="DY338" s="267"/>
      <c r="DZ338" s="267"/>
      <c r="EA338" s="267"/>
      <c r="EB338" s="267"/>
      <c r="EC338" s="267"/>
      <c r="ED338" s="267"/>
      <c r="EE338" s="267"/>
      <c r="EF338" s="267"/>
      <c r="EG338" s="267"/>
      <c r="EH338" s="267"/>
      <c r="EI338" s="267"/>
      <c r="EJ338" s="267"/>
      <c r="EK338" s="267"/>
      <c r="EL338" s="267"/>
      <c r="EM338" s="267"/>
      <c r="EN338" s="267"/>
      <c r="EO338" s="267"/>
      <c r="EP338" s="267"/>
      <c r="EQ338" s="267"/>
      <c r="ER338" s="267"/>
      <c r="ES338" s="267"/>
      <c r="ET338" s="267"/>
      <c r="EU338" s="267"/>
      <c r="EV338" s="267"/>
      <c r="EW338" s="267"/>
      <c r="EX338" s="267"/>
      <c r="EY338" s="267"/>
      <c r="EZ338" s="267"/>
      <c r="FA338" s="267"/>
      <c r="FB338" s="267"/>
      <c r="FC338" s="267"/>
      <c r="FD338" s="267"/>
      <c r="FE338" s="267"/>
      <c r="FF338" s="267"/>
      <c r="FG338" s="267"/>
      <c r="FH338" s="267"/>
      <c r="FI338" s="267"/>
      <c r="FJ338" s="267"/>
      <c r="FK338" s="267"/>
      <c r="FL338" s="267"/>
      <c r="FM338" s="267"/>
      <c r="FN338" s="267"/>
      <c r="FO338" s="267"/>
      <c r="FP338" s="267"/>
      <c r="FQ338" s="267"/>
      <c r="FR338" s="267"/>
      <c r="FS338" s="267"/>
      <c r="FT338" s="267"/>
      <c r="FU338" s="267"/>
      <c r="FV338" s="267"/>
      <c r="FW338" s="267"/>
      <c r="FX338" s="267"/>
      <c r="FY338" s="267"/>
      <c r="FZ338" s="267"/>
      <c r="GA338" s="267"/>
      <c r="GB338" s="267"/>
      <c r="GC338" s="267"/>
      <c r="GD338" s="267"/>
      <c r="GE338" s="267"/>
      <c r="GF338" s="267"/>
      <c r="GG338" s="267"/>
      <c r="GH338" s="267"/>
      <c r="GI338" s="267"/>
      <c r="GJ338" s="267"/>
      <c r="GK338" s="267"/>
      <c r="GL338" s="267"/>
      <c r="GM338" s="267"/>
      <c r="GN338" s="267"/>
      <c r="GO338" s="267"/>
      <c r="GP338" s="267"/>
      <c r="GQ338" s="267"/>
      <c r="GR338" s="267"/>
      <c r="GS338" s="267"/>
      <c r="GT338" s="267"/>
      <c r="GU338" s="267"/>
      <c r="GV338" s="267"/>
      <c r="GW338" s="267"/>
      <c r="GX338" s="267"/>
      <c r="GY338" s="267"/>
      <c r="GZ338" s="267"/>
      <c r="HA338" s="267"/>
      <c r="HB338" s="267"/>
      <c r="HC338" s="267"/>
      <c r="HD338" s="267"/>
      <c r="HE338" s="267"/>
      <c r="HF338" s="267"/>
      <c r="HG338" s="267"/>
      <c r="HH338" s="267"/>
      <c r="HI338" s="267"/>
      <c r="HJ338" s="267"/>
      <c r="HK338" s="267"/>
      <c r="HL338" s="267"/>
      <c r="HM338" s="267"/>
      <c r="HN338" s="267"/>
      <c r="HO338" s="267"/>
      <c r="HP338" s="267"/>
      <c r="HQ338" s="267"/>
      <c r="HR338" s="267"/>
      <c r="HS338" s="267"/>
      <c r="HT338" s="267"/>
      <c r="HU338" s="267"/>
      <c r="HV338" s="267"/>
      <c r="HW338" s="267"/>
      <c r="HX338" s="267"/>
      <c r="HY338" s="267"/>
      <c r="HZ338" s="267"/>
      <c r="IA338" s="267"/>
      <c r="IB338" s="267"/>
      <c r="IC338" s="267"/>
      <c r="ID338" s="267"/>
      <c r="IE338" s="267"/>
      <c r="IF338" s="267"/>
      <c r="IG338" s="267"/>
      <c r="IH338" s="267"/>
      <c r="II338" s="267"/>
      <c r="IJ338" s="267"/>
      <c r="IK338" s="267"/>
      <c r="IL338" s="267"/>
      <c r="IM338" s="267"/>
      <c r="IN338" s="267"/>
      <c r="IO338" s="267"/>
      <c r="IP338" s="267"/>
      <c r="IQ338" s="267"/>
      <c r="IR338" s="267"/>
      <c r="IS338" s="267"/>
      <c r="IT338" s="267"/>
      <c r="IU338" s="267"/>
      <c r="IV338" s="267"/>
      <c r="IW338" s="267"/>
      <c r="IX338" s="267"/>
      <c r="IY338" s="267"/>
      <c r="IZ338" s="267"/>
      <c r="JA338" s="267"/>
      <c r="JB338" s="267"/>
      <c r="JC338" s="267"/>
      <c r="JD338" s="267"/>
      <c r="JE338" s="267"/>
      <c r="JF338" s="267"/>
      <c r="JG338" s="267"/>
      <c r="JH338" s="267"/>
      <c r="JI338" s="267"/>
      <c r="JJ338" s="267"/>
      <c r="JK338" s="267"/>
      <c r="JL338" s="267"/>
      <c r="JM338" s="267"/>
      <c r="JN338" s="267"/>
      <c r="JO338" s="267"/>
      <c r="JP338" s="267"/>
      <c r="JQ338" s="267"/>
      <c r="JR338" s="267"/>
      <c r="JS338" s="267"/>
      <c r="JT338" s="267"/>
      <c r="JU338" s="267"/>
      <c r="JV338" s="267"/>
      <c r="JW338" s="267"/>
      <c r="JX338" s="267"/>
      <c r="JY338" s="267"/>
      <c r="JZ338" s="267"/>
      <c r="KA338" s="267"/>
      <c r="KB338" s="267"/>
      <c r="KC338" s="267"/>
      <c r="KD338" s="267"/>
      <c r="KE338" s="267"/>
      <c r="KF338" s="267"/>
      <c r="KG338" s="267"/>
      <c r="KH338" s="267"/>
      <c r="KI338" s="267"/>
      <c r="KJ338" s="267"/>
      <c r="KK338" s="267"/>
      <c r="KL338" s="267"/>
      <c r="KM338" s="267"/>
      <c r="KN338" s="267"/>
      <c r="KO338" s="267"/>
      <c r="KP338" s="267"/>
      <c r="KQ338" s="267"/>
      <c r="KR338" s="267"/>
      <c r="KS338" s="267"/>
      <c r="KT338" s="267"/>
      <c r="KU338" s="267"/>
      <c r="KV338" s="267"/>
      <c r="KW338" s="267"/>
      <c r="KX338" s="267"/>
      <c r="KY338" s="267"/>
      <c r="KZ338" s="267"/>
      <c r="LA338" s="267"/>
      <c r="LB338" s="267"/>
      <c r="LC338" s="267"/>
      <c r="LD338" s="267"/>
      <c r="LE338" s="267"/>
      <c r="LF338" s="267"/>
      <c r="LG338" s="267"/>
      <c r="LH338" s="267"/>
      <c r="LI338" s="267"/>
      <c r="LJ338" s="267"/>
      <c r="LK338" s="267"/>
      <c r="LL338" s="267"/>
      <c r="LM338" s="267"/>
      <c r="LN338" s="267"/>
      <c r="LO338" s="267"/>
      <c r="LP338" s="267"/>
      <c r="LQ338" s="267"/>
      <c r="LR338" s="267"/>
      <c r="LS338" s="267"/>
      <c r="LT338" s="267"/>
      <c r="LU338" s="267"/>
      <c r="LV338" s="267"/>
      <c r="LW338" s="267"/>
      <c r="LX338" s="267"/>
      <c r="LY338" s="267"/>
      <c r="LZ338" s="267"/>
      <c r="MA338" s="267"/>
      <c r="MB338" s="267"/>
      <c r="MC338" s="267"/>
      <c r="MD338" s="267"/>
      <c r="ME338" s="267"/>
      <c r="MF338" s="267"/>
      <c r="MG338" s="267"/>
      <c r="MH338" s="267"/>
      <c r="MI338" s="267"/>
      <c r="MJ338" s="267"/>
      <c r="MK338" s="267"/>
      <c r="ML338" s="267"/>
      <c r="MM338" s="267"/>
      <c r="MN338" s="267"/>
      <c r="MO338" s="267"/>
      <c r="MP338" s="267"/>
      <c r="MQ338" s="267"/>
      <c r="MR338" s="267"/>
      <c r="MS338" s="267"/>
      <c r="MT338" s="267"/>
      <c r="MU338" s="267"/>
      <c r="MV338" s="267"/>
      <c r="MW338" s="267"/>
      <c r="MX338" s="267"/>
      <c r="MY338" s="267"/>
      <c r="MZ338" s="267"/>
      <c r="NA338" s="267"/>
      <c r="NB338" s="267"/>
      <c r="NC338" s="267"/>
      <c r="ND338" s="267"/>
      <c r="NE338" s="267"/>
      <c r="NF338" s="267"/>
      <c r="NG338" s="267"/>
      <c r="NH338" s="267"/>
      <c r="NI338" s="267"/>
      <c r="NJ338" s="267"/>
      <c r="NK338" s="267"/>
      <c r="NL338" s="267"/>
      <c r="NM338" s="267"/>
      <c r="NN338" s="267"/>
      <c r="NO338" s="267"/>
      <c r="NP338" s="267"/>
      <c r="NQ338" s="267"/>
      <c r="NR338" s="267"/>
      <c r="NS338" s="267"/>
      <c r="NT338" s="267"/>
      <c r="NU338" s="267"/>
      <c r="NV338" s="267"/>
      <c r="NW338" s="267"/>
      <c r="NX338" s="267"/>
      <c r="NY338" s="267"/>
      <c r="NZ338" s="267"/>
      <c r="OA338" s="267"/>
      <c r="OB338" s="267"/>
      <c r="OC338" s="267"/>
      <c r="OD338" s="267"/>
      <c r="OE338" s="267"/>
      <c r="OF338" s="267"/>
      <c r="OG338" s="267"/>
      <c r="OH338" s="267"/>
      <c r="OI338" s="267"/>
      <c r="OJ338" s="267"/>
      <c r="OK338" s="267"/>
      <c r="OL338" s="267"/>
      <c r="OM338" s="267"/>
      <c r="ON338" s="267"/>
      <c r="OO338" s="267"/>
      <c r="OP338" s="267"/>
      <c r="OQ338" s="267"/>
      <c r="OR338" s="267"/>
      <c r="OS338" s="267"/>
      <c r="OT338" s="267"/>
      <c r="OU338" s="267"/>
      <c r="OV338" s="267"/>
      <c r="OW338" s="267"/>
      <c r="OX338" s="267"/>
      <c r="OY338" s="267"/>
      <c r="OZ338" s="267"/>
      <c r="PA338" s="267"/>
      <c r="PB338" s="267"/>
      <c r="PC338" s="267"/>
      <c r="PD338" s="267"/>
      <c r="PE338" s="267"/>
      <c r="PF338" s="267"/>
      <c r="PG338" s="267"/>
      <c r="PH338" s="267"/>
      <c r="PI338" s="267"/>
      <c r="PJ338" s="267"/>
      <c r="PK338" s="267"/>
      <c r="PL338" s="267"/>
      <c r="PM338" s="267"/>
      <c r="PN338" s="267"/>
      <c r="PO338" s="267"/>
      <c r="PP338" s="267"/>
      <c r="PQ338" s="267"/>
      <c r="PR338" s="267"/>
      <c r="PS338" s="267"/>
      <c r="PT338" s="267"/>
      <c r="PU338" s="267"/>
      <c r="PV338" s="267"/>
      <c r="PW338" s="267"/>
      <c r="PX338" s="267"/>
      <c r="PY338" s="267"/>
      <c r="PZ338" s="267"/>
      <c r="QA338" s="267"/>
      <c r="QB338" s="267"/>
      <c r="QC338" s="267"/>
      <c r="QD338" s="267"/>
      <c r="QE338" s="267"/>
      <c r="QF338" s="267"/>
      <c r="QG338" s="267"/>
      <c r="QH338" s="267"/>
      <c r="QI338" s="267"/>
      <c r="QJ338" s="267"/>
      <c r="QK338" s="267"/>
      <c r="QL338" s="267"/>
      <c r="QM338" s="267"/>
      <c r="QN338" s="267"/>
      <c r="QO338" s="267"/>
      <c r="QP338" s="267"/>
      <c r="QQ338" s="267"/>
      <c r="QR338" s="267"/>
      <c r="QS338" s="267"/>
      <c r="QT338" s="267"/>
      <c r="QU338" s="267"/>
      <c r="QV338" s="267"/>
      <c r="QW338" s="267"/>
      <c r="QX338" s="267"/>
      <c r="QY338" s="267"/>
      <c r="QZ338" s="267"/>
      <c r="RA338" s="267"/>
      <c r="RB338" s="267"/>
      <c r="RC338" s="267"/>
      <c r="RD338" s="267"/>
      <c r="RE338" s="267"/>
      <c r="RF338" s="267"/>
      <c r="RG338" s="267"/>
      <c r="RH338" s="267"/>
      <c r="RI338" s="267"/>
      <c r="RJ338" s="267"/>
      <c r="RK338" s="267"/>
      <c r="RL338" s="267"/>
      <c r="RM338" s="267"/>
      <c r="RN338" s="267"/>
      <c r="RO338" s="267"/>
      <c r="RP338" s="267"/>
      <c r="RQ338" s="267"/>
      <c r="RR338" s="267"/>
      <c r="RS338" s="267"/>
      <c r="RT338" s="267"/>
      <c r="RU338" s="267"/>
      <c r="RV338" s="267"/>
      <c r="RW338" s="267"/>
      <c r="RX338" s="267"/>
      <c r="RY338" s="267"/>
      <c r="RZ338" s="267"/>
      <c r="SA338" s="267"/>
      <c r="SB338" s="267"/>
      <c r="SC338" s="267"/>
      <c r="SD338" s="267"/>
      <c r="SE338" s="267"/>
      <c r="SF338" s="267"/>
      <c r="SG338" s="267"/>
      <c r="SH338" s="267"/>
      <c r="SI338" s="267"/>
      <c r="SJ338" s="267"/>
      <c r="SK338" s="267"/>
      <c r="SL338" s="267"/>
      <c r="SM338" s="267"/>
      <c r="SN338" s="267"/>
      <c r="SO338" s="267"/>
      <c r="SP338" s="267"/>
      <c r="SQ338" s="267"/>
      <c r="SR338" s="267"/>
      <c r="SS338" s="267"/>
      <c r="ST338" s="267"/>
      <c r="SU338" s="267"/>
      <c r="SV338" s="267"/>
      <c r="SW338" s="267"/>
      <c r="SX338" s="267"/>
      <c r="SY338" s="267"/>
      <c r="SZ338" s="267"/>
      <c r="TA338" s="267"/>
      <c r="TB338" s="267"/>
      <c r="TC338" s="267"/>
      <c r="TD338" s="267"/>
      <c r="TE338" s="267"/>
      <c r="TF338" s="267"/>
      <c r="TG338" s="267"/>
      <c r="TH338" s="267"/>
      <c r="TI338" s="267"/>
      <c r="TJ338" s="267"/>
      <c r="TK338" s="267"/>
      <c r="TL338" s="267"/>
      <c r="TM338" s="267"/>
      <c r="TN338" s="267"/>
      <c r="TO338" s="267"/>
      <c r="TP338" s="267"/>
      <c r="TQ338" s="267"/>
      <c r="TR338" s="267"/>
      <c r="TS338" s="267"/>
      <c r="TT338" s="267"/>
      <c r="TU338" s="267"/>
      <c r="TV338" s="267"/>
      <c r="TW338" s="267"/>
      <c r="TX338" s="267"/>
      <c r="TY338" s="267"/>
      <c r="TZ338" s="267"/>
      <c r="UA338" s="267"/>
      <c r="UB338" s="267"/>
      <c r="UC338" s="267"/>
      <c r="UD338" s="267"/>
      <c r="UE338" s="267"/>
      <c r="UF338" s="267"/>
      <c r="UG338" s="267"/>
      <c r="UH338" s="267"/>
      <c r="UI338" s="267"/>
      <c r="UJ338" s="267"/>
      <c r="UK338" s="267"/>
      <c r="UL338" s="267"/>
      <c r="UM338" s="267"/>
      <c r="UN338" s="267"/>
      <c r="UO338" s="267"/>
      <c r="UP338" s="267"/>
      <c r="UQ338" s="267"/>
      <c r="UR338" s="267"/>
      <c r="US338" s="267"/>
      <c r="UT338" s="267"/>
      <c r="UU338" s="267"/>
      <c r="UV338" s="267"/>
      <c r="UW338" s="267"/>
      <c r="UX338" s="267"/>
      <c r="UY338" s="267"/>
      <c r="UZ338" s="267"/>
      <c r="VA338" s="267"/>
      <c r="VB338" s="267"/>
      <c r="VC338" s="267"/>
      <c r="VD338" s="267"/>
      <c r="VE338" s="267"/>
      <c r="VF338" s="267"/>
      <c r="VG338" s="267"/>
      <c r="VH338" s="267"/>
      <c r="VI338" s="267"/>
      <c r="VJ338" s="267"/>
      <c r="VK338" s="267"/>
      <c r="VL338" s="267"/>
      <c r="VM338" s="267"/>
      <c r="VN338" s="267"/>
      <c r="VO338" s="267"/>
      <c r="VP338" s="267"/>
      <c r="VQ338" s="267"/>
      <c r="VR338" s="267"/>
      <c r="VS338" s="267"/>
      <c r="VT338" s="267"/>
      <c r="VU338" s="267"/>
      <c r="VV338" s="267"/>
      <c r="VW338" s="267"/>
      <c r="VX338" s="267"/>
      <c r="VY338" s="267"/>
      <c r="VZ338" s="267"/>
      <c r="WA338" s="267"/>
      <c r="WB338" s="267"/>
      <c r="WC338" s="267"/>
      <c r="WD338" s="267"/>
      <c r="WE338" s="267"/>
      <c r="WF338" s="267"/>
      <c r="WG338" s="267"/>
      <c r="WH338" s="267"/>
      <c r="WI338" s="267"/>
      <c r="WJ338" s="267"/>
      <c r="WK338" s="267"/>
      <c r="WL338" s="267"/>
      <c r="WM338" s="267"/>
      <c r="WN338" s="267"/>
      <c r="WO338" s="267"/>
      <c r="WP338" s="267"/>
      <c r="WQ338" s="267"/>
      <c r="WR338" s="267"/>
      <c r="WS338" s="267"/>
      <c r="WT338" s="267"/>
      <c r="WU338" s="267"/>
      <c r="WV338" s="267"/>
      <c r="WW338" s="267"/>
      <c r="WX338" s="267"/>
      <c r="WY338" s="267"/>
      <c r="WZ338" s="267"/>
      <c r="XA338" s="267"/>
      <c r="XB338" s="267"/>
      <c r="XC338" s="267"/>
      <c r="XD338" s="267"/>
      <c r="XE338" s="267"/>
      <c r="XF338" s="267"/>
      <c r="XG338" s="267"/>
      <c r="XH338" s="267"/>
      <c r="XI338" s="267"/>
      <c r="XJ338" s="267"/>
      <c r="XK338" s="267"/>
      <c r="XL338" s="267"/>
      <c r="XM338" s="267"/>
      <c r="XN338" s="267"/>
      <c r="XO338" s="267"/>
      <c r="XP338" s="267"/>
      <c r="XQ338" s="267"/>
      <c r="XR338" s="267"/>
      <c r="XS338" s="267"/>
      <c r="XT338" s="267"/>
      <c r="XU338" s="267"/>
      <c r="XV338" s="267"/>
      <c r="XW338" s="267"/>
      <c r="XX338" s="267"/>
      <c r="XY338" s="267"/>
      <c r="XZ338" s="267"/>
      <c r="YA338" s="267"/>
      <c r="YB338" s="267"/>
      <c r="YC338" s="267"/>
      <c r="YD338" s="267"/>
      <c r="YE338" s="267"/>
      <c r="YF338" s="267"/>
      <c r="YG338" s="267"/>
      <c r="YH338" s="267"/>
      <c r="YI338" s="267"/>
      <c r="YJ338" s="267"/>
      <c r="YK338" s="267"/>
      <c r="YL338" s="267"/>
      <c r="YM338" s="267"/>
      <c r="YN338" s="267"/>
      <c r="YO338" s="267"/>
      <c r="YP338" s="267"/>
      <c r="YQ338" s="267"/>
      <c r="YR338" s="267"/>
      <c r="YS338" s="267"/>
      <c r="YT338" s="267"/>
      <c r="YU338" s="267"/>
      <c r="YV338" s="267"/>
      <c r="YW338" s="267"/>
      <c r="YX338" s="267"/>
      <c r="YY338" s="267"/>
      <c r="YZ338" s="267"/>
      <c r="ZA338" s="267"/>
      <c r="ZB338" s="267"/>
      <c r="ZC338" s="267"/>
      <c r="ZD338" s="267"/>
      <c r="ZE338" s="267"/>
      <c r="ZF338" s="267"/>
      <c r="ZG338" s="267"/>
      <c r="ZH338" s="267"/>
      <c r="ZI338" s="267"/>
      <c r="ZJ338" s="267"/>
      <c r="ZK338" s="267"/>
      <c r="ZL338" s="267"/>
      <c r="ZM338" s="267"/>
      <c r="ZN338" s="267"/>
      <c r="ZO338" s="267"/>
      <c r="ZP338" s="267"/>
      <c r="ZQ338" s="267"/>
      <c r="ZR338" s="267"/>
      <c r="ZS338" s="267"/>
      <c r="ZT338" s="267"/>
      <c r="ZU338" s="267"/>
      <c r="ZV338" s="267"/>
      <c r="ZW338" s="267"/>
      <c r="ZX338" s="267"/>
      <c r="ZY338" s="267"/>
      <c r="ZZ338" s="267"/>
      <c r="AAA338" s="267"/>
      <c r="AAB338" s="267"/>
      <c r="AAC338" s="267"/>
      <c r="AAD338" s="267"/>
      <c r="AAE338" s="267"/>
      <c r="AAF338" s="267"/>
      <c r="AAG338" s="267"/>
      <c r="AAH338" s="267"/>
      <c r="AAI338" s="267"/>
      <c r="AAJ338" s="267"/>
      <c r="AAK338" s="267"/>
      <c r="AAL338" s="267"/>
      <c r="AAM338" s="267"/>
      <c r="AAN338" s="267"/>
      <c r="AAO338" s="267"/>
      <c r="AAP338" s="267"/>
      <c r="AAQ338" s="267"/>
      <c r="AAR338" s="267"/>
      <c r="AAS338" s="267"/>
      <c r="AAT338" s="267"/>
      <c r="AAU338" s="267"/>
      <c r="AAV338" s="267"/>
      <c r="AAW338" s="267"/>
      <c r="AAX338" s="267"/>
      <c r="AAY338" s="267"/>
      <c r="AAZ338" s="267"/>
      <c r="ABA338" s="267"/>
      <c r="ABB338" s="267"/>
      <c r="ABC338" s="267"/>
      <c r="ABD338" s="267"/>
      <c r="ABE338" s="267"/>
      <c r="ABF338" s="267"/>
      <c r="ABG338" s="267"/>
      <c r="ABH338" s="267"/>
      <c r="ABI338" s="267"/>
      <c r="ABJ338" s="267"/>
      <c r="ABK338" s="267"/>
      <c r="ABL338" s="267"/>
      <c r="ABM338" s="267"/>
      <c r="ABN338" s="267"/>
      <c r="ABO338" s="267"/>
      <c r="ABP338" s="267"/>
      <c r="ABQ338" s="267"/>
      <c r="ABR338" s="267"/>
      <c r="ABS338" s="267"/>
      <c r="ABT338" s="267"/>
      <c r="ABU338" s="267"/>
      <c r="ABV338" s="267"/>
      <c r="ABW338" s="267"/>
      <c r="ABX338" s="267"/>
      <c r="ABY338" s="267"/>
      <c r="ABZ338" s="267"/>
      <c r="ACA338" s="267"/>
      <c r="ACB338" s="267"/>
      <c r="ACC338" s="267"/>
      <c r="ACD338" s="267"/>
      <c r="ACE338" s="267"/>
      <c r="ACF338" s="267"/>
      <c r="ACG338" s="267"/>
      <c r="ACH338" s="267"/>
      <c r="ACI338" s="267"/>
      <c r="ACJ338" s="267"/>
      <c r="ACK338" s="267"/>
      <c r="ACL338" s="267"/>
      <c r="ACM338" s="267"/>
      <c r="ACN338" s="267"/>
      <c r="ACO338" s="267"/>
      <c r="ACP338" s="267"/>
      <c r="ACQ338" s="267"/>
      <c r="ACR338" s="267"/>
      <c r="ACS338" s="267"/>
      <c r="ACT338" s="267"/>
      <c r="ACU338" s="267"/>
      <c r="ACV338" s="267"/>
      <c r="ACW338" s="267"/>
      <c r="ACX338" s="267"/>
      <c r="ACY338" s="267"/>
      <c r="ACZ338" s="267"/>
      <c r="ADA338" s="267"/>
      <c r="ADB338" s="267"/>
      <c r="ADC338" s="267"/>
      <c r="ADD338" s="267"/>
      <c r="ADE338" s="267"/>
      <c r="ADF338" s="267"/>
      <c r="ADG338" s="267"/>
      <c r="ADH338" s="267"/>
      <c r="ADI338" s="267"/>
      <c r="ADJ338" s="267"/>
      <c r="ADK338" s="267"/>
      <c r="ADL338" s="267"/>
      <c r="ADM338" s="267"/>
      <c r="ADN338" s="267"/>
      <c r="ADO338" s="267"/>
      <c r="ADP338" s="267"/>
      <c r="ADQ338" s="267"/>
      <c r="ADR338" s="267"/>
      <c r="ADS338" s="267"/>
      <c r="ADT338" s="267"/>
      <c r="ADU338" s="267"/>
      <c r="ADV338" s="267"/>
      <c r="ADW338" s="267"/>
      <c r="ADX338" s="267"/>
      <c r="ADY338" s="267"/>
      <c r="ADZ338" s="267"/>
      <c r="AEA338" s="267"/>
      <c r="AEB338" s="267"/>
      <c r="AEC338" s="267"/>
      <c r="AED338" s="267"/>
      <c r="AEE338" s="267"/>
      <c r="AEF338" s="267"/>
      <c r="AEG338" s="267"/>
      <c r="AEH338" s="267"/>
      <c r="AEI338" s="267"/>
      <c r="AEJ338" s="267"/>
      <c r="AEK338" s="267"/>
      <c r="AEL338" s="267"/>
      <c r="AEM338" s="267"/>
      <c r="AEN338" s="267"/>
      <c r="AEO338" s="267"/>
      <c r="AEP338" s="267"/>
      <c r="AEQ338" s="267"/>
      <c r="AER338" s="267"/>
      <c r="AES338" s="267"/>
      <c r="AET338" s="267"/>
      <c r="AEU338" s="267"/>
      <c r="AEV338" s="267"/>
      <c r="AEW338" s="267"/>
      <c r="AEX338" s="267"/>
      <c r="AEY338" s="267"/>
      <c r="AEZ338" s="267"/>
      <c r="AFA338" s="267"/>
      <c r="AFB338" s="267"/>
      <c r="AFC338" s="267"/>
      <c r="AFD338" s="267"/>
      <c r="AFE338" s="267"/>
      <c r="AFF338" s="267"/>
      <c r="AFG338" s="267"/>
      <c r="AFH338" s="267"/>
      <c r="AFI338" s="267"/>
      <c r="AFJ338" s="267"/>
      <c r="AFK338" s="267"/>
      <c r="AFL338" s="267"/>
      <c r="AFM338" s="267"/>
      <c r="AFN338" s="267"/>
      <c r="AFO338" s="267"/>
      <c r="AFP338" s="267"/>
      <c r="AFQ338" s="267"/>
      <c r="AFR338" s="267"/>
      <c r="AFS338" s="267"/>
      <c r="AFT338" s="267"/>
      <c r="AFU338" s="267"/>
      <c r="AFV338" s="267"/>
      <c r="AFW338" s="267"/>
      <c r="AFX338" s="267"/>
      <c r="AFY338" s="267"/>
      <c r="AFZ338" s="267"/>
      <c r="AGA338" s="267"/>
      <c r="AGB338" s="267"/>
      <c r="AGC338" s="267"/>
      <c r="AGD338" s="267"/>
      <c r="AGE338" s="267"/>
      <c r="AGF338" s="267"/>
      <c r="AGG338" s="267"/>
      <c r="AGH338" s="267"/>
      <c r="AGI338" s="267"/>
      <c r="AGJ338" s="267"/>
      <c r="AGK338" s="267"/>
      <c r="AGL338" s="267"/>
      <c r="AGM338" s="267"/>
      <c r="AGN338" s="267"/>
      <c r="AGO338" s="267"/>
      <c r="AGP338" s="267"/>
      <c r="AGQ338" s="267"/>
      <c r="AGR338" s="267"/>
      <c r="AGS338" s="267"/>
      <c r="AGT338" s="267"/>
      <c r="AGU338" s="267"/>
      <c r="AGV338" s="267"/>
      <c r="AGW338" s="267"/>
      <c r="AGX338" s="267"/>
      <c r="AGY338" s="267"/>
      <c r="AGZ338" s="267"/>
      <c r="AHA338" s="267"/>
      <c r="AHB338" s="267"/>
      <c r="AHC338" s="267"/>
      <c r="AHD338" s="267"/>
      <c r="AHE338" s="267"/>
      <c r="AHF338" s="267"/>
      <c r="AHG338" s="267"/>
      <c r="AHH338" s="267"/>
      <c r="AHI338" s="267"/>
      <c r="AHJ338" s="267"/>
      <c r="AHK338" s="267"/>
      <c r="AHL338" s="267"/>
      <c r="AHM338" s="267"/>
      <c r="AHN338" s="267"/>
      <c r="AHO338" s="267"/>
      <c r="AHP338" s="267"/>
      <c r="AHQ338" s="267"/>
      <c r="AHR338" s="267"/>
      <c r="AHS338" s="267"/>
      <c r="AHT338" s="267"/>
      <c r="AHU338" s="267"/>
      <c r="AHV338" s="267"/>
      <c r="AHW338" s="267"/>
      <c r="AHX338" s="267"/>
      <c r="AHY338" s="267"/>
      <c r="AHZ338" s="267"/>
      <c r="AIA338" s="267"/>
      <c r="AIB338" s="267"/>
      <c r="AIC338" s="267"/>
      <c r="AID338" s="267"/>
      <c r="AIE338" s="267"/>
      <c r="AIF338" s="267"/>
      <c r="AIG338" s="267"/>
      <c r="AIH338" s="267"/>
      <c r="AII338" s="267"/>
      <c r="AIJ338" s="267"/>
      <c r="AIK338" s="267"/>
      <c r="AIL338" s="267"/>
      <c r="AIM338" s="267"/>
      <c r="AIN338" s="267"/>
      <c r="AIO338" s="267"/>
      <c r="AIP338" s="267"/>
      <c r="AIQ338" s="267"/>
      <c r="AIR338" s="267"/>
      <c r="AIS338" s="267"/>
      <c r="AIT338" s="267"/>
      <c r="AIU338" s="267"/>
      <c r="AIV338" s="267"/>
      <c r="AIW338" s="267"/>
      <c r="AIX338" s="267"/>
      <c r="AIY338" s="267"/>
      <c r="AIZ338" s="267"/>
      <c r="AJA338" s="267"/>
      <c r="AJB338" s="267"/>
      <c r="AJC338" s="267"/>
      <c r="AJD338" s="267"/>
      <c r="AJE338" s="267"/>
      <c r="AJF338" s="267"/>
      <c r="AJG338" s="267"/>
      <c r="AJH338" s="267"/>
      <c r="AJI338" s="267"/>
      <c r="AJJ338" s="267"/>
      <c r="AJK338" s="267"/>
      <c r="AJL338" s="267"/>
      <c r="AJM338" s="267"/>
      <c r="AJN338" s="267"/>
      <c r="AJO338" s="267"/>
      <c r="AJP338" s="267"/>
      <c r="AJQ338" s="267"/>
      <c r="AJR338" s="267"/>
      <c r="AJS338" s="267"/>
      <c r="AJT338" s="267"/>
      <c r="AJU338" s="267"/>
      <c r="AJV338" s="267"/>
      <c r="AJW338" s="267"/>
      <c r="AJX338" s="267"/>
      <c r="AJY338" s="267"/>
      <c r="AJZ338" s="267"/>
      <c r="AKA338" s="267"/>
      <c r="AKB338" s="267"/>
      <c r="AKC338" s="267"/>
      <c r="AKD338" s="267"/>
      <c r="AKE338" s="267"/>
      <c r="AKF338" s="267"/>
      <c r="AKG338" s="267"/>
      <c r="AKH338" s="267"/>
      <c r="AKI338" s="267"/>
      <c r="AKJ338" s="267"/>
      <c r="AKK338" s="267"/>
      <c r="AKL338" s="267"/>
      <c r="AKM338" s="267"/>
      <c r="AKN338" s="267"/>
      <c r="AKO338" s="267"/>
      <c r="AKP338" s="267"/>
      <c r="AKQ338" s="267"/>
      <c r="AKR338" s="267"/>
      <c r="AKS338" s="267"/>
      <c r="AKT338" s="267"/>
      <c r="AKU338" s="267"/>
      <c r="AKV338" s="267"/>
      <c r="AKW338" s="267"/>
      <c r="AKX338" s="267"/>
      <c r="AKY338" s="267"/>
      <c r="AKZ338" s="267"/>
      <c r="ALA338" s="267"/>
      <c r="ALB338" s="267"/>
      <c r="ALC338" s="267"/>
      <c r="ALD338" s="267"/>
      <c r="ALE338" s="267"/>
      <c r="ALF338" s="267"/>
      <c r="ALG338" s="267"/>
      <c r="ALH338" s="267"/>
      <c r="ALI338" s="267"/>
      <c r="ALJ338" s="267"/>
      <c r="ALK338" s="267"/>
      <c r="ALL338" s="267"/>
      <c r="ALM338" s="267"/>
      <c r="ALN338" s="267"/>
      <c r="ALO338" s="267"/>
      <c r="ALP338" s="267"/>
      <c r="ALQ338" s="267"/>
      <c r="ALR338" s="267"/>
      <c r="ALS338" s="267"/>
      <c r="ALT338" s="267"/>
      <c r="ALU338" s="267"/>
      <c r="ALV338" s="267"/>
      <c r="ALW338" s="267"/>
      <c r="ALX338" s="267"/>
      <c r="ALY338" s="267"/>
      <c r="ALZ338" s="267"/>
      <c r="AMA338" s="267"/>
      <c r="AMB338" s="267"/>
      <c r="AMC338" s="267"/>
      <c r="AMD338" s="267"/>
      <c r="AME338" s="267"/>
      <c r="AMF338" s="267"/>
      <c r="AMG338" s="267"/>
      <c r="AMH338" s="267"/>
    </row>
    <row r="339" spans="1:1024" s="239" customFormat="1" ht="12.75">
      <c r="A339" s="1055" t="s">
        <v>2607</v>
      </c>
      <c r="B339" s="1007" t="s">
        <v>8464</v>
      </c>
      <c r="C339" s="1047">
        <v>17244257639.59</v>
      </c>
      <c r="D339" s="1047">
        <v>-2139352158.5799999</v>
      </c>
      <c r="E339" s="1047">
        <v>15104905481.01</v>
      </c>
      <c r="F339" s="1047">
        <v>0</v>
      </c>
      <c r="G339" s="1047">
        <v>15104905481.01</v>
      </c>
      <c r="H339" s="1054">
        <f t="shared" si="5"/>
        <v>0</v>
      </c>
      <c r="I339" s="1007"/>
      <c r="J339" s="267"/>
      <c r="K339" s="267"/>
      <c r="L339" s="267"/>
      <c r="M339" s="267"/>
      <c r="N339" s="267"/>
      <c r="O339" s="267"/>
      <c r="P339" s="267"/>
      <c r="Q339" s="267"/>
      <c r="R339" s="267"/>
      <c r="S339" s="267"/>
      <c r="T339" s="267"/>
      <c r="U339" s="267"/>
      <c r="V339" s="267"/>
      <c r="W339" s="267"/>
      <c r="X339" s="267"/>
      <c r="Y339" s="267"/>
      <c r="Z339" s="267"/>
      <c r="AA339" s="267"/>
      <c r="AB339" s="267"/>
      <c r="AC339" s="267"/>
      <c r="AD339" s="267"/>
      <c r="AE339" s="267"/>
      <c r="AF339" s="267"/>
      <c r="AG339" s="267"/>
      <c r="AH339" s="267"/>
      <c r="AI339" s="267"/>
      <c r="AJ339" s="267"/>
      <c r="AK339" s="267"/>
      <c r="AL339" s="267"/>
      <c r="AM339" s="267"/>
      <c r="AN339" s="267"/>
      <c r="AO339" s="267"/>
      <c r="AP339" s="267"/>
      <c r="AQ339" s="267"/>
      <c r="AR339" s="267"/>
      <c r="AS339" s="267"/>
      <c r="AT339" s="267"/>
      <c r="AU339" s="267"/>
      <c r="AV339" s="267"/>
      <c r="AW339" s="267"/>
      <c r="AX339" s="267"/>
      <c r="AY339" s="267"/>
      <c r="AZ339" s="267"/>
      <c r="BA339" s="267"/>
      <c r="BB339" s="267"/>
      <c r="BC339" s="267"/>
      <c r="BD339" s="267"/>
      <c r="BE339" s="267"/>
      <c r="BF339" s="267"/>
      <c r="BG339" s="267"/>
      <c r="BH339" s="267"/>
      <c r="BI339" s="267"/>
      <c r="BJ339" s="267"/>
      <c r="BK339" s="267"/>
      <c r="BL339" s="267"/>
      <c r="BM339" s="267"/>
      <c r="BN339" s="267"/>
      <c r="BO339" s="267"/>
      <c r="BP339" s="267"/>
      <c r="BQ339" s="267"/>
      <c r="BR339" s="267"/>
      <c r="BS339" s="267"/>
      <c r="BT339" s="267"/>
      <c r="BU339" s="267"/>
      <c r="BV339" s="267"/>
      <c r="BW339" s="267"/>
      <c r="BX339" s="267"/>
      <c r="BY339" s="267"/>
      <c r="BZ339" s="267"/>
      <c r="CA339" s="267"/>
      <c r="CB339" s="267"/>
      <c r="CC339" s="267"/>
      <c r="CD339" s="267"/>
      <c r="CE339" s="267"/>
      <c r="CF339" s="267"/>
      <c r="CG339" s="267"/>
      <c r="CH339" s="267"/>
      <c r="CI339" s="267"/>
      <c r="CJ339" s="267"/>
      <c r="CK339" s="267"/>
      <c r="CL339" s="267"/>
      <c r="CM339" s="267"/>
      <c r="CN339" s="267"/>
      <c r="CO339" s="267"/>
      <c r="CP339" s="267"/>
      <c r="CQ339" s="267"/>
      <c r="CR339" s="267"/>
      <c r="CS339" s="267"/>
      <c r="CT339" s="267"/>
      <c r="CU339" s="267"/>
      <c r="CV339" s="267"/>
      <c r="CW339" s="267"/>
      <c r="CX339" s="267"/>
      <c r="CY339" s="267"/>
      <c r="CZ339" s="267"/>
      <c r="DA339" s="267"/>
      <c r="DB339" s="267"/>
      <c r="DC339" s="267"/>
      <c r="DD339" s="267"/>
      <c r="DE339" s="267"/>
      <c r="DF339" s="267"/>
      <c r="DG339" s="267"/>
      <c r="DH339" s="267"/>
      <c r="DI339" s="267"/>
      <c r="DJ339" s="267"/>
      <c r="DK339" s="267"/>
      <c r="DL339" s="267"/>
      <c r="DM339" s="267"/>
      <c r="DN339" s="267"/>
      <c r="DO339" s="267"/>
      <c r="DP339" s="267"/>
      <c r="DQ339" s="267"/>
      <c r="DR339" s="267"/>
      <c r="DS339" s="267"/>
      <c r="DT339" s="267"/>
      <c r="DU339" s="267"/>
      <c r="DV339" s="267"/>
      <c r="DW339" s="267"/>
      <c r="DX339" s="267"/>
      <c r="DY339" s="267"/>
      <c r="DZ339" s="267"/>
      <c r="EA339" s="267"/>
      <c r="EB339" s="267"/>
      <c r="EC339" s="267"/>
      <c r="ED339" s="267"/>
      <c r="EE339" s="267"/>
      <c r="EF339" s="267"/>
      <c r="EG339" s="267"/>
      <c r="EH339" s="267"/>
      <c r="EI339" s="267"/>
      <c r="EJ339" s="267"/>
      <c r="EK339" s="267"/>
      <c r="EL339" s="267"/>
      <c r="EM339" s="267"/>
      <c r="EN339" s="267"/>
      <c r="EO339" s="267"/>
      <c r="EP339" s="267"/>
      <c r="EQ339" s="267"/>
      <c r="ER339" s="267"/>
      <c r="ES339" s="267"/>
      <c r="ET339" s="267"/>
      <c r="EU339" s="267"/>
      <c r="EV339" s="267"/>
      <c r="EW339" s="267"/>
      <c r="EX339" s="267"/>
      <c r="EY339" s="267"/>
      <c r="EZ339" s="267"/>
      <c r="FA339" s="267"/>
      <c r="FB339" s="267"/>
      <c r="FC339" s="267"/>
      <c r="FD339" s="267"/>
      <c r="FE339" s="267"/>
      <c r="FF339" s="267"/>
      <c r="FG339" s="267"/>
      <c r="FH339" s="267"/>
      <c r="FI339" s="267"/>
      <c r="FJ339" s="267"/>
      <c r="FK339" s="267"/>
      <c r="FL339" s="267"/>
      <c r="FM339" s="267"/>
      <c r="FN339" s="267"/>
      <c r="FO339" s="267"/>
      <c r="FP339" s="267"/>
      <c r="FQ339" s="267"/>
      <c r="FR339" s="267"/>
      <c r="FS339" s="267"/>
      <c r="FT339" s="267"/>
      <c r="FU339" s="267"/>
      <c r="FV339" s="267"/>
      <c r="FW339" s="267"/>
      <c r="FX339" s="267"/>
      <c r="FY339" s="267"/>
      <c r="FZ339" s="267"/>
      <c r="GA339" s="267"/>
      <c r="GB339" s="267"/>
      <c r="GC339" s="267"/>
      <c r="GD339" s="267"/>
      <c r="GE339" s="267"/>
      <c r="GF339" s="267"/>
      <c r="GG339" s="267"/>
      <c r="GH339" s="267"/>
      <c r="GI339" s="267"/>
      <c r="GJ339" s="267"/>
      <c r="GK339" s="267"/>
      <c r="GL339" s="267"/>
      <c r="GM339" s="267"/>
      <c r="GN339" s="267"/>
      <c r="GO339" s="267"/>
      <c r="GP339" s="267"/>
      <c r="GQ339" s="267"/>
      <c r="GR339" s="267"/>
      <c r="GS339" s="267"/>
      <c r="GT339" s="267"/>
      <c r="GU339" s="267"/>
      <c r="GV339" s="267"/>
      <c r="GW339" s="267"/>
      <c r="GX339" s="267"/>
      <c r="GY339" s="267"/>
      <c r="GZ339" s="267"/>
      <c r="HA339" s="267"/>
      <c r="HB339" s="267"/>
      <c r="HC339" s="267"/>
      <c r="HD339" s="267"/>
      <c r="HE339" s="267"/>
      <c r="HF339" s="267"/>
      <c r="HG339" s="267"/>
      <c r="HH339" s="267"/>
      <c r="HI339" s="267"/>
      <c r="HJ339" s="267"/>
      <c r="HK339" s="267"/>
      <c r="HL339" s="267"/>
      <c r="HM339" s="267"/>
      <c r="HN339" s="267"/>
      <c r="HO339" s="267"/>
      <c r="HP339" s="267"/>
      <c r="HQ339" s="267"/>
      <c r="HR339" s="267"/>
      <c r="HS339" s="267"/>
      <c r="HT339" s="267"/>
      <c r="HU339" s="267"/>
      <c r="HV339" s="267"/>
      <c r="HW339" s="267"/>
      <c r="HX339" s="267"/>
      <c r="HY339" s="267"/>
      <c r="HZ339" s="267"/>
      <c r="IA339" s="267"/>
      <c r="IB339" s="267"/>
      <c r="IC339" s="267"/>
      <c r="ID339" s="267"/>
      <c r="IE339" s="267"/>
      <c r="IF339" s="267"/>
      <c r="IG339" s="267"/>
      <c r="IH339" s="267"/>
      <c r="II339" s="267"/>
      <c r="IJ339" s="267"/>
      <c r="IK339" s="267"/>
      <c r="IL339" s="267"/>
      <c r="IM339" s="267"/>
      <c r="IN339" s="267"/>
      <c r="IO339" s="267"/>
      <c r="IP339" s="267"/>
      <c r="IQ339" s="267"/>
      <c r="IR339" s="267"/>
      <c r="IS339" s="267"/>
      <c r="IT339" s="267"/>
      <c r="IU339" s="267"/>
      <c r="IV339" s="267"/>
      <c r="IW339" s="267"/>
      <c r="IX339" s="267"/>
      <c r="IY339" s="267"/>
      <c r="IZ339" s="267"/>
      <c r="JA339" s="267"/>
      <c r="JB339" s="267"/>
      <c r="JC339" s="267"/>
      <c r="JD339" s="267"/>
      <c r="JE339" s="267"/>
      <c r="JF339" s="267"/>
      <c r="JG339" s="267"/>
      <c r="JH339" s="267"/>
      <c r="JI339" s="267"/>
      <c r="JJ339" s="267"/>
      <c r="JK339" s="267"/>
      <c r="JL339" s="267"/>
      <c r="JM339" s="267"/>
      <c r="JN339" s="267"/>
      <c r="JO339" s="267"/>
      <c r="JP339" s="267"/>
      <c r="JQ339" s="267"/>
      <c r="JR339" s="267"/>
      <c r="JS339" s="267"/>
      <c r="JT339" s="267"/>
      <c r="JU339" s="267"/>
      <c r="JV339" s="267"/>
      <c r="JW339" s="267"/>
      <c r="JX339" s="267"/>
      <c r="JY339" s="267"/>
      <c r="JZ339" s="267"/>
      <c r="KA339" s="267"/>
      <c r="KB339" s="267"/>
      <c r="KC339" s="267"/>
      <c r="KD339" s="267"/>
      <c r="KE339" s="267"/>
      <c r="KF339" s="267"/>
      <c r="KG339" s="267"/>
      <c r="KH339" s="267"/>
      <c r="KI339" s="267"/>
      <c r="KJ339" s="267"/>
      <c r="KK339" s="267"/>
      <c r="KL339" s="267"/>
      <c r="KM339" s="267"/>
      <c r="KN339" s="267"/>
      <c r="KO339" s="267"/>
      <c r="KP339" s="267"/>
      <c r="KQ339" s="267"/>
      <c r="KR339" s="267"/>
      <c r="KS339" s="267"/>
      <c r="KT339" s="267"/>
      <c r="KU339" s="267"/>
      <c r="KV339" s="267"/>
      <c r="KW339" s="267"/>
      <c r="KX339" s="267"/>
      <c r="KY339" s="267"/>
      <c r="KZ339" s="267"/>
      <c r="LA339" s="267"/>
      <c r="LB339" s="267"/>
      <c r="LC339" s="267"/>
      <c r="LD339" s="267"/>
      <c r="LE339" s="267"/>
      <c r="LF339" s="267"/>
      <c r="LG339" s="267"/>
      <c r="LH339" s="267"/>
      <c r="LI339" s="267"/>
      <c r="LJ339" s="267"/>
      <c r="LK339" s="267"/>
      <c r="LL339" s="267"/>
      <c r="LM339" s="267"/>
      <c r="LN339" s="267"/>
      <c r="LO339" s="267"/>
      <c r="LP339" s="267"/>
      <c r="LQ339" s="267"/>
      <c r="LR339" s="267"/>
      <c r="LS339" s="267"/>
      <c r="LT339" s="267"/>
      <c r="LU339" s="267"/>
      <c r="LV339" s="267"/>
      <c r="LW339" s="267"/>
      <c r="LX339" s="267"/>
      <c r="LY339" s="267"/>
      <c r="LZ339" s="267"/>
      <c r="MA339" s="267"/>
      <c r="MB339" s="267"/>
      <c r="MC339" s="267"/>
      <c r="MD339" s="267"/>
      <c r="ME339" s="267"/>
      <c r="MF339" s="267"/>
      <c r="MG339" s="267"/>
      <c r="MH339" s="267"/>
      <c r="MI339" s="267"/>
      <c r="MJ339" s="267"/>
      <c r="MK339" s="267"/>
      <c r="ML339" s="267"/>
      <c r="MM339" s="267"/>
      <c r="MN339" s="267"/>
      <c r="MO339" s="267"/>
      <c r="MP339" s="267"/>
      <c r="MQ339" s="267"/>
      <c r="MR339" s="267"/>
      <c r="MS339" s="267"/>
      <c r="MT339" s="267"/>
      <c r="MU339" s="267"/>
      <c r="MV339" s="267"/>
      <c r="MW339" s="267"/>
      <c r="MX339" s="267"/>
      <c r="MY339" s="267"/>
      <c r="MZ339" s="267"/>
      <c r="NA339" s="267"/>
      <c r="NB339" s="267"/>
      <c r="NC339" s="267"/>
      <c r="ND339" s="267"/>
      <c r="NE339" s="267"/>
      <c r="NF339" s="267"/>
      <c r="NG339" s="267"/>
      <c r="NH339" s="267"/>
      <c r="NI339" s="267"/>
      <c r="NJ339" s="267"/>
      <c r="NK339" s="267"/>
      <c r="NL339" s="267"/>
      <c r="NM339" s="267"/>
      <c r="NN339" s="267"/>
      <c r="NO339" s="267"/>
      <c r="NP339" s="267"/>
      <c r="NQ339" s="267"/>
      <c r="NR339" s="267"/>
      <c r="NS339" s="267"/>
      <c r="NT339" s="267"/>
      <c r="NU339" s="267"/>
      <c r="NV339" s="267"/>
      <c r="NW339" s="267"/>
      <c r="NX339" s="267"/>
      <c r="NY339" s="267"/>
      <c r="NZ339" s="267"/>
      <c r="OA339" s="267"/>
      <c r="OB339" s="267"/>
      <c r="OC339" s="267"/>
      <c r="OD339" s="267"/>
      <c r="OE339" s="267"/>
      <c r="OF339" s="267"/>
      <c r="OG339" s="267"/>
      <c r="OH339" s="267"/>
      <c r="OI339" s="267"/>
      <c r="OJ339" s="267"/>
      <c r="OK339" s="267"/>
      <c r="OL339" s="267"/>
      <c r="OM339" s="267"/>
      <c r="ON339" s="267"/>
      <c r="OO339" s="267"/>
      <c r="OP339" s="267"/>
      <c r="OQ339" s="267"/>
      <c r="OR339" s="267"/>
      <c r="OS339" s="267"/>
      <c r="OT339" s="267"/>
      <c r="OU339" s="267"/>
      <c r="OV339" s="267"/>
      <c r="OW339" s="267"/>
      <c r="OX339" s="267"/>
      <c r="OY339" s="267"/>
      <c r="OZ339" s="267"/>
      <c r="PA339" s="267"/>
      <c r="PB339" s="267"/>
      <c r="PC339" s="267"/>
      <c r="PD339" s="267"/>
      <c r="PE339" s="267"/>
      <c r="PF339" s="267"/>
      <c r="PG339" s="267"/>
      <c r="PH339" s="267"/>
      <c r="PI339" s="267"/>
      <c r="PJ339" s="267"/>
      <c r="PK339" s="267"/>
      <c r="PL339" s="267"/>
      <c r="PM339" s="267"/>
      <c r="PN339" s="267"/>
      <c r="PO339" s="267"/>
      <c r="PP339" s="267"/>
      <c r="PQ339" s="267"/>
      <c r="PR339" s="267"/>
      <c r="PS339" s="267"/>
      <c r="PT339" s="267"/>
      <c r="PU339" s="267"/>
      <c r="PV339" s="267"/>
      <c r="PW339" s="267"/>
      <c r="PX339" s="267"/>
      <c r="PY339" s="267"/>
      <c r="PZ339" s="267"/>
      <c r="QA339" s="267"/>
      <c r="QB339" s="267"/>
      <c r="QC339" s="267"/>
      <c r="QD339" s="267"/>
      <c r="QE339" s="267"/>
      <c r="QF339" s="267"/>
      <c r="QG339" s="267"/>
      <c r="QH339" s="267"/>
      <c r="QI339" s="267"/>
      <c r="QJ339" s="267"/>
      <c r="QK339" s="267"/>
      <c r="QL339" s="267"/>
      <c r="QM339" s="267"/>
      <c r="QN339" s="267"/>
      <c r="QO339" s="267"/>
      <c r="QP339" s="267"/>
      <c r="QQ339" s="267"/>
      <c r="QR339" s="267"/>
      <c r="QS339" s="267"/>
      <c r="QT339" s="267"/>
      <c r="QU339" s="267"/>
      <c r="QV339" s="267"/>
      <c r="QW339" s="267"/>
      <c r="QX339" s="267"/>
      <c r="QY339" s="267"/>
      <c r="QZ339" s="267"/>
      <c r="RA339" s="267"/>
      <c r="RB339" s="267"/>
      <c r="RC339" s="267"/>
      <c r="RD339" s="267"/>
      <c r="RE339" s="267"/>
      <c r="RF339" s="267"/>
      <c r="RG339" s="267"/>
      <c r="RH339" s="267"/>
      <c r="RI339" s="267"/>
      <c r="RJ339" s="267"/>
      <c r="RK339" s="267"/>
      <c r="RL339" s="267"/>
      <c r="RM339" s="267"/>
      <c r="RN339" s="267"/>
      <c r="RO339" s="267"/>
      <c r="RP339" s="267"/>
      <c r="RQ339" s="267"/>
      <c r="RR339" s="267"/>
      <c r="RS339" s="267"/>
      <c r="RT339" s="267"/>
      <c r="RU339" s="267"/>
      <c r="RV339" s="267"/>
      <c r="RW339" s="267"/>
      <c r="RX339" s="267"/>
      <c r="RY339" s="267"/>
      <c r="RZ339" s="267"/>
      <c r="SA339" s="267"/>
      <c r="SB339" s="267"/>
      <c r="SC339" s="267"/>
      <c r="SD339" s="267"/>
      <c r="SE339" s="267"/>
      <c r="SF339" s="267"/>
      <c r="SG339" s="267"/>
      <c r="SH339" s="267"/>
      <c r="SI339" s="267"/>
      <c r="SJ339" s="267"/>
      <c r="SK339" s="267"/>
      <c r="SL339" s="267"/>
      <c r="SM339" s="267"/>
      <c r="SN339" s="267"/>
      <c r="SO339" s="267"/>
      <c r="SP339" s="267"/>
      <c r="SQ339" s="267"/>
      <c r="SR339" s="267"/>
      <c r="SS339" s="267"/>
      <c r="ST339" s="267"/>
      <c r="SU339" s="267"/>
      <c r="SV339" s="267"/>
      <c r="SW339" s="267"/>
      <c r="SX339" s="267"/>
      <c r="SY339" s="267"/>
      <c r="SZ339" s="267"/>
      <c r="TA339" s="267"/>
      <c r="TB339" s="267"/>
      <c r="TC339" s="267"/>
      <c r="TD339" s="267"/>
      <c r="TE339" s="267"/>
      <c r="TF339" s="267"/>
      <c r="TG339" s="267"/>
      <c r="TH339" s="267"/>
      <c r="TI339" s="267"/>
      <c r="TJ339" s="267"/>
      <c r="TK339" s="267"/>
      <c r="TL339" s="267"/>
      <c r="TM339" s="267"/>
      <c r="TN339" s="267"/>
      <c r="TO339" s="267"/>
      <c r="TP339" s="267"/>
      <c r="TQ339" s="267"/>
      <c r="TR339" s="267"/>
      <c r="TS339" s="267"/>
      <c r="TT339" s="267"/>
      <c r="TU339" s="267"/>
      <c r="TV339" s="267"/>
      <c r="TW339" s="267"/>
      <c r="TX339" s="267"/>
      <c r="TY339" s="267"/>
      <c r="TZ339" s="267"/>
      <c r="UA339" s="267"/>
      <c r="UB339" s="267"/>
      <c r="UC339" s="267"/>
      <c r="UD339" s="267"/>
      <c r="UE339" s="267"/>
      <c r="UF339" s="267"/>
      <c r="UG339" s="267"/>
      <c r="UH339" s="267"/>
      <c r="UI339" s="267"/>
      <c r="UJ339" s="267"/>
      <c r="UK339" s="267"/>
      <c r="UL339" s="267"/>
      <c r="UM339" s="267"/>
      <c r="UN339" s="267"/>
      <c r="UO339" s="267"/>
      <c r="UP339" s="267"/>
      <c r="UQ339" s="267"/>
      <c r="UR339" s="267"/>
      <c r="US339" s="267"/>
      <c r="UT339" s="267"/>
      <c r="UU339" s="267"/>
      <c r="UV339" s="267"/>
      <c r="UW339" s="267"/>
      <c r="UX339" s="267"/>
      <c r="UY339" s="267"/>
      <c r="UZ339" s="267"/>
      <c r="VA339" s="267"/>
      <c r="VB339" s="267"/>
      <c r="VC339" s="267"/>
      <c r="VD339" s="267"/>
      <c r="VE339" s="267"/>
      <c r="VF339" s="267"/>
      <c r="VG339" s="267"/>
      <c r="VH339" s="267"/>
      <c r="VI339" s="267"/>
      <c r="VJ339" s="267"/>
      <c r="VK339" s="267"/>
      <c r="VL339" s="267"/>
      <c r="VM339" s="267"/>
      <c r="VN339" s="267"/>
      <c r="VO339" s="267"/>
      <c r="VP339" s="267"/>
      <c r="VQ339" s="267"/>
      <c r="VR339" s="267"/>
      <c r="VS339" s="267"/>
      <c r="VT339" s="267"/>
      <c r="VU339" s="267"/>
      <c r="VV339" s="267"/>
      <c r="VW339" s="267"/>
      <c r="VX339" s="267"/>
      <c r="VY339" s="267"/>
      <c r="VZ339" s="267"/>
      <c r="WA339" s="267"/>
      <c r="WB339" s="267"/>
      <c r="WC339" s="267"/>
      <c r="WD339" s="267"/>
      <c r="WE339" s="267"/>
      <c r="WF339" s="267"/>
      <c r="WG339" s="267"/>
      <c r="WH339" s="267"/>
      <c r="WI339" s="267"/>
      <c r="WJ339" s="267"/>
      <c r="WK339" s="267"/>
      <c r="WL339" s="267"/>
      <c r="WM339" s="267"/>
      <c r="WN339" s="267"/>
      <c r="WO339" s="267"/>
      <c r="WP339" s="267"/>
      <c r="WQ339" s="267"/>
      <c r="WR339" s="267"/>
      <c r="WS339" s="267"/>
      <c r="WT339" s="267"/>
      <c r="WU339" s="267"/>
      <c r="WV339" s="267"/>
      <c r="WW339" s="267"/>
      <c r="WX339" s="267"/>
      <c r="WY339" s="267"/>
      <c r="WZ339" s="267"/>
      <c r="XA339" s="267"/>
      <c r="XB339" s="267"/>
      <c r="XC339" s="267"/>
      <c r="XD339" s="267"/>
      <c r="XE339" s="267"/>
      <c r="XF339" s="267"/>
      <c r="XG339" s="267"/>
      <c r="XH339" s="267"/>
      <c r="XI339" s="267"/>
      <c r="XJ339" s="267"/>
      <c r="XK339" s="267"/>
      <c r="XL339" s="267"/>
      <c r="XM339" s="267"/>
      <c r="XN339" s="267"/>
      <c r="XO339" s="267"/>
      <c r="XP339" s="267"/>
      <c r="XQ339" s="267"/>
      <c r="XR339" s="267"/>
      <c r="XS339" s="267"/>
      <c r="XT339" s="267"/>
      <c r="XU339" s="267"/>
      <c r="XV339" s="267"/>
      <c r="XW339" s="267"/>
      <c r="XX339" s="267"/>
      <c r="XY339" s="267"/>
      <c r="XZ339" s="267"/>
      <c r="YA339" s="267"/>
      <c r="YB339" s="267"/>
      <c r="YC339" s="267"/>
      <c r="YD339" s="267"/>
      <c r="YE339" s="267"/>
      <c r="YF339" s="267"/>
      <c r="YG339" s="267"/>
      <c r="YH339" s="267"/>
      <c r="YI339" s="267"/>
      <c r="YJ339" s="267"/>
      <c r="YK339" s="267"/>
      <c r="YL339" s="267"/>
      <c r="YM339" s="267"/>
      <c r="YN339" s="267"/>
      <c r="YO339" s="267"/>
      <c r="YP339" s="267"/>
      <c r="YQ339" s="267"/>
      <c r="YR339" s="267"/>
      <c r="YS339" s="267"/>
      <c r="YT339" s="267"/>
      <c r="YU339" s="267"/>
      <c r="YV339" s="267"/>
      <c r="YW339" s="267"/>
      <c r="YX339" s="267"/>
      <c r="YY339" s="267"/>
      <c r="YZ339" s="267"/>
      <c r="ZA339" s="267"/>
      <c r="ZB339" s="267"/>
      <c r="ZC339" s="267"/>
      <c r="ZD339" s="267"/>
      <c r="ZE339" s="267"/>
      <c r="ZF339" s="267"/>
      <c r="ZG339" s="267"/>
      <c r="ZH339" s="267"/>
      <c r="ZI339" s="267"/>
      <c r="ZJ339" s="267"/>
      <c r="ZK339" s="267"/>
      <c r="ZL339" s="267"/>
      <c r="ZM339" s="267"/>
      <c r="ZN339" s="267"/>
      <c r="ZO339" s="267"/>
      <c r="ZP339" s="267"/>
      <c r="ZQ339" s="267"/>
      <c r="ZR339" s="267"/>
      <c r="ZS339" s="267"/>
      <c r="ZT339" s="267"/>
      <c r="ZU339" s="267"/>
      <c r="ZV339" s="267"/>
      <c r="ZW339" s="267"/>
      <c r="ZX339" s="267"/>
      <c r="ZY339" s="267"/>
      <c r="ZZ339" s="267"/>
      <c r="AAA339" s="267"/>
      <c r="AAB339" s="267"/>
      <c r="AAC339" s="267"/>
      <c r="AAD339" s="267"/>
      <c r="AAE339" s="267"/>
      <c r="AAF339" s="267"/>
      <c r="AAG339" s="267"/>
      <c r="AAH339" s="267"/>
      <c r="AAI339" s="267"/>
      <c r="AAJ339" s="267"/>
      <c r="AAK339" s="267"/>
      <c r="AAL339" s="267"/>
      <c r="AAM339" s="267"/>
      <c r="AAN339" s="267"/>
      <c r="AAO339" s="267"/>
      <c r="AAP339" s="267"/>
      <c r="AAQ339" s="267"/>
      <c r="AAR339" s="267"/>
      <c r="AAS339" s="267"/>
      <c r="AAT339" s="267"/>
      <c r="AAU339" s="267"/>
      <c r="AAV339" s="267"/>
      <c r="AAW339" s="267"/>
      <c r="AAX339" s="267"/>
      <c r="AAY339" s="267"/>
      <c r="AAZ339" s="267"/>
      <c r="ABA339" s="267"/>
      <c r="ABB339" s="267"/>
      <c r="ABC339" s="267"/>
      <c r="ABD339" s="267"/>
      <c r="ABE339" s="267"/>
      <c r="ABF339" s="267"/>
      <c r="ABG339" s="267"/>
      <c r="ABH339" s="267"/>
      <c r="ABI339" s="267"/>
      <c r="ABJ339" s="267"/>
      <c r="ABK339" s="267"/>
      <c r="ABL339" s="267"/>
      <c r="ABM339" s="267"/>
      <c r="ABN339" s="267"/>
      <c r="ABO339" s="267"/>
      <c r="ABP339" s="267"/>
      <c r="ABQ339" s="267"/>
      <c r="ABR339" s="267"/>
      <c r="ABS339" s="267"/>
      <c r="ABT339" s="267"/>
      <c r="ABU339" s="267"/>
      <c r="ABV339" s="267"/>
      <c r="ABW339" s="267"/>
      <c r="ABX339" s="267"/>
      <c r="ABY339" s="267"/>
      <c r="ABZ339" s="267"/>
      <c r="ACA339" s="267"/>
      <c r="ACB339" s="267"/>
      <c r="ACC339" s="267"/>
      <c r="ACD339" s="267"/>
      <c r="ACE339" s="267"/>
      <c r="ACF339" s="267"/>
      <c r="ACG339" s="267"/>
      <c r="ACH339" s="267"/>
      <c r="ACI339" s="267"/>
      <c r="ACJ339" s="267"/>
      <c r="ACK339" s="267"/>
      <c r="ACL339" s="267"/>
      <c r="ACM339" s="267"/>
      <c r="ACN339" s="267"/>
      <c r="ACO339" s="267"/>
      <c r="ACP339" s="267"/>
      <c r="ACQ339" s="267"/>
      <c r="ACR339" s="267"/>
      <c r="ACS339" s="267"/>
      <c r="ACT339" s="267"/>
      <c r="ACU339" s="267"/>
      <c r="ACV339" s="267"/>
      <c r="ACW339" s="267"/>
      <c r="ACX339" s="267"/>
      <c r="ACY339" s="267"/>
      <c r="ACZ339" s="267"/>
      <c r="ADA339" s="267"/>
      <c r="ADB339" s="267"/>
      <c r="ADC339" s="267"/>
      <c r="ADD339" s="267"/>
      <c r="ADE339" s="267"/>
      <c r="ADF339" s="267"/>
      <c r="ADG339" s="267"/>
      <c r="ADH339" s="267"/>
      <c r="ADI339" s="267"/>
      <c r="ADJ339" s="267"/>
      <c r="ADK339" s="267"/>
      <c r="ADL339" s="267"/>
      <c r="ADM339" s="267"/>
      <c r="ADN339" s="267"/>
      <c r="ADO339" s="267"/>
      <c r="ADP339" s="267"/>
      <c r="ADQ339" s="267"/>
      <c r="ADR339" s="267"/>
      <c r="ADS339" s="267"/>
      <c r="ADT339" s="267"/>
      <c r="ADU339" s="267"/>
      <c r="ADV339" s="267"/>
      <c r="ADW339" s="267"/>
      <c r="ADX339" s="267"/>
      <c r="ADY339" s="267"/>
      <c r="ADZ339" s="267"/>
      <c r="AEA339" s="267"/>
      <c r="AEB339" s="267"/>
      <c r="AEC339" s="267"/>
      <c r="AED339" s="267"/>
      <c r="AEE339" s="267"/>
      <c r="AEF339" s="267"/>
      <c r="AEG339" s="267"/>
      <c r="AEH339" s="267"/>
      <c r="AEI339" s="267"/>
      <c r="AEJ339" s="267"/>
      <c r="AEK339" s="267"/>
      <c r="AEL339" s="267"/>
      <c r="AEM339" s="267"/>
      <c r="AEN339" s="267"/>
      <c r="AEO339" s="267"/>
      <c r="AEP339" s="267"/>
      <c r="AEQ339" s="267"/>
      <c r="AER339" s="267"/>
      <c r="AES339" s="267"/>
      <c r="AET339" s="267"/>
      <c r="AEU339" s="267"/>
      <c r="AEV339" s="267"/>
      <c r="AEW339" s="267"/>
      <c r="AEX339" s="267"/>
      <c r="AEY339" s="267"/>
      <c r="AEZ339" s="267"/>
      <c r="AFA339" s="267"/>
      <c r="AFB339" s="267"/>
      <c r="AFC339" s="267"/>
      <c r="AFD339" s="267"/>
      <c r="AFE339" s="267"/>
      <c r="AFF339" s="267"/>
      <c r="AFG339" s="267"/>
      <c r="AFH339" s="267"/>
      <c r="AFI339" s="267"/>
      <c r="AFJ339" s="267"/>
      <c r="AFK339" s="267"/>
      <c r="AFL339" s="267"/>
      <c r="AFM339" s="267"/>
      <c r="AFN339" s="267"/>
      <c r="AFO339" s="267"/>
      <c r="AFP339" s="267"/>
      <c r="AFQ339" s="267"/>
      <c r="AFR339" s="267"/>
      <c r="AFS339" s="267"/>
      <c r="AFT339" s="267"/>
      <c r="AFU339" s="267"/>
      <c r="AFV339" s="267"/>
      <c r="AFW339" s="267"/>
      <c r="AFX339" s="267"/>
      <c r="AFY339" s="267"/>
      <c r="AFZ339" s="267"/>
      <c r="AGA339" s="267"/>
      <c r="AGB339" s="267"/>
      <c r="AGC339" s="267"/>
      <c r="AGD339" s="267"/>
      <c r="AGE339" s="267"/>
      <c r="AGF339" s="267"/>
      <c r="AGG339" s="267"/>
      <c r="AGH339" s="267"/>
      <c r="AGI339" s="267"/>
      <c r="AGJ339" s="267"/>
      <c r="AGK339" s="267"/>
      <c r="AGL339" s="267"/>
      <c r="AGM339" s="267"/>
      <c r="AGN339" s="267"/>
      <c r="AGO339" s="267"/>
      <c r="AGP339" s="267"/>
      <c r="AGQ339" s="267"/>
      <c r="AGR339" s="267"/>
      <c r="AGS339" s="267"/>
      <c r="AGT339" s="267"/>
      <c r="AGU339" s="267"/>
      <c r="AGV339" s="267"/>
      <c r="AGW339" s="267"/>
      <c r="AGX339" s="267"/>
      <c r="AGY339" s="267"/>
      <c r="AGZ339" s="267"/>
      <c r="AHA339" s="267"/>
      <c r="AHB339" s="267"/>
      <c r="AHC339" s="267"/>
      <c r="AHD339" s="267"/>
      <c r="AHE339" s="267"/>
      <c r="AHF339" s="267"/>
      <c r="AHG339" s="267"/>
      <c r="AHH339" s="267"/>
      <c r="AHI339" s="267"/>
      <c r="AHJ339" s="267"/>
      <c r="AHK339" s="267"/>
      <c r="AHL339" s="267"/>
      <c r="AHM339" s="267"/>
      <c r="AHN339" s="267"/>
      <c r="AHO339" s="267"/>
      <c r="AHP339" s="267"/>
      <c r="AHQ339" s="267"/>
      <c r="AHR339" s="267"/>
      <c r="AHS339" s="267"/>
      <c r="AHT339" s="267"/>
      <c r="AHU339" s="267"/>
      <c r="AHV339" s="267"/>
      <c r="AHW339" s="267"/>
      <c r="AHX339" s="267"/>
      <c r="AHY339" s="267"/>
      <c r="AHZ339" s="267"/>
      <c r="AIA339" s="267"/>
      <c r="AIB339" s="267"/>
      <c r="AIC339" s="267"/>
      <c r="AID339" s="267"/>
      <c r="AIE339" s="267"/>
      <c r="AIF339" s="267"/>
      <c r="AIG339" s="267"/>
      <c r="AIH339" s="267"/>
      <c r="AII339" s="267"/>
      <c r="AIJ339" s="267"/>
      <c r="AIK339" s="267"/>
      <c r="AIL339" s="267"/>
      <c r="AIM339" s="267"/>
      <c r="AIN339" s="267"/>
      <c r="AIO339" s="267"/>
      <c r="AIP339" s="267"/>
      <c r="AIQ339" s="267"/>
      <c r="AIR339" s="267"/>
      <c r="AIS339" s="267"/>
      <c r="AIT339" s="267"/>
      <c r="AIU339" s="267"/>
      <c r="AIV339" s="267"/>
      <c r="AIW339" s="267"/>
      <c r="AIX339" s="267"/>
      <c r="AIY339" s="267"/>
      <c r="AIZ339" s="267"/>
      <c r="AJA339" s="267"/>
      <c r="AJB339" s="267"/>
      <c r="AJC339" s="267"/>
      <c r="AJD339" s="267"/>
      <c r="AJE339" s="267"/>
      <c r="AJF339" s="267"/>
      <c r="AJG339" s="267"/>
      <c r="AJH339" s="267"/>
      <c r="AJI339" s="267"/>
      <c r="AJJ339" s="267"/>
      <c r="AJK339" s="267"/>
      <c r="AJL339" s="267"/>
      <c r="AJM339" s="267"/>
      <c r="AJN339" s="267"/>
      <c r="AJO339" s="267"/>
      <c r="AJP339" s="267"/>
      <c r="AJQ339" s="267"/>
      <c r="AJR339" s="267"/>
      <c r="AJS339" s="267"/>
      <c r="AJT339" s="267"/>
      <c r="AJU339" s="267"/>
      <c r="AJV339" s="267"/>
      <c r="AJW339" s="267"/>
      <c r="AJX339" s="267"/>
      <c r="AJY339" s="267"/>
      <c r="AJZ339" s="267"/>
      <c r="AKA339" s="267"/>
      <c r="AKB339" s="267"/>
      <c r="AKC339" s="267"/>
      <c r="AKD339" s="267"/>
      <c r="AKE339" s="267"/>
      <c r="AKF339" s="267"/>
      <c r="AKG339" s="267"/>
      <c r="AKH339" s="267"/>
      <c r="AKI339" s="267"/>
      <c r="AKJ339" s="267"/>
      <c r="AKK339" s="267"/>
      <c r="AKL339" s="267"/>
      <c r="AKM339" s="267"/>
      <c r="AKN339" s="267"/>
      <c r="AKO339" s="267"/>
      <c r="AKP339" s="267"/>
      <c r="AKQ339" s="267"/>
      <c r="AKR339" s="267"/>
      <c r="AKS339" s="267"/>
      <c r="AKT339" s="267"/>
      <c r="AKU339" s="267"/>
      <c r="AKV339" s="267"/>
      <c r="AKW339" s="267"/>
      <c r="AKX339" s="267"/>
      <c r="AKY339" s="267"/>
      <c r="AKZ339" s="267"/>
      <c r="ALA339" s="267"/>
      <c r="ALB339" s="267"/>
      <c r="ALC339" s="267"/>
      <c r="ALD339" s="267"/>
      <c r="ALE339" s="267"/>
      <c r="ALF339" s="267"/>
      <c r="ALG339" s="267"/>
      <c r="ALH339" s="267"/>
      <c r="ALI339" s="267"/>
      <c r="ALJ339" s="267"/>
      <c r="ALK339" s="267"/>
      <c r="ALL339" s="267"/>
      <c r="ALM339" s="267"/>
      <c r="ALN339" s="267"/>
      <c r="ALO339" s="267"/>
      <c r="ALP339" s="267"/>
      <c r="ALQ339" s="267"/>
      <c r="ALR339" s="267"/>
      <c r="ALS339" s="267"/>
      <c r="ALT339" s="267"/>
      <c r="ALU339" s="267"/>
      <c r="ALV339" s="267"/>
      <c r="ALW339" s="267"/>
      <c r="ALX339" s="267"/>
      <c r="ALY339" s="267"/>
      <c r="ALZ339" s="267"/>
      <c r="AMA339" s="267"/>
      <c r="AMB339" s="267"/>
      <c r="AMC339" s="267"/>
      <c r="AMD339" s="267"/>
      <c r="AME339" s="267"/>
      <c r="AMF339" s="267"/>
      <c r="AMG339" s="267"/>
      <c r="AMH339" s="267"/>
    </row>
    <row r="340" spans="1:1024" s="239" customFormat="1" ht="12.75">
      <c r="A340" s="1012" t="s">
        <v>2608</v>
      </c>
      <c r="B340" s="1007" t="s">
        <v>8464</v>
      </c>
      <c r="C340" s="1047">
        <v>17244257639.59</v>
      </c>
      <c r="D340" s="1047">
        <v>-2139352158.5799999</v>
      </c>
      <c r="E340" s="1047">
        <v>15104905481.01</v>
      </c>
      <c r="F340" s="1047">
        <v>0</v>
      </c>
      <c r="G340" s="1047">
        <v>15104905481.01</v>
      </c>
      <c r="H340" s="1054">
        <f t="shared" si="5"/>
        <v>0</v>
      </c>
      <c r="I340" s="1007"/>
      <c r="J340" s="267"/>
      <c r="K340" s="267"/>
      <c r="L340" s="267"/>
      <c r="M340" s="267"/>
      <c r="N340" s="267"/>
      <c r="O340" s="267"/>
      <c r="P340" s="267"/>
      <c r="Q340" s="267"/>
      <c r="R340" s="267"/>
      <c r="S340" s="267"/>
      <c r="T340" s="267"/>
      <c r="U340" s="267"/>
      <c r="V340" s="267"/>
      <c r="W340" s="267"/>
      <c r="X340" s="267"/>
      <c r="Y340" s="267"/>
      <c r="Z340" s="267"/>
      <c r="AA340" s="267"/>
      <c r="AB340" s="267"/>
      <c r="AC340" s="267"/>
      <c r="AD340" s="267"/>
      <c r="AE340" s="267"/>
      <c r="AF340" s="267"/>
      <c r="AG340" s="267"/>
      <c r="AH340" s="267"/>
      <c r="AI340" s="267"/>
      <c r="AJ340" s="267"/>
      <c r="AK340" s="267"/>
      <c r="AL340" s="267"/>
      <c r="AM340" s="267"/>
      <c r="AN340" s="267"/>
      <c r="AO340" s="267"/>
      <c r="AP340" s="267"/>
      <c r="AQ340" s="267"/>
      <c r="AR340" s="267"/>
      <c r="AS340" s="267"/>
      <c r="AT340" s="267"/>
      <c r="AU340" s="267"/>
      <c r="AV340" s="267"/>
      <c r="AW340" s="267"/>
      <c r="AX340" s="267"/>
      <c r="AY340" s="267"/>
      <c r="AZ340" s="267"/>
      <c r="BA340" s="267"/>
      <c r="BB340" s="267"/>
      <c r="BC340" s="267"/>
      <c r="BD340" s="267"/>
      <c r="BE340" s="267"/>
      <c r="BF340" s="267"/>
      <c r="BG340" s="267"/>
      <c r="BH340" s="267"/>
      <c r="BI340" s="267"/>
      <c r="BJ340" s="267"/>
      <c r="BK340" s="267"/>
      <c r="BL340" s="267"/>
      <c r="BM340" s="267"/>
      <c r="BN340" s="267"/>
      <c r="BO340" s="267"/>
      <c r="BP340" s="267"/>
      <c r="BQ340" s="267"/>
      <c r="BR340" s="267"/>
      <c r="BS340" s="267"/>
      <c r="BT340" s="267"/>
      <c r="BU340" s="267"/>
      <c r="BV340" s="267"/>
      <c r="BW340" s="267"/>
      <c r="BX340" s="267"/>
      <c r="BY340" s="267"/>
      <c r="BZ340" s="267"/>
      <c r="CA340" s="267"/>
      <c r="CB340" s="267"/>
      <c r="CC340" s="267"/>
      <c r="CD340" s="267"/>
      <c r="CE340" s="267"/>
      <c r="CF340" s="267"/>
      <c r="CG340" s="267"/>
      <c r="CH340" s="267"/>
      <c r="CI340" s="267"/>
      <c r="CJ340" s="267"/>
      <c r="CK340" s="267"/>
      <c r="CL340" s="267"/>
      <c r="CM340" s="267"/>
      <c r="CN340" s="267"/>
      <c r="CO340" s="267"/>
      <c r="CP340" s="267"/>
      <c r="CQ340" s="267"/>
      <c r="CR340" s="267"/>
      <c r="CS340" s="267"/>
      <c r="CT340" s="267"/>
      <c r="CU340" s="267"/>
      <c r="CV340" s="267"/>
      <c r="CW340" s="267"/>
      <c r="CX340" s="267"/>
      <c r="CY340" s="267"/>
      <c r="CZ340" s="267"/>
      <c r="DA340" s="267"/>
      <c r="DB340" s="267"/>
      <c r="DC340" s="267"/>
      <c r="DD340" s="267"/>
      <c r="DE340" s="267"/>
      <c r="DF340" s="267"/>
      <c r="DG340" s="267"/>
      <c r="DH340" s="267"/>
      <c r="DI340" s="267"/>
      <c r="DJ340" s="267"/>
      <c r="DK340" s="267"/>
      <c r="DL340" s="267"/>
      <c r="DM340" s="267"/>
      <c r="DN340" s="267"/>
      <c r="DO340" s="267"/>
      <c r="DP340" s="267"/>
      <c r="DQ340" s="267"/>
      <c r="DR340" s="267"/>
      <c r="DS340" s="267"/>
      <c r="DT340" s="267"/>
      <c r="DU340" s="267"/>
      <c r="DV340" s="267"/>
      <c r="DW340" s="267"/>
      <c r="DX340" s="267"/>
      <c r="DY340" s="267"/>
      <c r="DZ340" s="267"/>
      <c r="EA340" s="267"/>
      <c r="EB340" s="267"/>
      <c r="EC340" s="267"/>
      <c r="ED340" s="267"/>
      <c r="EE340" s="267"/>
      <c r="EF340" s="267"/>
      <c r="EG340" s="267"/>
      <c r="EH340" s="267"/>
      <c r="EI340" s="267"/>
      <c r="EJ340" s="267"/>
      <c r="EK340" s="267"/>
      <c r="EL340" s="267"/>
      <c r="EM340" s="267"/>
      <c r="EN340" s="267"/>
      <c r="EO340" s="267"/>
      <c r="EP340" s="267"/>
      <c r="EQ340" s="267"/>
      <c r="ER340" s="267"/>
      <c r="ES340" s="267"/>
      <c r="ET340" s="267"/>
      <c r="EU340" s="267"/>
      <c r="EV340" s="267"/>
      <c r="EW340" s="267"/>
      <c r="EX340" s="267"/>
      <c r="EY340" s="267"/>
      <c r="EZ340" s="267"/>
      <c r="FA340" s="267"/>
      <c r="FB340" s="267"/>
      <c r="FC340" s="267"/>
      <c r="FD340" s="267"/>
      <c r="FE340" s="267"/>
      <c r="FF340" s="267"/>
      <c r="FG340" s="267"/>
      <c r="FH340" s="267"/>
      <c r="FI340" s="267"/>
      <c r="FJ340" s="267"/>
      <c r="FK340" s="267"/>
      <c r="FL340" s="267"/>
      <c r="FM340" s="267"/>
      <c r="FN340" s="267"/>
      <c r="FO340" s="267"/>
      <c r="FP340" s="267"/>
      <c r="FQ340" s="267"/>
      <c r="FR340" s="267"/>
      <c r="FS340" s="267"/>
      <c r="FT340" s="267"/>
      <c r="FU340" s="267"/>
      <c r="FV340" s="267"/>
      <c r="FW340" s="267"/>
      <c r="FX340" s="267"/>
      <c r="FY340" s="267"/>
      <c r="FZ340" s="267"/>
      <c r="GA340" s="267"/>
      <c r="GB340" s="267"/>
      <c r="GC340" s="267"/>
      <c r="GD340" s="267"/>
      <c r="GE340" s="267"/>
      <c r="GF340" s="267"/>
      <c r="GG340" s="267"/>
      <c r="GH340" s="267"/>
      <c r="GI340" s="267"/>
      <c r="GJ340" s="267"/>
      <c r="GK340" s="267"/>
      <c r="GL340" s="267"/>
      <c r="GM340" s="267"/>
      <c r="GN340" s="267"/>
      <c r="GO340" s="267"/>
      <c r="GP340" s="267"/>
      <c r="GQ340" s="267"/>
      <c r="GR340" s="267"/>
      <c r="GS340" s="267"/>
      <c r="GT340" s="267"/>
      <c r="GU340" s="267"/>
      <c r="GV340" s="267"/>
      <c r="GW340" s="267"/>
      <c r="GX340" s="267"/>
      <c r="GY340" s="267"/>
      <c r="GZ340" s="267"/>
      <c r="HA340" s="267"/>
      <c r="HB340" s="267"/>
      <c r="HC340" s="267"/>
      <c r="HD340" s="267"/>
      <c r="HE340" s="267"/>
      <c r="HF340" s="267"/>
      <c r="HG340" s="267"/>
      <c r="HH340" s="267"/>
      <c r="HI340" s="267"/>
      <c r="HJ340" s="267"/>
      <c r="HK340" s="267"/>
      <c r="HL340" s="267"/>
      <c r="HM340" s="267"/>
      <c r="HN340" s="267"/>
      <c r="HO340" s="267"/>
      <c r="HP340" s="267"/>
      <c r="HQ340" s="267"/>
      <c r="HR340" s="267"/>
      <c r="HS340" s="267"/>
      <c r="HT340" s="267"/>
      <c r="HU340" s="267"/>
      <c r="HV340" s="267"/>
      <c r="HW340" s="267"/>
      <c r="HX340" s="267"/>
      <c r="HY340" s="267"/>
      <c r="HZ340" s="267"/>
      <c r="IA340" s="267"/>
      <c r="IB340" s="267"/>
      <c r="IC340" s="267"/>
      <c r="ID340" s="267"/>
      <c r="IE340" s="267"/>
      <c r="IF340" s="267"/>
      <c r="IG340" s="267"/>
      <c r="IH340" s="267"/>
      <c r="II340" s="267"/>
      <c r="IJ340" s="267"/>
      <c r="IK340" s="267"/>
      <c r="IL340" s="267"/>
      <c r="IM340" s="267"/>
      <c r="IN340" s="267"/>
      <c r="IO340" s="267"/>
      <c r="IP340" s="267"/>
      <c r="IQ340" s="267"/>
      <c r="IR340" s="267"/>
      <c r="IS340" s="267"/>
      <c r="IT340" s="267"/>
      <c r="IU340" s="267"/>
      <c r="IV340" s="267"/>
      <c r="IW340" s="267"/>
      <c r="IX340" s="267"/>
      <c r="IY340" s="267"/>
      <c r="IZ340" s="267"/>
      <c r="JA340" s="267"/>
      <c r="JB340" s="267"/>
      <c r="JC340" s="267"/>
      <c r="JD340" s="267"/>
      <c r="JE340" s="267"/>
      <c r="JF340" s="267"/>
      <c r="JG340" s="267"/>
      <c r="JH340" s="267"/>
      <c r="JI340" s="267"/>
      <c r="JJ340" s="267"/>
      <c r="JK340" s="267"/>
      <c r="JL340" s="267"/>
      <c r="JM340" s="267"/>
      <c r="JN340" s="267"/>
      <c r="JO340" s="267"/>
      <c r="JP340" s="267"/>
      <c r="JQ340" s="267"/>
      <c r="JR340" s="267"/>
      <c r="JS340" s="267"/>
      <c r="JT340" s="267"/>
      <c r="JU340" s="267"/>
      <c r="JV340" s="267"/>
      <c r="JW340" s="267"/>
      <c r="JX340" s="267"/>
      <c r="JY340" s="267"/>
      <c r="JZ340" s="267"/>
      <c r="KA340" s="267"/>
      <c r="KB340" s="267"/>
      <c r="KC340" s="267"/>
      <c r="KD340" s="267"/>
      <c r="KE340" s="267"/>
      <c r="KF340" s="267"/>
      <c r="KG340" s="267"/>
      <c r="KH340" s="267"/>
      <c r="KI340" s="267"/>
      <c r="KJ340" s="267"/>
      <c r="KK340" s="267"/>
      <c r="KL340" s="267"/>
      <c r="KM340" s="267"/>
      <c r="KN340" s="267"/>
      <c r="KO340" s="267"/>
      <c r="KP340" s="267"/>
      <c r="KQ340" s="267"/>
      <c r="KR340" s="267"/>
      <c r="KS340" s="267"/>
      <c r="KT340" s="267"/>
      <c r="KU340" s="267"/>
      <c r="KV340" s="267"/>
      <c r="KW340" s="267"/>
      <c r="KX340" s="267"/>
      <c r="KY340" s="267"/>
      <c r="KZ340" s="267"/>
      <c r="LA340" s="267"/>
      <c r="LB340" s="267"/>
      <c r="LC340" s="267"/>
      <c r="LD340" s="267"/>
      <c r="LE340" s="267"/>
      <c r="LF340" s="267"/>
      <c r="LG340" s="267"/>
      <c r="LH340" s="267"/>
      <c r="LI340" s="267"/>
      <c r="LJ340" s="267"/>
      <c r="LK340" s="267"/>
      <c r="LL340" s="267"/>
      <c r="LM340" s="267"/>
      <c r="LN340" s="267"/>
      <c r="LO340" s="267"/>
      <c r="LP340" s="267"/>
      <c r="LQ340" s="267"/>
      <c r="LR340" s="267"/>
      <c r="LS340" s="267"/>
      <c r="LT340" s="267"/>
      <c r="LU340" s="267"/>
      <c r="LV340" s="267"/>
      <c r="LW340" s="267"/>
      <c r="LX340" s="267"/>
      <c r="LY340" s="267"/>
      <c r="LZ340" s="267"/>
      <c r="MA340" s="267"/>
      <c r="MB340" s="267"/>
      <c r="MC340" s="267"/>
      <c r="MD340" s="267"/>
      <c r="ME340" s="267"/>
      <c r="MF340" s="267"/>
      <c r="MG340" s="267"/>
      <c r="MH340" s="267"/>
      <c r="MI340" s="267"/>
      <c r="MJ340" s="267"/>
      <c r="MK340" s="267"/>
      <c r="ML340" s="267"/>
      <c r="MM340" s="267"/>
      <c r="MN340" s="267"/>
      <c r="MO340" s="267"/>
      <c r="MP340" s="267"/>
      <c r="MQ340" s="267"/>
      <c r="MR340" s="267"/>
      <c r="MS340" s="267"/>
      <c r="MT340" s="267"/>
      <c r="MU340" s="267"/>
      <c r="MV340" s="267"/>
      <c r="MW340" s="267"/>
      <c r="MX340" s="267"/>
      <c r="MY340" s="267"/>
      <c r="MZ340" s="267"/>
      <c r="NA340" s="267"/>
      <c r="NB340" s="267"/>
      <c r="NC340" s="267"/>
      <c r="ND340" s="267"/>
      <c r="NE340" s="267"/>
      <c r="NF340" s="267"/>
      <c r="NG340" s="267"/>
      <c r="NH340" s="267"/>
      <c r="NI340" s="267"/>
      <c r="NJ340" s="267"/>
      <c r="NK340" s="267"/>
      <c r="NL340" s="267"/>
      <c r="NM340" s="267"/>
      <c r="NN340" s="267"/>
      <c r="NO340" s="267"/>
      <c r="NP340" s="267"/>
      <c r="NQ340" s="267"/>
      <c r="NR340" s="267"/>
      <c r="NS340" s="267"/>
      <c r="NT340" s="267"/>
      <c r="NU340" s="267"/>
      <c r="NV340" s="267"/>
      <c r="NW340" s="267"/>
      <c r="NX340" s="267"/>
      <c r="NY340" s="267"/>
      <c r="NZ340" s="267"/>
      <c r="OA340" s="267"/>
      <c r="OB340" s="267"/>
      <c r="OC340" s="267"/>
      <c r="OD340" s="267"/>
      <c r="OE340" s="267"/>
      <c r="OF340" s="267"/>
      <c r="OG340" s="267"/>
      <c r="OH340" s="267"/>
      <c r="OI340" s="267"/>
      <c r="OJ340" s="267"/>
      <c r="OK340" s="267"/>
      <c r="OL340" s="267"/>
      <c r="OM340" s="267"/>
      <c r="ON340" s="267"/>
      <c r="OO340" s="267"/>
      <c r="OP340" s="267"/>
      <c r="OQ340" s="267"/>
      <c r="OR340" s="267"/>
      <c r="OS340" s="267"/>
      <c r="OT340" s="267"/>
      <c r="OU340" s="267"/>
      <c r="OV340" s="267"/>
      <c r="OW340" s="267"/>
      <c r="OX340" s="267"/>
      <c r="OY340" s="267"/>
      <c r="OZ340" s="267"/>
      <c r="PA340" s="267"/>
      <c r="PB340" s="267"/>
      <c r="PC340" s="267"/>
      <c r="PD340" s="267"/>
      <c r="PE340" s="267"/>
      <c r="PF340" s="267"/>
      <c r="PG340" s="267"/>
      <c r="PH340" s="267"/>
      <c r="PI340" s="267"/>
      <c r="PJ340" s="267"/>
      <c r="PK340" s="267"/>
      <c r="PL340" s="267"/>
      <c r="PM340" s="267"/>
      <c r="PN340" s="267"/>
      <c r="PO340" s="267"/>
      <c r="PP340" s="267"/>
      <c r="PQ340" s="267"/>
      <c r="PR340" s="267"/>
      <c r="PS340" s="267"/>
      <c r="PT340" s="267"/>
      <c r="PU340" s="267"/>
      <c r="PV340" s="267"/>
      <c r="PW340" s="267"/>
      <c r="PX340" s="267"/>
      <c r="PY340" s="267"/>
      <c r="PZ340" s="267"/>
      <c r="QA340" s="267"/>
      <c r="QB340" s="267"/>
      <c r="QC340" s="267"/>
      <c r="QD340" s="267"/>
      <c r="QE340" s="267"/>
      <c r="QF340" s="267"/>
      <c r="QG340" s="267"/>
      <c r="QH340" s="267"/>
      <c r="QI340" s="267"/>
      <c r="QJ340" s="267"/>
      <c r="QK340" s="267"/>
      <c r="QL340" s="267"/>
      <c r="QM340" s="267"/>
      <c r="QN340" s="267"/>
      <c r="QO340" s="267"/>
      <c r="QP340" s="267"/>
      <c r="QQ340" s="267"/>
      <c r="QR340" s="267"/>
      <c r="QS340" s="267"/>
      <c r="QT340" s="267"/>
      <c r="QU340" s="267"/>
      <c r="QV340" s="267"/>
      <c r="QW340" s="267"/>
      <c r="QX340" s="267"/>
      <c r="QY340" s="267"/>
      <c r="QZ340" s="267"/>
      <c r="RA340" s="267"/>
      <c r="RB340" s="267"/>
      <c r="RC340" s="267"/>
      <c r="RD340" s="267"/>
      <c r="RE340" s="267"/>
      <c r="RF340" s="267"/>
      <c r="RG340" s="267"/>
      <c r="RH340" s="267"/>
      <c r="RI340" s="267"/>
      <c r="RJ340" s="267"/>
      <c r="RK340" s="267"/>
      <c r="RL340" s="267"/>
      <c r="RM340" s="267"/>
      <c r="RN340" s="267"/>
      <c r="RO340" s="267"/>
      <c r="RP340" s="267"/>
      <c r="RQ340" s="267"/>
      <c r="RR340" s="267"/>
      <c r="RS340" s="267"/>
      <c r="RT340" s="267"/>
      <c r="RU340" s="267"/>
      <c r="RV340" s="267"/>
      <c r="RW340" s="267"/>
      <c r="RX340" s="267"/>
      <c r="RY340" s="267"/>
      <c r="RZ340" s="267"/>
      <c r="SA340" s="267"/>
      <c r="SB340" s="267"/>
      <c r="SC340" s="267"/>
      <c r="SD340" s="267"/>
      <c r="SE340" s="267"/>
      <c r="SF340" s="267"/>
      <c r="SG340" s="267"/>
      <c r="SH340" s="267"/>
      <c r="SI340" s="267"/>
      <c r="SJ340" s="267"/>
      <c r="SK340" s="267"/>
      <c r="SL340" s="267"/>
      <c r="SM340" s="267"/>
      <c r="SN340" s="267"/>
      <c r="SO340" s="267"/>
      <c r="SP340" s="267"/>
      <c r="SQ340" s="267"/>
      <c r="SR340" s="267"/>
      <c r="SS340" s="267"/>
      <c r="ST340" s="267"/>
      <c r="SU340" s="267"/>
      <c r="SV340" s="267"/>
      <c r="SW340" s="267"/>
      <c r="SX340" s="267"/>
      <c r="SY340" s="267"/>
      <c r="SZ340" s="267"/>
      <c r="TA340" s="267"/>
      <c r="TB340" s="267"/>
      <c r="TC340" s="267"/>
      <c r="TD340" s="267"/>
      <c r="TE340" s="267"/>
      <c r="TF340" s="267"/>
      <c r="TG340" s="267"/>
      <c r="TH340" s="267"/>
      <c r="TI340" s="267"/>
      <c r="TJ340" s="267"/>
      <c r="TK340" s="267"/>
      <c r="TL340" s="267"/>
      <c r="TM340" s="267"/>
      <c r="TN340" s="267"/>
      <c r="TO340" s="267"/>
      <c r="TP340" s="267"/>
      <c r="TQ340" s="267"/>
      <c r="TR340" s="267"/>
      <c r="TS340" s="267"/>
      <c r="TT340" s="267"/>
      <c r="TU340" s="267"/>
      <c r="TV340" s="267"/>
      <c r="TW340" s="267"/>
      <c r="TX340" s="267"/>
      <c r="TY340" s="267"/>
      <c r="TZ340" s="267"/>
      <c r="UA340" s="267"/>
      <c r="UB340" s="267"/>
      <c r="UC340" s="267"/>
      <c r="UD340" s="267"/>
      <c r="UE340" s="267"/>
      <c r="UF340" s="267"/>
      <c r="UG340" s="267"/>
      <c r="UH340" s="267"/>
      <c r="UI340" s="267"/>
      <c r="UJ340" s="267"/>
      <c r="UK340" s="267"/>
      <c r="UL340" s="267"/>
      <c r="UM340" s="267"/>
      <c r="UN340" s="267"/>
      <c r="UO340" s="267"/>
      <c r="UP340" s="267"/>
      <c r="UQ340" s="267"/>
      <c r="UR340" s="267"/>
      <c r="US340" s="267"/>
      <c r="UT340" s="267"/>
      <c r="UU340" s="267"/>
      <c r="UV340" s="267"/>
      <c r="UW340" s="267"/>
      <c r="UX340" s="267"/>
      <c r="UY340" s="267"/>
      <c r="UZ340" s="267"/>
      <c r="VA340" s="267"/>
      <c r="VB340" s="267"/>
      <c r="VC340" s="267"/>
      <c r="VD340" s="267"/>
      <c r="VE340" s="267"/>
      <c r="VF340" s="267"/>
      <c r="VG340" s="267"/>
      <c r="VH340" s="267"/>
      <c r="VI340" s="267"/>
      <c r="VJ340" s="267"/>
      <c r="VK340" s="267"/>
      <c r="VL340" s="267"/>
      <c r="VM340" s="267"/>
      <c r="VN340" s="267"/>
      <c r="VO340" s="267"/>
      <c r="VP340" s="267"/>
      <c r="VQ340" s="267"/>
      <c r="VR340" s="267"/>
      <c r="VS340" s="267"/>
      <c r="VT340" s="267"/>
      <c r="VU340" s="267"/>
      <c r="VV340" s="267"/>
      <c r="VW340" s="267"/>
      <c r="VX340" s="267"/>
      <c r="VY340" s="267"/>
      <c r="VZ340" s="267"/>
      <c r="WA340" s="267"/>
      <c r="WB340" s="267"/>
      <c r="WC340" s="267"/>
      <c r="WD340" s="267"/>
      <c r="WE340" s="267"/>
      <c r="WF340" s="267"/>
      <c r="WG340" s="267"/>
      <c r="WH340" s="267"/>
      <c r="WI340" s="267"/>
      <c r="WJ340" s="267"/>
      <c r="WK340" s="267"/>
      <c r="WL340" s="267"/>
      <c r="WM340" s="267"/>
      <c r="WN340" s="267"/>
      <c r="WO340" s="267"/>
      <c r="WP340" s="267"/>
      <c r="WQ340" s="267"/>
      <c r="WR340" s="267"/>
      <c r="WS340" s="267"/>
      <c r="WT340" s="267"/>
      <c r="WU340" s="267"/>
      <c r="WV340" s="267"/>
      <c r="WW340" s="267"/>
      <c r="WX340" s="267"/>
      <c r="WY340" s="267"/>
      <c r="WZ340" s="267"/>
      <c r="XA340" s="267"/>
      <c r="XB340" s="267"/>
      <c r="XC340" s="267"/>
      <c r="XD340" s="267"/>
      <c r="XE340" s="267"/>
      <c r="XF340" s="267"/>
      <c r="XG340" s="267"/>
      <c r="XH340" s="267"/>
      <c r="XI340" s="267"/>
      <c r="XJ340" s="267"/>
      <c r="XK340" s="267"/>
      <c r="XL340" s="267"/>
      <c r="XM340" s="267"/>
      <c r="XN340" s="267"/>
      <c r="XO340" s="267"/>
      <c r="XP340" s="267"/>
      <c r="XQ340" s="267"/>
      <c r="XR340" s="267"/>
      <c r="XS340" s="267"/>
      <c r="XT340" s="267"/>
      <c r="XU340" s="267"/>
      <c r="XV340" s="267"/>
      <c r="XW340" s="267"/>
      <c r="XX340" s="267"/>
      <c r="XY340" s="267"/>
      <c r="XZ340" s="267"/>
      <c r="YA340" s="267"/>
      <c r="YB340" s="267"/>
      <c r="YC340" s="267"/>
      <c r="YD340" s="267"/>
      <c r="YE340" s="267"/>
      <c r="YF340" s="267"/>
      <c r="YG340" s="267"/>
      <c r="YH340" s="267"/>
      <c r="YI340" s="267"/>
      <c r="YJ340" s="267"/>
      <c r="YK340" s="267"/>
      <c r="YL340" s="267"/>
      <c r="YM340" s="267"/>
      <c r="YN340" s="267"/>
      <c r="YO340" s="267"/>
      <c r="YP340" s="267"/>
      <c r="YQ340" s="267"/>
      <c r="YR340" s="267"/>
      <c r="YS340" s="267"/>
      <c r="YT340" s="267"/>
      <c r="YU340" s="267"/>
      <c r="YV340" s="267"/>
      <c r="YW340" s="267"/>
      <c r="YX340" s="267"/>
      <c r="YY340" s="267"/>
      <c r="YZ340" s="267"/>
      <c r="ZA340" s="267"/>
      <c r="ZB340" s="267"/>
      <c r="ZC340" s="267"/>
      <c r="ZD340" s="267"/>
      <c r="ZE340" s="267"/>
      <c r="ZF340" s="267"/>
      <c r="ZG340" s="267"/>
      <c r="ZH340" s="267"/>
      <c r="ZI340" s="267"/>
      <c r="ZJ340" s="267"/>
      <c r="ZK340" s="267"/>
      <c r="ZL340" s="267"/>
      <c r="ZM340" s="267"/>
      <c r="ZN340" s="267"/>
      <c r="ZO340" s="267"/>
      <c r="ZP340" s="267"/>
      <c r="ZQ340" s="267"/>
      <c r="ZR340" s="267"/>
      <c r="ZS340" s="267"/>
      <c r="ZT340" s="267"/>
      <c r="ZU340" s="267"/>
      <c r="ZV340" s="267"/>
      <c r="ZW340" s="267"/>
      <c r="ZX340" s="267"/>
      <c r="ZY340" s="267"/>
      <c r="ZZ340" s="267"/>
      <c r="AAA340" s="267"/>
      <c r="AAB340" s="267"/>
      <c r="AAC340" s="267"/>
      <c r="AAD340" s="267"/>
      <c r="AAE340" s="267"/>
      <c r="AAF340" s="267"/>
      <c r="AAG340" s="267"/>
      <c r="AAH340" s="267"/>
      <c r="AAI340" s="267"/>
      <c r="AAJ340" s="267"/>
      <c r="AAK340" s="267"/>
      <c r="AAL340" s="267"/>
      <c r="AAM340" s="267"/>
      <c r="AAN340" s="267"/>
      <c r="AAO340" s="267"/>
      <c r="AAP340" s="267"/>
      <c r="AAQ340" s="267"/>
      <c r="AAR340" s="267"/>
      <c r="AAS340" s="267"/>
      <c r="AAT340" s="267"/>
      <c r="AAU340" s="267"/>
      <c r="AAV340" s="267"/>
      <c r="AAW340" s="267"/>
      <c r="AAX340" s="267"/>
      <c r="AAY340" s="267"/>
      <c r="AAZ340" s="267"/>
      <c r="ABA340" s="267"/>
      <c r="ABB340" s="267"/>
      <c r="ABC340" s="267"/>
      <c r="ABD340" s="267"/>
      <c r="ABE340" s="267"/>
      <c r="ABF340" s="267"/>
      <c r="ABG340" s="267"/>
      <c r="ABH340" s="267"/>
      <c r="ABI340" s="267"/>
      <c r="ABJ340" s="267"/>
      <c r="ABK340" s="267"/>
      <c r="ABL340" s="267"/>
      <c r="ABM340" s="267"/>
      <c r="ABN340" s="267"/>
      <c r="ABO340" s="267"/>
      <c r="ABP340" s="267"/>
      <c r="ABQ340" s="267"/>
      <c r="ABR340" s="267"/>
      <c r="ABS340" s="267"/>
      <c r="ABT340" s="267"/>
      <c r="ABU340" s="267"/>
      <c r="ABV340" s="267"/>
      <c r="ABW340" s="267"/>
      <c r="ABX340" s="267"/>
      <c r="ABY340" s="267"/>
      <c r="ABZ340" s="267"/>
      <c r="ACA340" s="267"/>
      <c r="ACB340" s="267"/>
      <c r="ACC340" s="267"/>
      <c r="ACD340" s="267"/>
      <c r="ACE340" s="267"/>
      <c r="ACF340" s="267"/>
      <c r="ACG340" s="267"/>
      <c r="ACH340" s="267"/>
      <c r="ACI340" s="267"/>
      <c r="ACJ340" s="267"/>
      <c r="ACK340" s="267"/>
      <c r="ACL340" s="267"/>
      <c r="ACM340" s="267"/>
      <c r="ACN340" s="267"/>
      <c r="ACO340" s="267"/>
      <c r="ACP340" s="267"/>
      <c r="ACQ340" s="267"/>
      <c r="ACR340" s="267"/>
      <c r="ACS340" s="267"/>
      <c r="ACT340" s="267"/>
      <c r="ACU340" s="267"/>
      <c r="ACV340" s="267"/>
      <c r="ACW340" s="267"/>
      <c r="ACX340" s="267"/>
      <c r="ACY340" s="267"/>
      <c r="ACZ340" s="267"/>
      <c r="ADA340" s="267"/>
      <c r="ADB340" s="267"/>
      <c r="ADC340" s="267"/>
      <c r="ADD340" s="267"/>
      <c r="ADE340" s="267"/>
      <c r="ADF340" s="267"/>
      <c r="ADG340" s="267"/>
      <c r="ADH340" s="267"/>
      <c r="ADI340" s="267"/>
      <c r="ADJ340" s="267"/>
      <c r="ADK340" s="267"/>
      <c r="ADL340" s="267"/>
      <c r="ADM340" s="267"/>
      <c r="ADN340" s="267"/>
      <c r="ADO340" s="267"/>
      <c r="ADP340" s="267"/>
      <c r="ADQ340" s="267"/>
      <c r="ADR340" s="267"/>
      <c r="ADS340" s="267"/>
      <c r="ADT340" s="267"/>
      <c r="ADU340" s="267"/>
      <c r="ADV340" s="267"/>
      <c r="ADW340" s="267"/>
      <c r="ADX340" s="267"/>
      <c r="ADY340" s="267"/>
      <c r="ADZ340" s="267"/>
      <c r="AEA340" s="267"/>
      <c r="AEB340" s="267"/>
      <c r="AEC340" s="267"/>
      <c r="AED340" s="267"/>
      <c r="AEE340" s="267"/>
      <c r="AEF340" s="267"/>
      <c r="AEG340" s="267"/>
      <c r="AEH340" s="267"/>
      <c r="AEI340" s="267"/>
      <c r="AEJ340" s="267"/>
      <c r="AEK340" s="267"/>
      <c r="AEL340" s="267"/>
      <c r="AEM340" s="267"/>
      <c r="AEN340" s="267"/>
      <c r="AEO340" s="267"/>
      <c r="AEP340" s="267"/>
      <c r="AEQ340" s="267"/>
      <c r="AER340" s="267"/>
      <c r="AES340" s="267"/>
      <c r="AET340" s="267"/>
      <c r="AEU340" s="267"/>
      <c r="AEV340" s="267"/>
      <c r="AEW340" s="267"/>
      <c r="AEX340" s="267"/>
      <c r="AEY340" s="267"/>
      <c r="AEZ340" s="267"/>
      <c r="AFA340" s="267"/>
      <c r="AFB340" s="267"/>
      <c r="AFC340" s="267"/>
      <c r="AFD340" s="267"/>
      <c r="AFE340" s="267"/>
      <c r="AFF340" s="267"/>
      <c r="AFG340" s="267"/>
      <c r="AFH340" s="267"/>
      <c r="AFI340" s="267"/>
      <c r="AFJ340" s="267"/>
      <c r="AFK340" s="267"/>
      <c r="AFL340" s="267"/>
      <c r="AFM340" s="267"/>
      <c r="AFN340" s="267"/>
      <c r="AFO340" s="267"/>
      <c r="AFP340" s="267"/>
      <c r="AFQ340" s="267"/>
      <c r="AFR340" s="267"/>
      <c r="AFS340" s="267"/>
      <c r="AFT340" s="267"/>
      <c r="AFU340" s="267"/>
      <c r="AFV340" s="267"/>
      <c r="AFW340" s="267"/>
      <c r="AFX340" s="267"/>
      <c r="AFY340" s="267"/>
      <c r="AFZ340" s="267"/>
      <c r="AGA340" s="267"/>
      <c r="AGB340" s="267"/>
      <c r="AGC340" s="267"/>
      <c r="AGD340" s="267"/>
      <c r="AGE340" s="267"/>
      <c r="AGF340" s="267"/>
      <c r="AGG340" s="267"/>
      <c r="AGH340" s="267"/>
      <c r="AGI340" s="267"/>
      <c r="AGJ340" s="267"/>
      <c r="AGK340" s="267"/>
      <c r="AGL340" s="267"/>
      <c r="AGM340" s="267"/>
      <c r="AGN340" s="267"/>
      <c r="AGO340" s="267"/>
      <c r="AGP340" s="267"/>
      <c r="AGQ340" s="267"/>
      <c r="AGR340" s="267"/>
      <c r="AGS340" s="267"/>
      <c r="AGT340" s="267"/>
      <c r="AGU340" s="267"/>
      <c r="AGV340" s="267"/>
      <c r="AGW340" s="267"/>
      <c r="AGX340" s="267"/>
      <c r="AGY340" s="267"/>
      <c r="AGZ340" s="267"/>
      <c r="AHA340" s="267"/>
      <c r="AHB340" s="267"/>
      <c r="AHC340" s="267"/>
      <c r="AHD340" s="267"/>
      <c r="AHE340" s="267"/>
      <c r="AHF340" s="267"/>
      <c r="AHG340" s="267"/>
      <c r="AHH340" s="267"/>
      <c r="AHI340" s="267"/>
      <c r="AHJ340" s="267"/>
      <c r="AHK340" s="267"/>
      <c r="AHL340" s="267"/>
      <c r="AHM340" s="267"/>
      <c r="AHN340" s="267"/>
      <c r="AHO340" s="267"/>
      <c r="AHP340" s="267"/>
      <c r="AHQ340" s="267"/>
      <c r="AHR340" s="267"/>
      <c r="AHS340" s="267"/>
      <c r="AHT340" s="267"/>
      <c r="AHU340" s="267"/>
      <c r="AHV340" s="267"/>
      <c r="AHW340" s="267"/>
      <c r="AHX340" s="267"/>
      <c r="AHY340" s="267"/>
      <c r="AHZ340" s="267"/>
      <c r="AIA340" s="267"/>
      <c r="AIB340" s="267"/>
      <c r="AIC340" s="267"/>
      <c r="AID340" s="267"/>
      <c r="AIE340" s="267"/>
      <c r="AIF340" s="267"/>
      <c r="AIG340" s="267"/>
      <c r="AIH340" s="267"/>
      <c r="AII340" s="267"/>
      <c r="AIJ340" s="267"/>
      <c r="AIK340" s="267"/>
      <c r="AIL340" s="267"/>
      <c r="AIM340" s="267"/>
      <c r="AIN340" s="267"/>
      <c r="AIO340" s="267"/>
      <c r="AIP340" s="267"/>
      <c r="AIQ340" s="267"/>
      <c r="AIR340" s="267"/>
      <c r="AIS340" s="267"/>
      <c r="AIT340" s="267"/>
      <c r="AIU340" s="267"/>
      <c r="AIV340" s="267"/>
      <c r="AIW340" s="267"/>
      <c r="AIX340" s="267"/>
      <c r="AIY340" s="267"/>
      <c r="AIZ340" s="267"/>
      <c r="AJA340" s="267"/>
      <c r="AJB340" s="267"/>
      <c r="AJC340" s="267"/>
      <c r="AJD340" s="267"/>
      <c r="AJE340" s="267"/>
      <c r="AJF340" s="267"/>
      <c r="AJG340" s="267"/>
      <c r="AJH340" s="267"/>
      <c r="AJI340" s="267"/>
      <c r="AJJ340" s="267"/>
      <c r="AJK340" s="267"/>
      <c r="AJL340" s="267"/>
      <c r="AJM340" s="267"/>
      <c r="AJN340" s="267"/>
      <c r="AJO340" s="267"/>
      <c r="AJP340" s="267"/>
      <c r="AJQ340" s="267"/>
      <c r="AJR340" s="267"/>
      <c r="AJS340" s="267"/>
      <c r="AJT340" s="267"/>
      <c r="AJU340" s="267"/>
      <c r="AJV340" s="267"/>
      <c r="AJW340" s="267"/>
      <c r="AJX340" s="267"/>
      <c r="AJY340" s="267"/>
      <c r="AJZ340" s="267"/>
      <c r="AKA340" s="267"/>
      <c r="AKB340" s="267"/>
      <c r="AKC340" s="267"/>
      <c r="AKD340" s="267"/>
      <c r="AKE340" s="267"/>
      <c r="AKF340" s="267"/>
      <c r="AKG340" s="267"/>
      <c r="AKH340" s="267"/>
      <c r="AKI340" s="267"/>
      <c r="AKJ340" s="267"/>
      <c r="AKK340" s="267"/>
      <c r="AKL340" s="267"/>
      <c r="AKM340" s="267"/>
      <c r="AKN340" s="267"/>
      <c r="AKO340" s="267"/>
      <c r="AKP340" s="267"/>
      <c r="AKQ340" s="267"/>
      <c r="AKR340" s="267"/>
      <c r="AKS340" s="267"/>
      <c r="AKT340" s="267"/>
      <c r="AKU340" s="267"/>
      <c r="AKV340" s="267"/>
      <c r="AKW340" s="267"/>
      <c r="AKX340" s="267"/>
      <c r="AKY340" s="267"/>
      <c r="AKZ340" s="267"/>
      <c r="ALA340" s="267"/>
      <c r="ALB340" s="267"/>
      <c r="ALC340" s="267"/>
      <c r="ALD340" s="267"/>
      <c r="ALE340" s="267"/>
      <c r="ALF340" s="267"/>
      <c r="ALG340" s="267"/>
      <c r="ALH340" s="267"/>
      <c r="ALI340" s="267"/>
      <c r="ALJ340" s="267"/>
      <c r="ALK340" s="267"/>
      <c r="ALL340" s="267"/>
      <c r="ALM340" s="267"/>
      <c r="ALN340" s="267"/>
      <c r="ALO340" s="267"/>
      <c r="ALP340" s="267"/>
      <c r="ALQ340" s="267"/>
      <c r="ALR340" s="267"/>
      <c r="ALS340" s="267"/>
      <c r="ALT340" s="267"/>
      <c r="ALU340" s="267"/>
      <c r="ALV340" s="267"/>
      <c r="ALW340" s="267"/>
      <c r="ALX340" s="267"/>
      <c r="ALY340" s="267"/>
      <c r="ALZ340" s="267"/>
      <c r="AMA340" s="267"/>
      <c r="AMB340" s="267"/>
      <c r="AMC340" s="267"/>
      <c r="AMD340" s="267"/>
      <c r="AME340" s="267"/>
      <c r="AMF340" s="267"/>
      <c r="AMG340" s="267"/>
      <c r="AMH340" s="267"/>
    </row>
    <row r="341" spans="1:1024" s="239" customFormat="1" ht="12.75">
      <c r="A341" s="1056"/>
      <c r="B341" s="1051" t="s">
        <v>3456</v>
      </c>
      <c r="C341" s="1052">
        <f>C4+C64+C165+C231+C240+C246+C286+C331+C337</f>
        <v>346831385500.00006</v>
      </c>
      <c r="D341" s="1052">
        <f>D4+D64+D165+D231+D240+D246+D286+D331+D337</f>
        <v>58448645422.519989</v>
      </c>
      <c r="E341" s="1052">
        <f>E4+E64+E165+E231+E240+E246+E286+E331+E337</f>
        <v>405280030922.51996</v>
      </c>
      <c r="F341" s="1052">
        <f>F4+F64+F165+F231+F240+F246+F286+F331+F337</f>
        <v>325363025056.57001</v>
      </c>
      <c r="G341" s="1052">
        <f>G4+G64+G165+G231+G240+G246+G286+G331+G337</f>
        <v>79917005865.949997</v>
      </c>
      <c r="H341" s="1053">
        <f t="shared" si="5"/>
        <v>0.80281040325614217</v>
      </c>
      <c r="I341" s="1007"/>
      <c r="J341" s="267"/>
      <c r="K341" s="267"/>
      <c r="L341" s="267"/>
      <c r="M341" s="267"/>
      <c r="N341" s="267"/>
      <c r="O341" s="267"/>
      <c r="P341" s="267"/>
      <c r="Q341" s="267"/>
      <c r="R341" s="267"/>
      <c r="S341" s="267"/>
      <c r="T341" s="267"/>
      <c r="U341" s="267"/>
      <c r="V341" s="267"/>
      <c r="W341" s="267"/>
      <c r="X341" s="267"/>
      <c r="Y341" s="267"/>
      <c r="Z341" s="267"/>
      <c r="AA341" s="267"/>
      <c r="AB341" s="267"/>
      <c r="AC341" s="267"/>
      <c r="AD341" s="267"/>
      <c r="AE341" s="267"/>
      <c r="AF341" s="267"/>
      <c r="AG341" s="267"/>
      <c r="AH341" s="267"/>
      <c r="AI341" s="267"/>
      <c r="AJ341" s="267"/>
      <c r="AK341" s="267"/>
      <c r="AL341" s="267"/>
      <c r="AM341" s="267"/>
      <c r="AN341" s="267"/>
      <c r="AO341" s="267"/>
      <c r="AP341" s="267"/>
      <c r="AQ341" s="267"/>
      <c r="AR341" s="267"/>
      <c r="AS341" s="267"/>
      <c r="AT341" s="267"/>
      <c r="AU341" s="267"/>
      <c r="AV341" s="267"/>
      <c r="AW341" s="267"/>
      <c r="AX341" s="267"/>
      <c r="AY341" s="267"/>
      <c r="AZ341" s="267"/>
      <c r="BA341" s="267"/>
      <c r="BB341" s="267"/>
      <c r="BC341" s="267"/>
      <c r="BD341" s="267"/>
      <c r="BE341" s="267"/>
      <c r="BF341" s="267"/>
      <c r="BG341" s="267"/>
      <c r="BH341" s="267"/>
      <c r="BI341" s="267"/>
      <c r="BJ341" s="267"/>
      <c r="BK341" s="267"/>
      <c r="BL341" s="267"/>
      <c r="BM341" s="267"/>
      <c r="BN341" s="267"/>
      <c r="BO341" s="267"/>
      <c r="BP341" s="267"/>
      <c r="BQ341" s="267"/>
      <c r="BR341" s="267"/>
      <c r="BS341" s="267"/>
      <c r="BT341" s="267"/>
      <c r="BU341" s="267"/>
      <c r="BV341" s="267"/>
      <c r="BW341" s="267"/>
      <c r="BX341" s="267"/>
      <c r="BY341" s="267"/>
      <c r="BZ341" s="267"/>
      <c r="CA341" s="267"/>
      <c r="CB341" s="267"/>
      <c r="CC341" s="267"/>
      <c r="CD341" s="267"/>
      <c r="CE341" s="267"/>
      <c r="CF341" s="267"/>
      <c r="CG341" s="267"/>
      <c r="CH341" s="267"/>
      <c r="CI341" s="267"/>
      <c r="CJ341" s="267"/>
      <c r="CK341" s="267"/>
      <c r="CL341" s="267"/>
      <c r="CM341" s="267"/>
      <c r="CN341" s="267"/>
      <c r="CO341" s="267"/>
      <c r="CP341" s="267"/>
      <c r="CQ341" s="267"/>
      <c r="CR341" s="267"/>
      <c r="CS341" s="267"/>
      <c r="CT341" s="267"/>
      <c r="CU341" s="267"/>
      <c r="CV341" s="267"/>
      <c r="CW341" s="267"/>
      <c r="CX341" s="267"/>
      <c r="CY341" s="267"/>
      <c r="CZ341" s="267"/>
      <c r="DA341" s="267"/>
      <c r="DB341" s="267"/>
      <c r="DC341" s="267"/>
      <c r="DD341" s="267"/>
      <c r="DE341" s="267"/>
      <c r="DF341" s="267"/>
      <c r="DG341" s="267"/>
      <c r="DH341" s="267"/>
      <c r="DI341" s="267"/>
      <c r="DJ341" s="267"/>
      <c r="DK341" s="267"/>
      <c r="DL341" s="267"/>
      <c r="DM341" s="267"/>
      <c r="DN341" s="267"/>
      <c r="DO341" s="267"/>
      <c r="DP341" s="267"/>
      <c r="DQ341" s="267"/>
      <c r="DR341" s="267"/>
      <c r="DS341" s="267"/>
      <c r="DT341" s="267"/>
      <c r="DU341" s="267"/>
      <c r="DV341" s="267"/>
      <c r="DW341" s="267"/>
      <c r="DX341" s="267"/>
      <c r="DY341" s="267"/>
      <c r="DZ341" s="267"/>
      <c r="EA341" s="267"/>
      <c r="EB341" s="267"/>
      <c r="EC341" s="267"/>
      <c r="ED341" s="267"/>
      <c r="EE341" s="267"/>
      <c r="EF341" s="267"/>
      <c r="EG341" s="267"/>
      <c r="EH341" s="267"/>
      <c r="EI341" s="267"/>
      <c r="EJ341" s="267"/>
      <c r="EK341" s="267"/>
      <c r="EL341" s="267"/>
      <c r="EM341" s="267"/>
      <c r="EN341" s="267"/>
      <c r="EO341" s="267"/>
      <c r="EP341" s="267"/>
      <c r="EQ341" s="267"/>
      <c r="ER341" s="267"/>
      <c r="ES341" s="267"/>
      <c r="ET341" s="267"/>
      <c r="EU341" s="267"/>
      <c r="EV341" s="267"/>
      <c r="EW341" s="267"/>
      <c r="EX341" s="267"/>
      <c r="EY341" s="267"/>
      <c r="EZ341" s="267"/>
      <c r="FA341" s="267"/>
      <c r="FB341" s="267"/>
      <c r="FC341" s="267"/>
      <c r="FD341" s="267"/>
      <c r="FE341" s="267"/>
      <c r="FF341" s="267"/>
      <c r="FG341" s="267"/>
      <c r="FH341" s="267"/>
      <c r="FI341" s="267"/>
      <c r="FJ341" s="267"/>
      <c r="FK341" s="267"/>
      <c r="FL341" s="267"/>
      <c r="FM341" s="267"/>
      <c r="FN341" s="267"/>
      <c r="FO341" s="267"/>
      <c r="FP341" s="267"/>
      <c r="FQ341" s="267"/>
      <c r="FR341" s="267"/>
      <c r="FS341" s="267"/>
      <c r="FT341" s="267"/>
      <c r="FU341" s="267"/>
      <c r="FV341" s="267"/>
      <c r="FW341" s="267"/>
      <c r="FX341" s="267"/>
      <c r="FY341" s="267"/>
      <c r="FZ341" s="267"/>
      <c r="GA341" s="267"/>
      <c r="GB341" s="267"/>
      <c r="GC341" s="267"/>
      <c r="GD341" s="267"/>
      <c r="GE341" s="267"/>
      <c r="GF341" s="267"/>
      <c r="GG341" s="267"/>
      <c r="GH341" s="267"/>
      <c r="GI341" s="267"/>
      <c r="GJ341" s="267"/>
      <c r="GK341" s="267"/>
      <c r="GL341" s="267"/>
      <c r="GM341" s="267"/>
      <c r="GN341" s="267"/>
      <c r="GO341" s="267"/>
      <c r="GP341" s="267"/>
      <c r="GQ341" s="267"/>
      <c r="GR341" s="267"/>
      <c r="GS341" s="267"/>
      <c r="GT341" s="267"/>
      <c r="GU341" s="267"/>
      <c r="GV341" s="267"/>
      <c r="GW341" s="267"/>
      <c r="GX341" s="267"/>
      <c r="GY341" s="267"/>
      <c r="GZ341" s="267"/>
      <c r="HA341" s="267"/>
      <c r="HB341" s="267"/>
      <c r="HC341" s="267"/>
      <c r="HD341" s="267"/>
      <c r="HE341" s="267"/>
      <c r="HF341" s="267"/>
      <c r="HG341" s="267"/>
      <c r="HH341" s="267"/>
      <c r="HI341" s="267"/>
      <c r="HJ341" s="267"/>
      <c r="HK341" s="267"/>
      <c r="HL341" s="267"/>
      <c r="HM341" s="267"/>
      <c r="HN341" s="267"/>
      <c r="HO341" s="267"/>
      <c r="HP341" s="267"/>
      <c r="HQ341" s="267"/>
      <c r="HR341" s="267"/>
      <c r="HS341" s="267"/>
      <c r="HT341" s="267"/>
      <c r="HU341" s="267"/>
      <c r="HV341" s="267"/>
      <c r="HW341" s="267"/>
      <c r="HX341" s="267"/>
      <c r="HY341" s="267"/>
      <c r="HZ341" s="267"/>
      <c r="IA341" s="267"/>
      <c r="IB341" s="267"/>
      <c r="IC341" s="267"/>
      <c r="ID341" s="267"/>
      <c r="IE341" s="267"/>
      <c r="IF341" s="267"/>
      <c r="IG341" s="267"/>
      <c r="IH341" s="267"/>
      <c r="II341" s="267"/>
      <c r="IJ341" s="267"/>
      <c r="IK341" s="267"/>
      <c r="IL341" s="267"/>
      <c r="IM341" s="267"/>
      <c r="IN341" s="267"/>
      <c r="IO341" s="267"/>
      <c r="IP341" s="267"/>
      <c r="IQ341" s="267"/>
      <c r="IR341" s="267"/>
      <c r="IS341" s="267"/>
      <c r="IT341" s="267"/>
      <c r="IU341" s="267"/>
      <c r="IV341" s="267"/>
      <c r="IW341" s="267"/>
      <c r="IX341" s="267"/>
      <c r="IY341" s="267"/>
      <c r="IZ341" s="267"/>
      <c r="JA341" s="267"/>
      <c r="JB341" s="267"/>
      <c r="JC341" s="267"/>
      <c r="JD341" s="267"/>
      <c r="JE341" s="267"/>
      <c r="JF341" s="267"/>
      <c r="JG341" s="267"/>
      <c r="JH341" s="267"/>
      <c r="JI341" s="267"/>
      <c r="JJ341" s="267"/>
      <c r="JK341" s="267"/>
      <c r="JL341" s="267"/>
      <c r="JM341" s="267"/>
      <c r="JN341" s="267"/>
      <c r="JO341" s="267"/>
      <c r="JP341" s="267"/>
      <c r="JQ341" s="267"/>
      <c r="JR341" s="267"/>
      <c r="JS341" s="267"/>
      <c r="JT341" s="267"/>
      <c r="JU341" s="267"/>
      <c r="JV341" s="267"/>
      <c r="JW341" s="267"/>
      <c r="JX341" s="267"/>
      <c r="JY341" s="267"/>
      <c r="JZ341" s="267"/>
      <c r="KA341" s="267"/>
      <c r="KB341" s="267"/>
      <c r="KC341" s="267"/>
      <c r="KD341" s="267"/>
      <c r="KE341" s="267"/>
      <c r="KF341" s="267"/>
      <c r="KG341" s="267"/>
      <c r="KH341" s="267"/>
      <c r="KI341" s="267"/>
      <c r="KJ341" s="267"/>
      <c r="KK341" s="267"/>
      <c r="KL341" s="267"/>
      <c r="KM341" s="267"/>
      <c r="KN341" s="267"/>
      <c r="KO341" s="267"/>
      <c r="KP341" s="267"/>
      <c r="KQ341" s="267"/>
      <c r="KR341" s="267"/>
      <c r="KS341" s="267"/>
      <c r="KT341" s="267"/>
      <c r="KU341" s="267"/>
      <c r="KV341" s="267"/>
      <c r="KW341" s="267"/>
      <c r="KX341" s="267"/>
      <c r="KY341" s="267"/>
      <c r="KZ341" s="267"/>
      <c r="LA341" s="267"/>
      <c r="LB341" s="267"/>
      <c r="LC341" s="267"/>
      <c r="LD341" s="267"/>
      <c r="LE341" s="267"/>
      <c r="LF341" s="267"/>
      <c r="LG341" s="267"/>
      <c r="LH341" s="267"/>
      <c r="LI341" s="267"/>
      <c r="LJ341" s="267"/>
      <c r="LK341" s="267"/>
      <c r="LL341" s="267"/>
      <c r="LM341" s="267"/>
      <c r="LN341" s="267"/>
      <c r="LO341" s="267"/>
      <c r="LP341" s="267"/>
      <c r="LQ341" s="267"/>
      <c r="LR341" s="267"/>
      <c r="LS341" s="267"/>
      <c r="LT341" s="267"/>
      <c r="LU341" s="267"/>
      <c r="LV341" s="267"/>
      <c r="LW341" s="267"/>
      <c r="LX341" s="267"/>
      <c r="LY341" s="267"/>
      <c r="LZ341" s="267"/>
      <c r="MA341" s="267"/>
      <c r="MB341" s="267"/>
      <c r="MC341" s="267"/>
      <c r="MD341" s="267"/>
      <c r="ME341" s="267"/>
      <c r="MF341" s="267"/>
      <c r="MG341" s="267"/>
      <c r="MH341" s="267"/>
      <c r="MI341" s="267"/>
      <c r="MJ341" s="267"/>
      <c r="MK341" s="267"/>
      <c r="ML341" s="267"/>
      <c r="MM341" s="267"/>
      <c r="MN341" s="267"/>
      <c r="MO341" s="267"/>
      <c r="MP341" s="267"/>
      <c r="MQ341" s="267"/>
      <c r="MR341" s="267"/>
      <c r="MS341" s="267"/>
      <c r="MT341" s="267"/>
      <c r="MU341" s="267"/>
      <c r="MV341" s="267"/>
      <c r="MW341" s="267"/>
      <c r="MX341" s="267"/>
      <c r="MY341" s="267"/>
      <c r="MZ341" s="267"/>
      <c r="NA341" s="267"/>
      <c r="NB341" s="267"/>
      <c r="NC341" s="267"/>
      <c r="ND341" s="267"/>
      <c r="NE341" s="267"/>
      <c r="NF341" s="267"/>
      <c r="NG341" s="267"/>
      <c r="NH341" s="267"/>
      <c r="NI341" s="267"/>
      <c r="NJ341" s="267"/>
      <c r="NK341" s="267"/>
      <c r="NL341" s="267"/>
      <c r="NM341" s="267"/>
      <c r="NN341" s="267"/>
      <c r="NO341" s="267"/>
      <c r="NP341" s="267"/>
      <c r="NQ341" s="267"/>
      <c r="NR341" s="267"/>
      <c r="NS341" s="267"/>
      <c r="NT341" s="267"/>
      <c r="NU341" s="267"/>
      <c r="NV341" s="267"/>
      <c r="NW341" s="267"/>
      <c r="NX341" s="267"/>
      <c r="NY341" s="267"/>
      <c r="NZ341" s="267"/>
      <c r="OA341" s="267"/>
      <c r="OB341" s="267"/>
      <c r="OC341" s="267"/>
      <c r="OD341" s="267"/>
      <c r="OE341" s="267"/>
      <c r="OF341" s="267"/>
      <c r="OG341" s="267"/>
      <c r="OH341" s="267"/>
      <c r="OI341" s="267"/>
      <c r="OJ341" s="267"/>
      <c r="OK341" s="267"/>
      <c r="OL341" s="267"/>
      <c r="OM341" s="267"/>
      <c r="ON341" s="267"/>
      <c r="OO341" s="267"/>
      <c r="OP341" s="267"/>
      <c r="OQ341" s="267"/>
      <c r="OR341" s="267"/>
      <c r="OS341" s="267"/>
      <c r="OT341" s="267"/>
      <c r="OU341" s="267"/>
      <c r="OV341" s="267"/>
      <c r="OW341" s="267"/>
      <c r="OX341" s="267"/>
      <c r="OY341" s="267"/>
      <c r="OZ341" s="267"/>
      <c r="PA341" s="267"/>
      <c r="PB341" s="267"/>
      <c r="PC341" s="267"/>
      <c r="PD341" s="267"/>
      <c r="PE341" s="267"/>
      <c r="PF341" s="267"/>
      <c r="PG341" s="267"/>
      <c r="PH341" s="267"/>
      <c r="PI341" s="267"/>
      <c r="PJ341" s="267"/>
      <c r="PK341" s="267"/>
      <c r="PL341" s="267"/>
      <c r="PM341" s="267"/>
      <c r="PN341" s="267"/>
      <c r="PO341" s="267"/>
      <c r="PP341" s="267"/>
      <c r="PQ341" s="267"/>
      <c r="PR341" s="267"/>
      <c r="PS341" s="267"/>
      <c r="PT341" s="267"/>
      <c r="PU341" s="267"/>
      <c r="PV341" s="267"/>
      <c r="PW341" s="267"/>
      <c r="PX341" s="267"/>
      <c r="PY341" s="267"/>
      <c r="PZ341" s="267"/>
      <c r="QA341" s="267"/>
      <c r="QB341" s="267"/>
      <c r="QC341" s="267"/>
      <c r="QD341" s="267"/>
      <c r="QE341" s="267"/>
      <c r="QF341" s="267"/>
      <c r="QG341" s="267"/>
      <c r="QH341" s="267"/>
      <c r="QI341" s="267"/>
      <c r="QJ341" s="267"/>
      <c r="QK341" s="267"/>
      <c r="QL341" s="267"/>
      <c r="QM341" s="267"/>
      <c r="QN341" s="267"/>
      <c r="QO341" s="267"/>
      <c r="QP341" s="267"/>
      <c r="QQ341" s="267"/>
      <c r="QR341" s="267"/>
      <c r="QS341" s="267"/>
      <c r="QT341" s="267"/>
      <c r="QU341" s="267"/>
      <c r="QV341" s="267"/>
      <c r="QW341" s="267"/>
      <c r="QX341" s="267"/>
      <c r="QY341" s="267"/>
      <c r="QZ341" s="267"/>
      <c r="RA341" s="267"/>
      <c r="RB341" s="267"/>
      <c r="RC341" s="267"/>
      <c r="RD341" s="267"/>
      <c r="RE341" s="267"/>
      <c r="RF341" s="267"/>
      <c r="RG341" s="267"/>
      <c r="RH341" s="267"/>
      <c r="RI341" s="267"/>
      <c r="RJ341" s="267"/>
      <c r="RK341" s="267"/>
      <c r="RL341" s="267"/>
      <c r="RM341" s="267"/>
      <c r="RN341" s="267"/>
      <c r="RO341" s="267"/>
      <c r="RP341" s="267"/>
      <c r="RQ341" s="267"/>
      <c r="RR341" s="267"/>
      <c r="RS341" s="267"/>
      <c r="RT341" s="267"/>
      <c r="RU341" s="267"/>
      <c r="RV341" s="267"/>
      <c r="RW341" s="267"/>
      <c r="RX341" s="267"/>
      <c r="RY341" s="267"/>
      <c r="RZ341" s="267"/>
      <c r="SA341" s="267"/>
      <c r="SB341" s="267"/>
      <c r="SC341" s="267"/>
      <c r="SD341" s="267"/>
      <c r="SE341" s="267"/>
      <c r="SF341" s="267"/>
      <c r="SG341" s="267"/>
      <c r="SH341" s="267"/>
      <c r="SI341" s="267"/>
      <c r="SJ341" s="267"/>
      <c r="SK341" s="267"/>
      <c r="SL341" s="267"/>
      <c r="SM341" s="267"/>
      <c r="SN341" s="267"/>
      <c r="SO341" s="267"/>
      <c r="SP341" s="267"/>
      <c r="SQ341" s="267"/>
      <c r="SR341" s="267"/>
      <c r="SS341" s="267"/>
      <c r="ST341" s="267"/>
      <c r="SU341" s="267"/>
      <c r="SV341" s="267"/>
      <c r="SW341" s="267"/>
      <c r="SX341" s="267"/>
      <c r="SY341" s="267"/>
      <c r="SZ341" s="267"/>
      <c r="TA341" s="267"/>
      <c r="TB341" s="267"/>
      <c r="TC341" s="267"/>
      <c r="TD341" s="267"/>
      <c r="TE341" s="267"/>
      <c r="TF341" s="267"/>
      <c r="TG341" s="267"/>
      <c r="TH341" s="267"/>
      <c r="TI341" s="267"/>
      <c r="TJ341" s="267"/>
      <c r="TK341" s="267"/>
      <c r="TL341" s="267"/>
      <c r="TM341" s="267"/>
      <c r="TN341" s="267"/>
      <c r="TO341" s="267"/>
      <c r="TP341" s="267"/>
      <c r="TQ341" s="267"/>
      <c r="TR341" s="267"/>
      <c r="TS341" s="267"/>
      <c r="TT341" s="267"/>
      <c r="TU341" s="267"/>
      <c r="TV341" s="267"/>
      <c r="TW341" s="267"/>
      <c r="TX341" s="267"/>
      <c r="TY341" s="267"/>
      <c r="TZ341" s="267"/>
      <c r="UA341" s="267"/>
      <c r="UB341" s="267"/>
      <c r="UC341" s="267"/>
      <c r="UD341" s="267"/>
      <c r="UE341" s="267"/>
      <c r="UF341" s="267"/>
      <c r="UG341" s="267"/>
      <c r="UH341" s="267"/>
      <c r="UI341" s="267"/>
      <c r="UJ341" s="267"/>
      <c r="UK341" s="267"/>
      <c r="UL341" s="267"/>
      <c r="UM341" s="267"/>
      <c r="UN341" s="267"/>
      <c r="UO341" s="267"/>
      <c r="UP341" s="267"/>
      <c r="UQ341" s="267"/>
      <c r="UR341" s="267"/>
      <c r="US341" s="267"/>
      <c r="UT341" s="267"/>
      <c r="UU341" s="267"/>
      <c r="UV341" s="267"/>
      <c r="UW341" s="267"/>
      <c r="UX341" s="267"/>
      <c r="UY341" s="267"/>
      <c r="UZ341" s="267"/>
      <c r="VA341" s="267"/>
      <c r="VB341" s="267"/>
      <c r="VC341" s="267"/>
      <c r="VD341" s="267"/>
      <c r="VE341" s="267"/>
      <c r="VF341" s="267"/>
      <c r="VG341" s="267"/>
      <c r="VH341" s="267"/>
      <c r="VI341" s="267"/>
      <c r="VJ341" s="267"/>
      <c r="VK341" s="267"/>
      <c r="VL341" s="267"/>
      <c r="VM341" s="267"/>
      <c r="VN341" s="267"/>
      <c r="VO341" s="267"/>
      <c r="VP341" s="267"/>
      <c r="VQ341" s="267"/>
      <c r="VR341" s="267"/>
      <c r="VS341" s="267"/>
      <c r="VT341" s="267"/>
      <c r="VU341" s="267"/>
      <c r="VV341" s="267"/>
      <c r="VW341" s="267"/>
      <c r="VX341" s="267"/>
      <c r="VY341" s="267"/>
      <c r="VZ341" s="267"/>
      <c r="WA341" s="267"/>
      <c r="WB341" s="267"/>
      <c r="WC341" s="267"/>
      <c r="WD341" s="267"/>
      <c r="WE341" s="267"/>
      <c r="WF341" s="267"/>
      <c r="WG341" s="267"/>
      <c r="WH341" s="267"/>
      <c r="WI341" s="267"/>
      <c r="WJ341" s="267"/>
      <c r="WK341" s="267"/>
      <c r="WL341" s="267"/>
      <c r="WM341" s="267"/>
      <c r="WN341" s="267"/>
      <c r="WO341" s="267"/>
      <c r="WP341" s="267"/>
      <c r="WQ341" s="267"/>
      <c r="WR341" s="267"/>
      <c r="WS341" s="267"/>
      <c r="WT341" s="267"/>
      <c r="WU341" s="267"/>
      <c r="WV341" s="267"/>
      <c r="WW341" s="267"/>
      <c r="WX341" s="267"/>
      <c r="WY341" s="267"/>
      <c r="WZ341" s="267"/>
      <c r="XA341" s="267"/>
      <c r="XB341" s="267"/>
      <c r="XC341" s="267"/>
      <c r="XD341" s="267"/>
      <c r="XE341" s="267"/>
      <c r="XF341" s="267"/>
      <c r="XG341" s="267"/>
      <c r="XH341" s="267"/>
      <c r="XI341" s="267"/>
      <c r="XJ341" s="267"/>
      <c r="XK341" s="267"/>
      <c r="XL341" s="267"/>
      <c r="XM341" s="267"/>
      <c r="XN341" s="267"/>
      <c r="XO341" s="267"/>
      <c r="XP341" s="267"/>
      <c r="XQ341" s="267"/>
      <c r="XR341" s="267"/>
      <c r="XS341" s="267"/>
      <c r="XT341" s="267"/>
      <c r="XU341" s="267"/>
      <c r="XV341" s="267"/>
      <c r="XW341" s="267"/>
      <c r="XX341" s="267"/>
      <c r="XY341" s="267"/>
      <c r="XZ341" s="267"/>
      <c r="YA341" s="267"/>
      <c r="YB341" s="267"/>
      <c r="YC341" s="267"/>
      <c r="YD341" s="267"/>
      <c r="YE341" s="267"/>
      <c r="YF341" s="267"/>
      <c r="YG341" s="267"/>
      <c r="YH341" s="267"/>
      <c r="YI341" s="267"/>
      <c r="YJ341" s="267"/>
      <c r="YK341" s="267"/>
      <c r="YL341" s="267"/>
      <c r="YM341" s="267"/>
      <c r="YN341" s="267"/>
      <c r="YO341" s="267"/>
      <c r="YP341" s="267"/>
      <c r="YQ341" s="267"/>
      <c r="YR341" s="267"/>
      <c r="YS341" s="267"/>
      <c r="YT341" s="267"/>
      <c r="YU341" s="267"/>
      <c r="YV341" s="267"/>
      <c r="YW341" s="267"/>
      <c r="YX341" s="267"/>
      <c r="YY341" s="267"/>
      <c r="YZ341" s="267"/>
      <c r="ZA341" s="267"/>
      <c r="ZB341" s="267"/>
      <c r="ZC341" s="267"/>
      <c r="ZD341" s="267"/>
      <c r="ZE341" s="267"/>
      <c r="ZF341" s="267"/>
      <c r="ZG341" s="267"/>
      <c r="ZH341" s="267"/>
      <c r="ZI341" s="267"/>
      <c r="ZJ341" s="267"/>
      <c r="ZK341" s="267"/>
      <c r="ZL341" s="267"/>
      <c r="ZM341" s="267"/>
      <c r="ZN341" s="267"/>
      <c r="ZO341" s="267"/>
      <c r="ZP341" s="267"/>
      <c r="ZQ341" s="267"/>
      <c r="ZR341" s="267"/>
      <c r="ZS341" s="267"/>
      <c r="ZT341" s="267"/>
      <c r="ZU341" s="267"/>
      <c r="ZV341" s="267"/>
      <c r="ZW341" s="267"/>
      <c r="ZX341" s="267"/>
      <c r="ZY341" s="267"/>
      <c r="ZZ341" s="267"/>
      <c r="AAA341" s="267"/>
      <c r="AAB341" s="267"/>
      <c r="AAC341" s="267"/>
      <c r="AAD341" s="267"/>
      <c r="AAE341" s="267"/>
      <c r="AAF341" s="267"/>
      <c r="AAG341" s="267"/>
      <c r="AAH341" s="267"/>
      <c r="AAI341" s="267"/>
      <c r="AAJ341" s="267"/>
      <c r="AAK341" s="267"/>
      <c r="AAL341" s="267"/>
      <c r="AAM341" s="267"/>
      <c r="AAN341" s="267"/>
      <c r="AAO341" s="267"/>
      <c r="AAP341" s="267"/>
      <c r="AAQ341" s="267"/>
      <c r="AAR341" s="267"/>
      <c r="AAS341" s="267"/>
      <c r="AAT341" s="267"/>
      <c r="AAU341" s="267"/>
      <c r="AAV341" s="267"/>
      <c r="AAW341" s="267"/>
      <c r="AAX341" s="267"/>
      <c r="AAY341" s="267"/>
      <c r="AAZ341" s="267"/>
      <c r="ABA341" s="267"/>
      <c r="ABB341" s="267"/>
      <c r="ABC341" s="267"/>
      <c r="ABD341" s="267"/>
      <c r="ABE341" s="267"/>
      <c r="ABF341" s="267"/>
      <c r="ABG341" s="267"/>
      <c r="ABH341" s="267"/>
      <c r="ABI341" s="267"/>
      <c r="ABJ341" s="267"/>
      <c r="ABK341" s="267"/>
      <c r="ABL341" s="267"/>
      <c r="ABM341" s="267"/>
      <c r="ABN341" s="267"/>
      <c r="ABO341" s="267"/>
      <c r="ABP341" s="267"/>
      <c r="ABQ341" s="267"/>
      <c r="ABR341" s="267"/>
      <c r="ABS341" s="267"/>
      <c r="ABT341" s="267"/>
      <c r="ABU341" s="267"/>
      <c r="ABV341" s="267"/>
      <c r="ABW341" s="267"/>
      <c r="ABX341" s="267"/>
      <c r="ABY341" s="267"/>
      <c r="ABZ341" s="267"/>
      <c r="ACA341" s="267"/>
      <c r="ACB341" s="267"/>
      <c r="ACC341" s="267"/>
      <c r="ACD341" s="267"/>
      <c r="ACE341" s="267"/>
      <c r="ACF341" s="267"/>
      <c r="ACG341" s="267"/>
      <c r="ACH341" s="267"/>
      <c r="ACI341" s="267"/>
      <c r="ACJ341" s="267"/>
      <c r="ACK341" s="267"/>
      <c r="ACL341" s="267"/>
      <c r="ACM341" s="267"/>
      <c r="ACN341" s="267"/>
      <c r="ACO341" s="267"/>
      <c r="ACP341" s="267"/>
      <c r="ACQ341" s="267"/>
      <c r="ACR341" s="267"/>
      <c r="ACS341" s="267"/>
      <c r="ACT341" s="267"/>
      <c r="ACU341" s="267"/>
      <c r="ACV341" s="267"/>
      <c r="ACW341" s="267"/>
      <c r="ACX341" s="267"/>
      <c r="ACY341" s="267"/>
      <c r="ACZ341" s="267"/>
      <c r="ADA341" s="267"/>
      <c r="ADB341" s="267"/>
      <c r="ADC341" s="267"/>
      <c r="ADD341" s="267"/>
      <c r="ADE341" s="267"/>
      <c r="ADF341" s="267"/>
      <c r="ADG341" s="267"/>
      <c r="ADH341" s="267"/>
      <c r="ADI341" s="267"/>
      <c r="ADJ341" s="267"/>
      <c r="ADK341" s="267"/>
      <c r="ADL341" s="267"/>
      <c r="ADM341" s="267"/>
      <c r="ADN341" s="267"/>
      <c r="ADO341" s="267"/>
      <c r="ADP341" s="267"/>
      <c r="ADQ341" s="267"/>
      <c r="ADR341" s="267"/>
      <c r="ADS341" s="267"/>
      <c r="ADT341" s="267"/>
      <c r="ADU341" s="267"/>
      <c r="ADV341" s="267"/>
      <c r="ADW341" s="267"/>
      <c r="ADX341" s="267"/>
      <c r="ADY341" s="267"/>
      <c r="ADZ341" s="267"/>
      <c r="AEA341" s="267"/>
      <c r="AEB341" s="267"/>
      <c r="AEC341" s="267"/>
      <c r="AED341" s="267"/>
      <c r="AEE341" s="267"/>
      <c r="AEF341" s="267"/>
      <c r="AEG341" s="267"/>
      <c r="AEH341" s="267"/>
      <c r="AEI341" s="267"/>
      <c r="AEJ341" s="267"/>
      <c r="AEK341" s="267"/>
      <c r="AEL341" s="267"/>
      <c r="AEM341" s="267"/>
      <c r="AEN341" s="267"/>
      <c r="AEO341" s="267"/>
      <c r="AEP341" s="267"/>
      <c r="AEQ341" s="267"/>
      <c r="AER341" s="267"/>
      <c r="AES341" s="267"/>
      <c r="AET341" s="267"/>
      <c r="AEU341" s="267"/>
      <c r="AEV341" s="267"/>
      <c r="AEW341" s="267"/>
      <c r="AEX341" s="267"/>
      <c r="AEY341" s="267"/>
      <c r="AEZ341" s="267"/>
      <c r="AFA341" s="267"/>
      <c r="AFB341" s="267"/>
      <c r="AFC341" s="267"/>
      <c r="AFD341" s="267"/>
      <c r="AFE341" s="267"/>
      <c r="AFF341" s="267"/>
      <c r="AFG341" s="267"/>
      <c r="AFH341" s="267"/>
      <c r="AFI341" s="267"/>
      <c r="AFJ341" s="267"/>
      <c r="AFK341" s="267"/>
      <c r="AFL341" s="267"/>
      <c r="AFM341" s="267"/>
      <c r="AFN341" s="267"/>
      <c r="AFO341" s="267"/>
      <c r="AFP341" s="267"/>
      <c r="AFQ341" s="267"/>
      <c r="AFR341" s="267"/>
      <c r="AFS341" s="267"/>
      <c r="AFT341" s="267"/>
      <c r="AFU341" s="267"/>
      <c r="AFV341" s="267"/>
      <c r="AFW341" s="267"/>
      <c r="AFX341" s="267"/>
      <c r="AFY341" s="267"/>
      <c r="AFZ341" s="267"/>
      <c r="AGA341" s="267"/>
      <c r="AGB341" s="267"/>
      <c r="AGC341" s="267"/>
      <c r="AGD341" s="267"/>
      <c r="AGE341" s="267"/>
      <c r="AGF341" s="267"/>
      <c r="AGG341" s="267"/>
      <c r="AGH341" s="267"/>
      <c r="AGI341" s="267"/>
      <c r="AGJ341" s="267"/>
      <c r="AGK341" s="267"/>
      <c r="AGL341" s="267"/>
      <c r="AGM341" s="267"/>
      <c r="AGN341" s="267"/>
      <c r="AGO341" s="267"/>
      <c r="AGP341" s="267"/>
      <c r="AGQ341" s="267"/>
      <c r="AGR341" s="267"/>
      <c r="AGS341" s="267"/>
      <c r="AGT341" s="267"/>
      <c r="AGU341" s="267"/>
      <c r="AGV341" s="267"/>
      <c r="AGW341" s="267"/>
      <c r="AGX341" s="267"/>
      <c r="AGY341" s="267"/>
      <c r="AGZ341" s="267"/>
      <c r="AHA341" s="267"/>
      <c r="AHB341" s="267"/>
      <c r="AHC341" s="267"/>
      <c r="AHD341" s="267"/>
      <c r="AHE341" s="267"/>
      <c r="AHF341" s="267"/>
      <c r="AHG341" s="267"/>
      <c r="AHH341" s="267"/>
      <c r="AHI341" s="267"/>
      <c r="AHJ341" s="267"/>
      <c r="AHK341" s="267"/>
      <c r="AHL341" s="267"/>
      <c r="AHM341" s="267"/>
      <c r="AHN341" s="267"/>
      <c r="AHO341" s="267"/>
      <c r="AHP341" s="267"/>
      <c r="AHQ341" s="267"/>
      <c r="AHR341" s="267"/>
      <c r="AHS341" s="267"/>
      <c r="AHT341" s="267"/>
      <c r="AHU341" s="267"/>
      <c r="AHV341" s="267"/>
      <c r="AHW341" s="267"/>
      <c r="AHX341" s="267"/>
      <c r="AHY341" s="267"/>
      <c r="AHZ341" s="267"/>
      <c r="AIA341" s="267"/>
      <c r="AIB341" s="267"/>
      <c r="AIC341" s="267"/>
      <c r="AID341" s="267"/>
      <c r="AIE341" s="267"/>
      <c r="AIF341" s="267"/>
      <c r="AIG341" s="267"/>
      <c r="AIH341" s="267"/>
      <c r="AII341" s="267"/>
      <c r="AIJ341" s="267"/>
      <c r="AIK341" s="267"/>
      <c r="AIL341" s="267"/>
      <c r="AIM341" s="267"/>
      <c r="AIN341" s="267"/>
      <c r="AIO341" s="267"/>
      <c r="AIP341" s="267"/>
      <c r="AIQ341" s="267"/>
      <c r="AIR341" s="267"/>
      <c r="AIS341" s="267"/>
      <c r="AIT341" s="267"/>
      <c r="AIU341" s="267"/>
      <c r="AIV341" s="267"/>
      <c r="AIW341" s="267"/>
      <c r="AIX341" s="267"/>
      <c r="AIY341" s="267"/>
      <c r="AIZ341" s="267"/>
      <c r="AJA341" s="267"/>
      <c r="AJB341" s="267"/>
      <c r="AJC341" s="267"/>
      <c r="AJD341" s="267"/>
      <c r="AJE341" s="267"/>
      <c r="AJF341" s="267"/>
      <c r="AJG341" s="267"/>
      <c r="AJH341" s="267"/>
      <c r="AJI341" s="267"/>
      <c r="AJJ341" s="267"/>
      <c r="AJK341" s="267"/>
      <c r="AJL341" s="267"/>
      <c r="AJM341" s="267"/>
      <c r="AJN341" s="267"/>
      <c r="AJO341" s="267"/>
      <c r="AJP341" s="267"/>
      <c r="AJQ341" s="267"/>
      <c r="AJR341" s="267"/>
      <c r="AJS341" s="267"/>
      <c r="AJT341" s="267"/>
      <c r="AJU341" s="267"/>
      <c r="AJV341" s="267"/>
      <c r="AJW341" s="267"/>
      <c r="AJX341" s="267"/>
      <c r="AJY341" s="267"/>
      <c r="AJZ341" s="267"/>
      <c r="AKA341" s="267"/>
      <c r="AKB341" s="267"/>
      <c r="AKC341" s="267"/>
      <c r="AKD341" s="267"/>
      <c r="AKE341" s="267"/>
      <c r="AKF341" s="267"/>
      <c r="AKG341" s="267"/>
      <c r="AKH341" s="267"/>
      <c r="AKI341" s="267"/>
      <c r="AKJ341" s="267"/>
      <c r="AKK341" s="267"/>
      <c r="AKL341" s="267"/>
      <c r="AKM341" s="267"/>
      <c r="AKN341" s="267"/>
      <c r="AKO341" s="267"/>
      <c r="AKP341" s="267"/>
      <c r="AKQ341" s="267"/>
      <c r="AKR341" s="267"/>
      <c r="AKS341" s="267"/>
      <c r="AKT341" s="267"/>
      <c r="AKU341" s="267"/>
      <c r="AKV341" s="267"/>
      <c r="AKW341" s="267"/>
      <c r="AKX341" s="267"/>
      <c r="AKY341" s="267"/>
      <c r="AKZ341" s="267"/>
      <c r="ALA341" s="267"/>
      <c r="ALB341" s="267"/>
      <c r="ALC341" s="267"/>
      <c r="ALD341" s="267"/>
      <c r="ALE341" s="267"/>
      <c r="ALF341" s="267"/>
      <c r="ALG341" s="267"/>
      <c r="ALH341" s="267"/>
      <c r="ALI341" s="267"/>
      <c r="ALJ341" s="267"/>
      <c r="ALK341" s="267"/>
      <c r="ALL341" s="267"/>
      <c r="ALM341" s="267"/>
      <c r="ALN341" s="267"/>
      <c r="ALO341" s="267"/>
      <c r="ALP341" s="267"/>
      <c r="ALQ341" s="267"/>
      <c r="ALR341" s="267"/>
      <c r="ALS341" s="267"/>
      <c r="ALT341" s="267"/>
      <c r="ALU341" s="267"/>
      <c r="ALV341" s="267"/>
      <c r="ALW341" s="267"/>
      <c r="ALX341" s="267"/>
      <c r="ALY341" s="267"/>
      <c r="ALZ341" s="267"/>
      <c r="AMA341" s="267"/>
      <c r="AMB341" s="267"/>
      <c r="AMC341" s="267"/>
      <c r="AMD341" s="267"/>
      <c r="AME341" s="267"/>
      <c r="AMF341" s="267"/>
      <c r="AMG341" s="267"/>
      <c r="AMH341" s="267"/>
    </row>
    <row r="342" spans="1:1024" s="239" customFormat="1" ht="12.75">
      <c r="A342" s="1012"/>
      <c r="B342" s="1007"/>
      <c r="C342" s="1047"/>
      <c r="D342" s="1047"/>
      <c r="E342" s="1047"/>
      <c r="F342" s="1047"/>
      <c r="G342" s="1047"/>
      <c r="H342" s="1054"/>
      <c r="I342" s="1007"/>
      <c r="J342" s="267"/>
      <c r="K342" s="267"/>
      <c r="L342" s="267"/>
      <c r="M342" s="267"/>
      <c r="N342" s="267"/>
      <c r="O342" s="267"/>
      <c r="P342" s="267"/>
      <c r="Q342" s="267"/>
      <c r="R342" s="267"/>
      <c r="S342" s="267"/>
      <c r="T342" s="267"/>
      <c r="U342" s="267"/>
      <c r="V342" s="267"/>
      <c r="W342" s="267"/>
      <c r="X342" s="267"/>
      <c r="Y342" s="267"/>
      <c r="Z342" s="267"/>
      <c r="AA342" s="267"/>
      <c r="AB342" s="267"/>
      <c r="AC342" s="267"/>
      <c r="AD342" s="267"/>
      <c r="AE342" s="267"/>
      <c r="AF342" s="267"/>
      <c r="AG342" s="267"/>
      <c r="AH342" s="267"/>
      <c r="AI342" s="267"/>
      <c r="AJ342" s="267"/>
      <c r="AK342" s="267"/>
      <c r="AL342" s="267"/>
      <c r="AM342" s="267"/>
      <c r="AN342" s="267"/>
      <c r="AO342" s="267"/>
      <c r="AP342" s="267"/>
      <c r="AQ342" s="267"/>
      <c r="AR342" s="267"/>
      <c r="AS342" s="267"/>
      <c r="AT342" s="267"/>
      <c r="AU342" s="267"/>
      <c r="AV342" s="267"/>
      <c r="AW342" s="267"/>
      <c r="AX342" s="267"/>
      <c r="AY342" s="267"/>
      <c r="AZ342" s="267"/>
      <c r="BA342" s="267"/>
      <c r="BB342" s="267"/>
      <c r="BC342" s="267"/>
      <c r="BD342" s="267"/>
      <c r="BE342" s="267"/>
      <c r="BF342" s="267"/>
      <c r="BG342" s="267"/>
      <c r="BH342" s="267"/>
      <c r="BI342" s="267"/>
      <c r="BJ342" s="267"/>
      <c r="BK342" s="267"/>
      <c r="BL342" s="267"/>
      <c r="BM342" s="267"/>
      <c r="BN342" s="267"/>
      <c r="BO342" s="267"/>
      <c r="BP342" s="267"/>
      <c r="BQ342" s="267"/>
      <c r="BR342" s="267"/>
      <c r="BS342" s="267"/>
      <c r="BT342" s="267"/>
      <c r="BU342" s="267"/>
      <c r="BV342" s="267"/>
      <c r="BW342" s="267"/>
      <c r="BX342" s="267"/>
      <c r="BY342" s="267"/>
      <c r="BZ342" s="267"/>
      <c r="CA342" s="267"/>
      <c r="CB342" s="267"/>
      <c r="CC342" s="267"/>
      <c r="CD342" s="267"/>
      <c r="CE342" s="267"/>
      <c r="CF342" s="267"/>
      <c r="CG342" s="267"/>
      <c r="CH342" s="267"/>
      <c r="CI342" s="267"/>
      <c r="CJ342" s="267"/>
      <c r="CK342" s="267"/>
      <c r="CL342" s="267"/>
      <c r="CM342" s="267"/>
      <c r="CN342" s="267"/>
      <c r="CO342" s="267"/>
      <c r="CP342" s="267"/>
      <c r="CQ342" s="267"/>
      <c r="CR342" s="267"/>
      <c r="CS342" s="267"/>
      <c r="CT342" s="267"/>
      <c r="CU342" s="267"/>
      <c r="CV342" s="267"/>
      <c r="CW342" s="267"/>
      <c r="CX342" s="267"/>
      <c r="CY342" s="267"/>
      <c r="CZ342" s="267"/>
      <c r="DA342" s="267"/>
      <c r="DB342" s="267"/>
      <c r="DC342" s="267"/>
      <c r="DD342" s="267"/>
      <c r="DE342" s="267"/>
      <c r="DF342" s="267"/>
      <c r="DG342" s="267"/>
      <c r="DH342" s="267"/>
      <c r="DI342" s="267"/>
      <c r="DJ342" s="267"/>
      <c r="DK342" s="267"/>
      <c r="DL342" s="267"/>
      <c r="DM342" s="267"/>
      <c r="DN342" s="267"/>
      <c r="DO342" s="267"/>
      <c r="DP342" s="267"/>
      <c r="DQ342" s="267"/>
      <c r="DR342" s="267"/>
      <c r="DS342" s="267"/>
      <c r="DT342" s="267"/>
      <c r="DU342" s="267"/>
      <c r="DV342" s="267"/>
      <c r="DW342" s="267"/>
      <c r="DX342" s="267"/>
      <c r="DY342" s="267"/>
      <c r="DZ342" s="267"/>
      <c r="EA342" s="267"/>
      <c r="EB342" s="267"/>
      <c r="EC342" s="267"/>
      <c r="ED342" s="267"/>
      <c r="EE342" s="267"/>
      <c r="EF342" s="267"/>
      <c r="EG342" s="267"/>
      <c r="EH342" s="267"/>
      <c r="EI342" s="267"/>
      <c r="EJ342" s="267"/>
      <c r="EK342" s="267"/>
      <c r="EL342" s="267"/>
      <c r="EM342" s="267"/>
      <c r="EN342" s="267"/>
      <c r="EO342" s="267"/>
      <c r="EP342" s="267"/>
      <c r="EQ342" s="267"/>
      <c r="ER342" s="267"/>
      <c r="ES342" s="267"/>
      <c r="ET342" s="267"/>
      <c r="EU342" s="267"/>
      <c r="EV342" s="267"/>
      <c r="EW342" s="267"/>
      <c r="EX342" s="267"/>
      <c r="EY342" s="267"/>
      <c r="EZ342" s="267"/>
      <c r="FA342" s="267"/>
      <c r="FB342" s="267"/>
      <c r="FC342" s="267"/>
      <c r="FD342" s="267"/>
      <c r="FE342" s="267"/>
      <c r="FF342" s="267"/>
      <c r="FG342" s="267"/>
      <c r="FH342" s="267"/>
      <c r="FI342" s="267"/>
      <c r="FJ342" s="267"/>
      <c r="FK342" s="267"/>
      <c r="FL342" s="267"/>
      <c r="FM342" s="267"/>
      <c r="FN342" s="267"/>
      <c r="FO342" s="267"/>
      <c r="FP342" s="267"/>
      <c r="FQ342" s="267"/>
      <c r="FR342" s="267"/>
      <c r="FS342" s="267"/>
      <c r="FT342" s="267"/>
      <c r="FU342" s="267"/>
      <c r="FV342" s="267"/>
      <c r="FW342" s="267"/>
      <c r="FX342" s="267"/>
      <c r="FY342" s="267"/>
      <c r="FZ342" s="267"/>
      <c r="GA342" s="267"/>
      <c r="GB342" s="267"/>
      <c r="GC342" s="267"/>
      <c r="GD342" s="267"/>
      <c r="GE342" s="267"/>
      <c r="GF342" s="267"/>
      <c r="GG342" s="267"/>
      <c r="GH342" s="267"/>
      <c r="GI342" s="267"/>
      <c r="GJ342" s="267"/>
      <c r="GK342" s="267"/>
      <c r="GL342" s="267"/>
      <c r="GM342" s="267"/>
      <c r="GN342" s="267"/>
      <c r="GO342" s="267"/>
      <c r="GP342" s="267"/>
      <c r="GQ342" s="267"/>
      <c r="GR342" s="267"/>
      <c r="GS342" s="267"/>
      <c r="GT342" s="267"/>
      <c r="GU342" s="267"/>
      <c r="GV342" s="267"/>
      <c r="GW342" s="267"/>
      <c r="GX342" s="267"/>
      <c r="GY342" s="267"/>
      <c r="GZ342" s="267"/>
      <c r="HA342" s="267"/>
      <c r="HB342" s="267"/>
      <c r="HC342" s="267"/>
      <c r="HD342" s="267"/>
      <c r="HE342" s="267"/>
      <c r="HF342" s="267"/>
      <c r="HG342" s="267"/>
      <c r="HH342" s="267"/>
      <c r="HI342" s="267"/>
      <c r="HJ342" s="267"/>
      <c r="HK342" s="267"/>
      <c r="HL342" s="267"/>
      <c r="HM342" s="267"/>
      <c r="HN342" s="267"/>
      <c r="HO342" s="267"/>
      <c r="HP342" s="267"/>
      <c r="HQ342" s="267"/>
      <c r="HR342" s="267"/>
      <c r="HS342" s="267"/>
      <c r="HT342" s="267"/>
      <c r="HU342" s="267"/>
      <c r="HV342" s="267"/>
      <c r="HW342" s="267"/>
      <c r="HX342" s="267"/>
      <c r="HY342" s="267"/>
      <c r="HZ342" s="267"/>
      <c r="IA342" s="267"/>
      <c r="IB342" s="267"/>
      <c r="IC342" s="267"/>
      <c r="ID342" s="267"/>
      <c r="IE342" s="267"/>
      <c r="IF342" s="267"/>
      <c r="IG342" s="267"/>
      <c r="IH342" s="267"/>
      <c r="II342" s="267"/>
      <c r="IJ342" s="267"/>
      <c r="IK342" s="267"/>
      <c r="IL342" s="267"/>
      <c r="IM342" s="267"/>
      <c r="IN342" s="267"/>
      <c r="IO342" s="267"/>
      <c r="IP342" s="267"/>
      <c r="IQ342" s="267"/>
      <c r="IR342" s="267"/>
      <c r="IS342" s="267"/>
      <c r="IT342" s="267"/>
      <c r="IU342" s="267"/>
      <c r="IV342" s="267"/>
      <c r="IW342" s="267"/>
      <c r="IX342" s="267"/>
      <c r="IY342" s="267"/>
      <c r="IZ342" s="267"/>
      <c r="JA342" s="267"/>
      <c r="JB342" s="267"/>
      <c r="JC342" s="267"/>
      <c r="JD342" s="267"/>
      <c r="JE342" s="267"/>
      <c r="JF342" s="267"/>
      <c r="JG342" s="267"/>
      <c r="JH342" s="267"/>
      <c r="JI342" s="267"/>
      <c r="JJ342" s="267"/>
      <c r="JK342" s="267"/>
      <c r="JL342" s="267"/>
      <c r="JM342" s="267"/>
      <c r="JN342" s="267"/>
      <c r="JO342" s="267"/>
      <c r="JP342" s="267"/>
      <c r="JQ342" s="267"/>
      <c r="JR342" s="267"/>
      <c r="JS342" s="267"/>
      <c r="JT342" s="267"/>
      <c r="JU342" s="267"/>
      <c r="JV342" s="267"/>
      <c r="JW342" s="267"/>
      <c r="JX342" s="267"/>
      <c r="JY342" s="267"/>
      <c r="JZ342" s="267"/>
      <c r="KA342" s="267"/>
      <c r="KB342" s="267"/>
      <c r="KC342" s="267"/>
      <c r="KD342" s="267"/>
      <c r="KE342" s="267"/>
      <c r="KF342" s="267"/>
      <c r="KG342" s="267"/>
      <c r="KH342" s="267"/>
      <c r="KI342" s="267"/>
      <c r="KJ342" s="267"/>
      <c r="KK342" s="267"/>
      <c r="KL342" s="267"/>
      <c r="KM342" s="267"/>
      <c r="KN342" s="267"/>
      <c r="KO342" s="267"/>
      <c r="KP342" s="267"/>
      <c r="KQ342" s="267"/>
      <c r="KR342" s="267"/>
      <c r="KS342" s="267"/>
      <c r="KT342" s="267"/>
      <c r="KU342" s="267"/>
      <c r="KV342" s="267"/>
      <c r="KW342" s="267"/>
      <c r="KX342" s="267"/>
      <c r="KY342" s="267"/>
      <c r="KZ342" s="267"/>
      <c r="LA342" s="267"/>
      <c r="LB342" s="267"/>
      <c r="LC342" s="267"/>
      <c r="LD342" s="267"/>
      <c r="LE342" s="267"/>
      <c r="LF342" s="267"/>
      <c r="LG342" s="267"/>
      <c r="LH342" s="267"/>
      <c r="LI342" s="267"/>
      <c r="LJ342" s="267"/>
      <c r="LK342" s="267"/>
      <c r="LL342" s="267"/>
      <c r="LM342" s="267"/>
      <c r="LN342" s="267"/>
      <c r="LO342" s="267"/>
      <c r="LP342" s="267"/>
      <c r="LQ342" s="267"/>
      <c r="LR342" s="267"/>
      <c r="LS342" s="267"/>
      <c r="LT342" s="267"/>
      <c r="LU342" s="267"/>
      <c r="LV342" s="267"/>
      <c r="LW342" s="267"/>
      <c r="LX342" s="267"/>
      <c r="LY342" s="267"/>
      <c r="LZ342" s="267"/>
      <c r="MA342" s="267"/>
      <c r="MB342" s="267"/>
      <c r="MC342" s="267"/>
      <c r="MD342" s="267"/>
      <c r="ME342" s="267"/>
      <c r="MF342" s="267"/>
      <c r="MG342" s="267"/>
      <c r="MH342" s="267"/>
      <c r="MI342" s="267"/>
      <c r="MJ342" s="267"/>
      <c r="MK342" s="267"/>
      <c r="ML342" s="267"/>
      <c r="MM342" s="267"/>
      <c r="MN342" s="267"/>
      <c r="MO342" s="267"/>
      <c r="MP342" s="267"/>
      <c r="MQ342" s="267"/>
      <c r="MR342" s="267"/>
      <c r="MS342" s="267"/>
      <c r="MT342" s="267"/>
      <c r="MU342" s="267"/>
      <c r="MV342" s="267"/>
      <c r="MW342" s="267"/>
      <c r="MX342" s="267"/>
      <c r="MY342" s="267"/>
      <c r="MZ342" s="267"/>
      <c r="NA342" s="267"/>
      <c r="NB342" s="267"/>
      <c r="NC342" s="267"/>
      <c r="ND342" s="267"/>
      <c r="NE342" s="267"/>
      <c r="NF342" s="267"/>
      <c r="NG342" s="267"/>
      <c r="NH342" s="267"/>
      <c r="NI342" s="267"/>
      <c r="NJ342" s="267"/>
      <c r="NK342" s="267"/>
      <c r="NL342" s="267"/>
      <c r="NM342" s="267"/>
      <c r="NN342" s="267"/>
      <c r="NO342" s="267"/>
      <c r="NP342" s="267"/>
      <c r="NQ342" s="267"/>
      <c r="NR342" s="267"/>
      <c r="NS342" s="267"/>
      <c r="NT342" s="267"/>
      <c r="NU342" s="267"/>
      <c r="NV342" s="267"/>
      <c r="NW342" s="267"/>
      <c r="NX342" s="267"/>
      <c r="NY342" s="267"/>
      <c r="NZ342" s="267"/>
      <c r="OA342" s="267"/>
      <c r="OB342" s="267"/>
      <c r="OC342" s="267"/>
      <c r="OD342" s="267"/>
      <c r="OE342" s="267"/>
      <c r="OF342" s="267"/>
      <c r="OG342" s="267"/>
      <c r="OH342" s="267"/>
      <c r="OI342" s="267"/>
      <c r="OJ342" s="267"/>
      <c r="OK342" s="267"/>
      <c r="OL342" s="267"/>
      <c r="OM342" s="267"/>
      <c r="ON342" s="267"/>
      <c r="OO342" s="267"/>
      <c r="OP342" s="267"/>
      <c r="OQ342" s="267"/>
      <c r="OR342" s="267"/>
      <c r="OS342" s="267"/>
      <c r="OT342" s="267"/>
      <c r="OU342" s="267"/>
      <c r="OV342" s="267"/>
      <c r="OW342" s="267"/>
      <c r="OX342" s="267"/>
      <c r="OY342" s="267"/>
      <c r="OZ342" s="267"/>
      <c r="PA342" s="267"/>
      <c r="PB342" s="267"/>
      <c r="PC342" s="267"/>
      <c r="PD342" s="267"/>
      <c r="PE342" s="267"/>
      <c r="PF342" s="267"/>
      <c r="PG342" s="267"/>
      <c r="PH342" s="267"/>
      <c r="PI342" s="267"/>
      <c r="PJ342" s="267"/>
      <c r="PK342" s="267"/>
      <c r="PL342" s="267"/>
      <c r="PM342" s="267"/>
      <c r="PN342" s="267"/>
      <c r="PO342" s="267"/>
      <c r="PP342" s="267"/>
      <c r="PQ342" s="267"/>
      <c r="PR342" s="267"/>
      <c r="PS342" s="267"/>
      <c r="PT342" s="267"/>
      <c r="PU342" s="267"/>
      <c r="PV342" s="267"/>
      <c r="PW342" s="267"/>
      <c r="PX342" s="267"/>
      <c r="PY342" s="267"/>
      <c r="PZ342" s="267"/>
      <c r="QA342" s="267"/>
      <c r="QB342" s="267"/>
      <c r="QC342" s="267"/>
      <c r="QD342" s="267"/>
      <c r="QE342" s="267"/>
      <c r="QF342" s="267"/>
      <c r="QG342" s="267"/>
      <c r="QH342" s="267"/>
      <c r="QI342" s="267"/>
      <c r="QJ342" s="267"/>
      <c r="QK342" s="267"/>
      <c r="QL342" s="267"/>
      <c r="QM342" s="267"/>
      <c r="QN342" s="267"/>
      <c r="QO342" s="267"/>
      <c r="QP342" s="267"/>
      <c r="QQ342" s="267"/>
      <c r="QR342" s="267"/>
      <c r="QS342" s="267"/>
      <c r="QT342" s="267"/>
      <c r="QU342" s="267"/>
      <c r="QV342" s="267"/>
      <c r="QW342" s="267"/>
      <c r="QX342" s="267"/>
      <c r="QY342" s="267"/>
      <c r="QZ342" s="267"/>
      <c r="RA342" s="267"/>
      <c r="RB342" s="267"/>
      <c r="RC342" s="267"/>
      <c r="RD342" s="267"/>
      <c r="RE342" s="267"/>
      <c r="RF342" s="267"/>
      <c r="RG342" s="267"/>
      <c r="RH342" s="267"/>
      <c r="RI342" s="267"/>
      <c r="RJ342" s="267"/>
      <c r="RK342" s="267"/>
      <c r="RL342" s="267"/>
      <c r="RM342" s="267"/>
      <c r="RN342" s="267"/>
      <c r="RO342" s="267"/>
      <c r="RP342" s="267"/>
      <c r="RQ342" s="267"/>
      <c r="RR342" s="267"/>
      <c r="RS342" s="267"/>
      <c r="RT342" s="267"/>
      <c r="RU342" s="267"/>
      <c r="RV342" s="267"/>
      <c r="RW342" s="267"/>
      <c r="RX342" s="267"/>
      <c r="RY342" s="267"/>
      <c r="RZ342" s="267"/>
      <c r="SA342" s="267"/>
      <c r="SB342" s="267"/>
      <c r="SC342" s="267"/>
      <c r="SD342" s="267"/>
      <c r="SE342" s="267"/>
      <c r="SF342" s="267"/>
      <c r="SG342" s="267"/>
      <c r="SH342" s="267"/>
      <c r="SI342" s="267"/>
      <c r="SJ342" s="267"/>
      <c r="SK342" s="267"/>
      <c r="SL342" s="267"/>
      <c r="SM342" s="267"/>
      <c r="SN342" s="267"/>
      <c r="SO342" s="267"/>
      <c r="SP342" s="267"/>
      <c r="SQ342" s="267"/>
      <c r="SR342" s="267"/>
      <c r="SS342" s="267"/>
      <c r="ST342" s="267"/>
      <c r="SU342" s="267"/>
      <c r="SV342" s="267"/>
      <c r="SW342" s="267"/>
      <c r="SX342" s="267"/>
      <c r="SY342" s="267"/>
      <c r="SZ342" s="267"/>
      <c r="TA342" s="267"/>
      <c r="TB342" s="267"/>
      <c r="TC342" s="267"/>
      <c r="TD342" s="267"/>
      <c r="TE342" s="267"/>
      <c r="TF342" s="267"/>
      <c r="TG342" s="267"/>
      <c r="TH342" s="267"/>
      <c r="TI342" s="267"/>
      <c r="TJ342" s="267"/>
      <c r="TK342" s="267"/>
      <c r="TL342" s="267"/>
      <c r="TM342" s="267"/>
      <c r="TN342" s="267"/>
      <c r="TO342" s="267"/>
      <c r="TP342" s="267"/>
      <c r="TQ342" s="267"/>
      <c r="TR342" s="267"/>
      <c r="TS342" s="267"/>
      <c r="TT342" s="267"/>
      <c r="TU342" s="267"/>
      <c r="TV342" s="267"/>
      <c r="TW342" s="267"/>
      <c r="TX342" s="267"/>
      <c r="TY342" s="267"/>
      <c r="TZ342" s="267"/>
      <c r="UA342" s="267"/>
      <c r="UB342" s="267"/>
      <c r="UC342" s="267"/>
      <c r="UD342" s="267"/>
      <c r="UE342" s="267"/>
      <c r="UF342" s="267"/>
      <c r="UG342" s="267"/>
      <c r="UH342" s="267"/>
      <c r="UI342" s="267"/>
      <c r="UJ342" s="267"/>
      <c r="UK342" s="267"/>
      <c r="UL342" s="267"/>
      <c r="UM342" s="267"/>
      <c r="UN342" s="267"/>
      <c r="UO342" s="267"/>
      <c r="UP342" s="267"/>
      <c r="UQ342" s="267"/>
      <c r="UR342" s="267"/>
      <c r="US342" s="267"/>
      <c r="UT342" s="267"/>
      <c r="UU342" s="267"/>
      <c r="UV342" s="267"/>
      <c r="UW342" s="267"/>
      <c r="UX342" s="267"/>
      <c r="UY342" s="267"/>
      <c r="UZ342" s="267"/>
      <c r="VA342" s="267"/>
      <c r="VB342" s="267"/>
      <c r="VC342" s="267"/>
      <c r="VD342" s="267"/>
      <c r="VE342" s="267"/>
      <c r="VF342" s="267"/>
      <c r="VG342" s="267"/>
      <c r="VH342" s="267"/>
      <c r="VI342" s="267"/>
      <c r="VJ342" s="267"/>
      <c r="VK342" s="267"/>
      <c r="VL342" s="267"/>
      <c r="VM342" s="267"/>
      <c r="VN342" s="267"/>
      <c r="VO342" s="267"/>
      <c r="VP342" s="267"/>
      <c r="VQ342" s="267"/>
      <c r="VR342" s="267"/>
      <c r="VS342" s="267"/>
      <c r="VT342" s="267"/>
      <c r="VU342" s="267"/>
      <c r="VV342" s="267"/>
      <c r="VW342" s="267"/>
      <c r="VX342" s="267"/>
      <c r="VY342" s="267"/>
      <c r="VZ342" s="267"/>
      <c r="WA342" s="267"/>
      <c r="WB342" s="267"/>
      <c r="WC342" s="267"/>
      <c r="WD342" s="267"/>
      <c r="WE342" s="267"/>
      <c r="WF342" s="267"/>
      <c r="WG342" s="267"/>
      <c r="WH342" s="267"/>
      <c r="WI342" s="267"/>
      <c r="WJ342" s="267"/>
      <c r="WK342" s="267"/>
      <c r="WL342" s="267"/>
      <c r="WM342" s="267"/>
      <c r="WN342" s="267"/>
      <c r="WO342" s="267"/>
      <c r="WP342" s="267"/>
      <c r="WQ342" s="267"/>
      <c r="WR342" s="267"/>
      <c r="WS342" s="267"/>
      <c r="WT342" s="267"/>
      <c r="WU342" s="267"/>
      <c r="WV342" s="267"/>
      <c r="WW342" s="267"/>
      <c r="WX342" s="267"/>
      <c r="WY342" s="267"/>
      <c r="WZ342" s="267"/>
      <c r="XA342" s="267"/>
      <c r="XB342" s="267"/>
      <c r="XC342" s="267"/>
      <c r="XD342" s="267"/>
      <c r="XE342" s="267"/>
      <c r="XF342" s="267"/>
      <c r="XG342" s="267"/>
      <c r="XH342" s="267"/>
      <c r="XI342" s="267"/>
      <c r="XJ342" s="267"/>
      <c r="XK342" s="267"/>
      <c r="XL342" s="267"/>
      <c r="XM342" s="267"/>
      <c r="XN342" s="267"/>
      <c r="XO342" s="267"/>
      <c r="XP342" s="267"/>
      <c r="XQ342" s="267"/>
      <c r="XR342" s="267"/>
      <c r="XS342" s="267"/>
      <c r="XT342" s="267"/>
      <c r="XU342" s="267"/>
      <c r="XV342" s="267"/>
      <c r="XW342" s="267"/>
      <c r="XX342" s="267"/>
      <c r="XY342" s="267"/>
      <c r="XZ342" s="267"/>
      <c r="YA342" s="267"/>
      <c r="YB342" s="267"/>
      <c r="YC342" s="267"/>
      <c r="YD342" s="267"/>
      <c r="YE342" s="267"/>
      <c r="YF342" s="267"/>
      <c r="YG342" s="267"/>
      <c r="YH342" s="267"/>
      <c r="YI342" s="267"/>
      <c r="YJ342" s="267"/>
      <c r="YK342" s="267"/>
      <c r="YL342" s="267"/>
      <c r="YM342" s="267"/>
      <c r="YN342" s="267"/>
      <c r="YO342" s="267"/>
      <c r="YP342" s="267"/>
      <c r="YQ342" s="267"/>
      <c r="YR342" s="267"/>
      <c r="YS342" s="267"/>
      <c r="YT342" s="267"/>
      <c r="YU342" s="267"/>
      <c r="YV342" s="267"/>
      <c r="YW342" s="267"/>
      <c r="YX342" s="267"/>
      <c r="YY342" s="267"/>
      <c r="YZ342" s="267"/>
      <c r="ZA342" s="267"/>
      <c r="ZB342" s="267"/>
      <c r="ZC342" s="267"/>
      <c r="ZD342" s="267"/>
      <c r="ZE342" s="267"/>
      <c r="ZF342" s="267"/>
      <c r="ZG342" s="267"/>
      <c r="ZH342" s="267"/>
      <c r="ZI342" s="267"/>
      <c r="ZJ342" s="267"/>
      <c r="ZK342" s="267"/>
      <c r="ZL342" s="267"/>
      <c r="ZM342" s="267"/>
      <c r="ZN342" s="267"/>
      <c r="ZO342" s="267"/>
      <c r="ZP342" s="267"/>
      <c r="ZQ342" s="267"/>
      <c r="ZR342" s="267"/>
      <c r="ZS342" s="267"/>
      <c r="ZT342" s="267"/>
      <c r="ZU342" s="267"/>
      <c r="ZV342" s="267"/>
      <c r="ZW342" s="267"/>
      <c r="ZX342" s="267"/>
      <c r="ZY342" s="267"/>
      <c r="ZZ342" s="267"/>
      <c r="AAA342" s="267"/>
      <c r="AAB342" s="267"/>
      <c r="AAC342" s="267"/>
      <c r="AAD342" s="267"/>
      <c r="AAE342" s="267"/>
      <c r="AAF342" s="267"/>
      <c r="AAG342" s="267"/>
      <c r="AAH342" s="267"/>
      <c r="AAI342" s="267"/>
      <c r="AAJ342" s="267"/>
      <c r="AAK342" s="267"/>
      <c r="AAL342" s="267"/>
      <c r="AAM342" s="267"/>
      <c r="AAN342" s="267"/>
      <c r="AAO342" s="267"/>
      <c r="AAP342" s="267"/>
      <c r="AAQ342" s="267"/>
      <c r="AAR342" s="267"/>
      <c r="AAS342" s="267"/>
      <c r="AAT342" s="267"/>
      <c r="AAU342" s="267"/>
      <c r="AAV342" s="267"/>
      <c r="AAW342" s="267"/>
      <c r="AAX342" s="267"/>
      <c r="AAY342" s="267"/>
      <c r="AAZ342" s="267"/>
      <c r="ABA342" s="267"/>
      <c r="ABB342" s="267"/>
      <c r="ABC342" s="267"/>
      <c r="ABD342" s="267"/>
      <c r="ABE342" s="267"/>
      <c r="ABF342" s="267"/>
      <c r="ABG342" s="267"/>
      <c r="ABH342" s="267"/>
      <c r="ABI342" s="267"/>
      <c r="ABJ342" s="267"/>
      <c r="ABK342" s="267"/>
      <c r="ABL342" s="267"/>
      <c r="ABM342" s="267"/>
      <c r="ABN342" s="267"/>
      <c r="ABO342" s="267"/>
      <c r="ABP342" s="267"/>
      <c r="ABQ342" s="267"/>
      <c r="ABR342" s="267"/>
      <c r="ABS342" s="267"/>
      <c r="ABT342" s="267"/>
      <c r="ABU342" s="267"/>
      <c r="ABV342" s="267"/>
      <c r="ABW342" s="267"/>
      <c r="ABX342" s="267"/>
      <c r="ABY342" s="267"/>
      <c r="ABZ342" s="267"/>
      <c r="ACA342" s="267"/>
      <c r="ACB342" s="267"/>
      <c r="ACC342" s="267"/>
      <c r="ACD342" s="267"/>
      <c r="ACE342" s="267"/>
      <c r="ACF342" s="267"/>
      <c r="ACG342" s="267"/>
      <c r="ACH342" s="267"/>
      <c r="ACI342" s="267"/>
      <c r="ACJ342" s="267"/>
      <c r="ACK342" s="267"/>
      <c r="ACL342" s="267"/>
      <c r="ACM342" s="267"/>
      <c r="ACN342" s="267"/>
      <c r="ACO342" s="267"/>
      <c r="ACP342" s="267"/>
      <c r="ACQ342" s="267"/>
      <c r="ACR342" s="267"/>
      <c r="ACS342" s="267"/>
      <c r="ACT342" s="267"/>
      <c r="ACU342" s="267"/>
      <c r="ACV342" s="267"/>
      <c r="ACW342" s="267"/>
      <c r="ACX342" s="267"/>
      <c r="ACY342" s="267"/>
      <c r="ACZ342" s="267"/>
      <c r="ADA342" s="267"/>
      <c r="ADB342" s="267"/>
      <c r="ADC342" s="267"/>
      <c r="ADD342" s="267"/>
      <c r="ADE342" s="267"/>
      <c r="ADF342" s="267"/>
      <c r="ADG342" s="267"/>
      <c r="ADH342" s="267"/>
      <c r="ADI342" s="267"/>
      <c r="ADJ342" s="267"/>
      <c r="ADK342" s="267"/>
      <c r="ADL342" s="267"/>
      <c r="ADM342" s="267"/>
      <c r="ADN342" s="267"/>
      <c r="ADO342" s="267"/>
      <c r="ADP342" s="267"/>
      <c r="ADQ342" s="267"/>
      <c r="ADR342" s="267"/>
      <c r="ADS342" s="267"/>
      <c r="ADT342" s="267"/>
      <c r="ADU342" s="267"/>
      <c r="ADV342" s="267"/>
      <c r="ADW342" s="267"/>
      <c r="ADX342" s="267"/>
      <c r="ADY342" s="267"/>
      <c r="ADZ342" s="267"/>
      <c r="AEA342" s="267"/>
      <c r="AEB342" s="267"/>
      <c r="AEC342" s="267"/>
      <c r="AED342" s="267"/>
      <c r="AEE342" s="267"/>
      <c r="AEF342" s="267"/>
      <c r="AEG342" s="267"/>
      <c r="AEH342" s="267"/>
      <c r="AEI342" s="267"/>
      <c r="AEJ342" s="267"/>
      <c r="AEK342" s="267"/>
      <c r="AEL342" s="267"/>
      <c r="AEM342" s="267"/>
      <c r="AEN342" s="267"/>
      <c r="AEO342" s="267"/>
      <c r="AEP342" s="267"/>
      <c r="AEQ342" s="267"/>
      <c r="AER342" s="267"/>
      <c r="AES342" s="267"/>
      <c r="AET342" s="267"/>
      <c r="AEU342" s="267"/>
      <c r="AEV342" s="267"/>
      <c r="AEW342" s="267"/>
      <c r="AEX342" s="267"/>
      <c r="AEY342" s="267"/>
      <c r="AEZ342" s="267"/>
      <c r="AFA342" s="267"/>
      <c r="AFB342" s="267"/>
      <c r="AFC342" s="267"/>
      <c r="AFD342" s="267"/>
      <c r="AFE342" s="267"/>
      <c r="AFF342" s="267"/>
      <c r="AFG342" s="267"/>
      <c r="AFH342" s="267"/>
      <c r="AFI342" s="267"/>
      <c r="AFJ342" s="267"/>
      <c r="AFK342" s="267"/>
      <c r="AFL342" s="267"/>
      <c r="AFM342" s="267"/>
      <c r="AFN342" s="267"/>
      <c r="AFO342" s="267"/>
      <c r="AFP342" s="267"/>
      <c r="AFQ342" s="267"/>
      <c r="AFR342" s="267"/>
      <c r="AFS342" s="267"/>
      <c r="AFT342" s="267"/>
      <c r="AFU342" s="267"/>
      <c r="AFV342" s="267"/>
      <c r="AFW342" s="267"/>
      <c r="AFX342" s="267"/>
      <c r="AFY342" s="267"/>
      <c r="AFZ342" s="267"/>
      <c r="AGA342" s="267"/>
      <c r="AGB342" s="267"/>
      <c r="AGC342" s="267"/>
      <c r="AGD342" s="267"/>
      <c r="AGE342" s="267"/>
      <c r="AGF342" s="267"/>
      <c r="AGG342" s="267"/>
      <c r="AGH342" s="267"/>
      <c r="AGI342" s="267"/>
      <c r="AGJ342" s="267"/>
      <c r="AGK342" s="267"/>
      <c r="AGL342" s="267"/>
      <c r="AGM342" s="267"/>
      <c r="AGN342" s="267"/>
      <c r="AGO342" s="267"/>
      <c r="AGP342" s="267"/>
      <c r="AGQ342" s="267"/>
      <c r="AGR342" s="267"/>
      <c r="AGS342" s="267"/>
      <c r="AGT342" s="267"/>
      <c r="AGU342" s="267"/>
      <c r="AGV342" s="267"/>
      <c r="AGW342" s="267"/>
      <c r="AGX342" s="267"/>
      <c r="AGY342" s="267"/>
      <c r="AGZ342" s="267"/>
      <c r="AHA342" s="267"/>
      <c r="AHB342" s="267"/>
      <c r="AHC342" s="267"/>
      <c r="AHD342" s="267"/>
      <c r="AHE342" s="267"/>
      <c r="AHF342" s="267"/>
      <c r="AHG342" s="267"/>
      <c r="AHH342" s="267"/>
      <c r="AHI342" s="267"/>
      <c r="AHJ342" s="267"/>
      <c r="AHK342" s="267"/>
      <c r="AHL342" s="267"/>
      <c r="AHM342" s="267"/>
      <c r="AHN342" s="267"/>
      <c r="AHO342" s="267"/>
      <c r="AHP342" s="267"/>
      <c r="AHQ342" s="267"/>
      <c r="AHR342" s="267"/>
      <c r="AHS342" s="267"/>
      <c r="AHT342" s="267"/>
      <c r="AHU342" s="267"/>
      <c r="AHV342" s="267"/>
      <c r="AHW342" s="267"/>
      <c r="AHX342" s="267"/>
      <c r="AHY342" s="267"/>
      <c r="AHZ342" s="267"/>
      <c r="AIA342" s="267"/>
      <c r="AIB342" s="267"/>
      <c r="AIC342" s="267"/>
      <c r="AID342" s="267"/>
      <c r="AIE342" s="267"/>
      <c r="AIF342" s="267"/>
      <c r="AIG342" s="267"/>
      <c r="AIH342" s="267"/>
      <c r="AII342" s="267"/>
      <c r="AIJ342" s="267"/>
      <c r="AIK342" s="267"/>
      <c r="AIL342" s="267"/>
      <c r="AIM342" s="267"/>
      <c r="AIN342" s="267"/>
      <c r="AIO342" s="267"/>
      <c r="AIP342" s="267"/>
      <c r="AIQ342" s="267"/>
      <c r="AIR342" s="267"/>
      <c r="AIS342" s="267"/>
      <c r="AIT342" s="267"/>
      <c r="AIU342" s="267"/>
      <c r="AIV342" s="267"/>
      <c r="AIW342" s="267"/>
      <c r="AIX342" s="267"/>
      <c r="AIY342" s="267"/>
      <c r="AIZ342" s="267"/>
      <c r="AJA342" s="267"/>
      <c r="AJB342" s="267"/>
      <c r="AJC342" s="267"/>
      <c r="AJD342" s="267"/>
      <c r="AJE342" s="267"/>
      <c r="AJF342" s="267"/>
      <c r="AJG342" s="267"/>
      <c r="AJH342" s="267"/>
      <c r="AJI342" s="267"/>
      <c r="AJJ342" s="267"/>
      <c r="AJK342" s="267"/>
      <c r="AJL342" s="267"/>
      <c r="AJM342" s="267"/>
      <c r="AJN342" s="267"/>
      <c r="AJO342" s="267"/>
      <c r="AJP342" s="267"/>
      <c r="AJQ342" s="267"/>
      <c r="AJR342" s="267"/>
      <c r="AJS342" s="267"/>
      <c r="AJT342" s="267"/>
      <c r="AJU342" s="267"/>
      <c r="AJV342" s="267"/>
      <c r="AJW342" s="267"/>
      <c r="AJX342" s="267"/>
      <c r="AJY342" s="267"/>
      <c r="AJZ342" s="267"/>
      <c r="AKA342" s="267"/>
      <c r="AKB342" s="267"/>
      <c r="AKC342" s="267"/>
      <c r="AKD342" s="267"/>
      <c r="AKE342" s="267"/>
      <c r="AKF342" s="267"/>
      <c r="AKG342" s="267"/>
      <c r="AKH342" s="267"/>
      <c r="AKI342" s="267"/>
      <c r="AKJ342" s="267"/>
      <c r="AKK342" s="267"/>
      <c r="AKL342" s="267"/>
      <c r="AKM342" s="267"/>
      <c r="AKN342" s="267"/>
      <c r="AKO342" s="267"/>
      <c r="AKP342" s="267"/>
      <c r="AKQ342" s="267"/>
      <c r="AKR342" s="267"/>
      <c r="AKS342" s="267"/>
      <c r="AKT342" s="267"/>
      <c r="AKU342" s="267"/>
      <c r="AKV342" s="267"/>
      <c r="AKW342" s="267"/>
      <c r="AKX342" s="267"/>
      <c r="AKY342" s="267"/>
      <c r="AKZ342" s="267"/>
      <c r="ALA342" s="267"/>
      <c r="ALB342" s="267"/>
      <c r="ALC342" s="267"/>
      <c r="ALD342" s="267"/>
      <c r="ALE342" s="267"/>
      <c r="ALF342" s="267"/>
      <c r="ALG342" s="267"/>
      <c r="ALH342" s="267"/>
      <c r="ALI342" s="267"/>
      <c r="ALJ342" s="267"/>
      <c r="ALK342" s="267"/>
      <c r="ALL342" s="267"/>
      <c r="ALM342" s="267"/>
      <c r="ALN342" s="267"/>
      <c r="ALO342" s="267"/>
      <c r="ALP342" s="267"/>
      <c r="ALQ342" s="267"/>
      <c r="ALR342" s="267"/>
      <c r="ALS342" s="267"/>
      <c r="ALT342" s="267"/>
      <c r="ALU342" s="267"/>
      <c r="ALV342" s="267"/>
      <c r="ALW342" s="267"/>
      <c r="ALX342" s="267"/>
      <c r="ALY342" s="267"/>
      <c r="ALZ342" s="267"/>
      <c r="AMA342" s="267"/>
      <c r="AMB342" s="267"/>
      <c r="AMC342" s="267"/>
      <c r="AMD342" s="267"/>
      <c r="AME342" s="267"/>
      <c r="AMF342" s="267"/>
      <c r="AMG342" s="267"/>
      <c r="AMH342" s="267"/>
    </row>
    <row r="343" spans="1:1024" s="239" customFormat="1" ht="12.75">
      <c r="A343" s="1012"/>
      <c r="B343" s="1007"/>
      <c r="C343" s="1047"/>
      <c r="D343" s="1047"/>
      <c r="E343" s="1047"/>
      <c r="F343" s="1047"/>
      <c r="G343" s="1047"/>
      <c r="H343" s="1054"/>
      <c r="I343" s="1007"/>
      <c r="J343" s="267"/>
      <c r="K343" s="267"/>
      <c r="L343" s="267"/>
      <c r="M343" s="267"/>
      <c r="N343" s="267"/>
      <c r="O343" s="267"/>
      <c r="P343" s="267"/>
      <c r="Q343" s="267"/>
      <c r="R343" s="267"/>
      <c r="S343" s="267"/>
      <c r="T343" s="267"/>
      <c r="U343" s="267"/>
      <c r="V343" s="267"/>
      <c r="W343" s="267"/>
      <c r="X343" s="267"/>
      <c r="Y343" s="267"/>
      <c r="Z343" s="267"/>
      <c r="AA343" s="267"/>
      <c r="AB343" s="267"/>
      <c r="AC343" s="267"/>
      <c r="AD343" s="267"/>
      <c r="AE343" s="267"/>
      <c r="AF343" s="267"/>
      <c r="AG343" s="267"/>
      <c r="AH343" s="267"/>
      <c r="AI343" s="267"/>
      <c r="AJ343" s="267"/>
      <c r="AK343" s="267"/>
      <c r="AL343" s="267"/>
      <c r="AM343" s="267"/>
      <c r="AN343" s="267"/>
      <c r="AO343" s="267"/>
      <c r="AP343" s="267"/>
      <c r="AQ343" s="267"/>
      <c r="AR343" s="267"/>
      <c r="AS343" s="267"/>
      <c r="AT343" s="267"/>
      <c r="AU343" s="267"/>
      <c r="AV343" s="267"/>
      <c r="AW343" s="267"/>
      <c r="AX343" s="267"/>
      <c r="AY343" s="267"/>
      <c r="AZ343" s="267"/>
      <c r="BA343" s="267"/>
      <c r="BB343" s="267"/>
      <c r="BC343" s="267"/>
      <c r="BD343" s="267"/>
      <c r="BE343" s="267"/>
      <c r="BF343" s="267"/>
      <c r="BG343" s="267"/>
      <c r="BH343" s="267"/>
      <c r="BI343" s="267"/>
      <c r="BJ343" s="267"/>
      <c r="BK343" s="267"/>
      <c r="BL343" s="267"/>
      <c r="BM343" s="267"/>
      <c r="BN343" s="267"/>
      <c r="BO343" s="267"/>
      <c r="BP343" s="267"/>
      <c r="BQ343" s="267"/>
      <c r="BR343" s="267"/>
      <c r="BS343" s="267"/>
      <c r="BT343" s="267"/>
      <c r="BU343" s="267"/>
      <c r="BV343" s="267"/>
      <c r="BW343" s="267"/>
      <c r="BX343" s="267"/>
      <c r="BY343" s="267"/>
      <c r="BZ343" s="267"/>
      <c r="CA343" s="267"/>
      <c r="CB343" s="267"/>
      <c r="CC343" s="267"/>
      <c r="CD343" s="267"/>
      <c r="CE343" s="267"/>
      <c r="CF343" s="267"/>
      <c r="CG343" s="267"/>
      <c r="CH343" s="267"/>
      <c r="CI343" s="267"/>
      <c r="CJ343" s="267"/>
      <c r="CK343" s="267"/>
      <c r="CL343" s="267"/>
      <c r="CM343" s="267"/>
      <c r="CN343" s="267"/>
      <c r="CO343" s="267"/>
      <c r="CP343" s="267"/>
      <c r="CQ343" s="267"/>
      <c r="CR343" s="267"/>
      <c r="CS343" s="267"/>
      <c r="CT343" s="267"/>
      <c r="CU343" s="267"/>
      <c r="CV343" s="267"/>
      <c r="CW343" s="267"/>
      <c r="CX343" s="267"/>
      <c r="CY343" s="267"/>
      <c r="CZ343" s="267"/>
      <c r="DA343" s="267"/>
      <c r="DB343" s="267"/>
      <c r="DC343" s="267"/>
      <c r="DD343" s="267"/>
      <c r="DE343" s="267"/>
      <c r="DF343" s="267"/>
      <c r="DG343" s="267"/>
      <c r="DH343" s="267"/>
      <c r="DI343" s="267"/>
      <c r="DJ343" s="267"/>
      <c r="DK343" s="267"/>
      <c r="DL343" s="267"/>
      <c r="DM343" s="267"/>
      <c r="DN343" s="267"/>
      <c r="DO343" s="267"/>
      <c r="DP343" s="267"/>
      <c r="DQ343" s="267"/>
      <c r="DR343" s="267"/>
      <c r="DS343" s="267"/>
      <c r="DT343" s="267"/>
      <c r="DU343" s="267"/>
      <c r="DV343" s="267"/>
      <c r="DW343" s="267"/>
      <c r="DX343" s="267"/>
      <c r="DY343" s="267"/>
      <c r="DZ343" s="267"/>
      <c r="EA343" s="267"/>
      <c r="EB343" s="267"/>
      <c r="EC343" s="267"/>
      <c r="ED343" s="267"/>
      <c r="EE343" s="267"/>
      <c r="EF343" s="267"/>
      <c r="EG343" s="267"/>
      <c r="EH343" s="267"/>
      <c r="EI343" s="267"/>
      <c r="EJ343" s="267"/>
      <c r="EK343" s="267"/>
      <c r="EL343" s="267"/>
      <c r="EM343" s="267"/>
      <c r="EN343" s="267"/>
      <c r="EO343" s="267"/>
      <c r="EP343" s="267"/>
      <c r="EQ343" s="267"/>
      <c r="ER343" s="267"/>
      <c r="ES343" s="267"/>
      <c r="ET343" s="267"/>
      <c r="EU343" s="267"/>
      <c r="EV343" s="267"/>
      <c r="EW343" s="267"/>
      <c r="EX343" s="267"/>
      <c r="EY343" s="267"/>
      <c r="EZ343" s="267"/>
      <c r="FA343" s="267"/>
      <c r="FB343" s="267"/>
      <c r="FC343" s="267"/>
      <c r="FD343" s="267"/>
      <c r="FE343" s="267"/>
      <c r="FF343" s="267"/>
      <c r="FG343" s="267"/>
      <c r="FH343" s="267"/>
      <c r="FI343" s="267"/>
      <c r="FJ343" s="267"/>
      <c r="FK343" s="267"/>
      <c r="FL343" s="267"/>
      <c r="FM343" s="267"/>
      <c r="FN343" s="267"/>
      <c r="FO343" s="267"/>
      <c r="FP343" s="267"/>
      <c r="FQ343" s="267"/>
      <c r="FR343" s="267"/>
      <c r="FS343" s="267"/>
      <c r="FT343" s="267"/>
      <c r="FU343" s="267"/>
      <c r="FV343" s="267"/>
      <c r="FW343" s="267"/>
      <c r="FX343" s="267"/>
      <c r="FY343" s="267"/>
      <c r="FZ343" s="267"/>
      <c r="GA343" s="267"/>
      <c r="GB343" s="267"/>
      <c r="GC343" s="267"/>
      <c r="GD343" s="267"/>
      <c r="GE343" s="267"/>
      <c r="GF343" s="267"/>
      <c r="GG343" s="267"/>
      <c r="GH343" s="267"/>
      <c r="GI343" s="267"/>
      <c r="GJ343" s="267"/>
      <c r="GK343" s="267"/>
      <c r="GL343" s="267"/>
      <c r="GM343" s="267"/>
      <c r="GN343" s="267"/>
      <c r="GO343" s="267"/>
      <c r="GP343" s="267"/>
      <c r="GQ343" s="267"/>
      <c r="GR343" s="267"/>
      <c r="GS343" s="267"/>
      <c r="GT343" s="267"/>
      <c r="GU343" s="267"/>
      <c r="GV343" s="267"/>
      <c r="GW343" s="267"/>
      <c r="GX343" s="267"/>
      <c r="GY343" s="267"/>
      <c r="GZ343" s="267"/>
      <c r="HA343" s="267"/>
      <c r="HB343" s="267"/>
      <c r="HC343" s="267"/>
      <c r="HD343" s="267"/>
      <c r="HE343" s="267"/>
      <c r="HF343" s="267"/>
      <c r="HG343" s="267"/>
      <c r="HH343" s="267"/>
      <c r="HI343" s="267"/>
      <c r="HJ343" s="267"/>
      <c r="HK343" s="267"/>
      <c r="HL343" s="267"/>
      <c r="HM343" s="267"/>
      <c r="HN343" s="267"/>
      <c r="HO343" s="267"/>
      <c r="HP343" s="267"/>
      <c r="HQ343" s="267"/>
      <c r="HR343" s="267"/>
      <c r="HS343" s="267"/>
      <c r="HT343" s="267"/>
      <c r="HU343" s="267"/>
      <c r="HV343" s="267"/>
      <c r="HW343" s="267"/>
      <c r="HX343" s="267"/>
      <c r="HY343" s="267"/>
      <c r="HZ343" s="267"/>
      <c r="IA343" s="267"/>
      <c r="IB343" s="267"/>
      <c r="IC343" s="267"/>
      <c r="ID343" s="267"/>
      <c r="IE343" s="267"/>
      <c r="IF343" s="267"/>
      <c r="IG343" s="267"/>
      <c r="IH343" s="267"/>
      <c r="II343" s="267"/>
      <c r="IJ343" s="267"/>
      <c r="IK343" s="267"/>
      <c r="IL343" s="267"/>
      <c r="IM343" s="267"/>
      <c r="IN343" s="267"/>
      <c r="IO343" s="267"/>
      <c r="IP343" s="267"/>
      <c r="IQ343" s="267"/>
      <c r="IR343" s="267"/>
      <c r="IS343" s="267"/>
      <c r="IT343" s="267"/>
      <c r="IU343" s="267"/>
      <c r="IV343" s="267"/>
      <c r="IW343" s="267"/>
      <c r="IX343" s="267"/>
      <c r="IY343" s="267"/>
      <c r="IZ343" s="267"/>
      <c r="JA343" s="267"/>
      <c r="JB343" s="267"/>
      <c r="JC343" s="267"/>
      <c r="JD343" s="267"/>
      <c r="JE343" s="267"/>
      <c r="JF343" s="267"/>
      <c r="JG343" s="267"/>
      <c r="JH343" s="267"/>
      <c r="JI343" s="267"/>
      <c r="JJ343" s="267"/>
      <c r="JK343" s="267"/>
      <c r="JL343" s="267"/>
      <c r="JM343" s="267"/>
      <c r="JN343" s="267"/>
      <c r="JO343" s="267"/>
      <c r="JP343" s="267"/>
      <c r="JQ343" s="267"/>
      <c r="JR343" s="267"/>
      <c r="JS343" s="267"/>
      <c r="JT343" s="267"/>
      <c r="JU343" s="267"/>
      <c r="JV343" s="267"/>
      <c r="JW343" s="267"/>
      <c r="JX343" s="267"/>
      <c r="JY343" s="267"/>
      <c r="JZ343" s="267"/>
      <c r="KA343" s="267"/>
      <c r="KB343" s="267"/>
      <c r="KC343" s="267"/>
      <c r="KD343" s="267"/>
      <c r="KE343" s="267"/>
      <c r="KF343" s="267"/>
      <c r="KG343" s="267"/>
      <c r="KH343" s="267"/>
      <c r="KI343" s="267"/>
      <c r="KJ343" s="267"/>
      <c r="KK343" s="267"/>
      <c r="KL343" s="267"/>
      <c r="KM343" s="267"/>
      <c r="KN343" s="267"/>
      <c r="KO343" s="267"/>
      <c r="KP343" s="267"/>
      <c r="KQ343" s="267"/>
      <c r="KR343" s="267"/>
      <c r="KS343" s="267"/>
      <c r="KT343" s="267"/>
      <c r="KU343" s="267"/>
      <c r="KV343" s="267"/>
      <c r="KW343" s="267"/>
      <c r="KX343" s="267"/>
      <c r="KY343" s="267"/>
      <c r="KZ343" s="267"/>
      <c r="LA343" s="267"/>
      <c r="LB343" s="267"/>
      <c r="LC343" s="267"/>
      <c r="LD343" s="267"/>
      <c r="LE343" s="267"/>
      <c r="LF343" s="267"/>
      <c r="LG343" s="267"/>
      <c r="LH343" s="267"/>
      <c r="LI343" s="267"/>
      <c r="LJ343" s="267"/>
      <c r="LK343" s="267"/>
      <c r="LL343" s="267"/>
      <c r="LM343" s="267"/>
      <c r="LN343" s="267"/>
      <c r="LO343" s="267"/>
      <c r="LP343" s="267"/>
      <c r="LQ343" s="267"/>
      <c r="LR343" s="267"/>
      <c r="LS343" s="267"/>
      <c r="LT343" s="267"/>
      <c r="LU343" s="267"/>
      <c r="LV343" s="267"/>
      <c r="LW343" s="267"/>
      <c r="LX343" s="267"/>
      <c r="LY343" s="267"/>
      <c r="LZ343" s="267"/>
      <c r="MA343" s="267"/>
      <c r="MB343" s="267"/>
      <c r="MC343" s="267"/>
      <c r="MD343" s="267"/>
      <c r="ME343" s="267"/>
      <c r="MF343" s="267"/>
      <c r="MG343" s="267"/>
      <c r="MH343" s="267"/>
      <c r="MI343" s="267"/>
      <c r="MJ343" s="267"/>
      <c r="MK343" s="267"/>
      <c r="ML343" s="267"/>
      <c r="MM343" s="267"/>
      <c r="MN343" s="267"/>
      <c r="MO343" s="267"/>
      <c r="MP343" s="267"/>
      <c r="MQ343" s="267"/>
      <c r="MR343" s="267"/>
      <c r="MS343" s="267"/>
      <c r="MT343" s="267"/>
      <c r="MU343" s="267"/>
      <c r="MV343" s="267"/>
      <c r="MW343" s="267"/>
      <c r="MX343" s="267"/>
      <c r="MY343" s="267"/>
      <c r="MZ343" s="267"/>
      <c r="NA343" s="267"/>
      <c r="NB343" s="267"/>
      <c r="NC343" s="267"/>
      <c r="ND343" s="267"/>
      <c r="NE343" s="267"/>
      <c r="NF343" s="267"/>
      <c r="NG343" s="267"/>
      <c r="NH343" s="267"/>
      <c r="NI343" s="267"/>
      <c r="NJ343" s="267"/>
      <c r="NK343" s="267"/>
      <c r="NL343" s="267"/>
      <c r="NM343" s="267"/>
      <c r="NN343" s="267"/>
      <c r="NO343" s="267"/>
      <c r="NP343" s="267"/>
      <c r="NQ343" s="267"/>
      <c r="NR343" s="267"/>
      <c r="NS343" s="267"/>
      <c r="NT343" s="267"/>
      <c r="NU343" s="267"/>
      <c r="NV343" s="267"/>
      <c r="NW343" s="267"/>
      <c r="NX343" s="267"/>
      <c r="NY343" s="267"/>
      <c r="NZ343" s="267"/>
      <c r="OA343" s="267"/>
      <c r="OB343" s="267"/>
      <c r="OC343" s="267"/>
      <c r="OD343" s="267"/>
      <c r="OE343" s="267"/>
      <c r="OF343" s="267"/>
      <c r="OG343" s="267"/>
      <c r="OH343" s="267"/>
      <c r="OI343" s="267"/>
      <c r="OJ343" s="267"/>
      <c r="OK343" s="267"/>
      <c r="OL343" s="267"/>
      <c r="OM343" s="267"/>
      <c r="ON343" s="267"/>
      <c r="OO343" s="267"/>
      <c r="OP343" s="267"/>
      <c r="OQ343" s="267"/>
      <c r="OR343" s="267"/>
      <c r="OS343" s="267"/>
      <c r="OT343" s="267"/>
      <c r="OU343" s="267"/>
      <c r="OV343" s="267"/>
      <c r="OW343" s="267"/>
      <c r="OX343" s="267"/>
      <c r="OY343" s="267"/>
      <c r="OZ343" s="267"/>
      <c r="PA343" s="267"/>
      <c r="PB343" s="267"/>
      <c r="PC343" s="267"/>
      <c r="PD343" s="267"/>
      <c r="PE343" s="267"/>
      <c r="PF343" s="267"/>
      <c r="PG343" s="267"/>
      <c r="PH343" s="267"/>
      <c r="PI343" s="267"/>
      <c r="PJ343" s="267"/>
      <c r="PK343" s="267"/>
      <c r="PL343" s="267"/>
      <c r="PM343" s="267"/>
      <c r="PN343" s="267"/>
      <c r="PO343" s="267"/>
      <c r="PP343" s="267"/>
      <c r="PQ343" s="267"/>
      <c r="PR343" s="267"/>
      <c r="PS343" s="267"/>
      <c r="PT343" s="267"/>
      <c r="PU343" s="267"/>
      <c r="PV343" s="267"/>
      <c r="PW343" s="267"/>
      <c r="PX343" s="267"/>
      <c r="PY343" s="267"/>
      <c r="PZ343" s="267"/>
      <c r="QA343" s="267"/>
      <c r="QB343" s="267"/>
      <c r="QC343" s="267"/>
      <c r="QD343" s="267"/>
      <c r="QE343" s="267"/>
      <c r="QF343" s="267"/>
      <c r="QG343" s="267"/>
      <c r="QH343" s="267"/>
      <c r="QI343" s="267"/>
      <c r="QJ343" s="267"/>
      <c r="QK343" s="267"/>
      <c r="QL343" s="267"/>
      <c r="QM343" s="267"/>
      <c r="QN343" s="267"/>
      <c r="QO343" s="267"/>
      <c r="QP343" s="267"/>
      <c r="QQ343" s="267"/>
      <c r="QR343" s="267"/>
      <c r="QS343" s="267"/>
      <c r="QT343" s="267"/>
      <c r="QU343" s="267"/>
      <c r="QV343" s="267"/>
      <c r="QW343" s="267"/>
      <c r="QX343" s="267"/>
      <c r="QY343" s="267"/>
      <c r="QZ343" s="267"/>
      <c r="RA343" s="267"/>
      <c r="RB343" s="267"/>
      <c r="RC343" s="267"/>
      <c r="RD343" s="267"/>
      <c r="RE343" s="267"/>
      <c r="RF343" s="267"/>
      <c r="RG343" s="267"/>
      <c r="RH343" s="267"/>
      <c r="RI343" s="267"/>
      <c r="RJ343" s="267"/>
      <c r="RK343" s="267"/>
      <c r="RL343" s="267"/>
      <c r="RM343" s="267"/>
      <c r="RN343" s="267"/>
      <c r="RO343" s="267"/>
      <c r="RP343" s="267"/>
      <c r="RQ343" s="267"/>
      <c r="RR343" s="267"/>
      <c r="RS343" s="267"/>
      <c r="RT343" s="267"/>
      <c r="RU343" s="267"/>
      <c r="RV343" s="267"/>
      <c r="RW343" s="267"/>
      <c r="RX343" s="267"/>
      <c r="RY343" s="267"/>
      <c r="RZ343" s="267"/>
      <c r="SA343" s="267"/>
      <c r="SB343" s="267"/>
      <c r="SC343" s="267"/>
      <c r="SD343" s="267"/>
      <c r="SE343" s="267"/>
      <c r="SF343" s="267"/>
      <c r="SG343" s="267"/>
      <c r="SH343" s="267"/>
      <c r="SI343" s="267"/>
      <c r="SJ343" s="267"/>
      <c r="SK343" s="267"/>
      <c r="SL343" s="267"/>
      <c r="SM343" s="267"/>
      <c r="SN343" s="267"/>
      <c r="SO343" s="267"/>
      <c r="SP343" s="267"/>
      <c r="SQ343" s="267"/>
      <c r="SR343" s="267"/>
      <c r="SS343" s="267"/>
      <c r="ST343" s="267"/>
      <c r="SU343" s="267"/>
      <c r="SV343" s="267"/>
      <c r="SW343" s="267"/>
      <c r="SX343" s="267"/>
      <c r="SY343" s="267"/>
      <c r="SZ343" s="267"/>
      <c r="TA343" s="267"/>
      <c r="TB343" s="267"/>
      <c r="TC343" s="267"/>
      <c r="TD343" s="267"/>
      <c r="TE343" s="267"/>
      <c r="TF343" s="267"/>
      <c r="TG343" s="267"/>
      <c r="TH343" s="267"/>
      <c r="TI343" s="267"/>
      <c r="TJ343" s="267"/>
      <c r="TK343" s="267"/>
      <c r="TL343" s="267"/>
      <c r="TM343" s="267"/>
      <c r="TN343" s="267"/>
      <c r="TO343" s="267"/>
      <c r="TP343" s="267"/>
      <c r="TQ343" s="267"/>
      <c r="TR343" s="267"/>
      <c r="TS343" s="267"/>
      <c r="TT343" s="267"/>
      <c r="TU343" s="267"/>
      <c r="TV343" s="267"/>
      <c r="TW343" s="267"/>
      <c r="TX343" s="267"/>
      <c r="TY343" s="267"/>
      <c r="TZ343" s="267"/>
      <c r="UA343" s="267"/>
      <c r="UB343" s="267"/>
      <c r="UC343" s="267"/>
      <c r="UD343" s="267"/>
      <c r="UE343" s="267"/>
      <c r="UF343" s="267"/>
      <c r="UG343" s="267"/>
      <c r="UH343" s="267"/>
      <c r="UI343" s="267"/>
      <c r="UJ343" s="267"/>
      <c r="UK343" s="267"/>
      <c r="UL343" s="267"/>
      <c r="UM343" s="267"/>
      <c r="UN343" s="267"/>
      <c r="UO343" s="267"/>
      <c r="UP343" s="267"/>
      <c r="UQ343" s="267"/>
      <c r="UR343" s="267"/>
      <c r="US343" s="267"/>
      <c r="UT343" s="267"/>
      <c r="UU343" s="267"/>
      <c r="UV343" s="267"/>
      <c r="UW343" s="267"/>
      <c r="UX343" s="267"/>
      <c r="UY343" s="267"/>
      <c r="UZ343" s="267"/>
      <c r="VA343" s="267"/>
      <c r="VB343" s="267"/>
      <c r="VC343" s="267"/>
      <c r="VD343" s="267"/>
      <c r="VE343" s="267"/>
      <c r="VF343" s="267"/>
      <c r="VG343" s="267"/>
      <c r="VH343" s="267"/>
      <c r="VI343" s="267"/>
      <c r="VJ343" s="267"/>
      <c r="VK343" s="267"/>
      <c r="VL343" s="267"/>
      <c r="VM343" s="267"/>
      <c r="VN343" s="267"/>
      <c r="VO343" s="267"/>
      <c r="VP343" s="267"/>
      <c r="VQ343" s="267"/>
      <c r="VR343" s="267"/>
      <c r="VS343" s="267"/>
      <c r="VT343" s="267"/>
      <c r="VU343" s="267"/>
      <c r="VV343" s="267"/>
      <c r="VW343" s="267"/>
      <c r="VX343" s="267"/>
      <c r="VY343" s="267"/>
      <c r="VZ343" s="267"/>
      <c r="WA343" s="267"/>
      <c r="WB343" s="267"/>
      <c r="WC343" s="267"/>
      <c r="WD343" s="267"/>
      <c r="WE343" s="267"/>
      <c r="WF343" s="267"/>
      <c r="WG343" s="267"/>
      <c r="WH343" s="267"/>
      <c r="WI343" s="267"/>
      <c r="WJ343" s="267"/>
      <c r="WK343" s="267"/>
      <c r="WL343" s="267"/>
      <c r="WM343" s="267"/>
      <c r="WN343" s="267"/>
      <c r="WO343" s="267"/>
      <c r="WP343" s="267"/>
      <c r="WQ343" s="267"/>
      <c r="WR343" s="267"/>
      <c r="WS343" s="267"/>
      <c r="WT343" s="267"/>
      <c r="WU343" s="267"/>
      <c r="WV343" s="267"/>
      <c r="WW343" s="267"/>
      <c r="WX343" s="267"/>
      <c r="WY343" s="267"/>
      <c r="WZ343" s="267"/>
      <c r="XA343" s="267"/>
      <c r="XB343" s="267"/>
      <c r="XC343" s="267"/>
      <c r="XD343" s="267"/>
      <c r="XE343" s="267"/>
      <c r="XF343" s="267"/>
      <c r="XG343" s="267"/>
      <c r="XH343" s="267"/>
      <c r="XI343" s="267"/>
      <c r="XJ343" s="267"/>
      <c r="XK343" s="267"/>
      <c r="XL343" s="267"/>
      <c r="XM343" s="267"/>
      <c r="XN343" s="267"/>
      <c r="XO343" s="267"/>
      <c r="XP343" s="267"/>
      <c r="XQ343" s="267"/>
      <c r="XR343" s="267"/>
      <c r="XS343" s="267"/>
      <c r="XT343" s="267"/>
      <c r="XU343" s="267"/>
      <c r="XV343" s="267"/>
      <c r="XW343" s="267"/>
      <c r="XX343" s="267"/>
      <c r="XY343" s="267"/>
      <c r="XZ343" s="267"/>
      <c r="YA343" s="267"/>
      <c r="YB343" s="267"/>
      <c r="YC343" s="267"/>
      <c r="YD343" s="267"/>
      <c r="YE343" s="267"/>
      <c r="YF343" s="267"/>
      <c r="YG343" s="267"/>
      <c r="YH343" s="267"/>
      <c r="YI343" s="267"/>
      <c r="YJ343" s="267"/>
      <c r="YK343" s="267"/>
      <c r="YL343" s="267"/>
      <c r="YM343" s="267"/>
      <c r="YN343" s="267"/>
      <c r="YO343" s="267"/>
      <c r="YP343" s="267"/>
      <c r="YQ343" s="267"/>
      <c r="YR343" s="267"/>
      <c r="YS343" s="267"/>
      <c r="YT343" s="267"/>
      <c r="YU343" s="267"/>
      <c r="YV343" s="267"/>
      <c r="YW343" s="267"/>
      <c r="YX343" s="267"/>
      <c r="YY343" s="267"/>
      <c r="YZ343" s="267"/>
      <c r="ZA343" s="267"/>
      <c r="ZB343" s="267"/>
      <c r="ZC343" s="267"/>
      <c r="ZD343" s="267"/>
      <c r="ZE343" s="267"/>
      <c r="ZF343" s="267"/>
      <c r="ZG343" s="267"/>
      <c r="ZH343" s="267"/>
      <c r="ZI343" s="267"/>
      <c r="ZJ343" s="267"/>
      <c r="ZK343" s="267"/>
      <c r="ZL343" s="267"/>
      <c r="ZM343" s="267"/>
      <c r="ZN343" s="267"/>
      <c r="ZO343" s="267"/>
      <c r="ZP343" s="267"/>
      <c r="ZQ343" s="267"/>
      <c r="ZR343" s="267"/>
      <c r="ZS343" s="267"/>
      <c r="ZT343" s="267"/>
      <c r="ZU343" s="267"/>
      <c r="ZV343" s="267"/>
      <c r="ZW343" s="267"/>
      <c r="ZX343" s="267"/>
      <c r="ZY343" s="267"/>
      <c r="ZZ343" s="267"/>
      <c r="AAA343" s="267"/>
      <c r="AAB343" s="267"/>
      <c r="AAC343" s="267"/>
      <c r="AAD343" s="267"/>
      <c r="AAE343" s="267"/>
      <c r="AAF343" s="267"/>
      <c r="AAG343" s="267"/>
      <c r="AAH343" s="267"/>
      <c r="AAI343" s="267"/>
      <c r="AAJ343" s="267"/>
      <c r="AAK343" s="267"/>
      <c r="AAL343" s="267"/>
      <c r="AAM343" s="267"/>
      <c r="AAN343" s="267"/>
      <c r="AAO343" s="267"/>
      <c r="AAP343" s="267"/>
      <c r="AAQ343" s="267"/>
      <c r="AAR343" s="267"/>
      <c r="AAS343" s="267"/>
      <c r="AAT343" s="267"/>
      <c r="AAU343" s="267"/>
      <c r="AAV343" s="267"/>
      <c r="AAW343" s="267"/>
      <c r="AAX343" s="267"/>
      <c r="AAY343" s="267"/>
      <c r="AAZ343" s="267"/>
      <c r="ABA343" s="267"/>
      <c r="ABB343" s="267"/>
      <c r="ABC343" s="267"/>
      <c r="ABD343" s="267"/>
      <c r="ABE343" s="267"/>
      <c r="ABF343" s="267"/>
      <c r="ABG343" s="267"/>
      <c r="ABH343" s="267"/>
      <c r="ABI343" s="267"/>
      <c r="ABJ343" s="267"/>
      <c r="ABK343" s="267"/>
      <c r="ABL343" s="267"/>
      <c r="ABM343" s="267"/>
      <c r="ABN343" s="267"/>
      <c r="ABO343" s="267"/>
      <c r="ABP343" s="267"/>
      <c r="ABQ343" s="267"/>
      <c r="ABR343" s="267"/>
      <c r="ABS343" s="267"/>
      <c r="ABT343" s="267"/>
      <c r="ABU343" s="267"/>
      <c r="ABV343" s="267"/>
      <c r="ABW343" s="267"/>
      <c r="ABX343" s="267"/>
      <c r="ABY343" s="267"/>
      <c r="ABZ343" s="267"/>
      <c r="ACA343" s="267"/>
      <c r="ACB343" s="267"/>
      <c r="ACC343" s="267"/>
      <c r="ACD343" s="267"/>
      <c r="ACE343" s="267"/>
      <c r="ACF343" s="267"/>
      <c r="ACG343" s="267"/>
      <c r="ACH343" s="267"/>
      <c r="ACI343" s="267"/>
      <c r="ACJ343" s="267"/>
      <c r="ACK343" s="267"/>
      <c r="ACL343" s="267"/>
      <c r="ACM343" s="267"/>
      <c r="ACN343" s="267"/>
      <c r="ACO343" s="267"/>
      <c r="ACP343" s="267"/>
      <c r="ACQ343" s="267"/>
      <c r="ACR343" s="267"/>
      <c r="ACS343" s="267"/>
      <c r="ACT343" s="267"/>
      <c r="ACU343" s="267"/>
      <c r="ACV343" s="267"/>
      <c r="ACW343" s="267"/>
      <c r="ACX343" s="267"/>
      <c r="ACY343" s="267"/>
      <c r="ACZ343" s="267"/>
      <c r="ADA343" s="267"/>
      <c r="ADB343" s="267"/>
      <c r="ADC343" s="267"/>
      <c r="ADD343" s="267"/>
      <c r="ADE343" s="267"/>
      <c r="ADF343" s="267"/>
      <c r="ADG343" s="267"/>
      <c r="ADH343" s="267"/>
      <c r="ADI343" s="267"/>
      <c r="ADJ343" s="267"/>
      <c r="ADK343" s="267"/>
      <c r="ADL343" s="267"/>
      <c r="ADM343" s="267"/>
      <c r="ADN343" s="267"/>
      <c r="ADO343" s="267"/>
      <c r="ADP343" s="267"/>
      <c r="ADQ343" s="267"/>
      <c r="ADR343" s="267"/>
      <c r="ADS343" s="267"/>
      <c r="ADT343" s="267"/>
      <c r="ADU343" s="267"/>
      <c r="ADV343" s="267"/>
      <c r="ADW343" s="267"/>
      <c r="ADX343" s="267"/>
      <c r="ADY343" s="267"/>
      <c r="ADZ343" s="267"/>
      <c r="AEA343" s="267"/>
      <c r="AEB343" s="267"/>
      <c r="AEC343" s="267"/>
      <c r="AED343" s="267"/>
      <c r="AEE343" s="267"/>
      <c r="AEF343" s="267"/>
      <c r="AEG343" s="267"/>
      <c r="AEH343" s="267"/>
      <c r="AEI343" s="267"/>
      <c r="AEJ343" s="267"/>
      <c r="AEK343" s="267"/>
      <c r="AEL343" s="267"/>
      <c r="AEM343" s="267"/>
      <c r="AEN343" s="267"/>
      <c r="AEO343" s="267"/>
      <c r="AEP343" s="267"/>
      <c r="AEQ343" s="267"/>
      <c r="AER343" s="267"/>
      <c r="AES343" s="267"/>
      <c r="AET343" s="267"/>
      <c r="AEU343" s="267"/>
      <c r="AEV343" s="267"/>
      <c r="AEW343" s="267"/>
      <c r="AEX343" s="267"/>
      <c r="AEY343" s="267"/>
      <c r="AEZ343" s="267"/>
      <c r="AFA343" s="267"/>
      <c r="AFB343" s="267"/>
      <c r="AFC343" s="267"/>
      <c r="AFD343" s="267"/>
      <c r="AFE343" s="267"/>
      <c r="AFF343" s="267"/>
      <c r="AFG343" s="267"/>
      <c r="AFH343" s="267"/>
      <c r="AFI343" s="267"/>
      <c r="AFJ343" s="267"/>
      <c r="AFK343" s="267"/>
      <c r="AFL343" s="267"/>
      <c r="AFM343" s="267"/>
      <c r="AFN343" s="267"/>
      <c r="AFO343" s="267"/>
      <c r="AFP343" s="267"/>
      <c r="AFQ343" s="267"/>
      <c r="AFR343" s="267"/>
      <c r="AFS343" s="267"/>
      <c r="AFT343" s="267"/>
      <c r="AFU343" s="267"/>
      <c r="AFV343" s="267"/>
      <c r="AFW343" s="267"/>
      <c r="AFX343" s="267"/>
      <c r="AFY343" s="267"/>
      <c r="AFZ343" s="267"/>
      <c r="AGA343" s="267"/>
      <c r="AGB343" s="267"/>
      <c r="AGC343" s="267"/>
      <c r="AGD343" s="267"/>
      <c r="AGE343" s="267"/>
      <c r="AGF343" s="267"/>
      <c r="AGG343" s="267"/>
      <c r="AGH343" s="267"/>
      <c r="AGI343" s="267"/>
      <c r="AGJ343" s="267"/>
      <c r="AGK343" s="267"/>
      <c r="AGL343" s="267"/>
      <c r="AGM343" s="267"/>
      <c r="AGN343" s="267"/>
      <c r="AGO343" s="267"/>
      <c r="AGP343" s="267"/>
      <c r="AGQ343" s="267"/>
      <c r="AGR343" s="267"/>
      <c r="AGS343" s="267"/>
      <c r="AGT343" s="267"/>
      <c r="AGU343" s="267"/>
      <c r="AGV343" s="267"/>
      <c r="AGW343" s="267"/>
      <c r="AGX343" s="267"/>
      <c r="AGY343" s="267"/>
      <c r="AGZ343" s="267"/>
      <c r="AHA343" s="267"/>
      <c r="AHB343" s="267"/>
      <c r="AHC343" s="267"/>
      <c r="AHD343" s="267"/>
      <c r="AHE343" s="267"/>
      <c r="AHF343" s="267"/>
      <c r="AHG343" s="267"/>
      <c r="AHH343" s="267"/>
      <c r="AHI343" s="267"/>
      <c r="AHJ343" s="267"/>
      <c r="AHK343" s="267"/>
      <c r="AHL343" s="267"/>
      <c r="AHM343" s="267"/>
      <c r="AHN343" s="267"/>
      <c r="AHO343" s="267"/>
      <c r="AHP343" s="267"/>
      <c r="AHQ343" s="267"/>
      <c r="AHR343" s="267"/>
      <c r="AHS343" s="267"/>
      <c r="AHT343" s="267"/>
      <c r="AHU343" s="267"/>
      <c r="AHV343" s="267"/>
      <c r="AHW343" s="267"/>
      <c r="AHX343" s="267"/>
      <c r="AHY343" s="267"/>
      <c r="AHZ343" s="267"/>
      <c r="AIA343" s="267"/>
      <c r="AIB343" s="267"/>
      <c r="AIC343" s="267"/>
      <c r="AID343" s="267"/>
      <c r="AIE343" s="267"/>
      <c r="AIF343" s="267"/>
      <c r="AIG343" s="267"/>
      <c r="AIH343" s="267"/>
      <c r="AII343" s="267"/>
      <c r="AIJ343" s="267"/>
      <c r="AIK343" s="267"/>
      <c r="AIL343" s="267"/>
      <c r="AIM343" s="267"/>
      <c r="AIN343" s="267"/>
      <c r="AIO343" s="267"/>
      <c r="AIP343" s="267"/>
      <c r="AIQ343" s="267"/>
      <c r="AIR343" s="267"/>
      <c r="AIS343" s="267"/>
      <c r="AIT343" s="267"/>
      <c r="AIU343" s="267"/>
      <c r="AIV343" s="267"/>
      <c r="AIW343" s="267"/>
      <c r="AIX343" s="267"/>
      <c r="AIY343" s="267"/>
      <c r="AIZ343" s="267"/>
      <c r="AJA343" s="267"/>
      <c r="AJB343" s="267"/>
      <c r="AJC343" s="267"/>
      <c r="AJD343" s="267"/>
      <c r="AJE343" s="267"/>
      <c r="AJF343" s="267"/>
      <c r="AJG343" s="267"/>
      <c r="AJH343" s="267"/>
      <c r="AJI343" s="267"/>
      <c r="AJJ343" s="267"/>
      <c r="AJK343" s="267"/>
      <c r="AJL343" s="267"/>
      <c r="AJM343" s="267"/>
      <c r="AJN343" s="267"/>
      <c r="AJO343" s="267"/>
      <c r="AJP343" s="267"/>
      <c r="AJQ343" s="267"/>
      <c r="AJR343" s="267"/>
      <c r="AJS343" s="267"/>
      <c r="AJT343" s="267"/>
      <c r="AJU343" s="267"/>
      <c r="AJV343" s="267"/>
      <c r="AJW343" s="267"/>
      <c r="AJX343" s="267"/>
      <c r="AJY343" s="267"/>
      <c r="AJZ343" s="267"/>
      <c r="AKA343" s="267"/>
      <c r="AKB343" s="267"/>
      <c r="AKC343" s="267"/>
      <c r="AKD343" s="267"/>
      <c r="AKE343" s="267"/>
      <c r="AKF343" s="267"/>
      <c r="AKG343" s="267"/>
      <c r="AKH343" s="267"/>
      <c r="AKI343" s="267"/>
      <c r="AKJ343" s="267"/>
      <c r="AKK343" s="267"/>
      <c r="AKL343" s="267"/>
      <c r="AKM343" s="267"/>
      <c r="AKN343" s="267"/>
      <c r="AKO343" s="267"/>
      <c r="AKP343" s="267"/>
      <c r="AKQ343" s="267"/>
      <c r="AKR343" s="267"/>
      <c r="AKS343" s="267"/>
      <c r="AKT343" s="267"/>
      <c r="AKU343" s="267"/>
      <c r="AKV343" s="267"/>
      <c r="AKW343" s="267"/>
      <c r="AKX343" s="267"/>
      <c r="AKY343" s="267"/>
      <c r="AKZ343" s="267"/>
      <c r="ALA343" s="267"/>
      <c r="ALB343" s="267"/>
      <c r="ALC343" s="267"/>
      <c r="ALD343" s="267"/>
      <c r="ALE343" s="267"/>
      <c r="ALF343" s="267"/>
      <c r="ALG343" s="267"/>
      <c r="ALH343" s="267"/>
      <c r="ALI343" s="267"/>
      <c r="ALJ343" s="267"/>
      <c r="ALK343" s="267"/>
      <c r="ALL343" s="267"/>
      <c r="ALM343" s="267"/>
      <c r="ALN343" s="267"/>
      <c r="ALO343" s="267"/>
      <c r="ALP343" s="267"/>
      <c r="ALQ343" s="267"/>
      <c r="ALR343" s="267"/>
      <c r="ALS343" s="267"/>
      <c r="ALT343" s="267"/>
      <c r="ALU343" s="267"/>
      <c r="ALV343" s="267"/>
      <c r="ALW343" s="267"/>
      <c r="ALX343" s="267"/>
      <c r="ALY343" s="267"/>
      <c r="ALZ343" s="267"/>
      <c r="AMA343" s="267"/>
      <c r="AMB343" s="267"/>
      <c r="AMC343" s="267"/>
      <c r="AMD343" s="267"/>
      <c r="AME343" s="267"/>
      <c r="AMF343" s="267"/>
      <c r="AMG343" s="267"/>
      <c r="AMH343" s="267"/>
    </row>
    <row r="344" spans="1:1024" s="287" customFormat="1" ht="12.75">
      <c r="A344" s="1012"/>
      <c r="B344" s="1007"/>
      <c r="C344" s="1047"/>
      <c r="D344" s="1047"/>
      <c r="E344" s="1047"/>
      <c r="F344" s="1047"/>
      <c r="G344" s="1047"/>
      <c r="H344" s="1054"/>
      <c r="I344" s="1007"/>
      <c r="AMI344" s="266"/>
      <c r="AMJ344" s="266"/>
    </row>
    <row r="345" spans="1:1024" s="239" customFormat="1" ht="12.75">
      <c r="A345" s="1012"/>
      <c r="B345" s="1007"/>
      <c r="C345" s="1047"/>
      <c r="D345" s="1047"/>
      <c r="E345" s="1047"/>
      <c r="F345" s="1047"/>
      <c r="G345" s="1047"/>
      <c r="H345" s="1054"/>
      <c r="I345" s="1007"/>
      <c r="J345" s="267"/>
      <c r="K345" s="267"/>
      <c r="L345" s="267"/>
      <c r="M345" s="267"/>
      <c r="N345" s="267"/>
      <c r="O345" s="267"/>
      <c r="P345" s="267"/>
      <c r="Q345" s="267"/>
      <c r="R345" s="267"/>
      <c r="S345" s="267"/>
      <c r="T345" s="267"/>
      <c r="U345" s="267"/>
      <c r="V345" s="267"/>
      <c r="W345" s="267"/>
      <c r="X345" s="267"/>
      <c r="Y345" s="267"/>
      <c r="Z345" s="267"/>
      <c r="AA345" s="267"/>
      <c r="AB345" s="267"/>
      <c r="AC345" s="267"/>
      <c r="AD345" s="267"/>
      <c r="AE345" s="267"/>
      <c r="AF345" s="267"/>
      <c r="AG345" s="267"/>
      <c r="AH345" s="267"/>
      <c r="AI345" s="267"/>
      <c r="AJ345" s="267"/>
      <c r="AK345" s="267"/>
      <c r="AL345" s="267"/>
      <c r="AM345" s="267"/>
      <c r="AN345" s="267"/>
      <c r="AO345" s="267"/>
      <c r="AP345" s="267"/>
      <c r="AQ345" s="267"/>
      <c r="AR345" s="267"/>
      <c r="AS345" s="267"/>
      <c r="AT345" s="267"/>
      <c r="AU345" s="267"/>
      <c r="AV345" s="267"/>
      <c r="AW345" s="267"/>
      <c r="AX345" s="267"/>
      <c r="AY345" s="267"/>
      <c r="AZ345" s="267"/>
      <c r="BA345" s="267"/>
      <c r="BB345" s="267"/>
      <c r="BC345" s="267"/>
      <c r="BD345" s="267"/>
      <c r="BE345" s="267"/>
      <c r="BF345" s="267"/>
      <c r="BG345" s="267"/>
      <c r="BH345" s="267"/>
      <c r="BI345" s="267"/>
      <c r="BJ345" s="267"/>
      <c r="BK345" s="267"/>
      <c r="BL345" s="267"/>
      <c r="BM345" s="267"/>
      <c r="BN345" s="267"/>
      <c r="BO345" s="267"/>
      <c r="BP345" s="267"/>
      <c r="BQ345" s="267"/>
      <c r="BR345" s="267"/>
      <c r="BS345" s="267"/>
      <c r="BT345" s="267"/>
      <c r="BU345" s="267"/>
      <c r="BV345" s="267"/>
      <c r="BW345" s="267"/>
      <c r="BX345" s="267"/>
      <c r="BY345" s="267"/>
      <c r="BZ345" s="267"/>
      <c r="CA345" s="267"/>
      <c r="CB345" s="267"/>
      <c r="CC345" s="267"/>
      <c r="CD345" s="267"/>
      <c r="CE345" s="267"/>
      <c r="CF345" s="267"/>
      <c r="CG345" s="267"/>
      <c r="CH345" s="267"/>
      <c r="CI345" s="267"/>
      <c r="CJ345" s="267"/>
      <c r="CK345" s="267"/>
      <c r="CL345" s="267"/>
      <c r="CM345" s="267"/>
      <c r="CN345" s="267"/>
      <c r="CO345" s="267"/>
      <c r="CP345" s="267"/>
      <c r="CQ345" s="267"/>
      <c r="CR345" s="267"/>
      <c r="CS345" s="267"/>
      <c r="CT345" s="267"/>
      <c r="CU345" s="267"/>
      <c r="CV345" s="267"/>
      <c r="CW345" s="267"/>
      <c r="CX345" s="267"/>
      <c r="CY345" s="267"/>
      <c r="CZ345" s="267"/>
      <c r="DA345" s="267"/>
      <c r="DB345" s="267"/>
      <c r="DC345" s="267"/>
      <c r="DD345" s="267"/>
      <c r="DE345" s="267"/>
      <c r="DF345" s="267"/>
      <c r="DG345" s="267"/>
      <c r="DH345" s="267"/>
      <c r="DI345" s="267"/>
      <c r="DJ345" s="267"/>
      <c r="DK345" s="267"/>
      <c r="DL345" s="267"/>
      <c r="DM345" s="267"/>
      <c r="DN345" s="267"/>
      <c r="DO345" s="267"/>
      <c r="DP345" s="267"/>
      <c r="DQ345" s="267"/>
      <c r="DR345" s="267"/>
      <c r="DS345" s="267"/>
      <c r="DT345" s="267"/>
      <c r="DU345" s="267"/>
      <c r="DV345" s="267"/>
      <c r="DW345" s="267"/>
      <c r="DX345" s="267"/>
      <c r="DY345" s="267"/>
      <c r="DZ345" s="267"/>
      <c r="EA345" s="267"/>
      <c r="EB345" s="267"/>
      <c r="EC345" s="267"/>
      <c r="ED345" s="267"/>
      <c r="EE345" s="267"/>
      <c r="EF345" s="267"/>
      <c r="EG345" s="267"/>
      <c r="EH345" s="267"/>
      <c r="EI345" s="267"/>
      <c r="EJ345" s="267"/>
      <c r="EK345" s="267"/>
      <c r="EL345" s="267"/>
      <c r="EM345" s="267"/>
      <c r="EN345" s="267"/>
      <c r="EO345" s="267"/>
      <c r="EP345" s="267"/>
      <c r="EQ345" s="267"/>
      <c r="ER345" s="267"/>
      <c r="ES345" s="267"/>
      <c r="ET345" s="267"/>
      <c r="EU345" s="267"/>
      <c r="EV345" s="267"/>
      <c r="EW345" s="267"/>
      <c r="EX345" s="267"/>
      <c r="EY345" s="267"/>
      <c r="EZ345" s="267"/>
      <c r="FA345" s="267"/>
      <c r="FB345" s="267"/>
      <c r="FC345" s="267"/>
      <c r="FD345" s="267"/>
      <c r="FE345" s="267"/>
      <c r="FF345" s="267"/>
      <c r="FG345" s="267"/>
      <c r="FH345" s="267"/>
      <c r="FI345" s="267"/>
      <c r="FJ345" s="267"/>
      <c r="FK345" s="267"/>
      <c r="FL345" s="267"/>
      <c r="FM345" s="267"/>
      <c r="FN345" s="267"/>
      <c r="FO345" s="267"/>
      <c r="FP345" s="267"/>
      <c r="FQ345" s="267"/>
      <c r="FR345" s="267"/>
      <c r="FS345" s="267"/>
      <c r="FT345" s="267"/>
      <c r="FU345" s="267"/>
      <c r="FV345" s="267"/>
      <c r="FW345" s="267"/>
      <c r="FX345" s="267"/>
      <c r="FY345" s="267"/>
      <c r="FZ345" s="267"/>
      <c r="GA345" s="267"/>
      <c r="GB345" s="267"/>
      <c r="GC345" s="267"/>
      <c r="GD345" s="267"/>
      <c r="GE345" s="267"/>
      <c r="GF345" s="267"/>
      <c r="GG345" s="267"/>
      <c r="GH345" s="267"/>
      <c r="GI345" s="267"/>
      <c r="GJ345" s="267"/>
      <c r="GK345" s="267"/>
      <c r="GL345" s="267"/>
      <c r="GM345" s="267"/>
      <c r="GN345" s="267"/>
      <c r="GO345" s="267"/>
      <c r="GP345" s="267"/>
      <c r="GQ345" s="267"/>
      <c r="GR345" s="267"/>
      <c r="GS345" s="267"/>
      <c r="GT345" s="267"/>
      <c r="GU345" s="267"/>
      <c r="GV345" s="267"/>
      <c r="GW345" s="267"/>
      <c r="GX345" s="267"/>
      <c r="GY345" s="267"/>
      <c r="GZ345" s="267"/>
      <c r="HA345" s="267"/>
      <c r="HB345" s="267"/>
      <c r="HC345" s="267"/>
      <c r="HD345" s="267"/>
      <c r="HE345" s="267"/>
      <c r="HF345" s="267"/>
      <c r="HG345" s="267"/>
      <c r="HH345" s="267"/>
      <c r="HI345" s="267"/>
      <c r="HJ345" s="267"/>
      <c r="HK345" s="267"/>
      <c r="HL345" s="267"/>
      <c r="HM345" s="267"/>
      <c r="HN345" s="267"/>
      <c r="HO345" s="267"/>
      <c r="HP345" s="267"/>
      <c r="HQ345" s="267"/>
      <c r="HR345" s="267"/>
      <c r="HS345" s="267"/>
      <c r="HT345" s="267"/>
      <c r="HU345" s="267"/>
      <c r="HV345" s="267"/>
      <c r="HW345" s="267"/>
      <c r="HX345" s="267"/>
      <c r="HY345" s="267"/>
      <c r="HZ345" s="267"/>
      <c r="IA345" s="267"/>
      <c r="IB345" s="267"/>
      <c r="IC345" s="267"/>
      <c r="ID345" s="267"/>
      <c r="IE345" s="267"/>
      <c r="IF345" s="267"/>
      <c r="IG345" s="267"/>
      <c r="IH345" s="267"/>
      <c r="II345" s="267"/>
      <c r="IJ345" s="267"/>
      <c r="IK345" s="267"/>
      <c r="IL345" s="267"/>
      <c r="IM345" s="267"/>
      <c r="IN345" s="267"/>
      <c r="IO345" s="267"/>
      <c r="IP345" s="267"/>
      <c r="IQ345" s="267"/>
      <c r="IR345" s="267"/>
      <c r="IS345" s="267"/>
      <c r="IT345" s="267"/>
      <c r="IU345" s="267"/>
      <c r="IV345" s="267"/>
      <c r="IW345" s="267"/>
      <c r="IX345" s="267"/>
      <c r="IY345" s="267"/>
      <c r="IZ345" s="267"/>
      <c r="JA345" s="267"/>
      <c r="JB345" s="267"/>
      <c r="JC345" s="267"/>
      <c r="JD345" s="267"/>
      <c r="JE345" s="267"/>
      <c r="JF345" s="267"/>
      <c r="JG345" s="267"/>
      <c r="JH345" s="267"/>
      <c r="JI345" s="267"/>
      <c r="JJ345" s="267"/>
      <c r="JK345" s="267"/>
      <c r="JL345" s="267"/>
      <c r="JM345" s="267"/>
      <c r="JN345" s="267"/>
      <c r="JO345" s="267"/>
      <c r="JP345" s="267"/>
      <c r="JQ345" s="267"/>
      <c r="JR345" s="267"/>
      <c r="JS345" s="267"/>
      <c r="JT345" s="267"/>
      <c r="JU345" s="267"/>
      <c r="JV345" s="267"/>
      <c r="JW345" s="267"/>
      <c r="JX345" s="267"/>
      <c r="JY345" s="267"/>
      <c r="JZ345" s="267"/>
      <c r="KA345" s="267"/>
      <c r="KB345" s="267"/>
      <c r="KC345" s="267"/>
      <c r="KD345" s="267"/>
      <c r="KE345" s="267"/>
      <c r="KF345" s="267"/>
      <c r="KG345" s="267"/>
      <c r="KH345" s="267"/>
      <c r="KI345" s="267"/>
      <c r="KJ345" s="267"/>
      <c r="KK345" s="267"/>
      <c r="KL345" s="267"/>
      <c r="KM345" s="267"/>
      <c r="KN345" s="267"/>
      <c r="KO345" s="267"/>
      <c r="KP345" s="267"/>
      <c r="KQ345" s="267"/>
      <c r="KR345" s="267"/>
      <c r="KS345" s="267"/>
      <c r="KT345" s="267"/>
      <c r="KU345" s="267"/>
      <c r="KV345" s="267"/>
      <c r="KW345" s="267"/>
      <c r="KX345" s="267"/>
      <c r="KY345" s="267"/>
      <c r="KZ345" s="267"/>
      <c r="LA345" s="267"/>
      <c r="LB345" s="267"/>
      <c r="LC345" s="267"/>
      <c r="LD345" s="267"/>
      <c r="LE345" s="267"/>
      <c r="LF345" s="267"/>
      <c r="LG345" s="267"/>
      <c r="LH345" s="267"/>
      <c r="LI345" s="267"/>
      <c r="LJ345" s="267"/>
      <c r="LK345" s="267"/>
      <c r="LL345" s="267"/>
      <c r="LM345" s="267"/>
      <c r="LN345" s="267"/>
      <c r="LO345" s="267"/>
      <c r="LP345" s="267"/>
      <c r="LQ345" s="267"/>
      <c r="LR345" s="267"/>
      <c r="LS345" s="267"/>
      <c r="LT345" s="267"/>
      <c r="LU345" s="267"/>
      <c r="LV345" s="267"/>
      <c r="LW345" s="267"/>
      <c r="LX345" s="267"/>
      <c r="LY345" s="267"/>
      <c r="LZ345" s="267"/>
      <c r="MA345" s="267"/>
      <c r="MB345" s="267"/>
      <c r="MC345" s="267"/>
      <c r="MD345" s="267"/>
      <c r="ME345" s="267"/>
      <c r="MF345" s="267"/>
      <c r="MG345" s="267"/>
      <c r="MH345" s="267"/>
      <c r="MI345" s="267"/>
      <c r="MJ345" s="267"/>
      <c r="MK345" s="267"/>
      <c r="ML345" s="267"/>
      <c r="MM345" s="267"/>
      <c r="MN345" s="267"/>
      <c r="MO345" s="267"/>
      <c r="MP345" s="267"/>
      <c r="MQ345" s="267"/>
      <c r="MR345" s="267"/>
      <c r="MS345" s="267"/>
      <c r="MT345" s="267"/>
      <c r="MU345" s="267"/>
      <c r="MV345" s="267"/>
      <c r="MW345" s="267"/>
      <c r="MX345" s="267"/>
      <c r="MY345" s="267"/>
      <c r="MZ345" s="267"/>
      <c r="NA345" s="267"/>
      <c r="NB345" s="267"/>
      <c r="NC345" s="267"/>
      <c r="ND345" s="267"/>
      <c r="NE345" s="267"/>
      <c r="NF345" s="267"/>
      <c r="NG345" s="267"/>
      <c r="NH345" s="267"/>
      <c r="NI345" s="267"/>
      <c r="NJ345" s="267"/>
      <c r="NK345" s="267"/>
      <c r="NL345" s="267"/>
      <c r="NM345" s="267"/>
      <c r="NN345" s="267"/>
      <c r="NO345" s="267"/>
      <c r="NP345" s="267"/>
      <c r="NQ345" s="267"/>
      <c r="NR345" s="267"/>
      <c r="NS345" s="267"/>
      <c r="NT345" s="267"/>
      <c r="NU345" s="267"/>
      <c r="NV345" s="267"/>
      <c r="NW345" s="267"/>
      <c r="NX345" s="267"/>
      <c r="NY345" s="267"/>
      <c r="NZ345" s="267"/>
      <c r="OA345" s="267"/>
      <c r="OB345" s="267"/>
      <c r="OC345" s="267"/>
      <c r="OD345" s="267"/>
      <c r="OE345" s="267"/>
      <c r="OF345" s="267"/>
      <c r="OG345" s="267"/>
      <c r="OH345" s="267"/>
      <c r="OI345" s="267"/>
      <c r="OJ345" s="267"/>
      <c r="OK345" s="267"/>
      <c r="OL345" s="267"/>
      <c r="OM345" s="267"/>
      <c r="ON345" s="267"/>
      <c r="OO345" s="267"/>
      <c r="OP345" s="267"/>
      <c r="OQ345" s="267"/>
      <c r="OR345" s="267"/>
      <c r="OS345" s="267"/>
      <c r="OT345" s="267"/>
      <c r="OU345" s="267"/>
      <c r="OV345" s="267"/>
      <c r="OW345" s="267"/>
      <c r="OX345" s="267"/>
      <c r="OY345" s="267"/>
      <c r="OZ345" s="267"/>
      <c r="PA345" s="267"/>
      <c r="PB345" s="267"/>
      <c r="PC345" s="267"/>
      <c r="PD345" s="267"/>
      <c r="PE345" s="267"/>
      <c r="PF345" s="267"/>
      <c r="PG345" s="267"/>
      <c r="PH345" s="267"/>
      <c r="PI345" s="267"/>
      <c r="PJ345" s="267"/>
      <c r="PK345" s="267"/>
      <c r="PL345" s="267"/>
      <c r="PM345" s="267"/>
      <c r="PN345" s="267"/>
      <c r="PO345" s="267"/>
      <c r="PP345" s="267"/>
      <c r="PQ345" s="267"/>
      <c r="PR345" s="267"/>
      <c r="PS345" s="267"/>
      <c r="PT345" s="267"/>
      <c r="PU345" s="267"/>
      <c r="PV345" s="267"/>
      <c r="PW345" s="267"/>
      <c r="PX345" s="267"/>
      <c r="PY345" s="267"/>
      <c r="PZ345" s="267"/>
      <c r="QA345" s="267"/>
      <c r="QB345" s="267"/>
      <c r="QC345" s="267"/>
      <c r="QD345" s="267"/>
      <c r="QE345" s="267"/>
      <c r="QF345" s="267"/>
      <c r="QG345" s="267"/>
      <c r="QH345" s="267"/>
      <c r="QI345" s="267"/>
      <c r="QJ345" s="267"/>
      <c r="QK345" s="267"/>
      <c r="QL345" s="267"/>
      <c r="QM345" s="267"/>
      <c r="QN345" s="267"/>
      <c r="QO345" s="267"/>
      <c r="QP345" s="267"/>
      <c r="QQ345" s="267"/>
      <c r="QR345" s="267"/>
      <c r="QS345" s="267"/>
      <c r="QT345" s="267"/>
      <c r="QU345" s="267"/>
      <c r="QV345" s="267"/>
      <c r="QW345" s="267"/>
      <c r="QX345" s="267"/>
      <c r="QY345" s="267"/>
      <c r="QZ345" s="267"/>
      <c r="RA345" s="267"/>
      <c r="RB345" s="267"/>
      <c r="RC345" s="267"/>
      <c r="RD345" s="267"/>
      <c r="RE345" s="267"/>
      <c r="RF345" s="267"/>
      <c r="RG345" s="267"/>
      <c r="RH345" s="267"/>
      <c r="RI345" s="267"/>
      <c r="RJ345" s="267"/>
      <c r="RK345" s="267"/>
      <c r="RL345" s="267"/>
      <c r="RM345" s="267"/>
      <c r="RN345" s="267"/>
      <c r="RO345" s="267"/>
      <c r="RP345" s="267"/>
      <c r="RQ345" s="267"/>
      <c r="RR345" s="267"/>
      <c r="RS345" s="267"/>
      <c r="RT345" s="267"/>
      <c r="RU345" s="267"/>
      <c r="RV345" s="267"/>
      <c r="RW345" s="267"/>
      <c r="RX345" s="267"/>
      <c r="RY345" s="267"/>
      <c r="RZ345" s="267"/>
      <c r="SA345" s="267"/>
      <c r="SB345" s="267"/>
      <c r="SC345" s="267"/>
      <c r="SD345" s="267"/>
      <c r="SE345" s="267"/>
      <c r="SF345" s="267"/>
      <c r="SG345" s="267"/>
      <c r="SH345" s="267"/>
      <c r="SI345" s="267"/>
      <c r="SJ345" s="267"/>
      <c r="SK345" s="267"/>
      <c r="SL345" s="267"/>
      <c r="SM345" s="267"/>
      <c r="SN345" s="267"/>
      <c r="SO345" s="267"/>
      <c r="SP345" s="267"/>
      <c r="SQ345" s="267"/>
      <c r="SR345" s="267"/>
      <c r="SS345" s="267"/>
      <c r="ST345" s="267"/>
      <c r="SU345" s="267"/>
      <c r="SV345" s="267"/>
      <c r="SW345" s="267"/>
      <c r="SX345" s="267"/>
      <c r="SY345" s="267"/>
      <c r="SZ345" s="267"/>
      <c r="TA345" s="267"/>
      <c r="TB345" s="267"/>
      <c r="TC345" s="267"/>
      <c r="TD345" s="267"/>
      <c r="TE345" s="267"/>
      <c r="TF345" s="267"/>
      <c r="TG345" s="267"/>
      <c r="TH345" s="267"/>
      <c r="TI345" s="267"/>
      <c r="TJ345" s="267"/>
      <c r="TK345" s="267"/>
      <c r="TL345" s="267"/>
      <c r="TM345" s="267"/>
      <c r="TN345" s="267"/>
      <c r="TO345" s="267"/>
      <c r="TP345" s="267"/>
      <c r="TQ345" s="267"/>
      <c r="TR345" s="267"/>
      <c r="TS345" s="267"/>
      <c r="TT345" s="267"/>
      <c r="TU345" s="267"/>
      <c r="TV345" s="267"/>
      <c r="TW345" s="267"/>
      <c r="TX345" s="267"/>
      <c r="TY345" s="267"/>
      <c r="TZ345" s="267"/>
      <c r="UA345" s="267"/>
      <c r="UB345" s="267"/>
      <c r="UC345" s="267"/>
      <c r="UD345" s="267"/>
      <c r="UE345" s="267"/>
      <c r="UF345" s="267"/>
      <c r="UG345" s="267"/>
      <c r="UH345" s="267"/>
      <c r="UI345" s="267"/>
      <c r="UJ345" s="267"/>
      <c r="UK345" s="267"/>
      <c r="UL345" s="267"/>
      <c r="UM345" s="267"/>
      <c r="UN345" s="267"/>
      <c r="UO345" s="267"/>
      <c r="UP345" s="267"/>
      <c r="UQ345" s="267"/>
      <c r="UR345" s="267"/>
      <c r="US345" s="267"/>
      <c r="UT345" s="267"/>
      <c r="UU345" s="267"/>
      <c r="UV345" s="267"/>
      <c r="UW345" s="267"/>
      <c r="UX345" s="267"/>
      <c r="UY345" s="267"/>
      <c r="UZ345" s="267"/>
      <c r="VA345" s="267"/>
      <c r="VB345" s="267"/>
      <c r="VC345" s="267"/>
      <c r="VD345" s="267"/>
      <c r="VE345" s="267"/>
      <c r="VF345" s="267"/>
      <c r="VG345" s="267"/>
      <c r="VH345" s="267"/>
      <c r="VI345" s="267"/>
      <c r="VJ345" s="267"/>
      <c r="VK345" s="267"/>
      <c r="VL345" s="267"/>
      <c r="VM345" s="267"/>
      <c r="VN345" s="267"/>
      <c r="VO345" s="267"/>
      <c r="VP345" s="267"/>
      <c r="VQ345" s="267"/>
      <c r="VR345" s="267"/>
      <c r="VS345" s="267"/>
      <c r="VT345" s="267"/>
      <c r="VU345" s="267"/>
      <c r="VV345" s="267"/>
      <c r="VW345" s="267"/>
      <c r="VX345" s="267"/>
      <c r="VY345" s="267"/>
      <c r="VZ345" s="267"/>
      <c r="WA345" s="267"/>
      <c r="WB345" s="267"/>
      <c r="WC345" s="267"/>
      <c r="WD345" s="267"/>
      <c r="WE345" s="267"/>
      <c r="WF345" s="267"/>
      <c r="WG345" s="267"/>
      <c r="WH345" s="267"/>
      <c r="WI345" s="267"/>
      <c r="WJ345" s="267"/>
      <c r="WK345" s="267"/>
      <c r="WL345" s="267"/>
      <c r="WM345" s="267"/>
      <c r="WN345" s="267"/>
      <c r="WO345" s="267"/>
      <c r="WP345" s="267"/>
      <c r="WQ345" s="267"/>
      <c r="WR345" s="267"/>
      <c r="WS345" s="267"/>
      <c r="WT345" s="267"/>
      <c r="WU345" s="267"/>
      <c r="WV345" s="267"/>
      <c r="WW345" s="267"/>
      <c r="WX345" s="267"/>
      <c r="WY345" s="267"/>
      <c r="WZ345" s="267"/>
      <c r="XA345" s="267"/>
      <c r="XB345" s="267"/>
      <c r="XC345" s="267"/>
      <c r="XD345" s="267"/>
      <c r="XE345" s="267"/>
      <c r="XF345" s="267"/>
      <c r="XG345" s="267"/>
      <c r="XH345" s="267"/>
      <c r="XI345" s="267"/>
      <c r="XJ345" s="267"/>
      <c r="XK345" s="267"/>
      <c r="XL345" s="267"/>
      <c r="XM345" s="267"/>
      <c r="XN345" s="267"/>
      <c r="XO345" s="267"/>
      <c r="XP345" s="267"/>
      <c r="XQ345" s="267"/>
      <c r="XR345" s="267"/>
      <c r="XS345" s="267"/>
      <c r="XT345" s="267"/>
      <c r="XU345" s="267"/>
      <c r="XV345" s="267"/>
      <c r="XW345" s="267"/>
      <c r="XX345" s="267"/>
      <c r="XY345" s="267"/>
      <c r="XZ345" s="267"/>
      <c r="YA345" s="267"/>
      <c r="YB345" s="267"/>
      <c r="YC345" s="267"/>
      <c r="YD345" s="267"/>
      <c r="YE345" s="267"/>
      <c r="YF345" s="267"/>
      <c r="YG345" s="267"/>
      <c r="YH345" s="267"/>
      <c r="YI345" s="267"/>
      <c r="YJ345" s="267"/>
      <c r="YK345" s="267"/>
      <c r="YL345" s="267"/>
      <c r="YM345" s="267"/>
      <c r="YN345" s="267"/>
      <c r="YO345" s="267"/>
      <c r="YP345" s="267"/>
      <c r="YQ345" s="267"/>
      <c r="YR345" s="267"/>
      <c r="YS345" s="267"/>
      <c r="YT345" s="267"/>
      <c r="YU345" s="267"/>
      <c r="YV345" s="267"/>
      <c r="YW345" s="267"/>
      <c r="YX345" s="267"/>
      <c r="YY345" s="267"/>
      <c r="YZ345" s="267"/>
      <c r="ZA345" s="267"/>
      <c r="ZB345" s="267"/>
      <c r="ZC345" s="267"/>
      <c r="ZD345" s="267"/>
      <c r="ZE345" s="267"/>
      <c r="ZF345" s="267"/>
      <c r="ZG345" s="267"/>
      <c r="ZH345" s="267"/>
      <c r="ZI345" s="267"/>
      <c r="ZJ345" s="267"/>
      <c r="ZK345" s="267"/>
      <c r="ZL345" s="267"/>
      <c r="ZM345" s="267"/>
      <c r="ZN345" s="267"/>
      <c r="ZO345" s="267"/>
      <c r="ZP345" s="267"/>
      <c r="ZQ345" s="267"/>
      <c r="ZR345" s="267"/>
      <c r="ZS345" s="267"/>
      <c r="ZT345" s="267"/>
      <c r="ZU345" s="267"/>
      <c r="ZV345" s="267"/>
      <c r="ZW345" s="267"/>
      <c r="ZX345" s="267"/>
      <c r="ZY345" s="267"/>
      <c r="ZZ345" s="267"/>
      <c r="AAA345" s="267"/>
      <c r="AAB345" s="267"/>
      <c r="AAC345" s="267"/>
      <c r="AAD345" s="267"/>
      <c r="AAE345" s="267"/>
      <c r="AAF345" s="267"/>
      <c r="AAG345" s="267"/>
      <c r="AAH345" s="267"/>
      <c r="AAI345" s="267"/>
      <c r="AAJ345" s="267"/>
      <c r="AAK345" s="267"/>
      <c r="AAL345" s="267"/>
      <c r="AAM345" s="267"/>
      <c r="AAN345" s="267"/>
      <c r="AAO345" s="267"/>
      <c r="AAP345" s="267"/>
      <c r="AAQ345" s="267"/>
      <c r="AAR345" s="267"/>
      <c r="AAS345" s="267"/>
      <c r="AAT345" s="267"/>
      <c r="AAU345" s="267"/>
      <c r="AAV345" s="267"/>
      <c r="AAW345" s="267"/>
      <c r="AAX345" s="267"/>
      <c r="AAY345" s="267"/>
      <c r="AAZ345" s="267"/>
      <c r="ABA345" s="267"/>
      <c r="ABB345" s="267"/>
      <c r="ABC345" s="267"/>
      <c r="ABD345" s="267"/>
      <c r="ABE345" s="267"/>
      <c r="ABF345" s="267"/>
      <c r="ABG345" s="267"/>
      <c r="ABH345" s="267"/>
      <c r="ABI345" s="267"/>
      <c r="ABJ345" s="267"/>
      <c r="ABK345" s="267"/>
      <c r="ABL345" s="267"/>
      <c r="ABM345" s="267"/>
      <c r="ABN345" s="267"/>
      <c r="ABO345" s="267"/>
      <c r="ABP345" s="267"/>
      <c r="ABQ345" s="267"/>
      <c r="ABR345" s="267"/>
      <c r="ABS345" s="267"/>
      <c r="ABT345" s="267"/>
      <c r="ABU345" s="267"/>
      <c r="ABV345" s="267"/>
      <c r="ABW345" s="267"/>
      <c r="ABX345" s="267"/>
      <c r="ABY345" s="267"/>
      <c r="ABZ345" s="267"/>
      <c r="ACA345" s="267"/>
      <c r="ACB345" s="267"/>
      <c r="ACC345" s="267"/>
      <c r="ACD345" s="267"/>
      <c r="ACE345" s="267"/>
      <c r="ACF345" s="267"/>
      <c r="ACG345" s="267"/>
      <c r="ACH345" s="267"/>
      <c r="ACI345" s="267"/>
      <c r="ACJ345" s="267"/>
      <c r="ACK345" s="267"/>
      <c r="ACL345" s="267"/>
      <c r="ACM345" s="267"/>
      <c r="ACN345" s="267"/>
      <c r="ACO345" s="267"/>
      <c r="ACP345" s="267"/>
      <c r="ACQ345" s="267"/>
      <c r="ACR345" s="267"/>
      <c r="ACS345" s="267"/>
      <c r="ACT345" s="267"/>
      <c r="ACU345" s="267"/>
      <c r="ACV345" s="267"/>
      <c r="ACW345" s="267"/>
      <c r="ACX345" s="267"/>
      <c r="ACY345" s="267"/>
      <c r="ACZ345" s="267"/>
      <c r="ADA345" s="267"/>
      <c r="ADB345" s="267"/>
      <c r="ADC345" s="267"/>
      <c r="ADD345" s="267"/>
      <c r="ADE345" s="267"/>
      <c r="ADF345" s="267"/>
      <c r="ADG345" s="267"/>
      <c r="ADH345" s="267"/>
      <c r="ADI345" s="267"/>
      <c r="ADJ345" s="267"/>
      <c r="ADK345" s="267"/>
      <c r="ADL345" s="267"/>
      <c r="ADM345" s="267"/>
      <c r="ADN345" s="267"/>
      <c r="ADO345" s="267"/>
      <c r="ADP345" s="267"/>
      <c r="ADQ345" s="267"/>
      <c r="ADR345" s="267"/>
      <c r="ADS345" s="267"/>
      <c r="ADT345" s="267"/>
      <c r="ADU345" s="267"/>
      <c r="ADV345" s="267"/>
      <c r="ADW345" s="267"/>
      <c r="ADX345" s="267"/>
      <c r="ADY345" s="267"/>
      <c r="ADZ345" s="267"/>
      <c r="AEA345" s="267"/>
      <c r="AEB345" s="267"/>
      <c r="AEC345" s="267"/>
      <c r="AED345" s="267"/>
      <c r="AEE345" s="267"/>
      <c r="AEF345" s="267"/>
      <c r="AEG345" s="267"/>
      <c r="AEH345" s="267"/>
      <c r="AEI345" s="267"/>
      <c r="AEJ345" s="267"/>
      <c r="AEK345" s="267"/>
      <c r="AEL345" s="267"/>
      <c r="AEM345" s="267"/>
      <c r="AEN345" s="267"/>
      <c r="AEO345" s="267"/>
      <c r="AEP345" s="267"/>
      <c r="AEQ345" s="267"/>
      <c r="AER345" s="267"/>
      <c r="AES345" s="267"/>
      <c r="AET345" s="267"/>
      <c r="AEU345" s="267"/>
      <c r="AEV345" s="267"/>
      <c r="AEW345" s="267"/>
      <c r="AEX345" s="267"/>
      <c r="AEY345" s="267"/>
      <c r="AEZ345" s="267"/>
      <c r="AFA345" s="267"/>
      <c r="AFB345" s="267"/>
      <c r="AFC345" s="267"/>
      <c r="AFD345" s="267"/>
      <c r="AFE345" s="267"/>
      <c r="AFF345" s="267"/>
      <c r="AFG345" s="267"/>
      <c r="AFH345" s="267"/>
      <c r="AFI345" s="267"/>
      <c r="AFJ345" s="267"/>
      <c r="AFK345" s="267"/>
      <c r="AFL345" s="267"/>
      <c r="AFM345" s="267"/>
      <c r="AFN345" s="267"/>
      <c r="AFO345" s="267"/>
      <c r="AFP345" s="267"/>
      <c r="AFQ345" s="267"/>
      <c r="AFR345" s="267"/>
      <c r="AFS345" s="267"/>
      <c r="AFT345" s="267"/>
      <c r="AFU345" s="267"/>
      <c r="AFV345" s="267"/>
      <c r="AFW345" s="267"/>
      <c r="AFX345" s="267"/>
      <c r="AFY345" s="267"/>
      <c r="AFZ345" s="267"/>
      <c r="AGA345" s="267"/>
      <c r="AGB345" s="267"/>
      <c r="AGC345" s="267"/>
      <c r="AGD345" s="267"/>
      <c r="AGE345" s="267"/>
      <c r="AGF345" s="267"/>
      <c r="AGG345" s="267"/>
      <c r="AGH345" s="267"/>
      <c r="AGI345" s="267"/>
      <c r="AGJ345" s="267"/>
      <c r="AGK345" s="267"/>
      <c r="AGL345" s="267"/>
      <c r="AGM345" s="267"/>
      <c r="AGN345" s="267"/>
      <c r="AGO345" s="267"/>
      <c r="AGP345" s="267"/>
      <c r="AGQ345" s="267"/>
      <c r="AGR345" s="267"/>
      <c r="AGS345" s="267"/>
      <c r="AGT345" s="267"/>
      <c r="AGU345" s="267"/>
      <c r="AGV345" s="267"/>
      <c r="AGW345" s="267"/>
      <c r="AGX345" s="267"/>
      <c r="AGY345" s="267"/>
      <c r="AGZ345" s="267"/>
      <c r="AHA345" s="267"/>
      <c r="AHB345" s="267"/>
      <c r="AHC345" s="267"/>
      <c r="AHD345" s="267"/>
      <c r="AHE345" s="267"/>
      <c r="AHF345" s="267"/>
      <c r="AHG345" s="267"/>
      <c r="AHH345" s="267"/>
      <c r="AHI345" s="267"/>
      <c r="AHJ345" s="267"/>
      <c r="AHK345" s="267"/>
      <c r="AHL345" s="267"/>
      <c r="AHM345" s="267"/>
      <c r="AHN345" s="267"/>
      <c r="AHO345" s="267"/>
      <c r="AHP345" s="267"/>
      <c r="AHQ345" s="267"/>
      <c r="AHR345" s="267"/>
      <c r="AHS345" s="267"/>
      <c r="AHT345" s="267"/>
      <c r="AHU345" s="267"/>
      <c r="AHV345" s="267"/>
      <c r="AHW345" s="267"/>
      <c r="AHX345" s="267"/>
      <c r="AHY345" s="267"/>
      <c r="AHZ345" s="267"/>
      <c r="AIA345" s="267"/>
      <c r="AIB345" s="267"/>
      <c r="AIC345" s="267"/>
      <c r="AID345" s="267"/>
      <c r="AIE345" s="267"/>
      <c r="AIF345" s="267"/>
      <c r="AIG345" s="267"/>
      <c r="AIH345" s="267"/>
      <c r="AII345" s="267"/>
      <c r="AIJ345" s="267"/>
      <c r="AIK345" s="267"/>
      <c r="AIL345" s="267"/>
      <c r="AIM345" s="267"/>
      <c r="AIN345" s="267"/>
      <c r="AIO345" s="267"/>
      <c r="AIP345" s="267"/>
      <c r="AIQ345" s="267"/>
      <c r="AIR345" s="267"/>
      <c r="AIS345" s="267"/>
      <c r="AIT345" s="267"/>
      <c r="AIU345" s="267"/>
      <c r="AIV345" s="267"/>
      <c r="AIW345" s="267"/>
      <c r="AIX345" s="267"/>
      <c r="AIY345" s="267"/>
      <c r="AIZ345" s="267"/>
      <c r="AJA345" s="267"/>
      <c r="AJB345" s="267"/>
      <c r="AJC345" s="267"/>
      <c r="AJD345" s="267"/>
      <c r="AJE345" s="267"/>
      <c r="AJF345" s="267"/>
      <c r="AJG345" s="267"/>
      <c r="AJH345" s="267"/>
      <c r="AJI345" s="267"/>
      <c r="AJJ345" s="267"/>
      <c r="AJK345" s="267"/>
      <c r="AJL345" s="267"/>
      <c r="AJM345" s="267"/>
      <c r="AJN345" s="267"/>
      <c r="AJO345" s="267"/>
      <c r="AJP345" s="267"/>
      <c r="AJQ345" s="267"/>
      <c r="AJR345" s="267"/>
      <c r="AJS345" s="267"/>
      <c r="AJT345" s="267"/>
      <c r="AJU345" s="267"/>
      <c r="AJV345" s="267"/>
      <c r="AJW345" s="267"/>
      <c r="AJX345" s="267"/>
      <c r="AJY345" s="267"/>
      <c r="AJZ345" s="267"/>
      <c r="AKA345" s="267"/>
      <c r="AKB345" s="267"/>
      <c r="AKC345" s="267"/>
      <c r="AKD345" s="267"/>
      <c r="AKE345" s="267"/>
      <c r="AKF345" s="267"/>
      <c r="AKG345" s="267"/>
      <c r="AKH345" s="267"/>
      <c r="AKI345" s="267"/>
      <c r="AKJ345" s="267"/>
      <c r="AKK345" s="267"/>
      <c r="AKL345" s="267"/>
      <c r="AKM345" s="267"/>
      <c r="AKN345" s="267"/>
      <c r="AKO345" s="267"/>
      <c r="AKP345" s="267"/>
      <c r="AKQ345" s="267"/>
      <c r="AKR345" s="267"/>
      <c r="AKS345" s="267"/>
      <c r="AKT345" s="267"/>
      <c r="AKU345" s="267"/>
      <c r="AKV345" s="267"/>
      <c r="AKW345" s="267"/>
      <c r="AKX345" s="267"/>
      <c r="AKY345" s="267"/>
      <c r="AKZ345" s="267"/>
      <c r="ALA345" s="267"/>
      <c r="ALB345" s="267"/>
      <c r="ALC345" s="267"/>
      <c r="ALD345" s="267"/>
      <c r="ALE345" s="267"/>
      <c r="ALF345" s="267"/>
      <c r="ALG345" s="267"/>
      <c r="ALH345" s="267"/>
      <c r="ALI345" s="267"/>
      <c r="ALJ345" s="267"/>
      <c r="ALK345" s="267"/>
      <c r="ALL345" s="267"/>
      <c r="ALM345" s="267"/>
      <c r="ALN345" s="267"/>
      <c r="ALO345" s="267"/>
      <c r="ALP345" s="267"/>
      <c r="ALQ345" s="267"/>
      <c r="ALR345" s="267"/>
      <c r="ALS345" s="267"/>
      <c r="ALT345" s="267"/>
      <c r="ALU345" s="267"/>
      <c r="ALV345" s="267"/>
      <c r="ALW345" s="267"/>
      <c r="ALX345" s="267"/>
      <c r="ALY345" s="267"/>
      <c r="ALZ345" s="267"/>
      <c r="AMA345" s="267"/>
      <c r="AMB345" s="267"/>
      <c r="AMC345" s="267"/>
      <c r="AMD345" s="267"/>
      <c r="AME345" s="267"/>
      <c r="AMF345" s="267"/>
      <c r="AMG345" s="267"/>
      <c r="AMH345" s="267"/>
    </row>
    <row r="346" spans="1:1024" s="239" customFormat="1" ht="12.75">
      <c r="A346" s="1012"/>
      <c r="B346" s="1007"/>
      <c r="C346" s="1047"/>
      <c r="D346" s="1047"/>
      <c r="E346" s="1047"/>
      <c r="F346" s="1047"/>
      <c r="G346" s="1047"/>
      <c r="H346" s="1054"/>
      <c r="I346" s="1007"/>
      <c r="J346" s="267"/>
      <c r="K346" s="267"/>
      <c r="L346" s="267"/>
      <c r="M346" s="267"/>
      <c r="N346" s="267"/>
      <c r="O346" s="267"/>
      <c r="P346" s="267"/>
      <c r="Q346" s="267"/>
      <c r="R346" s="267"/>
      <c r="S346" s="267"/>
      <c r="T346" s="267"/>
      <c r="U346" s="267"/>
      <c r="V346" s="267"/>
      <c r="W346" s="267"/>
      <c r="X346" s="267"/>
      <c r="Y346" s="267"/>
      <c r="Z346" s="267"/>
      <c r="AA346" s="267"/>
      <c r="AB346" s="267"/>
      <c r="AC346" s="267"/>
      <c r="AD346" s="267"/>
      <c r="AE346" s="267"/>
      <c r="AF346" s="267"/>
      <c r="AG346" s="267"/>
      <c r="AH346" s="267"/>
      <c r="AI346" s="267"/>
      <c r="AJ346" s="267"/>
      <c r="AK346" s="267"/>
      <c r="AL346" s="267"/>
      <c r="AM346" s="267"/>
      <c r="AN346" s="267"/>
      <c r="AO346" s="267"/>
      <c r="AP346" s="267"/>
      <c r="AQ346" s="267"/>
      <c r="AR346" s="267"/>
      <c r="AS346" s="267"/>
      <c r="AT346" s="267"/>
      <c r="AU346" s="267"/>
      <c r="AV346" s="267"/>
      <c r="AW346" s="267"/>
      <c r="AX346" s="267"/>
      <c r="AY346" s="267"/>
      <c r="AZ346" s="267"/>
      <c r="BA346" s="267"/>
      <c r="BB346" s="267"/>
      <c r="BC346" s="267"/>
      <c r="BD346" s="267"/>
      <c r="BE346" s="267"/>
      <c r="BF346" s="267"/>
      <c r="BG346" s="267"/>
      <c r="BH346" s="267"/>
      <c r="BI346" s="267"/>
      <c r="BJ346" s="267"/>
      <c r="BK346" s="267"/>
      <c r="BL346" s="267"/>
      <c r="BM346" s="267"/>
      <c r="BN346" s="267"/>
      <c r="BO346" s="267"/>
      <c r="BP346" s="267"/>
      <c r="BQ346" s="267"/>
      <c r="BR346" s="267"/>
      <c r="BS346" s="267"/>
      <c r="BT346" s="267"/>
      <c r="BU346" s="267"/>
      <c r="BV346" s="267"/>
      <c r="BW346" s="267"/>
      <c r="BX346" s="267"/>
      <c r="BY346" s="267"/>
      <c r="BZ346" s="267"/>
      <c r="CA346" s="267"/>
      <c r="CB346" s="267"/>
      <c r="CC346" s="267"/>
      <c r="CD346" s="267"/>
      <c r="CE346" s="267"/>
      <c r="CF346" s="267"/>
      <c r="CG346" s="267"/>
      <c r="CH346" s="267"/>
      <c r="CI346" s="267"/>
      <c r="CJ346" s="267"/>
      <c r="CK346" s="267"/>
      <c r="CL346" s="267"/>
      <c r="CM346" s="267"/>
      <c r="CN346" s="267"/>
      <c r="CO346" s="267"/>
      <c r="CP346" s="267"/>
      <c r="CQ346" s="267"/>
      <c r="CR346" s="267"/>
      <c r="CS346" s="267"/>
      <c r="CT346" s="267"/>
      <c r="CU346" s="267"/>
      <c r="CV346" s="267"/>
      <c r="CW346" s="267"/>
      <c r="CX346" s="267"/>
      <c r="CY346" s="267"/>
      <c r="CZ346" s="267"/>
      <c r="DA346" s="267"/>
      <c r="DB346" s="267"/>
      <c r="DC346" s="267"/>
      <c r="DD346" s="267"/>
      <c r="DE346" s="267"/>
      <c r="DF346" s="267"/>
      <c r="DG346" s="267"/>
      <c r="DH346" s="267"/>
      <c r="DI346" s="267"/>
      <c r="DJ346" s="267"/>
      <c r="DK346" s="267"/>
      <c r="DL346" s="267"/>
      <c r="DM346" s="267"/>
      <c r="DN346" s="267"/>
      <c r="DO346" s="267"/>
      <c r="DP346" s="267"/>
      <c r="DQ346" s="267"/>
      <c r="DR346" s="267"/>
      <c r="DS346" s="267"/>
      <c r="DT346" s="267"/>
      <c r="DU346" s="267"/>
      <c r="DV346" s="267"/>
      <c r="DW346" s="267"/>
      <c r="DX346" s="267"/>
      <c r="DY346" s="267"/>
      <c r="DZ346" s="267"/>
      <c r="EA346" s="267"/>
      <c r="EB346" s="267"/>
      <c r="EC346" s="267"/>
      <c r="ED346" s="267"/>
      <c r="EE346" s="267"/>
      <c r="EF346" s="267"/>
      <c r="EG346" s="267"/>
      <c r="EH346" s="267"/>
      <c r="EI346" s="267"/>
      <c r="EJ346" s="267"/>
      <c r="EK346" s="267"/>
      <c r="EL346" s="267"/>
      <c r="EM346" s="267"/>
      <c r="EN346" s="267"/>
      <c r="EO346" s="267"/>
      <c r="EP346" s="267"/>
      <c r="EQ346" s="267"/>
      <c r="ER346" s="267"/>
      <c r="ES346" s="267"/>
      <c r="ET346" s="267"/>
      <c r="EU346" s="267"/>
      <c r="EV346" s="267"/>
      <c r="EW346" s="267"/>
      <c r="EX346" s="267"/>
      <c r="EY346" s="267"/>
      <c r="EZ346" s="267"/>
      <c r="FA346" s="267"/>
      <c r="FB346" s="267"/>
      <c r="FC346" s="267"/>
      <c r="FD346" s="267"/>
      <c r="FE346" s="267"/>
      <c r="FF346" s="267"/>
      <c r="FG346" s="267"/>
      <c r="FH346" s="267"/>
      <c r="FI346" s="267"/>
      <c r="FJ346" s="267"/>
      <c r="FK346" s="267"/>
      <c r="FL346" s="267"/>
      <c r="FM346" s="267"/>
      <c r="FN346" s="267"/>
      <c r="FO346" s="267"/>
      <c r="FP346" s="267"/>
      <c r="FQ346" s="267"/>
      <c r="FR346" s="267"/>
      <c r="FS346" s="267"/>
      <c r="FT346" s="267"/>
      <c r="FU346" s="267"/>
      <c r="FV346" s="267"/>
      <c r="FW346" s="267"/>
      <c r="FX346" s="267"/>
      <c r="FY346" s="267"/>
      <c r="FZ346" s="267"/>
      <c r="GA346" s="267"/>
      <c r="GB346" s="267"/>
      <c r="GC346" s="267"/>
      <c r="GD346" s="267"/>
      <c r="GE346" s="267"/>
      <c r="GF346" s="267"/>
      <c r="GG346" s="267"/>
      <c r="GH346" s="267"/>
      <c r="GI346" s="267"/>
      <c r="GJ346" s="267"/>
      <c r="GK346" s="267"/>
      <c r="GL346" s="267"/>
      <c r="GM346" s="267"/>
      <c r="GN346" s="267"/>
      <c r="GO346" s="267"/>
      <c r="GP346" s="267"/>
      <c r="GQ346" s="267"/>
      <c r="GR346" s="267"/>
      <c r="GS346" s="267"/>
      <c r="GT346" s="267"/>
      <c r="GU346" s="267"/>
      <c r="GV346" s="267"/>
      <c r="GW346" s="267"/>
      <c r="GX346" s="267"/>
      <c r="GY346" s="267"/>
      <c r="GZ346" s="267"/>
      <c r="HA346" s="267"/>
      <c r="HB346" s="267"/>
      <c r="HC346" s="267"/>
      <c r="HD346" s="267"/>
      <c r="HE346" s="267"/>
      <c r="HF346" s="267"/>
      <c r="HG346" s="267"/>
      <c r="HH346" s="267"/>
      <c r="HI346" s="267"/>
      <c r="HJ346" s="267"/>
      <c r="HK346" s="267"/>
      <c r="HL346" s="267"/>
      <c r="HM346" s="267"/>
      <c r="HN346" s="267"/>
      <c r="HO346" s="267"/>
      <c r="HP346" s="267"/>
      <c r="HQ346" s="267"/>
      <c r="HR346" s="267"/>
      <c r="HS346" s="267"/>
      <c r="HT346" s="267"/>
      <c r="HU346" s="267"/>
      <c r="HV346" s="267"/>
      <c r="HW346" s="267"/>
      <c r="HX346" s="267"/>
      <c r="HY346" s="267"/>
      <c r="HZ346" s="267"/>
      <c r="IA346" s="267"/>
      <c r="IB346" s="267"/>
      <c r="IC346" s="267"/>
      <c r="ID346" s="267"/>
      <c r="IE346" s="267"/>
      <c r="IF346" s="267"/>
      <c r="IG346" s="267"/>
      <c r="IH346" s="267"/>
      <c r="II346" s="267"/>
      <c r="IJ346" s="267"/>
      <c r="IK346" s="267"/>
      <c r="IL346" s="267"/>
      <c r="IM346" s="267"/>
      <c r="IN346" s="267"/>
      <c r="IO346" s="267"/>
      <c r="IP346" s="267"/>
      <c r="IQ346" s="267"/>
      <c r="IR346" s="267"/>
      <c r="IS346" s="267"/>
      <c r="IT346" s="267"/>
      <c r="IU346" s="267"/>
      <c r="IV346" s="267"/>
      <c r="IW346" s="267"/>
      <c r="IX346" s="267"/>
      <c r="IY346" s="267"/>
      <c r="IZ346" s="267"/>
      <c r="JA346" s="267"/>
      <c r="JB346" s="267"/>
      <c r="JC346" s="267"/>
      <c r="JD346" s="267"/>
      <c r="JE346" s="267"/>
      <c r="JF346" s="267"/>
      <c r="JG346" s="267"/>
      <c r="JH346" s="267"/>
      <c r="JI346" s="267"/>
      <c r="JJ346" s="267"/>
      <c r="JK346" s="267"/>
      <c r="JL346" s="267"/>
      <c r="JM346" s="267"/>
      <c r="JN346" s="267"/>
      <c r="JO346" s="267"/>
      <c r="JP346" s="267"/>
      <c r="JQ346" s="267"/>
      <c r="JR346" s="267"/>
      <c r="JS346" s="267"/>
      <c r="JT346" s="267"/>
      <c r="JU346" s="267"/>
      <c r="JV346" s="267"/>
      <c r="JW346" s="267"/>
      <c r="JX346" s="267"/>
      <c r="JY346" s="267"/>
      <c r="JZ346" s="267"/>
      <c r="KA346" s="267"/>
      <c r="KB346" s="267"/>
      <c r="KC346" s="267"/>
      <c r="KD346" s="267"/>
      <c r="KE346" s="267"/>
      <c r="KF346" s="267"/>
      <c r="KG346" s="267"/>
      <c r="KH346" s="267"/>
      <c r="KI346" s="267"/>
      <c r="KJ346" s="267"/>
      <c r="KK346" s="267"/>
      <c r="KL346" s="267"/>
      <c r="KM346" s="267"/>
      <c r="KN346" s="267"/>
      <c r="KO346" s="267"/>
      <c r="KP346" s="267"/>
      <c r="KQ346" s="267"/>
      <c r="KR346" s="267"/>
      <c r="KS346" s="267"/>
      <c r="KT346" s="267"/>
      <c r="KU346" s="267"/>
      <c r="KV346" s="267"/>
      <c r="KW346" s="267"/>
      <c r="KX346" s="267"/>
      <c r="KY346" s="267"/>
      <c r="KZ346" s="267"/>
      <c r="LA346" s="267"/>
      <c r="LB346" s="267"/>
      <c r="LC346" s="267"/>
      <c r="LD346" s="267"/>
      <c r="LE346" s="267"/>
      <c r="LF346" s="267"/>
      <c r="LG346" s="267"/>
      <c r="LH346" s="267"/>
      <c r="LI346" s="267"/>
      <c r="LJ346" s="267"/>
      <c r="LK346" s="267"/>
      <c r="LL346" s="267"/>
      <c r="LM346" s="267"/>
      <c r="LN346" s="267"/>
      <c r="LO346" s="267"/>
      <c r="LP346" s="267"/>
      <c r="LQ346" s="267"/>
      <c r="LR346" s="267"/>
      <c r="LS346" s="267"/>
      <c r="LT346" s="267"/>
      <c r="LU346" s="267"/>
      <c r="LV346" s="267"/>
      <c r="LW346" s="267"/>
      <c r="LX346" s="267"/>
      <c r="LY346" s="267"/>
      <c r="LZ346" s="267"/>
      <c r="MA346" s="267"/>
      <c r="MB346" s="267"/>
      <c r="MC346" s="267"/>
      <c r="MD346" s="267"/>
      <c r="ME346" s="267"/>
      <c r="MF346" s="267"/>
      <c r="MG346" s="267"/>
      <c r="MH346" s="267"/>
      <c r="MI346" s="267"/>
      <c r="MJ346" s="267"/>
      <c r="MK346" s="267"/>
      <c r="ML346" s="267"/>
      <c r="MM346" s="267"/>
      <c r="MN346" s="267"/>
      <c r="MO346" s="267"/>
      <c r="MP346" s="267"/>
      <c r="MQ346" s="267"/>
      <c r="MR346" s="267"/>
      <c r="MS346" s="267"/>
      <c r="MT346" s="267"/>
      <c r="MU346" s="267"/>
      <c r="MV346" s="267"/>
      <c r="MW346" s="267"/>
      <c r="MX346" s="267"/>
      <c r="MY346" s="267"/>
      <c r="MZ346" s="267"/>
      <c r="NA346" s="267"/>
      <c r="NB346" s="267"/>
      <c r="NC346" s="267"/>
      <c r="ND346" s="267"/>
      <c r="NE346" s="267"/>
      <c r="NF346" s="267"/>
      <c r="NG346" s="267"/>
      <c r="NH346" s="267"/>
      <c r="NI346" s="267"/>
      <c r="NJ346" s="267"/>
      <c r="NK346" s="267"/>
      <c r="NL346" s="267"/>
      <c r="NM346" s="267"/>
      <c r="NN346" s="267"/>
      <c r="NO346" s="267"/>
      <c r="NP346" s="267"/>
      <c r="NQ346" s="267"/>
      <c r="NR346" s="267"/>
      <c r="NS346" s="267"/>
      <c r="NT346" s="267"/>
      <c r="NU346" s="267"/>
      <c r="NV346" s="267"/>
      <c r="NW346" s="267"/>
      <c r="NX346" s="267"/>
      <c r="NY346" s="267"/>
      <c r="NZ346" s="267"/>
      <c r="OA346" s="267"/>
      <c r="OB346" s="267"/>
      <c r="OC346" s="267"/>
      <c r="OD346" s="267"/>
      <c r="OE346" s="267"/>
      <c r="OF346" s="267"/>
      <c r="OG346" s="267"/>
      <c r="OH346" s="267"/>
      <c r="OI346" s="267"/>
      <c r="OJ346" s="267"/>
      <c r="OK346" s="267"/>
      <c r="OL346" s="267"/>
      <c r="OM346" s="267"/>
      <c r="ON346" s="267"/>
      <c r="OO346" s="267"/>
      <c r="OP346" s="267"/>
      <c r="OQ346" s="267"/>
      <c r="OR346" s="267"/>
      <c r="OS346" s="267"/>
      <c r="OT346" s="267"/>
      <c r="OU346" s="267"/>
      <c r="OV346" s="267"/>
      <c r="OW346" s="267"/>
      <c r="OX346" s="267"/>
      <c r="OY346" s="267"/>
      <c r="OZ346" s="267"/>
      <c r="PA346" s="267"/>
      <c r="PB346" s="267"/>
      <c r="PC346" s="267"/>
      <c r="PD346" s="267"/>
      <c r="PE346" s="267"/>
      <c r="PF346" s="267"/>
      <c r="PG346" s="267"/>
      <c r="PH346" s="267"/>
      <c r="PI346" s="267"/>
      <c r="PJ346" s="267"/>
      <c r="PK346" s="267"/>
      <c r="PL346" s="267"/>
      <c r="PM346" s="267"/>
      <c r="PN346" s="267"/>
      <c r="PO346" s="267"/>
      <c r="PP346" s="267"/>
      <c r="PQ346" s="267"/>
      <c r="PR346" s="267"/>
      <c r="PS346" s="267"/>
      <c r="PT346" s="267"/>
      <c r="PU346" s="267"/>
      <c r="PV346" s="267"/>
      <c r="PW346" s="267"/>
      <c r="PX346" s="267"/>
      <c r="PY346" s="267"/>
      <c r="PZ346" s="267"/>
      <c r="QA346" s="267"/>
      <c r="QB346" s="267"/>
      <c r="QC346" s="267"/>
      <c r="QD346" s="267"/>
      <c r="QE346" s="267"/>
      <c r="QF346" s="267"/>
      <c r="QG346" s="267"/>
      <c r="QH346" s="267"/>
      <c r="QI346" s="267"/>
      <c r="QJ346" s="267"/>
      <c r="QK346" s="267"/>
      <c r="QL346" s="267"/>
      <c r="QM346" s="267"/>
      <c r="QN346" s="267"/>
      <c r="QO346" s="267"/>
      <c r="QP346" s="267"/>
      <c r="QQ346" s="267"/>
      <c r="QR346" s="267"/>
      <c r="QS346" s="267"/>
      <c r="QT346" s="267"/>
      <c r="QU346" s="267"/>
      <c r="QV346" s="267"/>
      <c r="QW346" s="267"/>
      <c r="QX346" s="267"/>
      <c r="QY346" s="267"/>
      <c r="QZ346" s="267"/>
      <c r="RA346" s="267"/>
      <c r="RB346" s="267"/>
      <c r="RC346" s="267"/>
      <c r="RD346" s="267"/>
      <c r="RE346" s="267"/>
      <c r="RF346" s="267"/>
      <c r="RG346" s="267"/>
      <c r="RH346" s="267"/>
      <c r="RI346" s="267"/>
      <c r="RJ346" s="267"/>
      <c r="RK346" s="267"/>
      <c r="RL346" s="267"/>
      <c r="RM346" s="267"/>
      <c r="RN346" s="267"/>
      <c r="RO346" s="267"/>
      <c r="RP346" s="267"/>
      <c r="RQ346" s="267"/>
      <c r="RR346" s="267"/>
      <c r="RS346" s="267"/>
      <c r="RT346" s="267"/>
      <c r="RU346" s="267"/>
      <c r="RV346" s="267"/>
      <c r="RW346" s="267"/>
      <c r="RX346" s="267"/>
      <c r="RY346" s="267"/>
      <c r="RZ346" s="267"/>
      <c r="SA346" s="267"/>
      <c r="SB346" s="267"/>
      <c r="SC346" s="267"/>
      <c r="SD346" s="267"/>
      <c r="SE346" s="267"/>
      <c r="SF346" s="267"/>
      <c r="SG346" s="267"/>
      <c r="SH346" s="267"/>
      <c r="SI346" s="267"/>
      <c r="SJ346" s="267"/>
      <c r="SK346" s="267"/>
      <c r="SL346" s="267"/>
      <c r="SM346" s="267"/>
      <c r="SN346" s="267"/>
      <c r="SO346" s="267"/>
      <c r="SP346" s="267"/>
      <c r="SQ346" s="267"/>
      <c r="SR346" s="267"/>
      <c r="SS346" s="267"/>
      <c r="ST346" s="267"/>
      <c r="SU346" s="267"/>
      <c r="SV346" s="267"/>
      <c r="SW346" s="267"/>
      <c r="SX346" s="267"/>
      <c r="SY346" s="267"/>
      <c r="SZ346" s="267"/>
      <c r="TA346" s="267"/>
      <c r="TB346" s="267"/>
      <c r="TC346" s="267"/>
      <c r="TD346" s="267"/>
      <c r="TE346" s="267"/>
      <c r="TF346" s="267"/>
      <c r="TG346" s="267"/>
      <c r="TH346" s="267"/>
      <c r="TI346" s="267"/>
      <c r="TJ346" s="267"/>
      <c r="TK346" s="267"/>
      <c r="TL346" s="267"/>
      <c r="TM346" s="267"/>
      <c r="TN346" s="267"/>
      <c r="TO346" s="267"/>
      <c r="TP346" s="267"/>
      <c r="TQ346" s="267"/>
      <c r="TR346" s="267"/>
      <c r="TS346" s="267"/>
      <c r="TT346" s="267"/>
      <c r="TU346" s="267"/>
      <c r="TV346" s="267"/>
      <c r="TW346" s="267"/>
      <c r="TX346" s="267"/>
      <c r="TY346" s="267"/>
      <c r="TZ346" s="267"/>
      <c r="UA346" s="267"/>
      <c r="UB346" s="267"/>
      <c r="UC346" s="267"/>
      <c r="UD346" s="267"/>
      <c r="UE346" s="267"/>
      <c r="UF346" s="267"/>
      <c r="UG346" s="267"/>
      <c r="UH346" s="267"/>
      <c r="UI346" s="267"/>
      <c r="UJ346" s="267"/>
      <c r="UK346" s="267"/>
      <c r="UL346" s="267"/>
      <c r="UM346" s="267"/>
      <c r="UN346" s="267"/>
      <c r="UO346" s="267"/>
      <c r="UP346" s="267"/>
      <c r="UQ346" s="267"/>
      <c r="UR346" s="267"/>
      <c r="US346" s="267"/>
      <c r="UT346" s="267"/>
      <c r="UU346" s="267"/>
      <c r="UV346" s="267"/>
      <c r="UW346" s="267"/>
      <c r="UX346" s="267"/>
      <c r="UY346" s="267"/>
      <c r="UZ346" s="267"/>
      <c r="VA346" s="267"/>
      <c r="VB346" s="267"/>
      <c r="VC346" s="267"/>
      <c r="VD346" s="267"/>
      <c r="VE346" s="267"/>
      <c r="VF346" s="267"/>
      <c r="VG346" s="267"/>
      <c r="VH346" s="267"/>
      <c r="VI346" s="267"/>
      <c r="VJ346" s="267"/>
      <c r="VK346" s="267"/>
      <c r="VL346" s="267"/>
      <c r="VM346" s="267"/>
      <c r="VN346" s="267"/>
      <c r="VO346" s="267"/>
      <c r="VP346" s="267"/>
      <c r="VQ346" s="267"/>
      <c r="VR346" s="267"/>
      <c r="VS346" s="267"/>
      <c r="VT346" s="267"/>
      <c r="VU346" s="267"/>
      <c r="VV346" s="267"/>
      <c r="VW346" s="267"/>
      <c r="VX346" s="267"/>
      <c r="VY346" s="267"/>
      <c r="VZ346" s="267"/>
      <c r="WA346" s="267"/>
      <c r="WB346" s="267"/>
      <c r="WC346" s="267"/>
      <c r="WD346" s="267"/>
      <c r="WE346" s="267"/>
      <c r="WF346" s="267"/>
      <c r="WG346" s="267"/>
      <c r="WH346" s="267"/>
      <c r="WI346" s="267"/>
      <c r="WJ346" s="267"/>
      <c r="WK346" s="267"/>
      <c r="WL346" s="267"/>
      <c r="WM346" s="267"/>
      <c r="WN346" s="267"/>
      <c r="WO346" s="267"/>
      <c r="WP346" s="267"/>
      <c r="WQ346" s="267"/>
      <c r="WR346" s="267"/>
      <c r="WS346" s="267"/>
      <c r="WT346" s="267"/>
      <c r="WU346" s="267"/>
      <c r="WV346" s="267"/>
      <c r="WW346" s="267"/>
      <c r="WX346" s="267"/>
      <c r="WY346" s="267"/>
      <c r="WZ346" s="267"/>
      <c r="XA346" s="267"/>
      <c r="XB346" s="267"/>
      <c r="XC346" s="267"/>
      <c r="XD346" s="267"/>
      <c r="XE346" s="267"/>
      <c r="XF346" s="267"/>
      <c r="XG346" s="267"/>
      <c r="XH346" s="267"/>
      <c r="XI346" s="267"/>
      <c r="XJ346" s="267"/>
      <c r="XK346" s="267"/>
      <c r="XL346" s="267"/>
      <c r="XM346" s="267"/>
      <c r="XN346" s="267"/>
      <c r="XO346" s="267"/>
      <c r="XP346" s="267"/>
      <c r="XQ346" s="267"/>
      <c r="XR346" s="267"/>
      <c r="XS346" s="267"/>
      <c r="XT346" s="267"/>
      <c r="XU346" s="267"/>
      <c r="XV346" s="267"/>
      <c r="XW346" s="267"/>
      <c r="XX346" s="267"/>
      <c r="XY346" s="267"/>
      <c r="XZ346" s="267"/>
      <c r="YA346" s="267"/>
      <c r="YB346" s="267"/>
      <c r="YC346" s="267"/>
      <c r="YD346" s="267"/>
      <c r="YE346" s="267"/>
      <c r="YF346" s="267"/>
      <c r="YG346" s="267"/>
      <c r="YH346" s="267"/>
      <c r="YI346" s="267"/>
      <c r="YJ346" s="267"/>
      <c r="YK346" s="267"/>
      <c r="YL346" s="267"/>
      <c r="YM346" s="267"/>
      <c r="YN346" s="267"/>
      <c r="YO346" s="267"/>
      <c r="YP346" s="267"/>
      <c r="YQ346" s="267"/>
      <c r="YR346" s="267"/>
      <c r="YS346" s="267"/>
      <c r="YT346" s="267"/>
      <c r="YU346" s="267"/>
      <c r="YV346" s="267"/>
      <c r="YW346" s="267"/>
      <c r="YX346" s="267"/>
      <c r="YY346" s="267"/>
      <c r="YZ346" s="267"/>
      <c r="ZA346" s="267"/>
      <c r="ZB346" s="267"/>
      <c r="ZC346" s="267"/>
      <c r="ZD346" s="267"/>
      <c r="ZE346" s="267"/>
      <c r="ZF346" s="267"/>
      <c r="ZG346" s="267"/>
      <c r="ZH346" s="267"/>
      <c r="ZI346" s="267"/>
      <c r="ZJ346" s="267"/>
      <c r="ZK346" s="267"/>
      <c r="ZL346" s="267"/>
      <c r="ZM346" s="267"/>
      <c r="ZN346" s="267"/>
      <c r="ZO346" s="267"/>
      <c r="ZP346" s="267"/>
      <c r="ZQ346" s="267"/>
      <c r="ZR346" s="267"/>
      <c r="ZS346" s="267"/>
      <c r="ZT346" s="267"/>
      <c r="ZU346" s="267"/>
      <c r="ZV346" s="267"/>
      <c r="ZW346" s="267"/>
      <c r="ZX346" s="267"/>
      <c r="ZY346" s="267"/>
      <c r="ZZ346" s="267"/>
      <c r="AAA346" s="267"/>
      <c r="AAB346" s="267"/>
      <c r="AAC346" s="267"/>
      <c r="AAD346" s="267"/>
      <c r="AAE346" s="267"/>
      <c r="AAF346" s="267"/>
      <c r="AAG346" s="267"/>
      <c r="AAH346" s="267"/>
      <c r="AAI346" s="267"/>
      <c r="AAJ346" s="267"/>
      <c r="AAK346" s="267"/>
      <c r="AAL346" s="267"/>
      <c r="AAM346" s="267"/>
      <c r="AAN346" s="267"/>
      <c r="AAO346" s="267"/>
      <c r="AAP346" s="267"/>
      <c r="AAQ346" s="267"/>
      <c r="AAR346" s="267"/>
      <c r="AAS346" s="267"/>
      <c r="AAT346" s="267"/>
      <c r="AAU346" s="267"/>
      <c r="AAV346" s="267"/>
      <c r="AAW346" s="267"/>
      <c r="AAX346" s="267"/>
      <c r="AAY346" s="267"/>
      <c r="AAZ346" s="267"/>
      <c r="ABA346" s="267"/>
      <c r="ABB346" s="267"/>
      <c r="ABC346" s="267"/>
      <c r="ABD346" s="267"/>
      <c r="ABE346" s="267"/>
      <c r="ABF346" s="267"/>
      <c r="ABG346" s="267"/>
      <c r="ABH346" s="267"/>
      <c r="ABI346" s="267"/>
      <c r="ABJ346" s="267"/>
      <c r="ABK346" s="267"/>
      <c r="ABL346" s="267"/>
      <c r="ABM346" s="267"/>
      <c r="ABN346" s="267"/>
      <c r="ABO346" s="267"/>
      <c r="ABP346" s="267"/>
      <c r="ABQ346" s="267"/>
      <c r="ABR346" s="267"/>
      <c r="ABS346" s="267"/>
      <c r="ABT346" s="267"/>
      <c r="ABU346" s="267"/>
      <c r="ABV346" s="267"/>
      <c r="ABW346" s="267"/>
      <c r="ABX346" s="267"/>
      <c r="ABY346" s="267"/>
      <c r="ABZ346" s="267"/>
      <c r="ACA346" s="267"/>
      <c r="ACB346" s="267"/>
      <c r="ACC346" s="267"/>
      <c r="ACD346" s="267"/>
      <c r="ACE346" s="267"/>
      <c r="ACF346" s="267"/>
      <c r="ACG346" s="267"/>
      <c r="ACH346" s="267"/>
      <c r="ACI346" s="267"/>
      <c r="ACJ346" s="267"/>
      <c r="ACK346" s="267"/>
      <c r="ACL346" s="267"/>
      <c r="ACM346" s="267"/>
      <c r="ACN346" s="267"/>
      <c r="ACO346" s="267"/>
      <c r="ACP346" s="267"/>
      <c r="ACQ346" s="267"/>
      <c r="ACR346" s="267"/>
      <c r="ACS346" s="267"/>
      <c r="ACT346" s="267"/>
      <c r="ACU346" s="267"/>
      <c r="ACV346" s="267"/>
      <c r="ACW346" s="267"/>
      <c r="ACX346" s="267"/>
      <c r="ACY346" s="267"/>
      <c r="ACZ346" s="267"/>
      <c r="ADA346" s="267"/>
      <c r="ADB346" s="267"/>
      <c r="ADC346" s="267"/>
      <c r="ADD346" s="267"/>
      <c r="ADE346" s="267"/>
      <c r="ADF346" s="267"/>
      <c r="ADG346" s="267"/>
      <c r="ADH346" s="267"/>
      <c r="ADI346" s="267"/>
      <c r="ADJ346" s="267"/>
      <c r="ADK346" s="267"/>
      <c r="ADL346" s="267"/>
      <c r="ADM346" s="267"/>
      <c r="ADN346" s="267"/>
      <c r="ADO346" s="267"/>
      <c r="ADP346" s="267"/>
      <c r="ADQ346" s="267"/>
      <c r="ADR346" s="267"/>
      <c r="ADS346" s="267"/>
      <c r="ADT346" s="267"/>
      <c r="ADU346" s="267"/>
      <c r="ADV346" s="267"/>
      <c r="ADW346" s="267"/>
      <c r="ADX346" s="267"/>
      <c r="ADY346" s="267"/>
      <c r="ADZ346" s="267"/>
      <c r="AEA346" s="267"/>
      <c r="AEB346" s="267"/>
      <c r="AEC346" s="267"/>
      <c r="AED346" s="267"/>
      <c r="AEE346" s="267"/>
      <c r="AEF346" s="267"/>
      <c r="AEG346" s="267"/>
      <c r="AEH346" s="267"/>
      <c r="AEI346" s="267"/>
      <c r="AEJ346" s="267"/>
      <c r="AEK346" s="267"/>
      <c r="AEL346" s="267"/>
      <c r="AEM346" s="267"/>
      <c r="AEN346" s="267"/>
      <c r="AEO346" s="267"/>
      <c r="AEP346" s="267"/>
      <c r="AEQ346" s="267"/>
      <c r="AER346" s="267"/>
      <c r="AES346" s="267"/>
      <c r="AET346" s="267"/>
      <c r="AEU346" s="267"/>
      <c r="AEV346" s="267"/>
      <c r="AEW346" s="267"/>
      <c r="AEX346" s="267"/>
      <c r="AEY346" s="267"/>
      <c r="AEZ346" s="267"/>
      <c r="AFA346" s="267"/>
      <c r="AFB346" s="267"/>
      <c r="AFC346" s="267"/>
      <c r="AFD346" s="267"/>
      <c r="AFE346" s="267"/>
      <c r="AFF346" s="267"/>
      <c r="AFG346" s="267"/>
      <c r="AFH346" s="267"/>
      <c r="AFI346" s="267"/>
      <c r="AFJ346" s="267"/>
      <c r="AFK346" s="267"/>
      <c r="AFL346" s="267"/>
      <c r="AFM346" s="267"/>
      <c r="AFN346" s="267"/>
      <c r="AFO346" s="267"/>
      <c r="AFP346" s="267"/>
      <c r="AFQ346" s="267"/>
      <c r="AFR346" s="267"/>
      <c r="AFS346" s="267"/>
      <c r="AFT346" s="267"/>
      <c r="AFU346" s="267"/>
      <c r="AFV346" s="267"/>
      <c r="AFW346" s="267"/>
      <c r="AFX346" s="267"/>
      <c r="AFY346" s="267"/>
      <c r="AFZ346" s="267"/>
      <c r="AGA346" s="267"/>
      <c r="AGB346" s="267"/>
      <c r="AGC346" s="267"/>
      <c r="AGD346" s="267"/>
      <c r="AGE346" s="267"/>
      <c r="AGF346" s="267"/>
      <c r="AGG346" s="267"/>
      <c r="AGH346" s="267"/>
      <c r="AGI346" s="267"/>
      <c r="AGJ346" s="267"/>
      <c r="AGK346" s="267"/>
      <c r="AGL346" s="267"/>
      <c r="AGM346" s="267"/>
      <c r="AGN346" s="267"/>
      <c r="AGO346" s="267"/>
      <c r="AGP346" s="267"/>
      <c r="AGQ346" s="267"/>
      <c r="AGR346" s="267"/>
      <c r="AGS346" s="267"/>
      <c r="AGT346" s="267"/>
      <c r="AGU346" s="267"/>
      <c r="AGV346" s="267"/>
      <c r="AGW346" s="267"/>
      <c r="AGX346" s="267"/>
      <c r="AGY346" s="267"/>
      <c r="AGZ346" s="267"/>
      <c r="AHA346" s="267"/>
      <c r="AHB346" s="267"/>
      <c r="AHC346" s="267"/>
      <c r="AHD346" s="267"/>
      <c r="AHE346" s="267"/>
      <c r="AHF346" s="267"/>
      <c r="AHG346" s="267"/>
      <c r="AHH346" s="267"/>
      <c r="AHI346" s="267"/>
      <c r="AHJ346" s="267"/>
      <c r="AHK346" s="267"/>
      <c r="AHL346" s="267"/>
      <c r="AHM346" s="267"/>
      <c r="AHN346" s="267"/>
      <c r="AHO346" s="267"/>
      <c r="AHP346" s="267"/>
      <c r="AHQ346" s="267"/>
      <c r="AHR346" s="267"/>
      <c r="AHS346" s="267"/>
      <c r="AHT346" s="267"/>
      <c r="AHU346" s="267"/>
      <c r="AHV346" s="267"/>
      <c r="AHW346" s="267"/>
      <c r="AHX346" s="267"/>
      <c r="AHY346" s="267"/>
      <c r="AHZ346" s="267"/>
      <c r="AIA346" s="267"/>
      <c r="AIB346" s="267"/>
      <c r="AIC346" s="267"/>
      <c r="AID346" s="267"/>
      <c r="AIE346" s="267"/>
      <c r="AIF346" s="267"/>
      <c r="AIG346" s="267"/>
      <c r="AIH346" s="267"/>
      <c r="AII346" s="267"/>
      <c r="AIJ346" s="267"/>
      <c r="AIK346" s="267"/>
      <c r="AIL346" s="267"/>
      <c r="AIM346" s="267"/>
      <c r="AIN346" s="267"/>
      <c r="AIO346" s="267"/>
      <c r="AIP346" s="267"/>
      <c r="AIQ346" s="267"/>
      <c r="AIR346" s="267"/>
      <c r="AIS346" s="267"/>
      <c r="AIT346" s="267"/>
      <c r="AIU346" s="267"/>
      <c r="AIV346" s="267"/>
      <c r="AIW346" s="267"/>
      <c r="AIX346" s="267"/>
      <c r="AIY346" s="267"/>
      <c r="AIZ346" s="267"/>
      <c r="AJA346" s="267"/>
      <c r="AJB346" s="267"/>
      <c r="AJC346" s="267"/>
      <c r="AJD346" s="267"/>
      <c r="AJE346" s="267"/>
      <c r="AJF346" s="267"/>
      <c r="AJG346" s="267"/>
      <c r="AJH346" s="267"/>
      <c r="AJI346" s="267"/>
      <c r="AJJ346" s="267"/>
      <c r="AJK346" s="267"/>
      <c r="AJL346" s="267"/>
      <c r="AJM346" s="267"/>
      <c r="AJN346" s="267"/>
      <c r="AJO346" s="267"/>
      <c r="AJP346" s="267"/>
      <c r="AJQ346" s="267"/>
      <c r="AJR346" s="267"/>
      <c r="AJS346" s="267"/>
      <c r="AJT346" s="267"/>
      <c r="AJU346" s="267"/>
      <c r="AJV346" s="267"/>
      <c r="AJW346" s="267"/>
      <c r="AJX346" s="267"/>
      <c r="AJY346" s="267"/>
      <c r="AJZ346" s="267"/>
      <c r="AKA346" s="267"/>
      <c r="AKB346" s="267"/>
      <c r="AKC346" s="267"/>
      <c r="AKD346" s="267"/>
      <c r="AKE346" s="267"/>
      <c r="AKF346" s="267"/>
      <c r="AKG346" s="267"/>
      <c r="AKH346" s="267"/>
      <c r="AKI346" s="267"/>
      <c r="AKJ346" s="267"/>
      <c r="AKK346" s="267"/>
      <c r="AKL346" s="267"/>
      <c r="AKM346" s="267"/>
      <c r="AKN346" s="267"/>
      <c r="AKO346" s="267"/>
      <c r="AKP346" s="267"/>
      <c r="AKQ346" s="267"/>
      <c r="AKR346" s="267"/>
      <c r="AKS346" s="267"/>
      <c r="AKT346" s="267"/>
      <c r="AKU346" s="267"/>
      <c r="AKV346" s="267"/>
      <c r="AKW346" s="267"/>
      <c r="AKX346" s="267"/>
      <c r="AKY346" s="267"/>
      <c r="AKZ346" s="267"/>
      <c r="ALA346" s="267"/>
      <c r="ALB346" s="267"/>
      <c r="ALC346" s="267"/>
      <c r="ALD346" s="267"/>
      <c r="ALE346" s="267"/>
      <c r="ALF346" s="267"/>
      <c r="ALG346" s="267"/>
      <c r="ALH346" s="267"/>
      <c r="ALI346" s="267"/>
      <c r="ALJ346" s="267"/>
      <c r="ALK346" s="267"/>
      <c r="ALL346" s="267"/>
      <c r="ALM346" s="267"/>
      <c r="ALN346" s="267"/>
      <c r="ALO346" s="267"/>
      <c r="ALP346" s="267"/>
      <c r="ALQ346" s="267"/>
      <c r="ALR346" s="267"/>
      <c r="ALS346" s="267"/>
      <c r="ALT346" s="267"/>
      <c r="ALU346" s="267"/>
      <c r="ALV346" s="267"/>
      <c r="ALW346" s="267"/>
      <c r="ALX346" s="267"/>
      <c r="ALY346" s="267"/>
      <c r="ALZ346" s="267"/>
      <c r="AMA346" s="267"/>
      <c r="AMB346" s="267"/>
      <c r="AMC346" s="267"/>
      <c r="AMD346" s="267"/>
      <c r="AME346" s="267"/>
      <c r="AMF346" s="267"/>
      <c r="AMG346" s="267"/>
      <c r="AMH346" s="267"/>
    </row>
    <row r="347" spans="1:1024" s="281" customFormat="1" ht="12.75">
      <c r="A347" s="1012"/>
      <c r="B347" s="1007"/>
      <c r="C347" s="1047"/>
      <c r="D347" s="1047"/>
      <c r="E347" s="1047"/>
      <c r="F347" s="1047"/>
      <c r="G347" s="1047"/>
      <c r="H347" s="1054"/>
      <c r="I347" s="1007"/>
      <c r="AMI347" s="239"/>
      <c r="AMJ347" s="239"/>
    </row>
    <row r="348" spans="1:1024" s="281" customFormat="1" ht="12.75">
      <c r="A348" s="1012"/>
      <c r="B348" s="1007"/>
      <c r="C348" s="1047"/>
      <c r="D348" s="1047"/>
      <c r="E348" s="1047"/>
      <c r="F348" s="1047"/>
      <c r="G348" s="1047"/>
      <c r="H348" s="1054"/>
      <c r="I348" s="1007"/>
      <c r="AMI348" s="239"/>
      <c r="AMJ348" s="239"/>
    </row>
    <row r="349" spans="1:1024" s="239" customFormat="1" ht="12.75">
      <c r="A349" s="1012"/>
      <c r="B349" s="1007"/>
      <c r="C349" s="1047"/>
      <c r="D349" s="1047"/>
      <c r="E349" s="1047"/>
      <c r="F349" s="1047"/>
      <c r="G349" s="1047"/>
      <c r="H349" s="1054"/>
      <c r="I349" s="1007"/>
      <c r="J349" s="267"/>
      <c r="K349" s="267"/>
      <c r="L349" s="267"/>
      <c r="M349" s="267"/>
      <c r="N349" s="267"/>
      <c r="O349" s="267"/>
      <c r="P349" s="267"/>
      <c r="Q349" s="267"/>
      <c r="R349" s="267"/>
      <c r="S349" s="267"/>
      <c r="T349" s="267"/>
      <c r="U349" s="267"/>
      <c r="V349" s="267"/>
      <c r="W349" s="267"/>
      <c r="X349" s="267"/>
      <c r="Y349" s="267"/>
      <c r="Z349" s="267"/>
      <c r="AA349" s="267"/>
      <c r="AB349" s="267"/>
      <c r="AC349" s="267"/>
      <c r="AD349" s="267"/>
      <c r="AE349" s="267"/>
      <c r="AF349" s="267"/>
      <c r="AG349" s="267"/>
      <c r="AH349" s="267"/>
      <c r="AI349" s="267"/>
      <c r="AJ349" s="267"/>
      <c r="AK349" s="267"/>
      <c r="AL349" s="267"/>
      <c r="AM349" s="267"/>
      <c r="AN349" s="267"/>
      <c r="AO349" s="267"/>
      <c r="AP349" s="267"/>
      <c r="AQ349" s="267"/>
      <c r="AR349" s="267"/>
      <c r="AS349" s="267"/>
      <c r="AT349" s="267"/>
      <c r="AU349" s="267"/>
      <c r="AV349" s="267"/>
      <c r="AW349" s="267"/>
      <c r="AX349" s="267"/>
      <c r="AY349" s="267"/>
      <c r="AZ349" s="267"/>
      <c r="BA349" s="267"/>
      <c r="BB349" s="267"/>
      <c r="BC349" s="267"/>
      <c r="BD349" s="267"/>
      <c r="BE349" s="267"/>
      <c r="BF349" s="267"/>
      <c r="BG349" s="267"/>
      <c r="BH349" s="267"/>
      <c r="BI349" s="267"/>
      <c r="BJ349" s="267"/>
      <c r="BK349" s="267"/>
      <c r="BL349" s="267"/>
      <c r="BM349" s="267"/>
      <c r="BN349" s="267"/>
      <c r="BO349" s="267"/>
      <c r="BP349" s="267"/>
      <c r="BQ349" s="267"/>
      <c r="BR349" s="267"/>
      <c r="BS349" s="267"/>
      <c r="BT349" s="267"/>
      <c r="BU349" s="267"/>
      <c r="BV349" s="267"/>
      <c r="BW349" s="267"/>
      <c r="BX349" s="267"/>
      <c r="BY349" s="267"/>
      <c r="BZ349" s="267"/>
      <c r="CA349" s="267"/>
      <c r="CB349" s="267"/>
      <c r="CC349" s="267"/>
      <c r="CD349" s="267"/>
      <c r="CE349" s="267"/>
      <c r="CF349" s="267"/>
      <c r="CG349" s="267"/>
      <c r="CH349" s="267"/>
      <c r="CI349" s="267"/>
      <c r="CJ349" s="267"/>
      <c r="CK349" s="267"/>
      <c r="CL349" s="267"/>
      <c r="CM349" s="267"/>
      <c r="CN349" s="267"/>
      <c r="CO349" s="267"/>
      <c r="CP349" s="267"/>
      <c r="CQ349" s="267"/>
      <c r="CR349" s="267"/>
      <c r="CS349" s="267"/>
      <c r="CT349" s="267"/>
      <c r="CU349" s="267"/>
      <c r="CV349" s="267"/>
      <c r="CW349" s="267"/>
      <c r="CX349" s="267"/>
      <c r="CY349" s="267"/>
      <c r="CZ349" s="267"/>
      <c r="DA349" s="267"/>
      <c r="DB349" s="267"/>
      <c r="DC349" s="267"/>
      <c r="DD349" s="267"/>
      <c r="DE349" s="267"/>
      <c r="DF349" s="267"/>
      <c r="DG349" s="267"/>
      <c r="DH349" s="267"/>
      <c r="DI349" s="267"/>
      <c r="DJ349" s="267"/>
      <c r="DK349" s="267"/>
      <c r="DL349" s="267"/>
      <c r="DM349" s="267"/>
      <c r="DN349" s="267"/>
      <c r="DO349" s="267"/>
      <c r="DP349" s="267"/>
      <c r="DQ349" s="267"/>
      <c r="DR349" s="267"/>
      <c r="DS349" s="267"/>
      <c r="DT349" s="267"/>
      <c r="DU349" s="267"/>
      <c r="DV349" s="267"/>
      <c r="DW349" s="267"/>
      <c r="DX349" s="267"/>
      <c r="DY349" s="267"/>
      <c r="DZ349" s="267"/>
      <c r="EA349" s="267"/>
      <c r="EB349" s="267"/>
      <c r="EC349" s="267"/>
      <c r="ED349" s="267"/>
      <c r="EE349" s="267"/>
      <c r="EF349" s="267"/>
      <c r="EG349" s="267"/>
      <c r="EH349" s="267"/>
      <c r="EI349" s="267"/>
      <c r="EJ349" s="267"/>
      <c r="EK349" s="267"/>
      <c r="EL349" s="267"/>
      <c r="EM349" s="267"/>
      <c r="EN349" s="267"/>
      <c r="EO349" s="267"/>
      <c r="EP349" s="267"/>
      <c r="EQ349" s="267"/>
      <c r="ER349" s="267"/>
      <c r="ES349" s="267"/>
      <c r="ET349" s="267"/>
      <c r="EU349" s="267"/>
      <c r="EV349" s="267"/>
      <c r="EW349" s="267"/>
      <c r="EX349" s="267"/>
      <c r="EY349" s="267"/>
      <c r="EZ349" s="267"/>
      <c r="FA349" s="267"/>
      <c r="FB349" s="267"/>
      <c r="FC349" s="267"/>
      <c r="FD349" s="267"/>
      <c r="FE349" s="267"/>
      <c r="FF349" s="267"/>
      <c r="FG349" s="267"/>
      <c r="FH349" s="267"/>
      <c r="FI349" s="267"/>
      <c r="FJ349" s="267"/>
      <c r="FK349" s="267"/>
      <c r="FL349" s="267"/>
      <c r="FM349" s="267"/>
      <c r="FN349" s="267"/>
      <c r="FO349" s="267"/>
      <c r="FP349" s="267"/>
      <c r="FQ349" s="267"/>
      <c r="FR349" s="267"/>
      <c r="FS349" s="267"/>
      <c r="FT349" s="267"/>
      <c r="FU349" s="267"/>
      <c r="FV349" s="267"/>
      <c r="FW349" s="267"/>
      <c r="FX349" s="267"/>
      <c r="FY349" s="267"/>
      <c r="FZ349" s="267"/>
      <c r="GA349" s="267"/>
      <c r="GB349" s="267"/>
      <c r="GC349" s="267"/>
      <c r="GD349" s="267"/>
      <c r="GE349" s="267"/>
      <c r="GF349" s="267"/>
      <c r="GG349" s="267"/>
      <c r="GH349" s="267"/>
      <c r="GI349" s="267"/>
      <c r="GJ349" s="267"/>
      <c r="GK349" s="267"/>
      <c r="GL349" s="267"/>
      <c r="GM349" s="267"/>
      <c r="GN349" s="267"/>
      <c r="GO349" s="267"/>
      <c r="GP349" s="267"/>
      <c r="GQ349" s="267"/>
      <c r="GR349" s="267"/>
      <c r="GS349" s="267"/>
      <c r="GT349" s="267"/>
      <c r="GU349" s="267"/>
      <c r="GV349" s="267"/>
      <c r="GW349" s="267"/>
      <c r="GX349" s="267"/>
      <c r="GY349" s="267"/>
      <c r="GZ349" s="267"/>
      <c r="HA349" s="267"/>
      <c r="HB349" s="267"/>
      <c r="HC349" s="267"/>
      <c r="HD349" s="267"/>
      <c r="HE349" s="267"/>
      <c r="HF349" s="267"/>
      <c r="HG349" s="267"/>
      <c r="HH349" s="267"/>
      <c r="HI349" s="267"/>
      <c r="HJ349" s="267"/>
      <c r="HK349" s="267"/>
      <c r="HL349" s="267"/>
      <c r="HM349" s="267"/>
      <c r="HN349" s="267"/>
      <c r="HO349" s="267"/>
      <c r="HP349" s="267"/>
      <c r="HQ349" s="267"/>
      <c r="HR349" s="267"/>
      <c r="HS349" s="267"/>
      <c r="HT349" s="267"/>
      <c r="HU349" s="267"/>
      <c r="HV349" s="267"/>
      <c r="HW349" s="267"/>
      <c r="HX349" s="267"/>
      <c r="HY349" s="267"/>
      <c r="HZ349" s="267"/>
      <c r="IA349" s="267"/>
      <c r="IB349" s="267"/>
      <c r="IC349" s="267"/>
      <c r="ID349" s="267"/>
      <c r="IE349" s="267"/>
      <c r="IF349" s="267"/>
      <c r="IG349" s="267"/>
      <c r="IH349" s="267"/>
      <c r="II349" s="267"/>
      <c r="IJ349" s="267"/>
      <c r="IK349" s="267"/>
      <c r="IL349" s="267"/>
      <c r="IM349" s="267"/>
      <c r="IN349" s="267"/>
      <c r="IO349" s="267"/>
      <c r="IP349" s="267"/>
      <c r="IQ349" s="267"/>
      <c r="IR349" s="267"/>
      <c r="IS349" s="267"/>
      <c r="IT349" s="267"/>
      <c r="IU349" s="267"/>
      <c r="IV349" s="267"/>
      <c r="IW349" s="267"/>
      <c r="IX349" s="267"/>
      <c r="IY349" s="267"/>
      <c r="IZ349" s="267"/>
      <c r="JA349" s="267"/>
      <c r="JB349" s="267"/>
      <c r="JC349" s="267"/>
      <c r="JD349" s="267"/>
      <c r="JE349" s="267"/>
      <c r="JF349" s="267"/>
      <c r="JG349" s="267"/>
      <c r="JH349" s="267"/>
      <c r="JI349" s="267"/>
      <c r="JJ349" s="267"/>
      <c r="JK349" s="267"/>
      <c r="JL349" s="267"/>
      <c r="JM349" s="267"/>
      <c r="JN349" s="267"/>
      <c r="JO349" s="267"/>
      <c r="JP349" s="267"/>
      <c r="JQ349" s="267"/>
      <c r="JR349" s="267"/>
      <c r="JS349" s="267"/>
      <c r="JT349" s="267"/>
      <c r="JU349" s="267"/>
      <c r="JV349" s="267"/>
      <c r="JW349" s="267"/>
      <c r="JX349" s="267"/>
      <c r="JY349" s="267"/>
      <c r="JZ349" s="267"/>
      <c r="KA349" s="267"/>
      <c r="KB349" s="267"/>
      <c r="KC349" s="267"/>
      <c r="KD349" s="267"/>
      <c r="KE349" s="267"/>
      <c r="KF349" s="267"/>
      <c r="KG349" s="267"/>
      <c r="KH349" s="267"/>
      <c r="KI349" s="267"/>
      <c r="KJ349" s="267"/>
      <c r="KK349" s="267"/>
      <c r="KL349" s="267"/>
      <c r="KM349" s="267"/>
      <c r="KN349" s="267"/>
      <c r="KO349" s="267"/>
      <c r="KP349" s="267"/>
      <c r="KQ349" s="267"/>
      <c r="KR349" s="267"/>
      <c r="KS349" s="267"/>
      <c r="KT349" s="267"/>
      <c r="KU349" s="267"/>
      <c r="KV349" s="267"/>
      <c r="KW349" s="267"/>
      <c r="KX349" s="267"/>
      <c r="KY349" s="267"/>
      <c r="KZ349" s="267"/>
      <c r="LA349" s="267"/>
      <c r="LB349" s="267"/>
      <c r="LC349" s="267"/>
      <c r="LD349" s="267"/>
      <c r="LE349" s="267"/>
      <c r="LF349" s="267"/>
      <c r="LG349" s="267"/>
      <c r="LH349" s="267"/>
      <c r="LI349" s="267"/>
      <c r="LJ349" s="267"/>
      <c r="LK349" s="267"/>
      <c r="LL349" s="267"/>
      <c r="LM349" s="267"/>
      <c r="LN349" s="267"/>
      <c r="LO349" s="267"/>
      <c r="LP349" s="267"/>
      <c r="LQ349" s="267"/>
      <c r="LR349" s="267"/>
      <c r="LS349" s="267"/>
      <c r="LT349" s="267"/>
      <c r="LU349" s="267"/>
      <c r="LV349" s="267"/>
      <c r="LW349" s="267"/>
      <c r="LX349" s="267"/>
      <c r="LY349" s="267"/>
      <c r="LZ349" s="267"/>
      <c r="MA349" s="267"/>
      <c r="MB349" s="267"/>
      <c r="MC349" s="267"/>
      <c r="MD349" s="267"/>
      <c r="ME349" s="267"/>
      <c r="MF349" s="267"/>
      <c r="MG349" s="267"/>
      <c r="MH349" s="267"/>
      <c r="MI349" s="267"/>
      <c r="MJ349" s="267"/>
      <c r="MK349" s="267"/>
      <c r="ML349" s="267"/>
      <c r="MM349" s="267"/>
      <c r="MN349" s="267"/>
      <c r="MO349" s="267"/>
      <c r="MP349" s="267"/>
      <c r="MQ349" s="267"/>
      <c r="MR349" s="267"/>
      <c r="MS349" s="267"/>
      <c r="MT349" s="267"/>
      <c r="MU349" s="267"/>
      <c r="MV349" s="267"/>
      <c r="MW349" s="267"/>
      <c r="MX349" s="267"/>
      <c r="MY349" s="267"/>
      <c r="MZ349" s="267"/>
      <c r="NA349" s="267"/>
      <c r="NB349" s="267"/>
      <c r="NC349" s="267"/>
      <c r="ND349" s="267"/>
      <c r="NE349" s="267"/>
      <c r="NF349" s="267"/>
      <c r="NG349" s="267"/>
      <c r="NH349" s="267"/>
      <c r="NI349" s="267"/>
      <c r="NJ349" s="267"/>
      <c r="NK349" s="267"/>
      <c r="NL349" s="267"/>
      <c r="NM349" s="267"/>
      <c r="NN349" s="267"/>
      <c r="NO349" s="267"/>
      <c r="NP349" s="267"/>
      <c r="NQ349" s="267"/>
      <c r="NR349" s="267"/>
      <c r="NS349" s="267"/>
      <c r="NT349" s="267"/>
      <c r="NU349" s="267"/>
      <c r="NV349" s="267"/>
      <c r="NW349" s="267"/>
      <c r="NX349" s="267"/>
      <c r="NY349" s="267"/>
      <c r="NZ349" s="267"/>
      <c r="OA349" s="267"/>
      <c r="OB349" s="267"/>
      <c r="OC349" s="267"/>
      <c r="OD349" s="267"/>
      <c r="OE349" s="267"/>
      <c r="OF349" s="267"/>
      <c r="OG349" s="267"/>
      <c r="OH349" s="267"/>
      <c r="OI349" s="267"/>
      <c r="OJ349" s="267"/>
      <c r="OK349" s="267"/>
      <c r="OL349" s="267"/>
      <c r="OM349" s="267"/>
      <c r="ON349" s="267"/>
      <c r="OO349" s="267"/>
      <c r="OP349" s="267"/>
      <c r="OQ349" s="267"/>
      <c r="OR349" s="267"/>
      <c r="OS349" s="267"/>
      <c r="OT349" s="267"/>
      <c r="OU349" s="267"/>
      <c r="OV349" s="267"/>
      <c r="OW349" s="267"/>
      <c r="OX349" s="267"/>
      <c r="OY349" s="267"/>
      <c r="OZ349" s="267"/>
      <c r="PA349" s="267"/>
      <c r="PB349" s="267"/>
      <c r="PC349" s="267"/>
      <c r="PD349" s="267"/>
      <c r="PE349" s="267"/>
      <c r="PF349" s="267"/>
      <c r="PG349" s="267"/>
      <c r="PH349" s="267"/>
      <c r="PI349" s="267"/>
      <c r="PJ349" s="267"/>
      <c r="PK349" s="267"/>
      <c r="PL349" s="267"/>
      <c r="PM349" s="267"/>
      <c r="PN349" s="267"/>
      <c r="PO349" s="267"/>
      <c r="PP349" s="267"/>
      <c r="PQ349" s="267"/>
      <c r="PR349" s="267"/>
      <c r="PS349" s="267"/>
      <c r="PT349" s="267"/>
      <c r="PU349" s="267"/>
      <c r="PV349" s="267"/>
      <c r="PW349" s="267"/>
      <c r="PX349" s="267"/>
      <c r="PY349" s="267"/>
      <c r="PZ349" s="267"/>
      <c r="QA349" s="267"/>
      <c r="QB349" s="267"/>
      <c r="QC349" s="267"/>
      <c r="QD349" s="267"/>
      <c r="QE349" s="267"/>
      <c r="QF349" s="267"/>
      <c r="QG349" s="267"/>
      <c r="QH349" s="267"/>
      <c r="QI349" s="267"/>
      <c r="QJ349" s="267"/>
      <c r="QK349" s="267"/>
      <c r="QL349" s="267"/>
      <c r="QM349" s="267"/>
      <c r="QN349" s="267"/>
      <c r="QO349" s="267"/>
      <c r="QP349" s="267"/>
      <c r="QQ349" s="267"/>
      <c r="QR349" s="267"/>
      <c r="QS349" s="267"/>
      <c r="QT349" s="267"/>
      <c r="QU349" s="267"/>
      <c r="QV349" s="267"/>
      <c r="QW349" s="267"/>
      <c r="QX349" s="267"/>
      <c r="QY349" s="267"/>
      <c r="QZ349" s="267"/>
      <c r="RA349" s="267"/>
      <c r="RB349" s="267"/>
      <c r="RC349" s="267"/>
      <c r="RD349" s="267"/>
      <c r="RE349" s="267"/>
      <c r="RF349" s="267"/>
      <c r="RG349" s="267"/>
      <c r="RH349" s="267"/>
      <c r="RI349" s="267"/>
      <c r="RJ349" s="267"/>
      <c r="RK349" s="267"/>
      <c r="RL349" s="267"/>
      <c r="RM349" s="267"/>
      <c r="RN349" s="267"/>
      <c r="RO349" s="267"/>
      <c r="RP349" s="267"/>
      <c r="RQ349" s="267"/>
      <c r="RR349" s="267"/>
      <c r="RS349" s="267"/>
      <c r="RT349" s="267"/>
      <c r="RU349" s="267"/>
      <c r="RV349" s="267"/>
      <c r="RW349" s="267"/>
      <c r="RX349" s="267"/>
      <c r="RY349" s="267"/>
      <c r="RZ349" s="267"/>
      <c r="SA349" s="267"/>
      <c r="SB349" s="267"/>
      <c r="SC349" s="267"/>
      <c r="SD349" s="267"/>
      <c r="SE349" s="267"/>
      <c r="SF349" s="267"/>
      <c r="SG349" s="267"/>
      <c r="SH349" s="267"/>
      <c r="SI349" s="267"/>
      <c r="SJ349" s="267"/>
      <c r="SK349" s="267"/>
      <c r="SL349" s="267"/>
      <c r="SM349" s="267"/>
      <c r="SN349" s="267"/>
      <c r="SO349" s="267"/>
      <c r="SP349" s="267"/>
      <c r="SQ349" s="267"/>
      <c r="SR349" s="267"/>
      <c r="SS349" s="267"/>
      <c r="ST349" s="267"/>
      <c r="SU349" s="267"/>
      <c r="SV349" s="267"/>
      <c r="SW349" s="267"/>
      <c r="SX349" s="267"/>
      <c r="SY349" s="267"/>
      <c r="SZ349" s="267"/>
      <c r="TA349" s="267"/>
      <c r="TB349" s="267"/>
      <c r="TC349" s="267"/>
      <c r="TD349" s="267"/>
      <c r="TE349" s="267"/>
      <c r="TF349" s="267"/>
      <c r="TG349" s="267"/>
      <c r="TH349" s="267"/>
      <c r="TI349" s="267"/>
      <c r="TJ349" s="267"/>
      <c r="TK349" s="267"/>
      <c r="TL349" s="267"/>
      <c r="TM349" s="267"/>
      <c r="TN349" s="267"/>
      <c r="TO349" s="267"/>
      <c r="TP349" s="267"/>
      <c r="TQ349" s="267"/>
      <c r="TR349" s="267"/>
      <c r="TS349" s="267"/>
      <c r="TT349" s="267"/>
      <c r="TU349" s="267"/>
      <c r="TV349" s="267"/>
      <c r="TW349" s="267"/>
      <c r="TX349" s="267"/>
      <c r="TY349" s="267"/>
      <c r="TZ349" s="267"/>
      <c r="UA349" s="267"/>
      <c r="UB349" s="267"/>
      <c r="UC349" s="267"/>
      <c r="UD349" s="267"/>
      <c r="UE349" s="267"/>
      <c r="UF349" s="267"/>
      <c r="UG349" s="267"/>
      <c r="UH349" s="267"/>
      <c r="UI349" s="267"/>
      <c r="UJ349" s="267"/>
      <c r="UK349" s="267"/>
      <c r="UL349" s="267"/>
      <c r="UM349" s="267"/>
      <c r="UN349" s="267"/>
      <c r="UO349" s="267"/>
      <c r="UP349" s="267"/>
      <c r="UQ349" s="267"/>
      <c r="UR349" s="267"/>
      <c r="US349" s="267"/>
      <c r="UT349" s="267"/>
      <c r="UU349" s="267"/>
      <c r="UV349" s="267"/>
      <c r="UW349" s="267"/>
      <c r="UX349" s="267"/>
      <c r="UY349" s="267"/>
      <c r="UZ349" s="267"/>
      <c r="VA349" s="267"/>
      <c r="VB349" s="267"/>
      <c r="VC349" s="267"/>
      <c r="VD349" s="267"/>
      <c r="VE349" s="267"/>
      <c r="VF349" s="267"/>
      <c r="VG349" s="267"/>
      <c r="VH349" s="267"/>
      <c r="VI349" s="267"/>
      <c r="VJ349" s="267"/>
      <c r="VK349" s="267"/>
      <c r="VL349" s="267"/>
      <c r="VM349" s="267"/>
      <c r="VN349" s="267"/>
      <c r="VO349" s="267"/>
      <c r="VP349" s="267"/>
      <c r="VQ349" s="267"/>
      <c r="VR349" s="267"/>
      <c r="VS349" s="267"/>
      <c r="VT349" s="267"/>
      <c r="VU349" s="267"/>
      <c r="VV349" s="267"/>
      <c r="VW349" s="267"/>
      <c r="VX349" s="267"/>
      <c r="VY349" s="267"/>
      <c r="VZ349" s="267"/>
      <c r="WA349" s="267"/>
      <c r="WB349" s="267"/>
      <c r="WC349" s="267"/>
      <c r="WD349" s="267"/>
      <c r="WE349" s="267"/>
      <c r="WF349" s="267"/>
      <c r="WG349" s="267"/>
      <c r="WH349" s="267"/>
      <c r="WI349" s="267"/>
      <c r="WJ349" s="267"/>
      <c r="WK349" s="267"/>
      <c r="WL349" s="267"/>
      <c r="WM349" s="267"/>
      <c r="WN349" s="267"/>
      <c r="WO349" s="267"/>
      <c r="WP349" s="267"/>
      <c r="WQ349" s="267"/>
      <c r="WR349" s="267"/>
      <c r="WS349" s="267"/>
      <c r="WT349" s="267"/>
      <c r="WU349" s="267"/>
      <c r="WV349" s="267"/>
      <c r="WW349" s="267"/>
      <c r="WX349" s="267"/>
      <c r="WY349" s="267"/>
      <c r="WZ349" s="267"/>
      <c r="XA349" s="267"/>
      <c r="XB349" s="267"/>
      <c r="XC349" s="267"/>
      <c r="XD349" s="267"/>
      <c r="XE349" s="267"/>
      <c r="XF349" s="267"/>
      <c r="XG349" s="267"/>
      <c r="XH349" s="267"/>
      <c r="XI349" s="267"/>
      <c r="XJ349" s="267"/>
      <c r="XK349" s="267"/>
      <c r="XL349" s="267"/>
      <c r="XM349" s="267"/>
      <c r="XN349" s="267"/>
      <c r="XO349" s="267"/>
      <c r="XP349" s="267"/>
      <c r="XQ349" s="267"/>
      <c r="XR349" s="267"/>
      <c r="XS349" s="267"/>
      <c r="XT349" s="267"/>
      <c r="XU349" s="267"/>
      <c r="XV349" s="267"/>
      <c r="XW349" s="267"/>
      <c r="XX349" s="267"/>
      <c r="XY349" s="267"/>
      <c r="XZ349" s="267"/>
      <c r="YA349" s="267"/>
      <c r="YB349" s="267"/>
      <c r="YC349" s="267"/>
      <c r="YD349" s="267"/>
      <c r="YE349" s="267"/>
      <c r="YF349" s="267"/>
      <c r="YG349" s="267"/>
      <c r="YH349" s="267"/>
      <c r="YI349" s="267"/>
      <c r="YJ349" s="267"/>
      <c r="YK349" s="267"/>
      <c r="YL349" s="267"/>
      <c r="YM349" s="267"/>
      <c r="YN349" s="267"/>
      <c r="YO349" s="267"/>
      <c r="YP349" s="267"/>
      <c r="YQ349" s="267"/>
      <c r="YR349" s="267"/>
      <c r="YS349" s="267"/>
      <c r="YT349" s="267"/>
      <c r="YU349" s="267"/>
      <c r="YV349" s="267"/>
      <c r="YW349" s="267"/>
      <c r="YX349" s="267"/>
      <c r="YY349" s="267"/>
      <c r="YZ349" s="267"/>
      <c r="ZA349" s="267"/>
      <c r="ZB349" s="267"/>
      <c r="ZC349" s="267"/>
      <c r="ZD349" s="267"/>
      <c r="ZE349" s="267"/>
      <c r="ZF349" s="267"/>
      <c r="ZG349" s="267"/>
      <c r="ZH349" s="267"/>
      <c r="ZI349" s="267"/>
      <c r="ZJ349" s="267"/>
      <c r="ZK349" s="267"/>
      <c r="ZL349" s="267"/>
      <c r="ZM349" s="267"/>
      <c r="ZN349" s="267"/>
      <c r="ZO349" s="267"/>
      <c r="ZP349" s="267"/>
      <c r="ZQ349" s="267"/>
      <c r="ZR349" s="267"/>
      <c r="ZS349" s="267"/>
      <c r="ZT349" s="267"/>
      <c r="ZU349" s="267"/>
      <c r="ZV349" s="267"/>
      <c r="ZW349" s="267"/>
      <c r="ZX349" s="267"/>
      <c r="ZY349" s="267"/>
      <c r="ZZ349" s="267"/>
      <c r="AAA349" s="267"/>
      <c r="AAB349" s="267"/>
      <c r="AAC349" s="267"/>
      <c r="AAD349" s="267"/>
      <c r="AAE349" s="267"/>
      <c r="AAF349" s="267"/>
      <c r="AAG349" s="267"/>
      <c r="AAH349" s="267"/>
      <c r="AAI349" s="267"/>
      <c r="AAJ349" s="267"/>
      <c r="AAK349" s="267"/>
      <c r="AAL349" s="267"/>
      <c r="AAM349" s="267"/>
      <c r="AAN349" s="267"/>
      <c r="AAO349" s="267"/>
      <c r="AAP349" s="267"/>
      <c r="AAQ349" s="267"/>
      <c r="AAR349" s="267"/>
      <c r="AAS349" s="267"/>
      <c r="AAT349" s="267"/>
      <c r="AAU349" s="267"/>
      <c r="AAV349" s="267"/>
      <c r="AAW349" s="267"/>
      <c r="AAX349" s="267"/>
      <c r="AAY349" s="267"/>
      <c r="AAZ349" s="267"/>
      <c r="ABA349" s="267"/>
      <c r="ABB349" s="267"/>
      <c r="ABC349" s="267"/>
      <c r="ABD349" s="267"/>
      <c r="ABE349" s="267"/>
      <c r="ABF349" s="267"/>
      <c r="ABG349" s="267"/>
      <c r="ABH349" s="267"/>
      <c r="ABI349" s="267"/>
      <c r="ABJ349" s="267"/>
      <c r="ABK349" s="267"/>
      <c r="ABL349" s="267"/>
      <c r="ABM349" s="267"/>
      <c r="ABN349" s="267"/>
      <c r="ABO349" s="267"/>
      <c r="ABP349" s="267"/>
      <c r="ABQ349" s="267"/>
      <c r="ABR349" s="267"/>
      <c r="ABS349" s="267"/>
      <c r="ABT349" s="267"/>
      <c r="ABU349" s="267"/>
      <c r="ABV349" s="267"/>
      <c r="ABW349" s="267"/>
      <c r="ABX349" s="267"/>
      <c r="ABY349" s="267"/>
      <c r="ABZ349" s="267"/>
      <c r="ACA349" s="267"/>
      <c r="ACB349" s="267"/>
      <c r="ACC349" s="267"/>
      <c r="ACD349" s="267"/>
      <c r="ACE349" s="267"/>
      <c r="ACF349" s="267"/>
      <c r="ACG349" s="267"/>
      <c r="ACH349" s="267"/>
      <c r="ACI349" s="267"/>
      <c r="ACJ349" s="267"/>
      <c r="ACK349" s="267"/>
      <c r="ACL349" s="267"/>
      <c r="ACM349" s="267"/>
      <c r="ACN349" s="267"/>
      <c r="ACO349" s="267"/>
      <c r="ACP349" s="267"/>
      <c r="ACQ349" s="267"/>
      <c r="ACR349" s="267"/>
      <c r="ACS349" s="267"/>
      <c r="ACT349" s="267"/>
      <c r="ACU349" s="267"/>
      <c r="ACV349" s="267"/>
      <c r="ACW349" s="267"/>
      <c r="ACX349" s="267"/>
      <c r="ACY349" s="267"/>
      <c r="ACZ349" s="267"/>
      <c r="ADA349" s="267"/>
      <c r="ADB349" s="267"/>
      <c r="ADC349" s="267"/>
      <c r="ADD349" s="267"/>
      <c r="ADE349" s="267"/>
      <c r="ADF349" s="267"/>
      <c r="ADG349" s="267"/>
      <c r="ADH349" s="267"/>
      <c r="ADI349" s="267"/>
      <c r="ADJ349" s="267"/>
      <c r="ADK349" s="267"/>
      <c r="ADL349" s="267"/>
      <c r="ADM349" s="267"/>
      <c r="ADN349" s="267"/>
      <c r="ADO349" s="267"/>
      <c r="ADP349" s="267"/>
      <c r="ADQ349" s="267"/>
      <c r="ADR349" s="267"/>
      <c r="ADS349" s="267"/>
      <c r="ADT349" s="267"/>
      <c r="ADU349" s="267"/>
      <c r="ADV349" s="267"/>
      <c r="ADW349" s="267"/>
      <c r="ADX349" s="267"/>
      <c r="ADY349" s="267"/>
      <c r="ADZ349" s="267"/>
      <c r="AEA349" s="267"/>
      <c r="AEB349" s="267"/>
      <c r="AEC349" s="267"/>
      <c r="AED349" s="267"/>
      <c r="AEE349" s="267"/>
      <c r="AEF349" s="267"/>
      <c r="AEG349" s="267"/>
      <c r="AEH349" s="267"/>
      <c r="AEI349" s="267"/>
      <c r="AEJ349" s="267"/>
      <c r="AEK349" s="267"/>
      <c r="AEL349" s="267"/>
      <c r="AEM349" s="267"/>
      <c r="AEN349" s="267"/>
      <c r="AEO349" s="267"/>
      <c r="AEP349" s="267"/>
      <c r="AEQ349" s="267"/>
      <c r="AER349" s="267"/>
      <c r="AES349" s="267"/>
      <c r="AET349" s="267"/>
      <c r="AEU349" s="267"/>
      <c r="AEV349" s="267"/>
      <c r="AEW349" s="267"/>
      <c r="AEX349" s="267"/>
      <c r="AEY349" s="267"/>
      <c r="AEZ349" s="267"/>
      <c r="AFA349" s="267"/>
      <c r="AFB349" s="267"/>
      <c r="AFC349" s="267"/>
      <c r="AFD349" s="267"/>
      <c r="AFE349" s="267"/>
      <c r="AFF349" s="267"/>
      <c r="AFG349" s="267"/>
      <c r="AFH349" s="267"/>
      <c r="AFI349" s="267"/>
      <c r="AFJ349" s="267"/>
      <c r="AFK349" s="267"/>
      <c r="AFL349" s="267"/>
      <c r="AFM349" s="267"/>
      <c r="AFN349" s="267"/>
      <c r="AFO349" s="267"/>
      <c r="AFP349" s="267"/>
      <c r="AFQ349" s="267"/>
      <c r="AFR349" s="267"/>
      <c r="AFS349" s="267"/>
      <c r="AFT349" s="267"/>
      <c r="AFU349" s="267"/>
      <c r="AFV349" s="267"/>
      <c r="AFW349" s="267"/>
      <c r="AFX349" s="267"/>
      <c r="AFY349" s="267"/>
      <c r="AFZ349" s="267"/>
      <c r="AGA349" s="267"/>
      <c r="AGB349" s="267"/>
      <c r="AGC349" s="267"/>
      <c r="AGD349" s="267"/>
      <c r="AGE349" s="267"/>
      <c r="AGF349" s="267"/>
      <c r="AGG349" s="267"/>
      <c r="AGH349" s="267"/>
      <c r="AGI349" s="267"/>
      <c r="AGJ349" s="267"/>
      <c r="AGK349" s="267"/>
      <c r="AGL349" s="267"/>
      <c r="AGM349" s="267"/>
      <c r="AGN349" s="267"/>
      <c r="AGO349" s="267"/>
      <c r="AGP349" s="267"/>
      <c r="AGQ349" s="267"/>
      <c r="AGR349" s="267"/>
      <c r="AGS349" s="267"/>
      <c r="AGT349" s="267"/>
      <c r="AGU349" s="267"/>
      <c r="AGV349" s="267"/>
      <c r="AGW349" s="267"/>
      <c r="AGX349" s="267"/>
      <c r="AGY349" s="267"/>
      <c r="AGZ349" s="267"/>
      <c r="AHA349" s="267"/>
      <c r="AHB349" s="267"/>
      <c r="AHC349" s="267"/>
      <c r="AHD349" s="267"/>
      <c r="AHE349" s="267"/>
      <c r="AHF349" s="267"/>
      <c r="AHG349" s="267"/>
      <c r="AHH349" s="267"/>
      <c r="AHI349" s="267"/>
      <c r="AHJ349" s="267"/>
      <c r="AHK349" s="267"/>
      <c r="AHL349" s="267"/>
      <c r="AHM349" s="267"/>
      <c r="AHN349" s="267"/>
      <c r="AHO349" s="267"/>
      <c r="AHP349" s="267"/>
      <c r="AHQ349" s="267"/>
      <c r="AHR349" s="267"/>
      <c r="AHS349" s="267"/>
      <c r="AHT349" s="267"/>
      <c r="AHU349" s="267"/>
      <c r="AHV349" s="267"/>
      <c r="AHW349" s="267"/>
      <c r="AHX349" s="267"/>
      <c r="AHY349" s="267"/>
      <c r="AHZ349" s="267"/>
      <c r="AIA349" s="267"/>
      <c r="AIB349" s="267"/>
      <c r="AIC349" s="267"/>
      <c r="AID349" s="267"/>
      <c r="AIE349" s="267"/>
      <c r="AIF349" s="267"/>
      <c r="AIG349" s="267"/>
      <c r="AIH349" s="267"/>
      <c r="AII349" s="267"/>
      <c r="AIJ349" s="267"/>
      <c r="AIK349" s="267"/>
      <c r="AIL349" s="267"/>
      <c r="AIM349" s="267"/>
      <c r="AIN349" s="267"/>
      <c r="AIO349" s="267"/>
      <c r="AIP349" s="267"/>
      <c r="AIQ349" s="267"/>
      <c r="AIR349" s="267"/>
      <c r="AIS349" s="267"/>
      <c r="AIT349" s="267"/>
      <c r="AIU349" s="267"/>
      <c r="AIV349" s="267"/>
      <c r="AIW349" s="267"/>
      <c r="AIX349" s="267"/>
      <c r="AIY349" s="267"/>
      <c r="AIZ349" s="267"/>
      <c r="AJA349" s="267"/>
      <c r="AJB349" s="267"/>
      <c r="AJC349" s="267"/>
      <c r="AJD349" s="267"/>
      <c r="AJE349" s="267"/>
      <c r="AJF349" s="267"/>
      <c r="AJG349" s="267"/>
      <c r="AJH349" s="267"/>
      <c r="AJI349" s="267"/>
      <c r="AJJ349" s="267"/>
      <c r="AJK349" s="267"/>
      <c r="AJL349" s="267"/>
      <c r="AJM349" s="267"/>
      <c r="AJN349" s="267"/>
      <c r="AJO349" s="267"/>
      <c r="AJP349" s="267"/>
      <c r="AJQ349" s="267"/>
      <c r="AJR349" s="267"/>
      <c r="AJS349" s="267"/>
      <c r="AJT349" s="267"/>
      <c r="AJU349" s="267"/>
      <c r="AJV349" s="267"/>
      <c r="AJW349" s="267"/>
      <c r="AJX349" s="267"/>
      <c r="AJY349" s="267"/>
      <c r="AJZ349" s="267"/>
      <c r="AKA349" s="267"/>
      <c r="AKB349" s="267"/>
      <c r="AKC349" s="267"/>
      <c r="AKD349" s="267"/>
      <c r="AKE349" s="267"/>
      <c r="AKF349" s="267"/>
      <c r="AKG349" s="267"/>
      <c r="AKH349" s="267"/>
      <c r="AKI349" s="267"/>
      <c r="AKJ349" s="267"/>
      <c r="AKK349" s="267"/>
      <c r="AKL349" s="267"/>
      <c r="AKM349" s="267"/>
      <c r="AKN349" s="267"/>
      <c r="AKO349" s="267"/>
      <c r="AKP349" s="267"/>
      <c r="AKQ349" s="267"/>
      <c r="AKR349" s="267"/>
      <c r="AKS349" s="267"/>
      <c r="AKT349" s="267"/>
      <c r="AKU349" s="267"/>
      <c r="AKV349" s="267"/>
      <c r="AKW349" s="267"/>
      <c r="AKX349" s="267"/>
      <c r="AKY349" s="267"/>
      <c r="AKZ349" s="267"/>
      <c r="ALA349" s="267"/>
      <c r="ALB349" s="267"/>
      <c r="ALC349" s="267"/>
      <c r="ALD349" s="267"/>
      <c r="ALE349" s="267"/>
      <c r="ALF349" s="267"/>
      <c r="ALG349" s="267"/>
      <c r="ALH349" s="267"/>
      <c r="ALI349" s="267"/>
      <c r="ALJ349" s="267"/>
      <c r="ALK349" s="267"/>
      <c r="ALL349" s="267"/>
      <c r="ALM349" s="267"/>
      <c r="ALN349" s="267"/>
      <c r="ALO349" s="267"/>
      <c r="ALP349" s="267"/>
      <c r="ALQ349" s="267"/>
      <c r="ALR349" s="267"/>
      <c r="ALS349" s="267"/>
      <c r="ALT349" s="267"/>
      <c r="ALU349" s="267"/>
      <c r="ALV349" s="267"/>
      <c r="ALW349" s="267"/>
      <c r="ALX349" s="267"/>
      <c r="ALY349" s="267"/>
      <c r="ALZ349" s="267"/>
      <c r="AMA349" s="267"/>
      <c r="AMB349" s="267"/>
      <c r="AMC349" s="267"/>
      <c r="AMD349" s="267"/>
      <c r="AME349" s="267"/>
      <c r="AMF349" s="267"/>
      <c r="AMG349" s="267"/>
      <c r="AMH349" s="267"/>
    </row>
    <row r="350" spans="1:1024" s="239" customFormat="1" ht="12.75">
      <c r="A350" s="1012"/>
      <c r="B350" s="1007"/>
      <c r="C350" s="1047"/>
      <c r="D350" s="1047"/>
      <c r="E350" s="1047"/>
      <c r="F350" s="1047"/>
      <c r="G350" s="1047"/>
      <c r="H350" s="1054"/>
      <c r="I350" s="1007"/>
      <c r="J350" s="267"/>
      <c r="K350" s="267"/>
      <c r="L350" s="267"/>
      <c r="M350" s="267"/>
      <c r="N350" s="267"/>
      <c r="O350" s="267"/>
      <c r="P350" s="267"/>
      <c r="Q350" s="267"/>
      <c r="R350" s="267"/>
      <c r="S350" s="267"/>
      <c r="T350" s="267"/>
      <c r="U350" s="267"/>
      <c r="V350" s="267"/>
      <c r="W350" s="267"/>
      <c r="X350" s="267"/>
      <c r="Y350" s="267"/>
      <c r="Z350" s="267"/>
      <c r="AA350" s="267"/>
      <c r="AB350" s="267"/>
      <c r="AC350" s="267"/>
      <c r="AD350" s="267"/>
      <c r="AE350" s="267"/>
      <c r="AF350" s="267"/>
      <c r="AG350" s="267"/>
      <c r="AH350" s="267"/>
      <c r="AI350" s="267"/>
      <c r="AJ350" s="267"/>
      <c r="AK350" s="267"/>
      <c r="AL350" s="267"/>
      <c r="AM350" s="267"/>
      <c r="AN350" s="267"/>
      <c r="AO350" s="267"/>
      <c r="AP350" s="267"/>
      <c r="AQ350" s="267"/>
      <c r="AR350" s="267"/>
      <c r="AS350" s="267"/>
      <c r="AT350" s="267"/>
      <c r="AU350" s="267"/>
      <c r="AV350" s="267"/>
      <c r="AW350" s="267"/>
      <c r="AX350" s="267"/>
      <c r="AY350" s="267"/>
      <c r="AZ350" s="267"/>
      <c r="BA350" s="267"/>
      <c r="BB350" s="267"/>
      <c r="BC350" s="267"/>
      <c r="BD350" s="267"/>
      <c r="BE350" s="267"/>
      <c r="BF350" s="267"/>
      <c r="BG350" s="267"/>
      <c r="BH350" s="267"/>
      <c r="BI350" s="267"/>
      <c r="BJ350" s="267"/>
      <c r="BK350" s="267"/>
      <c r="BL350" s="267"/>
      <c r="BM350" s="267"/>
      <c r="BN350" s="267"/>
      <c r="BO350" s="267"/>
      <c r="BP350" s="267"/>
      <c r="BQ350" s="267"/>
      <c r="BR350" s="267"/>
      <c r="BS350" s="267"/>
      <c r="BT350" s="267"/>
      <c r="BU350" s="267"/>
      <c r="BV350" s="267"/>
      <c r="BW350" s="267"/>
      <c r="BX350" s="267"/>
      <c r="BY350" s="267"/>
      <c r="BZ350" s="267"/>
      <c r="CA350" s="267"/>
      <c r="CB350" s="267"/>
      <c r="CC350" s="267"/>
      <c r="CD350" s="267"/>
      <c r="CE350" s="267"/>
      <c r="CF350" s="267"/>
      <c r="CG350" s="267"/>
      <c r="CH350" s="267"/>
      <c r="CI350" s="267"/>
      <c r="CJ350" s="267"/>
      <c r="CK350" s="267"/>
      <c r="CL350" s="267"/>
      <c r="CM350" s="267"/>
      <c r="CN350" s="267"/>
      <c r="CO350" s="267"/>
      <c r="CP350" s="267"/>
      <c r="CQ350" s="267"/>
      <c r="CR350" s="267"/>
      <c r="CS350" s="267"/>
      <c r="CT350" s="267"/>
      <c r="CU350" s="267"/>
      <c r="CV350" s="267"/>
      <c r="CW350" s="267"/>
      <c r="CX350" s="267"/>
      <c r="CY350" s="267"/>
      <c r="CZ350" s="267"/>
      <c r="DA350" s="267"/>
      <c r="DB350" s="267"/>
      <c r="DC350" s="267"/>
      <c r="DD350" s="267"/>
      <c r="DE350" s="267"/>
      <c r="DF350" s="267"/>
      <c r="DG350" s="267"/>
      <c r="DH350" s="267"/>
      <c r="DI350" s="267"/>
      <c r="DJ350" s="267"/>
      <c r="DK350" s="267"/>
      <c r="DL350" s="267"/>
      <c r="DM350" s="267"/>
      <c r="DN350" s="267"/>
      <c r="DO350" s="267"/>
      <c r="DP350" s="267"/>
      <c r="DQ350" s="267"/>
      <c r="DR350" s="267"/>
      <c r="DS350" s="267"/>
      <c r="DT350" s="267"/>
      <c r="DU350" s="267"/>
      <c r="DV350" s="267"/>
      <c r="DW350" s="267"/>
      <c r="DX350" s="267"/>
      <c r="DY350" s="267"/>
      <c r="DZ350" s="267"/>
      <c r="EA350" s="267"/>
      <c r="EB350" s="267"/>
      <c r="EC350" s="267"/>
      <c r="ED350" s="267"/>
      <c r="EE350" s="267"/>
      <c r="EF350" s="267"/>
      <c r="EG350" s="267"/>
      <c r="EH350" s="267"/>
      <c r="EI350" s="267"/>
      <c r="EJ350" s="267"/>
      <c r="EK350" s="267"/>
      <c r="EL350" s="267"/>
      <c r="EM350" s="267"/>
      <c r="EN350" s="267"/>
      <c r="EO350" s="267"/>
      <c r="EP350" s="267"/>
      <c r="EQ350" s="267"/>
      <c r="ER350" s="267"/>
      <c r="ES350" s="267"/>
      <c r="ET350" s="267"/>
      <c r="EU350" s="267"/>
      <c r="EV350" s="267"/>
      <c r="EW350" s="267"/>
      <c r="EX350" s="267"/>
      <c r="EY350" s="267"/>
      <c r="EZ350" s="267"/>
      <c r="FA350" s="267"/>
      <c r="FB350" s="267"/>
      <c r="FC350" s="267"/>
      <c r="FD350" s="267"/>
      <c r="FE350" s="267"/>
      <c r="FF350" s="267"/>
      <c r="FG350" s="267"/>
      <c r="FH350" s="267"/>
      <c r="FI350" s="267"/>
      <c r="FJ350" s="267"/>
      <c r="FK350" s="267"/>
      <c r="FL350" s="267"/>
      <c r="FM350" s="267"/>
      <c r="FN350" s="267"/>
      <c r="FO350" s="267"/>
      <c r="FP350" s="267"/>
      <c r="FQ350" s="267"/>
      <c r="FR350" s="267"/>
      <c r="FS350" s="267"/>
      <c r="FT350" s="267"/>
      <c r="FU350" s="267"/>
      <c r="FV350" s="267"/>
      <c r="FW350" s="267"/>
      <c r="FX350" s="267"/>
      <c r="FY350" s="267"/>
      <c r="FZ350" s="267"/>
      <c r="GA350" s="267"/>
      <c r="GB350" s="267"/>
      <c r="GC350" s="267"/>
      <c r="GD350" s="267"/>
      <c r="GE350" s="267"/>
      <c r="GF350" s="267"/>
      <c r="GG350" s="267"/>
      <c r="GH350" s="267"/>
      <c r="GI350" s="267"/>
      <c r="GJ350" s="267"/>
      <c r="GK350" s="267"/>
      <c r="GL350" s="267"/>
      <c r="GM350" s="267"/>
      <c r="GN350" s="267"/>
      <c r="GO350" s="267"/>
      <c r="GP350" s="267"/>
      <c r="GQ350" s="267"/>
      <c r="GR350" s="267"/>
      <c r="GS350" s="267"/>
      <c r="GT350" s="267"/>
      <c r="GU350" s="267"/>
      <c r="GV350" s="267"/>
      <c r="GW350" s="267"/>
      <c r="GX350" s="267"/>
      <c r="GY350" s="267"/>
      <c r="GZ350" s="267"/>
      <c r="HA350" s="267"/>
      <c r="HB350" s="267"/>
      <c r="HC350" s="267"/>
      <c r="HD350" s="267"/>
      <c r="HE350" s="267"/>
      <c r="HF350" s="267"/>
      <c r="HG350" s="267"/>
      <c r="HH350" s="267"/>
      <c r="HI350" s="267"/>
      <c r="HJ350" s="267"/>
      <c r="HK350" s="267"/>
      <c r="HL350" s="267"/>
      <c r="HM350" s="267"/>
      <c r="HN350" s="267"/>
      <c r="HO350" s="267"/>
      <c r="HP350" s="267"/>
      <c r="HQ350" s="267"/>
      <c r="HR350" s="267"/>
      <c r="HS350" s="267"/>
      <c r="HT350" s="267"/>
      <c r="HU350" s="267"/>
      <c r="HV350" s="267"/>
      <c r="HW350" s="267"/>
      <c r="HX350" s="267"/>
      <c r="HY350" s="267"/>
      <c r="HZ350" s="267"/>
      <c r="IA350" s="267"/>
      <c r="IB350" s="267"/>
      <c r="IC350" s="267"/>
      <c r="ID350" s="267"/>
      <c r="IE350" s="267"/>
      <c r="IF350" s="267"/>
      <c r="IG350" s="267"/>
      <c r="IH350" s="267"/>
      <c r="II350" s="267"/>
      <c r="IJ350" s="267"/>
      <c r="IK350" s="267"/>
      <c r="IL350" s="267"/>
      <c r="IM350" s="267"/>
      <c r="IN350" s="267"/>
      <c r="IO350" s="267"/>
      <c r="IP350" s="267"/>
      <c r="IQ350" s="267"/>
      <c r="IR350" s="267"/>
      <c r="IS350" s="267"/>
      <c r="IT350" s="267"/>
      <c r="IU350" s="267"/>
      <c r="IV350" s="267"/>
      <c r="IW350" s="267"/>
      <c r="IX350" s="267"/>
      <c r="IY350" s="267"/>
      <c r="IZ350" s="267"/>
      <c r="JA350" s="267"/>
      <c r="JB350" s="267"/>
      <c r="JC350" s="267"/>
      <c r="JD350" s="267"/>
      <c r="JE350" s="267"/>
      <c r="JF350" s="267"/>
      <c r="JG350" s="267"/>
      <c r="JH350" s="267"/>
      <c r="JI350" s="267"/>
      <c r="JJ350" s="267"/>
      <c r="JK350" s="267"/>
      <c r="JL350" s="267"/>
      <c r="JM350" s="267"/>
      <c r="JN350" s="267"/>
      <c r="JO350" s="267"/>
      <c r="JP350" s="267"/>
      <c r="JQ350" s="267"/>
      <c r="JR350" s="267"/>
      <c r="JS350" s="267"/>
      <c r="JT350" s="267"/>
      <c r="JU350" s="267"/>
      <c r="JV350" s="267"/>
      <c r="JW350" s="267"/>
      <c r="JX350" s="267"/>
      <c r="JY350" s="267"/>
      <c r="JZ350" s="267"/>
      <c r="KA350" s="267"/>
      <c r="KB350" s="267"/>
      <c r="KC350" s="267"/>
      <c r="KD350" s="267"/>
      <c r="KE350" s="267"/>
      <c r="KF350" s="267"/>
      <c r="KG350" s="267"/>
      <c r="KH350" s="267"/>
      <c r="KI350" s="267"/>
      <c r="KJ350" s="267"/>
      <c r="KK350" s="267"/>
      <c r="KL350" s="267"/>
      <c r="KM350" s="267"/>
      <c r="KN350" s="267"/>
      <c r="KO350" s="267"/>
      <c r="KP350" s="267"/>
      <c r="KQ350" s="267"/>
      <c r="KR350" s="267"/>
      <c r="KS350" s="267"/>
      <c r="KT350" s="267"/>
      <c r="KU350" s="267"/>
      <c r="KV350" s="267"/>
      <c r="KW350" s="267"/>
      <c r="KX350" s="267"/>
      <c r="KY350" s="267"/>
      <c r="KZ350" s="267"/>
      <c r="LA350" s="267"/>
      <c r="LB350" s="267"/>
      <c r="LC350" s="267"/>
      <c r="LD350" s="267"/>
      <c r="LE350" s="267"/>
      <c r="LF350" s="267"/>
      <c r="LG350" s="267"/>
      <c r="LH350" s="267"/>
      <c r="LI350" s="267"/>
      <c r="LJ350" s="267"/>
      <c r="LK350" s="267"/>
      <c r="LL350" s="267"/>
      <c r="LM350" s="267"/>
      <c r="LN350" s="267"/>
      <c r="LO350" s="267"/>
      <c r="LP350" s="267"/>
      <c r="LQ350" s="267"/>
      <c r="LR350" s="267"/>
      <c r="LS350" s="267"/>
      <c r="LT350" s="267"/>
      <c r="LU350" s="267"/>
      <c r="LV350" s="267"/>
      <c r="LW350" s="267"/>
      <c r="LX350" s="267"/>
      <c r="LY350" s="267"/>
      <c r="LZ350" s="267"/>
      <c r="MA350" s="267"/>
      <c r="MB350" s="267"/>
      <c r="MC350" s="267"/>
      <c r="MD350" s="267"/>
      <c r="ME350" s="267"/>
      <c r="MF350" s="267"/>
      <c r="MG350" s="267"/>
      <c r="MH350" s="267"/>
      <c r="MI350" s="267"/>
      <c r="MJ350" s="267"/>
      <c r="MK350" s="267"/>
      <c r="ML350" s="267"/>
      <c r="MM350" s="267"/>
      <c r="MN350" s="267"/>
      <c r="MO350" s="267"/>
      <c r="MP350" s="267"/>
      <c r="MQ350" s="267"/>
      <c r="MR350" s="267"/>
      <c r="MS350" s="267"/>
      <c r="MT350" s="267"/>
      <c r="MU350" s="267"/>
      <c r="MV350" s="267"/>
      <c r="MW350" s="267"/>
      <c r="MX350" s="267"/>
      <c r="MY350" s="267"/>
      <c r="MZ350" s="267"/>
      <c r="NA350" s="267"/>
      <c r="NB350" s="267"/>
      <c r="NC350" s="267"/>
      <c r="ND350" s="267"/>
      <c r="NE350" s="267"/>
      <c r="NF350" s="267"/>
      <c r="NG350" s="267"/>
      <c r="NH350" s="267"/>
      <c r="NI350" s="267"/>
      <c r="NJ350" s="267"/>
      <c r="NK350" s="267"/>
      <c r="NL350" s="267"/>
      <c r="NM350" s="267"/>
      <c r="NN350" s="267"/>
      <c r="NO350" s="267"/>
      <c r="NP350" s="267"/>
      <c r="NQ350" s="267"/>
      <c r="NR350" s="267"/>
      <c r="NS350" s="267"/>
      <c r="NT350" s="267"/>
      <c r="NU350" s="267"/>
      <c r="NV350" s="267"/>
      <c r="NW350" s="267"/>
      <c r="NX350" s="267"/>
      <c r="NY350" s="267"/>
      <c r="NZ350" s="267"/>
      <c r="OA350" s="267"/>
      <c r="OB350" s="267"/>
      <c r="OC350" s="267"/>
      <c r="OD350" s="267"/>
      <c r="OE350" s="267"/>
      <c r="OF350" s="267"/>
      <c r="OG350" s="267"/>
      <c r="OH350" s="267"/>
      <c r="OI350" s="267"/>
      <c r="OJ350" s="267"/>
      <c r="OK350" s="267"/>
      <c r="OL350" s="267"/>
      <c r="OM350" s="267"/>
      <c r="ON350" s="267"/>
      <c r="OO350" s="267"/>
      <c r="OP350" s="267"/>
      <c r="OQ350" s="267"/>
      <c r="OR350" s="267"/>
      <c r="OS350" s="267"/>
      <c r="OT350" s="267"/>
      <c r="OU350" s="267"/>
      <c r="OV350" s="267"/>
      <c r="OW350" s="267"/>
      <c r="OX350" s="267"/>
      <c r="OY350" s="267"/>
      <c r="OZ350" s="267"/>
      <c r="PA350" s="267"/>
      <c r="PB350" s="267"/>
      <c r="PC350" s="267"/>
      <c r="PD350" s="267"/>
      <c r="PE350" s="267"/>
      <c r="PF350" s="267"/>
      <c r="PG350" s="267"/>
      <c r="PH350" s="267"/>
      <c r="PI350" s="267"/>
      <c r="PJ350" s="267"/>
      <c r="PK350" s="267"/>
      <c r="PL350" s="267"/>
      <c r="PM350" s="267"/>
      <c r="PN350" s="267"/>
      <c r="PO350" s="267"/>
      <c r="PP350" s="267"/>
      <c r="PQ350" s="267"/>
      <c r="PR350" s="267"/>
      <c r="PS350" s="267"/>
      <c r="PT350" s="267"/>
      <c r="PU350" s="267"/>
      <c r="PV350" s="267"/>
      <c r="PW350" s="267"/>
      <c r="PX350" s="267"/>
      <c r="PY350" s="267"/>
      <c r="PZ350" s="267"/>
      <c r="QA350" s="267"/>
      <c r="QB350" s="267"/>
      <c r="QC350" s="267"/>
      <c r="QD350" s="267"/>
      <c r="QE350" s="267"/>
      <c r="QF350" s="267"/>
      <c r="QG350" s="267"/>
      <c r="QH350" s="267"/>
      <c r="QI350" s="267"/>
      <c r="QJ350" s="267"/>
      <c r="QK350" s="267"/>
      <c r="QL350" s="267"/>
      <c r="QM350" s="267"/>
      <c r="QN350" s="267"/>
      <c r="QO350" s="267"/>
      <c r="QP350" s="267"/>
      <c r="QQ350" s="267"/>
      <c r="QR350" s="267"/>
      <c r="QS350" s="267"/>
      <c r="QT350" s="267"/>
      <c r="QU350" s="267"/>
      <c r="QV350" s="267"/>
      <c r="QW350" s="267"/>
      <c r="QX350" s="267"/>
      <c r="QY350" s="267"/>
      <c r="QZ350" s="267"/>
      <c r="RA350" s="267"/>
      <c r="RB350" s="267"/>
      <c r="RC350" s="267"/>
      <c r="RD350" s="267"/>
      <c r="RE350" s="267"/>
      <c r="RF350" s="267"/>
      <c r="RG350" s="267"/>
      <c r="RH350" s="267"/>
      <c r="RI350" s="267"/>
      <c r="RJ350" s="267"/>
      <c r="RK350" s="267"/>
      <c r="RL350" s="267"/>
      <c r="RM350" s="267"/>
      <c r="RN350" s="267"/>
      <c r="RO350" s="267"/>
      <c r="RP350" s="267"/>
      <c r="RQ350" s="267"/>
      <c r="RR350" s="267"/>
      <c r="RS350" s="267"/>
      <c r="RT350" s="267"/>
      <c r="RU350" s="267"/>
      <c r="RV350" s="267"/>
      <c r="RW350" s="267"/>
      <c r="RX350" s="267"/>
      <c r="RY350" s="267"/>
      <c r="RZ350" s="267"/>
      <c r="SA350" s="267"/>
      <c r="SB350" s="267"/>
      <c r="SC350" s="267"/>
      <c r="SD350" s="267"/>
      <c r="SE350" s="267"/>
      <c r="SF350" s="267"/>
      <c r="SG350" s="267"/>
      <c r="SH350" s="267"/>
      <c r="SI350" s="267"/>
      <c r="SJ350" s="267"/>
      <c r="SK350" s="267"/>
      <c r="SL350" s="267"/>
      <c r="SM350" s="267"/>
      <c r="SN350" s="267"/>
      <c r="SO350" s="267"/>
      <c r="SP350" s="267"/>
      <c r="SQ350" s="267"/>
      <c r="SR350" s="267"/>
      <c r="SS350" s="267"/>
      <c r="ST350" s="267"/>
      <c r="SU350" s="267"/>
      <c r="SV350" s="267"/>
      <c r="SW350" s="267"/>
      <c r="SX350" s="267"/>
      <c r="SY350" s="267"/>
      <c r="SZ350" s="267"/>
      <c r="TA350" s="267"/>
      <c r="TB350" s="267"/>
      <c r="TC350" s="267"/>
      <c r="TD350" s="267"/>
      <c r="TE350" s="267"/>
      <c r="TF350" s="267"/>
      <c r="TG350" s="267"/>
      <c r="TH350" s="267"/>
      <c r="TI350" s="267"/>
      <c r="TJ350" s="267"/>
      <c r="TK350" s="267"/>
      <c r="TL350" s="267"/>
      <c r="TM350" s="267"/>
      <c r="TN350" s="267"/>
      <c r="TO350" s="267"/>
      <c r="TP350" s="267"/>
      <c r="TQ350" s="267"/>
      <c r="TR350" s="267"/>
      <c r="TS350" s="267"/>
      <c r="TT350" s="267"/>
      <c r="TU350" s="267"/>
      <c r="TV350" s="267"/>
      <c r="TW350" s="267"/>
      <c r="TX350" s="267"/>
      <c r="TY350" s="267"/>
      <c r="TZ350" s="267"/>
      <c r="UA350" s="267"/>
      <c r="UB350" s="267"/>
      <c r="UC350" s="267"/>
      <c r="UD350" s="267"/>
      <c r="UE350" s="267"/>
      <c r="UF350" s="267"/>
      <c r="UG350" s="267"/>
      <c r="UH350" s="267"/>
      <c r="UI350" s="267"/>
      <c r="UJ350" s="267"/>
      <c r="UK350" s="267"/>
      <c r="UL350" s="267"/>
      <c r="UM350" s="267"/>
      <c r="UN350" s="267"/>
      <c r="UO350" s="267"/>
      <c r="UP350" s="267"/>
      <c r="UQ350" s="267"/>
      <c r="UR350" s="267"/>
      <c r="US350" s="267"/>
      <c r="UT350" s="267"/>
      <c r="UU350" s="267"/>
      <c r="UV350" s="267"/>
      <c r="UW350" s="267"/>
      <c r="UX350" s="267"/>
      <c r="UY350" s="267"/>
      <c r="UZ350" s="267"/>
      <c r="VA350" s="267"/>
      <c r="VB350" s="267"/>
      <c r="VC350" s="267"/>
      <c r="VD350" s="267"/>
      <c r="VE350" s="267"/>
      <c r="VF350" s="267"/>
      <c r="VG350" s="267"/>
      <c r="VH350" s="267"/>
      <c r="VI350" s="267"/>
      <c r="VJ350" s="267"/>
      <c r="VK350" s="267"/>
      <c r="VL350" s="267"/>
      <c r="VM350" s="267"/>
      <c r="VN350" s="267"/>
      <c r="VO350" s="267"/>
      <c r="VP350" s="267"/>
      <c r="VQ350" s="267"/>
      <c r="VR350" s="267"/>
      <c r="VS350" s="267"/>
      <c r="VT350" s="267"/>
      <c r="VU350" s="267"/>
      <c r="VV350" s="267"/>
      <c r="VW350" s="267"/>
      <c r="VX350" s="267"/>
      <c r="VY350" s="267"/>
      <c r="VZ350" s="267"/>
      <c r="WA350" s="267"/>
      <c r="WB350" s="267"/>
      <c r="WC350" s="267"/>
      <c r="WD350" s="267"/>
      <c r="WE350" s="267"/>
      <c r="WF350" s="267"/>
      <c r="WG350" s="267"/>
      <c r="WH350" s="267"/>
      <c r="WI350" s="267"/>
      <c r="WJ350" s="267"/>
      <c r="WK350" s="267"/>
      <c r="WL350" s="267"/>
      <c r="WM350" s="267"/>
      <c r="WN350" s="267"/>
      <c r="WO350" s="267"/>
      <c r="WP350" s="267"/>
      <c r="WQ350" s="267"/>
      <c r="WR350" s="267"/>
      <c r="WS350" s="267"/>
      <c r="WT350" s="267"/>
      <c r="WU350" s="267"/>
      <c r="WV350" s="267"/>
      <c r="WW350" s="267"/>
      <c r="WX350" s="267"/>
      <c r="WY350" s="267"/>
      <c r="WZ350" s="267"/>
      <c r="XA350" s="267"/>
      <c r="XB350" s="267"/>
      <c r="XC350" s="267"/>
      <c r="XD350" s="267"/>
      <c r="XE350" s="267"/>
      <c r="XF350" s="267"/>
      <c r="XG350" s="267"/>
      <c r="XH350" s="267"/>
      <c r="XI350" s="267"/>
      <c r="XJ350" s="267"/>
      <c r="XK350" s="267"/>
      <c r="XL350" s="267"/>
      <c r="XM350" s="267"/>
      <c r="XN350" s="267"/>
      <c r="XO350" s="267"/>
      <c r="XP350" s="267"/>
      <c r="XQ350" s="267"/>
      <c r="XR350" s="267"/>
      <c r="XS350" s="267"/>
      <c r="XT350" s="267"/>
      <c r="XU350" s="267"/>
      <c r="XV350" s="267"/>
      <c r="XW350" s="267"/>
      <c r="XX350" s="267"/>
      <c r="XY350" s="267"/>
      <c r="XZ350" s="267"/>
      <c r="YA350" s="267"/>
      <c r="YB350" s="267"/>
      <c r="YC350" s="267"/>
      <c r="YD350" s="267"/>
      <c r="YE350" s="267"/>
      <c r="YF350" s="267"/>
      <c r="YG350" s="267"/>
      <c r="YH350" s="267"/>
      <c r="YI350" s="267"/>
      <c r="YJ350" s="267"/>
      <c r="YK350" s="267"/>
      <c r="YL350" s="267"/>
      <c r="YM350" s="267"/>
      <c r="YN350" s="267"/>
      <c r="YO350" s="267"/>
      <c r="YP350" s="267"/>
      <c r="YQ350" s="267"/>
      <c r="YR350" s="267"/>
      <c r="YS350" s="267"/>
      <c r="YT350" s="267"/>
      <c r="YU350" s="267"/>
      <c r="YV350" s="267"/>
      <c r="YW350" s="267"/>
      <c r="YX350" s="267"/>
      <c r="YY350" s="267"/>
      <c r="YZ350" s="267"/>
      <c r="ZA350" s="267"/>
      <c r="ZB350" s="267"/>
      <c r="ZC350" s="267"/>
      <c r="ZD350" s="267"/>
      <c r="ZE350" s="267"/>
      <c r="ZF350" s="267"/>
      <c r="ZG350" s="267"/>
      <c r="ZH350" s="267"/>
      <c r="ZI350" s="267"/>
      <c r="ZJ350" s="267"/>
      <c r="ZK350" s="267"/>
      <c r="ZL350" s="267"/>
      <c r="ZM350" s="267"/>
      <c r="ZN350" s="267"/>
      <c r="ZO350" s="267"/>
      <c r="ZP350" s="267"/>
      <c r="ZQ350" s="267"/>
      <c r="ZR350" s="267"/>
      <c r="ZS350" s="267"/>
      <c r="ZT350" s="267"/>
      <c r="ZU350" s="267"/>
      <c r="ZV350" s="267"/>
      <c r="ZW350" s="267"/>
      <c r="ZX350" s="267"/>
      <c r="ZY350" s="267"/>
      <c r="ZZ350" s="267"/>
      <c r="AAA350" s="267"/>
      <c r="AAB350" s="267"/>
      <c r="AAC350" s="267"/>
      <c r="AAD350" s="267"/>
      <c r="AAE350" s="267"/>
      <c r="AAF350" s="267"/>
      <c r="AAG350" s="267"/>
      <c r="AAH350" s="267"/>
      <c r="AAI350" s="267"/>
      <c r="AAJ350" s="267"/>
      <c r="AAK350" s="267"/>
      <c r="AAL350" s="267"/>
      <c r="AAM350" s="267"/>
      <c r="AAN350" s="267"/>
      <c r="AAO350" s="267"/>
      <c r="AAP350" s="267"/>
      <c r="AAQ350" s="267"/>
      <c r="AAR350" s="267"/>
      <c r="AAS350" s="267"/>
      <c r="AAT350" s="267"/>
      <c r="AAU350" s="267"/>
      <c r="AAV350" s="267"/>
      <c r="AAW350" s="267"/>
      <c r="AAX350" s="267"/>
      <c r="AAY350" s="267"/>
      <c r="AAZ350" s="267"/>
      <c r="ABA350" s="267"/>
      <c r="ABB350" s="267"/>
      <c r="ABC350" s="267"/>
      <c r="ABD350" s="267"/>
      <c r="ABE350" s="267"/>
      <c r="ABF350" s="267"/>
      <c r="ABG350" s="267"/>
      <c r="ABH350" s="267"/>
      <c r="ABI350" s="267"/>
      <c r="ABJ350" s="267"/>
      <c r="ABK350" s="267"/>
      <c r="ABL350" s="267"/>
      <c r="ABM350" s="267"/>
      <c r="ABN350" s="267"/>
      <c r="ABO350" s="267"/>
      <c r="ABP350" s="267"/>
      <c r="ABQ350" s="267"/>
      <c r="ABR350" s="267"/>
      <c r="ABS350" s="267"/>
      <c r="ABT350" s="267"/>
      <c r="ABU350" s="267"/>
      <c r="ABV350" s="267"/>
      <c r="ABW350" s="267"/>
      <c r="ABX350" s="267"/>
      <c r="ABY350" s="267"/>
      <c r="ABZ350" s="267"/>
      <c r="ACA350" s="267"/>
      <c r="ACB350" s="267"/>
      <c r="ACC350" s="267"/>
      <c r="ACD350" s="267"/>
      <c r="ACE350" s="267"/>
      <c r="ACF350" s="267"/>
      <c r="ACG350" s="267"/>
      <c r="ACH350" s="267"/>
      <c r="ACI350" s="267"/>
      <c r="ACJ350" s="267"/>
      <c r="ACK350" s="267"/>
      <c r="ACL350" s="267"/>
      <c r="ACM350" s="267"/>
      <c r="ACN350" s="267"/>
      <c r="ACO350" s="267"/>
      <c r="ACP350" s="267"/>
      <c r="ACQ350" s="267"/>
      <c r="ACR350" s="267"/>
      <c r="ACS350" s="267"/>
      <c r="ACT350" s="267"/>
      <c r="ACU350" s="267"/>
      <c r="ACV350" s="267"/>
      <c r="ACW350" s="267"/>
      <c r="ACX350" s="267"/>
      <c r="ACY350" s="267"/>
      <c r="ACZ350" s="267"/>
      <c r="ADA350" s="267"/>
      <c r="ADB350" s="267"/>
      <c r="ADC350" s="267"/>
      <c r="ADD350" s="267"/>
      <c r="ADE350" s="267"/>
      <c r="ADF350" s="267"/>
      <c r="ADG350" s="267"/>
      <c r="ADH350" s="267"/>
      <c r="ADI350" s="267"/>
      <c r="ADJ350" s="267"/>
      <c r="ADK350" s="267"/>
      <c r="ADL350" s="267"/>
      <c r="ADM350" s="267"/>
      <c r="ADN350" s="267"/>
      <c r="ADO350" s="267"/>
      <c r="ADP350" s="267"/>
      <c r="ADQ350" s="267"/>
      <c r="ADR350" s="267"/>
      <c r="ADS350" s="267"/>
      <c r="ADT350" s="267"/>
      <c r="ADU350" s="267"/>
      <c r="ADV350" s="267"/>
      <c r="ADW350" s="267"/>
      <c r="ADX350" s="267"/>
      <c r="ADY350" s="267"/>
      <c r="ADZ350" s="267"/>
      <c r="AEA350" s="267"/>
      <c r="AEB350" s="267"/>
      <c r="AEC350" s="267"/>
      <c r="AED350" s="267"/>
      <c r="AEE350" s="267"/>
      <c r="AEF350" s="267"/>
      <c r="AEG350" s="267"/>
      <c r="AEH350" s="267"/>
      <c r="AEI350" s="267"/>
      <c r="AEJ350" s="267"/>
      <c r="AEK350" s="267"/>
      <c r="AEL350" s="267"/>
      <c r="AEM350" s="267"/>
      <c r="AEN350" s="267"/>
      <c r="AEO350" s="267"/>
      <c r="AEP350" s="267"/>
      <c r="AEQ350" s="267"/>
      <c r="AER350" s="267"/>
      <c r="AES350" s="267"/>
      <c r="AET350" s="267"/>
      <c r="AEU350" s="267"/>
      <c r="AEV350" s="267"/>
      <c r="AEW350" s="267"/>
      <c r="AEX350" s="267"/>
      <c r="AEY350" s="267"/>
      <c r="AEZ350" s="267"/>
      <c r="AFA350" s="267"/>
      <c r="AFB350" s="267"/>
      <c r="AFC350" s="267"/>
      <c r="AFD350" s="267"/>
      <c r="AFE350" s="267"/>
      <c r="AFF350" s="267"/>
      <c r="AFG350" s="267"/>
      <c r="AFH350" s="267"/>
      <c r="AFI350" s="267"/>
      <c r="AFJ350" s="267"/>
      <c r="AFK350" s="267"/>
      <c r="AFL350" s="267"/>
      <c r="AFM350" s="267"/>
      <c r="AFN350" s="267"/>
      <c r="AFO350" s="267"/>
      <c r="AFP350" s="267"/>
      <c r="AFQ350" s="267"/>
      <c r="AFR350" s="267"/>
      <c r="AFS350" s="267"/>
      <c r="AFT350" s="267"/>
      <c r="AFU350" s="267"/>
      <c r="AFV350" s="267"/>
      <c r="AFW350" s="267"/>
      <c r="AFX350" s="267"/>
      <c r="AFY350" s="267"/>
      <c r="AFZ350" s="267"/>
      <c r="AGA350" s="267"/>
      <c r="AGB350" s="267"/>
      <c r="AGC350" s="267"/>
      <c r="AGD350" s="267"/>
      <c r="AGE350" s="267"/>
      <c r="AGF350" s="267"/>
      <c r="AGG350" s="267"/>
      <c r="AGH350" s="267"/>
      <c r="AGI350" s="267"/>
      <c r="AGJ350" s="267"/>
      <c r="AGK350" s="267"/>
      <c r="AGL350" s="267"/>
      <c r="AGM350" s="267"/>
      <c r="AGN350" s="267"/>
      <c r="AGO350" s="267"/>
      <c r="AGP350" s="267"/>
      <c r="AGQ350" s="267"/>
      <c r="AGR350" s="267"/>
      <c r="AGS350" s="267"/>
      <c r="AGT350" s="267"/>
      <c r="AGU350" s="267"/>
      <c r="AGV350" s="267"/>
      <c r="AGW350" s="267"/>
      <c r="AGX350" s="267"/>
      <c r="AGY350" s="267"/>
      <c r="AGZ350" s="267"/>
      <c r="AHA350" s="267"/>
      <c r="AHB350" s="267"/>
      <c r="AHC350" s="267"/>
      <c r="AHD350" s="267"/>
      <c r="AHE350" s="267"/>
      <c r="AHF350" s="267"/>
      <c r="AHG350" s="267"/>
      <c r="AHH350" s="267"/>
      <c r="AHI350" s="267"/>
      <c r="AHJ350" s="267"/>
      <c r="AHK350" s="267"/>
      <c r="AHL350" s="267"/>
      <c r="AHM350" s="267"/>
      <c r="AHN350" s="267"/>
      <c r="AHO350" s="267"/>
      <c r="AHP350" s="267"/>
      <c r="AHQ350" s="267"/>
      <c r="AHR350" s="267"/>
      <c r="AHS350" s="267"/>
      <c r="AHT350" s="267"/>
      <c r="AHU350" s="267"/>
      <c r="AHV350" s="267"/>
      <c r="AHW350" s="267"/>
      <c r="AHX350" s="267"/>
      <c r="AHY350" s="267"/>
      <c r="AHZ350" s="267"/>
      <c r="AIA350" s="267"/>
      <c r="AIB350" s="267"/>
      <c r="AIC350" s="267"/>
      <c r="AID350" s="267"/>
      <c r="AIE350" s="267"/>
      <c r="AIF350" s="267"/>
      <c r="AIG350" s="267"/>
      <c r="AIH350" s="267"/>
      <c r="AII350" s="267"/>
      <c r="AIJ350" s="267"/>
      <c r="AIK350" s="267"/>
      <c r="AIL350" s="267"/>
      <c r="AIM350" s="267"/>
      <c r="AIN350" s="267"/>
      <c r="AIO350" s="267"/>
      <c r="AIP350" s="267"/>
      <c r="AIQ350" s="267"/>
      <c r="AIR350" s="267"/>
      <c r="AIS350" s="267"/>
      <c r="AIT350" s="267"/>
      <c r="AIU350" s="267"/>
      <c r="AIV350" s="267"/>
      <c r="AIW350" s="267"/>
      <c r="AIX350" s="267"/>
      <c r="AIY350" s="267"/>
      <c r="AIZ350" s="267"/>
      <c r="AJA350" s="267"/>
      <c r="AJB350" s="267"/>
      <c r="AJC350" s="267"/>
      <c r="AJD350" s="267"/>
      <c r="AJE350" s="267"/>
      <c r="AJF350" s="267"/>
      <c r="AJG350" s="267"/>
      <c r="AJH350" s="267"/>
      <c r="AJI350" s="267"/>
      <c r="AJJ350" s="267"/>
      <c r="AJK350" s="267"/>
      <c r="AJL350" s="267"/>
      <c r="AJM350" s="267"/>
      <c r="AJN350" s="267"/>
      <c r="AJO350" s="267"/>
      <c r="AJP350" s="267"/>
      <c r="AJQ350" s="267"/>
      <c r="AJR350" s="267"/>
      <c r="AJS350" s="267"/>
      <c r="AJT350" s="267"/>
      <c r="AJU350" s="267"/>
      <c r="AJV350" s="267"/>
      <c r="AJW350" s="267"/>
      <c r="AJX350" s="267"/>
      <c r="AJY350" s="267"/>
      <c r="AJZ350" s="267"/>
      <c r="AKA350" s="267"/>
      <c r="AKB350" s="267"/>
      <c r="AKC350" s="267"/>
      <c r="AKD350" s="267"/>
      <c r="AKE350" s="267"/>
      <c r="AKF350" s="267"/>
      <c r="AKG350" s="267"/>
      <c r="AKH350" s="267"/>
      <c r="AKI350" s="267"/>
      <c r="AKJ350" s="267"/>
      <c r="AKK350" s="267"/>
      <c r="AKL350" s="267"/>
      <c r="AKM350" s="267"/>
      <c r="AKN350" s="267"/>
      <c r="AKO350" s="267"/>
      <c r="AKP350" s="267"/>
      <c r="AKQ350" s="267"/>
      <c r="AKR350" s="267"/>
      <c r="AKS350" s="267"/>
      <c r="AKT350" s="267"/>
      <c r="AKU350" s="267"/>
      <c r="AKV350" s="267"/>
      <c r="AKW350" s="267"/>
      <c r="AKX350" s="267"/>
      <c r="AKY350" s="267"/>
      <c r="AKZ350" s="267"/>
      <c r="ALA350" s="267"/>
      <c r="ALB350" s="267"/>
      <c r="ALC350" s="267"/>
      <c r="ALD350" s="267"/>
      <c r="ALE350" s="267"/>
      <c r="ALF350" s="267"/>
      <c r="ALG350" s="267"/>
      <c r="ALH350" s="267"/>
      <c r="ALI350" s="267"/>
      <c r="ALJ350" s="267"/>
      <c r="ALK350" s="267"/>
      <c r="ALL350" s="267"/>
      <c r="ALM350" s="267"/>
      <c r="ALN350" s="267"/>
      <c r="ALO350" s="267"/>
      <c r="ALP350" s="267"/>
      <c r="ALQ350" s="267"/>
      <c r="ALR350" s="267"/>
      <c r="ALS350" s="267"/>
      <c r="ALT350" s="267"/>
      <c r="ALU350" s="267"/>
      <c r="ALV350" s="267"/>
      <c r="ALW350" s="267"/>
      <c r="ALX350" s="267"/>
      <c r="ALY350" s="267"/>
      <c r="ALZ350" s="267"/>
      <c r="AMA350" s="267"/>
      <c r="AMB350" s="267"/>
      <c r="AMC350" s="267"/>
      <c r="AMD350" s="267"/>
      <c r="AME350" s="267"/>
      <c r="AMF350" s="267"/>
      <c r="AMG350" s="267"/>
      <c r="AMH350" s="267"/>
    </row>
  </sheetData>
  <mergeCells count="1">
    <mergeCell ref="B1:B2"/>
  </mergeCells>
  <phoneticPr fontId="16" type="noConversion"/>
  <pageMargins left="0.78740157480314965" right="0.78740157480314965" top="1.8503937007874016" bottom="0.74803149606299213" header="0.74803149606299213" footer="0.35433070866141736"/>
  <pageSetup scale="78" firstPageNumber="0" orientation="landscape" r:id="rId1"/>
  <headerFooter>
    <oddHeader>&amp;C&amp;"Arial Negrita,Negrita"&amp;K000000UNIVERSIDAD DE COSTA RICA
VICERRECTORA DE ADMINISTRACIÓN
OFICINA DE ADMINISTRACIÓN FINANCIERA
SITUACIÓN PRESUPUESTARIA DE EGRESOS POR OBJETO
AL 31 DE DICIEMBRE DE 2018
Expresado en colones</oddHead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E16" sqref="E16"/>
    </sheetView>
  </sheetViews>
  <sheetFormatPr baseColWidth="10" defaultColWidth="9.140625" defaultRowHeight="12.75"/>
  <cols>
    <col min="1" max="1025" width="10.7109375" customWidth="1"/>
  </cols>
  <sheetData/>
  <printOptions horizontalCentered="1" verticalCentered="1"/>
  <pageMargins left="1.3779527559055118" right="1.1811023622047245" top="0.98425196850393704" bottom="0.98425196850393704" header="0.51181102362204722" footer="0.51181102362204722"/>
  <pageSetup paperSize="9" scale="95" firstPageNumber="0"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D31" sqref="D31"/>
    </sheetView>
  </sheetViews>
  <sheetFormatPr baseColWidth="10" defaultColWidth="9.140625" defaultRowHeight="12.75"/>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C22" sqref="C21:C22"/>
    </sheetView>
  </sheetViews>
  <sheetFormatPr baseColWidth="10" defaultColWidth="9.140625" defaultRowHeight="12.75"/>
  <cols>
    <col min="1" max="1025" width="10.71093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F48"/>
  <sheetViews>
    <sheetView topLeftCell="A30" zoomScale="90" zoomScaleNormal="90" zoomScalePageLayoutView="90" workbookViewId="0">
      <selection activeCell="A47" sqref="A47"/>
    </sheetView>
  </sheetViews>
  <sheetFormatPr baseColWidth="10" defaultRowHeight="14.25"/>
  <cols>
    <col min="1" max="1" width="38.85546875" style="1064" customWidth="1"/>
    <col min="2" max="2" width="6.28515625" style="1064" customWidth="1"/>
    <col min="3" max="3" width="21.7109375" style="1064" customWidth="1"/>
    <col min="4" max="4" width="2.42578125" style="1065" bestFit="1" customWidth="1"/>
    <col min="5" max="5" width="20.140625" style="1064" bestFit="1" customWidth="1"/>
    <col min="6" max="6" width="12.85546875" style="1064" bestFit="1" customWidth="1"/>
    <col min="7" max="256" width="11.42578125" style="1064"/>
    <col min="257" max="257" width="38.85546875" style="1064" customWidth="1"/>
    <col min="258" max="258" width="6.28515625" style="1064" customWidth="1"/>
    <col min="259" max="259" width="21.7109375" style="1064" customWidth="1"/>
    <col min="260" max="260" width="2.42578125" style="1064" bestFit="1" customWidth="1"/>
    <col min="261" max="261" width="20.140625" style="1064" bestFit="1" customWidth="1"/>
    <col min="262" max="262" width="12.85546875" style="1064" bestFit="1" customWidth="1"/>
    <col min="263" max="512" width="11.42578125" style="1064"/>
    <col min="513" max="513" width="38.85546875" style="1064" customWidth="1"/>
    <col min="514" max="514" width="6.28515625" style="1064" customWidth="1"/>
    <col min="515" max="515" width="21.7109375" style="1064" customWidth="1"/>
    <col min="516" max="516" width="2.42578125" style="1064" bestFit="1" customWidth="1"/>
    <col min="517" max="517" width="20.140625" style="1064" bestFit="1" customWidth="1"/>
    <col min="518" max="518" width="12.85546875" style="1064" bestFit="1" customWidth="1"/>
    <col min="519" max="768" width="11.42578125" style="1064"/>
    <col min="769" max="769" width="38.85546875" style="1064" customWidth="1"/>
    <col min="770" max="770" width="6.28515625" style="1064" customWidth="1"/>
    <col min="771" max="771" width="21.7109375" style="1064" customWidth="1"/>
    <col min="772" max="772" width="2.42578125" style="1064" bestFit="1" customWidth="1"/>
    <col min="773" max="773" width="20.140625" style="1064" bestFit="1" customWidth="1"/>
    <col min="774" max="774" width="12.85546875" style="1064" bestFit="1" customWidth="1"/>
    <col min="775" max="1024" width="11.42578125" style="1064"/>
    <col min="1025" max="1025" width="38.85546875" style="1064" customWidth="1"/>
    <col min="1026" max="1026" width="6.28515625" style="1064" customWidth="1"/>
    <col min="1027" max="1027" width="21.7109375" style="1064" customWidth="1"/>
    <col min="1028" max="1028" width="2.42578125" style="1064" bestFit="1" customWidth="1"/>
    <col min="1029" max="1029" width="20.140625" style="1064" bestFit="1" customWidth="1"/>
    <col min="1030" max="1030" width="12.85546875" style="1064" bestFit="1" customWidth="1"/>
    <col min="1031" max="1280" width="11.42578125" style="1064"/>
    <col min="1281" max="1281" width="38.85546875" style="1064" customWidth="1"/>
    <col min="1282" max="1282" width="6.28515625" style="1064" customWidth="1"/>
    <col min="1283" max="1283" width="21.7109375" style="1064" customWidth="1"/>
    <col min="1284" max="1284" width="2.42578125" style="1064" bestFit="1" customWidth="1"/>
    <col min="1285" max="1285" width="20.140625" style="1064" bestFit="1" customWidth="1"/>
    <col min="1286" max="1286" width="12.85546875" style="1064" bestFit="1" customWidth="1"/>
    <col min="1287" max="1536" width="11.42578125" style="1064"/>
    <col min="1537" max="1537" width="38.85546875" style="1064" customWidth="1"/>
    <col min="1538" max="1538" width="6.28515625" style="1064" customWidth="1"/>
    <col min="1539" max="1539" width="21.7109375" style="1064" customWidth="1"/>
    <col min="1540" max="1540" width="2.42578125" style="1064" bestFit="1" customWidth="1"/>
    <col min="1541" max="1541" width="20.140625" style="1064" bestFit="1" customWidth="1"/>
    <col min="1542" max="1542" width="12.85546875" style="1064" bestFit="1" customWidth="1"/>
    <col min="1543" max="1792" width="11.42578125" style="1064"/>
    <col min="1793" max="1793" width="38.85546875" style="1064" customWidth="1"/>
    <col min="1794" max="1794" width="6.28515625" style="1064" customWidth="1"/>
    <col min="1795" max="1795" width="21.7109375" style="1064" customWidth="1"/>
    <col min="1796" max="1796" width="2.42578125" style="1064" bestFit="1" customWidth="1"/>
    <col min="1797" max="1797" width="20.140625" style="1064" bestFit="1" customWidth="1"/>
    <col min="1798" max="1798" width="12.85546875" style="1064" bestFit="1" customWidth="1"/>
    <col min="1799" max="2048" width="11.42578125" style="1064"/>
    <col min="2049" max="2049" width="38.85546875" style="1064" customWidth="1"/>
    <col min="2050" max="2050" width="6.28515625" style="1064" customWidth="1"/>
    <col min="2051" max="2051" width="21.7109375" style="1064" customWidth="1"/>
    <col min="2052" max="2052" width="2.42578125" style="1064" bestFit="1" customWidth="1"/>
    <col min="2053" max="2053" width="20.140625" style="1064" bestFit="1" customWidth="1"/>
    <col min="2054" max="2054" width="12.85546875" style="1064" bestFit="1" customWidth="1"/>
    <col min="2055" max="2304" width="11.42578125" style="1064"/>
    <col min="2305" max="2305" width="38.85546875" style="1064" customWidth="1"/>
    <col min="2306" max="2306" width="6.28515625" style="1064" customWidth="1"/>
    <col min="2307" max="2307" width="21.7109375" style="1064" customWidth="1"/>
    <col min="2308" max="2308" width="2.42578125" style="1064" bestFit="1" customWidth="1"/>
    <col min="2309" max="2309" width="20.140625" style="1064" bestFit="1" customWidth="1"/>
    <col min="2310" max="2310" width="12.85546875" style="1064" bestFit="1" customWidth="1"/>
    <col min="2311" max="2560" width="11.42578125" style="1064"/>
    <col min="2561" max="2561" width="38.85546875" style="1064" customWidth="1"/>
    <col min="2562" max="2562" width="6.28515625" style="1064" customWidth="1"/>
    <col min="2563" max="2563" width="21.7109375" style="1064" customWidth="1"/>
    <col min="2564" max="2564" width="2.42578125" style="1064" bestFit="1" customWidth="1"/>
    <col min="2565" max="2565" width="20.140625" style="1064" bestFit="1" customWidth="1"/>
    <col min="2566" max="2566" width="12.85546875" style="1064" bestFit="1" customWidth="1"/>
    <col min="2567" max="2816" width="11.42578125" style="1064"/>
    <col min="2817" max="2817" width="38.85546875" style="1064" customWidth="1"/>
    <col min="2818" max="2818" width="6.28515625" style="1064" customWidth="1"/>
    <col min="2819" max="2819" width="21.7109375" style="1064" customWidth="1"/>
    <col min="2820" max="2820" width="2.42578125" style="1064" bestFit="1" customWidth="1"/>
    <col min="2821" max="2821" width="20.140625" style="1064" bestFit="1" customWidth="1"/>
    <col min="2822" max="2822" width="12.85546875" style="1064" bestFit="1" customWidth="1"/>
    <col min="2823" max="3072" width="11.42578125" style="1064"/>
    <col min="3073" max="3073" width="38.85546875" style="1064" customWidth="1"/>
    <col min="3074" max="3074" width="6.28515625" style="1064" customWidth="1"/>
    <col min="3075" max="3075" width="21.7109375" style="1064" customWidth="1"/>
    <col min="3076" max="3076" width="2.42578125" style="1064" bestFit="1" customWidth="1"/>
    <col min="3077" max="3077" width="20.140625" style="1064" bestFit="1" customWidth="1"/>
    <col min="3078" max="3078" width="12.85546875" style="1064" bestFit="1" customWidth="1"/>
    <col min="3079" max="3328" width="11.42578125" style="1064"/>
    <col min="3329" max="3329" width="38.85546875" style="1064" customWidth="1"/>
    <col min="3330" max="3330" width="6.28515625" style="1064" customWidth="1"/>
    <col min="3331" max="3331" width="21.7109375" style="1064" customWidth="1"/>
    <col min="3332" max="3332" width="2.42578125" style="1064" bestFit="1" customWidth="1"/>
    <col min="3333" max="3333" width="20.140625" style="1064" bestFit="1" customWidth="1"/>
    <col min="3334" max="3334" width="12.85546875" style="1064" bestFit="1" customWidth="1"/>
    <col min="3335" max="3584" width="11.42578125" style="1064"/>
    <col min="3585" max="3585" width="38.85546875" style="1064" customWidth="1"/>
    <col min="3586" max="3586" width="6.28515625" style="1064" customWidth="1"/>
    <col min="3587" max="3587" width="21.7109375" style="1064" customWidth="1"/>
    <col min="3588" max="3588" width="2.42578125" style="1064" bestFit="1" customWidth="1"/>
    <col min="3589" max="3589" width="20.140625" style="1064" bestFit="1" customWidth="1"/>
    <col min="3590" max="3590" width="12.85546875" style="1064" bestFit="1" customWidth="1"/>
    <col min="3591" max="3840" width="11.42578125" style="1064"/>
    <col min="3841" max="3841" width="38.85546875" style="1064" customWidth="1"/>
    <col min="3842" max="3842" width="6.28515625" style="1064" customWidth="1"/>
    <col min="3843" max="3843" width="21.7109375" style="1064" customWidth="1"/>
    <col min="3844" max="3844" width="2.42578125" style="1064" bestFit="1" customWidth="1"/>
    <col min="3845" max="3845" width="20.140625" style="1064" bestFit="1" customWidth="1"/>
    <col min="3846" max="3846" width="12.85546875" style="1064" bestFit="1" customWidth="1"/>
    <col min="3847" max="4096" width="11.42578125" style="1064"/>
    <col min="4097" max="4097" width="38.85546875" style="1064" customWidth="1"/>
    <col min="4098" max="4098" width="6.28515625" style="1064" customWidth="1"/>
    <col min="4099" max="4099" width="21.7109375" style="1064" customWidth="1"/>
    <col min="4100" max="4100" width="2.42578125" style="1064" bestFit="1" customWidth="1"/>
    <col min="4101" max="4101" width="20.140625" style="1064" bestFit="1" customWidth="1"/>
    <col min="4102" max="4102" width="12.85546875" style="1064" bestFit="1" customWidth="1"/>
    <col min="4103" max="4352" width="11.42578125" style="1064"/>
    <col min="4353" max="4353" width="38.85546875" style="1064" customWidth="1"/>
    <col min="4354" max="4354" width="6.28515625" style="1064" customWidth="1"/>
    <col min="4355" max="4355" width="21.7109375" style="1064" customWidth="1"/>
    <col min="4356" max="4356" width="2.42578125" style="1064" bestFit="1" customWidth="1"/>
    <col min="4357" max="4357" width="20.140625" style="1064" bestFit="1" customWidth="1"/>
    <col min="4358" max="4358" width="12.85546875" style="1064" bestFit="1" customWidth="1"/>
    <col min="4359" max="4608" width="11.42578125" style="1064"/>
    <col min="4609" max="4609" width="38.85546875" style="1064" customWidth="1"/>
    <col min="4610" max="4610" width="6.28515625" style="1064" customWidth="1"/>
    <col min="4611" max="4611" width="21.7109375" style="1064" customWidth="1"/>
    <col min="4612" max="4612" width="2.42578125" style="1064" bestFit="1" customWidth="1"/>
    <col min="4613" max="4613" width="20.140625" style="1064" bestFit="1" customWidth="1"/>
    <col min="4614" max="4614" width="12.85546875" style="1064" bestFit="1" customWidth="1"/>
    <col min="4615" max="4864" width="11.42578125" style="1064"/>
    <col min="4865" max="4865" width="38.85546875" style="1064" customWidth="1"/>
    <col min="4866" max="4866" width="6.28515625" style="1064" customWidth="1"/>
    <col min="4867" max="4867" width="21.7109375" style="1064" customWidth="1"/>
    <col min="4868" max="4868" width="2.42578125" style="1064" bestFit="1" customWidth="1"/>
    <col min="4869" max="4869" width="20.140625" style="1064" bestFit="1" customWidth="1"/>
    <col min="4870" max="4870" width="12.85546875" style="1064" bestFit="1" customWidth="1"/>
    <col min="4871" max="5120" width="11.42578125" style="1064"/>
    <col min="5121" max="5121" width="38.85546875" style="1064" customWidth="1"/>
    <col min="5122" max="5122" width="6.28515625" style="1064" customWidth="1"/>
    <col min="5123" max="5123" width="21.7109375" style="1064" customWidth="1"/>
    <col min="5124" max="5124" width="2.42578125" style="1064" bestFit="1" customWidth="1"/>
    <col min="5125" max="5125" width="20.140625" style="1064" bestFit="1" customWidth="1"/>
    <col min="5126" max="5126" width="12.85546875" style="1064" bestFit="1" customWidth="1"/>
    <col min="5127" max="5376" width="11.42578125" style="1064"/>
    <col min="5377" max="5377" width="38.85546875" style="1064" customWidth="1"/>
    <col min="5378" max="5378" width="6.28515625" style="1064" customWidth="1"/>
    <col min="5379" max="5379" width="21.7109375" style="1064" customWidth="1"/>
    <col min="5380" max="5380" width="2.42578125" style="1064" bestFit="1" customWidth="1"/>
    <col min="5381" max="5381" width="20.140625" style="1064" bestFit="1" customWidth="1"/>
    <col min="5382" max="5382" width="12.85546875" style="1064" bestFit="1" customWidth="1"/>
    <col min="5383" max="5632" width="11.42578125" style="1064"/>
    <col min="5633" max="5633" width="38.85546875" style="1064" customWidth="1"/>
    <col min="5634" max="5634" width="6.28515625" style="1064" customWidth="1"/>
    <col min="5635" max="5635" width="21.7109375" style="1064" customWidth="1"/>
    <col min="5636" max="5636" width="2.42578125" style="1064" bestFit="1" customWidth="1"/>
    <col min="5637" max="5637" width="20.140625" style="1064" bestFit="1" customWidth="1"/>
    <col min="5638" max="5638" width="12.85546875" style="1064" bestFit="1" customWidth="1"/>
    <col min="5639" max="5888" width="11.42578125" style="1064"/>
    <col min="5889" max="5889" width="38.85546875" style="1064" customWidth="1"/>
    <col min="5890" max="5890" width="6.28515625" style="1064" customWidth="1"/>
    <col min="5891" max="5891" width="21.7109375" style="1064" customWidth="1"/>
    <col min="5892" max="5892" width="2.42578125" style="1064" bestFit="1" customWidth="1"/>
    <col min="5893" max="5893" width="20.140625" style="1064" bestFit="1" customWidth="1"/>
    <col min="5894" max="5894" width="12.85546875" style="1064" bestFit="1" customWidth="1"/>
    <col min="5895" max="6144" width="11.42578125" style="1064"/>
    <col min="6145" max="6145" width="38.85546875" style="1064" customWidth="1"/>
    <col min="6146" max="6146" width="6.28515625" style="1064" customWidth="1"/>
    <col min="6147" max="6147" width="21.7109375" style="1064" customWidth="1"/>
    <col min="6148" max="6148" width="2.42578125" style="1064" bestFit="1" customWidth="1"/>
    <col min="6149" max="6149" width="20.140625" style="1064" bestFit="1" customWidth="1"/>
    <col min="6150" max="6150" width="12.85546875" style="1064" bestFit="1" customWidth="1"/>
    <col min="6151" max="6400" width="11.42578125" style="1064"/>
    <col min="6401" max="6401" width="38.85546875" style="1064" customWidth="1"/>
    <col min="6402" max="6402" width="6.28515625" style="1064" customWidth="1"/>
    <col min="6403" max="6403" width="21.7109375" style="1064" customWidth="1"/>
    <col min="6404" max="6404" width="2.42578125" style="1064" bestFit="1" customWidth="1"/>
    <col min="6405" max="6405" width="20.140625" style="1064" bestFit="1" customWidth="1"/>
    <col min="6406" max="6406" width="12.85546875" style="1064" bestFit="1" customWidth="1"/>
    <col min="6407" max="6656" width="11.42578125" style="1064"/>
    <col min="6657" max="6657" width="38.85546875" style="1064" customWidth="1"/>
    <col min="6658" max="6658" width="6.28515625" style="1064" customWidth="1"/>
    <col min="6659" max="6659" width="21.7109375" style="1064" customWidth="1"/>
    <col min="6660" max="6660" width="2.42578125" style="1064" bestFit="1" customWidth="1"/>
    <col min="6661" max="6661" width="20.140625" style="1064" bestFit="1" customWidth="1"/>
    <col min="6662" max="6662" width="12.85546875" style="1064" bestFit="1" customWidth="1"/>
    <col min="6663" max="6912" width="11.42578125" style="1064"/>
    <col min="6913" max="6913" width="38.85546875" style="1064" customWidth="1"/>
    <col min="6914" max="6914" width="6.28515625" style="1064" customWidth="1"/>
    <col min="6915" max="6915" width="21.7109375" style="1064" customWidth="1"/>
    <col min="6916" max="6916" width="2.42578125" style="1064" bestFit="1" customWidth="1"/>
    <col min="6917" max="6917" width="20.140625" style="1064" bestFit="1" customWidth="1"/>
    <col min="6918" max="6918" width="12.85546875" style="1064" bestFit="1" customWidth="1"/>
    <col min="6919" max="7168" width="11.42578125" style="1064"/>
    <col min="7169" max="7169" width="38.85546875" style="1064" customWidth="1"/>
    <col min="7170" max="7170" width="6.28515625" style="1064" customWidth="1"/>
    <col min="7171" max="7171" width="21.7109375" style="1064" customWidth="1"/>
    <col min="7172" max="7172" width="2.42578125" style="1064" bestFit="1" customWidth="1"/>
    <col min="7173" max="7173" width="20.140625" style="1064" bestFit="1" customWidth="1"/>
    <col min="7174" max="7174" width="12.85546875" style="1064" bestFit="1" customWidth="1"/>
    <col min="7175" max="7424" width="11.42578125" style="1064"/>
    <col min="7425" max="7425" width="38.85546875" style="1064" customWidth="1"/>
    <col min="7426" max="7426" width="6.28515625" style="1064" customWidth="1"/>
    <col min="7427" max="7427" width="21.7109375" style="1064" customWidth="1"/>
    <col min="7428" max="7428" width="2.42578125" style="1064" bestFit="1" customWidth="1"/>
    <col min="7429" max="7429" width="20.140625" style="1064" bestFit="1" customWidth="1"/>
    <col min="7430" max="7430" width="12.85546875" style="1064" bestFit="1" customWidth="1"/>
    <col min="7431" max="7680" width="11.42578125" style="1064"/>
    <col min="7681" max="7681" width="38.85546875" style="1064" customWidth="1"/>
    <col min="7682" max="7682" width="6.28515625" style="1064" customWidth="1"/>
    <col min="7683" max="7683" width="21.7109375" style="1064" customWidth="1"/>
    <col min="7684" max="7684" width="2.42578125" style="1064" bestFit="1" customWidth="1"/>
    <col min="7685" max="7685" width="20.140625" style="1064" bestFit="1" customWidth="1"/>
    <col min="7686" max="7686" width="12.85546875" style="1064" bestFit="1" customWidth="1"/>
    <col min="7687" max="7936" width="11.42578125" style="1064"/>
    <col min="7937" max="7937" width="38.85546875" style="1064" customWidth="1"/>
    <col min="7938" max="7938" width="6.28515625" style="1064" customWidth="1"/>
    <col min="7939" max="7939" width="21.7109375" style="1064" customWidth="1"/>
    <col min="7940" max="7940" width="2.42578125" style="1064" bestFit="1" customWidth="1"/>
    <col min="7941" max="7941" width="20.140625" style="1064" bestFit="1" customWidth="1"/>
    <col min="7942" max="7942" width="12.85546875" style="1064" bestFit="1" customWidth="1"/>
    <col min="7943" max="8192" width="11.42578125" style="1064"/>
    <col min="8193" max="8193" width="38.85546875" style="1064" customWidth="1"/>
    <col min="8194" max="8194" width="6.28515625" style="1064" customWidth="1"/>
    <col min="8195" max="8195" width="21.7109375" style="1064" customWidth="1"/>
    <col min="8196" max="8196" width="2.42578125" style="1064" bestFit="1" customWidth="1"/>
    <col min="8197" max="8197" width="20.140625" style="1064" bestFit="1" customWidth="1"/>
    <col min="8198" max="8198" width="12.85546875" style="1064" bestFit="1" customWidth="1"/>
    <col min="8199" max="8448" width="11.42578125" style="1064"/>
    <col min="8449" max="8449" width="38.85546875" style="1064" customWidth="1"/>
    <col min="8450" max="8450" width="6.28515625" style="1064" customWidth="1"/>
    <col min="8451" max="8451" width="21.7109375" style="1064" customWidth="1"/>
    <col min="8452" max="8452" width="2.42578125" style="1064" bestFit="1" customWidth="1"/>
    <col min="8453" max="8453" width="20.140625" style="1064" bestFit="1" customWidth="1"/>
    <col min="8454" max="8454" width="12.85546875" style="1064" bestFit="1" customWidth="1"/>
    <col min="8455" max="8704" width="11.42578125" style="1064"/>
    <col min="8705" max="8705" width="38.85546875" style="1064" customWidth="1"/>
    <col min="8706" max="8706" width="6.28515625" style="1064" customWidth="1"/>
    <col min="8707" max="8707" width="21.7109375" style="1064" customWidth="1"/>
    <col min="8708" max="8708" width="2.42578125" style="1064" bestFit="1" customWidth="1"/>
    <col min="8709" max="8709" width="20.140625" style="1064" bestFit="1" customWidth="1"/>
    <col min="8710" max="8710" width="12.85546875" style="1064" bestFit="1" customWidth="1"/>
    <col min="8711" max="8960" width="11.42578125" style="1064"/>
    <col min="8961" max="8961" width="38.85546875" style="1064" customWidth="1"/>
    <col min="8962" max="8962" width="6.28515625" style="1064" customWidth="1"/>
    <col min="8963" max="8963" width="21.7109375" style="1064" customWidth="1"/>
    <col min="8964" max="8964" width="2.42578125" style="1064" bestFit="1" customWidth="1"/>
    <col min="8965" max="8965" width="20.140625" style="1064" bestFit="1" customWidth="1"/>
    <col min="8966" max="8966" width="12.85546875" style="1064" bestFit="1" customWidth="1"/>
    <col min="8967" max="9216" width="11.42578125" style="1064"/>
    <col min="9217" max="9217" width="38.85546875" style="1064" customWidth="1"/>
    <col min="9218" max="9218" width="6.28515625" style="1064" customWidth="1"/>
    <col min="9219" max="9219" width="21.7109375" style="1064" customWidth="1"/>
    <col min="9220" max="9220" width="2.42578125" style="1064" bestFit="1" customWidth="1"/>
    <col min="9221" max="9221" width="20.140625" style="1064" bestFit="1" customWidth="1"/>
    <col min="9222" max="9222" width="12.85546875" style="1064" bestFit="1" customWidth="1"/>
    <col min="9223" max="9472" width="11.42578125" style="1064"/>
    <col min="9473" max="9473" width="38.85546875" style="1064" customWidth="1"/>
    <col min="9474" max="9474" width="6.28515625" style="1064" customWidth="1"/>
    <col min="9475" max="9475" width="21.7109375" style="1064" customWidth="1"/>
    <col min="9476" max="9476" width="2.42578125" style="1064" bestFit="1" customWidth="1"/>
    <col min="9477" max="9477" width="20.140625" style="1064" bestFit="1" customWidth="1"/>
    <col min="9478" max="9478" width="12.85546875" style="1064" bestFit="1" customWidth="1"/>
    <col min="9479" max="9728" width="11.42578125" style="1064"/>
    <col min="9729" max="9729" width="38.85546875" style="1064" customWidth="1"/>
    <col min="9730" max="9730" width="6.28515625" style="1064" customWidth="1"/>
    <col min="9731" max="9731" width="21.7109375" style="1064" customWidth="1"/>
    <col min="9732" max="9732" width="2.42578125" style="1064" bestFit="1" customWidth="1"/>
    <col min="9733" max="9733" width="20.140625" style="1064" bestFit="1" customWidth="1"/>
    <col min="9734" max="9734" width="12.85546875" style="1064" bestFit="1" customWidth="1"/>
    <col min="9735" max="9984" width="11.42578125" style="1064"/>
    <col min="9985" max="9985" width="38.85546875" style="1064" customWidth="1"/>
    <col min="9986" max="9986" width="6.28515625" style="1064" customWidth="1"/>
    <col min="9987" max="9987" width="21.7109375" style="1064" customWidth="1"/>
    <col min="9988" max="9988" width="2.42578125" style="1064" bestFit="1" customWidth="1"/>
    <col min="9989" max="9989" width="20.140625" style="1064" bestFit="1" customWidth="1"/>
    <col min="9990" max="9990" width="12.85546875" style="1064" bestFit="1" customWidth="1"/>
    <col min="9991" max="10240" width="11.42578125" style="1064"/>
    <col min="10241" max="10241" width="38.85546875" style="1064" customWidth="1"/>
    <col min="10242" max="10242" width="6.28515625" style="1064" customWidth="1"/>
    <col min="10243" max="10243" width="21.7109375" style="1064" customWidth="1"/>
    <col min="10244" max="10244" width="2.42578125" style="1064" bestFit="1" customWidth="1"/>
    <col min="10245" max="10245" width="20.140625" style="1064" bestFit="1" customWidth="1"/>
    <col min="10246" max="10246" width="12.85546875" style="1064" bestFit="1" customWidth="1"/>
    <col min="10247" max="10496" width="11.42578125" style="1064"/>
    <col min="10497" max="10497" width="38.85546875" style="1064" customWidth="1"/>
    <col min="10498" max="10498" width="6.28515625" style="1064" customWidth="1"/>
    <col min="10499" max="10499" width="21.7109375" style="1064" customWidth="1"/>
    <col min="10500" max="10500" width="2.42578125" style="1064" bestFit="1" customWidth="1"/>
    <col min="10501" max="10501" width="20.140625" style="1064" bestFit="1" customWidth="1"/>
    <col min="10502" max="10502" width="12.85546875" style="1064" bestFit="1" customWidth="1"/>
    <col min="10503" max="10752" width="11.42578125" style="1064"/>
    <col min="10753" max="10753" width="38.85546875" style="1064" customWidth="1"/>
    <col min="10754" max="10754" width="6.28515625" style="1064" customWidth="1"/>
    <col min="10755" max="10755" width="21.7109375" style="1064" customWidth="1"/>
    <col min="10756" max="10756" width="2.42578125" style="1064" bestFit="1" customWidth="1"/>
    <col min="10757" max="10757" width="20.140625" style="1064" bestFit="1" customWidth="1"/>
    <col min="10758" max="10758" width="12.85546875" style="1064" bestFit="1" customWidth="1"/>
    <col min="10759" max="11008" width="11.42578125" style="1064"/>
    <col min="11009" max="11009" width="38.85546875" style="1064" customWidth="1"/>
    <col min="11010" max="11010" width="6.28515625" style="1064" customWidth="1"/>
    <col min="11011" max="11011" width="21.7109375" style="1064" customWidth="1"/>
    <col min="11012" max="11012" width="2.42578125" style="1064" bestFit="1" customWidth="1"/>
    <col min="11013" max="11013" width="20.140625" style="1064" bestFit="1" customWidth="1"/>
    <col min="11014" max="11014" width="12.85546875" style="1064" bestFit="1" customWidth="1"/>
    <col min="11015" max="11264" width="11.42578125" style="1064"/>
    <col min="11265" max="11265" width="38.85546875" style="1064" customWidth="1"/>
    <col min="11266" max="11266" width="6.28515625" style="1064" customWidth="1"/>
    <col min="11267" max="11267" width="21.7109375" style="1064" customWidth="1"/>
    <col min="11268" max="11268" width="2.42578125" style="1064" bestFit="1" customWidth="1"/>
    <col min="11269" max="11269" width="20.140625" style="1064" bestFit="1" customWidth="1"/>
    <col min="11270" max="11270" width="12.85546875" style="1064" bestFit="1" customWidth="1"/>
    <col min="11271" max="11520" width="11.42578125" style="1064"/>
    <col min="11521" max="11521" width="38.85546875" style="1064" customWidth="1"/>
    <col min="11522" max="11522" width="6.28515625" style="1064" customWidth="1"/>
    <col min="11523" max="11523" width="21.7109375" style="1064" customWidth="1"/>
    <col min="11524" max="11524" width="2.42578125" style="1064" bestFit="1" customWidth="1"/>
    <col min="11525" max="11525" width="20.140625" style="1064" bestFit="1" customWidth="1"/>
    <col min="11526" max="11526" width="12.85546875" style="1064" bestFit="1" customWidth="1"/>
    <col min="11527" max="11776" width="11.42578125" style="1064"/>
    <col min="11777" max="11777" width="38.85546875" style="1064" customWidth="1"/>
    <col min="11778" max="11778" width="6.28515625" style="1064" customWidth="1"/>
    <col min="11779" max="11779" width="21.7109375" style="1064" customWidth="1"/>
    <col min="11780" max="11780" width="2.42578125" style="1064" bestFit="1" customWidth="1"/>
    <col min="11781" max="11781" width="20.140625" style="1064" bestFit="1" customWidth="1"/>
    <col min="11782" max="11782" width="12.85546875" style="1064" bestFit="1" customWidth="1"/>
    <col min="11783" max="12032" width="11.42578125" style="1064"/>
    <col min="12033" max="12033" width="38.85546875" style="1064" customWidth="1"/>
    <col min="12034" max="12034" width="6.28515625" style="1064" customWidth="1"/>
    <col min="12035" max="12035" width="21.7109375" style="1064" customWidth="1"/>
    <col min="12036" max="12036" width="2.42578125" style="1064" bestFit="1" customWidth="1"/>
    <col min="12037" max="12037" width="20.140625" style="1064" bestFit="1" customWidth="1"/>
    <col min="12038" max="12038" width="12.85546875" style="1064" bestFit="1" customWidth="1"/>
    <col min="12039" max="12288" width="11.42578125" style="1064"/>
    <col min="12289" max="12289" width="38.85546875" style="1064" customWidth="1"/>
    <col min="12290" max="12290" width="6.28515625" style="1064" customWidth="1"/>
    <col min="12291" max="12291" width="21.7109375" style="1064" customWidth="1"/>
    <col min="12292" max="12292" width="2.42578125" style="1064" bestFit="1" customWidth="1"/>
    <col min="12293" max="12293" width="20.140625" style="1064" bestFit="1" customWidth="1"/>
    <col min="12294" max="12294" width="12.85546875" style="1064" bestFit="1" customWidth="1"/>
    <col min="12295" max="12544" width="11.42578125" style="1064"/>
    <col min="12545" max="12545" width="38.85546875" style="1064" customWidth="1"/>
    <col min="12546" max="12546" width="6.28515625" style="1064" customWidth="1"/>
    <col min="12547" max="12547" width="21.7109375" style="1064" customWidth="1"/>
    <col min="12548" max="12548" width="2.42578125" style="1064" bestFit="1" customWidth="1"/>
    <col min="12549" max="12549" width="20.140625" style="1064" bestFit="1" customWidth="1"/>
    <col min="12550" max="12550" width="12.85546875" style="1064" bestFit="1" customWidth="1"/>
    <col min="12551" max="12800" width="11.42578125" style="1064"/>
    <col min="12801" max="12801" width="38.85546875" style="1064" customWidth="1"/>
    <col min="12802" max="12802" width="6.28515625" style="1064" customWidth="1"/>
    <col min="12803" max="12803" width="21.7109375" style="1064" customWidth="1"/>
    <col min="12804" max="12804" width="2.42578125" style="1064" bestFit="1" customWidth="1"/>
    <col min="12805" max="12805" width="20.140625" style="1064" bestFit="1" customWidth="1"/>
    <col min="12806" max="12806" width="12.85546875" style="1064" bestFit="1" customWidth="1"/>
    <col min="12807" max="13056" width="11.42578125" style="1064"/>
    <col min="13057" max="13057" width="38.85546875" style="1064" customWidth="1"/>
    <col min="13058" max="13058" width="6.28515625" style="1064" customWidth="1"/>
    <col min="13059" max="13059" width="21.7109375" style="1064" customWidth="1"/>
    <col min="13060" max="13060" width="2.42578125" style="1064" bestFit="1" customWidth="1"/>
    <col min="13061" max="13061" width="20.140625" style="1064" bestFit="1" customWidth="1"/>
    <col min="13062" max="13062" width="12.85546875" style="1064" bestFit="1" customWidth="1"/>
    <col min="13063" max="13312" width="11.42578125" style="1064"/>
    <col min="13313" max="13313" width="38.85546875" style="1064" customWidth="1"/>
    <col min="13314" max="13314" width="6.28515625" style="1064" customWidth="1"/>
    <col min="13315" max="13315" width="21.7109375" style="1064" customWidth="1"/>
    <col min="13316" max="13316" width="2.42578125" style="1064" bestFit="1" customWidth="1"/>
    <col min="13317" max="13317" width="20.140625" style="1064" bestFit="1" customWidth="1"/>
    <col min="13318" max="13318" width="12.85546875" style="1064" bestFit="1" customWidth="1"/>
    <col min="13319" max="13568" width="11.42578125" style="1064"/>
    <col min="13569" max="13569" width="38.85546875" style="1064" customWidth="1"/>
    <col min="13570" max="13570" width="6.28515625" style="1064" customWidth="1"/>
    <col min="13571" max="13571" width="21.7109375" style="1064" customWidth="1"/>
    <col min="13572" max="13572" width="2.42578125" style="1064" bestFit="1" customWidth="1"/>
    <col min="13573" max="13573" width="20.140625" style="1064" bestFit="1" customWidth="1"/>
    <col min="13574" max="13574" width="12.85546875" style="1064" bestFit="1" customWidth="1"/>
    <col min="13575" max="13824" width="11.42578125" style="1064"/>
    <col min="13825" max="13825" width="38.85546875" style="1064" customWidth="1"/>
    <col min="13826" max="13826" width="6.28515625" style="1064" customWidth="1"/>
    <col min="13827" max="13827" width="21.7109375" style="1064" customWidth="1"/>
    <col min="13828" max="13828" width="2.42578125" style="1064" bestFit="1" customWidth="1"/>
    <col min="13829" max="13829" width="20.140625" style="1064" bestFit="1" customWidth="1"/>
    <col min="13830" max="13830" width="12.85546875" style="1064" bestFit="1" customWidth="1"/>
    <col min="13831" max="14080" width="11.42578125" style="1064"/>
    <col min="14081" max="14081" width="38.85546875" style="1064" customWidth="1"/>
    <col min="14082" max="14082" width="6.28515625" style="1064" customWidth="1"/>
    <col min="14083" max="14083" width="21.7109375" style="1064" customWidth="1"/>
    <col min="14084" max="14084" width="2.42578125" style="1064" bestFit="1" customWidth="1"/>
    <col min="14085" max="14085" width="20.140625" style="1064" bestFit="1" customWidth="1"/>
    <col min="14086" max="14086" width="12.85546875" style="1064" bestFit="1" customWidth="1"/>
    <col min="14087" max="14336" width="11.42578125" style="1064"/>
    <col min="14337" max="14337" width="38.85546875" style="1064" customWidth="1"/>
    <col min="14338" max="14338" width="6.28515625" style="1064" customWidth="1"/>
    <col min="14339" max="14339" width="21.7109375" style="1064" customWidth="1"/>
    <col min="14340" max="14340" width="2.42578125" style="1064" bestFit="1" customWidth="1"/>
    <col min="14341" max="14341" width="20.140625" style="1064" bestFit="1" customWidth="1"/>
    <col min="14342" max="14342" width="12.85546875" style="1064" bestFit="1" customWidth="1"/>
    <col min="14343" max="14592" width="11.42578125" style="1064"/>
    <col min="14593" max="14593" width="38.85546875" style="1064" customWidth="1"/>
    <col min="14594" max="14594" width="6.28515625" style="1064" customWidth="1"/>
    <col min="14595" max="14595" width="21.7109375" style="1064" customWidth="1"/>
    <col min="14596" max="14596" width="2.42578125" style="1064" bestFit="1" customWidth="1"/>
    <col min="14597" max="14597" width="20.140625" style="1064" bestFit="1" customWidth="1"/>
    <col min="14598" max="14598" width="12.85546875" style="1064" bestFit="1" customWidth="1"/>
    <col min="14599" max="14848" width="11.42578125" style="1064"/>
    <col min="14849" max="14849" width="38.85546875" style="1064" customWidth="1"/>
    <col min="14850" max="14850" width="6.28515625" style="1064" customWidth="1"/>
    <col min="14851" max="14851" width="21.7109375" style="1064" customWidth="1"/>
    <col min="14852" max="14852" width="2.42578125" style="1064" bestFit="1" customWidth="1"/>
    <col min="14853" max="14853" width="20.140625" style="1064" bestFit="1" customWidth="1"/>
    <col min="14854" max="14854" width="12.85546875" style="1064" bestFit="1" customWidth="1"/>
    <col min="14855" max="15104" width="11.42578125" style="1064"/>
    <col min="15105" max="15105" width="38.85546875" style="1064" customWidth="1"/>
    <col min="15106" max="15106" width="6.28515625" style="1064" customWidth="1"/>
    <col min="15107" max="15107" width="21.7109375" style="1064" customWidth="1"/>
    <col min="15108" max="15108" width="2.42578125" style="1064" bestFit="1" customWidth="1"/>
    <col min="15109" max="15109" width="20.140625" style="1064" bestFit="1" customWidth="1"/>
    <col min="15110" max="15110" width="12.85546875" style="1064" bestFit="1" customWidth="1"/>
    <col min="15111" max="15360" width="11.42578125" style="1064"/>
    <col min="15361" max="15361" width="38.85546875" style="1064" customWidth="1"/>
    <col min="15362" max="15362" width="6.28515625" style="1064" customWidth="1"/>
    <col min="15363" max="15363" width="21.7109375" style="1064" customWidth="1"/>
    <col min="15364" max="15364" width="2.42578125" style="1064" bestFit="1" customWidth="1"/>
    <col min="15365" max="15365" width="20.140625" style="1064" bestFit="1" customWidth="1"/>
    <col min="15366" max="15366" width="12.85546875" style="1064" bestFit="1" customWidth="1"/>
    <col min="15367" max="15616" width="11.42578125" style="1064"/>
    <col min="15617" max="15617" width="38.85546875" style="1064" customWidth="1"/>
    <col min="15618" max="15618" width="6.28515625" style="1064" customWidth="1"/>
    <col min="15619" max="15619" width="21.7109375" style="1064" customWidth="1"/>
    <col min="15620" max="15620" width="2.42578125" style="1064" bestFit="1" customWidth="1"/>
    <col min="15621" max="15621" width="20.140625" style="1064" bestFit="1" customWidth="1"/>
    <col min="15622" max="15622" width="12.85546875" style="1064" bestFit="1" customWidth="1"/>
    <col min="15623" max="15872" width="11.42578125" style="1064"/>
    <col min="15873" max="15873" width="38.85546875" style="1064" customWidth="1"/>
    <col min="15874" max="15874" width="6.28515625" style="1064" customWidth="1"/>
    <col min="15875" max="15875" width="21.7109375" style="1064" customWidth="1"/>
    <col min="15876" max="15876" width="2.42578125" style="1064" bestFit="1" customWidth="1"/>
    <col min="15877" max="15877" width="20.140625" style="1064" bestFit="1" customWidth="1"/>
    <col min="15878" max="15878" width="12.85546875" style="1064" bestFit="1" customWidth="1"/>
    <col min="15879" max="16128" width="11.42578125" style="1064"/>
    <col min="16129" max="16129" width="38.85546875" style="1064" customWidth="1"/>
    <col min="16130" max="16130" width="6.28515625" style="1064" customWidth="1"/>
    <col min="16131" max="16131" width="21.7109375" style="1064" customWidth="1"/>
    <col min="16132" max="16132" width="2.42578125" style="1064" bestFit="1" customWidth="1"/>
    <col min="16133" max="16133" width="20.140625" style="1064" bestFit="1" customWidth="1"/>
    <col min="16134" max="16134" width="12.85546875" style="1064" bestFit="1" customWidth="1"/>
    <col min="16135" max="16384" width="11.42578125" style="1064"/>
  </cols>
  <sheetData>
    <row r="3" spans="1:6" ht="15.75">
      <c r="A3" s="1822" t="s">
        <v>99</v>
      </c>
      <c r="B3" s="1822"/>
      <c r="C3" s="1822"/>
      <c r="D3" s="1822"/>
      <c r="E3" s="1822"/>
      <c r="F3" s="1822"/>
    </row>
    <row r="4" spans="1:6" ht="15.75">
      <c r="A4" s="1822" t="s">
        <v>8465</v>
      </c>
      <c r="B4" s="1822"/>
      <c r="C4" s="1822"/>
      <c r="D4" s="1822"/>
      <c r="E4" s="1822"/>
      <c r="F4" s="1822"/>
    </row>
    <row r="5" spans="1:6" ht="15">
      <c r="A5" s="1823" t="s">
        <v>3568</v>
      </c>
      <c r="B5" s="1823"/>
      <c r="C5" s="1823"/>
      <c r="D5" s="1823"/>
      <c r="E5" s="1823"/>
      <c r="F5" s="1823"/>
    </row>
    <row r="6" spans="1:6" ht="15">
      <c r="A6" s="1823" t="s">
        <v>3569</v>
      </c>
      <c r="B6" s="1823"/>
      <c r="C6" s="1823"/>
      <c r="D6" s="1823"/>
      <c r="E6" s="1823"/>
      <c r="F6" s="1823"/>
    </row>
    <row r="7" spans="1:6" ht="15.75">
      <c r="A7" s="1822" t="s">
        <v>3905</v>
      </c>
      <c r="B7" s="1822"/>
      <c r="C7" s="1822"/>
      <c r="D7" s="1822"/>
      <c r="E7" s="1822"/>
      <c r="F7" s="1822"/>
    </row>
    <row r="8" spans="1:6" ht="15.75">
      <c r="A8" s="1066"/>
      <c r="B8" s="1066"/>
      <c r="C8" s="1067"/>
      <c r="D8" s="1068"/>
      <c r="E8" s="1069"/>
      <c r="F8" s="1069"/>
    </row>
    <row r="9" spans="1:6" ht="15">
      <c r="A9" s="1821" t="s">
        <v>517</v>
      </c>
      <c r="B9" s="1821"/>
      <c r="C9" s="1821"/>
      <c r="D9" s="1821"/>
      <c r="E9" s="1821"/>
      <c r="F9" s="1821"/>
    </row>
    <row r="10" spans="1:6" ht="15">
      <c r="A10" s="1034"/>
      <c r="B10" s="1034"/>
      <c r="C10" s="1034"/>
      <c r="D10" s="1034"/>
      <c r="E10" s="1034"/>
      <c r="F10" s="1035"/>
    </row>
    <row r="11" spans="1:6" ht="15">
      <c r="A11" s="1029"/>
      <c r="B11" s="1029"/>
      <c r="C11" s="1030"/>
      <c r="D11" s="1031"/>
      <c r="E11" s="1032"/>
      <c r="F11" s="1033"/>
    </row>
    <row r="12" spans="1:6">
      <c r="A12" s="1030" t="s">
        <v>3570</v>
      </c>
      <c r="B12" s="1030"/>
      <c r="C12" s="1030"/>
      <c r="D12" s="1031" t="s">
        <v>159</v>
      </c>
      <c r="E12" s="1070">
        <v>48253310345.657158</v>
      </c>
      <c r="F12" s="1036"/>
    </row>
    <row r="13" spans="1:6">
      <c r="A13" s="1030"/>
      <c r="B13" s="1030"/>
      <c r="C13" s="1030"/>
      <c r="D13" s="1031"/>
      <c r="E13" s="1071"/>
      <c r="F13" s="1036"/>
    </row>
    <row r="14" spans="1:6" ht="15" thickBot="1">
      <c r="A14" s="1030" t="s">
        <v>3571</v>
      </c>
      <c r="B14" s="1030"/>
      <c r="C14" s="1030"/>
      <c r="D14" s="1031" t="s">
        <v>159</v>
      </c>
      <c r="E14" s="1072">
        <v>28941516265.970001</v>
      </c>
      <c r="F14" s="1036"/>
    </row>
    <row r="15" spans="1:6">
      <c r="A15" s="1030"/>
      <c r="B15" s="1030"/>
      <c r="C15" s="1030"/>
      <c r="D15" s="1031"/>
      <c r="E15" s="1071"/>
      <c r="F15" s="1036"/>
    </row>
    <row r="16" spans="1:6" ht="17.25">
      <c r="A16" s="1029" t="s">
        <v>8466</v>
      </c>
      <c r="B16" s="1030"/>
      <c r="C16" s="1030"/>
      <c r="D16" s="1031" t="s">
        <v>159</v>
      </c>
      <c r="E16" s="1073">
        <f>E12-E14</f>
        <v>19311794079.687157</v>
      </c>
      <c r="F16" s="1037" t="s">
        <v>3144</v>
      </c>
    </row>
    <row r="17" spans="1:6">
      <c r="A17" s="1030"/>
      <c r="B17" s="1030"/>
      <c r="C17" s="1030"/>
      <c r="D17" s="1031"/>
      <c r="E17" s="1071"/>
      <c r="F17" s="1036"/>
    </row>
    <row r="18" spans="1:6">
      <c r="A18" s="1030"/>
      <c r="B18" s="1030"/>
      <c r="C18" s="1030"/>
      <c r="D18" s="1031"/>
      <c r="E18" s="1032"/>
      <c r="F18" s="1036"/>
    </row>
    <row r="19" spans="1:6" ht="15">
      <c r="A19" s="1821" t="s">
        <v>518</v>
      </c>
      <c r="B19" s="1821"/>
      <c r="C19" s="1821"/>
      <c r="D19" s="1821"/>
      <c r="E19" s="1821"/>
      <c r="F19" s="1821"/>
    </row>
    <row r="20" spans="1:6" ht="15">
      <c r="A20" s="1034"/>
      <c r="B20" s="1034"/>
      <c r="C20" s="1034"/>
      <c r="D20" s="1034"/>
      <c r="E20" s="1034"/>
      <c r="F20" s="1035"/>
    </row>
    <row r="21" spans="1:6" ht="15">
      <c r="A21" s="1034"/>
      <c r="B21" s="1034"/>
      <c r="C21" s="1034"/>
      <c r="D21" s="1034"/>
      <c r="E21" s="1034"/>
      <c r="F21" s="1035"/>
    </row>
    <row r="22" spans="1:6" ht="15">
      <c r="A22" s="1029" t="s">
        <v>8467</v>
      </c>
      <c r="B22" s="1030"/>
      <c r="C22" s="1030"/>
      <c r="D22" s="1031"/>
      <c r="E22" s="1032"/>
      <c r="F22" s="1074" t="s">
        <v>4395</v>
      </c>
    </row>
    <row r="23" spans="1:6" ht="15">
      <c r="A23" s="1029"/>
      <c r="B23" s="1030"/>
      <c r="C23" s="1030"/>
      <c r="D23" s="1031"/>
      <c r="E23" s="1032"/>
      <c r="F23" s="1033"/>
    </row>
    <row r="24" spans="1:6">
      <c r="A24" s="1030" t="s">
        <v>519</v>
      </c>
      <c r="B24" s="1030"/>
      <c r="C24" s="1030"/>
      <c r="D24" s="1038" t="s">
        <v>159</v>
      </c>
      <c r="E24" s="1070">
        <v>53399163608.979996</v>
      </c>
      <c r="F24" s="1033"/>
    </row>
    <row r="25" spans="1:6" ht="15" thickBot="1">
      <c r="A25" s="1030" t="s">
        <v>520</v>
      </c>
      <c r="B25" s="1030"/>
      <c r="C25" s="1030"/>
      <c r="D25" s="1031" t="s">
        <v>159</v>
      </c>
      <c r="E25" s="1072">
        <f>E12</f>
        <v>48253310345.657158</v>
      </c>
      <c r="F25" s="1075">
        <f>E25/E24</f>
        <v>0.90363419732556494</v>
      </c>
    </row>
    <row r="26" spans="1:6">
      <c r="A26" s="1030"/>
      <c r="B26" s="1030"/>
      <c r="C26" s="1030"/>
      <c r="D26" s="1031"/>
      <c r="E26" s="1032"/>
      <c r="F26" s="1033"/>
    </row>
    <row r="27" spans="1:6" ht="15">
      <c r="A27" s="1076" t="s">
        <v>521</v>
      </c>
      <c r="B27" s="1030"/>
      <c r="C27" s="1030"/>
      <c r="D27" s="1031" t="s">
        <v>159</v>
      </c>
      <c r="E27" s="1039">
        <f>E24-E25</f>
        <v>5145853263.3228378</v>
      </c>
      <c r="F27" s="1033"/>
    </row>
    <row r="28" spans="1:6">
      <c r="A28" s="1030"/>
      <c r="B28" s="1030"/>
      <c r="C28" s="1030"/>
      <c r="D28" s="1031"/>
      <c r="E28" s="1032"/>
      <c r="F28" s="1033"/>
    </row>
    <row r="29" spans="1:6">
      <c r="A29" s="1030"/>
      <c r="B29" s="1030"/>
      <c r="C29" s="1030"/>
      <c r="D29" s="1031"/>
      <c r="E29" s="1032"/>
      <c r="F29" s="1033"/>
    </row>
    <row r="30" spans="1:6" ht="15">
      <c r="A30" s="1077" t="s">
        <v>8468</v>
      </c>
      <c r="B30" s="1030"/>
      <c r="C30" s="1030"/>
      <c r="D30" s="1031"/>
      <c r="E30" s="1032"/>
      <c r="F30" s="1074" t="s">
        <v>4395</v>
      </c>
    </row>
    <row r="31" spans="1:6">
      <c r="A31" s="1030"/>
      <c r="B31" s="1030"/>
      <c r="C31" s="1030"/>
      <c r="D31" s="1031"/>
      <c r="E31" s="1032"/>
      <c r="F31" s="1036"/>
    </row>
    <row r="32" spans="1:6">
      <c r="A32" s="1030" t="s">
        <v>519</v>
      </c>
      <c r="B32" s="1030"/>
      <c r="C32" s="1030"/>
      <c r="D32" s="1038" t="s">
        <v>159</v>
      </c>
      <c r="E32" s="1070">
        <f>E24</f>
        <v>53399163608.979996</v>
      </c>
      <c r="F32" s="1036"/>
    </row>
    <row r="33" spans="1:6" ht="15" thickBot="1">
      <c r="A33" s="1030" t="s">
        <v>520</v>
      </c>
      <c r="B33" s="1030"/>
      <c r="C33" s="1030"/>
      <c r="D33" s="1031" t="s">
        <v>159</v>
      </c>
      <c r="E33" s="1072">
        <f>E14</f>
        <v>28941516265.970001</v>
      </c>
      <c r="F33" s="1075">
        <f>E33/E32</f>
        <v>0.54198444900554554</v>
      </c>
    </row>
    <row r="34" spans="1:6">
      <c r="A34" s="1030"/>
      <c r="B34" s="1030"/>
      <c r="C34" s="1030"/>
      <c r="D34" s="1031"/>
      <c r="E34" s="1032"/>
      <c r="F34" s="1036"/>
    </row>
    <row r="35" spans="1:6" ht="15">
      <c r="A35" s="1076" t="s">
        <v>3572</v>
      </c>
      <c r="B35" s="1030"/>
      <c r="C35" s="1030"/>
      <c r="D35" s="1031" t="s">
        <v>159</v>
      </c>
      <c r="E35" s="1039">
        <f>E32-E33</f>
        <v>24457647343.009995</v>
      </c>
      <c r="F35" s="1036"/>
    </row>
    <row r="36" spans="1:6">
      <c r="A36" s="1030"/>
      <c r="B36" s="1030"/>
      <c r="C36" s="1030"/>
      <c r="D36" s="1031"/>
      <c r="E36" s="1032"/>
      <c r="F36" s="1036"/>
    </row>
    <row r="37" spans="1:6">
      <c r="A37" s="1030"/>
      <c r="B37" s="1030"/>
      <c r="C37" s="1030"/>
      <c r="D37" s="1031"/>
      <c r="E37" s="1032"/>
      <c r="F37" s="1036"/>
    </row>
    <row r="38" spans="1:6" ht="15">
      <c r="A38" s="1078" t="s">
        <v>3605</v>
      </c>
      <c r="B38" s="1030"/>
      <c r="C38" s="1030"/>
      <c r="D38" s="1031" t="s">
        <v>159</v>
      </c>
      <c r="E38" s="1039">
        <f>E35-E27</f>
        <v>19311794079.687157</v>
      </c>
      <c r="F38" s="1036"/>
    </row>
    <row r="39" spans="1:6">
      <c r="A39" s="1030"/>
      <c r="B39" s="1030"/>
      <c r="C39" s="1030"/>
      <c r="D39" s="1031"/>
      <c r="E39" s="1032"/>
      <c r="F39" s="1036"/>
    </row>
    <row r="40" spans="1:6">
      <c r="A40" s="1030"/>
      <c r="B40" s="1030"/>
      <c r="C40" s="1030"/>
      <c r="D40" s="1031"/>
      <c r="E40" s="1032"/>
      <c r="F40" s="1036"/>
    </row>
    <row r="41" spans="1:6">
      <c r="A41" s="1030"/>
      <c r="B41" s="1030"/>
      <c r="C41" s="1030"/>
      <c r="D41" s="1031"/>
      <c r="E41" s="1032"/>
      <c r="F41" s="1036"/>
    </row>
    <row r="42" spans="1:6">
      <c r="A42" s="1078" t="s">
        <v>522</v>
      </c>
      <c r="B42" s="1041"/>
      <c r="C42" s="562"/>
      <c r="D42" s="1031" t="s">
        <v>159</v>
      </c>
      <c r="E42" s="1071">
        <v>5089825973.1999998</v>
      </c>
      <c r="F42" s="1036"/>
    </row>
    <row r="43" spans="1:6" ht="15">
      <c r="A43" s="1076"/>
      <c r="B43" s="1041"/>
      <c r="C43" s="562"/>
      <c r="D43" s="1031"/>
      <c r="E43" s="1071"/>
      <c r="F43" s="1036"/>
    </row>
    <row r="44" spans="1:6" ht="15.75" thickBot="1">
      <c r="A44" s="1076" t="s">
        <v>523</v>
      </c>
      <c r="B44" s="1041"/>
      <c r="C44" s="562"/>
      <c r="D44" s="1031" t="s">
        <v>159</v>
      </c>
      <c r="E44" s="1079">
        <f>E38-E42</f>
        <v>14221968106.487156</v>
      </c>
      <c r="F44" s="1036"/>
    </row>
    <row r="45" spans="1:6" ht="15" thickTop="1">
      <c r="A45" s="1030"/>
      <c r="B45" s="1030"/>
      <c r="C45" s="1030"/>
      <c r="D45" s="1031"/>
      <c r="E45" s="1032"/>
      <c r="F45" s="1036"/>
    </row>
    <row r="46" spans="1:6">
      <c r="A46" s="1030"/>
      <c r="B46" s="1030"/>
      <c r="C46" s="1030"/>
      <c r="D46" s="1031"/>
      <c r="E46" s="1032"/>
      <c r="F46" s="1036"/>
    </row>
    <row r="47" spans="1:6" ht="15">
      <c r="A47" s="1221" t="s">
        <v>16</v>
      </c>
    </row>
    <row r="48" spans="1:6" ht="42.75" customHeight="1">
      <c r="A48" s="1820" t="s">
        <v>8520</v>
      </c>
      <c r="B48" s="1820"/>
      <c r="C48" s="1820"/>
      <c r="D48" s="1820"/>
      <c r="E48" s="1820"/>
      <c r="F48" s="1820"/>
    </row>
  </sheetData>
  <mergeCells count="8">
    <mergeCell ref="A48:F48"/>
    <mergeCell ref="A9:F9"/>
    <mergeCell ref="A19:F19"/>
    <mergeCell ref="A3:F3"/>
    <mergeCell ref="A4:F4"/>
    <mergeCell ref="A5:F5"/>
    <mergeCell ref="A6:F6"/>
    <mergeCell ref="A7:F7"/>
  </mergeCells>
  <printOptions horizontalCentered="1"/>
  <pageMargins left="0.78740157480314965" right="0.98425196850393704" top="1.3779527559055118" bottom="0.98425196850393704" header="0.70866141732283472" footer="0.51181102362204722"/>
  <pageSetup scale="85" firstPageNumber="0" orientation="portrait" r:id="rId1"/>
  <headerFooter>
    <oddHeader>&amp;CUNIVERSIDAD DE COSTA RICA
VICERRECTORÍA DE ADMINISTRACIÓN
OFICINA DE ADMINISTRACIÓN FINANCIERA</oddHead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L47"/>
  <sheetViews>
    <sheetView workbookViewId="0">
      <selection activeCell="A45" sqref="A45:F45"/>
    </sheetView>
  </sheetViews>
  <sheetFormatPr baseColWidth="10" defaultColWidth="9.140625" defaultRowHeight="12.75"/>
  <cols>
    <col min="1" max="1" width="45.5703125" style="8" bestFit="1" customWidth="1"/>
    <col min="2" max="2" width="3.28515625" style="8" customWidth="1"/>
    <col min="3" max="3" width="19.42578125" style="9" customWidth="1"/>
    <col min="4" max="4" width="12.85546875" style="10" customWidth="1"/>
    <col min="5" max="5" width="3.42578125" style="8" customWidth="1"/>
    <col min="6" max="6" width="19.42578125" style="8" customWidth="1"/>
    <col min="7" max="1026" width="47.28515625" style="8" customWidth="1"/>
  </cols>
  <sheetData>
    <row r="1" spans="1:6" ht="15">
      <c r="A1" s="1682" t="s">
        <v>1</v>
      </c>
      <c r="B1" s="1682"/>
      <c r="C1" s="1682"/>
      <c r="D1" s="1682"/>
      <c r="E1" s="1682"/>
      <c r="F1" s="1682"/>
    </row>
    <row r="2" spans="1:6" ht="15">
      <c r="A2" s="1683" t="s">
        <v>3868</v>
      </c>
      <c r="B2" s="1683"/>
      <c r="C2" s="1683"/>
      <c r="D2" s="1683"/>
      <c r="E2" s="1683"/>
      <c r="F2" s="1683"/>
    </row>
    <row r="3" spans="1:6" ht="15">
      <c r="A3" s="1683" t="s">
        <v>3902</v>
      </c>
      <c r="B3" s="1683"/>
      <c r="C3" s="1683"/>
      <c r="D3" s="1683"/>
      <c r="E3" s="1683"/>
      <c r="F3" s="1683"/>
    </row>
    <row r="4" spans="1:6" ht="15">
      <c r="A4" s="1683" t="s">
        <v>3</v>
      </c>
      <c r="B4" s="1683"/>
      <c r="C4" s="1683"/>
      <c r="D4" s="1683"/>
      <c r="E4" s="1683"/>
      <c r="F4" s="1683"/>
    </row>
    <row r="5" spans="1:6">
      <c r="A5" s="12"/>
      <c r="B5" s="12"/>
      <c r="C5" s="12"/>
      <c r="D5" s="13"/>
      <c r="E5" s="12"/>
      <c r="F5" s="12"/>
    </row>
    <row r="6" spans="1:6" ht="15.75" thickBot="1">
      <c r="C6" s="14">
        <v>2018</v>
      </c>
      <c r="D6" s="232"/>
      <c r="E6" s="15"/>
      <c r="F6" s="5">
        <v>2017</v>
      </c>
    </row>
    <row r="7" spans="1:6" ht="15">
      <c r="C7" s="1400"/>
      <c r="D7" s="232"/>
      <c r="E7" s="15"/>
      <c r="F7" s="1399"/>
    </row>
    <row r="8" spans="1:6" ht="30">
      <c r="A8" s="11"/>
      <c r="B8" s="11"/>
      <c r="C8" s="11"/>
      <c r="D8" s="233" t="s">
        <v>26</v>
      </c>
      <c r="E8" s="15"/>
      <c r="F8" s="15"/>
    </row>
    <row r="9" spans="1:6" ht="15">
      <c r="A9" s="16" t="s">
        <v>161</v>
      </c>
      <c r="B9" s="16"/>
      <c r="C9" s="17"/>
      <c r="E9" s="19"/>
      <c r="F9" s="15"/>
    </row>
    <row r="10" spans="1:6" ht="14.25">
      <c r="A10" s="20" t="s">
        <v>27</v>
      </c>
      <c r="B10" s="20"/>
      <c r="C10" s="346">
        <v>385529892.37</v>
      </c>
      <c r="D10" s="22">
        <f t="shared" ref="D10:D24" si="0">C10/$C$26</f>
        <v>9.5218739055115116E-4</v>
      </c>
      <c r="E10" s="23"/>
      <c r="F10" s="103">
        <v>412193472.08999997</v>
      </c>
    </row>
    <row r="11" spans="1:6" ht="14.25">
      <c r="A11" s="20" t="s">
        <v>28</v>
      </c>
      <c r="B11" s="20"/>
      <c r="C11" s="346">
        <f>144781119.51+71578129.81</f>
        <v>216359249.31999999</v>
      </c>
      <c r="D11" s="22">
        <f t="shared" si="0"/>
        <v>5.3436725169393826E-4</v>
      </c>
      <c r="E11" s="23"/>
      <c r="F11" s="104">
        <v>716007848.92999995</v>
      </c>
    </row>
    <row r="12" spans="1:6" ht="14.25">
      <c r="A12" s="20" t="s">
        <v>29</v>
      </c>
      <c r="B12" s="20"/>
      <c r="C12" s="346">
        <v>0</v>
      </c>
      <c r="D12" s="22">
        <f t="shared" ref="D12" si="1">C12/$C$26</f>
        <v>0</v>
      </c>
      <c r="E12" s="23"/>
      <c r="F12" s="104">
        <v>1330000</v>
      </c>
    </row>
    <row r="13" spans="1:6" ht="14.25">
      <c r="A13" s="20" t="s">
        <v>30</v>
      </c>
      <c r="B13" s="20"/>
      <c r="C13" s="346">
        <v>5734075649.8599997</v>
      </c>
      <c r="D13" s="22">
        <f t="shared" si="0"/>
        <v>1.4162104257853787E-2</v>
      </c>
      <c r="E13" s="23"/>
      <c r="F13" s="24">
        <v>5563339582.0299997</v>
      </c>
    </row>
    <row r="14" spans="1:6" ht="14.25">
      <c r="A14" s="20" t="s">
        <v>31</v>
      </c>
      <c r="B14" s="20"/>
      <c r="C14" s="346">
        <v>8006186466.75</v>
      </c>
      <c r="D14" s="22">
        <f t="shared" si="0"/>
        <v>1.9773796924478993E-2</v>
      </c>
      <c r="E14" s="23"/>
      <c r="F14" s="104">
        <v>7424552736.8000002</v>
      </c>
    </row>
    <row r="15" spans="1:6" ht="14.25">
      <c r="A15" s="20" t="s">
        <v>32</v>
      </c>
      <c r="B15" s="20"/>
      <c r="C15" s="346">
        <f>7953813167.7+173050346.04</f>
        <v>8126863513.7399998</v>
      </c>
      <c r="D15" s="22">
        <f t="shared" si="0"/>
        <v>2.0071846867549422E-2</v>
      </c>
      <c r="E15" s="23"/>
      <c r="F15" s="104">
        <v>6745576512.0600004</v>
      </c>
    </row>
    <row r="16" spans="1:6" ht="14.25">
      <c r="A16" s="20" t="s">
        <v>33</v>
      </c>
      <c r="B16" s="20"/>
      <c r="C16" s="346">
        <v>414527531.5</v>
      </c>
      <c r="D16" s="22">
        <f t="shared" si="0"/>
        <v>1.0238061855701369E-3</v>
      </c>
      <c r="E16" s="23"/>
      <c r="F16" s="104">
        <v>401916355</v>
      </c>
    </row>
    <row r="17" spans="1:8" ht="14.25">
      <c r="A17" s="20" t="s">
        <v>34</v>
      </c>
      <c r="B17" s="20"/>
      <c r="C17" s="346">
        <v>546325210.88</v>
      </c>
      <c r="D17" s="22">
        <f t="shared" si="0"/>
        <v>1.3493220298489473E-3</v>
      </c>
      <c r="E17" s="23"/>
      <c r="F17" s="104">
        <v>716744243.60000002</v>
      </c>
    </row>
    <row r="18" spans="1:8" ht="14.25">
      <c r="A18" s="20" t="s">
        <v>35</v>
      </c>
      <c r="B18" s="20"/>
      <c r="C18" s="346">
        <v>283842123173.12</v>
      </c>
      <c r="D18" s="22">
        <f t="shared" si="0"/>
        <v>0.70103744467453044</v>
      </c>
      <c r="E18" s="23"/>
      <c r="F18" s="104">
        <v>278118402942.62</v>
      </c>
    </row>
    <row r="19" spans="1:8" ht="14.25">
      <c r="A19" s="20" t="s">
        <v>36</v>
      </c>
      <c r="B19" s="20"/>
      <c r="C19" s="346">
        <v>187147622.72</v>
      </c>
      <c r="D19" s="22">
        <f t="shared" si="0"/>
        <v>4.6221994727865812E-4</v>
      </c>
      <c r="E19" s="23"/>
      <c r="F19" s="104">
        <v>199936664.12</v>
      </c>
    </row>
    <row r="20" spans="1:8" ht="14.25">
      <c r="A20" s="20" t="s">
        <v>37</v>
      </c>
      <c r="B20" s="20"/>
      <c r="C20" s="346">
        <v>99342769.829999998</v>
      </c>
      <c r="D20" s="22">
        <f t="shared" si="0"/>
        <v>2.4535823199869748E-4</v>
      </c>
      <c r="E20" s="23"/>
      <c r="F20" s="104">
        <v>44811980.460000001</v>
      </c>
    </row>
    <row r="21" spans="1:8" ht="14.25">
      <c r="A21" s="20" t="s">
        <v>38</v>
      </c>
      <c r="B21" s="20"/>
      <c r="C21" s="346">
        <v>1756900547.9100001</v>
      </c>
      <c r="D21" s="22">
        <f t="shared" si="0"/>
        <v>4.339218777273955E-3</v>
      </c>
      <c r="E21" s="23"/>
      <c r="F21" s="104">
        <v>2152969184.7800002</v>
      </c>
    </row>
    <row r="22" spans="1:8" ht="14.25">
      <c r="A22" s="20" t="s">
        <v>39</v>
      </c>
      <c r="B22" s="20"/>
      <c r="C22" s="346">
        <v>5902917874.71</v>
      </c>
      <c r="D22" s="22">
        <f t="shared" ref="D22:D23" si="2">C22/$C$26</f>
        <v>1.4579113264617079E-2</v>
      </c>
      <c r="E22" s="23"/>
      <c r="F22" s="21">
        <v>244873305.75</v>
      </c>
    </row>
    <row r="23" spans="1:8" ht="14.25">
      <c r="A23" s="20" t="s">
        <v>40</v>
      </c>
      <c r="B23" s="316"/>
      <c r="C23" s="346">
        <v>82040451131.100006</v>
      </c>
      <c r="D23" s="22">
        <f t="shared" si="2"/>
        <v>0.20262471115259256</v>
      </c>
      <c r="E23" s="23"/>
      <c r="F23" s="21">
        <v>73964384389</v>
      </c>
    </row>
    <row r="24" spans="1:8" ht="15.75" customHeight="1">
      <c r="A24" s="556" t="s">
        <v>3904</v>
      </c>
      <c r="B24" s="316"/>
      <c r="C24" s="346">
        <v>7629925897.4399996</v>
      </c>
      <c r="D24" s="22">
        <f t="shared" si="0"/>
        <v>1.8844503044162339E-2</v>
      </c>
      <c r="E24" s="23"/>
      <c r="F24" s="21">
        <v>0</v>
      </c>
      <c r="H24" s="1289"/>
    </row>
    <row r="25" spans="1:8" ht="14.25">
      <c r="A25" s="20"/>
      <c r="B25" s="20"/>
      <c r="C25" s="25"/>
      <c r="D25" s="26"/>
      <c r="E25" s="27"/>
      <c r="F25" s="28"/>
    </row>
    <row r="26" spans="1:8" ht="15.75" thickBot="1">
      <c r="A26" s="16" t="s">
        <v>41</v>
      </c>
      <c r="C26" s="29">
        <f>SUM(C10:C24)</f>
        <v>404888676531.24994</v>
      </c>
      <c r="D26" s="30">
        <f>SUM(D10:D24)</f>
        <v>1.0000000000000002</v>
      </c>
      <c r="E26" s="31"/>
      <c r="F26" s="29">
        <f>SUM(F10:F24)</f>
        <v>376707039217.24005</v>
      </c>
    </row>
    <row r="27" spans="1:8" ht="15" thickTop="1">
      <c r="A27" s="20"/>
      <c r="B27" s="20"/>
      <c r="C27" s="32"/>
      <c r="D27" s="33"/>
      <c r="E27" s="31"/>
      <c r="F27" s="28"/>
    </row>
    <row r="28" spans="1:8" ht="15">
      <c r="A28" s="16" t="s">
        <v>8724</v>
      </c>
      <c r="B28" s="316"/>
      <c r="C28" s="31"/>
      <c r="D28" s="33"/>
      <c r="E28" s="31"/>
      <c r="F28" s="34"/>
    </row>
    <row r="29" spans="1:8" ht="14.25">
      <c r="A29" s="20" t="s">
        <v>42</v>
      </c>
      <c r="B29" s="20"/>
      <c r="C29" s="347">
        <v>204306333394.89999</v>
      </c>
      <c r="D29" s="33">
        <f>C29/C40</f>
        <v>0.62790891567418905</v>
      </c>
      <c r="E29" s="23"/>
      <c r="F29" s="36">
        <v>193391400419.88</v>
      </c>
    </row>
    <row r="30" spans="1:8" ht="14.25">
      <c r="A30" s="20" t="s">
        <v>43</v>
      </c>
      <c r="B30" s="20"/>
      <c r="C30" s="347">
        <v>21588796255.299999</v>
      </c>
      <c r="D30" s="33">
        <f>C30/C40</f>
        <v>6.635035450014494E-2</v>
      </c>
      <c r="E30" s="23"/>
      <c r="F30" s="36">
        <v>18695833411.509998</v>
      </c>
    </row>
    <row r="31" spans="1:8" ht="14.25">
      <c r="A31" s="20" t="s">
        <v>44</v>
      </c>
      <c r="B31" s="20"/>
      <c r="C31" s="347">
        <v>6166112747.4200001</v>
      </c>
      <c r="D31" s="33">
        <f>C31/C40</f>
        <v>1.8950744721523822E-2</v>
      </c>
      <c r="E31" s="23"/>
      <c r="F31" s="36">
        <v>5469843457.3299999</v>
      </c>
    </row>
    <row r="32" spans="1:8" ht="14.25">
      <c r="A32" s="20" t="s">
        <v>45</v>
      </c>
      <c r="B32" s="20"/>
      <c r="C32" s="347">
        <v>5602504445.04</v>
      </c>
      <c r="D32" s="33">
        <f>C32/C40</f>
        <v>1.721856798411275E-2</v>
      </c>
      <c r="E32" s="23"/>
      <c r="F32" s="36">
        <v>2565285406.3400002</v>
      </c>
    </row>
    <row r="33" spans="1:6" ht="14.25">
      <c r="A33" s="20" t="s">
        <v>46</v>
      </c>
      <c r="B33" s="20"/>
      <c r="C33" s="347">
        <v>3019176.35</v>
      </c>
      <c r="D33" s="33">
        <f>C33/C40</f>
        <v>9.2790454248589601E-6</v>
      </c>
      <c r="E33" s="23"/>
      <c r="F33" s="36">
        <v>10949768.1</v>
      </c>
    </row>
    <row r="34" spans="1:6" ht="14.25">
      <c r="A34" s="105" t="s">
        <v>3565</v>
      </c>
      <c r="B34" s="316"/>
      <c r="C34" s="347">
        <v>31372237775.810001</v>
      </c>
      <c r="D34" s="33">
        <f>C34/C40</f>
        <v>9.6418488241409681E-2</v>
      </c>
      <c r="E34" s="23"/>
      <c r="F34" s="104">
        <v>25436862781.889999</v>
      </c>
    </row>
    <row r="35" spans="1:6" ht="14.25">
      <c r="A35" s="20" t="s">
        <v>47</v>
      </c>
      <c r="B35" s="20"/>
      <c r="C35" s="347">
        <v>39373093167.360001</v>
      </c>
      <c r="D35" s="33">
        <f>C35/C40</f>
        <v>0.12100807560218778</v>
      </c>
      <c r="E35" s="23"/>
      <c r="F35" s="104">
        <v>37559515022.790001</v>
      </c>
    </row>
    <row r="36" spans="1:6" ht="14.25">
      <c r="A36" s="20" t="s">
        <v>48</v>
      </c>
      <c r="B36" s="20"/>
      <c r="C36" s="348">
        <v>16950928094.389999</v>
      </c>
      <c r="D36" s="35">
        <f>C36/C40</f>
        <v>5.2096470542822952E-2</v>
      </c>
      <c r="E36" s="23"/>
      <c r="F36" s="104">
        <v>2905510011.7399998</v>
      </c>
    </row>
    <row r="37" spans="1:6" ht="14.25">
      <c r="A37" s="20" t="s">
        <v>3900</v>
      </c>
      <c r="B37" s="20"/>
      <c r="C37" s="348">
        <v>59947.72</v>
      </c>
      <c r="D37" s="35">
        <f>C37/C40</f>
        <v>1.8424151242332231E-7</v>
      </c>
      <c r="E37" s="23"/>
      <c r="F37" s="104">
        <v>0</v>
      </c>
    </row>
    <row r="38" spans="1:6" ht="14.25">
      <c r="A38" s="20" t="s">
        <v>49</v>
      </c>
      <c r="B38" s="20"/>
      <c r="C38" s="349">
        <v>12663444.09</v>
      </c>
      <c r="D38" s="37">
        <f>C38/C40</f>
        <v>3.8919446671696312E-5</v>
      </c>
      <c r="E38" s="23"/>
      <c r="F38" s="107">
        <v>54793206.810000002</v>
      </c>
    </row>
    <row r="39" spans="1:6" ht="14.25">
      <c r="A39" s="20"/>
      <c r="B39" s="20"/>
      <c r="C39" s="32"/>
      <c r="D39" s="26"/>
      <c r="E39" s="27"/>
      <c r="F39" s="106"/>
    </row>
    <row r="40" spans="1:6" ht="15.75" thickBot="1">
      <c r="A40" s="16" t="s">
        <v>120</v>
      </c>
      <c r="B40" s="16"/>
      <c r="C40" s="38">
        <f>SUM(C29:C39)</f>
        <v>325375748448.38</v>
      </c>
      <c r="D40" s="30">
        <f>SUM(D29:D39)</f>
        <v>0.99999999999999967</v>
      </c>
      <c r="E40" s="31"/>
      <c r="F40" s="29">
        <f>SUM(F29:F39)</f>
        <v>286089993486.38995</v>
      </c>
    </row>
    <row r="41" spans="1:6" ht="15.75" thickTop="1">
      <c r="A41" s="39"/>
      <c r="B41" s="39"/>
      <c r="C41" s="32"/>
      <c r="D41" s="33"/>
      <c r="E41" s="31"/>
      <c r="F41" s="32"/>
    </row>
    <row r="42" spans="1:6" ht="15.75" thickBot="1">
      <c r="A42" s="16" t="s">
        <v>50</v>
      </c>
      <c r="B42" s="16"/>
      <c r="C42" s="40">
        <f>SUM(C26-C40)</f>
        <v>79512928082.869934</v>
      </c>
      <c r="D42" s="30"/>
      <c r="E42" s="31"/>
      <c r="F42" s="40">
        <f>+F26-F40</f>
        <v>90617045730.850098</v>
      </c>
    </row>
    <row r="43" spans="1:6" ht="15" thickTop="1">
      <c r="A43" s="7"/>
      <c r="B43" s="7"/>
      <c r="C43" s="7"/>
      <c r="D43" s="7"/>
      <c r="E43" s="7"/>
      <c r="F43" s="7"/>
    </row>
    <row r="44" spans="1:6" ht="18" customHeight="1">
      <c r="A44" s="108" t="s">
        <v>16</v>
      </c>
      <c r="B44" s="108"/>
      <c r="C44" s="42"/>
      <c r="D44" s="43"/>
      <c r="E44" s="44"/>
      <c r="F44" s="44"/>
    </row>
    <row r="45" spans="1:6" s="45" customFormat="1" ht="31.5" customHeight="1">
      <c r="A45" s="1684" t="s">
        <v>8820</v>
      </c>
      <c r="B45" s="1685"/>
      <c r="C45" s="1685"/>
      <c r="D45" s="1685"/>
      <c r="E45" s="1685"/>
      <c r="F45" s="1685"/>
    </row>
    <row r="47" spans="1:6">
      <c r="A47" s="557"/>
      <c r="B47" s="557"/>
      <c r="C47" s="557"/>
      <c r="D47" s="557"/>
      <c r="E47" s="557"/>
    </row>
  </sheetData>
  <mergeCells count="5">
    <mergeCell ref="A1:F1"/>
    <mergeCell ref="A2:F2"/>
    <mergeCell ref="A3:F3"/>
    <mergeCell ref="A4:F4"/>
    <mergeCell ref="A45:F45"/>
  </mergeCells>
  <phoneticPr fontId="16" type="noConversion"/>
  <pageMargins left="0.98425196850393704" right="0.78740157480314965" top="1.1811023622047245" bottom="0.98425196850393704" header="0.94488188976377963" footer="0.82677165354330717"/>
  <pageSetup scale="80" firstPageNumber="0" orientation="portrait" r:id="rId1"/>
  <headerFooter>
    <oddFooter>&amp;C&amp;11&amp;P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46"/>
  <sheetViews>
    <sheetView topLeftCell="C178" zoomScale="90" zoomScaleNormal="90" zoomScalePageLayoutView="90" workbookViewId="0">
      <selection activeCell="L189" sqref="L189"/>
    </sheetView>
  </sheetViews>
  <sheetFormatPr baseColWidth="10" defaultColWidth="10.7109375" defaultRowHeight="15"/>
  <cols>
    <col min="1" max="1" width="13.42578125" style="1288" customWidth="1"/>
    <col min="2" max="2" width="79.140625" style="253" bestFit="1" customWidth="1"/>
    <col min="3" max="3" width="18.28515625" style="253" bestFit="1" customWidth="1"/>
    <col min="4" max="5" width="17.5703125" style="253" bestFit="1" customWidth="1"/>
    <col min="6" max="6" width="2.42578125" style="253" customWidth="1"/>
    <col min="7" max="7" width="17.5703125" style="253" bestFit="1" customWidth="1"/>
    <col min="8" max="8" width="17.140625" style="253" customWidth="1"/>
    <col min="9" max="9" width="19.7109375" style="1274" customWidth="1"/>
    <col min="10" max="10" width="17.5703125" style="1274" bestFit="1" customWidth="1"/>
    <col min="11" max="11" width="17.140625" style="1274" bestFit="1" customWidth="1"/>
    <col min="12" max="12" width="17.5703125" style="253" bestFit="1" customWidth="1"/>
    <col min="13" max="251" width="10.7109375" style="253"/>
    <col min="252" max="252" width="15.140625" style="253" customWidth="1"/>
    <col min="253" max="253" width="74.28515625" style="253" customWidth="1"/>
    <col min="254" max="254" width="18" style="253" customWidth="1"/>
    <col min="255" max="255" width="17.140625" style="253" customWidth="1"/>
    <col min="256" max="256" width="22.42578125" style="253" customWidth="1"/>
    <col min="257" max="257" width="2.42578125" style="253" customWidth="1"/>
    <col min="258" max="258" width="21.28515625" style="253" customWidth="1"/>
    <col min="259" max="259" width="21.140625" style="253" customWidth="1"/>
    <col min="260" max="260" width="23" style="253" customWidth="1"/>
    <col min="261" max="261" width="21.140625" style="253" customWidth="1"/>
    <col min="262" max="262" width="17.42578125" style="253" customWidth="1"/>
    <col min="263" max="263" width="21.140625" style="253" customWidth="1"/>
    <col min="264" max="264" width="16.85546875" style="253" bestFit="1" customWidth="1"/>
    <col min="265" max="265" width="12.28515625" style="253" customWidth="1"/>
    <col min="266" max="507" width="10.7109375" style="253"/>
    <col min="508" max="508" width="15.140625" style="253" customWidth="1"/>
    <col min="509" max="509" width="74.28515625" style="253" customWidth="1"/>
    <col min="510" max="510" width="18" style="253" customWidth="1"/>
    <col min="511" max="511" width="17.140625" style="253" customWidth="1"/>
    <col min="512" max="512" width="22.42578125" style="253" customWidth="1"/>
    <col min="513" max="513" width="2.42578125" style="253" customWidth="1"/>
    <col min="514" max="514" width="21.28515625" style="253" customWidth="1"/>
    <col min="515" max="515" width="21.140625" style="253" customWidth="1"/>
    <col min="516" max="516" width="23" style="253" customWidth="1"/>
    <col min="517" max="517" width="21.140625" style="253" customWidth="1"/>
    <col min="518" max="518" width="17.42578125" style="253" customWidth="1"/>
    <col min="519" max="519" width="21.140625" style="253" customWidth="1"/>
    <col min="520" max="520" width="16.85546875" style="253" bestFit="1" customWidth="1"/>
    <col min="521" max="521" width="12.28515625" style="253" customWidth="1"/>
    <col min="522" max="763" width="10.7109375" style="253"/>
    <col min="764" max="764" width="15.140625" style="253" customWidth="1"/>
    <col min="765" max="765" width="74.28515625" style="253" customWidth="1"/>
    <col min="766" max="766" width="18" style="253" customWidth="1"/>
    <col min="767" max="767" width="17.140625" style="253" customWidth="1"/>
    <col min="768" max="768" width="22.42578125" style="253" customWidth="1"/>
    <col min="769" max="769" width="2.42578125" style="253" customWidth="1"/>
    <col min="770" max="770" width="21.28515625" style="253" customWidth="1"/>
    <col min="771" max="771" width="21.140625" style="253" customWidth="1"/>
    <col min="772" max="772" width="23" style="253" customWidth="1"/>
    <col min="773" max="773" width="21.140625" style="253" customWidth="1"/>
    <col min="774" max="774" width="17.42578125" style="253" customWidth="1"/>
    <col min="775" max="775" width="21.140625" style="253" customWidth="1"/>
    <col min="776" max="776" width="16.85546875" style="253" bestFit="1" customWidth="1"/>
    <col min="777" max="777" width="12.28515625" style="253" customWidth="1"/>
    <col min="778" max="1019" width="10.7109375" style="253"/>
    <col min="1020" max="1020" width="15.140625" style="253" customWidth="1"/>
    <col min="1021" max="1021" width="74.28515625" style="253" customWidth="1"/>
    <col min="1022" max="1022" width="18" style="253" customWidth="1"/>
    <col min="1023" max="1023" width="17.140625" style="253" customWidth="1"/>
    <col min="1024" max="1024" width="22.42578125" style="253" customWidth="1"/>
    <col min="1025" max="1025" width="2.42578125" style="253" customWidth="1"/>
    <col min="1026" max="1026" width="21.28515625" style="253" customWidth="1"/>
    <col min="1027" max="1027" width="21.140625" style="253" customWidth="1"/>
    <col min="1028" max="1028" width="23" style="253" customWidth="1"/>
    <col min="1029" max="1029" width="21.140625" style="253" customWidth="1"/>
    <col min="1030" max="1030" width="17.42578125" style="253" customWidth="1"/>
    <col min="1031" max="1031" width="21.140625" style="253" customWidth="1"/>
    <col min="1032" max="1032" width="16.85546875" style="253" bestFit="1" customWidth="1"/>
    <col min="1033" max="1033" width="12.28515625" style="253" customWidth="1"/>
    <col min="1034" max="1275" width="10.7109375" style="253"/>
    <col min="1276" max="1276" width="15.140625" style="253" customWidth="1"/>
    <col min="1277" max="1277" width="74.28515625" style="253" customWidth="1"/>
    <col min="1278" max="1278" width="18" style="253" customWidth="1"/>
    <col min="1279" max="1279" width="17.140625" style="253" customWidth="1"/>
    <col min="1280" max="1280" width="22.42578125" style="253" customWidth="1"/>
    <col min="1281" max="1281" width="2.42578125" style="253" customWidth="1"/>
    <col min="1282" max="1282" width="21.28515625" style="253" customWidth="1"/>
    <col min="1283" max="1283" width="21.140625" style="253" customWidth="1"/>
    <col min="1284" max="1284" width="23" style="253" customWidth="1"/>
    <col min="1285" max="1285" width="21.140625" style="253" customWidth="1"/>
    <col min="1286" max="1286" width="17.42578125" style="253" customWidth="1"/>
    <col min="1287" max="1287" width="21.140625" style="253" customWidth="1"/>
    <col min="1288" max="1288" width="16.85546875" style="253" bestFit="1" customWidth="1"/>
    <col min="1289" max="1289" width="12.28515625" style="253" customWidth="1"/>
    <col min="1290" max="1531" width="10.7109375" style="253"/>
    <col min="1532" max="1532" width="15.140625" style="253" customWidth="1"/>
    <col min="1533" max="1533" width="74.28515625" style="253" customWidth="1"/>
    <col min="1534" max="1534" width="18" style="253" customWidth="1"/>
    <col min="1535" max="1535" width="17.140625" style="253" customWidth="1"/>
    <col min="1536" max="1536" width="22.42578125" style="253" customWidth="1"/>
    <col min="1537" max="1537" width="2.42578125" style="253" customWidth="1"/>
    <col min="1538" max="1538" width="21.28515625" style="253" customWidth="1"/>
    <col min="1539" max="1539" width="21.140625" style="253" customWidth="1"/>
    <col min="1540" max="1540" width="23" style="253" customWidth="1"/>
    <col min="1541" max="1541" width="21.140625" style="253" customWidth="1"/>
    <col min="1542" max="1542" width="17.42578125" style="253" customWidth="1"/>
    <col min="1543" max="1543" width="21.140625" style="253" customWidth="1"/>
    <col min="1544" max="1544" width="16.85546875" style="253" bestFit="1" customWidth="1"/>
    <col min="1545" max="1545" width="12.28515625" style="253" customWidth="1"/>
    <col min="1546" max="1787" width="10.7109375" style="253"/>
    <col min="1788" max="1788" width="15.140625" style="253" customWidth="1"/>
    <col min="1789" max="1789" width="74.28515625" style="253" customWidth="1"/>
    <col min="1790" max="1790" width="18" style="253" customWidth="1"/>
    <col min="1791" max="1791" width="17.140625" style="253" customWidth="1"/>
    <col min="1792" max="1792" width="22.42578125" style="253" customWidth="1"/>
    <col min="1793" max="1793" width="2.42578125" style="253" customWidth="1"/>
    <col min="1794" max="1794" width="21.28515625" style="253" customWidth="1"/>
    <col min="1795" max="1795" width="21.140625" style="253" customWidth="1"/>
    <col min="1796" max="1796" width="23" style="253" customWidth="1"/>
    <col min="1797" max="1797" width="21.140625" style="253" customWidth="1"/>
    <col min="1798" max="1798" width="17.42578125" style="253" customWidth="1"/>
    <col min="1799" max="1799" width="21.140625" style="253" customWidth="1"/>
    <col min="1800" max="1800" width="16.85546875" style="253" bestFit="1" customWidth="1"/>
    <col min="1801" max="1801" width="12.28515625" style="253" customWidth="1"/>
    <col min="1802" max="2043" width="10.7109375" style="253"/>
    <col min="2044" max="2044" width="15.140625" style="253" customWidth="1"/>
    <col min="2045" max="2045" width="74.28515625" style="253" customWidth="1"/>
    <col min="2046" max="2046" width="18" style="253" customWidth="1"/>
    <col min="2047" max="2047" width="17.140625" style="253" customWidth="1"/>
    <col min="2048" max="2048" width="22.42578125" style="253" customWidth="1"/>
    <col min="2049" max="2049" width="2.42578125" style="253" customWidth="1"/>
    <col min="2050" max="2050" width="21.28515625" style="253" customWidth="1"/>
    <col min="2051" max="2051" width="21.140625" style="253" customWidth="1"/>
    <col min="2052" max="2052" width="23" style="253" customWidth="1"/>
    <col min="2053" max="2053" width="21.140625" style="253" customWidth="1"/>
    <col min="2054" max="2054" width="17.42578125" style="253" customWidth="1"/>
    <col min="2055" max="2055" width="21.140625" style="253" customWidth="1"/>
    <col min="2056" max="2056" width="16.85546875" style="253" bestFit="1" customWidth="1"/>
    <col min="2057" max="2057" width="12.28515625" style="253" customWidth="1"/>
    <col min="2058" max="2299" width="10.7109375" style="253"/>
    <col min="2300" max="2300" width="15.140625" style="253" customWidth="1"/>
    <col min="2301" max="2301" width="74.28515625" style="253" customWidth="1"/>
    <col min="2302" max="2302" width="18" style="253" customWidth="1"/>
    <col min="2303" max="2303" width="17.140625" style="253" customWidth="1"/>
    <col min="2304" max="2304" width="22.42578125" style="253" customWidth="1"/>
    <col min="2305" max="2305" width="2.42578125" style="253" customWidth="1"/>
    <col min="2306" max="2306" width="21.28515625" style="253" customWidth="1"/>
    <col min="2307" max="2307" width="21.140625" style="253" customWidth="1"/>
    <col min="2308" max="2308" width="23" style="253" customWidth="1"/>
    <col min="2309" max="2309" width="21.140625" style="253" customWidth="1"/>
    <col min="2310" max="2310" width="17.42578125" style="253" customWidth="1"/>
    <col min="2311" max="2311" width="21.140625" style="253" customWidth="1"/>
    <col min="2312" max="2312" width="16.85546875" style="253" bestFit="1" customWidth="1"/>
    <col min="2313" max="2313" width="12.28515625" style="253" customWidth="1"/>
    <col min="2314" max="2555" width="10.7109375" style="253"/>
    <col min="2556" max="2556" width="15.140625" style="253" customWidth="1"/>
    <col min="2557" max="2557" width="74.28515625" style="253" customWidth="1"/>
    <col min="2558" max="2558" width="18" style="253" customWidth="1"/>
    <col min="2559" max="2559" width="17.140625" style="253" customWidth="1"/>
    <col min="2560" max="2560" width="22.42578125" style="253" customWidth="1"/>
    <col min="2561" max="2561" width="2.42578125" style="253" customWidth="1"/>
    <col min="2562" max="2562" width="21.28515625" style="253" customWidth="1"/>
    <col min="2563" max="2563" width="21.140625" style="253" customWidth="1"/>
    <col min="2564" max="2564" width="23" style="253" customWidth="1"/>
    <col min="2565" max="2565" width="21.140625" style="253" customWidth="1"/>
    <col min="2566" max="2566" width="17.42578125" style="253" customWidth="1"/>
    <col min="2567" max="2567" width="21.140625" style="253" customWidth="1"/>
    <col min="2568" max="2568" width="16.85546875" style="253" bestFit="1" customWidth="1"/>
    <col min="2569" max="2569" width="12.28515625" style="253" customWidth="1"/>
    <col min="2570" max="2811" width="10.7109375" style="253"/>
    <col min="2812" max="2812" width="15.140625" style="253" customWidth="1"/>
    <col min="2813" max="2813" width="74.28515625" style="253" customWidth="1"/>
    <col min="2814" max="2814" width="18" style="253" customWidth="1"/>
    <col min="2815" max="2815" width="17.140625" style="253" customWidth="1"/>
    <col min="2816" max="2816" width="22.42578125" style="253" customWidth="1"/>
    <col min="2817" max="2817" width="2.42578125" style="253" customWidth="1"/>
    <col min="2818" max="2818" width="21.28515625" style="253" customWidth="1"/>
    <col min="2819" max="2819" width="21.140625" style="253" customWidth="1"/>
    <col min="2820" max="2820" width="23" style="253" customWidth="1"/>
    <col min="2821" max="2821" width="21.140625" style="253" customWidth="1"/>
    <col min="2822" max="2822" width="17.42578125" style="253" customWidth="1"/>
    <col min="2823" max="2823" width="21.140625" style="253" customWidth="1"/>
    <col min="2824" max="2824" width="16.85546875" style="253" bestFit="1" customWidth="1"/>
    <col min="2825" max="2825" width="12.28515625" style="253" customWidth="1"/>
    <col min="2826" max="3067" width="10.7109375" style="253"/>
    <col min="3068" max="3068" width="15.140625" style="253" customWidth="1"/>
    <col min="3069" max="3069" width="74.28515625" style="253" customWidth="1"/>
    <col min="3070" max="3070" width="18" style="253" customWidth="1"/>
    <col min="3071" max="3071" width="17.140625" style="253" customWidth="1"/>
    <col min="3072" max="3072" width="22.42578125" style="253" customWidth="1"/>
    <col min="3073" max="3073" width="2.42578125" style="253" customWidth="1"/>
    <col min="3074" max="3074" width="21.28515625" style="253" customWidth="1"/>
    <col min="3075" max="3075" width="21.140625" style="253" customWidth="1"/>
    <col min="3076" max="3076" width="23" style="253" customWidth="1"/>
    <col min="3077" max="3077" width="21.140625" style="253" customWidth="1"/>
    <col min="3078" max="3078" width="17.42578125" style="253" customWidth="1"/>
    <col min="3079" max="3079" width="21.140625" style="253" customWidth="1"/>
    <col min="3080" max="3080" width="16.85546875" style="253" bestFit="1" customWidth="1"/>
    <col min="3081" max="3081" width="12.28515625" style="253" customWidth="1"/>
    <col min="3082" max="3323" width="10.7109375" style="253"/>
    <col min="3324" max="3324" width="15.140625" style="253" customWidth="1"/>
    <col min="3325" max="3325" width="74.28515625" style="253" customWidth="1"/>
    <col min="3326" max="3326" width="18" style="253" customWidth="1"/>
    <col min="3327" max="3327" width="17.140625" style="253" customWidth="1"/>
    <col min="3328" max="3328" width="22.42578125" style="253" customWidth="1"/>
    <col min="3329" max="3329" width="2.42578125" style="253" customWidth="1"/>
    <col min="3330" max="3330" width="21.28515625" style="253" customWidth="1"/>
    <col min="3331" max="3331" width="21.140625" style="253" customWidth="1"/>
    <col min="3332" max="3332" width="23" style="253" customWidth="1"/>
    <col min="3333" max="3333" width="21.140625" style="253" customWidth="1"/>
    <col min="3334" max="3334" width="17.42578125" style="253" customWidth="1"/>
    <col min="3335" max="3335" width="21.140625" style="253" customWidth="1"/>
    <col min="3336" max="3336" width="16.85546875" style="253" bestFit="1" customWidth="1"/>
    <col min="3337" max="3337" width="12.28515625" style="253" customWidth="1"/>
    <col min="3338" max="3579" width="10.7109375" style="253"/>
    <col min="3580" max="3580" width="15.140625" style="253" customWidth="1"/>
    <col min="3581" max="3581" width="74.28515625" style="253" customWidth="1"/>
    <col min="3582" max="3582" width="18" style="253" customWidth="1"/>
    <col min="3583" max="3583" width="17.140625" style="253" customWidth="1"/>
    <col min="3584" max="3584" width="22.42578125" style="253" customWidth="1"/>
    <col min="3585" max="3585" width="2.42578125" style="253" customWidth="1"/>
    <col min="3586" max="3586" width="21.28515625" style="253" customWidth="1"/>
    <col min="3587" max="3587" width="21.140625" style="253" customWidth="1"/>
    <col min="3588" max="3588" width="23" style="253" customWidth="1"/>
    <col min="3589" max="3589" width="21.140625" style="253" customWidth="1"/>
    <col min="3590" max="3590" width="17.42578125" style="253" customWidth="1"/>
    <col min="3591" max="3591" width="21.140625" style="253" customWidth="1"/>
    <col min="3592" max="3592" width="16.85546875" style="253" bestFit="1" customWidth="1"/>
    <col min="3593" max="3593" width="12.28515625" style="253" customWidth="1"/>
    <col min="3594" max="3835" width="10.7109375" style="253"/>
    <col min="3836" max="3836" width="15.140625" style="253" customWidth="1"/>
    <col min="3837" max="3837" width="74.28515625" style="253" customWidth="1"/>
    <col min="3838" max="3838" width="18" style="253" customWidth="1"/>
    <col min="3839" max="3839" width="17.140625" style="253" customWidth="1"/>
    <col min="3840" max="3840" width="22.42578125" style="253" customWidth="1"/>
    <col min="3841" max="3841" width="2.42578125" style="253" customWidth="1"/>
    <col min="3842" max="3842" width="21.28515625" style="253" customWidth="1"/>
    <col min="3843" max="3843" width="21.140625" style="253" customWidth="1"/>
    <col min="3844" max="3844" width="23" style="253" customWidth="1"/>
    <col min="3845" max="3845" width="21.140625" style="253" customWidth="1"/>
    <col min="3846" max="3846" width="17.42578125" style="253" customWidth="1"/>
    <col min="3847" max="3847" width="21.140625" style="253" customWidth="1"/>
    <col min="3848" max="3848" width="16.85546875" style="253" bestFit="1" customWidth="1"/>
    <col min="3849" max="3849" width="12.28515625" style="253" customWidth="1"/>
    <col min="3850" max="4091" width="10.7109375" style="253"/>
    <col min="4092" max="4092" width="15.140625" style="253" customWidth="1"/>
    <col min="4093" max="4093" width="74.28515625" style="253" customWidth="1"/>
    <col min="4094" max="4094" width="18" style="253" customWidth="1"/>
    <col min="4095" max="4095" width="17.140625" style="253" customWidth="1"/>
    <col min="4096" max="4096" width="22.42578125" style="253" customWidth="1"/>
    <col min="4097" max="4097" width="2.42578125" style="253" customWidth="1"/>
    <col min="4098" max="4098" width="21.28515625" style="253" customWidth="1"/>
    <col min="4099" max="4099" width="21.140625" style="253" customWidth="1"/>
    <col min="4100" max="4100" width="23" style="253" customWidth="1"/>
    <col min="4101" max="4101" width="21.140625" style="253" customWidth="1"/>
    <col min="4102" max="4102" width="17.42578125" style="253" customWidth="1"/>
    <col min="4103" max="4103" width="21.140625" style="253" customWidth="1"/>
    <col min="4104" max="4104" width="16.85546875" style="253" bestFit="1" customWidth="1"/>
    <col min="4105" max="4105" width="12.28515625" style="253" customWidth="1"/>
    <col min="4106" max="4347" width="10.7109375" style="253"/>
    <col min="4348" max="4348" width="15.140625" style="253" customWidth="1"/>
    <col min="4349" max="4349" width="74.28515625" style="253" customWidth="1"/>
    <col min="4350" max="4350" width="18" style="253" customWidth="1"/>
    <col min="4351" max="4351" width="17.140625" style="253" customWidth="1"/>
    <col min="4352" max="4352" width="22.42578125" style="253" customWidth="1"/>
    <col min="4353" max="4353" width="2.42578125" style="253" customWidth="1"/>
    <col min="4354" max="4354" width="21.28515625" style="253" customWidth="1"/>
    <col min="4355" max="4355" width="21.140625" style="253" customWidth="1"/>
    <col min="4356" max="4356" width="23" style="253" customWidth="1"/>
    <col min="4357" max="4357" width="21.140625" style="253" customWidth="1"/>
    <col min="4358" max="4358" width="17.42578125" style="253" customWidth="1"/>
    <col min="4359" max="4359" width="21.140625" style="253" customWidth="1"/>
    <col min="4360" max="4360" width="16.85546875" style="253" bestFit="1" customWidth="1"/>
    <col min="4361" max="4361" width="12.28515625" style="253" customWidth="1"/>
    <col min="4362" max="4603" width="10.7109375" style="253"/>
    <col min="4604" max="4604" width="15.140625" style="253" customWidth="1"/>
    <col min="4605" max="4605" width="74.28515625" style="253" customWidth="1"/>
    <col min="4606" max="4606" width="18" style="253" customWidth="1"/>
    <col min="4607" max="4607" width="17.140625" style="253" customWidth="1"/>
    <col min="4608" max="4608" width="22.42578125" style="253" customWidth="1"/>
    <col min="4609" max="4609" width="2.42578125" style="253" customWidth="1"/>
    <col min="4610" max="4610" width="21.28515625" style="253" customWidth="1"/>
    <col min="4611" max="4611" width="21.140625" style="253" customWidth="1"/>
    <col min="4612" max="4612" width="23" style="253" customWidth="1"/>
    <col min="4613" max="4613" width="21.140625" style="253" customWidth="1"/>
    <col min="4614" max="4614" width="17.42578125" style="253" customWidth="1"/>
    <col min="4615" max="4615" width="21.140625" style="253" customWidth="1"/>
    <col min="4616" max="4616" width="16.85546875" style="253" bestFit="1" customWidth="1"/>
    <col min="4617" max="4617" width="12.28515625" style="253" customWidth="1"/>
    <col min="4618" max="4859" width="10.7109375" style="253"/>
    <col min="4860" max="4860" width="15.140625" style="253" customWidth="1"/>
    <col min="4861" max="4861" width="74.28515625" style="253" customWidth="1"/>
    <col min="4862" max="4862" width="18" style="253" customWidth="1"/>
    <col min="4863" max="4863" width="17.140625" style="253" customWidth="1"/>
    <col min="4864" max="4864" width="22.42578125" style="253" customWidth="1"/>
    <col min="4865" max="4865" width="2.42578125" style="253" customWidth="1"/>
    <col min="4866" max="4866" width="21.28515625" style="253" customWidth="1"/>
    <col min="4867" max="4867" width="21.140625" style="253" customWidth="1"/>
    <col min="4868" max="4868" width="23" style="253" customWidth="1"/>
    <col min="4869" max="4869" width="21.140625" style="253" customWidth="1"/>
    <col min="4870" max="4870" width="17.42578125" style="253" customWidth="1"/>
    <col min="4871" max="4871" width="21.140625" style="253" customWidth="1"/>
    <col min="4872" max="4872" width="16.85546875" style="253" bestFit="1" customWidth="1"/>
    <col min="4873" max="4873" width="12.28515625" style="253" customWidth="1"/>
    <col min="4874" max="5115" width="10.7109375" style="253"/>
    <col min="5116" max="5116" width="15.140625" style="253" customWidth="1"/>
    <col min="5117" max="5117" width="74.28515625" style="253" customWidth="1"/>
    <col min="5118" max="5118" width="18" style="253" customWidth="1"/>
    <col min="5119" max="5119" width="17.140625" style="253" customWidth="1"/>
    <col min="5120" max="5120" width="22.42578125" style="253" customWidth="1"/>
    <col min="5121" max="5121" width="2.42578125" style="253" customWidth="1"/>
    <col min="5122" max="5122" width="21.28515625" style="253" customWidth="1"/>
    <col min="5123" max="5123" width="21.140625" style="253" customWidth="1"/>
    <col min="5124" max="5124" width="23" style="253" customWidth="1"/>
    <col min="5125" max="5125" width="21.140625" style="253" customWidth="1"/>
    <col min="5126" max="5126" width="17.42578125" style="253" customWidth="1"/>
    <col min="5127" max="5127" width="21.140625" style="253" customWidth="1"/>
    <col min="5128" max="5128" width="16.85546875" style="253" bestFit="1" customWidth="1"/>
    <col min="5129" max="5129" width="12.28515625" style="253" customWidth="1"/>
    <col min="5130" max="5371" width="10.7109375" style="253"/>
    <col min="5372" max="5372" width="15.140625" style="253" customWidth="1"/>
    <col min="5373" max="5373" width="74.28515625" style="253" customWidth="1"/>
    <col min="5374" max="5374" width="18" style="253" customWidth="1"/>
    <col min="5375" max="5375" width="17.140625" style="253" customWidth="1"/>
    <col min="5376" max="5376" width="22.42578125" style="253" customWidth="1"/>
    <col min="5377" max="5377" width="2.42578125" style="253" customWidth="1"/>
    <col min="5378" max="5378" width="21.28515625" style="253" customWidth="1"/>
    <col min="5379" max="5379" width="21.140625" style="253" customWidth="1"/>
    <col min="5380" max="5380" width="23" style="253" customWidth="1"/>
    <col min="5381" max="5381" width="21.140625" style="253" customWidth="1"/>
    <col min="5382" max="5382" width="17.42578125" style="253" customWidth="1"/>
    <col min="5383" max="5383" width="21.140625" style="253" customWidth="1"/>
    <col min="5384" max="5384" width="16.85546875" style="253" bestFit="1" customWidth="1"/>
    <col min="5385" max="5385" width="12.28515625" style="253" customWidth="1"/>
    <col min="5386" max="5627" width="10.7109375" style="253"/>
    <col min="5628" max="5628" width="15.140625" style="253" customWidth="1"/>
    <col min="5629" max="5629" width="74.28515625" style="253" customWidth="1"/>
    <col min="5630" max="5630" width="18" style="253" customWidth="1"/>
    <col min="5631" max="5631" width="17.140625" style="253" customWidth="1"/>
    <col min="5632" max="5632" width="22.42578125" style="253" customWidth="1"/>
    <col min="5633" max="5633" width="2.42578125" style="253" customWidth="1"/>
    <col min="5634" max="5634" width="21.28515625" style="253" customWidth="1"/>
    <col min="5635" max="5635" width="21.140625" style="253" customWidth="1"/>
    <col min="5636" max="5636" width="23" style="253" customWidth="1"/>
    <col min="5637" max="5637" width="21.140625" style="253" customWidth="1"/>
    <col min="5638" max="5638" width="17.42578125" style="253" customWidth="1"/>
    <col min="5639" max="5639" width="21.140625" style="253" customWidth="1"/>
    <col min="5640" max="5640" width="16.85546875" style="253" bestFit="1" customWidth="1"/>
    <col min="5641" max="5641" width="12.28515625" style="253" customWidth="1"/>
    <col min="5642" max="5883" width="10.7109375" style="253"/>
    <col min="5884" max="5884" width="15.140625" style="253" customWidth="1"/>
    <col min="5885" max="5885" width="74.28515625" style="253" customWidth="1"/>
    <col min="5886" max="5886" width="18" style="253" customWidth="1"/>
    <col min="5887" max="5887" width="17.140625" style="253" customWidth="1"/>
    <col min="5888" max="5888" width="22.42578125" style="253" customWidth="1"/>
    <col min="5889" max="5889" width="2.42578125" style="253" customWidth="1"/>
    <col min="5890" max="5890" width="21.28515625" style="253" customWidth="1"/>
    <col min="5891" max="5891" width="21.140625" style="253" customWidth="1"/>
    <col min="5892" max="5892" width="23" style="253" customWidth="1"/>
    <col min="5893" max="5893" width="21.140625" style="253" customWidth="1"/>
    <col min="5894" max="5894" width="17.42578125" style="253" customWidth="1"/>
    <col min="5895" max="5895" width="21.140625" style="253" customWidth="1"/>
    <col min="5896" max="5896" width="16.85546875" style="253" bestFit="1" customWidth="1"/>
    <col min="5897" max="5897" width="12.28515625" style="253" customWidth="1"/>
    <col min="5898" max="6139" width="10.7109375" style="253"/>
    <col min="6140" max="6140" width="15.140625" style="253" customWidth="1"/>
    <col min="6141" max="6141" width="74.28515625" style="253" customWidth="1"/>
    <col min="6142" max="6142" width="18" style="253" customWidth="1"/>
    <col min="6143" max="6143" width="17.140625" style="253" customWidth="1"/>
    <col min="6144" max="6144" width="22.42578125" style="253" customWidth="1"/>
    <col min="6145" max="6145" width="2.42578125" style="253" customWidth="1"/>
    <col min="6146" max="6146" width="21.28515625" style="253" customWidth="1"/>
    <col min="6147" max="6147" width="21.140625" style="253" customWidth="1"/>
    <col min="6148" max="6148" width="23" style="253" customWidth="1"/>
    <col min="6149" max="6149" width="21.140625" style="253" customWidth="1"/>
    <col min="6150" max="6150" width="17.42578125" style="253" customWidth="1"/>
    <col min="6151" max="6151" width="21.140625" style="253" customWidth="1"/>
    <col min="6152" max="6152" width="16.85546875" style="253" bestFit="1" customWidth="1"/>
    <col min="6153" max="6153" width="12.28515625" style="253" customWidth="1"/>
    <col min="6154" max="6395" width="10.7109375" style="253"/>
    <col min="6396" max="6396" width="15.140625" style="253" customWidth="1"/>
    <col min="6397" max="6397" width="74.28515625" style="253" customWidth="1"/>
    <col min="6398" max="6398" width="18" style="253" customWidth="1"/>
    <col min="6399" max="6399" width="17.140625" style="253" customWidth="1"/>
    <col min="6400" max="6400" width="22.42578125" style="253" customWidth="1"/>
    <col min="6401" max="6401" width="2.42578125" style="253" customWidth="1"/>
    <col min="6402" max="6402" width="21.28515625" style="253" customWidth="1"/>
    <col min="6403" max="6403" width="21.140625" style="253" customWidth="1"/>
    <col min="6404" max="6404" width="23" style="253" customWidth="1"/>
    <col min="6405" max="6405" width="21.140625" style="253" customWidth="1"/>
    <col min="6406" max="6406" width="17.42578125" style="253" customWidth="1"/>
    <col min="6407" max="6407" width="21.140625" style="253" customWidth="1"/>
    <col min="6408" max="6408" width="16.85546875" style="253" bestFit="1" customWidth="1"/>
    <col min="6409" max="6409" width="12.28515625" style="253" customWidth="1"/>
    <col min="6410" max="6651" width="10.7109375" style="253"/>
    <col min="6652" max="6652" width="15.140625" style="253" customWidth="1"/>
    <col min="6653" max="6653" width="74.28515625" style="253" customWidth="1"/>
    <col min="6654" max="6654" width="18" style="253" customWidth="1"/>
    <col min="6655" max="6655" width="17.140625" style="253" customWidth="1"/>
    <col min="6656" max="6656" width="22.42578125" style="253" customWidth="1"/>
    <col min="6657" max="6657" width="2.42578125" style="253" customWidth="1"/>
    <col min="6658" max="6658" width="21.28515625" style="253" customWidth="1"/>
    <col min="6659" max="6659" width="21.140625" style="253" customWidth="1"/>
    <col min="6660" max="6660" width="23" style="253" customWidth="1"/>
    <col min="6661" max="6661" width="21.140625" style="253" customWidth="1"/>
    <col min="6662" max="6662" width="17.42578125" style="253" customWidth="1"/>
    <col min="6663" max="6663" width="21.140625" style="253" customWidth="1"/>
    <col min="6664" max="6664" width="16.85546875" style="253" bestFit="1" customWidth="1"/>
    <col min="6665" max="6665" width="12.28515625" style="253" customWidth="1"/>
    <col min="6666" max="6907" width="10.7109375" style="253"/>
    <col min="6908" max="6908" width="15.140625" style="253" customWidth="1"/>
    <col min="6909" max="6909" width="74.28515625" style="253" customWidth="1"/>
    <col min="6910" max="6910" width="18" style="253" customWidth="1"/>
    <col min="6911" max="6911" width="17.140625" style="253" customWidth="1"/>
    <col min="6912" max="6912" width="22.42578125" style="253" customWidth="1"/>
    <col min="6913" max="6913" width="2.42578125" style="253" customWidth="1"/>
    <col min="6914" max="6914" width="21.28515625" style="253" customWidth="1"/>
    <col min="6915" max="6915" width="21.140625" style="253" customWidth="1"/>
    <col min="6916" max="6916" width="23" style="253" customWidth="1"/>
    <col min="6917" max="6917" width="21.140625" style="253" customWidth="1"/>
    <col min="6918" max="6918" width="17.42578125" style="253" customWidth="1"/>
    <col min="6919" max="6919" width="21.140625" style="253" customWidth="1"/>
    <col min="6920" max="6920" width="16.85546875" style="253" bestFit="1" customWidth="1"/>
    <col min="6921" max="6921" width="12.28515625" style="253" customWidth="1"/>
    <col min="6922" max="7163" width="10.7109375" style="253"/>
    <col min="7164" max="7164" width="15.140625" style="253" customWidth="1"/>
    <col min="7165" max="7165" width="74.28515625" style="253" customWidth="1"/>
    <col min="7166" max="7166" width="18" style="253" customWidth="1"/>
    <col min="7167" max="7167" width="17.140625" style="253" customWidth="1"/>
    <col min="7168" max="7168" width="22.42578125" style="253" customWidth="1"/>
    <col min="7169" max="7169" width="2.42578125" style="253" customWidth="1"/>
    <col min="7170" max="7170" width="21.28515625" style="253" customWidth="1"/>
    <col min="7171" max="7171" width="21.140625" style="253" customWidth="1"/>
    <col min="7172" max="7172" width="23" style="253" customWidth="1"/>
    <col min="7173" max="7173" width="21.140625" style="253" customWidth="1"/>
    <col min="7174" max="7174" width="17.42578125" style="253" customWidth="1"/>
    <col min="7175" max="7175" width="21.140625" style="253" customWidth="1"/>
    <col min="7176" max="7176" width="16.85546875" style="253" bestFit="1" customWidth="1"/>
    <col min="7177" max="7177" width="12.28515625" style="253" customWidth="1"/>
    <col min="7178" max="7419" width="10.7109375" style="253"/>
    <col min="7420" max="7420" width="15.140625" style="253" customWidth="1"/>
    <col min="7421" max="7421" width="74.28515625" style="253" customWidth="1"/>
    <col min="7422" max="7422" width="18" style="253" customWidth="1"/>
    <col min="7423" max="7423" width="17.140625" style="253" customWidth="1"/>
    <col min="7424" max="7424" width="22.42578125" style="253" customWidth="1"/>
    <col min="7425" max="7425" width="2.42578125" style="253" customWidth="1"/>
    <col min="7426" max="7426" width="21.28515625" style="253" customWidth="1"/>
    <col min="7427" max="7427" width="21.140625" style="253" customWidth="1"/>
    <col min="7428" max="7428" width="23" style="253" customWidth="1"/>
    <col min="7429" max="7429" width="21.140625" style="253" customWidth="1"/>
    <col min="7430" max="7430" width="17.42578125" style="253" customWidth="1"/>
    <col min="7431" max="7431" width="21.140625" style="253" customWidth="1"/>
    <col min="7432" max="7432" width="16.85546875" style="253" bestFit="1" customWidth="1"/>
    <col min="7433" max="7433" width="12.28515625" style="253" customWidth="1"/>
    <col min="7434" max="7675" width="10.7109375" style="253"/>
    <col min="7676" max="7676" width="15.140625" style="253" customWidth="1"/>
    <col min="7677" max="7677" width="74.28515625" style="253" customWidth="1"/>
    <col min="7678" max="7678" width="18" style="253" customWidth="1"/>
    <col min="7679" max="7679" width="17.140625" style="253" customWidth="1"/>
    <col min="7680" max="7680" width="22.42578125" style="253" customWidth="1"/>
    <col min="7681" max="7681" width="2.42578125" style="253" customWidth="1"/>
    <col min="7682" max="7682" width="21.28515625" style="253" customWidth="1"/>
    <col min="7683" max="7683" width="21.140625" style="253" customWidth="1"/>
    <col min="7684" max="7684" width="23" style="253" customWidth="1"/>
    <col min="7685" max="7685" width="21.140625" style="253" customWidth="1"/>
    <col min="7686" max="7686" width="17.42578125" style="253" customWidth="1"/>
    <col min="7687" max="7687" width="21.140625" style="253" customWidth="1"/>
    <col min="7688" max="7688" width="16.85546875" style="253" bestFit="1" customWidth="1"/>
    <col min="7689" max="7689" width="12.28515625" style="253" customWidth="1"/>
    <col min="7690" max="7931" width="10.7109375" style="253"/>
    <col min="7932" max="7932" width="15.140625" style="253" customWidth="1"/>
    <col min="7933" max="7933" width="74.28515625" style="253" customWidth="1"/>
    <col min="7934" max="7934" width="18" style="253" customWidth="1"/>
    <col min="7935" max="7935" width="17.140625" style="253" customWidth="1"/>
    <col min="7936" max="7936" width="22.42578125" style="253" customWidth="1"/>
    <col min="7937" max="7937" width="2.42578125" style="253" customWidth="1"/>
    <col min="7938" max="7938" width="21.28515625" style="253" customWidth="1"/>
    <col min="7939" max="7939" width="21.140625" style="253" customWidth="1"/>
    <col min="7940" max="7940" width="23" style="253" customWidth="1"/>
    <col min="7941" max="7941" width="21.140625" style="253" customWidth="1"/>
    <col min="7942" max="7942" width="17.42578125" style="253" customWidth="1"/>
    <col min="7943" max="7943" width="21.140625" style="253" customWidth="1"/>
    <col min="7944" max="7944" width="16.85546875" style="253" bestFit="1" customWidth="1"/>
    <col min="7945" max="7945" width="12.28515625" style="253" customWidth="1"/>
    <col min="7946" max="8187" width="10.7109375" style="253"/>
    <col min="8188" max="8188" width="15.140625" style="253" customWidth="1"/>
    <col min="8189" max="8189" width="74.28515625" style="253" customWidth="1"/>
    <col min="8190" max="8190" width="18" style="253" customWidth="1"/>
    <col min="8191" max="8191" width="17.140625" style="253" customWidth="1"/>
    <col min="8192" max="8192" width="22.42578125" style="253" customWidth="1"/>
    <col min="8193" max="8193" width="2.42578125" style="253" customWidth="1"/>
    <col min="8194" max="8194" width="21.28515625" style="253" customWidth="1"/>
    <col min="8195" max="8195" width="21.140625" style="253" customWidth="1"/>
    <col min="8196" max="8196" width="23" style="253" customWidth="1"/>
    <col min="8197" max="8197" width="21.140625" style="253" customWidth="1"/>
    <col min="8198" max="8198" width="17.42578125" style="253" customWidth="1"/>
    <col min="8199" max="8199" width="21.140625" style="253" customWidth="1"/>
    <col min="8200" max="8200" width="16.85546875" style="253" bestFit="1" customWidth="1"/>
    <col min="8201" max="8201" width="12.28515625" style="253" customWidth="1"/>
    <col min="8202" max="8443" width="10.7109375" style="253"/>
    <col min="8444" max="8444" width="15.140625" style="253" customWidth="1"/>
    <col min="8445" max="8445" width="74.28515625" style="253" customWidth="1"/>
    <col min="8446" max="8446" width="18" style="253" customWidth="1"/>
    <col min="8447" max="8447" width="17.140625" style="253" customWidth="1"/>
    <col min="8448" max="8448" width="22.42578125" style="253" customWidth="1"/>
    <col min="8449" max="8449" width="2.42578125" style="253" customWidth="1"/>
    <col min="8450" max="8450" width="21.28515625" style="253" customWidth="1"/>
    <col min="8451" max="8451" width="21.140625" style="253" customWidth="1"/>
    <col min="8452" max="8452" width="23" style="253" customWidth="1"/>
    <col min="8453" max="8453" width="21.140625" style="253" customWidth="1"/>
    <col min="8454" max="8454" width="17.42578125" style="253" customWidth="1"/>
    <col min="8455" max="8455" width="21.140625" style="253" customWidth="1"/>
    <col min="8456" max="8456" width="16.85546875" style="253" bestFit="1" customWidth="1"/>
    <col min="8457" max="8457" width="12.28515625" style="253" customWidth="1"/>
    <col min="8458" max="8699" width="10.7109375" style="253"/>
    <col min="8700" max="8700" width="15.140625" style="253" customWidth="1"/>
    <col min="8701" max="8701" width="74.28515625" style="253" customWidth="1"/>
    <col min="8702" max="8702" width="18" style="253" customWidth="1"/>
    <col min="8703" max="8703" width="17.140625" style="253" customWidth="1"/>
    <col min="8704" max="8704" width="22.42578125" style="253" customWidth="1"/>
    <col min="8705" max="8705" width="2.42578125" style="253" customWidth="1"/>
    <col min="8706" max="8706" width="21.28515625" style="253" customWidth="1"/>
    <col min="8707" max="8707" width="21.140625" style="253" customWidth="1"/>
    <col min="8708" max="8708" width="23" style="253" customWidth="1"/>
    <col min="8709" max="8709" width="21.140625" style="253" customWidth="1"/>
    <col min="8710" max="8710" width="17.42578125" style="253" customWidth="1"/>
    <col min="8711" max="8711" width="21.140625" style="253" customWidth="1"/>
    <col min="8712" max="8712" width="16.85546875" style="253" bestFit="1" customWidth="1"/>
    <col min="8713" max="8713" width="12.28515625" style="253" customWidth="1"/>
    <col min="8714" max="8955" width="10.7109375" style="253"/>
    <col min="8956" max="8956" width="15.140625" style="253" customWidth="1"/>
    <col min="8957" max="8957" width="74.28515625" style="253" customWidth="1"/>
    <col min="8958" max="8958" width="18" style="253" customWidth="1"/>
    <col min="8959" max="8959" width="17.140625" style="253" customWidth="1"/>
    <col min="8960" max="8960" width="22.42578125" style="253" customWidth="1"/>
    <col min="8961" max="8961" width="2.42578125" style="253" customWidth="1"/>
    <col min="8962" max="8962" width="21.28515625" style="253" customWidth="1"/>
    <col min="8963" max="8963" width="21.140625" style="253" customWidth="1"/>
    <col min="8964" max="8964" width="23" style="253" customWidth="1"/>
    <col min="8965" max="8965" width="21.140625" style="253" customWidth="1"/>
    <col min="8966" max="8966" width="17.42578125" style="253" customWidth="1"/>
    <col min="8967" max="8967" width="21.140625" style="253" customWidth="1"/>
    <col min="8968" max="8968" width="16.85546875" style="253" bestFit="1" customWidth="1"/>
    <col min="8969" max="8969" width="12.28515625" style="253" customWidth="1"/>
    <col min="8970" max="9211" width="10.7109375" style="253"/>
    <col min="9212" max="9212" width="15.140625" style="253" customWidth="1"/>
    <col min="9213" max="9213" width="74.28515625" style="253" customWidth="1"/>
    <col min="9214" max="9214" width="18" style="253" customWidth="1"/>
    <col min="9215" max="9215" width="17.140625" style="253" customWidth="1"/>
    <col min="9216" max="9216" width="22.42578125" style="253" customWidth="1"/>
    <col min="9217" max="9217" width="2.42578125" style="253" customWidth="1"/>
    <col min="9218" max="9218" width="21.28515625" style="253" customWidth="1"/>
    <col min="9219" max="9219" width="21.140625" style="253" customWidth="1"/>
    <col min="9220" max="9220" width="23" style="253" customWidth="1"/>
    <col min="9221" max="9221" width="21.140625" style="253" customWidth="1"/>
    <col min="9222" max="9222" width="17.42578125" style="253" customWidth="1"/>
    <col min="9223" max="9223" width="21.140625" style="253" customWidth="1"/>
    <col min="9224" max="9224" width="16.85546875" style="253" bestFit="1" customWidth="1"/>
    <col min="9225" max="9225" width="12.28515625" style="253" customWidth="1"/>
    <col min="9226" max="9467" width="10.7109375" style="253"/>
    <col min="9468" max="9468" width="15.140625" style="253" customWidth="1"/>
    <col min="9469" max="9469" width="74.28515625" style="253" customWidth="1"/>
    <col min="9470" max="9470" width="18" style="253" customWidth="1"/>
    <col min="9471" max="9471" width="17.140625" style="253" customWidth="1"/>
    <col min="9472" max="9472" width="22.42578125" style="253" customWidth="1"/>
    <col min="9473" max="9473" width="2.42578125" style="253" customWidth="1"/>
    <col min="9474" max="9474" width="21.28515625" style="253" customWidth="1"/>
    <col min="9475" max="9475" width="21.140625" style="253" customWidth="1"/>
    <col min="9476" max="9476" width="23" style="253" customWidth="1"/>
    <col min="9477" max="9477" width="21.140625" style="253" customWidth="1"/>
    <col min="9478" max="9478" width="17.42578125" style="253" customWidth="1"/>
    <col min="9479" max="9479" width="21.140625" style="253" customWidth="1"/>
    <col min="9480" max="9480" width="16.85546875" style="253" bestFit="1" customWidth="1"/>
    <col min="9481" max="9481" width="12.28515625" style="253" customWidth="1"/>
    <col min="9482" max="9723" width="10.7109375" style="253"/>
    <col min="9724" max="9724" width="15.140625" style="253" customWidth="1"/>
    <col min="9725" max="9725" width="74.28515625" style="253" customWidth="1"/>
    <col min="9726" max="9726" width="18" style="253" customWidth="1"/>
    <col min="9727" max="9727" width="17.140625" style="253" customWidth="1"/>
    <col min="9728" max="9728" width="22.42578125" style="253" customWidth="1"/>
    <col min="9729" max="9729" width="2.42578125" style="253" customWidth="1"/>
    <col min="9730" max="9730" width="21.28515625" style="253" customWidth="1"/>
    <col min="9731" max="9731" width="21.140625" style="253" customWidth="1"/>
    <col min="9732" max="9732" width="23" style="253" customWidth="1"/>
    <col min="9733" max="9733" width="21.140625" style="253" customWidth="1"/>
    <col min="9734" max="9734" width="17.42578125" style="253" customWidth="1"/>
    <col min="9735" max="9735" width="21.140625" style="253" customWidth="1"/>
    <col min="9736" max="9736" width="16.85546875" style="253" bestFit="1" customWidth="1"/>
    <col min="9737" max="9737" width="12.28515625" style="253" customWidth="1"/>
    <col min="9738" max="9979" width="10.7109375" style="253"/>
    <col min="9980" max="9980" width="15.140625" style="253" customWidth="1"/>
    <col min="9981" max="9981" width="74.28515625" style="253" customWidth="1"/>
    <col min="9982" max="9982" width="18" style="253" customWidth="1"/>
    <col min="9983" max="9983" width="17.140625" style="253" customWidth="1"/>
    <col min="9984" max="9984" width="22.42578125" style="253" customWidth="1"/>
    <col min="9985" max="9985" width="2.42578125" style="253" customWidth="1"/>
    <col min="9986" max="9986" width="21.28515625" style="253" customWidth="1"/>
    <col min="9987" max="9987" width="21.140625" style="253" customWidth="1"/>
    <col min="9988" max="9988" width="23" style="253" customWidth="1"/>
    <col min="9989" max="9989" width="21.140625" style="253" customWidth="1"/>
    <col min="9990" max="9990" width="17.42578125" style="253" customWidth="1"/>
    <col min="9991" max="9991" width="21.140625" style="253" customWidth="1"/>
    <col min="9992" max="9992" width="16.85546875" style="253" bestFit="1" customWidth="1"/>
    <col min="9993" max="9993" width="12.28515625" style="253" customWidth="1"/>
    <col min="9994" max="10235" width="10.7109375" style="253"/>
    <col min="10236" max="10236" width="15.140625" style="253" customWidth="1"/>
    <col min="10237" max="10237" width="74.28515625" style="253" customWidth="1"/>
    <col min="10238" max="10238" width="18" style="253" customWidth="1"/>
    <col min="10239" max="10239" width="17.140625" style="253" customWidth="1"/>
    <col min="10240" max="10240" width="22.42578125" style="253" customWidth="1"/>
    <col min="10241" max="10241" width="2.42578125" style="253" customWidth="1"/>
    <col min="10242" max="10242" width="21.28515625" style="253" customWidth="1"/>
    <col min="10243" max="10243" width="21.140625" style="253" customWidth="1"/>
    <col min="10244" max="10244" width="23" style="253" customWidth="1"/>
    <col min="10245" max="10245" width="21.140625" style="253" customWidth="1"/>
    <col min="10246" max="10246" width="17.42578125" style="253" customWidth="1"/>
    <col min="10247" max="10247" width="21.140625" style="253" customWidth="1"/>
    <col min="10248" max="10248" width="16.85546875" style="253" bestFit="1" customWidth="1"/>
    <col min="10249" max="10249" width="12.28515625" style="253" customWidth="1"/>
    <col min="10250" max="10491" width="10.7109375" style="253"/>
    <col min="10492" max="10492" width="15.140625" style="253" customWidth="1"/>
    <col min="10493" max="10493" width="74.28515625" style="253" customWidth="1"/>
    <col min="10494" max="10494" width="18" style="253" customWidth="1"/>
    <col min="10495" max="10495" width="17.140625" style="253" customWidth="1"/>
    <col min="10496" max="10496" width="22.42578125" style="253" customWidth="1"/>
    <col min="10497" max="10497" width="2.42578125" style="253" customWidth="1"/>
    <col min="10498" max="10498" width="21.28515625" style="253" customWidth="1"/>
    <col min="10499" max="10499" width="21.140625" style="253" customWidth="1"/>
    <col min="10500" max="10500" width="23" style="253" customWidth="1"/>
    <col min="10501" max="10501" width="21.140625" style="253" customWidth="1"/>
    <col min="10502" max="10502" width="17.42578125" style="253" customWidth="1"/>
    <col min="10503" max="10503" width="21.140625" style="253" customWidth="1"/>
    <col min="10504" max="10504" width="16.85546875" style="253" bestFit="1" customWidth="1"/>
    <col min="10505" max="10505" width="12.28515625" style="253" customWidth="1"/>
    <col min="10506" max="10747" width="10.7109375" style="253"/>
    <col min="10748" max="10748" width="15.140625" style="253" customWidth="1"/>
    <col min="10749" max="10749" width="74.28515625" style="253" customWidth="1"/>
    <col min="10750" max="10750" width="18" style="253" customWidth="1"/>
    <col min="10751" max="10751" width="17.140625" style="253" customWidth="1"/>
    <col min="10752" max="10752" width="22.42578125" style="253" customWidth="1"/>
    <col min="10753" max="10753" width="2.42578125" style="253" customWidth="1"/>
    <col min="10754" max="10754" width="21.28515625" style="253" customWidth="1"/>
    <col min="10755" max="10755" width="21.140625" style="253" customWidth="1"/>
    <col min="10756" max="10756" width="23" style="253" customWidth="1"/>
    <col min="10757" max="10757" width="21.140625" style="253" customWidth="1"/>
    <col min="10758" max="10758" width="17.42578125" style="253" customWidth="1"/>
    <col min="10759" max="10759" width="21.140625" style="253" customWidth="1"/>
    <col min="10760" max="10760" width="16.85546875" style="253" bestFit="1" customWidth="1"/>
    <col min="10761" max="10761" width="12.28515625" style="253" customWidth="1"/>
    <col min="10762" max="11003" width="10.7109375" style="253"/>
    <col min="11004" max="11004" width="15.140625" style="253" customWidth="1"/>
    <col min="11005" max="11005" width="74.28515625" style="253" customWidth="1"/>
    <col min="11006" max="11006" width="18" style="253" customWidth="1"/>
    <col min="11007" max="11007" width="17.140625" style="253" customWidth="1"/>
    <col min="11008" max="11008" width="22.42578125" style="253" customWidth="1"/>
    <col min="11009" max="11009" width="2.42578125" style="253" customWidth="1"/>
    <col min="11010" max="11010" width="21.28515625" style="253" customWidth="1"/>
    <col min="11011" max="11011" width="21.140625" style="253" customWidth="1"/>
    <col min="11012" max="11012" width="23" style="253" customWidth="1"/>
    <col min="11013" max="11013" width="21.140625" style="253" customWidth="1"/>
    <col min="11014" max="11014" width="17.42578125" style="253" customWidth="1"/>
    <col min="11015" max="11015" width="21.140625" style="253" customWidth="1"/>
    <col min="11016" max="11016" width="16.85546875" style="253" bestFit="1" customWidth="1"/>
    <col min="11017" max="11017" width="12.28515625" style="253" customWidth="1"/>
    <col min="11018" max="11259" width="10.7109375" style="253"/>
    <col min="11260" max="11260" width="15.140625" style="253" customWidth="1"/>
    <col min="11261" max="11261" width="74.28515625" style="253" customWidth="1"/>
    <col min="11262" max="11262" width="18" style="253" customWidth="1"/>
    <col min="11263" max="11263" width="17.140625" style="253" customWidth="1"/>
    <col min="11264" max="11264" width="22.42578125" style="253" customWidth="1"/>
    <col min="11265" max="11265" width="2.42578125" style="253" customWidth="1"/>
    <col min="11266" max="11266" width="21.28515625" style="253" customWidth="1"/>
    <col min="11267" max="11267" width="21.140625" style="253" customWidth="1"/>
    <col min="11268" max="11268" width="23" style="253" customWidth="1"/>
    <col min="11269" max="11269" width="21.140625" style="253" customWidth="1"/>
    <col min="11270" max="11270" width="17.42578125" style="253" customWidth="1"/>
    <col min="11271" max="11271" width="21.140625" style="253" customWidth="1"/>
    <col min="11272" max="11272" width="16.85546875" style="253" bestFit="1" customWidth="1"/>
    <col min="11273" max="11273" width="12.28515625" style="253" customWidth="1"/>
    <col min="11274" max="11515" width="10.7109375" style="253"/>
    <col min="11516" max="11516" width="15.140625" style="253" customWidth="1"/>
    <col min="11517" max="11517" width="74.28515625" style="253" customWidth="1"/>
    <col min="11518" max="11518" width="18" style="253" customWidth="1"/>
    <col min="11519" max="11519" width="17.140625" style="253" customWidth="1"/>
    <col min="11520" max="11520" width="22.42578125" style="253" customWidth="1"/>
    <col min="11521" max="11521" width="2.42578125" style="253" customWidth="1"/>
    <col min="11522" max="11522" width="21.28515625" style="253" customWidth="1"/>
    <col min="11523" max="11523" width="21.140625" style="253" customWidth="1"/>
    <col min="11524" max="11524" width="23" style="253" customWidth="1"/>
    <col min="11525" max="11525" width="21.140625" style="253" customWidth="1"/>
    <col min="11526" max="11526" width="17.42578125" style="253" customWidth="1"/>
    <col min="11527" max="11527" width="21.140625" style="253" customWidth="1"/>
    <col min="11528" max="11528" width="16.85546875" style="253" bestFit="1" customWidth="1"/>
    <col min="11529" max="11529" width="12.28515625" style="253" customWidth="1"/>
    <col min="11530" max="11771" width="10.7109375" style="253"/>
    <col min="11772" max="11772" width="15.140625" style="253" customWidth="1"/>
    <col min="11773" max="11773" width="74.28515625" style="253" customWidth="1"/>
    <col min="11774" max="11774" width="18" style="253" customWidth="1"/>
    <col min="11775" max="11775" width="17.140625" style="253" customWidth="1"/>
    <col min="11776" max="11776" width="22.42578125" style="253" customWidth="1"/>
    <col min="11777" max="11777" width="2.42578125" style="253" customWidth="1"/>
    <col min="11778" max="11778" width="21.28515625" style="253" customWidth="1"/>
    <col min="11779" max="11779" width="21.140625" style="253" customWidth="1"/>
    <col min="11780" max="11780" width="23" style="253" customWidth="1"/>
    <col min="11781" max="11781" width="21.140625" style="253" customWidth="1"/>
    <col min="11782" max="11782" width="17.42578125" style="253" customWidth="1"/>
    <col min="11783" max="11783" width="21.140625" style="253" customWidth="1"/>
    <col min="11784" max="11784" width="16.85546875" style="253" bestFit="1" customWidth="1"/>
    <col min="11785" max="11785" width="12.28515625" style="253" customWidth="1"/>
    <col min="11786" max="12027" width="10.7109375" style="253"/>
    <col min="12028" max="12028" width="15.140625" style="253" customWidth="1"/>
    <col min="12029" max="12029" width="74.28515625" style="253" customWidth="1"/>
    <col min="12030" max="12030" width="18" style="253" customWidth="1"/>
    <col min="12031" max="12031" width="17.140625" style="253" customWidth="1"/>
    <col min="12032" max="12032" width="22.42578125" style="253" customWidth="1"/>
    <col min="12033" max="12033" width="2.42578125" style="253" customWidth="1"/>
    <col min="12034" max="12034" width="21.28515625" style="253" customWidth="1"/>
    <col min="12035" max="12035" width="21.140625" style="253" customWidth="1"/>
    <col min="12036" max="12036" width="23" style="253" customWidth="1"/>
    <col min="12037" max="12037" width="21.140625" style="253" customWidth="1"/>
    <col min="12038" max="12038" width="17.42578125" style="253" customWidth="1"/>
    <col min="12039" max="12039" width="21.140625" style="253" customWidth="1"/>
    <col min="12040" max="12040" width="16.85546875" style="253" bestFit="1" customWidth="1"/>
    <col min="12041" max="12041" width="12.28515625" style="253" customWidth="1"/>
    <col min="12042" max="12283" width="10.7109375" style="253"/>
    <col min="12284" max="12284" width="15.140625" style="253" customWidth="1"/>
    <col min="12285" max="12285" width="74.28515625" style="253" customWidth="1"/>
    <col min="12286" max="12286" width="18" style="253" customWidth="1"/>
    <col min="12287" max="12287" width="17.140625" style="253" customWidth="1"/>
    <col min="12288" max="12288" width="22.42578125" style="253" customWidth="1"/>
    <col min="12289" max="12289" width="2.42578125" style="253" customWidth="1"/>
    <col min="12290" max="12290" width="21.28515625" style="253" customWidth="1"/>
    <col min="12291" max="12291" width="21.140625" style="253" customWidth="1"/>
    <col min="12292" max="12292" width="23" style="253" customWidth="1"/>
    <col min="12293" max="12293" width="21.140625" style="253" customWidth="1"/>
    <col min="12294" max="12294" width="17.42578125" style="253" customWidth="1"/>
    <col min="12295" max="12295" width="21.140625" style="253" customWidth="1"/>
    <col min="12296" max="12296" width="16.85546875" style="253" bestFit="1" customWidth="1"/>
    <col min="12297" max="12297" width="12.28515625" style="253" customWidth="1"/>
    <col min="12298" max="12539" width="10.7109375" style="253"/>
    <col min="12540" max="12540" width="15.140625" style="253" customWidth="1"/>
    <col min="12541" max="12541" width="74.28515625" style="253" customWidth="1"/>
    <col min="12542" max="12542" width="18" style="253" customWidth="1"/>
    <col min="12543" max="12543" width="17.140625" style="253" customWidth="1"/>
    <col min="12544" max="12544" width="22.42578125" style="253" customWidth="1"/>
    <col min="12545" max="12545" width="2.42578125" style="253" customWidth="1"/>
    <col min="12546" max="12546" width="21.28515625" style="253" customWidth="1"/>
    <col min="12547" max="12547" width="21.140625" style="253" customWidth="1"/>
    <col min="12548" max="12548" width="23" style="253" customWidth="1"/>
    <col min="12549" max="12549" width="21.140625" style="253" customWidth="1"/>
    <col min="12550" max="12550" width="17.42578125" style="253" customWidth="1"/>
    <col min="12551" max="12551" width="21.140625" style="253" customWidth="1"/>
    <col min="12552" max="12552" width="16.85546875" style="253" bestFit="1" customWidth="1"/>
    <col min="12553" max="12553" width="12.28515625" style="253" customWidth="1"/>
    <col min="12554" max="12795" width="10.7109375" style="253"/>
    <col min="12796" max="12796" width="15.140625" style="253" customWidth="1"/>
    <col min="12797" max="12797" width="74.28515625" style="253" customWidth="1"/>
    <col min="12798" max="12798" width="18" style="253" customWidth="1"/>
    <col min="12799" max="12799" width="17.140625" style="253" customWidth="1"/>
    <col min="12800" max="12800" width="22.42578125" style="253" customWidth="1"/>
    <col min="12801" max="12801" width="2.42578125" style="253" customWidth="1"/>
    <col min="12802" max="12802" width="21.28515625" style="253" customWidth="1"/>
    <col min="12803" max="12803" width="21.140625" style="253" customWidth="1"/>
    <col min="12804" max="12804" width="23" style="253" customWidth="1"/>
    <col min="12805" max="12805" width="21.140625" style="253" customWidth="1"/>
    <col min="12806" max="12806" width="17.42578125" style="253" customWidth="1"/>
    <col min="12807" max="12807" width="21.140625" style="253" customWidth="1"/>
    <col min="12808" max="12808" width="16.85546875" style="253" bestFit="1" customWidth="1"/>
    <col min="12809" max="12809" width="12.28515625" style="253" customWidth="1"/>
    <col min="12810" max="13051" width="10.7109375" style="253"/>
    <col min="13052" max="13052" width="15.140625" style="253" customWidth="1"/>
    <col min="13053" max="13053" width="74.28515625" style="253" customWidth="1"/>
    <col min="13054" max="13054" width="18" style="253" customWidth="1"/>
    <col min="13055" max="13055" width="17.140625" style="253" customWidth="1"/>
    <col min="13056" max="13056" width="22.42578125" style="253" customWidth="1"/>
    <col min="13057" max="13057" width="2.42578125" style="253" customWidth="1"/>
    <col min="13058" max="13058" width="21.28515625" style="253" customWidth="1"/>
    <col min="13059" max="13059" width="21.140625" style="253" customWidth="1"/>
    <col min="13060" max="13060" width="23" style="253" customWidth="1"/>
    <col min="13061" max="13061" width="21.140625" style="253" customWidth="1"/>
    <col min="13062" max="13062" width="17.42578125" style="253" customWidth="1"/>
    <col min="13063" max="13063" width="21.140625" style="253" customWidth="1"/>
    <col min="13064" max="13064" width="16.85546875" style="253" bestFit="1" customWidth="1"/>
    <col min="13065" max="13065" width="12.28515625" style="253" customWidth="1"/>
    <col min="13066" max="13307" width="10.7109375" style="253"/>
    <col min="13308" max="13308" width="15.140625" style="253" customWidth="1"/>
    <col min="13309" max="13309" width="74.28515625" style="253" customWidth="1"/>
    <col min="13310" max="13310" width="18" style="253" customWidth="1"/>
    <col min="13311" max="13311" width="17.140625" style="253" customWidth="1"/>
    <col min="13312" max="13312" width="22.42578125" style="253" customWidth="1"/>
    <col min="13313" max="13313" width="2.42578125" style="253" customWidth="1"/>
    <col min="13314" max="13314" width="21.28515625" style="253" customWidth="1"/>
    <col min="13315" max="13315" width="21.140625" style="253" customWidth="1"/>
    <col min="13316" max="13316" width="23" style="253" customWidth="1"/>
    <col min="13317" max="13317" width="21.140625" style="253" customWidth="1"/>
    <col min="13318" max="13318" width="17.42578125" style="253" customWidth="1"/>
    <col min="13319" max="13319" width="21.140625" style="253" customWidth="1"/>
    <col min="13320" max="13320" width="16.85546875" style="253" bestFit="1" customWidth="1"/>
    <col min="13321" max="13321" width="12.28515625" style="253" customWidth="1"/>
    <col min="13322" max="13563" width="10.7109375" style="253"/>
    <col min="13564" max="13564" width="15.140625" style="253" customWidth="1"/>
    <col min="13565" max="13565" width="74.28515625" style="253" customWidth="1"/>
    <col min="13566" max="13566" width="18" style="253" customWidth="1"/>
    <col min="13567" max="13567" width="17.140625" style="253" customWidth="1"/>
    <col min="13568" max="13568" width="22.42578125" style="253" customWidth="1"/>
    <col min="13569" max="13569" width="2.42578125" style="253" customWidth="1"/>
    <col min="13570" max="13570" width="21.28515625" style="253" customWidth="1"/>
    <col min="13571" max="13571" width="21.140625" style="253" customWidth="1"/>
    <col min="13572" max="13572" width="23" style="253" customWidth="1"/>
    <col min="13573" max="13573" width="21.140625" style="253" customWidth="1"/>
    <col min="13574" max="13574" width="17.42578125" style="253" customWidth="1"/>
    <col min="13575" max="13575" width="21.140625" style="253" customWidth="1"/>
    <col min="13576" max="13576" width="16.85546875" style="253" bestFit="1" customWidth="1"/>
    <col min="13577" max="13577" width="12.28515625" style="253" customWidth="1"/>
    <col min="13578" max="13819" width="10.7109375" style="253"/>
    <col min="13820" max="13820" width="15.140625" style="253" customWidth="1"/>
    <col min="13821" max="13821" width="74.28515625" style="253" customWidth="1"/>
    <col min="13822" max="13822" width="18" style="253" customWidth="1"/>
    <col min="13823" max="13823" width="17.140625" style="253" customWidth="1"/>
    <col min="13824" max="13824" width="22.42578125" style="253" customWidth="1"/>
    <col min="13825" max="13825" width="2.42578125" style="253" customWidth="1"/>
    <col min="13826" max="13826" width="21.28515625" style="253" customWidth="1"/>
    <col min="13827" max="13827" width="21.140625" style="253" customWidth="1"/>
    <col min="13828" max="13828" width="23" style="253" customWidth="1"/>
    <col min="13829" max="13829" width="21.140625" style="253" customWidth="1"/>
    <col min="13830" max="13830" width="17.42578125" style="253" customWidth="1"/>
    <col min="13831" max="13831" width="21.140625" style="253" customWidth="1"/>
    <col min="13832" max="13832" width="16.85546875" style="253" bestFit="1" customWidth="1"/>
    <col min="13833" max="13833" width="12.28515625" style="253" customWidth="1"/>
    <col min="13834" max="14075" width="10.7109375" style="253"/>
    <col min="14076" max="14076" width="15.140625" style="253" customWidth="1"/>
    <col min="14077" max="14077" width="74.28515625" style="253" customWidth="1"/>
    <col min="14078" max="14078" width="18" style="253" customWidth="1"/>
    <col min="14079" max="14079" width="17.140625" style="253" customWidth="1"/>
    <col min="14080" max="14080" width="22.42578125" style="253" customWidth="1"/>
    <col min="14081" max="14081" width="2.42578125" style="253" customWidth="1"/>
    <col min="14082" max="14082" width="21.28515625" style="253" customWidth="1"/>
    <col min="14083" max="14083" width="21.140625" style="253" customWidth="1"/>
    <col min="14084" max="14084" width="23" style="253" customWidth="1"/>
    <col min="14085" max="14085" width="21.140625" style="253" customWidth="1"/>
    <col min="14086" max="14086" width="17.42578125" style="253" customWidth="1"/>
    <col min="14087" max="14087" width="21.140625" style="253" customWidth="1"/>
    <col min="14088" max="14088" width="16.85546875" style="253" bestFit="1" customWidth="1"/>
    <col min="14089" max="14089" width="12.28515625" style="253" customWidth="1"/>
    <col min="14090" max="14331" width="10.7109375" style="253"/>
    <col min="14332" max="14332" width="15.140625" style="253" customWidth="1"/>
    <col min="14333" max="14333" width="74.28515625" style="253" customWidth="1"/>
    <col min="14334" max="14334" width="18" style="253" customWidth="1"/>
    <col min="14335" max="14335" width="17.140625" style="253" customWidth="1"/>
    <col min="14336" max="14336" width="22.42578125" style="253" customWidth="1"/>
    <col min="14337" max="14337" width="2.42578125" style="253" customWidth="1"/>
    <col min="14338" max="14338" width="21.28515625" style="253" customWidth="1"/>
    <col min="14339" max="14339" width="21.140625" style="253" customWidth="1"/>
    <col min="14340" max="14340" width="23" style="253" customWidth="1"/>
    <col min="14341" max="14341" width="21.140625" style="253" customWidth="1"/>
    <col min="14342" max="14342" width="17.42578125" style="253" customWidth="1"/>
    <col min="14343" max="14343" width="21.140625" style="253" customWidth="1"/>
    <col min="14344" max="14344" width="16.85546875" style="253" bestFit="1" customWidth="1"/>
    <col min="14345" max="14345" width="12.28515625" style="253" customWidth="1"/>
    <col min="14346" max="14587" width="10.7109375" style="253"/>
    <col min="14588" max="14588" width="15.140625" style="253" customWidth="1"/>
    <col min="14589" max="14589" width="74.28515625" style="253" customWidth="1"/>
    <col min="14590" max="14590" width="18" style="253" customWidth="1"/>
    <col min="14591" max="14591" width="17.140625" style="253" customWidth="1"/>
    <col min="14592" max="14592" width="22.42578125" style="253" customWidth="1"/>
    <col min="14593" max="14593" width="2.42578125" style="253" customWidth="1"/>
    <col min="14594" max="14594" width="21.28515625" style="253" customWidth="1"/>
    <col min="14595" max="14595" width="21.140625" style="253" customWidth="1"/>
    <col min="14596" max="14596" width="23" style="253" customWidth="1"/>
    <col min="14597" max="14597" width="21.140625" style="253" customWidth="1"/>
    <col min="14598" max="14598" width="17.42578125" style="253" customWidth="1"/>
    <col min="14599" max="14599" width="21.140625" style="253" customWidth="1"/>
    <col min="14600" max="14600" width="16.85546875" style="253" bestFit="1" customWidth="1"/>
    <col min="14601" max="14601" width="12.28515625" style="253" customWidth="1"/>
    <col min="14602" max="14843" width="10.7109375" style="253"/>
    <col min="14844" max="14844" width="15.140625" style="253" customWidth="1"/>
    <col min="14845" max="14845" width="74.28515625" style="253" customWidth="1"/>
    <col min="14846" max="14846" width="18" style="253" customWidth="1"/>
    <col min="14847" max="14847" width="17.140625" style="253" customWidth="1"/>
    <col min="14848" max="14848" width="22.42578125" style="253" customWidth="1"/>
    <col min="14849" max="14849" width="2.42578125" style="253" customWidth="1"/>
    <col min="14850" max="14850" width="21.28515625" style="253" customWidth="1"/>
    <col min="14851" max="14851" width="21.140625" style="253" customWidth="1"/>
    <col min="14852" max="14852" width="23" style="253" customWidth="1"/>
    <col min="14853" max="14853" width="21.140625" style="253" customWidth="1"/>
    <col min="14854" max="14854" width="17.42578125" style="253" customWidth="1"/>
    <col min="14855" max="14855" width="21.140625" style="253" customWidth="1"/>
    <col min="14856" max="14856" width="16.85546875" style="253" bestFit="1" customWidth="1"/>
    <col min="14857" max="14857" width="12.28515625" style="253" customWidth="1"/>
    <col min="14858" max="15099" width="10.7109375" style="253"/>
    <col min="15100" max="15100" width="15.140625" style="253" customWidth="1"/>
    <col min="15101" max="15101" width="74.28515625" style="253" customWidth="1"/>
    <col min="15102" max="15102" width="18" style="253" customWidth="1"/>
    <col min="15103" max="15103" width="17.140625" style="253" customWidth="1"/>
    <col min="15104" max="15104" width="22.42578125" style="253" customWidth="1"/>
    <col min="15105" max="15105" width="2.42578125" style="253" customWidth="1"/>
    <col min="15106" max="15106" width="21.28515625" style="253" customWidth="1"/>
    <col min="15107" max="15107" width="21.140625" style="253" customWidth="1"/>
    <col min="15108" max="15108" width="23" style="253" customWidth="1"/>
    <col min="15109" max="15109" width="21.140625" style="253" customWidth="1"/>
    <col min="15110" max="15110" width="17.42578125" style="253" customWidth="1"/>
    <col min="15111" max="15111" width="21.140625" style="253" customWidth="1"/>
    <col min="15112" max="15112" width="16.85546875" style="253" bestFit="1" customWidth="1"/>
    <col min="15113" max="15113" width="12.28515625" style="253" customWidth="1"/>
    <col min="15114" max="15355" width="10.7109375" style="253"/>
    <col min="15356" max="15356" width="15.140625" style="253" customWidth="1"/>
    <col min="15357" max="15357" width="74.28515625" style="253" customWidth="1"/>
    <col min="15358" max="15358" width="18" style="253" customWidth="1"/>
    <col min="15359" max="15359" width="17.140625" style="253" customWidth="1"/>
    <col min="15360" max="15360" width="22.42578125" style="253" customWidth="1"/>
    <col min="15361" max="15361" width="2.42578125" style="253" customWidth="1"/>
    <col min="15362" max="15362" width="21.28515625" style="253" customWidth="1"/>
    <col min="15363" max="15363" width="21.140625" style="253" customWidth="1"/>
    <col min="15364" max="15364" width="23" style="253" customWidth="1"/>
    <col min="15365" max="15365" width="21.140625" style="253" customWidth="1"/>
    <col min="15366" max="15366" width="17.42578125" style="253" customWidth="1"/>
    <col min="15367" max="15367" width="21.140625" style="253" customWidth="1"/>
    <col min="15368" max="15368" width="16.85546875" style="253" bestFit="1" customWidth="1"/>
    <col min="15369" max="15369" width="12.28515625" style="253" customWidth="1"/>
    <col min="15370" max="15611" width="10.7109375" style="253"/>
    <col min="15612" max="15612" width="15.140625" style="253" customWidth="1"/>
    <col min="15613" max="15613" width="74.28515625" style="253" customWidth="1"/>
    <col min="15614" max="15614" width="18" style="253" customWidth="1"/>
    <col min="15615" max="15615" width="17.140625" style="253" customWidth="1"/>
    <col min="15616" max="15616" width="22.42578125" style="253" customWidth="1"/>
    <col min="15617" max="15617" width="2.42578125" style="253" customWidth="1"/>
    <col min="15618" max="15618" width="21.28515625" style="253" customWidth="1"/>
    <col min="15619" max="15619" width="21.140625" style="253" customWidth="1"/>
    <col min="15620" max="15620" width="23" style="253" customWidth="1"/>
    <col min="15621" max="15621" width="21.140625" style="253" customWidth="1"/>
    <col min="15622" max="15622" width="17.42578125" style="253" customWidth="1"/>
    <col min="15623" max="15623" width="21.140625" style="253" customWidth="1"/>
    <col min="15624" max="15624" width="16.85546875" style="253" bestFit="1" customWidth="1"/>
    <col min="15625" max="15625" width="12.28515625" style="253" customWidth="1"/>
    <col min="15626" max="15867" width="10.7109375" style="253"/>
    <col min="15868" max="15868" width="15.140625" style="253" customWidth="1"/>
    <col min="15869" max="15869" width="74.28515625" style="253" customWidth="1"/>
    <col min="15870" max="15870" width="18" style="253" customWidth="1"/>
    <col min="15871" max="15871" width="17.140625" style="253" customWidth="1"/>
    <col min="15872" max="15872" width="22.42578125" style="253" customWidth="1"/>
    <col min="15873" max="15873" width="2.42578125" style="253" customWidth="1"/>
    <col min="15874" max="15874" width="21.28515625" style="253" customWidth="1"/>
    <col min="15875" max="15875" width="21.140625" style="253" customWidth="1"/>
    <col min="15876" max="15876" width="23" style="253" customWidth="1"/>
    <col min="15877" max="15877" width="21.140625" style="253" customWidth="1"/>
    <col min="15878" max="15878" width="17.42578125" style="253" customWidth="1"/>
    <col min="15879" max="15879" width="21.140625" style="253" customWidth="1"/>
    <col min="15880" max="15880" width="16.85546875" style="253" bestFit="1" customWidth="1"/>
    <col min="15881" max="15881" width="12.28515625" style="253" customWidth="1"/>
    <col min="15882" max="16123" width="10.7109375" style="253"/>
    <col min="16124" max="16124" width="15.140625" style="253" customWidth="1"/>
    <col min="16125" max="16125" width="74.28515625" style="253" customWidth="1"/>
    <col min="16126" max="16126" width="18" style="253" customWidth="1"/>
    <col min="16127" max="16127" width="17.140625" style="253" customWidth="1"/>
    <col min="16128" max="16128" width="22.42578125" style="253" customWidth="1"/>
    <col min="16129" max="16129" width="2.42578125" style="253" customWidth="1"/>
    <col min="16130" max="16130" width="21.28515625" style="253" customWidth="1"/>
    <col min="16131" max="16131" width="21.140625" style="253" customWidth="1"/>
    <col min="16132" max="16132" width="23" style="253" customWidth="1"/>
    <col min="16133" max="16133" width="21.140625" style="253" customWidth="1"/>
    <col min="16134" max="16134" width="17.42578125" style="253" customWidth="1"/>
    <col min="16135" max="16135" width="21.140625" style="253" customWidth="1"/>
    <col min="16136" max="16136" width="16.85546875" style="253" bestFit="1" customWidth="1"/>
    <col min="16137" max="16137" width="12.28515625" style="253" customWidth="1"/>
    <col min="16138" max="16384" width="10.7109375" style="253"/>
  </cols>
  <sheetData>
    <row r="1" spans="1:12">
      <c r="A1" s="1266"/>
      <c r="B1" s="1266"/>
      <c r="C1" s="1266"/>
      <c r="D1" s="1266"/>
      <c r="E1" s="1266"/>
      <c r="F1" s="1266"/>
      <c r="G1" s="1266"/>
      <c r="H1" s="1266"/>
      <c r="I1" s="1267"/>
      <c r="J1" s="1267"/>
      <c r="K1" s="1267"/>
      <c r="L1" s="1266"/>
    </row>
    <row r="2" spans="1:12">
      <c r="A2" s="1824" t="s">
        <v>518</v>
      </c>
      <c r="B2" s="1824"/>
      <c r="C2" s="1824"/>
      <c r="D2" s="1824"/>
      <c r="E2" s="1824"/>
      <c r="F2" s="1824"/>
      <c r="G2" s="1825" t="s">
        <v>517</v>
      </c>
      <c r="H2" s="1825"/>
      <c r="I2" s="1825"/>
      <c r="J2" s="1825"/>
      <c r="K2" s="1825"/>
      <c r="L2" s="1825"/>
    </row>
    <row r="3" spans="1:12" ht="25.5">
      <c r="A3" s="1268" t="s">
        <v>524</v>
      </c>
      <c r="B3" s="1268" t="s">
        <v>203</v>
      </c>
      <c r="C3" s="1269" t="s">
        <v>525</v>
      </c>
      <c r="D3" s="1269" t="s">
        <v>3851</v>
      </c>
      <c r="E3" s="1269" t="s">
        <v>526</v>
      </c>
      <c r="F3" s="1270"/>
      <c r="G3" s="1269" t="s">
        <v>527</v>
      </c>
      <c r="H3" s="1269" t="s">
        <v>161</v>
      </c>
      <c r="I3" s="1269" t="s">
        <v>528</v>
      </c>
      <c r="J3" s="1269" t="s">
        <v>3851</v>
      </c>
      <c r="K3" s="1269" t="s">
        <v>184</v>
      </c>
      <c r="L3" s="1269" t="s">
        <v>526</v>
      </c>
    </row>
    <row r="4" spans="1:12">
      <c r="A4" s="1271">
        <v>1302</v>
      </c>
      <c r="B4" s="1272" t="s">
        <v>529</v>
      </c>
      <c r="C4" s="1080">
        <v>0</v>
      </c>
      <c r="D4" s="1080">
        <v>0</v>
      </c>
      <c r="E4" s="1080">
        <f t="shared" ref="E4:E85" si="0">C4-D4</f>
        <v>0</v>
      </c>
      <c r="F4" s="1273"/>
      <c r="G4" s="1080">
        <v>20716.36</v>
      </c>
      <c r="H4" s="1080">
        <f t="shared" ref="H4:H171" si="1">I4-G4</f>
        <v>0</v>
      </c>
      <c r="I4" s="1080">
        <v>20716.36</v>
      </c>
      <c r="J4" s="1080">
        <f t="shared" ref="J4:J83" si="2">D4</f>
        <v>0</v>
      </c>
      <c r="K4" s="1080">
        <v>0</v>
      </c>
      <c r="L4" s="1080">
        <f t="shared" ref="L4:L85" si="3">I4-J4-K4</f>
        <v>20716.36</v>
      </c>
    </row>
    <row r="5" spans="1:12">
      <c r="A5" s="1271">
        <v>1303</v>
      </c>
      <c r="B5" s="1272" t="s">
        <v>530</v>
      </c>
      <c r="C5" s="1080">
        <v>4210609.32</v>
      </c>
      <c r="D5" s="1080">
        <v>2377991.5</v>
      </c>
      <c r="E5" s="1080">
        <f t="shared" si="0"/>
        <v>1832617.8200000003</v>
      </c>
      <c r="F5" s="1273"/>
      <c r="G5" s="1080">
        <v>4210609.32</v>
      </c>
      <c r="H5" s="1080">
        <f t="shared" si="1"/>
        <v>300000</v>
      </c>
      <c r="I5" s="1080">
        <v>4510609.32</v>
      </c>
      <c r="J5" s="1080">
        <f t="shared" si="2"/>
        <v>2377991.5</v>
      </c>
      <c r="K5" s="1080">
        <v>0</v>
      </c>
      <c r="L5" s="1080">
        <f t="shared" si="3"/>
        <v>2132617.8200000003</v>
      </c>
    </row>
    <row r="6" spans="1:12">
      <c r="A6" s="1271">
        <v>1307</v>
      </c>
      <c r="B6" s="1272" t="s">
        <v>531</v>
      </c>
      <c r="C6" s="1080">
        <v>5026520.7</v>
      </c>
      <c r="D6" s="1080">
        <v>0</v>
      </c>
      <c r="E6" s="1080">
        <f t="shared" si="0"/>
        <v>5026520.7</v>
      </c>
      <c r="F6" s="1273"/>
      <c r="G6" s="1080">
        <v>39934826.100000001</v>
      </c>
      <c r="H6" s="1080">
        <f t="shared" si="1"/>
        <v>5026601.5</v>
      </c>
      <c r="I6" s="1080">
        <v>44961427.600000001</v>
      </c>
      <c r="J6" s="1080">
        <f t="shared" si="2"/>
        <v>0</v>
      </c>
      <c r="K6" s="1080">
        <v>5026601.5</v>
      </c>
      <c r="L6" s="1080">
        <f t="shared" si="3"/>
        <v>39934826.100000001</v>
      </c>
    </row>
    <row r="7" spans="1:12">
      <c r="A7" s="1271">
        <v>1308</v>
      </c>
      <c r="B7" s="1272" t="s">
        <v>532</v>
      </c>
      <c r="C7" s="1080">
        <v>2018352</v>
      </c>
      <c r="D7" s="1080">
        <v>0</v>
      </c>
      <c r="E7" s="1080">
        <f t="shared" si="0"/>
        <v>2018352</v>
      </c>
      <c r="F7" s="1273"/>
      <c r="G7" s="1080">
        <v>0</v>
      </c>
      <c r="H7" s="1080">
        <f t="shared" si="1"/>
        <v>2018352</v>
      </c>
      <c r="I7" s="1080">
        <v>2018352</v>
      </c>
      <c r="J7" s="1080">
        <f t="shared" si="2"/>
        <v>0</v>
      </c>
      <c r="K7" s="1080">
        <v>2018352</v>
      </c>
      <c r="L7" s="1080">
        <f t="shared" si="3"/>
        <v>0</v>
      </c>
    </row>
    <row r="8" spans="1:12">
      <c r="A8" s="1271">
        <v>1309</v>
      </c>
      <c r="B8" s="1272" t="s">
        <v>533</v>
      </c>
      <c r="C8" s="1080">
        <v>0</v>
      </c>
      <c r="D8" s="1080">
        <v>0</v>
      </c>
      <c r="E8" s="1080">
        <f t="shared" si="0"/>
        <v>0</v>
      </c>
      <c r="F8" s="1273"/>
      <c r="G8" s="1080">
        <v>9395520.9000000004</v>
      </c>
      <c r="H8" s="1080">
        <f t="shared" si="1"/>
        <v>0</v>
      </c>
      <c r="I8" s="1080">
        <v>9395520.9000000004</v>
      </c>
      <c r="J8" s="1080">
        <f t="shared" si="2"/>
        <v>0</v>
      </c>
      <c r="K8" s="1080">
        <v>0</v>
      </c>
      <c r="L8" s="1080">
        <f t="shared" si="3"/>
        <v>9395520.9000000004</v>
      </c>
    </row>
    <row r="9" spans="1:12">
      <c r="A9" s="1271">
        <v>1310</v>
      </c>
      <c r="B9" s="1272" t="s">
        <v>534</v>
      </c>
      <c r="C9" s="1080">
        <v>0</v>
      </c>
      <c r="D9" s="1080">
        <v>0</v>
      </c>
      <c r="E9" s="1080">
        <f t="shared" si="0"/>
        <v>0</v>
      </c>
      <c r="F9" s="1273"/>
      <c r="G9" s="1080">
        <v>5368714.75</v>
      </c>
      <c r="H9" s="1080">
        <f t="shared" si="1"/>
        <v>0</v>
      </c>
      <c r="I9" s="1080">
        <v>5368714.75</v>
      </c>
      <c r="J9" s="1080">
        <f t="shared" si="2"/>
        <v>0</v>
      </c>
      <c r="K9" s="1080">
        <v>0</v>
      </c>
      <c r="L9" s="1080">
        <f t="shared" si="3"/>
        <v>5368714.75</v>
      </c>
    </row>
    <row r="10" spans="1:12">
      <c r="A10" s="1271">
        <v>1317</v>
      </c>
      <c r="B10" s="1272" t="s">
        <v>536</v>
      </c>
      <c r="C10" s="1080">
        <v>56268647.689999998</v>
      </c>
      <c r="D10" s="1080">
        <v>50096906.960000001</v>
      </c>
      <c r="E10" s="1080">
        <f t="shared" si="0"/>
        <v>6171740.7299999967</v>
      </c>
      <c r="F10" s="1273"/>
      <c r="G10" s="1080">
        <v>24588379.719999999</v>
      </c>
      <c r="H10" s="1080">
        <f t="shared" si="1"/>
        <v>82537968.290000007</v>
      </c>
      <c r="I10" s="1080">
        <v>107126348.01000001</v>
      </c>
      <c r="J10" s="1080">
        <f t="shared" si="2"/>
        <v>50096906.960000001</v>
      </c>
      <c r="K10" s="1080">
        <v>0</v>
      </c>
      <c r="L10" s="1080">
        <f t="shared" si="3"/>
        <v>57029441.050000004</v>
      </c>
    </row>
    <row r="11" spans="1:12">
      <c r="A11" s="1271">
        <v>1319</v>
      </c>
      <c r="B11" s="1272" t="s">
        <v>537</v>
      </c>
      <c r="C11" s="1080">
        <v>0</v>
      </c>
      <c r="D11" s="1080">
        <v>0</v>
      </c>
      <c r="E11" s="1080">
        <f t="shared" si="0"/>
        <v>0</v>
      </c>
      <c r="F11" s="1273"/>
      <c r="G11" s="1080">
        <v>21000000</v>
      </c>
      <c r="H11" s="1080">
        <f t="shared" si="1"/>
        <v>0</v>
      </c>
      <c r="I11" s="1080">
        <v>21000000</v>
      </c>
      <c r="J11" s="1080">
        <f t="shared" si="2"/>
        <v>0</v>
      </c>
      <c r="K11" s="1080">
        <v>0</v>
      </c>
      <c r="L11" s="1080">
        <f t="shared" si="3"/>
        <v>21000000</v>
      </c>
    </row>
    <row r="12" spans="1:12">
      <c r="A12" s="1271">
        <v>1322</v>
      </c>
      <c r="B12" s="1272" t="s">
        <v>538</v>
      </c>
      <c r="C12" s="1080">
        <v>0</v>
      </c>
      <c r="D12" s="1080">
        <v>0</v>
      </c>
      <c r="E12" s="1080">
        <f t="shared" si="0"/>
        <v>0</v>
      </c>
      <c r="F12" s="1273"/>
      <c r="G12" s="1080">
        <v>260602.12</v>
      </c>
      <c r="H12" s="1080">
        <f t="shared" si="1"/>
        <v>0</v>
      </c>
      <c r="I12" s="1080">
        <v>260602.12</v>
      </c>
      <c r="J12" s="1080">
        <f t="shared" si="2"/>
        <v>0</v>
      </c>
      <c r="K12" s="1080">
        <v>0</v>
      </c>
      <c r="L12" s="1080">
        <f t="shared" si="3"/>
        <v>260602.12</v>
      </c>
    </row>
    <row r="13" spans="1:12">
      <c r="A13" s="1271">
        <v>1324</v>
      </c>
      <c r="B13" s="1272" t="s">
        <v>539</v>
      </c>
      <c r="C13" s="1080">
        <v>10000000</v>
      </c>
      <c r="D13" s="1080">
        <v>10242425</v>
      </c>
      <c r="E13" s="1080">
        <f t="shared" si="0"/>
        <v>-242425</v>
      </c>
      <c r="F13" s="1273"/>
      <c r="G13" s="1080">
        <v>463151.23000000045</v>
      </c>
      <c r="H13" s="1080">
        <f t="shared" si="1"/>
        <v>12424250</v>
      </c>
      <c r="I13" s="1080">
        <v>12887401.23</v>
      </c>
      <c r="J13" s="1080">
        <f t="shared" si="2"/>
        <v>10242425</v>
      </c>
      <c r="K13" s="1080">
        <v>0</v>
      </c>
      <c r="L13" s="1080">
        <f t="shared" si="3"/>
        <v>2644976.2300000004</v>
      </c>
    </row>
    <row r="14" spans="1:12">
      <c r="A14" s="1271">
        <v>1327</v>
      </c>
      <c r="B14" s="1272" t="s">
        <v>541</v>
      </c>
      <c r="C14" s="1080">
        <v>2753907.97</v>
      </c>
      <c r="D14" s="1080">
        <v>2658945.35</v>
      </c>
      <c r="E14" s="1080">
        <f t="shared" si="0"/>
        <v>94962.620000000112</v>
      </c>
      <c r="F14" s="1273"/>
      <c r="G14" s="1080">
        <v>253907.97</v>
      </c>
      <c r="H14" s="1080">
        <f t="shared" si="1"/>
        <v>2500000</v>
      </c>
      <c r="I14" s="1080">
        <v>2753907.97</v>
      </c>
      <c r="J14" s="1080">
        <f t="shared" si="2"/>
        <v>2658945.35</v>
      </c>
      <c r="K14" s="1080">
        <v>0</v>
      </c>
      <c r="L14" s="1080">
        <f t="shared" si="3"/>
        <v>94962.620000000112</v>
      </c>
    </row>
    <row r="15" spans="1:12">
      <c r="A15" s="1271">
        <v>1331</v>
      </c>
      <c r="B15" s="1272" t="s">
        <v>543</v>
      </c>
      <c r="C15" s="1080">
        <v>0</v>
      </c>
      <c r="D15" s="1080">
        <v>0</v>
      </c>
      <c r="E15" s="1080">
        <f t="shared" si="0"/>
        <v>0</v>
      </c>
      <c r="F15" s="1273"/>
      <c r="G15" s="1080">
        <v>584078.93999999994</v>
      </c>
      <c r="H15" s="1080">
        <f t="shared" si="1"/>
        <v>0</v>
      </c>
      <c r="I15" s="1080">
        <v>584078.93999999994</v>
      </c>
      <c r="J15" s="1080">
        <f t="shared" si="2"/>
        <v>0</v>
      </c>
      <c r="K15" s="1080">
        <v>0</v>
      </c>
      <c r="L15" s="1080">
        <f t="shared" si="3"/>
        <v>584078.93999999994</v>
      </c>
    </row>
    <row r="16" spans="1:12">
      <c r="A16" s="1271">
        <v>1336</v>
      </c>
      <c r="B16" s="1272" t="s">
        <v>544</v>
      </c>
      <c r="C16" s="1080">
        <v>11648819.6</v>
      </c>
      <c r="D16" s="1080">
        <v>8269975.0499999998</v>
      </c>
      <c r="E16" s="1080">
        <f t="shared" si="0"/>
        <v>3378844.55</v>
      </c>
      <c r="F16" s="1273"/>
      <c r="G16" s="1080">
        <v>951364.07999999984</v>
      </c>
      <c r="H16" s="1080">
        <f t="shared" si="1"/>
        <v>11200000</v>
      </c>
      <c r="I16" s="1080">
        <v>12151364.08</v>
      </c>
      <c r="J16" s="1080">
        <f t="shared" si="2"/>
        <v>8269975.0499999998</v>
      </c>
      <c r="K16" s="1080">
        <v>23322.2</v>
      </c>
      <c r="L16" s="1080">
        <f t="shared" si="3"/>
        <v>3858066.83</v>
      </c>
    </row>
    <row r="17" spans="1:12">
      <c r="A17" s="1271">
        <v>1351</v>
      </c>
      <c r="B17" s="1272" t="s">
        <v>545</v>
      </c>
      <c r="C17" s="1080">
        <v>0</v>
      </c>
      <c r="D17" s="1080">
        <v>0</v>
      </c>
      <c r="E17" s="1080">
        <f t="shared" si="0"/>
        <v>0</v>
      </c>
      <c r="F17" s="1273"/>
      <c r="G17" s="1080">
        <v>1181729.72</v>
      </c>
      <c r="H17" s="1080">
        <f t="shared" si="1"/>
        <v>0</v>
      </c>
      <c r="I17" s="1080">
        <v>1181729.72</v>
      </c>
      <c r="J17" s="1080">
        <f t="shared" si="2"/>
        <v>0</v>
      </c>
      <c r="K17" s="1080">
        <v>0</v>
      </c>
      <c r="L17" s="1080">
        <f t="shared" si="3"/>
        <v>1181729.72</v>
      </c>
    </row>
    <row r="18" spans="1:12">
      <c r="A18" s="1271">
        <v>1352</v>
      </c>
      <c r="B18" s="1272" t="s">
        <v>546</v>
      </c>
      <c r="C18" s="1080">
        <v>3703507.02</v>
      </c>
      <c r="D18" s="1080">
        <v>1500000</v>
      </c>
      <c r="E18" s="1080">
        <f t="shared" si="0"/>
        <v>2203507.02</v>
      </c>
      <c r="F18" s="1273"/>
      <c r="G18" s="1080">
        <v>1703507.02</v>
      </c>
      <c r="H18" s="1080">
        <f t="shared" si="1"/>
        <v>0</v>
      </c>
      <c r="I18" s="1080">
        <v>1703507.02</v>
      </c>
      <c r="J18" s="1080">
        <f t="shared" si="2"/>
        <v>1500000</v>
      </c>
      <c r="K18" s="1080">
        <v>0</v>
      </c>
      <c r="L18" s="1080">
        <f t="shared" si="3"/>
        <v>203507.02000000002</v>
      </c>
    </row>
    <row r="19" spans="1:12">
      <c r="A19" s="1271">
        <v>1355</v>
      </c>
      <c r="B19" s="1272" t="s">
        <v>547</v>
      </c>
      <c r="C19" s="1080">
        <v>0</v>
      </c>
      <c r="D19" s="1080">
        <v>0</v>
      </c>
      <c r="E19" s="1080">
        <f t="shared" si="0"/>
        <v>0</v>
      </c>
      <c r="F19" s="1273"/>
      <c r="G19" s="1080">
        <v>192469241.24000001</v>
      </c>
      <c r="H19" s="1080">
        <f t="shared" si="1"/>
        <v>0</v>
      </c>
      <c r="I19" s="1080">
        <v>192469241.24000001</v>
      </c>
      <c r="J19" s="1080">
        <f t="shared" si="2"/>
        <v>0</v>
      </c>
      <c r="K19" s="1080">
        <v>0</v>
      </c>
      <c r="L19" s="1080">
        <f t="shared" si="3"/>
        <v>192469241.24000001</v>
      </c>
    </row>
    <row r="20" spans="1:12">
      <c r="A20" s="1271">
        <v>1357</v>
      </c>
      <c r="B20" s="1272" t="s">
        <v>548</v>
      </c>
      <c r="C20" s="1080">
        <v>323174.32</v>
      </c>
      <c r="D20" s="1080">
        <v>160508.1</v>
      </c>
      <c r="E20" s="1080">
        <f t="shared" si="0"/>
        <v>162666.22</v>
      </c>
      <c r="F20" s="1273"/>
      <c r="G20" s="1080">
        <v>2.0000000309664756E-2</v>
      </c>
      <c r="H20" s="1080">
        <f t="shared" si="1"/>
        <v>323174.31999999972</v>
      </c>
      <c r="I20" s="1080">
        <v>323174.34000000003</v>
      </c>
      <c r="J20" s="1080">
        <f t="shared" si="2"/>
        <v>160508.1</v>
      </c>
      <c r="K20" s="1080">
        <v>0</v>
      </c>
      <c r="L20" s="1080">
        <f t="shared" si="3"/>
        <v>162666.24000000002</v>
      </c>
    </row>
    <row r="21" spans="1:12">
      <c r="A21" s="1271">
        <v>1358</v>
      </c>
      <c r="B21" s="1272" t="s">
        <v>549</v>
      </c>
      <c r="C21" s="1080">
        <v>32752280.050000001</v>
      </c>
      <c r="D21" s="1080">
        <v>28751656.68</v>
      </c>
      <c r="E21" s="1080">
        <f t="shared" si="0"/>
        <v>4000623.370000001</v>
      </c>
      <c r="F21" s="1273"/>
      <c r="G21" s="1080">
        <v>2036073.3999999985</v>
      </c>
      <c r="H21" s="1080">
        <f t="shared" si="1"/>
        <v>30716206.650000002</v>
      </c>
      <c r="I21" s="1080">
        <v>32752280.050000001</v>
      </c>
      <c r="J21" s="1080">
        <f t="shared" si="2"/>
        <v>28751656.68</v>
      </c>
      <c r="K21" s="1080">
        <v>28886.5</v>
      </c>
      <c r="L21" s="1080">
        <f t="shared" si="3"/>
        <v>3971736.870000001</v>
      </c>
    </row>
    <row r="22" spans="1:12">
      <c r="A22" s="1271">
        <v>1390</v>
      </c>
      <c r="B22" s="1272" t="s">
        <v>550</v>
      </c>
      <c r="C22" s="1080">
        <v>0</v>
      </c>
      <c r="D22" s="1080">
        <v>0</v>
      </c>
      <c r="E22" s="1080">
        <f t="shared" si="0"/>
        <v>0</v>
      </c>
      <c r="F22" s="1273"/>
      <c r="G22" s="1080">
        <v>1746229.63</v>
      </c>
      <c r="H22" s="1080">
        <f t="shared" si="1"/>
        <v>0</v>
      </c>
      <c r="I22" s="1080">
        <v>1746229.63</v>
      </c>
      <c r="J22" s="1080">
        <f t="shared" si="2"/>
        <v>0</v>
      </c>
      <c r="K22" s="1080">
        <v>0</v>
      </c>
      <c r="L22" s="1080">
        <f t="shared" si="3"/>
        <v>1746229.63</v>
      </c>
    </row>
    <row r="23" spans="1:12">
      <c r="A23" s="1271">
        <v>1391</v>
      </c>
      <c r="B23" s="1272" t="s">
        <v>551</v>
      </c>
      <c r="C23" s="1080">
        <v>0</v>
      </c>
      <c r="D23" s="1080">
        <v>22067.8</v>
      </c>
      <c r="E23" s="1080">
        <f t="shared" si="0"/>
        <v>-22067.8</v>
      </c>
      <c r="F23" s="1273"/>
      <c r="G23" s="1080">
        <v>230465.87000000011</v>
      </c>
      <c r="H23" s="1080">
        <f t="shared" si="1"/>
        <v>0</v>
      </c>
      <c r="I23" s="1080">
        <v>230465.87</v>
      </c>
      <c r="J23" s="1080">
        <f t="shared" si="2"/>
        <v>22067.8</v>
      </c>
      <c r="K23" s="1080">
        <v>0</v>
      </c>
      <c r="L23" s="1080">
        <f t="shared" si="3"/>
        <v>208398.07</v>
      </c>
    </row>
    <row r="24" spans="1:12">
      <c r="A24" s="1271">
        <v>1392</v>
      </c>
      <c r="B24" s="1272" t="s">
        <v>4396</v>
      </c>
      <c r="C24" s="1080">
        <v>0</v>
      </c>
      <c r="D24" s="1080">
        <v>0</v>
      </c>
      <c r="E24" s="1080"/>
      <c r="F24" s="1273"/>
      <c r="G24" s="1080">
        <v>0</v>
      </c>
      <c r="H24" s="1080">
        <f t="shared" si="1"/>
        <v>1591928.33</v>
      </c>
      <c r="I24" s="1080">
        <v>1591928.33</v>
      </c>
      <c r="J24" s="1080">
        <f t="shared" si="2"/>
        <v>0</v>
      </c>
      <c r="K24" s="1080">
        <v>0</v>
      </c>
      <c r="L24" s="1080">
        <f t="shared" si="3"/>
        <v>1591928.33</v>
      </c>
    </row>
    <row r="25" spans="1:12">
      <c r="A25" s="1271">
        <v>1402</v>
      </c>
      <c r="B25" s="1272" t="s">
        <v>552</v>
      </c>
      <c r="C25" s="1080">
        <v>0</v>
      </c>
      <c r="D25" s="1080">
        <v>0</v>
      </c>
      <c r="E25" s="1080">
        <f t="shared" si="0"/>
        <v>0</v>
      </c>
      <c r="F25" s="1273"/>
      <c r="G25" s="1080">
        <v>1202270</v>
      </c>
      <c r="H25" s="1080">
        <f t="shared" si="1"/>
        <v>-23000</v>
      </c>
      <c r="I25" s="1080">
        <v>1179270</v>
      </c>
      <c r="J25" s="1080">
        <f t="shared" si="2"/>
        <v>0</v>
      </c>
      <c r="K25" s="1080">
        <v>0</v>
      </c>
      <c r="L25" s="1080">
        <f t="shared" si="3"/>
        <v>1179270</v>
      </c>
    </row>
    <row r="26" spans="1:12">
      <c r="A26" s="1271">
        <v>1408</v>
      </c>
      <c r="B26" s="1272" t="s">
        <v>553</v>
      </c>
      <c r="C26" s="1080">
        <v>0</v>
      </c>
      <c r="D26" s="1080">
        <v>153491.43</v>
      </c>
      <c r="E26" s="1080">
        <f t="shared" si="0"/>
        <v>-153491.43</v>
      </c>
      <c r="F26" s="1273"/>
      <c r="G26" s="1080">
        <v>2032630.09</v>
      </c>
      <c r="H26" s="1080">
        <f t="shared" si="1"/>
        <v>1534914.36</v>
      </c>
      <c r="I26" s="1080">
        <v>3567544.45</v>
      </c>
      <c r="J26" s="1080">
        <f t="shared" si="2"/>
        <v>153491.43</v>
      </c>
      <c r="K26" s="1080">
        <v>0</v>
      </c>
      <c r="L26" s="1080">
        <f t="shared" si="3"/>
        <v>3414053.02</v>
      </c>
    </row>
    <row r="27" spans="1:12">
      <c r="A27" s="1271">
        <v>1411</v>
      </c>
      <c r="B27" s="1272" t="s">
        <v>554</v>
      </c>
      <c r="C27" s="1080">
        <v>0</v>
      </c>
      <c r="D27" s="1080">
        <v>0</v>
      </c>
      <c r="E27" s="1080">
        <f t="shared" si="0"/>
        <v>0</v>
      </c>
      <c r="F27" s="1273"/>
      <c r="G27" s="1080">
        <v>596049.55000000005</v>
      </c>
      <c r="H27" s="1080">
        <f t="shared" si="1"/>
        <v>0</v>
      </c>
      <c r="I27" s="1080">
        <v>596049.55000000005</v>
      </c>
      <c r="J27" s="1080">
        <f t="shared" si="2"/>
        <v>0</v>
      </c>
      <c r="K27" s="1080">
        <v>0</v>
      </c>
      <c r="L27" s="1080">
        <f t="shared" si="3"/>
        <v>596049.55000000005</v>
      </c>
    </row>
    <row r="28" spans="1:12">
      <c r="A28" s="1271">
        <v>1412</v>
      </c>
      <c r="B28" s="1272" t="s">
        <v>555</v>
      </c>
      <c r="C28" s="1080">
        <v>0</v>
      </c>
      <c r="D28" s="1080">
        <v>0</v>
      </c>
      <c r="E28" s="1080">
        <f t="shared" si="0"/>
        <v>0</v>
      </c>
      <c r="F28" s="1273"/>
      <c r="G28" s="1080">
        <v>316378</v>
      </c>
      <c r="H28" s="1080">
        <f t="shared" si="1"/>
        <v>0</v>
      </c>
      <c r="I28" s="1080">
        <v>316378</v>
      </c>
      <c r="J28" s="1080">
        <f t="shared" si="2"/>
        <v>0</v>
      </c>
      <c r="K28" s="1080">
        <v>0</v>
      </c>
      <c r="L28" s="1080">
        <f t="shared" si="3"/>
        <v>316378</v>
      </c>
    </row>
    <row r="29" spans="1:12">
      <c r="A29" s="1271">
        <v>1413</v>
      </c>
      <c r="B29" s="1272" t="s">
        <v>556</v>
      </c>
      <c r="C29" s="1080">
        <v>0</v>
      </c>
      <c r="D29" s="1080">
        <v>0</v>
      </c>
      <c r="E29" s="1080">
        <f t="shared" si="0"/>
        <v>0</v>
      </c>
      <c r="F29" s="1273"/>
      <c r="G29" s="1080">
        <v>97714.64</v>
      </c>
      <c r="H29" s="1080">
        <f t="shared" si="1"/>
        <v>0</v>
      </c>
      <c r="I29" s="1080">
        <v>97714.64</v>
      </c>
      <c r="J29" s="1080">
        <f t="shared" si="2"/>
        <v>0</v>
      </c>
      <c r="K29" s="1080">
        <v>0</v>
      </c>
      <c r="L29" s="1080">
        <f t="shared" si="3"/>
        <v>97714.64</v>
      </c>
    </row>
    <row r="30" spans="1:12">
      <c r="A30" s="1271">
        <v>1416</v>
      </c>
      <c r="B30" s="1272" t="s">
        <v>557</v>
      </c>
      <c r="C30" s="1080">
        <v>5466666.5</v>
      </c>
      <c r="D30" s="1080">
        <v>4876090</v>
      </c>
      <c r="E30" s="1080">
        <f t="shared" si="0"/>
        <v>590576.5</v>
      </c>
      <c r="F30" s="1273"/>
      <c r="G30" s="1080">
        <v>0</v>
      </c>
      <c r="H30" s="1080">
        <f t="shared" si="1"/>
        <v>4914455.0999999996</v>
      </c>
      <c r="I30" s="1080">
        <v>4914455.0999999996</v>
      </c>
      <c r="J30" s="1080">
        <f t="shared" si="2"/>
        <v>4876090</v>
      </c>
      <c r="K30" s="1080">
        <v>0</v>
      </c>
      <c r="L30" s="1080">
        <f t="shared" si="3"/>
        <v>38365.099999999627</v>
      </c>
    </row>
    <row r="31" spans="1:12">
      <c r="A31" s="1271">
        <v>1421</v>
      </c>
      <c r="B31" s="1272" t="s">
        <v>558</v>
      </c>
      <c r="C31" s="1080">
        <v>10300000</v>
      </c>
      <c r="D31" s="1080">
        <v>9762526.1999999993</v>
      </c>
      <c r="E31" s="1080">
        <f t="shared" si="0"/>
        <v>537473.80000000075</v>
      </c>
      <c r="F31" s="1273"/>
      <c r="G31" s="1080">
        <v>0</v>
      </c>
      <c r="H31" s="1080">
        <f t="shared" si="1"/>
        <v>10512900</v>
      </c>
      <c r="I31" s="1080">
        <v>10512900</v>
      </c>
      <c r="J31" s="1080">
        <f t="shared" si="2"/>
        <v>9762526.1999999993</v>
      </c>
      <c r="K31" s="1080">
        <v>0</v>
      </c>
      <c r="L31" s="1080">
        <f t="shared" si="3"/>
        <v>750373.80000000075</v>
      </c>
    </row>
    <row r="32" spans="1:12">
      <c r="A32" s="1271">
        <v>1424</v>
      </c>
      <c r="B32" s="1272" t="s">
        <v>559</v>
      </c>
      <c r="C32" s="1080">
        <v>1975110.1</v>
      </c>
      <c r="D32" s="1080">
        <v>1897547.6</v>
      </c>
      <c r="E32" s="1080">
        <f t="shared" si="0"/>
        <v>77562.5</v>
      </c>
      <c r="F32" s="1273"/>
      <c r="G32" s="1080">
        <v>2901185.61</v>
      </c>
      <c r="H32" s="1080">
        <f t="shared" si="1"/>
        <v>0</v>
      </c>
      <c r="I32" s="1080">
        <v>2901185.61</v>
      </c>
      <c r="J32" s="1080">
        <f t="shared" si="2"/>
        <v>1897547.6</v>
      </c>
      <c r="K32" s="1080">
        <v>0</v>
      </c>
      <c r="L32" s="1080">
        <f t="shared" si="3"/>
        <v>1003638.0099999998</v>
      </c>
    </row>
    <row r="33" spans="1:12">
      <c r="A33" s="1271">
        <v>1426</v>
      </c>
      <c r="B33" s="1272" t="s">
        <v>560</v>
      </c>
      <c r="C33" s="1080">
        <v>527987.15</v>
      </c>
      <c r="D33" s="1080">
        <v>689338.05</v>
      </c>
      <c r="E33" s="1080">
        <f t="shared" si="0"/>
        <v>-161350.90000000002</v>
      </c>
      <c r="F33" s="1273"/>
      <c r="G33" s="1080">
        <v>527987.15000000014</v>
      </c>
      <c r="H33" s="1080">
        <f t="shared" si="1"/>
        <v>6000000</v>
      </c>
      <c r="I33" s="1080">
        <v>6527987.1500000004</v>
      </c>
      <c r="J33" s="1080">
        <f t="shared" si="2"/>
        <v>689338.05</v>
      </c>
      <c r="K33" s="1080">
        <v>0</v>
      </c>
      <c r="L33" s="1080">
        <f t="shared" si="3"/>
        <v>5838649.1000000006</v>
      </c>
    </row>
    <row r="34" spans="1:12">
      <c r="A34" s="1271">
        <v>1428</v>
      </c>
      <c r="B34" s="1272" t="s">
        <v>561</v>
      </c>
      <c r="C34" s="1080">
        <v>0</v>
      </c>
      <c r="D34" s="1080">
        <v>0</v>
      </c>
      <c r="E34" s="1080">
        <f t="shared" si="0"/>
        <v>0</v>
      </c>
      <c r="F34" s="1273"/>
      <c r="G34" s="1080">
        <v>1703865.53</v>
      </c>
      <c r="H34" s="1080">
        <f t="shared" si="1"/>
        <v>0</v>
      </c>
      <c r="I34" s="1080">
        <v>1703865.53</v>
      </c>
      <c r="J34" s="1080">
        <f t="shared" si="2"/>
        <v>0</v>
      </c>
      <c r="K34" s="1080">
        <v>0</v>
      </c>
      <c r="L34" s="1080">
        <f t="shared" si="3"/>
        <v>1703865.53</v>
      </c>
    </row>
    <row r="35" spans="1:12">
      <c r="A35" s="1271">
        <v>1431</v>
      </c>
      <c r="B35" s="1272" t="s">
        <v>562</v>
      </c>
      <c r="C35" s="1080">
        <v>0</v>
      </c>
      <c r="D35" s="1080">
        <v>0</v>
      </c>
      <c r="E35" s="1080">
        <f t="shared" si="0"/>
        <v>0</v>
      </c>
      <c r="F35" s="1273"/>
      <c r="G35" s="1080">
        <v>1132037.19</v>
      </c>
      <c r="H35" s="1080">
        <f t="shared" si="1"/>
        <v>-1132037.19</v>
      </c>
      <c r="I35" s="1080">
        <v>0</v>
      </c>
      <c r="J35" s="1080">
        <f t="shared" si="2"/>
        <v>0</v>
      </c>
      <c r="K35" s="1080">
        <v>0</v>
      </c>
      <c r="L35" s="1080">
        <f t="shared" si="3"/>
        <v>0</v>
      </c>
    </row>
    <row r="36" spans="1:12">
      <c r="A36" s="1271">
        <v>1445</v>
      </c>
      <c r="B36" s="1272" t="s">
        <v>563</v>
      </c>
      <c r="C36" s="1080">
        <v>6830050</v>
      </c>
      <c r="D36" s="1080">
        <v>138343.70000000001</v>
      </c>
      <c r="E36" s="1080">
        <f t="shared" si="0"/>
        <v>6691706.2999999998</v>
      </c>
      <c r="F36" s="1273"/>
      <c r="G36" s="1080">
        <v>6587905.8700000001</v>
      </c>
      <c r="H36" s="1080">
        <f t="shared" si="1"/>
        <v>228017</v>
      </c>
      <c r="I36" s="1080">
        <v>6815922.8700000001</v>
      </c>
      <c r="J36" s="1080">
        <f t="shared" si="2"/>
        <v>138343.70000000001</v>
      </c>
      <c r="K36" s="1080">
        <v>0</v>
      </c>
      <c r="L36" s="1080">
        <f t="shared" si="3"/>
        <v>6677579.1699999999</v>
      </c>
    </row>
    <row r="37" spans="1:12">
      <c r="A37" s="1271">
        <v>1446</v>
      </c>
      <c r="B37" s="1272" t="s">
        <v>564</v>
      </c>
      <c r="C37" s="1080">
        <v>0</v>
      </c>
      <c r="D37" s="1080">
        <v>0</v>
      </c>
      <c r="E37" s="1080">
        <f t="shared" si="0"/>
        <v>0</v>
      </c>
      <c r="F37" s="1273"/>
      <c r="G37" s="1080">
        <v>389974.19999999995</v>
      </c>
      <c r="H37" s="1080">
        <f t="shared" si="1"/>
        <v>0</v>
      </c>
      <c r="I37" s="1080">
        <v>389974.2</v>
      </c>
      <c r="J37" s="1080">
        <f t="shared" si="2"/>
        <v>0</v>
      </c>
      <c r="K37" s="1080">
        <v>0</v>
      </c>
      <c r="L37" s="1080">
        <f t="shared" si="3"/>
        <v>389974.2</v>
      </c>
    </row>
    <row r="38" spans="1:12">
      <c r="A38" s="1271">
        <v>1448</v>
      </c>
      <c r="B38" s="1272" t="s">
        <v>565</v>
      </c>
      <c r="C38" s="1080">
        <v>2142424.15</v>
      </c>
      <c r="D38" s="1080">
        <v>1852950.4</v>
      </c>
      <c r="E38" s="1080">
        <f t="shared" si="0"/>
        <v>289473.75</v>
      </c>
      <c r="F38" s="1273"/>
      <c r="G38" s="1080">
        <v>1945924.1</v>
      </c>
      <c r="H38" s="1080">
        <f t="shared" si="1"/>
        <v>0</v>
      </c>
      <c r="I38" s="1080">
        <v>1945924.1</v>
      </c>
      <c r="J38" s="1080">
        <f t="shared" si="2"/>
        <v>1852950.4</v>
      </c>
      <c r="K38" s="1080">
        <v>0</v>
      </c>
      <c r="L38" s="1080">
        <f t="shared" si="3"/>
        <v>92973.700000000186</v>
      </c>
    </row>
    <row r="39" spans="1:12">
      <c r="A39" s="1271">
        <v>1455</v>
      </c>
      <c r="B39" s="1272" t="s">
        <v>8525</v>
      </c>
      <c r="C39" s="1080">
        <v>0</v>
      </c>
      <c r="D39" s="1080">
        <v>0</v>
      </c>
      <c r="E39" s="1080">
        <f t="shared" si="0"/>
        <v>0</v>
      </c>
      <c r="F39" s="1273"/>
      <c r="G39" s="1080">
        <v>31617432.820000004</v>
      </c>
      <c r="H39" s="1080">
        <f t="shared" si="1"/>
        <v>-31617432.820000004</v>
      </c>
      <c r="I39" s="1080">
        <v>0</v>
      </c>
      <c r="J39" s="1080">
        <f t="shared" si="2"/>
        <v>0</v>
      </c>
      <c r="K39" s="1080">
        <v>0</v>
      </c>
      <c r="L39" s="1080">
        <f t="shared" si="3"/>
        <v>0</v>
      </c>
    </row>
    <row r="40" spans="1:12">
      <c r="A40" s="1271">
        <v>1457</v>
      </c>
      <c r="B40" s="1272" t="s">
        <v>567</v>
      </c>
      <c r="C40" s="1080">
        <v>0</v>
      </c>
      <c r="D40" s="1080">
        <v>0</v>
      </c>
      <c r="E40" s="1080">
        <f t="shared" si="0"/>
        <v>0</v>
      </c>
      <c r="F40" s="1273"/>
      <c r="G40" s="1080">
        <v>20757458.789999999</v>
      </c>
      <c r="H40" s="1080">
        <f t="shared" si="1"/>
        <v>0</v>
      </c>
      <c r="I40" s="1080">
        <v>20757458.789999999</v>
      </c>
      <c r="J40" s="1080">
        <f t="shared" si="2"/>
        <v>0</v>
      </c>
      <c r="K40" s="1080">
        <v>0</v>
      </c>
      <c r="L40" s="1080">
        <f t="shared" si="3"/>
        <v>20757458.789999999</v>
      </c>
    </row>
    <row r="41" spans="1:12">
      <c r="A41" s="1271">
        <v>1458</v>
      </c>
      <c r="B41" s="1272" t="s">
        <v>568</v>
      </c>
      <c r="C41" s="1080">
        <v>0</v>
      </c>
      <c r="D41" s="1080">
        <v>0</v>
      </c>
      <c r="E41" s="1080">
        <f t="shared" si="0"/>
        <v>0</v>
      </c>
      <c r="F41" s="1273"/>
      <c r="G41" s="1080">
        <v>2502914.38</v>
      </c>
      <c r="H41" s="1080">
        <f t="shared" si="1"/>
        <v>5372226.1900000004</v>
      </c>
      <c r="I41" s="1080">
        <v>7875140.5700000003</v>
      </c>
      <c r="J41" s="1080">
        <f t="shared" si="2"/>
        <v>0</v>
      </c>
      <c r="K41" s="1080">
        <v>0</v>
      </c>
      <c r="L41" s="1080">
        <f t="shared" si="3"/>
        <v>7875140.5700000003</v>
      </c>
    </row>
    <row r="42" spans="1:12">
      <c r="A42" s="1271">
        <v>1459</v>
      </c>
      <c r="B42" s="1272" t="s">
        <v>569</v>
      </c>
      <c r="C42" s="1080">
        <v>6284204.79</v>
      </c>
      <c r="D42" s="1080">
        <v>0</v>
      </c>
      <c r="E42" s="1080">
        <f t="shared" si="0"/>
        <v>6284204.79</v>
      </c>
      <c r="F42" s="1273"/>
      <c r="G42" s="1080">
        <v>3284204.79</v>
      </c>
      <c r="H42" s="1080">
        <f t="shared" si="1"/>
        <v>0</v>
      </c>
      <c r="I42" s="1080">
        <v>3284204.79</v>
      </c>
      <c r="J42" s="1080">
        <f t="shared" si="2"/>
        <v>0</v>
      </c>
      <c r="K42" s="1080">
        <v>0</v>
      </c>
      <c r="L42" s="1080">
        <f t="shared" si="3"/>
        <v>3284204.79</v>
      </c>
    </row>
    <row r="43" spans="1:12">
      <c r="A43" s="1271">
        <v>1460</v>
      </c>
      <c r="B43" s="1272" t="s">
        <v>570</v>
      </c>
      <c r="C43" s="1080">
        <v>3862869</v>
      </c>
      <c r="D43" s="1080">
        <v>3769298.8</v>
      </c>
      <c r="E43" s="1080">
        <f t="shared" si="0"/>
        <v>93570.200000000186</v>
      </c>
      <c r="F43" s="1273"/>
      <c r="G43" s="1080">
        <v>3862869.3999999994</v>
      </c>
      <c r="H43" s="1080">
        <f t="shared" si="1"/>
        <v>0</v>
      </c>
      <c r="I43" s="1080">
        <v>3862869.4</v>
      </c>
      <c r="J43" s="1080">
        <f t="shared" si="2"/>
        <v>3769298.8</v>
      </c>
      <c r="K43" s="1080">
        <v>0</v>
      </c>
      <c r="L43" s="1080">
        <f t="shared" si="3"/>
        <v>93570.600000000093</v>
      </c>
    </row>
    <row r="44" spans="1:12">
      <c r="A44" s="1271">
        <v>1462</v>
      </c>
      <c r="B44" s="1272" t="s">
        <v>8526</v>
      </c>
      <c r="C44" s="1080">
        <v>0</v>
      </c>
      <c r="D44" s="1080">
        <v>0</v>
      </c>
      <c r="E44" s="1080">
        <f t="shared" si="0"/>
        <v>0</v>
      </c>
      <c r="F44" s="1273"/>
      <c r="G44" s="1080">
        <v>357732.69</v>
      </c>
      <c r="H44" s="1080">
        <f t="shared" si="1"/>
        <v>0</v>
      </c>
      <c r="I44" s="1080">
        <v>357732.69</v>
      </c>
      <c r="J44" s="1080">
        <f t="shared" si="2"/>
        <v>0</v>
      </c>
      <c r="K44" s="1080">
        <v>0</v>
      </c>
      <c r="L44" s="1080">
        <f t="shared" si="3"/>
        <v>357732.69</v>
      </c>
    </row>
    <row r="45" spans="1:12">
      <c r="A45" s="1271">
        <v>1463</v>
      </c>
      <c r="B45" s="1272" t="s">
        <v>1712</v>
      </c>
      <c r="C45" s="1080">
        <v>357187.95</v>
      </c>
      <c r="D45" s="1080">
        <v>287213</v>
      </c>
      <c r="E45" s="1080">
        <f t="shared" si="0"/>
        <v>69974.950000000012</v>
      </c>
      <c r="F45" s="1273"/>
      <c r="G45" s="1080">
        <v>357187.94999999925</v>
      </c>
      <c r="H45" s="1080">
        <f t="shared" si="1"/>
        <v>-69974.949999999255</v>
      </c>
      <c r="I45" s="1080">
        <v>287213</v>
      </c>
      <c r="J45" s="1080">
        <f t="shared" si="2"/>
        <v>287213</v>
      </c>
      <c r="K45" s="1080">
        <v>0</v>
      </c>
      <c r="L45" s="1080">
        <f t="shared" si="3"/>
        <v>0</v>
      </c>
    </row>
    <row r="46" spans="1:12">
      <c r="A46" s="1271">
        <v>1467</v>
      </c>
      <c r="B46" s="1272" t="s">
        <v>1714</v>
      </c>
      <c r="C46" s="1080">
        <v>0</v>
      </c>
      <c r="D46" s="1080">
        <v>0</v>
      </c>
      <c r="E46" s="1080">
        <f t="shared" si="0"/>
        <v>0</v>
      </c>
      <c r="F46" s="1273"/>
      <c r="G46" s="1080">
        <v>65640.850000000035</v>
      </c>
      <c r="H46" s="1080">
        <f t="shared" si="1"/>
        <v>0</v>
      </c>
      <c r="I46" s="1080">
        <v>65640.850000000006</v>
      </c>
      <c r="J46" s="1080">
        <f t="shared" si="2"/>
        <v>0</v>
      </c>
      <c r="K46" s="1080">
        <v>0</v>
      </c>
      <c r="L46" s="1080">
        <f t="shared" si="3"/>
        <v>65640.850000000006</v>
      </c>
    </row>
    <row r="47" spans="1:12">
      <c r="A47" s="1271">
        <v>1469</v>
      </c>
      <c r="B47" s="1272" t="s">
        <v>1716</v>
      </c>
      <c r="C47" s="1080">
        <v>2566451.5499999998</v>
      </c>
      <c r="D47" s="1080">
        <v>287624</v>
      </c>
      <c r="E47" s="1080">
        <f t="shared" si="0"/>
        <v>2278827.5499999998</v>
      </c>
      <c r="F47" s="1273"/>
      <c r="G47" s="1080">
        <v>366730.04999999981</v>
      </c>
      <c r="H47" s="1080">
        <f t="shared" si="1"/>
        <v>2566451.5500000003</v>
      </c>
      <c r="I47" s="1080">
        <v>2933181.6</v>
      </c>
      <c r="J47" s="1080">
        <f t="shared" si="2"/>
        <v>287624</v>
      </c>
      <c r="K47" s="1080">
        <v>2255645</v>
      </c>
      <c r="L47" s="1080">
        <f t="shared" si="3"/>
        <v>389912.60000000009</v>
      </c>
    </row>
    <row r="48" spans="1:12">
      <c r="A48" s="1271">
        <v>1470</v>
      </c>
      <c r="B48" s="1272" t="s">
        <v>572</v>
      </c>
      <c r="C48" s="1080">
        <v>898501.4</v>
      </c>
      <c r="D48" s="1080">
        <v>884831.95</v>
      </c>
      <c r="E48" s="1080">
        <f t="shared" si="0"/>
        <v>13669.45000000007</v>
      </c>
      <c r="F48" s="1273"/>
      <c r="G48" s="1080">
        <v>898501.39999999944</v>
      </c>
      <c r="H48" s="1080">
        <f t="shared" si="1"/>
        <v>0</v>
      </c>
      <c r="I48" s="1080">
        <v>898501.4</v>
      </c>
      <c r="J48" s="1080">
        <f t="shared" si="2"/>
        <v>884831.95</v>
      </c>
      <c r="K48" s="1080">
        <v>0</v>
      </c>
      <c r="L48" s="1080">
        <f t="shared" si="3"/>
        <v>13669.45000000007</v>
      </c>
    </row>
    <row r="49" spans="1:12">
      <c r="A49" s="1271">
        <v>1471</v>
      </c>
      <c r="B49" s="1272" t="s">
        <v>1718</v>
      </c>
      <c r="C49" s="1080">
        <v>0</v>
      </c>
      <c r="D49" s="1080">
        <v>0</v>
      </c>
      <c r="E49" s="1080">
        <f t="shared" si="0"/>
        <v>0</v>
      </c>
      <c r="F49" s="1273"/>
      <c r="G49" s="1080">
        <v>480900.75</v>
      </c>
      <c r="H49" s="1080">
        <f t="shared" si="1"/>
        <v>0</v>
      </c>
      <c r="I49" s="1080">
        <v>480900.75</v>
      </c>
      <c r="J49" s="1080">
        <f t="shared" si="2"/>
        <v>0</v>
      </c>
      <c r="K49" s="1080">
        <v>0</v>
      </c>
      <c r="L49" s="1080">
        <f t="shared" si="3"/>
        <v>480900.75</v>
      </c>
    </row>
    <row r="50" spans="1:12">
      <c r="A50" s="1271">
        <v>1472</v>
      </c>
      <c r="B50" s="1272" t="s">
        <v>3574</v>
      </c>
      <c r="C50" s="1080">
        <v>1082667.3</v>
      </c>
      <c r="D50" s="1080">
        <v>889121</v>
      </c>
      <c r="E50" s="1080">
        <f t="shared" si="0"/>
        <v>193546.30000000005</v>
      </c>
      <c r="F50" s="1273"/>
      <c r="G50" s="1080">
        <v>1082667.2999999998</v>
      </c>
      <c r="H50" s="1080">
        <f t="shared" si="1"/>
        <v>-193546.29999999981</v>
      </c>
      <c r="I50" s="1080">
        <v>889121</v>
      </c>
      <c r="J50" s="1080">
        <f t="shared" si="2"/>
        <v>889121</v>
      </c>
      <c r="K50" s="1080">
        <v>0</v>
      </c>
      <c r="L50" s="1080">
        <f t="shared" si="3"/>
        <v>0</v>
      </c>
    </row>
    <row r="51" spans="1:12">
      <c r="A51" s="1271">
        <v>1474</v>
      </c>
      <c r="B51" s="1272" t="s">
        <v>1720</v>
      </c>
      <c r="C51" s="1080">
        <v>0</v>
      </c>
      <c r="D51" s="1080">
        <v>0</v>
      </c>
      <c r="E51" s="1080">
        <f t="shared" si="0"/>
        <v>0</v>
      </c>
      <c r="F51" s="1273"/>
      <c r="G51" s="1080">
        <v>9630804.0500000007</v>
      </c>
      <c r="H51" s="1080">
        <f t="shared" si="1"/>
        <v>-2532812.5000000009</v>
      </c>
      <c r="I51" s="1080">
        <v>7097991.5499999998</v>
      </c>
      <c r="J51" s="1080">
        <f t="shared" si="2"/>
        <v>0</v>
      </c>
      <c r="K51" s="1080">
        <v>0</v>
      </c>
      <c r="L51" s="1080">
        <f t="shared" si="3"/>
        <v>7097991.5499999998</v>
      </c>
    </row>
    <row r="52" spans="1:12">
      <c r="A52" s="1271">
        <v>1476</v>
      </c>
      <c r="B52" s="1272" t="s">
        <v>1722</v>
      </c>
      <c r="C52" s="1080">
        <v>15986516.49</v>
      </c>
      <c r="D52" s="1080">
        <v>1975211</v>
      </c>
      <c r="E52" s="1080">
        <f t="shared" si="0"/>
        <v>14011305.49</v>
      </c>
      <c r="F52" s="1273"/>
      <c r="G52" s="1080">
        <v>9214403.6999999993</v>
      </c>
      <c r="H52" s="1080">
        <f t="shared" si="1"/>
        <v>986516.49000000022</v>
      </c>
      <c r="I52" s="1080">
        <v>10200920.189999999</v>
      </c>
      <c r="J52" s="1080">
        <f t="shared" si="2"/>
        <v>1975211</v>
      </c>
      <c r="K52" s="1080">
        <v>625914.84</v>
      </c>
      <c r="L52" s="1080">
        <f t="shared" si="3"/>
        <v>7599794.3499999996</v>
      </c>
    </row>
    <row r="53" spans="1:12">
      <c r="A53" s="1271">
        <v>1477</v>
      </c>
      <c r="B53" s="1272" t="s">
        <v>1723</v>
      </c>
      <c r="C53" s="1080">
        <v>0</v>
      </c>
      <c r="D53" s="1080">
        <v>0</v>
      </c>
      <c r="E53" s="1080">
        <f t="shared" si="0"/>
        <v>0</v>
      </c>
      <c r="F53" s="1273"/>
      <c r="G53" s="1080">
        <v>244344.35</v>
      </c>
      <c r="H53" s="1080">
        <f t="shared" si="1"/>
        <v>0</v>
      </c>
      <c r="I53" s="1080">
        <v>244344.35</v>
      </c>
      <c r="J53" s="1080">
        <f t="shared" si="2"/>
        <v>0</v>
      </c>
      <c r="K53" s="1080">
        <v>0</v>
      </c>
      <c r="L53" s="1080">
        <f t="shared" si="3"/>
        <v>244344.35</v>
      </c>
    </row>
    <row r="54" spans="1:12">
      <c r="A54" s="1271">
        <v>1478</v>
      </c>
      <c r="B54" s="1272" t="s">
        <v>3575</v>
      </c>
      <c r="C54" s="1080">
        <v>2375521.9700000002</v>
      </c>
      <c r="D54" s="1080">
        <v>0</v>
      </c>
      <c r="E54" s="1080">
        <f t="shared" si="0"/>
        <v>2375521.9700000002</v>
      </c>
      <c r="F54" s="1273"/>
      <c r="G54" s="1080">
        <v>2375521.9700000002</v>
      </c>
      <c r="H54" s="1080">
        <f t="shared" si="1"/>
        <v>0</v>
      </c>
      <c r="I54" s="1080">
        <v>2375521.9700000002</v>
      </c>
      <c r="J54" s="1080">
        <f t="shared" si="2"/>
        <v>0</v>
      </c>
      <c r="K54" s="1080">
        <v>0</v>
      </c>
      <c r="L54" s="1080">
        <f t="shared" si="3"/>
        <v>2375521.9700000002</v>
      </c>
    </row>
    <row r="55" spans="1:12">
      <c r="A55" s="1271">
        <v>1482</v>
      </c>
      <c r="B55" s="1272" t="s">
        <v>3576</v>
      </c>
      <c r="C55" s="1080">
        <v>20256590.600000001</v>
      </c>
      <c r="D55" s="1080">
        <v>8271749.5499999998</v>
      </c>
      <c r="E55" s="1080">
        <f t="shared" si="0"/>
        <v>11984841.050000001</v>
      </c>
      <c r="F55" s="1273"/>
      <c r="G55" s="1080">
        <v>3010190.5999999996</v>
      </c>
      <c r="H55" s="1080">
        <f t="shared" si="1"/>
        <v>17246400</v>
      </c>
      <c r="I55" s="1080">
        <v>20256590.600000001</v>
      </c>
      <c r="J55" s="1080">
        <f t="shared" si="2"/>
        <v>8271749.5499999998</v>
      </c>
      <c r="K55" s="1080">
        <v>8533654.2599999998</v>
      </c>
      <c r="L55" s="1080">
        <f t="shared" si="3"/>
        <v>3451186.790000001</v>
      </c>
    </row>
    <row r="56" spans="1:12">
      <c r="A56" s="1271">
        <v>1486</v>
      </c>
      <c r="B56" s="1272" t="s">
        <v>573</v>
      </c>
      <c r="C56" s="1080">
        <v>0</v>
      </c>
      <c r="D56" s="1080">
        <v>0</v>
      </c>
      <c r="E56" s="1080">
        <f t="shared" si="0"/>
        <v>0</v>
      </c>
      <c r="F56" s="1273"/>
      <c r="G56" s="1080">
        <v>422644.94</v>
      </c>
      <c r="H56" s="1080">
        <f t="shared" si="1"/>
        <v>0</v>
      </c>
      <c r="I56" s="1080">
        <v>422644.94</v>
      </c>
      <c r="J56" s="1080">
        <f t="shared" si="2"/>
        <v>0</v>
      </c>
      <c r="K56" s="1080">
        <v>0</v>
      </c>
      <c r="L56" s="1080">
        <f t="shared" si="3"/>
        <v>422644.94</v>
      </c>
    </row>
    <row r="57" spans="1:12">
      <c r="A57" s="1271">
        <v>1499</v>
      </c>
      <c r="B57" s="1272" t="s">
        <v>574</v>
      </c>
      <c r="C57" s="1080">
        <v>34979886</v>
      </c>
      <c r="D57" s="1080">
        <v>34979886</v>
      </c>
      <c r="E57" s="1080">
        <f t="shared" si="0"/>
        <v>0</v>
      </c>
      <c r="F57" s="1273"/>
      <c r="G57" s="1080">
        <v>18458365.5</v>
      </c>
      <c r="H57" s="1080">
        <f t="shared" si="1"/>
        <v>109979886</v>
      </c>
      <c r="I57" s="1080">
        <v>128438251.5</v>
      </c>
      <c r="J57" s="1080">
        <f t="shared" si="2"/>
        <v>34979886</v>
      </c>
      <c r="K57" s="1080">
        <v>0</v>
      </c>
      <c r="L57" s="1080">
        <f t="shared" si="3"/>
        <v>93458365.5</v>
      </c>
    </row>
    <row r="58" spans="1:12">
      <c r="A58" s="1271">
        <v>1501</v>
      </c>
      <c r="B58" s="1272" t="s">
        <v>575</v>
      </c>
      <c r="C58" s="1080">
        <v>0</v>
      </c>
      <c r="D58" s="1080">
        <v>0</v>
      </c>
      <c r="E58" s="1080">
        <f t="shared" si="0"/>
        <v>0</v>
      </c>
      <c r="F58" s="1273"/>
      <c r="G58" s="1080">
        <v>351062.25</v>
      </c>
      <c r="H58" s="1080">
        <f t="shared" si="1"/>
        <v>-351062.25</v>
      </c>
      <c r="I58" s="1080">
        <v>0</v>
      </c>
      <c r="J58" s="1080">
        <f t="shared" si="2"/>
        <v>0</v>
      </c>
      <c r="K58" s="1080">
        <v>0</v>
      </c>
      <c r="L58" s="1080">
        <f t="shared" si="3"/>
        <v>0</v>
      </c>
    </row>
    <row r="59" spans="1:12">
      <c r="A59" s="1271">
        <v>1504</v>
      </c>
      <c r="B59" s="1272" t="s">
        <v>576</v>
      </c>
      <c r="C59" s="1080">
        <v>9896315.2799999993</v>
      </c>
      <c r="D59" s="1080">
        <v>6521516.75</v>
      </c>
      <c r="E59" s="1080">
        <f t="shared" si="0"/>
        <v>3374798.5299999993</v>
      </c>
      <c r="F59" s="1273"/>
      <c r="G59" s="1080">
        <v>9896315.2799999993</v>
      </c>
      <c r="H59" s="1080">
        <f t="shared" si="1"/>
        <v>0</v>
      </c>
      <c r="I59" s="1080">
        <v>9896315.2799999993</v>
      </c>
      <c r="J59" s="1080">
        <f t="shared" si="2"/>
        <v>6521516.75</v>
      </c>
      <c r="K59" s="1080">
        <v>0</v>
      </c>
      <c r="L59" s="1080">
        <f t="shared" si="3"/>
        <v>3374798.5299999993</v>
      </c>
    </row>
    <row r="60" spans="1:12">
      <c r="A60" s="1271">
        <v>1506</v>
      </c>
      <c r="B60" s="1272" t="s">
        <v>577</v>
      </c>
      <c r="C60" s="1080">
        <v>2000000</v>
      </c>
      <c r="D60" s="1080">
        <v>0</v>
      </c>
      <c r="E60" s="1080">
        <f t="shared" si="0"/>
        <v>2000000</v>
      </c>
      <c r="F60" s="1273"/>
      <c r="G60" s="1080">
        <v>0</v>
      </c>
      <c r="H60" s="1080">
        <f t="shared" si="1"/>
        <v>0</v>
      </c>
      <c r="I60" s="1080">
        <v>0</v>
      </c>
      <c r="J60" s="1080">
        <f t="shared" si="2"/>
        <v>0</v>
      </c>
      <c r="K60" s="1080">
        <v>0</v>
      </c>
      <c r="L60" s="1080">
        <f t="shared" si="3"/>
        <v>0</v>
      </c>
    </row>
    <row r="61" spans="1:12">
      <c r="A61" s="1271">
        <v>1509</v>
      </c>
      <c r="B61" s="1272" t="s">
        <v>578</v>
      </c>
      <c r="C61" s="1080">
        <v>0</v>
      </c>
      <c r="D61" s="1080">
        <v>0</v>
      </c>
      <c r="E61" s="1080">
        <f t="shared" si="0"/>
        <v>0</v>
      </c>
      <c r="F61" s="1273"/>
      <c r="G61" s="1080">
        <v>2000242.9</v>
      </c>
      <c r="H61" s="1080">
        <f t="shared" si="1"/>
        <v>-2000242.9</v>
      </c>
      <c r="I61" s="1080">
        <v>0</v>
      </c>
      <c r="J61" s="1080">
        <f t="shared" si="2"/>
        <v>0</v>
      </c>
      <c r="K61" s="1080">
        <v>0</v>
      </c>
      <c r="L61" s="1080">
        <f t="shared" si="3"/>
        <v>0</v>
      </c>
    </row>
    <row r="62" spans="1:12">
      <c r="A62" s="1271">
        <v>1510</v>
      </c>
      <c r="B62" s="1272" t="s">
        <v>579</v>
      </c>
      <c r="C62" s="1080">
        <v>0</v>
      </c>
      <c r="D62" s="1080">
        <v>0</v>
      </c>
      <c r="E62" s="1080">
        <f t="shared" si="0"/>
        <v>0</v>
      </c>
      <c r="F62" s="1273"/>
      <c r="G62" s="1080">
        <v>1048632.6399999999</v>
      </c>
      <c r="H62" s="1080">
        <f t="shared" si="1"/>
        <v>0</v>
      </c>
      <c r="I62" s="1080">
        <v>1048632.6399999999</v>
      </c>
      <c r="J62" s="1080">
        <f t="shared" si="2"/>
        <v>0</v>
      </c>
      <c r="K62" s="1080">
        <v>0</v>
      </c>
      <c r="L62" s="1080">
        <f t="shared" si="3"/>
        <v>1048632.6399999999</v>
      </c>
    </row>
    <row r="63" spans="1:12">
      <c r="A63" s="1271">
        <v>1512</v>
      </c>
      <c r="B63" s="1272" t="s">
        <v>580</v>
      </c>
      <c r="C63" s="1080">
        <v>2919111.35</v>
      </c>
      <c r="D63" s="1080">
        <v>1730482.35</v>
      </c>
      <c r="E63" s="1080">
        <f t="shared" si="0"/>
        <v>1188629</v>
      </c>
      <c r="F63" s="1273"/>
      <c r="G63" s="1080">
        <v>2363271.3499999996</v>
      </c>
      <c r="H63" s="1080">
        <f t="shared" si="1"/>
        <v>555840.00000000047</v>
      </c>
      <c r="I63" s="1080">
        <v>2919111.35</v>
      </c>
      <c r="J63" s="1080">
        <f t="shared" si="2"/>
        <v>1730482.35</v>
      </c>
      <c r="K63" s="1080">
        <v>0</v>
      </c>
      <c r="L63" s="1080">
        <f t="shared" si="3"/>
        <v>1188629</v>
      </c>
    </row>
    <row r="64" spans="1:12">
      <c r="A64" s="1271">
        <v>1513</v>
      </c>
      <c r="B64" s="1272" t="s">
        <v>581</v>
      </c>
      <c r="C64" s="1080">
        <v>2047203</v>
      </c>
      <c r="D64" s="1080">
        <v>1919349</v>
      </c>
      <c r="E64" s="1080">
        <f t="shared" si="0"/>
        <v>127854</v>
      </c>
      <c r="F64" s="1273"/>
      <c r="G64" s="1080">
        <v>50837.950000000186</v>
      </c>
      <c r="H64" s="1080">
        <f t="shared" si="1"/>
        <v>2047203</v>
      </c>
      <c r="I64" s="1080">
        <v>2098040.9500000002</v>
      </c>
      <c r="J64" s="1080">
        <f t="shared" si="2"/>
        <v>1919349</v>
      </c>
      <c r="K64" s="1080">
        <v>0</v>
      </c>
      <c r="L64" s="1080">
        <f t="shared" si="3"/>
        <v>178691.95000000019</v>
      </c>
    </row>
    <row r="65" spans="1:12">
      <c r="A65" s="1271">
        <v>1515</v>
      </c>
      <c r="B65" s="1272" t="s">
        <v>3577</v>
      </c>
      <c r="C65" s="1080">
        <v>0</v>
      </c>
      <c r="D65" s="1080">
        <v>0</v>
      </c>
      <c r="E65" s="1080">
        <f t="shared" si="0"/>
        <v>0</v>
      </c>
      <c r="F65" s="1273"/>
      <c r="G65" s="1080">
        <v>11014.359999999404</v>
      </c>
      <c r="H65" s="1080">
        <f t="shared" si="1"/>
        <v>5.9662852436304092E-10</v>
      </c>
      <c r="I65" s="1080">
        <v>11014.36</v>
      </c>
      <c r="J65" s="1080">
        <f t="shared" si="2"/>
        <v>0</v>
      </c>
      <c r="K65" s="1080">
        <v>0</v>
      </c>
      <c r="L65" s="1080">
        <f t="shared" si="3"/>
        <v>11014.36</v>
      </c>
    </row>
    <row r="66" spans="1:12">
      <c r="A66" s="1271">
        <v>1516</v>
      </c>
      <c r="B66" s="1272" t="s">
        <v>582</v>
      </c>
      <c r="C66" s="1080">
        <v>0</v>
      </c>
      <c r="D66" s="1080">
        <v>0</v>
      </c>
      <c r="E66" s="1080">
        <f t="shared" si="0"/>
        <v>0</v>
      </c>
      <c r="F66" s="1273"/>
      <c r="G66" s="1080">
        <v>214731.79999999981</v>
      </c>
      <c r="H66" s="1080">
        <f t="shared" si="1"/>
        <v>-214731.79999999981</v>
      </c>
      <c r="I66" s="1080">
        <v>0</v>
      </c>
      <c r="J66" s="1080">
        <f t="shared" si="2"/>
        <v>0</v>
      </c>
      <c r="K66" s="1080">
        <v>0</v>
      </c>
      <c r="L66" s="1080">
        <f t="shared" si="3"/>
        <v>0</v>
      </c>
    </row>
    <row r="67" spans="1:12">
      <c r="A67" s="1271">
        <v>1517</v>
      </c>
      <c r="B67" s="1272" t="s">
        <v>583</v>
      </c>
      <c r="C67" s="1080">
        <v>0</v>
      </c>
      <c r="D67" s="1080">
        <v>0</v>
      </c>
      <c r="E67" s="1080">
        <f t="shared" si="0"/>
        <v>0</v>
      </c>
      <c r="F67" s="1273"/>
      <c r="G67" s="1080">
        <v>267995.03000000119</v>
      </c>
      <c r="H67" s="1080">
        <f t="shared" si="1"/>
        <v>-1.1641532182693481E-9</v>
      </c>
      <c r="I67" s="1080">
        <v>267995.03000000003</v>
      </c>
      <c r="J67" s="1080">
        <f t="shared" si="2"/>
        <v>0</v>
      </c>
      <c r="K67" s="1080">
        <v>0</v>
      </c>
      <c r="L67" s="1080">
        <f t="shared" si="3"/>
        <v>267995.03000000003</v>
      </c>
    </row>
    <row r="68" spans="1:12">
      <c r="A68" s="1271">
        <v>1518</v>
      </c>
      <c r="B68" s="1272" t="s">
        <v>1695</v>
      </c>
      <c r="C68" s="1080">
        <v>4032506</v>
      </c>
      <c r="D68" s="1080">
        <v>4032506</v>
      </c>
      <c r="E68" s="1080">
        <f t="shared" si="0"/>
        <v>0</v>
      </c>
      <c r="F68" s="1273"/>
      <c r="G68" s="1080">
        <v>4032506</v>
      </c>
      <c r="H68" s="1080">
        <f t="shared" si="1"/>
        <v>0</v>
      </c>
      <c r="I68" s="1080">
        <v>4032506</v>
      </c>
      <c r="J68" s="1080">
        <f t="shared" si="2"/>
        <v>4032506</v>
      </c>
      <c r="K68" s="1080">
        <v>0</v>
      </c>
      <c r="L68" s="1080">
        <f t="shared" si="3"/>
        <v>0</v>
      </c>
    </row>
    <row r="69" spans="1:12">
      <c r="A69" s="1271">
        <v>1520</v>
      </c>
      <c r="B69" s="1272" t="s">
        <v>585</v>
      </c>
      <c r="C69" s="1080">
        <v>0</v>
      </c>
      <c r="D69" s="1080">
        <v>0</v>
      </c>
      <c r="E69" s="1080">
        <f t="shared" si="0"/>
        <v>0</v>
      </c>
      <c r="F69" s="1273"/>
      <c r="G69" s="1080">
        <v>246218.27</v>
      </c>
      <c r="H69" s="1080">
        <f t="shared" si="1"/>
        <v>0</v>
      </c>
      <c r="I69" s="1080">
        <v>246218.27</v>
      </c>
      <c r="J69" s="1080">
        <f t="shared" si="2"/>
        <v>0</v>
      </c>
      <c r="K69" s="1080">
        <v>0</v>
      </c>
      <c r="L69" s="1080">
        <f t="shared" si="3"/>
        <v>246218.27</v>
      </c>
    </row>
    <row r="70" spans="1:12">
      <c r="A70" s="1271">
        <v>1528</v>
      </c>
      <c r="B70" s="1272" t="s">
        <v>3578</v>
      </c>
      <c r="C70" s="1080">
        <v>0</v>
      </c>
      <c r="D70" s="1080">
        <v>0</v>
      </c>
      <c r="E70" s="1080">
        <f t="shared" si="0"/>
        <v>0</v>
      </c>
      <c r="F70" s="1273"/>
      <c r="G70" s="1080">
        <v>77562598.040000007</v>
      </c>
      <c r="H70" s="1080">
        <f t="shared" si="1"/>
        <v>34279988.189999998</v>
      </c>
      <c r="I70" s="1080">
        <v>111842586.23</v>
      </c>
      <c r="J70" s="1080">
        <f t="shared" si="2"/>
        <v>0</v>
      </c>
      <c r="K70" s="1080">
        <v>0</v>
      </c>
      <c r="L70" s="1080">
        <f t="shared" si="3"/>
        <v>111842586.23</v>
      </c>
    </row>
    <row r="71" spans="1:12">
      <c r="A71" s="1271">
        <v>1529</v>
      </c>
      <c r="B71" s="1272" t="s">
        <v>586</v>
      </c>
      <c r="C71" s="1080">
        <v>35966837.399999999</v>
      </c>
      <c r="D71" s="1080">
        <v>10001328.439999999</v>
      </c>
      <c r="E71" s="1080">
        <f t="shared" si="0"/>
        <v>25965508.960000001</v>
      </c>
      <c r="F71" s="1273"/>
      <c r="G71" s="1080">
        <v>-1.4915713109076023E-9</v>
      </c>
      <c r="H71" s="1080">
        <f t="shared" si="1"/>
        <v>10001328.440000001</v>
      </c>
      <c r="I71" s="1080">
        <v>10001328.439999999</v>
      </c>
      <c r="J71" s="1080">
        <f t="shared" si="2"/>
        <v>10001328.439999999</v>
      </c>
      <c r="K71" s="1080">
        <v>0</v>
      </c>
      <c r="L71" s="1080">
        <f t="shared" si="3"/>
        <v>0</v>
      </c>
    </row>
    <row r="72" spans="1:12">
      <c r="A72" s="1271">
        <v>1533</v>
      </c>
      <c r="B72" s="1272" t="s">
        <v>587</v>
      </c>
      <c r="C72" s="1080">
        <v>5483954.0499999998</v>
      </c>
      <c r="D72" s="1080">
        <v>5483948.5999999996</v>
      </c>
      <c r="E72" s="1080">
        <f t="shared" si="0"/>
        <v>5.4500000001862645</v>
      </c>
      <c r="F72" s="1273"/>
      <c r="G72" s="1080">
        <v>0</v>
      </c>
      <c r="H72" s="1080">
        <f t="shared" si="1"/>
        <v>5483954.0499999998</v>
      </c>
      <c r="I72" s="1080">
        <v>5483954.0499999998</v>
      </c>
      <c r="J72" s="1080">
        <f t="shared" si="2"/>
        <v>5483948.5999999996</v>
      </c>
      <c r="K72" s="1080">
        <v>0</v>
      </c>
      <c r="L72" s="1080">
        <f t="shared" si="3"/>
        <v>5.4500000001862645</v>
      </c>
    </row>
    <row r="73" spans="1:12">
      <c r="A73" s="1271">
        <v>1540</v>
      </c>
      <c r="B73" s="1272" t="s">
        <v>588</v>
      </c>
      <c r="C73" s="1080">
        <v>0</v>
      </c>
      <c r="D73" s="1080">
        <v>0</v>
      </c>
      <c r="E73" s="1080">
        <f t="shared" si="0"/>
        <v>0</v>
      </c>
      <c r="F73" s="1273"/>
      <c r="G73" s="1080">
        <v>42963.15</v>
      </c>
      <c r="H73" s="1080">
        <f t="shared" si="1"/>
        <v>0</v>
      </c>
      <c r="I73" s="1080">
        <v>42963.15</v>
      </c>
      <c r="J73" s="1080">
        <f t="shared" si="2"/>
        <v>0</v>
      </c>
      <c r="K73" s="1080">
        <v>0</v>
      </c>
      <c r="L73" s="1080">
        <f t="shared" si="3"/>
        <v>42963.15</v>
      </c>
    </row>
    <row r="74" spans="1:12">
      <c r="A74" s="1271">
        <v>1542</v>
      </c>
      <c r="B74" s="1272" t="s">
        <v>589</v>
      </c>
      <c r="C74" s="1080">
        <v>0</v>
      </c>
      <c r="D74" s="1080">
        <v>0</v>
      </c>
      <c r="E74" s="1080">
        <f t="shared" si="0"/>
        <v>0</v>
      </c>
      <c r="F74" s="1273"/>
      <c r="G74" s="1080">
        <v>735476.31</v>
      </c>
      <c r="H74" s="1080">
        <f t="shared" si="1"/>
        <v>-735476.31</v>
      </c>
      <c r="I74" s="1080">
        <v>0</v>
      </c>
      <c r="J74" s="1080">
        <f t="shared" si="2"/>
        <v>0</v>
      </c>
      <c r="K74" s="1080">
        <v>0</v>
      </c>
      <c r="L74" s="1080">
        <f t="shared" si="3"/>
        <v>0</v>
      </c>
    </row>
    <row r="75" spans="1:12">
      <c r="A75" s="1271">
        <v>1551</v>
      </c>
      <c r="B75" s="1272" t="s">
        <v>590</v>
      </c>
      <c r="C75" s="1080">
        <v>128070295.73999999</v>
      </c>
      <c r="D75" s="1080">
        <v>47172960.240000002</v>
      </c>
      <c r="E75" s="1080">
        <f t="shared" si="0"/>
        <v>80897335.5</v>
      </c>
      <c r="F75" s="1273"/>
      <c r="G75" s="1080">
        <v>85012649.300000012</v>
      </c>
      <c r="H75" s="1080">
        <f t="shared" si="1"/>
        <v>51239228.519999981</v>
      </c>
      <c r="I75" s="1080">
        <v>136251877.81999999</v>
      </c>
      <c r="J75" s="1080">
        <f t="shared" si="2"/>
        <v>47172960.240000002</v>
      </c>
      <c r="K75" s="1080">
        <v>0</v>
      </c>
      <c r="L75" s="1080">
        <f t="shared" si="3"/>
        <v>89078917.579999983</v>
      </c>
    </row>
    <row r="76" spans="1:12">
      <c r="A76" s="1271">
        <v>1560</v>
      </c>
      <c r="B76" s="1272" t="s">
        <v>591</v>
      </c>
      <c r="C76" s="1080">
        <v>0</v>
      </c>
      <c r="D76" s="1080">
        <v>0</v>
      </c>
      <c r="E76" s="1080">
        <f t="shared" si="0"/>
        <v>0</v>
      </c>
      <c r="F76" s="1273"/>
      <c r="G76" s="1080">
        <v>0.17</v>
      </c>
      <c r="H76" s="1080">
        <f t="shared" si="1"/>
        <v>0</v>
      </c>
      <c r="I76" s="1080">
        <v>0.17</v>
      </c>
      <c r="J76" s="1080">
        <f t="shared" si="2"/>
        <v>0</v>
      </c>
      <c r="K76" s="1080">
        <v>0</v>
      </c>
      <c r="L76" s="1080">
        <f t="shared" si="3"/>
        <v>0.17</v>
      </c>
    </row>
    <row r="77" spans="1:12">
      <c r="A77" s="1271">
        <v>1561</v>
      </c>
      <c r="B77" s="1272" t="s">
        <v>592</v>
      </c>
      <c r="C77" s="1080">
        <v>0</v>
      </c>
      <c r="D77" s="1080">
        <v>0</v>
      </c>
      <c r="E77" s="1080">
        <f t="shared" si="0"/>
        <v>0</v>
      </c>
      <c r="F77" s="1273"/>
      <c r="G77" s="1080">
        <v>865590.21</v>
      </c>
      <c r="H77" s="1080">
        <f t="shared" si="1"/>
        <v>0</v>
      </c>
      <c r="I77" s="1080">
        <v>865590.21</v>
      </c>
      <c r="J77" s="1080">
        <f t="shared" si="2"/>
        <v>0</v>
      </c>
      <c r="K77" s="1080">
        <v>0</v>
      </c>
      <c r="L77" s="1080">
        <f t="shared" si="3"/>
        <v>865590.21</v>
      </c>
    </row>
    <row r="78" spans="1:12">
      <c r="A78" s="1271">
        <v>1564</v>
      </c>
      <c r="B78" s="1272" t="s">
        <v>1736</v>
      </c>
      <c r="C78" s="1080">
        <v>14765022.33</v>
      </c>
      <c r="D78" s="1080">
        <v>9162545</v>
      </c>
      <c r="E78" s="1080">
        <f t="shared" si="0"/>
        <v>5602477.3300000001</v>
      </c>
      <c r="F78" s="1273"/>
      <c r="G78" s="1080">
        <v>14791802.770000001</v>
      </c>
      <c r="H78" s="1080">
        <f t="shared" si="1"/>
        <v>0</v>
      </c>
      <c r="I78" s="1080">
        <v>14791802.77</v>
      </c>
      <c r="J78" s="1080">
        <f t="shared" si="2"/>
        <v>9162545</v>
      </c>
      <c r="K78" s="1080">
        <v>0</v>
      </c>
      <c r="L78" s="1080">
        <f t="shared" si="3"/>
        <v>5629257.7699999996</v>
      </c>
    </row>
    <row r="79" spans="1:12">
      <c r="A79" s="1271">
        <v>1567</v>
      </c>
      <c r="B79" s="1272" t="s">
        <v>1738</v>
      </c>
      <c r="C79" s="1080">
        <v>5287817.99</v>
      </c>
      <c r="D79" s="1080">
        <v>4048877.75</v>
      </c>
      <c r="E79" s="1080">
        <f t="shared" si="0"/>
        <v>1238940.2400000002</v>
      </c>
      <c r="F79" s="1273"/>
      <c r="G79" s="1080">
        <v>2835135.200000003</v>
      </c>
      <c r="H79" s="1080">
        <f t="shared" si="1"/>
        <v>2480796.4399999967</v>
      </c>
      <c r="I79" s="1080">
        <v>5315931.6399999997</v>
      </c>
      <c r="J79" s="1080">
        <f t="shared" si="2"/>
        <v>4048877.75</v>
      </c>
      <c r="K79" s="1080">
        <v>0</v>
      </c>
      <c r="L79" s="1080">
        <f t="shared" si="3"/>
        <v>1267053.8899999997</v>
      </c>
    </row>
    <row r="80" spans="1:12">
      <c r="A80" s="1271">
        <v>1575</v>
      </c>
      <c r="B80" s="1272" t="s">
        <v>593</v>
      </c>
      <c r="C80" s="1080">
        <v>0</v>
      </c>
      <c r="D80" s="1080">
        <v>0</v>
      </c>
      <c r="E80" s="1080">
        <f t="shared" si="0"/>
        <v>0</v>
      </c>
      <c r="F80" s="1273"/>
      <c r="G80" s="1080">
        <v>721491.93</v>
      </c>
      <c r="H80" s="1080">
        <f t="shared" si="1"/>
        <v>0</v>
      </c>
      <c r="I80" s="1080">
        <v>721491.93</v>
      </c>
      <c r="J80" s="1080">
        <f t="shared" si="2"/>
        <v>0</v>
      </c>
      <c r="K80" s="1080">
        <v>0</v>
      </c>
      <c r="L80" s="1080">
        <f t="shared" si="3"/>
        <v>721491.93</v>
      </c>
    </row>
    <row r="81" spans="1:12">
      <c r="A81" s="1271">
        <v>1577</v>
      </c>
      <c r="B81" s="1272" t="s">
        <v>594</v>
      </c>
      <c r="C81" s="1080">
        <v>42500000</v>
      </c>
      <c r="D81" s="1080">
        <v>21353866.050000001</v>
      </c>
      <c r="E81" s="1080">
        <f t="shared" si="0"/>
        <v>21146133.949999999</v>
      </c>
      <c r="F81" s="1273"/>
      <c r="G81" s="1080">
        <v>9984226.5600000024</v>
      </c>
      <c r="H81" s="1080">
        <f t="shared" si="1"/>
        <v>13999999.999999996</v>
      </c>
      <c r="I81" s="1080">
        <v>23984226.559999999</v>
      </c>
      <c r="J81" s="1080">
        <f t="shared" si="2"/>
        <v>21353866.050000001</v>
      </c>
      <c r="K81" s="1080">
        <v>0</v>
      </c>
      <c r="L81" s="1080">
        <f t="shared" si="3"/>
        <v>2630360.5099999979</v>
      </c>
    </row>
    <row r="82" spans="1:12">
      <c r="A82" s="1271">
        <v>1578</v>
      </c>
      <c r="B82" s="1272" t="s">
        <v>595</v>
      </c>
      <c r="C82" s="1080">
        <v>0</v>
      </c>
      <c r="D82" s="1080">
        <v>0</v>
      </c>
      <c r="E82" s="1080">
        <f t="shared" si="0"/>
        <v>0</v>
      </c>
      <c r="F82" s="1273"/>
      <c r="G82" s="1080">
        <v>2456642.85</v>
      </c>
      <c r="H82" s="1080">
        <f t="shared" si="1"/>
        <v>-2456642.85</v>
      </c>
      <c r="I82" s="1080">
        <v>0</v>
      </c>
      <c r="J82" s="1080">
        <f t="shared" si="2"/>
        <v>0</v>
      </c>
      <c r="K82" s="1080">
        <v>0</v>
      </c>
      <c r="L82" s="1080">
        <f t="shared" si="3"/>
        <v>0</v>
      </c>
    </row>
    <row r="83" spans="1:12">
      <c r="A83" s="1271">
        <v>1581</v>
      </c>
      <c r="B83" s="1272" t="s">
        <v>596</v>
      </c>
      <c r="C83" s="1080">
        <v>0</v>
      </c>
      <c r="D83" s="1080">
        <v>0</v>
      </c>
      <c r="E83" s="1080">
        <f t="shared" si="0"/>
        <v>0</v>
      </c>
      <c r="F83" s="1273"/>
      <c r="G83" s="1080">
        <v>984921.33</v>
      </c>
      <c r="H83" s="1080">
        <f t="shared" si="1"/>
        <v>0</v>
      </c>
      <c r="I83" s="1080">
        <v>984921.33</v>
      </c>
      <c r="J83" s="1080">
        <f t="shared" si="2"/>
        <v>0</v>
      </c>
      <c r="K83" s="1080">
        <v>0</v>
      </c>
      <c r="L83" s="1080">
        <f t="shared" si="3"/>
        <v>984921.33</v>
      </c>
    </row>
    <row r="84" spans="1:12">
      <c r="A84" s="1271">
        <v>1584</v>
      </c>
      <c r="B84" s="1272" t="s">
        <v>597</v>
      </c>
      <c r="C84" s="1080">
        <v>0</v>
      </c>
      <c r="D84" s="1080">
        <v>0</v>
      </c>
      <c r="E84" s="1080">
        <f t="shared" si="0"/>
        <v>0</v>
      </c>
      <c r="F84" s="1273"/>
      <c r="G84" s="1080">
        <v>54000</v>
      </c>
      <c r="H84" s="1080">
        <f t="shared" si="1"/>
        <v>0</v>
      </c>
      <c r="I84" s="1080">
        <v>54000</v>
      </c>
      <c r="J84" s="1080">
        <f t="shared" ref="J84:J162" si="4">D84</f>
        <v>0</v>
      </c>
      <c r="K84" s="1080">
        <v>0</v>
      </c>
      <c r="L84" s="1080">
        <f t="shared" si="3"/>
        <v>54000</v>
      </c>
    </row>
    <row r="85" spans="1:12">
      <c r="A85" s="1271">
        <v>1589</v>
      </c>
      <c r="B85" s="1272" t="s">
        <v>3579</v>
      </c>
      <c r="C85" s="1080">
        <v>0</v>
      </c>
      <c r="D85" s="1080">
        <v>0</v>
      </c>
      <c r="E85" s="1080">
        <f t="shared" si="0"/>
        <v>0</v>
      </c>
      <c r="F85" s="1273"/>
      <c r="G85" s="1080">
        <v>5150</v>
      </c>
      <c r="H85" s="1080">
        <f t="shared" si="1"/>
        <v>0</v>
      </c>
      <c r="I85" s="1080">
        <v>5150</v>
      </c>
      <c r="J85" s="1080">
        <f t="shared" si="4"/>
        <v>0</v>
      </c>
      <c r="K85" s="1080">
        <v>0</v>
      </c>
      <c r="L85" s="1080">
        <f t="shared" si="3"/>
        <v>5150</v>
      </c>
    </row>
    <row r="86" spans="1:12">
      <c r="A86" s="1271">
        <v>1596</v>
      </c>
      <c r="B86" s="1272" t="s">
        <v>598</v>
      </c>
      <c r="C86" s="1080">
        <v>0</v>
      </c>
      <c r="D86" s="1080">
        <v>0</v>
      </c>
      <c r="E86" s="1080">
        <f t="shared" ref="E86:E163" si="5">C86-D86</f>
        <v>0</v>
      </c>
      <c r="F86" s="1273"/>
      <c r="G86" s="1080">
        <v>20520</v>
      </c>
      <c r="H86" s="1080">
        <f t="shared" si="1"/>
        <v>0</v>
      </c>
      <c r="I86" s="1080">
        <v>20520</v>
      </c>
      <c r="J86" s="1080">
        <f t="shared" si="4"/>
        <v>0</v>
      </c>
      <c r="K86" s="1080">
        <v>0</v>
      </c>
      <c r="L86" s="1080">
        <f t="shared" ref="L86:L163" si="6">I86-J86-K86</f>
        <v>20520</v>
      </c>
    </row>
    <row r="87" spans="1:12">
      <c r="A87" s="1271">
        <v>1598</v>
      </c>
      <c r="B87" s="1272" t="s">
        <v>599</v>
      </c>
      <c r="C87" s="1080">
        <v>6896858.5899999999</v>
      </c>
      <c r="D87" s="1080">
        <v>1395636</v>
      </c>
      <c r="E87" s="1080">
        <f t="shared" si="5"/>
        <v>5501222.5899999999</v>
      </c>
      <c r="F87" s="1273"/>
      <c r="G87" s="1080">
        <v>6896858.5899999999</v>
      </c>
      <c r="H87" s="1080">
        <f t="shared" si="1"/>
        <v>0</v>
      </c>
      <c r="I87" s="1080">
        <v>6896858.5899999999</v>
      </c>
      <c r="J87" s="1080">
        <f t="shared" si="4"/>
        <v>1395636</v>
      </c>
      <c r="K87" s="1080">
        <v>0</v>
      </c>
      <c r="L87" s="1080">
        <f t="shared" si="6"/>
        <v>5501222.5899999999</v>
      </c>
    </row>
    <row r="88" spans="1:12">
      <c r="A88" s="1271">
        <v>8001</v>
      </c>
      <c r="B88" s="1272" t="s">
        <v>600</v>
      </c>
      <c r="C88" s="1080">
        <v>35043810.549999997</v>
      </c>
      <c r="D88" s="1080">
        <v>18979715.5</v>
      </c>
      <c r="E88" s="1080">
        <f t="shared" si="5"/>
        <v>16064095.049999997</v>
      </c>
      <c r="F88" s="1273"/>
      <c r="G88" s="1080">
        <v>12679760.550000001</v>
      </c>
      <c r="H88" s="1080">
        <f t="shared" si="1"/>
        <v>22444499.999999996</v>
      </c>
      <c r="I88" s="1080">
        <v>35124260.549999997</v>
      </c>
      <c r="J88" s="1080">
        <f t="shared" si="4"/>
        <v>18979715.5</v>
      </c>
      <c r="K88" s="1080">
        <v>1865904.2</v>
      </c>
      <c r="L88" s="1080">
        <f t="shared" si="6"/>
        <v>14278640.849999998</v>
      </c>
    </row>
    <row r="89" spans="1:12">
      <c r="A89" s="1271">
        <v>8002</v>
      </c>
      <c r="B89" s="1272" t="s">
        <v>601</v>
      </c>
      <c r="C89" s="1080">
        <v>28747221.600000001</v>
      </c>
      <c r="D89" s="1080">
        <v>20239602.600000001</v>
      </c>
      <c r="E89" s="1080">
        <f t="shared" si="5"/>
        <v>8507619</v>
      </c>
      <c r="F89" s="1273"/>
      <c r="G89" s="1080">
        <v>5291037.1500000004</v>
      </c>
      <c r="H89" s="1080">
        <f t="shared" si="1"/>
        <v>22830100</v>
      </c>
      <c r="I89" s="1080">
        <v>28121137.149999999</v>
      </c>
      <c r="J89" s="1080">
        <f t="shared" si="4"/>
        <v>20239602.600000001</v>
      </c>
      <c r="K89" s="1080">
        <v>4649173.3</v>
      </c>
      <c r="L89" s="1080">
        <f t="shared" si="6"/>
        <v>3232361.2499999972</v>
      </c>
    </row>
    <row r="90" spans="1:12">
      <c r="A90" s="1271">
        <v>8003</v>
      </c>
      <c r="B90" s="1272" t="s">
        <v>602</v>
      </c>
      <c r="C90" s="1080">
        <v>27543686.649999999</v>
      </c>
      <c r="D90" s="1080">
        <v>17796757.350000001</v>
      </c>
      <c r="E90" s="1080">
        <f t="shared" si="5"/>
        <v>9746929.299999997</v>
      </c>
      <c r="F90" s="1273"/>
      <c r="G90" s="1080">
        <v>2793686.6500000004</v>
      </c>
      <c r="H90" s="1080">
        <f t="shared" si="1"/>
        <v>24750000</v>
      </c>
      <c r="I90" s="1080">
        <v>27543686.649999999</v>
      </c>
      <c r="J90" s="1080">
        <f t="shared" si="4"/>
        <v>17796757.350000001</v>
      </c>
      <c r="K90" s="1080">
        <v>1111157.8500000001</v>
      </c>
      <c r="L90" s="1080">
        <f t="shared" si="6"/>
        <v>8635771.4499999974</v>
      </c>
    </row>
    <row r="91" spans="1:12">
      <c r="A91" s="1271">
        <v>8004</v>
      </c>
      <c r="B91" s="1272" t="s">
        <v>603</v>
      </c>
      <c r="C91" s="1080">
        <v>9344499.6999999993</v>
      </c>
      <c r="D91" s="1080">
        <v>9300200</v>
      </c>
      <c r="E91" s="1080">
        <f t="shared" si="5"/>
        <v>44299.699999999255</v>
      </c>
      <c r="F91" s="1273"/>
      <c r="G91" s="1080">
        <v>6334499.6999999993</v>
      </c>
      <c r="H91" s="1080">
        <f t="shared" si="1"/>
        <v>3010000</v>
      </c>
      <c r="I91" s="1080">
        <v>9344499.6999999993</v>
      </c>
      <c r="J91" s="1080">
        <f t="shared" si="4"/>
        <v>9300200</v>
      </c>
      <c r="K91" s="1080">
        <v>0</v>
      </c>
      <c r="L91" s="1080">
        <f t="shared" si="6"/>
        <v>44299.699999999255</v>
      </c>
    </row>
    <row r="92" spans="1:12">
      <c r="A92" s="1271">
        <v>8005</v>
      </c>
      <c r="B92" s="1272" t="s">
        <v>1745</v>
      </c>
      <c r="C92" s="1080">
        <v>5704873</v>
      </c>
      <c r="D92" s="1080">
        <v>4631343.6500000004</v>
      </c>
      <c r="E92" s="1080">
        <f t="shared" si="5"/>
        <v>1073529.3499999996</v>
      </c>
      <c r="F92" s="1273"/>
      <c r="G92" s="1080">
        <v>3554872.9000000004</v>
      </c>
      <c r="H92" s="1080">
        <f t="shared" si="1"/>
        <v>2150000</v>
      </c>
      <c r="I92" s="1080">
        <v>5704872.9000000004</v>
      </c>
      <c r="J92" s="1080">
        <f t="shared" si="4"/>
        <v>4631343.6500000004</v>
      </c>
      <c r="K92" s="1080">
        <v>34160</v>
      </c>
      <c r="L92" s="1080">
        <f t="shared" si="6"/>
        <v>1039369.25</v>
      </c>
    </row>
    <row r="93" spans="1:12">
      <c r="A93" s="1271">
        <v>8006</v>
      </c>
      <c r="B93" s="1272" t="s">
        <v>604</v>
      </c>
      <c r="C93" s="1080">
        <v>5407142.25</v>
      </c>
      <c r="D93" s="1080">
        <v>1753799.84</v>
      </c>
      <c r="E93" s="1080">
        <f t="shared" si="5"/>
        <v>3653342.41</v>
      </c>
      <c r="F93" s="1273"/>
      <c r="G93" s="1080">
        <v>5407172.25</v>
      </c>
      <c r="H93" s="1080">
        <f t="shared" si="1"/>
        <v>-3653372.41</v>
      </c>
      <c r="I93" s="1080">
        <v>1753799.84</v>
      </c>
      <c r="J93" s="1080">
        <f t="shared" si="4"/>
        <v>1753799.84</v>
      </c>
      <c r="K93" s="1080">
        <v>0</v>
      </c>
      <c r="L93" s="1080">
        <f t="shared" si="6"/>
        <v>0</v>
      </c>
    </row>
    <row r="94" spans="1:12">
      <c r="A94" s="1271">
        <v>8007</v>
      </c>
      <c r="B94" s="1272" t="s">
        <v>605</v>
      </c>
      <c r="C94" s="1080">
        <v>0</v>
      </c>
      <c r="D94" s="1080">
        <v>0</v>
      </c>
      <c r="E94" s="1080">
        <f t="shared" si="5"/>
        <v>0</v>
      </c>
      <c r="F94" s="1273"/>
      <c r="G94" s="1080">
        <v>331492.35000000056</v>
      </c>
      <c r="H94" s="1080">
        <f t="shared" si="1"/>
        <v>-5.8207660913467407E-10</v>
      </c>
      <c r="I94" s="1080">
        <v>331492.34999999998</v>
      </c>
      <c r="J94" s="1080">
        <f t="shared" si="4"/>
        <v>0</v>
      </c>
      <c r="K94" s="1080">
        <v>0</v>
      </c>
      <c r="L94" s="1080">
        <f t="shared" si="6"/>
        <v>331492.34999999998</v>
      </c>
    </row>
    <row r="95" spans="1:12">
      <c r="A95" s="1271">
        <v>8008</v>
      </c>
      <c r="B95" s="1272" t="s">
        <v>3580</v>
      </c>
      <c r="C95" s="1080">
        <v>9876600</v>
      </c>
      <c r="D95" s="1080">
        <v>1445559.92</v>
      </c>
      <c r="E95" s="1080">
        <f t="shared" si="5"/>
        <v>8431040.0800000001</v>
      </c>
      <c r="F95" s="1273"/>
      <c r="G95" s="1080">
        <v>0</v>
      </c>
      <c r="H95" s="1080">
        <f t="shared" si="1"/>
        <v>9247756.6199999992</v>
      </c>
      <c r="I95" s="1080">
        <v>9247756.6199999992</v>
      </c>
      <c r="J95" s="1080">
        <f t="shared" si="4"/>
        <v>1445559.92</v>
      </c>
      <c r="K95" s="1080">
        <v>0</v>
      </c>
      <c r="L95" s="1080">
        <f t="shared" si="6"/>
        <v>7802196.6999999993</v>
      </c>
    </row>
    <row r="96" spans="1:12">
      <c r="A96" s="1271">
        <v>8009</v>
      </c>
      <c r="B96" s="1272" t="s">
        <v>606</v>
      </c>
      <c r="C96" s="1080">
        <v>10406440.91</v>
      </c>
      <c r="D96" s="1080">
        <v>7090657.4500000002</v>
      </c>
      <c r="E96" s="1080">
        <f t="shared" si="5"/>
        <v>3315783.46</v>
      </c>
      <c r="F96" s="1273"/>
      <c r="G96" s="1080">
        <v>10406440.91</v>
      </c>
      <c r="H96" s="1080">
        <f t="shared" si="1"/>
        <v>0</v>
      </c>
      <c r="I96" s="1080">
        <v>10406440.91</v>
      </c>
      <c r="J96" s="1080">
        <f t="shared" si="4"/>
        <v>7090657.4500000002</v>
      </c>
      <c r="K96" s="1080">
        <v>0</v>
      </c>
      <c r="L96" s="1080">
        <f t="shared" si="6"/>
        <v>3315783.46</v>
      </c>
    </row>
    <row r="97" spans="1:12">
      <c r="A97" s="1271">
        <v>8011</v>
      </c>
      <c r="B97" s="1272" t="s">
        <v>3581</v>
      </c>
      <c r="C97" s="1080">
        <v>26607436</v>
      </c>
      <c r="D97" s="1080">
        <v>23342029.100000001</v>
      </c>
      <c r="E97" s="1080">
        <f t="shared" si="5"/>
        <v>3265406.8999999985</v>
      </c>
      <c r="F97" s="1273"/>
      <c r="G97" s="1080">
        <v>0</v>
      </c>
      <c r="H97" s="1080">
        <f t="shared" si="1"/>
        <v>26000000</v>
      </c>
      <c r="I97" s="1080">
        <v>26000000</v>
      </c>
      <c r="J97" s="1080">
        <f t="shared" si="4"/>
        <v>23342029.100000001</v>
      </c>
      <c r="K97" s="1080">
        <v>0</v>
      </c>
      <c r="L97" s="1080">
        <f t="shared" si="6"/>
        <v>2657970.8999999985</v>
      </c>
    </row>
    <row r="98" spans="1:12">
      <c r="A98" s="1271">
        <v>8012</v>
      </c>
      <c r="B98" s="1272" t="s">
        <v>3582</v>
      </c>
      <c r="C98" s="1080">
        <v>2595428.0499999998</v>
      </c>
      <c r="D98" s="1080">
        <v>903661.6</v>
      </c>
      <c r="E98" s="1080">
        <f t="shared" si="5"/>
        <v>1691766.4499999997</v>
      </c>
      <c r="F98" s="1273"/>
      <c r="G98" s="1080">
        <v>0</v>
      </c>
      <c r="H98" s="1080">
        <f t="shared" si="1"/>
        <v>2595934.1</v>
      </c>
      <c r="I98" s="1080">
        <v>2595934.1</v>
      </c>
      <c r="J98" s="1080">
        <f t="shared" si="4"/>
        <v>903661.6</v>
      </c>
      <c r="K98" s="1080">
        <v>0</v>
      </c>
      <c r="L98" s="1080">
        <f t="shared" si="6"/>
        <v>1692272.5</v>
      </c>
    </row>
    <row r="99" spans="1:12">
      <c r="A99" s="1271">
        <v>8013</v>
      </c>
      <c r="B99" s="1272" t="s">
        <v>3583</v>
      </c>
      <c r="C99" s="1080">
        <v>8600000</v>
      </c>
      <c r="D99" s="1080">
        <v>5293206.4000000004</v>
      </c>
      <c r="E99" s="1080">
        <f t="shared" si="5"/>
        <v>3306793.5999999996</v>
      </c>
      <c r="F99" s="1273"/>
      <c r="G99" s="1080">
        <v>0</v>
      </c>
      <c r="H99" s="1080">
        <f t="shared" si="1"/>
        <v>26998350</v>
      </c>
      <c r="I99" s="1080">
        <v>26998350</v>
      </c>
      <c r="J99" s="1080">
        <f t="shared" si="4"/>
        <v>5293206.4000000004</v>
      </c>
      <c r="K99" s="1080">
        <v>0</v>
      </c>
      <c r="L99" s="1080">
        <f t="shared" si="6"/>
        <v>21705143.600000001</v>
      </c>
    </row>
    <row r="100" spans="1:12">
      <c r="A100" s="1271">
        <v>8014</v>
      </c>
      <c r="B100" s="1272" t="s">
        <v>3584</v>
      </c>
      <c r="C100" s="1080">
        <v>17885522</v>
      </c>
      <c r="D100" s="1080">
        <v>2888357</v>
      </c>
      <c r="E100" s="1080">
        <f t="shared" si="5"/>
        <v>14997165</v>
      </c>
      <c r="F100" s="1273"/>
      <c r="G100" s="1080">
        <v>0</v>
      </c>
      <c r="H100" s="1080">
        <f t="shared" si="1"/>
        <v>26969000</v>
      </c>
      <c r="I100" s="1080">
        <v>26969000</v>
      </c>
      <c r="J100" s="1080">
        <f t="shared" si="4"/>
        <v>2888357</v>
      </c>
      <c r="K100" s="1080">
        <v>0</v>
      </c>
      <c r="L100" s="1080">
        <f t="shared" si="6"/>
        <v>24080643</v>
      </c>
    </row>
    <row r="101" spans="1:12">
      <c r="A101" s="1271">
        <v>8017</v>
      </c>
      <c r="B101" s="1272" t="s">
        <v>3585</v>
      </c>
      <c r="C101" s="1080">
        <v>15850000</v>
      </c>
      <c r="D101" s="1080">
        <v>13061038.699999999</v>
      </c>
      <c r="E101" s="1080">
        <f t="shared" si="5"/>
        <v>2788961.3000000007</v>
      </c>
      <c r="F101" s="1273"/>
      <c r="G101" s="1080">
        <v>0</v>
      </c>
      <c r="H101" s="1080">
        <f t="shared" si="1"/>
        <v>42454100</v>
      </c>
      <c r="I101" s="1080">
        <v>42454100</v>
      </c>
      <c r="J101" s="1080">
        <f t="shared" si="4"/>
        <v>13061038.699999999</v>
      </c>
      <c r="K101" s="1080">
        <v>467468.2</v>
      </c>
      <c r="L101" s="1080">
        <f t="shared" si="6"/>
        <v>28925593.100000001</v>
      </c>
    </row>
    <row r="102" spans="1:12">
      <c r="A102" s="1271">
        <v>8018</v>
      </c>
      <c r="B102" s="1272" t="s">
        <v>3586</v>
      </c>
      <c r="C102" s="1080">
        <v>27681567</v>
      </c>
      <c r="D102" s="1080">
        <v>16988011.600000001</v>
      </c>
      <c r="E102" s="1080">
        <f t="shared" si="5"/>
        <v>10693555.399999999</v>
      </c>
      <c r="F102" s="1273"/>
      <c r="G102" s="1080">
        <v>0</v>
      </c>
      <c r="H102" s="1080">
        <f t="shared" si="1"/>
        <v>19900522.18</v>
      </c>
      <c r="I102" s="1080">
        <v>19900522.18</v>
      </c>
      <c r="J102" s="1080">
        <f t="shared" si="4"/>
        <v>16988011.600000001</v>
      </c>
      <c r="K102" s="1080">
        <v>0</v>
      </c>
      <c r="L102" s="1080">
        <f t="shared" si="6"/>
        <v>2912510.5799999982</v>
      </c>
    </row>
    <row r="103" spans="1:12">
      <c r="A103" s="1271">
        <v>8019</v>
      </c>
      <c r="B103" s="1272" t="s">
        <v>4397</v>
      </c>
      <c r="C103" s="1080">
        <v>0</v>
      </c>
      <c r="D103" s="1080">
        <v>0</v>
      </c>
      <c r="E103" s="1080">
        <f t="shared" si="5"/>
        <v>0</v>
      </c>
      <c r="F103" s="1273"/>
      <c r="G103" s="1080">
        <v>0</v>
      </c>
      <c r="H103" s="1080">
        <f t="shared" si="1"/>
        <v>563475.31000000006</v>
      </c>
      <c r="I103" s="1080">
        <v>563475.31000000006</v>
      </c>
      <c r="J103" s="1080">
        <f t="shared" si="4"/>
        <v>0</v>
      </c>
      <c r="K103" s="1080">
        <v>0</v>
      </c>
      <c r="L103" s="1080">
        <f t="shared" si="6"/>
        <v>563475.31000000006</v>
      </c>
    </row>
    <row r="104" spans="1:12">
      <c r="A104" s="1271">
        <v>8020</v>
      </c>
      <c r="B104" s="1272" t="s">
        <v>4398</v>
      </c>
      <c r="C104" s="1080">
        <v>4949432.53</v>
      </c>
      <c r="D104" s="1080">
        <v>0</v>
      </c>
      <c r="E104" s="1080">
        <f t="shared" si="5"/>
        <v>4949432.53</v>
      </c>
      <c r="F104" s="1273"/>
      <c r="G104" s="1080">
        <v>0</v>
      </c>
      <c r="H104" s="1080">
        <f t="shared" si="1"/>
        <v>5195781.45</v>
      </c>
      <c r="I104" s="1080">
        <v>5195781.45</v>
      </c>
      <c r="J104" s="1080">
        <f t="shared" si="4"/>
        <v>0</v>
      </c>
      <c r="K104" s="1080">
        <v>0</v>
      </c>
      <c r="L104" s="1080">
        <f t="shared" si="6"/>
        <v>5195781.45</v>
      </c>
    </row>
    <row r="105" spans="1:12">
      <c r="A105" s="1271">
        <v>8021</v>
      </c>
      <c r="B105" s="1272" t="s">
        <v>4399</v>
      </c>
      <c r="C105" s="1080">
        <v>6397315</v>
      </c>
      <c r="D105" s="1080">
        <v>5439571.4500000002</v>
      </c>
      <c r="E105" s="1080">
        <f t="shared" si="5"/>
        <v>957743.54999999981</v>
      </c>
      <c r="F105" s="1273"/>
      <c r="G105" s="1080">
        <v>0</v>
      </c>
      <c r="H105" s="1080">
        <f t="shared" si="1"/>
        <v>24567347</v>
      </c>
      <c r="I105" s="1080">
        <v>24567347</v>
      </c>
      <c r="J105" s="1080">
        <f t="shared" si="4"/>
        <v>5439571.4500000002</v>
      </c>
      <c r="K105" s="1080">
        <v>0</v>
      </c>
      <c r="L105" s="1080">
        <f t="shared" si="6"/>
        <v>19127775.550000001</v>
      </c>
    </row>
    <row r="106" spans="1:12">
      <c r="A106" s="1271">
        <v>8022</v>
      </c>
      <c r="B106" s="1272" t="s">
        <v>4400</v>
      </c>
      <c r="C106" s="1080">
        <v>0</v>
      </c>
      <c r="D106" s="1080">
        <v>0</v>
      </c>
      <c r="E106" s="1080">
        <f t="shared" si="5"/>
        <v>0</v>
      </c>
      <c r="F106" s="1273"/>
      <c r="G106" s="1080">
        <v>0</v>
      </c>
      <c r="H106" s="1080">
        <f t="shared" si="1"/>
        <v>1248274.58</v>
      </c>
      <c r="I106" s="1080">
        <v>1248274.58</v>
      </c>
      <c r="J106" s="1080">
        <f t="shared" si="4"/>
        <v>0</v>
      </c>
      <c r="K106" s="1080">
        <v>0</v>
      </c>
      <c r="L106" s="1080">
        <f t="shared" si="6"/>
        <v>1248274.58</v>
      </c>
    </row>
    <row r="107" spans="1:12">
      <c r="A107" s="1271">
        <v>8023</v>
      </c>
      <c r="B107" s="1272" t="s">
        <v>4401</v>
      </c>
      <c r="C107" s="1080">
        <v>3970670</v>
      </c>
      <c r="D107" s="1080">
        <v>3352889.7</v>
      </c>
      <c r="E107" s="1080">
        <f t="shared" si="5"/>
        <v>617780.29999999981</v>
      </c>
      <c r="F107" s="1273"/>
      <c r="G107" s="1080">
        <v>0</v>
      </c>
      <c r="H107" s="1080">
        <f t="shared" si="1"/>
        <v>4215907.9400000004</v>
      </c>
      <c r="I107" s="1080">
        <v>4215907.9400000004</v>
      </c>
      <c r="J107" s="1080">
        <f t="shared" si="4"/>
        <v>3352889.7</v>
      </c>
      <c r="K107" s="1080">
        <v>0</v>
      </c>
      <c r="L107" s="1080">
        <f t="shared" si="6"/>
        <v>863018.24000000022</v>
      </c>
    </row>
    <row r="108" spans="1:12">
      <c r="A108" s="1271">
        <v>8024</v>
      </c>
      <c r="B108" s="1272" t="s">
        <v>4402</v>
      </c>
      <c r="C108" s="1080">
        <v>4050000</v>
      </c>
      <c r="D108" s="1080">
        <v>1031960.64</v>
      </c>
      <c r="E108" s="1080">
        <f t="shared" si="5"/>
        <v>3018039.36</v>
      </c>
      <c r="F108" s="1273"/>
      <c r="G108" s="1080">
        <v>0</v>
      </c>
      <c r="H108" s="1080">
        <f t="shared" si="1"/>
        <v>6642204.8499999996</v>
      </c>
      <c r="I108" s="1080">
        <v>6642204.8499999996</v>
      </c>
      <c r="J108" s="1080">
        <f t="shared" si="4"/>
        <v>1031960.64</v>
      </c>
      <c r="K108" s="1080">
        <v>0</v>
      </c>
      <c r="L108" s="1080">
        <f t="shared" si="6"/>
        <v>5610244.21</v>
      </c>
    </row>
    <row r="109" spans="1:12">
      <c r="A109" s="1271">
        <v>8025</v>
      </c>
      <c r="B109" s="1272" t="s">
        <v>4403</v>
      </c>
      <c r="C109" s="1080">
        <v>34200000</v>
      </c>
      <c r="D109" s="1080">
        <v>29898161.940000001</v>
      </c>
      <c r="E109" s="1080">
        <f t="shared" si="5"/>
        <v>4301838.0599999987</v>
      </c>
      <c r="F109" s="1273"/>
      <c r="G109" s="1080">
        <v>0</v>
      </c>
      <c r="H109" s="1080">
        <f t="shared" si="1"/>
        <v>29898161.940000001</v>
      </c>
      <c r="I109" s="1080">
        <v>29898161.940000001</v>
      </c>
      <c r="J109" s="1080">
        <f t="shared" si="4"/>
        <v>29898161.940000001</v>
      </c>
      <c r="K109" s="1080">
        <v>0</v>
      </c>
      <c r="L109" s="1080">
        <f t="shared" si="6"/>
        <v>0</v>
      </c>
    </row>
    <row r="110" spans="1:12">
      <c r="A110" s="1271">
        <v>8026</v>
      </c>
      <c r="B110" s="1272" t="s">
        <v>4404</v>
      </c>
      <c r="C110" s="1080">
        <v>0</v>
      </c>
      <c r="D110" s="1080">
        <v>0</v>
      </c>
      <c r="E110" s="1080">
        <f t="shared" si="5"/>
        <v>0</v>
      </c>
      <c r="F110" s="1273"/>
      <c r="G110" s="1080">
        <v>0</v>
      </c>
      <c r="H110" s="1080">
        <f t="shared" si="1"/>
        <v>1202519.8600000001</v>
      </c>
      <c r="I110" s="1080">
        <v>1202519.8600000001</v>
      </c>
      <c r="J110" s="1080">
        <f t="shared" si="4"/>
        <v>0</v>
      </c>
      <c r="K110" s="1080">
        <v>0</v>
      </c>
      <c r="L110" s="1080">
        <f t="shared" si="6"/>
        <v>1202519.8600000001</v>
      </c>
    </row>
    <row r="111" spans="1:12">
      <c r="A111" s="1271">
        <v>8029</v>
      </c>
      <c r="B111" s="1272" t="s">
        <v>4405</v>
      </c>
      <c r="C111" s="1080">
        <v>0</v>
      </c>
      <c r="D111" s="1080">
        <v>119878.97</v>
      </c>
      <c r="E111" s="1080">
        <f t="shared" si="5"/>
        <v>-119878.97</v>
      </c>
      <c r="F111" s="1273"/>
      <c r="G111" s="1080">
        <v>0</v>
      </c>
      <c r="H111" s="1080">
        <f t="shared" si="1"/>
        <v>1198789.72</v>
      </c>
      <c r="I111" s="1080">
        <v>1198789.72</v>
      </c>
      <c r="J111" s="1080">
        <f t="shared" si="4"/>
        <v>119878.97</v>
      </c>
      <c r="K111" s="1080">
        <v>0</v>
      </c>
      <c r="L111" s="1080">
        <f t="shared" si="6"/>
        <v>1078910.75</v>
      </c>
    </row>
    <row r="112" spans="1:12">
      <c r="A112" s="1271">
        <v>8030</v>
      </c>
      <c r="B112" s="1272" t="s">
        <v>4406</v>
      </c>
      <c r="C112" s="1080">
        <v>0</v>
      </c>
      <c r="D112" s="1080">
        <v>0</v>
      </c>
      <c r="E112" s="1080">
        <f t="shared" si="5"/>
        <v>0</v>
      </c>
      <c r="F112" s="1273"/>
      <c r="G112" s="1080">
        <v>0</v>
      </c>
      <c r="H112" s="1080">
        <f t="shared" si="1"/>
        <v>86235693.239999995</v>
      </c>
      <c r="I112" s="1080">
        <v>86235693.239999995</v>
      </c>
      <c r="J112" s="1080">
        <f t="shared" si="4"/>
        <v>0</v>
      </c>
      <c r="K112" s="1080">
        <v>0</v>
      </c>
      <c r="L112" s="1080">
        <f t="shared" si="6"/>
        <v>86235693.239999995</v>
      </c>
    </row>
    <row r="113" spans="1:12">
      <c r="A113" s="1271">
        <v>8031</v>
      </c>
      <c r="B113" s="1272" t="s">
        <v>4407</v>
      </c>
      <c r="C113" s="1080">
        <v>0</v>
      </c>
      <c r="D113" s="1080">
        <v>703029.31</v>
      </c>
      <c r="E113" s="1080">
        <f t="shared" si="5"/>
        <v>-703029.31</v>
      </c>
      <c r="F113" s="1273"/>
      <c r="G113" s="1080">
        <v>0</v>
      </c>
      <c r="H113" s="1080">
        <f t="shared" si="1"/>
        <v>15298705.199999999</v>
      </c>
      <c r="I113" s="1080">
        <v>15298705.199999999</v>
      </c>
      <c r="J113" s="1080">
        <f t="shared" si="4"/>
        <v>703029.31</v>
      </c>
      <c r="K113" s="1080">
        <v>0</v>
      </c>
      <c r="L113" s="1080">
        <f t="shared" si="6"/>
        <v>14595675.889999999</v>
      </c>
    </row>
    <row r="114" spans="1:12">
      <c r="A114" s="1271">
        <v>8032</v>
      </c>
      <c r="B114" s="1272" t="s">
        <v>4408</v>
      </c>
      <c r="C114" s="1080">
        <v>0</v>
      </c>
      <c r="D114" s="1080">
        <v>0</v>
      </c>
      <c r="E114" s="1080">
        <f t="shared" si="5"/>
        <v>0</v>
      </c>
      <c r="F114" s="1273"/>
      <c r="G114" s="1080">
        <v>0</v>
      </c>
      <c r="H114" s="1080">
        <f t="shared" si="1"/>
        <v>4600000</v>
      </c>
      <c r="I114" s="1080">
        <v>4600000</v>
      </c>
      <c r="J114" s="1080">
        <f t="shared" si="4"/>
        <v>0</v>
      </c>
      <c r="K114" s="1080">
        <v>0</v>
      </c>
      <c r="L114" s="1080">
        <f t="shared" si="6"/>
        <v>4600000</v>
      </c>
    </row>
    <row r="115" spans="1:12">
      <c r="A115" s="1271">
        <v>1603</v>
      </c>
      <c r="B115" s="1272" t="s">
        <v>608</v>
      </c>
      <c r="C115" s="1080">
        <v>3905538.4</v>
      </c>
      <c r="D115" s="1080">
        <v>3647400</v>
      </c>
      <c r="E115" s="1080">
        <f t="shared" si="5"/>
        <v>258138.39999999991</v>
      </c>
      <c r="F115" s="1273"/>
      <c r="G115" s="1080">
        <v>405538.39999999944</v>
      </c>
      <c r="H115" s="1080">
        <f t="shared" si="1"/>
        <v>3500000.0000000005</v>
      </c>
      <c r="I115" s="1080">
        <v>3905538.4</v>
      </c>
      <c r="J115" s="1080">
        <f t="shared" si="4"/>
        <v>3647400</v>
      </c>
      <c r="K115" s="1080">
        <v>257600</v>
      </c>
      <c r="L115" s="1080">
        <f t="shared" si="6"/>
        <v>538.39999999990687</v>
      </c>
    </row>
    <row r="116" spans="1:12">
      <c r="A116" s="1271">
        <v>1607</v>
      </c>
      <c r="B116" s="1272" t="s">
        <v>609</v>
      </c>
      <c r="C116" s="1080">
        <v>15592.5</v>
      </c>
      <c r="D116" s="1080">
        <v>0</v>
      </c>
      <c r="E116" s="1080">
        <f t="shared" si="5"/>
        <v>15592.5</v>
      </c>
      <c r="F116" s="1273"/>
      <c r="G116" s="1080">
        <v>3753483.53</v>
      </c>
      <c r="H116" s="1080">
        <f t="shared" si="1"/>
        <v>15592.5</v>
      </c>
      <c r="I116" s="1080">
        <v>3769076.03</v>
      </c>
      <c r="J116" s="1080">
        <f t="shared" si="4"/>
        <v>0</v>
      </c>
      <c r="K116" s="1080">
        <v>0</v>
      </c>
      <c r="L116" s="1080">
        <f t="shared" si="6"/>
        <v>3769076.03</v>
      </c>
    </row>
    <row r="117" spans="1:12">
      <c r="A117" s="1271">
        <v>1610</v>
      </c>
      <c r="B117" s="1272" t="s">
        <v>610</v>
      </c>
      <c r="C117" s="1080">
        <v>1223892.45</v>
      </c>
      <c r="D117" s="1080">
        <v>1843055.77</v>
      </c>
      <c r="E117" s="1080">
        <f t="shared" si="5"/>
        <v>-619163.32000000007</v>
      </c>
      <c r="F117" s="1273"/>
      <c r="G117" s="1080">
        <v>0</v>
      </c>
      <c r="H117" s="1080">
        <f t="shared" si="1"/>
        <v>1843055.77</v>
      </c>
      <c r="I117" s="1080">
        <v>1843055.77</v>
      </c>
      <c r="J117" s="1080">
        <f t="shared" si="4"/>
        <v>1843055.77</v>
      </c>
      <c r="K117" s="1080">
        <v>0</v>
      </c>
      <c r="L117" s="1080">
        <f t="shared" si="6"/>
        <v>0</v>
      </c>
    </row>
    <row r="118" spans="1:12">
      <c r="A118" s="1271">
        <v>1611</v>
      </c>
      <c r="B118" s="1272" t="s">
        <v>3587</v>
      </c>
      <c r="C118" s="1080">
        <v>0</v>
      </c>
      <c r="D118" s="1080">
        <v>0</v>
      </c>
      <c r="E118" s="1080">
        <f t="shared" si="5"/>
        <v>0</v>
      </c>
      <c r="F118" s="1273"/>
      <c r="G118" s="1080">
        <v>120000</v>
      </c>
      <c r="H118" s="1080">
        <f t="shared" si="1"/>
        <v>0</v>
      </c>
      <c r="I118" s="1080">
        <v>120000</v>
      </c>
      <c r="J118" s="1080">
        <f t="shared" si="4"/>
        <v>0</v>
      </c>
      <c r="K118" s="1080">
        <v>0</v>
      </c>
      <c r="L118" s="1080">
        <f t="shared" si="6"/>
        <v>120000</v>
      </c>
    </row>
    <row r="119" spans="1:12">
      <c r="A119" s="1271">
        <v>1612</v>
      </c>
      <c r="B119" s="1272" t="s">
        <v>611</v>
      </c>
      <c r="C119" s="1080">
        <v>17678160</v>
      </c>
      <c r="D119" s="1080">
        <v>4795738.63</v>
      </c>
      <c r="E119" s="1080">
        <f t="shared" si="5"/>
        <v>12882421.370000001</v>
      </c>
      <c r="F119" s="1273"/>
      <c r="G119" s="1080">
        <v>0</v>
      </c>
      <c r="H119" s="1080">
        <f t="shared" si="1"/>
        <v>4795738.63</v>
      </c>
      <c r="I119" s="1080">
        <v>4795738.63</v>
      </c>
      <c r="J119" s="1080">
        <f t="shared" si="4"/>
        <v>4795738.63</v>
      </c>
      <c r="K119" s="1080">
        <v>0</v>
      </c>
      <c r="L119" s="1080">
        <f t="shared" si="6"/>
        <v>0</v>
      </c>
    </row>
    <row r="120" spans="1:12">
      <c r="A120" s="1271">
        <v>1613</v>
      </c>
      <c r="B120" s="1272" t="s">
        <v>612</v>
      </c>
      <c r="C120" s="1080">
        <v>328630.59999999998</v>
      </c>
      <c r="D120" s="1080">
        <v>328000</v>
      </c>
      <c r="E120" s="1080">
        <f t="shared" si="5"/>
        <v>630.59999999997672</v>
      </c>
      <c r="F120" s="1273"/>
      <c r="G120" s="1080">
        <v>328630.59999999998</v>
      </c>
      <c r="H120" s="1080">
        <f t="shared" si="1"/>
        <v>0</v>
      </c>
      <c r="I120" s="1080">
        <v>328630.59999999998</v>
      </c>
      <c r="J120" s="1080">
        <f t="shared" si="4"/>
        <v>328000</v>
      </c>
      <c r="K120" s="1080">
        <v>0</v>
      </c>
      <c r="L120" s="1080">
        <f t="shared" si="6"/>
        <v>630.59999999997672</v>
      </c>
    </row>
    <row r="121" spans="1:12">
      <c r="A121" s="1271">
        <v>1614</v>
      </c>
      <c r="B121" s="1272" t="s">
        <v>1756</v>
      </c>
      <c r="C121" s="1080">
        <v>0</v>
      </c>
      <c r="D121" s="1080">
        <v>26495.15</v>
      </c>
      <c r="E121" s="1080">
        <f t="shared" si="5"/>
        <v>-26495.15</v>
      </c>
      <c r="F121" s="1273"/>
      <c r="G121" s="1080">
        <v>13794468.780000001</v>
      </c>
      <c r="H121" s="1080">
        <f t="shared" si="1"/>
        <v>-9944200.8900000006</v>
      </c>
      <c r="I121" s="1080">
        <v>3850267.89</v>
      </c>
      <c r="J121" s="1080">
        <f t="shared" si="4"/>
        <v>26495.15</v>
      </c>
      <c r="K121" s="1080">
        <v>0</v>
      </c>
      <c r="L121" s="1080">
        <f t="shared" si="6"/>
        <v>3823772.74</v>
      </c>
    </row>
    <row r="122" spans="1:12">
      <c r="A122" s="1271">
        <v>1615</v>
      </c>
      <c r="B122" s="1272" t="s">
        <v>613</v>
      </c>
      <c r="C122" s="1080">
        <v>12000000</v>
      </c>
      <c r="D122" s="1080">
        <v>10517088.949999999</v>
      </c>
      <c r="E122" s="1080">
        <f t="shared" si="5"/>
        <v>1482911.0500000007</v>
      </c>
      <c r="F122" s="1273"/>
      <c r="G122" s="1080">
        <v>1624283.9000000004</v>
      </c>
      <c r="H122" s="1080">
        <f t="shared" si="1"/>
        <v>10375716.1</v>
      </c>
      <c r="I122" s="1080">
        <v>12000000</v>
      </c>
      <c r="J122" s="1080">
        <f t="shared" si="4"/>
        <v>10517088.949999999</v>
      </c>
      <c r="K122" s="1080">
        <v>0</v>
      </c>
      <c r="L122" s="1080">
        <f t="shared" si="6"/>
        <v>1482911.0500000007</v>
      </c>
    </row>
    <row r="123" spans="1:12">
      <c r="A123" s="1271">
        <v>1617</v>
      </c>
      <c r="B123" s="1272" t="s">
        <v>614</v>
      </c>
      <c r="C123" s="1080">
        <v>79835535.780000001</v>
      </c>
      <c r="D123" s="1080">
        <v>61323298.5</v>
      </c>
      <c r="E123" s="1080">
        <f t="shared" si="5"/>
        <v>18512237.280000001</v>
      </c>
      <c r="F123" s="1273"/>
      <c r="G123" s="1080">
        <v>0</v>
      </c>
      <c r="H123" s="1080">
        <f t="shared" si="1"/>
        <v>70122333.150000006</v>
      </c>
      <c r="I123" s="1080">
        <v>70122333.150000006</v>
      </c>
      <c r="J123" s="1080">
        <f t="shared" si="4"/>
        <v>61323298.5</v>
      </c>
      <c r="K123" s="1080">
        <v>1652520</v>
      </c>
      <c r="L123" s="1080">
        <f t="shared" si="6"/>
        <v>7146514.650000006</v>
      </c>
    </row>
    <row r="124" spans="1:12">
      <c r="A124" s="1271">
        <v>1618</v>
      </c>
      <c r="B124" s="1272" t="s">
        <v>1841</v>
      </c>
      <c r="C124" s="1080">
        <v>39353675.039999999</v>
      </c>
      <c r="D124" s="1080">
        <v>30284016.449999999</v>
      </c>
      <c r="E124" s="1080">
        <f t="shared" si="5"/>
        <v>9069658.5899999999</v>
      </c>
      <c r="F124" s="1273"/>
      <c r="G124" s="1080">
        <v>0</v>
      </c>
      <c r="H124" s="1080">
        <f t="shared" si="1"/>
        <v>30284016.449999999</v>
      </c>
      <c r="I124" s="1080">
        <v>30284016.449999999</v>
      </c>
      <c r="J124" s="1080">
        <f t="shared" si="4"/>
        <v>30284016.449999999</v>
      </c>
      <c r="K124" s="1080">
        <v>0</v>
      </c>
      <c r="L124" s="1080">
        <f t="shared" si="6"/>
        <v>0</v>
      </c>
    </row>
    <row r="125" spans="1:12">
      <c r="A125" s="1271">
        <v>1619</v>
      </c>
      <c r="B125" s="1272" t="s">
        <v>4409</v>
      </c>
      <c r="C125" s="1080">
        <v>40750334.280000001</v>
      </c>
      <c r="D125" s="1080">
        <v>19707212.039999999</v>
      </c>
      <c r="E125" s="1080">
        <f t="shared" si="5"/>
        <v>21043122.240000002</v>
      </c>
      <c r="F125" s="1273"/>
      <c r="G125" s="1080">
        <v>0</v>
      </c>
      <c r="H125" s="1080">
        <f t="shared" si="1"/>
        <v>64684839.159999996</v>
      </c>
      <c r="I125" s="1080">
        <v>64684839.159999996</v>
      </c>
      <c r="J125" s="1080">
        <f t="shared" si="4"/>
        <v>19707212.039999999</v>
      </c>
      <c r="K125" s="1080">
        <v>4217676.0999999996</v>
      </c>
      <c r="L125" s="1080">
        <f t="shared" si="6"/>
        <v>40759951.019999996</v>
      </c>
    </row>
    <row r="126" spans="1:12">
      <c r="A126" s="1271">
        <v>1620</v>
      </c>
      <c r="B126" s="1272" t="s">
        <v>3588</v>
      </c>
      <c r="C126" s="1080">
        <v>3600689</v>
      </c>
      <c r="D126" s="1080">
        <v>551371.17000000004</v>
      </c>
      <c r="E126" s="1080">
        <f t="shared" si="5"/>
        <v>3049317.83</v>
      </c>
      <c r="F126" s="1273"/>
      <c r="G126" s="1080">
        <v>0</v>
      </c>
      <c r="H126" s="1080">
        <f t="shared" si="1"/>
        <v>3605191.67</v>
      </c>
      <c r="I126" s="1080">
        <v>3605191.67</v>
      </c>
      <c r="J126" s="1080">
        <f t="shared" si="4"/>
        <v>551371.17000000004</v>
      </c>
      <c r="K126" s="1080">
        <v>0</v>
      </c>
      <c r="L126" s="1080">
        <f t="shared" si="6"/>
        <v>3053820.5</v>
      </c>
    </row>
    <row r="127" spans="1:12">
      <c r="A127" s="1271">
        <v>1635</v>
      </c>
      <c r="B127" s="1272" t="s">
        <v>3589</v>
      </c>
      <c r="C127" s="1080">
        <v>0</v>
      </c>
      <c r="D127" s="1080">
        <v>0</v>
      </c>
      <c r="E127" s="1080">
        <f t="shared" si="5"/>
        <v>0</v>
      </c>
      <c r="F127" s="1273"/>
      <c r="G127" s="1080">
        <v>354615.55</v>
      </c>
      <c r="H127" s="1080">
        <f t="shared" si="1"/>
        <v>0</v>
      </c>
      <c r="I127" s="1080">
        <v>354615.55</v>
      </c>
      <c r="J127" s="1080">
        <f t="shared" si="4"/>
        <v>0</v>
      </c>
      <c r="K127" s="1080">
        <v>0</v>
      </c>
      <c r="L127" s="1080">
        <f t="shared" si="6"/>
        <v>354615.55</v>
      </c>
    </row>
    <row r="128" spans="1:12">
      <c r="A128" s="1271">
        <v>1636</v>
      </c>
      <c r="B128" s="1272" t="s">
        <v>1761</v>
      </c>
      <c r="C128" s="1080">
        <v>54765279.450000003</v>
      </c>
      <c r="D128" s="1080">
        <v>21910217.829999998</v>
      </c>
      <c r="E128" s="1080">
        <f t="shared" si="5"/>
        <v>32855061.620000005</v>
      </c>
      <c r="F128" s="1273"/>
      <c r="G128" s="1080">
        <v>33449571.450000003</v>
      </c>
      <c r="H128" s="1080">
        <f t="shared" si="1"/>
        <v>32702117.699999996</v>
      </c>
      <c r="I128" s="1080">
        <v>66151689.149999999</v>
      </c>
      <c r="J128" s="1080">
        <f t="shared" si="4"/>
        <v>21910217.829999998</v>
      </c>
      <c r="K128" s="1080">
        <v>20000000</v>
      </c>
      <c r="L128" s="1080">
        <f t="shared" si="6"/>
        <v>24241471.32</v>
      </c>
    </row>
    <row r="129" spans="1:12">
      <c r="A129" s="1271">
        <v>1638</v>
      </c>
      <c r="B129" s="1272" t="s">
        <v>615</v>
      </c>
      <c r="C129" s="1080">
        <v>0</v>
      </c>
      <c r="D129" s="1080">
        <v>0</v>
      </c>
      <c r="E129" s="1080">
        <f t="shared" si="5"/>
        <v>0</v>
      </c>
      <c r="F129" s="1273"/>
      <c r="G129" s="1080">
        <v>791249.84</v>
      </c>
      <c r="H129" s="1080">
        <f t="shared" si="1"/>
        <v>0</v>
      </c>
      <c r="I129" s="1080">
        <v>791249.84</v>
      </c>
      <c r="J129" s="1080">
        <f t="shared" si="4"/>
        <v>0</v>
      </c>
      <c r="K129" s="1080">
        <v>0</v>
      </c>
      <c r="L129" s="1080">
        <f t="shared" si="6"/>
        <v>791249.84</v>
      </c>
    </row>
    <row r="130" spans="1:12">
      <c r="A130" s="1271">
        <v>1640</v>
      </c>
      <c r="B130" s="1272" t="s">
        <v>616</v>
      </c>
      <c r="C130" s="1080">
        <v>0</v>
      </c>
      <c r="D130" s="1080">
        <v>0</v>
      </c>
      <c r="E130" s="1080">
        <f t="shared" si="5"/>
        <v>0</v>
      </c>
      <c r="F130" s="1273"/>
      <c r="G130" s="1080">
        <v>735792.6</v>
      </c>
      <c r="H130" s="1080">
        <f t="shared" si="1"/>
        <v>0</v>
      </c>
      <c r="I130" s="1080">
        <v>735792.6</v>
      </c>
      <c r="J130" s="1080">
        <f t="shared" si="4"/>
        <v>0</v>
      </c>
      <c r="K130" s="1080">
        <v>0</v>
      </c>
      <c r="L130" s="1080">
        <f t="shared" si="6"/>
        <v>735792.6</v>
      </c>
    </row>
    <row r="131" spans="1:12">
      <c r="A131" s="1271">
        <v>1641</v>
      </c>
      <c r="B131" s="1272" t="s">
        <v>617</v>
      </c>
      <c r="C131" s="1080">
        <v>0</v>
      </c>
      <c r="D131" s="1080">
        <v>0</v>
      </c>
      <c r="E131" s="1080">
        <f t="shared" si="5"/>
        <v>0</v>
      </c>
      <c r="F131" s="1273"/>
      <c r="G131" s="1080">
        <v>205648.2</v>
      </c>
      <c r="H131" s="1080">
        <f t="shared" si="1"/>
        <v>0</v>
      </c>
      <c r="I131" s="1080">
        <v>205648.2</v>
      </c>
      <c r="J131" s="1080">
        <f t="shared" si="4"/>
        <v>0</v>
      </c>
      <c r="K131" s="1080">
        <v>0</v>
      </c>
      <c r="L131" s="1080">
        <f t="shared" si="6"/>
        <v>205648.2</v>
      </c>
    </row>
    <row r="132" spans="1:12">
      <c r="A132" s="1271">
        <v>1652</v>
      </c>
      <c r="B132" s="1272" t="s">
        <v>4410</v>
      </c>
      <c r="C132" s="1080">
        <v>2949290.44</v>
      </c>
      <c r="D132" s="1080">
        <v>0</v>
      </c>
      <c r="E132" s="1080">
        <f t="shared" si="5"/>
        <v>2949290.44</v>
      </c>
      <c r="F132" s="1273"/>
      <c r="G132" s="1080">
        <v>0</v>
      </c>
      <c r="H132" s="1080">
        <f t="shared" si="1"/>
        <v>2949290.44</v>
      </c>
      <c r="I132" s="1080">
        <v>2949290.44</v>
      </c>
      <c r="J132" s="1080">
        <f t="shared" si="4"/>
        <v>0</v>
      </c>
      <c r="K132" s="1080">
        <v>0</v>
      </c>
      <c r="L132" s="1080">
        <f t="shared" si="6"/>
        <v>2949290.44</v>
      </c>
    </row>
    <row r="133" spans="1:12">
      <c r="A133" s="1271">
        <v>1653</v>
      </c>
      <c r="B133" s="1272" t="s">
        <v>4411</v>
      </c>
      <c r="C133" s="1080">
        <v>3292805.95</v>
      </c>
      <c r="D133" s="1080">
        <v>0</v>
      </c>
      <c r="E133" s="1080">
        <f t="shared" si="5"/>
        <v>3292805.95</v>
      </c>
      <c r="F133" s="1273"/>
      <c r="G133" s="1080">
        <v>0</v>
      </c>
      <c r="H133" s="1080">
        <f t="shared" si="1"/>
        <v>3292805.95</v>
      </c>
      <c r="I133" s="1080">
        <v>3292805.95</v>
      </c>
      <c r="J133" s="1080">
        <f t="shared" si="4"/>
        <v>0</v>
      </c>
      <c r="K133" s="1080">
        <v>0</v>
      </c>
      <c r="L133" s="1080">
        <f t="shared" si="6"/>
        <v>3292805.95</v>
      </c>
    </row>
    <row r="134" spans="1:12">
      <c r="A134" s="1271">
        <v>1676</v>
      </c>
      <c r="B134" s="1272" t="s">
        <v>618</v>
      </c>
      <c r="C134" s="1080">
        <v>0</v>
      </c>
      <c r="D134" s="1080">
        <v>0</v>
      </c>
      <c r="E134" s="1080">
        <f t="shared" si="5"/>
        <v>0</v>
      </c>
      <c r="F134" s="1273"/>
      <c r="G134" s="1080">
        <v>21149585.510000002</v>
      </c>
      <c r="H134" s="1080">
        <f t="shared" si="1"/>
        <v>825162.81999999657</v>
      </c>
      <c r="I134" s="1080">
        <v>21974748.329999998</v>
      </c>
      <c r="J134" s="1080">
        <f t="shared" si="4"/>
        <v>0</v>
      </c>
      <c r="K134" s="1080">
        <v>0</v>
      </c>
      <c r="L134" s="1080">
        <f t="shared" si="6"/>
        <v>21974748.329999998</v>
      </c>
    </row>
    <row r="135" spans="1:12">
      <c r="A135" s="1271">
        <v>1678</v>
      </c>
      <c r="B135" s="1272" t="s">
        <v>619</v>
      </c>
      <c r="C135" s="1080">
        <v>0</v>
      </c>
      <c r="D135" s="1080">
        <v>0</v>
      </c>
      <c r="E135" s="1080">
        <f t="shared" si="5"/>
        <v>0</v>
      </c>
      <c r="F135" s="1273"/>
      <c r="G135" s="1080">
        <v>5518105.96</v>
      </c>
      <c r="H135" s="1080">
        <f t="shared" si="1"/>
        <v>0</v>
      </c>
      <c r="I135" s="1080">
        <v>5518105.96</v>
      </c>
      <c r="J135" s="1080">
        <f t="shared" si="4"/>
        <v>0</v>
      </c>
      <c r="K135" s="1080">
        <v>0</v>
      </c>
      <c r="L135" s="1080">
        <f t="shared" si="6"/>
        <v>5518105.96</v>
      </c>
    </row>
    <row r="136" spans="1:12">
      <c r="A136" s="1271">
        <v>1679</v>
      </c>
      <c r="B136" s="1272" t="s">
        <v>620</v>
      </c>
      <c r="C136" s="1080">
        <v>0</v>
      </c>
      <c r="D136" s="1080">
        <v>0</v>
      </c>
      <c r="E136" s="1080">
        <f t="shared" si="5"/>
        <v>0</v>
      </c>
      <c r="F136" s="1273"/>
      <c r="G136" s="1080">
        <v>1412758.53</v>
      </c>
      <c r="H136" s="1080">
        <f t="shared" si="1"/>
        <v>148040.76</v>
      </c>
      <c r="I136" s="1080">
        <v>1560799.29</v>
      </c>
      <c r="J136" s="1080">
        <f t="shared" si="4"/>
        <v>0</v>
      </c>
      <c r="K136" s="1080">
        <v>0</v>
      </c>
      <c r="L136" s="1080">
        <f t="shared" si="6"/>
        <v>1560799.29</v>
      </c>
    </row>
    <row r="137" spans="1:12">
      <c r="A137" s="1271">
        <v>1680</v>
      </c>
      <c r="B137" s="1272" t="s">
        <v>621</v>
      </c>
      <c r="C137" s="1080">
        <v>500000</v>
      </c>
      <c r="D137" s="1080">
        <v>500000</v>
      </c>
      <c r="E137" s="1080">
        <f t="shared" si="5"/>
        <v>0</v>
      </c>
      <c r="F137" s="1273"/>
      <c r="G137" s="1080">
        <v>149669.45999999996</v>
      </c>
      <c r="H137" s="1080">
        <f t="shared" si="1"/>
        <v>1346729.25</v>
      </c>
      <c r="I137" s="1080">
        <v>1496398.71</v>
      </c>
      <c r="J137" s="1080">
        <f t="shared" si="4"/>
        <v>500000</v>
      </c>
      <c r="K137" s="1080">
        <v>0</v>
      </c>
      <c r="L137" s="1080">
        <f t="shared" si="6"/>
        <v>996398.71</v>
      </c>
    </row>
    <row r="138" spans="1:12">
      <c r="A138" s="1271">
        <v>1682</v>
      </c>
      <c r="B138" s="1272" t="s">
        <v>622</v>
      </c>
      <c r="C138" s="1080">
        <v>0</v>
      </c>
      <c r="D138" s="1080">
        <v>0</v>
      </c>
      <c r="E138" s="1080">
        <f t="shared" si="5"/>
        <v>0</v>
      </c>
      <c r="F138" s="1273"/>
      <c r="G138" s="1080">
        <v>117340</v>
      </c>
      <c r="H138" s="1080">
        <f t="shared" si="1"/>
        <v>0</v>
      </c>
      <c r="I138" s="1080">
        <v>117340</v>
      </c>
      <c r="J138" s="1080">
        <f t="shared" si="4"/>
        <v>0</v>
      </c>
      <c r="K138" s="1080">
        <v>0</v>
      </c>
      <c r="L138" s="1080">
        <f t="shared" si="6"/>
        <v>117340</v>
      </c>
    </row>
    <row r="139" spans="1:12">
      <c r="A139" s="1271">
        <v>1683</v>
      </c>
      <c r="B139" s="1272" t="s">
        <v>623</v>
      </c>
      <c r="C139" s="1080">
        <v>79000000</v>
      </c>
      <c r="D139" s="1080">
        <v>7411660</v>
      </c>
      <c r="E139" s="1080">
        <f t="shared" si="5"/>
        <v>71588340</v>
      </c>
      <c r="F139" s="1273"/>
      <c r="G139" s="1080">
        <v>501023055.55000001</v>
      </c>
      <c r="H139" s="1080">
        <f t="shared" si="1"/>
        <v>101705201.83999997</v>
      </c>
      <c r="I139" s="1080">
        <v>602728257.38999999</v>
      </c>
      <c r="J139" s="1080">
        <f t="shared" si="4"/>
        <v>7411660</v>
      </c>
      <c r="K139" s="1080">
        <v>0</v>
      </c>
      <c r="L139" s="1080">
        <f t="shared" si="6"/>
        <v>595316597.38999999</v>
      </c>
    </row>
    <row r="140" spans="1:12">
      <c r="A140" s="1271">
        <v>1684</v>
      </c>
      <c r="B140" s="1272" t="s">
        <v>624</v>
      </c>
      <c r="C140" s="1080">
        <v>2800000</v>
      </c>
      <c r="D140" s="1080">
        <v>2200000</v>
      </c>
      <c r="E140" s="1080">
        <f t="shared" si="5"/>
        <v>600000</v>
      </c>
      <c r="F140" s="1273"/>
      <c r="G140" s="1080">
        <v>304790</v>
      </c>
      <c r="H140" s="1080">
        <f t="shared" si="1"/>
        <v>2818050</v>
      </c>
      <c r="I140" s="1080">
        <v>3122840</v>
      </c>
      <c r="J140" s="1080">
        <f t="shared" si="4"/>
        <v>2200000</v>
      </c>
      <c r="K140" s="1080">
        <v>0</v>
      </c>
      <c r="L140" s="1080">
        <f t="shared" si="6"/>
        <v>922840</v>
      </c>
    </row>
    <row r="141" spans="1:12">
      <c r="A141" s="1271">
        <v>1685</v>
      </c>
      <c r="B141" s="1272" t="s">
        <v>625</v>
      </c>
      <c r="C141" s="1080">
        <v>0</v>
      </c>
      <c r="D141" s="1080">
        <v>0</v>
      </c>
      <c r="E141" s="1080">
        <f t="shared" si="5"/>
        <v>0</v>
      </c>
      <c r="F141" s="1273"/>
      <c r="G141" s="1080">
        <v>1999973.94</v>
      </c>
      <c r="H141" s="1080">
        <f t="shared" si="1"/>
        <v>0</v>
      </c>
      <c r="I141" s="1080">
        <v>1999973.94</v>
      </c>
      <c r="J141" s="1080">
        <f t="shared" si="4"/>
        <v>0</v>
      </c>
      <c r="K141" s="1080">
        <v>0</v>
      </c>
      <c r="L141" s="1080">
        <f t="shared" si="6"/>
        <v>1999973.94</v>
      </c>
    </row>
    <row r="142" spans="1:12">
      <c r="A142" s="1271">
        <v>1686</v>
      </c>
      <c r="B142" s="1272" t="s">
        <v>626</v>
      </c>
      <c r="C142" s="1080">
        <v>0</v>
      </c>
      <c r="D142" s="1080">
        <v>0</v>
      </c>
      <c r="E142" s="1080">
        <f t="shared" si="5"/>
        <v>0</v>
      </c>
      <c r="F142" s="1273"/>
      <c r="G142" s="1080">
        <v>86121435.170000002</v>
      </c>
      <c r="H142" s="1080">
        <f t="shared" si="1"/>
        <v>0</v>
      </c>
      <c r="I142" s="1080">
        <v>86121435.170000002</v>
      </c>
      <c r="J142" s="1080">
        <f t="shared" si="4"/>
        <v>0</v>
      </c>
      <c r="K142" s="1080">
        <v>0</v>
      </c>
      <c r="L142" s="1080">
        <f t="shared" si="6"/>
        <v>86121435.170000002</v>
      </c>
    </row>
    <row r="143" spans="1:12">
      <c r="A143" s="1271">
        <v>1687</v>
      </c>
      <c r="B143" s="1272" t="s">
        <v>627</v>
      </c>
      <c r="C143" s="1080">
        <v>1500000</v>
      </c>
      <c r="D143" s="1080">
        <v>1100000</v>
      </c>
      <c r="E143" s="1080">
        <f t="shared" si="5"/>
        <v>400000</v>
      </c>
      <c r="F143" s="1273"/>
      <c r="G143" s="1080">
        <v>13817865.57</v>
      </c>
      <c r="H143" s="1080">
        <f t="shared" si="1"/>
        <v>4681354.8500000015</v>
      </c>
      <c r="I143" s="1080">
        <v>18499220.420000002</v>
      </c>
      <c r="J143" s="1080">
        <f t="shared" si="4"/>
        <v>1100000</v>
      </c>
      <c r="K143" s="1080">
        <v>0</v>
      </c>
      <c r="L143" s="1080">
        <f t="shared" si="6"/>
        <v>17399220.420000002</v>
      </c>
    </row>
    <row r="144" spans="1:12">
      <c r="A144" s="1271">
        <v>1688</v>
      </c>
      <c r="B144" s="1272" t="s">
        <v>628</v>
      </c>
      <c r="C144" s="1080">
        <v>2560000</v>
      </c>
      <c r="D144" s="1080">
        <v>2050000</v>
      </c>
      <c r="E144" s="1080">
        <f t="shared" si="5"/>
        <v>510000</v>
      </c>
      <c r="F144" s="1273"/>
      <c r="G144" s="1080">
        <v>145510.97999999998</v>
      </c>
      <c r="H144" s="1080">
        <f t="shared" si="1"/>
        <v>2119576.06</v>
      </c>
      <c r="I144" s="1080">
        <v>2265087.04</v>
      </c>
      <c r="J144" s="1080">
        <f t="shared" si="4"/>
        <v>2050000</v>
      </c>
      <c r="K144" s="1080">
        <v>0</v>
      </c>
      <c r="L144" s="1080">
        <f t="shared" si="6"/>
        <v>215087.04000000004</v>
      </c>
    </row>
    <row r="145" spans="1:12">
      <c r="A145" s="1271">
        <v>1689</v>
      </c>
      <c r="B145" s="1272" t="s">
        <v>629</v>
      </c>
      <c r="C145" s="1080">
        <v>0</v>
      </c>
      <c r="D145" s="1080">
        <v>0</v>
      </c>
      <c r="E145" s="1080">
        <f t="shared" si="5"/>
        <v>0</v>
      </c>
      <c r="F145" s="1273"/>
      <c r="G145" s="1080">
        <v>3269118.45</v>
      </c>
      <c r="H145" s="1080">
        <f t="shared" si="1"/>
        <v>0</v>
      </c>
      <c r="I145" s="1080">
        <v>3269118.45</v>
      </c>
      <c r="J145" s="1080">
        <f t="shared" si="4"/>
        <v>0</v>
      </c>
      <c r="K145" s="1080">
        <v>0</v>
      </c>
      <c r="L145" s="1080">
        <f t="shared" si="6"/>
        <v>3269118.45</v>
      </c>
    </row>
    <row r="146" spans="1:12">
      <c r="A146" s="1271">
        <v>1690</v>
      </c>
      <c r="B146" s="1272" t="s">
        <v>630</v>
      </c>
      <c r="C146" s="1080">
        <v>0</v>
      </c>
      <c r="D146" s="1080">
        <v>0</v>
      </c>
      <c r="E146" s="1080">
        <f t="shared" si="5"/>
        <v>0</v>
      </c>
      <c r="F146" s="1273"/>
      <c r="G146" s="1080">
        <v>1139865.5</v>
      </c>
      <c r="H146" s="1080">
        <f t="shared" si="1"/>
        <v>0</v>
      </c>
      <c r="I146" s="1080">
        <v>1139865.5</v>
      </c>
      <c r="J146" s="1080">
        <f t="shared" si="4"/>
        <v>0</v>
      </c>
      <c r="K146" s="1080">
        <v>0</v>
      </c>
      <c r="L146" s="1080">
        <f t="shared" si="6"/>
        <v>1139865.5</v>
      </c>
    </row>
    <row r="147" spans="1:12">
      <c r="A147" s="1271">
        <v>1692</v>
      </c>
      <c r="B147" s="1272" t="s">
        <v>631</v>
      </c>
      <c r="C147" s="1080">
        <v>1000000</v>
      </c>
      <c r="D147" s="1080">
        <v>1000000</v>
      </c>
      <c r="E147" s="1080">
        <f t="shared" si="5"/>
        <v>0</v>
      </c>
      <c r="F147" s="1273"/>
      <c r="G147" s="1080">
        <v>100000</v>
      </c>
      <c r="H147" s="1080">
        <f t="shared" si="1"/>
        <v>1000000</v>
      </c>
      <c r="I147" s="1080">
        <v>1100000</v>
      </c>
      <c r="J147" s="1080">
        <f t="shared" si="4"/>
        <v>1000000</v>
      </c>
      <c r="K147" s="1080">
        <v>0</v>
      </c>
      <c r="L147" s="1080">
        <f t="shared" si="6"/>
        <v>100000</v>
      </c>
    </row>
    <row r="148" spans="1:12">
      <c r="A148" s="1271">
        <v>1693</v>
      </c>
      <c r="B148" s="1272" t="s">
        <v>632</v>
      </c>
      <c r="C148" s="1080">
        <v>9000000</v>
      </c>
      <c r="D148" s="1080">
        <v>5650000</v>
      </c>
      <c r="E148" s="1080">
        <f t="shared" si="5"/>
        <v>3350000</v>
      </c>
      <c r="F148" s="1273"/>
      <c r="G148" s="1080">
        <v>850000</v>
      </c>
      <c r="H148" s="1080">
        <f t="shared" si="1"/>
        <v>5500000</v>
      </c>
      <c r="I148" s="1080">
        <v>6350000</v>
      </c>
      <c r="J148" s="1080">
        <f t="shared" si="4"/>
        <v>5650000</v>
      </c>
      <c r="K148" s="1080">
        <v>0</v>
      </c>
      <c r="L148" s="1080">
        <f t="shared" si="6"/>
        <v>700000</v>
      </c>
    </row>
    <row r="149" spans="1:12">
      <c r="A149" s="1271">
        <v>1694</v>
      </c>
      <c r="B149" s="1272" t="s">
        <v>633</v>
      </c>
      <c r="C149" s="1080">
        <v>0</v>
      </c>
      <c r="D149" s="1080">
        <v>0</v>
      </c>
      <c r="E149" s="1080">
        <f t="shared" si="5"/>
        <v>0</v>
      </c>
      <c r="F149" s="1273"/>
      <c r="G149" s="1080">
        <v>28647.75</v>
      </c>
      <c r="H149" s="1080">
        <f t="shared" si="1"/>
        <v>0</v>
      </c>
      <c r="I149" s="1080">
        <v>28647.75</v>
      </c>
      <c r="J149" s="1080">
        <f t="shared" si="4"/>
        <v>0</v>
      </c>
      <c r="K149" s="1080">
        <v>0</v>
      </c>
      <c r="L149" s="1080">
        <f t="shared" si="6"/>
        <v>28647.75</v>
      </c>
    </row>
    <row r="150" spans="1:12">
      <c r="A150" s="1271">
        <v>1696</v>
      </c>
      <c r="B150" s="1272" t="s">
        <v>634</v>
      </c>
      <c r="C150" s="1080">
        <v>0</v>
      </c>
      <c r="D150" s="1080">
        <v>0</v>
      </c>
      <c r="E150" s="1080">
        <f t="shared" si="5"/>
        <v>0</v>
      </c>
      <c r="F150" s="1273"/>
      <c r="G150" s="1080">
        <v>1.0899999998509884</v>
      </c>
      <c r="H150" s="1080">
        <f t="shared" si="1"/>
        <v>46035.000000000146</v>
      </c>
      <c r="I150" s="1080">
        <v>46036.09</v>
      </c>
      <c r="J150" s="1080">
        <f t="shared" si="4"/>
        <v>0</v>
      </c>
      <c r="K150" s="1080">
        <v>0</v>
      </c>
      <c r="L150" s="1080">
        <f t="shared" si="6"/>
        <v>46036.09</v>
      </c>
    </row>
    <row r="151" spans="1:12">
      <c r="A151" s="1271">
        <v>1697</v>
      </c>
      <c r="B151" s="1272" t="s">
        <v>3590</v>
      </c>
      <c r="C151" s="1080">
        <v>0</v>
      </c>
      <c r="D151" s="1080">
        <v>0</v>
      </c>
      <c r="E151" s="1080">
        <f t="shared" si="5"/>
        <v>0</v>
      </c>
      <c r="F151" s="1273"/>
      <c r="G151" s="1080">
        <v>2250000</v>
      </c>
      <c r="H151" s="1080">
        <f t="shared" si="1"/>
        <v>0</v>
      </c>
      <c r="I151" s="1080">
        <v>2250000</v>
      </c>
      <c r="J151" s="1080">
        <f t="shared" si="4"/>
        <v>0</v>
      </c>
      <c r="K151" s="1080">
        <v>0</v>
      </c>
      <c r="L151" s="1080">
        <f t="shared" si="6"/>
        <v>2250000</v>
      </c>
    </row>
    <row r="152" spans="1:12">
      <c r="A152" s="1271">
        <v>1698</v>
      </c>
      <c r="B152" s="1272" t="s">
        <v>635</v>
      </c>
      <c r="C152" s="1080">
        <v>0</v>
      </c>
      <c r="D152" s="1080">
        <v>0</v>
      </c>
      <c r="E152" s="1080">
        <f t="shared" si="5"/>
        <v>0</v>
      </c>
      <c r="F152" s="1273"/>
      <c r="G152" s="1080">
        <v>101345</v>
      </c>
      <c r="H152" s="1080">
        <f t="shared" si="1"/>
        <v>0</v>
      </c>
      <c r="I152" s="1080">
        <v>101345</v>
      </c>
      <c r="J152" s="1080">
        <f t="shared" si="4"/>
        <v>0</v>
      </c>
      <c r="K152" s="1080">
        <v>0</v>
      </c>
      <c r="L152" s="1080">
        <f t="shared" si="6"/>
        <v>101345</v>
      </c>
    </row>
    <row r="153" spans="1:12">
      <c r="A153" s="1271">
        <v>1699</v>
      </c>
      <c r="B153" s="1272" t="s">
        <v>4412</v>
      </c>
      <c r="C153" s="1080">
        <v>500000</v>
      </c>
      <c r="D153" s="1080">
        <v>200000</v>
      </c>
      <c r="E153" s="1080">
        <f t="shared" si="5"/>
        <v>300000</v>
      </c>
      <c r="F153" s="1273"/>
      <c r="G153" s="1080">
        <v>0</v>
      </c>
      <c r="H153" s="1080">
        <f t="shared" si="1"/>
        <v>450000</v>
      </c>
      <c r="I153" s="1080">
        <v>450000</v>
      </c>
      <c r="J153" s="1080">
        <f t="shared" si="4"/>
        <v>200000</v>
      </c>
      <c r="K153" s="1080">
        <v>0</v>
      </c>
      <c r="L153" s="1080">
        <f t="shared" si="6"/>
        <v>250000</v>
      </c>
    </row>
    <row r="154" spans="1:12">
      <c r="A154" s="1271">
        <v>1754</v>
      </c>
      <c r="B154" s="1272" t="s">
        <v>636</v>
      </c>
      <c r="C154" s="1080">
        <v>18325000</v>
      </c>
      <c r="D154" s="1080">
        <v>7788687.3600000003</v>
      </c>
      <c r="E154" s="1080">
        <f t="shared" si="5"/>
        <v>10536312.640000001</v>
      </c>
      <c r="F154" s="1273"/>
      <c r="G154" s="1080">
        <v>4063963.9400000004</v>
      </c>
      <c r="H154" s="1080">
        <f t="shared" si="1"/>
        <v>6757999.9999999991</v>
      </c>
      <c r="I154" s="1080">
        <v>10821963.939999999</v>
      </c>
      <c r="J154" s="1080">
        <f t="shared" si="4"/>
        <v>7788687.3600000003</v>
      </c>
      <c r="K154" s="1080">
        <v>0</v>
      </c>
      <c r="L154" s="1080">
        <f t="shared" si="6"/>
        <v>3033276.5799999991</v>
      </c>
    </row>
    <row r="155" spans="1:12">
      <c r="A155" s="1271">
        <v>1755</v>
      </c>
      <c r="B155" s="1272" t="s">
        <v>637</v>
      </c>
      <c r="C155" s="1080">
        <v>7035884.2199999997</v>
      </c>
      <c r="D155" s="1080">
        <v>4748338.33</v>
      </c>
      <c r="E155" s="1080">
        <f t="shared" si="5"/>
        <v>2287545.8899999997</v>
      </c>
      <c r="F155" s="1273"/>
      <c r="G155" s="1080">
        <v>18689598.460000001</v>
      </c>
      <c r="H155" s="1080">
        <f t="shared" si="1"/>
        <v>11693185</v>
      </c>
      <c r="I155" s="1080">
        <v>30382783.460000001</v>
      </c>
      <c r="J155" s="1080">
        <f t="shared" si="4"/>
        <v>4748338.33</v>
      </c>
      <c r="K155" s="1080">
        <v>0</v>
      </c>
      <c r="L155" s="1080">
        <f t="shared" si="6"/>
        <v>25634445.130000003</v>
      </c>
    </row>
    <row r="156" spans="1:12">
      <c r="A156" s="1271">
        <v>1756</v>
      </c>
      <c r="B156" s="1272" t="s">
        <v>638</v>
      </c>
      <c r="C156" s="1080">
        <v>5183470</v>
      </c>
      <c r="D156" s="1080">
        <v>2265750</v>
      </c>
      <c r="E156" s="1080">
        <f t="shared" si="5"/>
        <v>2917720</v>
      </c>
      <c r="F156" s="1273"/>
      <c r="G156" s="1080">
        <v>2903470</v>
      </c>
      <c r="H156" s="1080">
        <f t="shared" si="1"/>
        <v>1181020</v>
      </c>
      <c r="I156" s="1080">
        <v>4084490</v>
      </c>
      <c r="J156" s="1080">
        <f t="shared" si="4"/>
        <v>2265750</v>
      </c>
      <c r="K156" s="1080">
        <v>0</v>
      </c>
      <c r="L156" s="1080">
        <f t="shared" si="6"/>
        <v>1818740</v>
      </c>
    </row>
    <row r="157" spans="1:12">
      <c r="A157" s="1271">
        <v>1757</v>
      </c>
      <c r="B157" s="1272" t="s">
        <v>639</v>
      </c>
      <c r="C157" s="1080">
        <v>0</v>
      </c>
      <c r="D157" s="1080">
        <v>0</v>
      </c>
      <c r="E157" s="1080">
        <f t="shared" si="5"/>
        <v>0</v>
      </c>
      <c r="F157" s="1273"/>
      <c r="G157" s="1080">
        <v>334937.93</v>
      </c>
      <c r="H157" s="1080">
        <f t="shared" si="1"/>
        <v>0</v>
      </c>
      <c r="I157" s="1080">
        <v>334937.93</v>
      </c>
      <c r="J157" s="1080">
        <f t="shared" si="4"/>
        <v>0</v>
      </c>
      <c r="K157" s="1080">
        <v>0</v>
      </c>
      <c r="L157" s="1080">
        <f t="shared" si="6"/>
        <v>334937.93</v>
      </c>
    </row>
    <row r="158" spans="1:12">
      <c r="A158" s="1271">
        <v>1806</v>
      </c>
      <c r="B158" s="1272" t="s">
        <v>640</v>
      </c>
      <c r="C158" s="1080">
        <v>6500000</v>
      </c>
      <c r="D158" s="1080">
        <v>5600000</v>
      </c>
      <c r="E158" s="1080">
        <f t="shared" si="5"/>
        <v>900000</v>
      </c>
      <c r="F158" s="1273"/>
      <c r="G158" s="1080">
        <v>15107342.030000001</v>
      </c>
      <c r="H158" s="1080">
        <f t="shared" si="1"/>
        <v>6700676.0299999975</v>
      </c>
      <c r="I158" s="1080">
        <v>21808018.059999999</v>
      </c>
      <c r="J158" s="1080">
        <f t="shared" si="4"/>
        <v>5600000</v>
      </c>
      <c r="K158" s="1080">
        <v>0</v>
      </c>
      <c r="L158" s="1080">
        <f t="shared" si="6"/>
        <v>16208018.059999999</v>
      </c>
    </row>
    <row r="159" spans="1:12">
      <c r="A159" s="1271">
        <v>1807</v>
      </c>
      <c r="B159" s="1272" t="s">
        <v>641</v>
      </c>
      <c r="C159" s="1080">
        <v>0</v>
      </c>
      <c r="D159" s="1080">
        <v>0</v>
      </c>
      <c r="E159" s="1080">
        <f t="shared" si="5"/>
        <v>0</v>
      </c>
      <c r="F159" s="1273"/>
      <c r="G159" s="1080">
        <v>111538902.70999999</v>
      </c>
      <c r="H159" s="1080">
        <f t="shared" si="1"/>
        <v>0</v>
      </c>
      <c r="I159" s="1080">
        <v>111538902.70999999</v>
      </c>
      <c r="J159" s="1080">
        <f t="shared" si="4"/>
        <v>0</v>
      </c>
      <c r="K159" s="1080">
        <v>0</v>
      </c>
      <c r="L159" s="1080">
        <f t="shared" si="6"/>
        <v>111538902.70999999</v>
      </c>
    </row>
    <row r="160" spans="1:12">
      <c r="A160" s="1271">
        <v>1808</v>
      </c>
      <c r="B160" s="1272" t="s">
        <v>642</v>
      </c>
      <c r="C160" s="1080">
        <v>0</v>
      </c>
      <c r="D160" s="1080">
        <v>0</v>
      </c>
      <c r="E160" s="1080">
        <f t="shared" si="5"/>
        <v>0</v>
      </c>
      <c r="F160" s="1273"/>
      <c r="G160" s="1080">
        <v>10000000</v>
      </c>
      <c r="H160" s="1080">
        <f t="shared" si="1"/>
        <v>0</v>
      </c>
      <c r="I160" s="1080">
        <v>10000000</v>
      </c>
      <c r="J160" s="1080">
        <f t="shared" si="4"/>
        <v>0</v>
      </c>
      <c r="K160" s="1080">
        <v>0</v>
      </c>
      <c r="L160" s="1080">
        <f t="shared" si="6"/>
        <v>10000000</v>
      </c>
    </row>
    <row r="161" spans="1:12">
      <c r="A161" s="1271">
        <v>1809</v>
      </c>
      <c r="B161" s="1272" t="s">
        <v>643</v>
      </c>
      <c r="C161" s="1080">
        <v>0</v>
      </c>
      <c r="D161" s="1080">
        <v>0</v>
      </c>
      <c r="E161" s="1080">
        <f t="shared" si="5"/>
        <v>0</v>
      </c>
      <c r="F161" s="1273"/>
      <c r="G161" s="1080">
        <v>5353800</v>
      </c>
      <c r="H161" s="1080">
        <f t="shared" si="1"/>
        <v>0</v>
      </c>
      <c r="I161" s="1080">
        <v>5353800</v>
      </c>
      <c r="J161" s="1080">
        <f t="shared" si="4"/>
        <v>0</v>
      </c>
      <c r="K161" s="1080">
        <v>0</v>
      </c>
      <c r="L161" s="1080">
        <f t="shared" si="6"/>
        <v>5353800</v>
      </c>
    </row>
    <row r="162" spans="1:12">
      <c r="A162" s="1271">
        <v>1810</v>
      </c>
      <c r="B162" s="1272" t="s">
        <v>4413</v>
      </c>
      <c r="C162" s="1080">
        <v>0</v>
      </c>
      <c r="D162" s="1080">
        <v>0</v>
      </c>
      <c r="E162" s="1080">
        <f t="shared" si="5"/>
        <v>0</v>
      </c>
      <c r="F162" s="1273"/>
      <c r="G162" s="1080">
        <v>0</v>
      </c>
      <c r="H162" s="1080">
        <f t="shared" si="1"/>
        <v>70226.100000000006</v>
      </c>
      <c r="I162" s="1080">
        <v>70226.100000000006</v>
      </c>
      <c r="J162" s="1080">
        <f t="shared" si="4"/>
        <v>0</v>
      </c>
      <c r="K162" s="1080">
        <v>0</v>
      </c>
      <c r="L162" s="1080">
        <f t="shared" si="6"/>
        <v>70226.100000000006</v>
      </c>
    </row>
    <row r="163" spans="1:12">
      <c r="A163" s="1271">
        <v>1816</v>
      </c>
      <c r="B163" s="1272" t="s">
        <v>644</v>
      </c>
      <c r="C163" s="1080">
        <v>2012587.51</v>
      </c>
      <c r="D163" s="1080">
        <v>2012586</v>
      </c>
      <c r="E163" s="1080">
        <f t="shared" si="5"/>
        <v>1.5100000000093132</v>
      </c>
      <c r="F163" s="1273"/>
      <c r="G163" s="1080">
        <v>0.72999999998137355</v>
      </c>
      <c r="H163" s="1080">
        <f t="shared" si="1"/>
        <v>2012587.51</v>
      </c>
      <c r="I163" s="1080">
        <v>2012588.24</v>
      </c>
      <c r="J163" s="1080">
        <f t="shared" ref="J163:J171" si="7">D163</f>
        <v>2012586</v>
      </c>
      <c r="K163" s="1080">
        <v>0</v>
      </c>
      <c r="L163" s="1080">
        <f t="shared" si="6"/>
        <v>2.2399999999906868</v>
      </c>
    </row>
    <row r="164" spans="1:12">
      <c r="A164" s="1271">
        <v>1817</v>
      </c>
      <c r="B164" s="1272" t="s">
        <v>645</v>
      </c>
      <c r="C164" s="1080">
        <v>0</v>
      </c>
      <c r="D164" s="1080">
        <v>0</v>
      </c>
      <c r="E164" s="1080">
        <f t="shared" ref="E164:E171" si="8">C164-D164</f>
        <v>0</v>
      </c>
      <c r="F164" s="1273"/>
      <c r="G164" s="1080">
        <v>2574313.75</v>
      </c>
      <c r="H164" s="1080">
        <f t="shared" si="1"/>
        <v>0</v>
      </c>
      <c r="I164" s="1080">
        <v>2574313.75</v>
      </c>
      <c r="J164" s="1080">
        <f t="shared" si="7"/>
        <v>0</v>
      </c>
      <c r="K164" s="1080">
        <v>0</v>
      </c>
      <c r="L164" s="1080">
        <f t="shared" ref="L164:L171" si="9">I164-J164-K164</f>
        <v>2574313.75</v>
      </c>
    </row>
    <row r="165" spans="1:12">
      <c r="A165" s="1271">
        <v>1819</v>
      </c>
      <c r="B165" s="1272" t="s">
        <v>646</v>
      </c>
      <c r="C165" s="1080">
        <v>0</v>
      </c>
      <c r="D165" s="1080">
        <v>0</v>
      </c>
      <c r="E165" s="1080">
        <f t="shared" si="8"/>
        <v>0</v>
      </c>
      <c r="F165" s="1273"/>
      <c r="G165" s="1080">
        <v>116362458.23999999</v>
      </c>
      <c r="H165" s="1080">
        <f t="shared" si="1"/>
        <v>38787485.780000016</v>
      </c>
      <c r="I165" s="1080">
        <v>155149944.02000001</v>
      </c>
      <c r="J165" s="1080">
        <f t="shared" si="7"/>
        <v>0</v>
      </c>
      <c r="K165" s="1080">
        <v>0</v>
      </c>
      <c r="L165" s="1080">
        <f t="shared" si="9"/>
        <v>155149944.02000001</v>
      </c>
    </row>
    <row r="166" spans="1:12">
      <c r="A166" s="1271">
        <v>1820</v>
      </c>
      <c r="B166" s="1272" t="s">
        <v>3591</v>
      </c>
      <c r="C166" s="1080">
        <v>0</v>
      </c>
      <c r="D166" s="1080">
        <v>0</v>
      </c>
      <c r="E166" s="1080">
        <f t="shared" si="8"/>
        <v>0</v>
      </c>
      <c r="F166" s="1273"/>
      <c r="G166" s="1080">
        <v>79033449.950000003</v>
      </c>
      <c r="H166" s="1080">
        <f t="shared" si="1"/>
        <v>21791293.859999999</v>
      </c>
      <c r="I166" s="1080">
        <v>100824743.81</v>
      </c>
      <c r="J166" s="1080">
        <f t="shared" si="7"/>
        <v>0</v>
      </c>
      <c r="K166" s="1080">
        <v>0</v>
      </c>
      <c r="L166" s="1080">
        <f t="shared" si="9"/>
        <v>100824743.81</v>
      </c>
    </row>
    <row r="167" spans="1:12">
      <c r="A167" s="1271">
        <v>1833</v>
      </c>
      <c r="B167" s="1272" t="s">
        <v>647</v>
      </c>
      <c r="C167" s="1080">
        <v>1000000</v>
      </c>
      <c r="D167" s="1080">
        <v>476013.2</v>
      </c>
      <c r="E167" s="1080">
        <f t="shared" si="8"/>
        <v>523986.8</v>
      </c>
      <c r="F167" s="1273"/>
      <c r="G167" s="1080">
        <v>1082073.1299999999</v>
      </c>
      <c r="H167" s="1080">
        <f t="shared" si="1"/>
        <v>0</v>
      </c>
      <c r="I167" s="1080">
        <v>1082073.1299999999</v>
      </c>
      <c r="J167" s="1080">
        <f t="shared" si="7"/>
        <v>476013.2</v>
      </c>
      <c r="K167" s="1080">
        <v>0</v>
      </c>
      <c r="L167" s="1080">
        <f t="shared" si="9"/>
        <v>606059.92999999993</v>
      </c>
    </row>
    <row r="168" spans="1:12">
      <c r="A168" s="1271">
        <v>1842</v>
      </c>
      <c r="B168" s="1272" t="s">
        <v>648</v>
      </c>
      <c r="C168" s="1080">
        <v>11424870.050000001</v>
      </c>
      <c r="D168" s="1080">
        <v>1788905</v>
      </c>
      <c r="E168" s="1080">
        <f t="shared" si="8"/>
        <v>9635965.0500000007</v>
      </c>
      <c r="F168" s="1273"/>
      <c r="G168" s="1080">
        <v>11424870.049999999</v>
      </c>
      <c r="H168" s="1080">
        <f t="shared" si="1"/>
        <v>0</v>
      </c>
      <c r="I168" s="1080">
        <v>11424870.050000001</v>
      </c>
      <c r="J168" s="1080">
        <f t="shared" si="7"/>
        <v>1788905</v>
      </c>
      <c r="K168" s="1080">
        <v>0</v>
      </c>
      <c r="L168" s="1080">
        <f t="shared" si="9"/>
        <v>9635965.0500000007</v>
      </c>
    </row>
    <row r="169" spans="1:12">
      <c r="A169" s="1271">
        <v>1901</v>
      </c>
      <c r="B169" s="1272" t="s">
        <v>649</v>
      </c>
      <c r="C169" s="1080">
        <v>0</v>
      </c>
      <c r="D169" s="1080">
        <v>20000</v>
      </c>
      <c r="E169" s="1080">
        <f t="shared" si="8"/>
        <v>-20000</v>
      </c>
      <c r="F169" s="1273"/>
      <c r="G169" s="1080">
        <v>2923767.9000000004</v>
      </c>
      <c r="H169" s="1080">
        <f t="shared" si="1"/>
        <v>199999.99999999953</v>
      </c>
      <c r="I169" s="1080">
        <v>3123767.9</v>
      </c>
      <c r="J169" s="1080">
        <f t="shared" si="7"/>
        <v>20000</v>
      </c>
      <c r="K169" s="1080">
        <v>0</v>
      </c>
      <c r="L169" s="1080">
        <f t="shared" si="9"/>
        <v>3103767.9</v>
      </c>
    </row>
    <row r="170" spans="1:12">
      <c r="A170" s="1271">
        <v>1931</v>
      </c>
      <c r="B170" s="1272" t="s">
        <v>652</v>
      </c>
      <c r="C170" s="1080">
        <v>0</v>
      </c>
      <c r="D170" s="1080">
        <v>0</v>
      </c>
      <c r="E170" s="1080">
        <f>C170-D170</f>
        <v>0</v>
      </c>
      <c r="F170" s="1273"/>
      <c r="G170" s="1080">
        <v>16631708.98</v>
      </c>
      <c r="H170" s="1080">
        <f>I170-G170</f>
        <v>0</v>
      </c>
      <c r="I170" s="1080">
        <v>16631708.98</v>
      </c>
      <c r="J170" s="1080">
        <f>D170</f>
        <v>0</v>
      </c>
      <c r="K170" s="1080">
        <v>0</v>
      </c>
      <c r="L170" s="1080">
        <f>I170-J170-K170</f>
        <v>16631708.98</v>
      </c>
    </row>
    <row r="171" spans="1:12">
      <c r="A171" s="1272"/>
      <c r="B171" s="1272" t="s">
        <v>655</v>
      </c>
      <c r="C171" s="1080">
        <v>0</v>
      </c>
      <c r="D171" s="1080">
        <v>0</v>
      </c>
      <c r="E171" s="1080">
        <f t="shared" si="8"/>
        <v>0</v>
      </c>
      <c r="F171" s="1273"/>
      <c r="G171" s="1080">
        <v>0</v>
      </c>
      <c r="H171" s="1080">
        <f t="shared" si="1"/>
        <v>9977932.5199999996</v>
      </c>
      <c r="I171" s="1080">
        <v>9977932.5199999996</v>
      </c>
      <c r="J171" s="1080">
        <f t="shared" si="7"/>
        <v>0</v>
      </c>
      <c r="K171" s="1080">
        <v>0</v>
      </c>
      <c r="L171" s="1080">
        <f t="shared" si="9"/>
        <v>9977932.5199999996</v>
      </c>
    </row>
    <row r="172" spans="1:12">
      <c r="A172" s="1272"/>
      <c r="B172" s="1272"/>
      <c r="C172" s="1080"/>
      <c r="D172" s="1080"/>
      <c r="E172" s="1080"/>
      <c r="F172" s="1273"/>
      <c r="G172" s="1080"/>
      <c r="H172" s="1080"/>
      <c r="I172" s="1080"/>
      <c r="J172" s="1080"/>
      <c r="K172" s="1080"/>
      <c r="L172" s="1080"/>
    </row>
    <row r="173" spans="1:12">
      <c r="A173" s="1272"/>
      <c r="B173" s="1259" t="s">
        <v>4414</v>
      </c>
      <c r="C173" s="1089">
        <f>SUM(C4:C172)</f>
        <v>1197367256.26</v>
      </c>
      <c r="D173" s="1089">
        <f>SUM(D4:D172)</f>
        <v>671623982.4000001</v>
      </c>
      <c r="E173" s="1089">
        <f>SUM(E4:E172)</f>
        <v>525743273.86000001</v>
      </c>
      <c r="F173" s="1273"/>
      <c r="G173" s="1089">
        <f t="shared" ref="G173:L173" si="10">SUM(G4:G172)</f>
        <v>1798162382.4100006</v>
      </c>
      <c r="H173" s="1089">
        <f t="shared" si="10"/>
        <v>1231344432.1399999</v>
      </c>
      <c r="I173" s="1089">
        <f t="shared" si="10"/>
        <v>3029506814.5500007</v>
      </c>
      <c r="J173" s="1089">
        <f t="shared" si="10"/>
        <v>671623982.4000001</v>
      </c>
      <c r="K173" s="1089">
        <f t="shared" si="10"/>
        <v>52768035.949999996</v>
      </c>
      <c r="L173" s="1089">
        <f t="shared" si="10"/>
        <v>2305114796.2000003</v>
      </c>
    </row>
    <row r="174" spans="1:12">
      <c r="A174" s="1272"/>
      <c r="B174" s="1272"/>
      <c r="C174" s="1080"/>
      <c r="D174" s="1080"/>
      <c r="E174" s="1080"/>
      <c r="F174" s="1273"/>
      <c r="G174" s="1080"/>
      <c r="H174" s="1080"/>
      <c r="I174" s="1080"/>
      <c r="J174" s="1080"/>
      <c r="K174" s="1080"/>
      <c r="L174" s="1080"/>
    </row>
    <row r="175" spans="1:12">
      <c r="A175" s="1271">
        <v>1311</v>
      </c>
      <c r="B175" s="1272" t="s">
        <v>535</v>
      </c>
      <c r="C175" s="1080">
        <v>446854849.39999998</v>
      </c>
      <c r="D175" s="1080">
        <v>106461897.84999999</v>
      </c>
      <c r="E175" s="1080">
        <f t="shared" ref="E175:E187" si="11">C175-D175</f>
        <v>340392951.54999995</v>
      </c>
      <c r="F175" s="1273"/>
      <c r="G175" s="1080">
        <v>1149469414.05</v>
      </c>
      <c r="H175" s="1080">
        <f t="shared" ref="H175:H187" si="12">I175-G175</f>
        <v>396167503.77999997</v>
      </c>
      <c r="I175" s="1080">
        <v>1545636917.8299999</v>
      </c>
      <c r="J175" s="1080">
        <f t="shared" ref="J175:J187" si="13">D175</f>
        <v>106461897.84999999</v>
      </c>
      <c r="K175" s="1080">
        <v>64861743.100000001</v>
      </c>
      <c r="L175" s="1080">
        <f t="shared" ref="L175:L187" si="14">I175-J175-K175</f>
        <v>1374313276.8800001</v>
      </c>
    </row>
    <row r="176" spans="1:12">
      <c r="A176" s="1271">
        <v>1326</v>
      </c>
      <c r="B176" s="1272" t="s">
        <v>540</v>
      </c>
      <c r="C176" s="1080">
        <v>12732524.6</v>
      </c>
      <c r="D176" s="1080">
        <v>10181440.220000001</v>
      </c>
      <c r="E176" s="1080">
        <f t="shared" si="11"/>
        <v>2551084.379999999</v>
      </c>
      <c r="F176" s="1273"/>
      <c r="G176" s="1080">
        <v>2582524.5999999996</v>
      </c>
      <c r="H176" s="1080">
        <f t="shared" si="12"/>
        <v>10631070</v>
      </c>
      <c r="I176" s="1080">
        <v>13213594.6</v>
      </c>
      <c r="J176" s="1080">
        <f t="shared" si="13"/>
        <v>10181440.220000001</v>
      </c>
      <c r="K176" s="1080">
        <v>0</v>
      </c>
      <c r="L176" s="1080">
        <f t="shared" si="14"/>
        <v>3032154.379999999</v>
      </c>
    </row>
    <row r="177" spans="1:12">
      <c r="A177" s="1271">
        <v>1328</v>
      </c>
      <c r="B177" s="1272" t="s">
        <v>542</v>
      </c>
      <c r="C177" s="1080">
        <v>12980000</v>
      </c>
      <c r="D177" s="1080">
        <v>9384874.5800000001</v>
      </c>
      <c r="E177" s="1080">
        <f t="shared" si="11"/>
        <v>3595125.42</v>
      </c>
      <c r="F177" s="1273"/>
      <c r="G177" s="1080">
        <v>11439367.120000001</v>
      </c>
      <c r="H177" s="1080">
        <f t="shared" si="12"/>
        <v>0</v>
      </c>
      <c r="I177" s="1080">
        <v>11439367.119999999</v>
      </c>
      <c r="J177" s="1080">
        <f t="shared" si="13"/>
        <v>9384874.5800000001</v>
      </c>
      <c r="K177" s="1080">
        <v>0</v>
      </c>
      <c r="L177" s="1080">
        <f t="shared" si="14"/>
        <v>2054492.5399999991</v>
      </c>
    </row>
    <row r="178" spans="1:12">
      <c r="A178" s="1271">
        <v>1456</v>
      </c>
      <c r="B178" s="1272" t="s">
        <v>566</v>
      </c>
      <c r="C178" s="1080">
        <v>803150779.13</v>
      </c>
      <c r="D178" s="1080">
        <v>321212763.89999998</v>
      </c>
      <c r="E178" s="1080">
        <f t="shared" si="11"/>
        <v>481938015.23000002</v>
      </c>
      <c r="F178" s="1273"/>
      <c r="G178" s="1080">
        <v>679039543.97999978</v>
      </c>
      <c r="H178" s="1080">
        <f t="shared" si="12"/>
        <v>456543776.78000021</v>
      </c>
      <c r="I178" s="1080">
        <v>1135583320.76</v>
      </c>
      <c r="J178" s="1080">
        <f t="shared" si="13"/>
        <v>321212763.89999998</v>
      </c>
      <c r="K178" s="1080">
        <v>42570992.259999998</v>
      </c>
      <c r="L178" s="1080">
        <f t="shared" si="14"/>
        <v>771799564.60000002</v>
      </c>
    </row>
    <row r="179" spans="1:12">
      <c r="A179" s="1271">
        <v>1464</v>
      </c>
      <c r="B179" s="1272" t="s">
        <v>3573</v>
      </c>
      <c r="C179" s="1080">
        <v>0</v>
      </c>
      <c r="D179" s="1080">
        <v>0</v>
      </c>
      <c r="E179" s="1080">
        <f t="shared" si="11"/>
        <v>0</v>
      </c>
      <c r="F179" s="1273"/>
      <c r="G179" s="1080">
        <v>1297005990.24</v>
      </c>
      <c r="H179" s="1080">
        <f t="shared" si="12"/>
        <v>27022026.400000095</v>
      </c>
      <c r="I179" s="1080">
        <v>1324028016.6400001</v>
      </c>
      <c r="J179" s="1080">
        <f t="shared" si="13"/>
        <v>0</v>
      </c>
      <c r="K179" s="1080">
        <v>0</v>
      </c>
      <c r="L179" s="1080">
        <f t="shared" si="14"/>
        <v>1324028016.6400001</v>
      </c>
    </row>
    <row r="180" spans="1:12">
      <c r="A180" s="1271">
        <v>1466</v>
      </c>
      <c r="B180" s="1272" t="s">
        <v>571</v>
      </c>
      <c r="C180" s="1080">
        <v>31000000</v>
      </c>
      <c r="D180" s="1080">
        <v>29790662.350000001</v>
      </c>
      <c r="E180" s="1080">
        <f t="shared" si="11"/>
        <v>1209337.6499999985</v>
      </c>
      <c r="F180" s="1273"/>
      <c r="G180" s="1080">
        <v>11054687.919999998</v>
      </c>
      <c r="H180" s="1080">
        <f t="shared" si="12"/>
        <v>18735974.430000003</v>
      </c>
      <c r="I180" s="1080">
        <v>29790662.350000001</v>
      </c>
      <c r="J180" s="1080">
        <f t="shared" si="13"/>
        <v>29790662.350000001</v>
      </c>
      <c r="K180" s="1080">
        <v>0</v>
      </c>
      <c r="L180" s="1080">
        <f t="shared" si="14"/>
        <v>0</v>
      </c>
    </row>
    <row r="181" spans="1:12">
      <c r="A181" s="1271">
        <v>1511</v>
      </c>
      <c r="B181" s="1272" t="s">
        <v>607</v>
      </c>
      <c r="C181" s="1080">
        <v>330547094.25999999</v>
      </c>
      <c r="D181" s="1080">
        <v>284739310.35000002</v>
      </c>
      <c r="E181" s="1080">
        <f t="shared" si="11"/>
        <v>45807783.909999967</v>
      </c>
      <c r="F181" s="1273"/>
      <c r="G181" s="1080">
        <v>178181236.80000001</v>
      </c>
      <c r="H181" s="1080">
        <f t="shared" si="12"/>
        <v>391076986.62999994</v>
      </c>
      <c r="I181" s="1080">
        <v>569258223.42999995</v>
      </c>
      <c r="J181" s="1080">
        <f t="shared" si="13"/>
        <v>284739310.35000002</v>
      </c>
      <c r="K181" s="1080">
        <v>2813220</v>
      </c>
      <c r="L181" s="1080">
        <f t="shared" si="14"/>
        <v>281705693.07999992</v>
      </c>
    </row>
    <row r="182" spans="1:12">
      <c r="A182" s="1271">
        <v>1519</v>
      </c>
      <c r="B182" s="1272" t="s">
        <v>584</v>
      </c>
      <c r="C182" s="1080">
        <v>6369923360.9899998</v>
      </c>
      <c r="D182" s="1080">
        <v>4585186201.4499998</v>
      </c>
      <c r="E182" s="1080">
        <f>C182-D182</f>
        <v>1784737159.54</v>
      </c>
      <c r="F182" s="1273"/>
      <c r="G182" s="1080">
        <v>1542005434.3099997</v>
      </c>
      <c r="H182" s="1080">
        <f>I182-G182</f>
        <v>4877986574.9400005</v>
      </c>
      <c r="I182" s="1080">
        <v>6419992009.25</v>
      </c>
      <c r="J182" s="1080">
        <f>D182</f>
        <v>4585186201.4499998</v>
      </c>
      <c r="K182" s="1080">
        <v>830170351.87</v>
      </c>
      <c r="L182" s="1080">
        <f>I182-J182-K182</f>
        <v>1004635455.9300002</v>
      </c>
    </row>
    <row r="183" spans="1:12">
      <c r="A183" s="1271">
        <v>1913</v>
      </c>
      <c r="B183" s="1272" t="s">
        <v>650</v>
      </c>
      <c r="C183" s="1080">
        <v>26639227.649999999</v>
      </c>
      <c r="D183" s="1080">
        <v>9399711.4299999997</v>
      </c>
      <c r="E183" s="1080">
        <f t="shared" si="11"/>
        <v>17239516.219999999</v>
      </c>
      <c r="F183" s="1273"/>
      <c r="G183" s="1080">
        <v>11968852.649999999</v>
      </c>
      <c r="H183" s="1080">
        <f t="shared" si="12"/>
        <v>5873016.6100000031</v>
      </c>
      <c r="I183" s="1080">
        <v>17841869.260000002</v>
      </c>
      <c r="J183" s="1080">
        <f t="shared" si="13"/>
        <v>9399711.4299999997</v>
      </c>
      <c r="K183" s="1080">
        <v>12739</v>
      </c>
      <c r="L183" s="1080">
        <f t="shared" si="14"/>
        <v>8429418.8300000019</v>
      </c>
    </row>
    <row r="184" spans="1:12">
      <c r="A184" s="1271">
        <v>1922</v>
      </c>
      <c r="B184" s="1272" t="s">
        <v>651</v>
      </c>
      <c r="C184" s="1080">
        <v>549710103.91999996</v>
      </c>
      <c r="D184" s="1080">
        <v>315953389.35000002</v>
      </c>
      <c r="E184" s="1080">
        <f t="shared" si="11"/>
        <v>233756714.56999993</v>
      </c>
      <c r="F184" s="1273"/>
      <c r="G184" s="1080">
        <v>528827719.65999997</v>
      </c>
      <c r="H184" s="1080">
        <f t="shared" si="12"/>
        <v>260077750.32000005</v>
      </c>
      <c r="I184" s="1080">
        <v>788905469.98000002</v>
      </c>
      <c r="J184" s="1080">
        <f t="shared" si="13"/>
        <v>315953389.35000002</v>
      </c>
      <c r="K184" s="1080">
        <v>18517317.969999999</v>
      </c>
      <c r="L184" s="1080">
        <f t="shared" si="14"/>
        <v>454434762.65999997</v>
      </c>
    </row>
    <row r="185" spans="1:12">
      <c r="A185" s="1271">
        <v>1933</v>
      </c>
      <c r="B185" s="1272" t="s">
        <v>653</v>
      </c>
      <c r="C185" s="1080">
        <v>41014963.369999997</v>
      </c>
      <c r="D185" s="1080">
        <v>22293603.449999999</v>
      </c>
      <c r="E185" s="1080">
        <f t="shared" si="11"/>
        <v>18721359.919999998</v>
      </c>
      <c r="F185" s="1273"/>
      <c r="G185" s="1080">
        <v>13144116.370000001</v>
      </c>
      <c r="H185" s="1080">
        <f t="shared" si="12"/>
        <v>27870846.970000003</v>
      </c>
      <c r="I185" s="1080">
        <v>41014963.340000004</v>
      </c>
      <c r="J185" s="1080">
        <f t="shared" si="13"/>
        <v>22293603.449999999</v>
      </c>
      <c r="K185" s="1080">
        <v>18721359.890000001</v>
      </c>
      <c r="L185" s="1080">
        <f t="shared" si="14"/>
        <v>0</v>
      </c>
    </row>
    <row r="186" spans="1:12">
      <c r="A186" s="1271">
        <v>1938</v>
      </c>
      <c r="B186" s="1272" t="s">
        <v>1796</v>
      </c>
      <c r="C186" s="1080">
        <v>27533781.91</v>
      </c>
      <c r="D186" s="1080">
        <v>11744732.07</v>
      </c>
      <c r="E186" s="1080">
        <f t="shared" si="11"/>
        <v>15789049.84</v>
      </c>
      <c r="F186" s="1273"/>
      <c r="G186" s="1080">
        <v>26953781.909999996</v>
      </c>
      <c r="H186" s="1080">
        <f t="shared" si="12"/>
        <v>4282641.6100000031</v>
      </c>
      <c r="I186" s="1080">
        <v>31236423.52</v>
      </c>
      <c r="J186" s="1080">
        <f t="shared" si="13"/>
        <v>11744732.07</v>
      </c>
      <c r="K186" s="1080">
        <v>1196858.1000000001</v>
      </c>
      <c r="L186" s="1080">
        <f t="shared" si="14"/>
        <v>18294833.349999998</v>
      </c>
    </row>
    <row r="187" spans="1:12">
      <c r="A187" s="1271">
        <v>1942</v>
      </c>
      <c r="B187" s="1272" t="s">
        <v>654</v>
      </c>
      <c r="C187" s="1080">
        <v>108168578.58</v>
      </c>
      <c r="D187" s="1080">
        <v>108321557.94</v>
      </c>
      <c r="E187" s="1080">
        <f t="shared" si="11"/>
        <v>-152979.3599999994</v>
      </c>
      <c r="F187" s="1273"/>
      <c r="G187" s="1080">
        <v>186904487.44</v>
      </c>
      <c r="H187" s="1080">
        <f t="shared" si="12"/>
        <v>18578166.75999999</v>
      </c>
      <c r="I187" s="1080">
        <v>205482654.19999999</v>
      </c>
      <c r="J187" s="1080">
        <f t="shared" si="13"/>
        <v>108321557.94</v>
      </c>
      <c r="K187" s="1080">
        <v>0</v>
      </c>
      <c r="L187" s="1080">
        <f t="shared" si="14"/>
        <v>97161096.25999999</v>
      </c>
    </row>
    <row r="188" spans="1:12">
      <c r="A188" s="1272"/>
      <c r="B188" s="1272"/>
      <c r="C188" s="1080"/>
      <c r="D188" s="1080"/>
      <c r="E188" s="1080"/>
      <c r="F188" s="1273"/>
      <c r="G188" s="1080"/>
      <c r="H188" s="1080"/>
      <c r="I188" s="1080"/>
      <c r="J188" s="1080"/>
      <c r="K188" s="1080"/>
      <c r="L188" s="1080"/>
    </row>
    <row r="189" spans="1:12">
      <c r="A189" s="1263"/>
      <c r="B189" s="1259" t="s">
        <v>4415</v>
      </c>
      <c r="C189" s="1089">
        <f>SUM(C175:C188)</f>
        <v>8760255263.8099995</v>
      </c>
      <c r="D189" s="1089">
        <f>SUM(D175:D188)</f>
        <v>5814670144.9399996</v>
      </c>
      <c r="E189" s="1089">
        <f>SUM(E175:E188)</f>
        <v>2945585118.8699994</v>
      </c>
      <c r="F189" s="1273"/>
      <c r="G189" s="1089">
        <f t="shared" ref="G189:L189" si="15">SUM(G175:G188)</f>
        <v>5638577157.0499983</v>
      </c>
      <c r="H189" s="1089">
        <f t="shared" si="15"/>
        <v>6494846335.2300005</v>
      </c>
      <c r="I189" s="1089">
        <f t="shared" si="15"/>
        <v>12133423492.280001</v>
      </c>
      <c r="J189" s="1089">
        <f t="shared" si="15"/>
        <v>5814670144.9399996</v>
      </c>
      <c r="K189" s="1089">
        <f t="shared" si="15"/>
        <v>978864582.19000006</v>
      </c>
      <c r="L189" s="1089">
        <f t="shared" si="15"/>
        <v>5339888765.1500006</v>
      </c>
    </row>
    <row r="190" spans="1:12">
      <c r="A190" s="1272"/>
      <c r="B190" s="1272"/>
      <c r="C190" s="1080"/>
      <c r="D190" s="1080"/>
      <c r="E190" s="1080"/>
      <c r="F190" s="1273"/>
      <c r="G190" s="1080"/>
      <c r="H190" s="1080"/>
      <c r="I190" s="1080"/>
      <c r="J190" s="1080"/>
      <c r="K190" s="1080"/>
      <c r="L190" s="1080"/>
    </row>
    <row r="191" spans="1:12">
      <c r="A191" s="1271">
        <v>1300</v>
      </c>
      <c r="B191" s="1272" t="s">
        <v>657</v>
      </c>
      <c r="C191" s="1080">
        <v>1283214777.04</v>
      </c>
      <c r="D191" s="1080">
        <v>0</v>
      </c>
      <c r="E191" s="1080">
        <f t="shared" ref="E191:E197" si="16">C191-D191</f>
        <v>1283214777.04</v>
      </c>
      <c r="F191" s="1273"/>
      <c r="G191" s="1080"/>
      <c r="H191" s="1080"/>
      <c r="I191" s="1080"/>
      <c r="J191" s="1080"/>
      <c r="K191" s="1080"/>
      <c r="L191" s="1080"/>
    </row>
    <row r="192" spans="1:12">
      <c r="A192" s="1271">
        <v>1400</v>
      </c>
      <c r="B192" s="1272" t="s">
        <v>8527</v>
      </c>
      <c r="C192" s="1080">
        <v>2157445777.6399999</v>
      </c>
      <c r="D192" s="1080">
        <v>0</v>
      </c>
      <c r="E192" s="1080">
        <f t="shared" si="16"/>
        <v>2157445777.6399999</v>
      </c>
      <c r="F192" s="1273"/>
      <c r="G192" s="1080"/>
      <c r="H192" s="1080"/>
      <c r="I192" s="1080"/>
      <c r="J192" s="1080"/>
      <c r="K192" s="1080"/>
      <c r="L192" s="1080"/>
    </row>
    <row r="193" spans="1:12">
      <c r="A193" s="1271">
        <v>1600</v>
      </c>
      <c r="B193" s="1272" t="s">
        <v>658</v>
      </c>
      <c r="C193" s="1080">
        <v>5676396.2599999998</v>
      </c>
      <c r="D193" s="1080">
        <v>0</v>
      </c>
      <c r="E193" s="1080">
        <f t="shared" si="16"/>
        <v>5676396.2599999998</v>
      </c>
      <c r="F193" s="1273"/>
      <c r="G193" s="1080"/>
      <c r="H193" s="1080"/>
      <c r="I193" s="1080"/>
      <c r="J193" s="1080"/>
      <c r="K193" s="1080"/>
      <c r="L193" s="1080"/>
    </row>
    <row r="194" spans="1:12" s="1274" customFormat="1">
      <c r="A194" s="1271">
        <v>1650</v>
      </c>
      <c r="B194" s="1272" t="s">
        <v>659</v>
      </c>
      <c r="C194" s="1080">
        <v>684539068.46000004</v>
      </c>
      <c r="D194" s="1080">
        <v>0</v>
      </c>
      <c r="E194" s="1080">
        <f t="shared" si="16"/>
        <v>684539068.46000004</v>
      </c>
      <c r="F194" s="1273"/>
      <c r="G194" s="1080"/>
      <c r="H194" s="1080"/>
      <c r="I194" s="1080"/>
      <c r="J194" s="1080"/>
      <c r="K194" s="1080"/>
      <c r="L194" s="1080"/>
    </row>
    <row r="195" spans="1:12" s="1274" customFormat="1">
      <c r="A195" s="1271">
        <v>1700</v>
      </c>
      <c r="B195" s="1272" t="s">
        <v>660</v>
      </c>
      <c r="C195" s="1080">
        <v>5447616.1100000003</v>
      </c>
      <c r="D195" s="1080">
        <v>0</v>
      </c>
      <c r="E195" s="1080">
        <f t="shared" si="16"/>
        <v>5447616.1100000003</v>
      </c>
      <c r="F195" s="1273"/>
      <c r="G195" s="1080"/>
      <c r="H195" s="1080"/>
      <c r="I195" s="1080"/>
      <c r="J195" s="1080"/>
      <c r="K195" s="1080"/>
      <c r="L195" s="1080"/>
    </row>
    <row r="196" spans="1:12" s="1274" customFormat="1">
      <c r="A196" s="1271">
        <v>1800</v>
      </c>
      <c r="B196" s="1272" t="s">
        <v>661</v>
      </c>
      <c r="C196" s="1080">
        <v>369539753.02999997</v>
      </c>
      <c r="D196" s="1080">
        <v>0</v>
      </c>
      <c r="E196" s="1080">
        <f t="shared" si="16"/>
        <v>369539753.02999997</v>
      </c>
      <c r="F196" s="1273"/>
      <c r="G196" s="1080"/>
      <c r="H196" s="1080"/>
      <c r="I196" s="1080"/>
      <c r="J196" s="1080"/>
      <c r="K196" s="1080"/>
      <c r="L196" s="1080"/>
    </row>
    <row r="197" spans="1:12">
      <c r="A197" s="1271">
        <v>1900</v>
      </c>
      <c r="B197" s="1272" t="s">
        <v>662</v>
      </c>
      <c r="C197" s="1080">
        <v>507807068.00999999</v>
      </c>
      <c r="D197" s="1080">
        <v>0</v>
      </c>
      <c r="E197" s="1080">
        <f t="shared" si="16"/>
        <v>507807068.00999999</v>
      </c>
      <c r="F197" s="1273"/>
      <c r="G197" s="1080"/>
      <c r="H197" s="1080"/>
      <c r="I197" s="1080"/>
      <c r="J197" s="1080"/>
      <c r="K197" s="1080"/>
      <c r="L197" s="1080"/>
    </row>
    <row r="198" spans="1:12">
      <c r="A198" s="1272"/>
      <c r="B198" s="1272"/>
      <c r="C198" s="1080"/>
      <c r="D198" s="1080"/>
      <c r="E198" s="1080"/>
      <c r="F198" s="1273"/>
      <c r="G198" s="1080"/>
      <c r="H198" s="1080"/>
      <c r="I198" s="1080"/>
      <c r="J198" s="1080"/>
      <c r="K198" s="1080"/>
      <c r="L198" s="1080"/>
    </row>
    <row r="199" spans="1:12">
      <c r="A199" s="1272"/>
      <c r="B199" s="1259" t="s">
        <v>4416</v>
      </c>
      <c r="C199" s="1259">
        <f>SUM(C191:C198)</f>
        <v>5013670456.5500002</v>
      </c>
      <c r="D199" s="1259">
        <f>SUM(D191:D198)</f>
        <v>0</v>
      </c>
      <c r="E199" s="1259">
        <f>SUM(E191:E198)</f>
        <v>5013670456.5500002</v>
      </c>
      <c r="F199" s="1273"/>
      <c r="G199" s="1080"/>
      <c r="H199" s="1080"/>
      <c r="I199" s="1080"/>
      <c r="J199" s="1080"/>
      <c r="K199" s="1080"/>
      <c r="L199" s="1080"/>
    </row>
    <row r="200" spans="1:12">
      <c r="A200" s="1272"/>
      <c r="B200" s="1272"/>
      <c r="C200" s="1080"/>
      <c r="D200" s="1080"/>
      <c r="E200" s="1080"/>
      <c r="F200" s="1273"/>
      <c r="G200" s="1080"/>
      <c r="H200" s="1080"/>
      <c r="I200" s="1080"/>
      <c r="J200" s="1080"/>
      <c r="K200" s="1080"/>
      <c r="L200" s="1080"/>
    </row>
    <row r="201" spans="1:12" ht="15.75" thickBot="1">
      <c r="A201" s="1272"/>
      <c r="B201" s="1275" t="s">
        <v>4417</v>
      </c>
      <c r="C201" s="1084">
        <f>C173+C189+C199</f>
        <v>14971292976.619999</v>
      </c>
      <c r="D201" s="1084">
        <f>D173+D189+D199</f>
        <v>6486294127.3400002</v>
      </c>
      <c r="E201" s="1084">
        <f>E173+E189+E199</f>
        <v>8484998849.2799997</v>
      </c>
      <c r="F201" s="1273"/>
      <c r="G201" s="1084">
        <f t="shared" ref="G201:L201" si="17">G173+G189</f>
        <v>7436739539.4599991</v>
      </c>
      <c r="H201" s="1084">
        <f t="shared" si="17"/>
        <v>7726190767.3700008</v>
      </c>
      <c r="I201" s="1084">
        <f t="shared" si="17"/>
        <v>15162930306.830002</v>
      </c>
      <c r="J201" s="1084">
        <f t="shared" si="17"/>
        <v>6486294127.3400002</v>
      </c>
      <c r="K201" s="1084">
        <f t="shared" si="17"/>
        <v>1031632618.1400001</v>
      </c>
      <c r="L201" s="1084">
        <f t="shared" si="17"/>
        <v>7645003561.3500004</v>
      </c>
    </row>
    <row r="202" spans="1:12">
      <c r="A202" s="1272"/>
      <c r="B202" s="1272"/>
      <c r="C202" s="1080"/>
      <c r="D202" s="1080"/>
      <c r="E202" s="1080"/>
      <c r="F202" s="1273"/>
      <c r="G202" s="1081" t="s">
        <v>0</v>
      </c>
      <c r="H202" s="1080"/>
      <c r="I202" s="1080"/>
      <c r="J202" s="1080"/>
      <c r="K202" s="1081"/>
      <c r="L202" s="1080"/>
    </row>
    <row r="203" spans="1:12">
      <c r="A203" s="1271">
        <v>1461</v>
      </c>
      <c r="B203" s="1272" t="s">
        <v>663</v>
      </c>
      <c r="C203" s="1080">
        <v>185283051.44999999</v>
      </c>
      <c r="D203" s="1276">
        <v>82331795.859999999</v>
      </c>
      <c r="E203" s="1080">
        <f t="shared" ref="E203:E209" si="18">C203-D203</f>
        <v>102951255.58999999</v>
      </c>
      <c r="F203" s="1043"/>
      <c r="G203" s="1080">
        <v>353825261.30999988</v>
      </c>
      <c r="H203" s="1081">
        <v>180270575.56000012</v>
      </c>
      <c r="I203" s="1081">
        <f t="shared" ref="I203:I209" si="19">G203+H203</f>
        <v>534095836.87</v>
      </c>
      <c r="J203" s="1080">
        <f t="shared" ref="J203:J209" si="20">D203</f>
        <v>82331795.859999999</v>
      </c>
      <c r="K203" s="1081">
        <v>5283051.45</v>
      </c>
      <c r="L203" s="1081">
        <f t="shared" ref="L203:L209" si="21">I203-J203-K203</f>
        <v>446480989.56</v>
      </c>
    </row>
    <row r="204" spans="1:12">
      <c r="A204" s="1271">
        <v>1526</v>
      </c>
      <c r="B204" s="1272" t="s">
        <v>664</v>
      </c>
      <c r="C204" s="1080">
        <v>867348800</v>
      </c>
      <c r="D204" s="1276">
        <v>468697963.02999997</v>
      </c>
      <c r="E204" s="1080">
        <f t="shared" si="18"/>
        <v>398650836.97000003</v>
      </c>
      <c r="F204" s="1043"/>
      <c r="G204" s="1080">
        <v>825604323.38</v>
      </c>
      <c r="H204" s="1081">
        <v>426364953.85000002</v>
      </c>
      <c r="I204" s="1081">
        <f t="shared" si="19"/>
        <v>1251969277.23</v>
      </c>
      <c r="J204" s="1080">
        <f t="shared" si="20"/>
        <v>468697963.02999997</v>
      </c>
      <c r="K204" s="1081">
        <v>7801228.2000000002</v>
      </c>
      <c r="L204" s="1081">
        <f t="shared" si="21"/>
        <v>775470086</v>
      </c>
    </row>
    <row r="205" spans="1:12">
      <c r="A205" s="1271">
        <v>1815</v>
      </c>
      <c r="B205" s="1272" t="s">
        <v>665</v>
      </c>
      <c r="C205" s="1080">
        <v>2092654465.5799999</v>
      </c>
      <c r="D205" s="1276">
        <v>0</v>
      </c>
      <c r="E205" s="1080">
        <f t="shared" si="18"/>
        <v>2092654465.5799999</v>
      </c>
      <c r="F205" s="1043"/>
      <c r="G205" s="1080">
        <v>2040723482.8399999</v>
      </c>
      <c r="H205" s="1081">
        <v>306737468.09466666</v>
      </c>
      <c r="I205" s="1081">
        <f t="shared" si="19"/>
        <v>2347460950.9346666</v>
      </c>
      <c r="J205" s="1080">
        <f t="shared" si="20"/>
        <v>0</v>
      </c>
      <c r="K205" s="1081">
        <v>0</v>
      </c>
      <c r="L205" s="1081">
        <f t="shared" si="21"/>
        <v>2347460950.9346666</v>
      </c>
    </row>
    <row r="206" spans="1:12">
      <c r="A206" s="1271"/>
      <c r="B206" s="1272" t="s">
        <v>666</v>
      </c>
      <c r="C206" s="1080">
        <v>600000000</v>
      </c>
      <c r="D206" s="1276">
        <v>391015085.41000003</v>
      </c>
      <c r="E206" s="1080">
        <f t="shared" si="18"/>
        <v>208984914.58999997</v>
      </c>
      <c r="F206" s="1043"/>
      <c r="G206" s="1080">
        <v>2063548048.7599998</v>
      </c>
      <c r="H206" s="1081">
        <v>654909535.34666681</v>
      </c>
      <c r="I206" s="1081">
        <f t="shared" si="19"/>
        <v>2718457584.1066666</v>
      </c>
      <c r="J206" s="1080">
        <f t="shared" si="20"/>
        <v>391015085.41000003</v>
      </c>
      <c r="K206" s="1081">
        <v>91354779.120000005</v>
      </c>
      <c r="L206" s="1081">
        <f t="shared" si="21"/>
        <v>2236087719.5766668</v>
      </c>
    </row>
    <row r="207" spans="1:12">
      <c r="A207" s="1271">
        <v>5815</v>
      </c>
      <c r="B207" s="1272" t="s">
        <v>667</v>
      </c>
      <c r="C207" s="1080">
        <v>1685322059.5999999</v>
      </c>
      <c r="D207" s="1276">
        <v>272699490</v>
      </c>
      <c r="E207" s="1080">
        <f t="shared" si="18"/>
        <v>1412622569.5999999</v>
      </c>
      <c r="F207" s="1043"/>
      <c r="G207" s="1080">
        <v>1607425585.5</v>
      </c>
      <c r="H207" s="1081">
        <v>318019924.79199994</v>
      </c>
      <c r="I207" s="1081">
        <f t="shared" si="19"/>
        <v>1925445510.2919998</v>
      </c>
      <c r="J207" s="1080">
        <f t="shared" si="20"/>
        <v>272699490</v>
      </c>
      <c r="K207" s="1081">
        <v>14700510</v>
      </c>
      <c r="L207" s="1081">
        <f t="shared" si="21"/>
        <v>1638045510.2919998</v>
      </c>
    </row>
    <row r="208" spans="1:12">
      <c r="A208" s="1277" t="s">
        <v>668</v>
      </c>
      <c r="B208" s="1278" t="s">
        <v>669</v>
      </c>
      <c r="C208" s="1080">
        <v>1461605392.5599999</v>
      </c>
      <c r="D208" s="1276">
        <v>773912061.28999996</v>
      </c>
      <c r="E208" s="1082">
        <f t="shared" si="18"/>
        <v>687693331.26999998</v>
      </c>
      <c r="F208" s="1043"/>
      <c r="G208" s="1082">
        <v>939229065.35000002</v>
      </c>
      <c r="H208" s="1083">
        <v>922582000.34666657</v>
      </c>
      <c r="I208" s="1083">
        <f t="shared" si="19"/>
        <v>1861811065.6966667</v>
      </c>
      <c r="J208" s="1080">
        <f t="shared" si="20"/>
        <v>773912061.28999996</v>
      </c>
      <c r="K208" s="1083">
        <v>186034579.28999999</v>
      </c>
      <c r="L208" s="1083">
        <f t="shared" si="21"/>
        <v>901864425.11666679</v>
      </c>
    </row>
    <row r="209" spans="1:12">
      <c r="A209" s="1277"/>
      <c r="B209" s="1278" t="s">
        <v>670</v>
      </c>
      <c r="C209" s="1080">
        <v>3384622613.8600001</v>
      </c>
      <c r="D209" s="1276">
        <v>0</v>
      </c>
      <c r="E209" s="1082">
        <f t="shared" si="18"/>
        <v>3384622613.8600001</v>
      </c>
      <c r="F209" s="1043"/>
      <c r="G209" s="1082">
        <v>0</v>
      </c>
      <c r="H209" s="1083">
        <v>0</v>
      </c>
      <c r="I209" s="1083">
        <f t="shared" si="19"/>
        <v>0</v>
      </c>
      <c r="J209" s="1080">
        <f t="shared" si="20"/>
        <v>0</v>
      </c>
      <c r="K209" s="1083">
        <v>0</v>
      </c>
      <c r="L209" s="1083">
        <f t="shared" si="21"/>
        <v>0</v>
      </c>
    </row>
    <row r="210" spans="1:12">
      <c r="A210" s="1271"/>
      <c r="B210" s="1272"/>
      <c r="C210" s="1080"/>
      <c r="D210" s="1080" t="s">
        <v>0</v>
      </c>
      <c r="E210" s="1080"/>
      <c r="F210" s="1043"/>
      <c r="G210" s="1081"/>
      <c r="H210" s="1081"/>
      <c r="I210" s="1081"/>
      <c r="J210" s="1081"/>
      <c r="K210" s="1081"/>
      <c r="L210" s="1081"/>
    </row>
    <row r="211" spans="1:12" ht="15.75" thickBot="1">
      <c r="A211" s="1271"/>
      <c r="B211" s="1275" t="s">
        <v>4418</v>
      </c>
      <c r="C211" s="1084">
        <f>SUM(C203:C209)</f>
        <v>10276836383.049999</v>
      </c>
      <c r="D211" s="1084">
        <f>SUM(D203:D209)</f>
        <v>1988656395.5899999</v>
      </c>
      <c r="E211" s="1084">
        <f>SUM(E203:E209)</f>
        <v>8288179987.460001</v>
      </c>
      <c r="F211" s="1043"/>
      <c r="G211" s="1084">
        <f t="shared" ref="G211:L211" si="22">SUM(G203:G209)</f>
        <v>7830355767.1399994</v>
      </c>
      <c r="H211" s="1084">
        <f t="shared" si="22"/>
        <v>2808884457.9899998</v>
      </c>
      <c r="I211" s="1084">
        <f t="shared" si="22"/>
        <v>10639240225.129999</v>
      </c>
      <c r="J211" s="1084">
        <f t="shared" si="22"/>
        <v>1988656395.5899999</v>
      </c>
      <c r="K211" s="1084">
        <f t="shared" si="22"/>
        <v>305174148.06</v>
      </c>
      <c r="L211" s="1084">
        <f t="shared" si="22"/>
        <v>8345409681.4799995</v>
      </c>
    </row>
    <row r="212" spans="1:12">
      <c r="A212" s="1279"/>
      <c r="B212" s="1080"/>
      <c r="C212" s="1080"/>
      <c r="D212" s="1080"/>
      <c r="E212" s="1080" t="s">
        <v>0</v>
      </c>
      <c r="F212" s="1043"/>
      <c r="G212" s="1080"/>
      <c r="H212" s="1081"/>
      <c r="I212" s="1081"/>
      <c r="J212" s="1081"/>
      <c r="K212" s="1081"/>
      <c r="L212" s="1081" t="s">
        <v>0</v>
      </c>
    </row>
    <row r="213" spans="1:12">
      <c r="A213" s="1271">
        <v>6000</v>
      </c>
      <c r="B213" s="1272" t="s">
        <v>671</v>
      </c>
      <c r="C213" s="1080">
        <v>2573079285.9200001</v>
      </c>
      <c r="D213" s="1080">
        <v>2067389630.29</v>
      </c>
      <c r="E213" s="1080">
        <f t="shared" ref="E213:E220" si="23">+C213-D213</f>
        <v>505689655.63000011</v>
      </c>
      <c r="F213" s="1043"/>
      <c r="G213" s="1081">
        <v>572259534.87893832</v>
      </c>
      <c r="H213" s="1080">
        <v>1630919271.3162274</v>
      </c>
      <c r="I213" s="1081">
        <f t="shared" ref="I213:I220" si="24">+H213+G213</f>
        <v>2203178806.1951656</v>
      </c>
      <c r="J213" s="1080">
        <f t="shared" ref="J213:J220" si="25">D213</f>
        <v>2067389630.29</v>
      </c>
      <c r="K213" s="1081">
        <v>87407920.780000001</v>
      </c>
      <c r="L213" s="1083">
        <f t="shared" ref="L213:L220" si="26">I213-J213-K213</f>
        <v>48381255.125165671</v>
      </c>
    </row>
    <row r="214" spans="1:12">
      <c r="A214" s="1271">
        <v>6300</v>
      </c>
      <c r="B214" s="1272" t="s">
        <v>672</v>
      </c>
      <c r="C214" s="1080">
        <v>332905990.38999999</v>
      </c>
      <c r="D214" s="1080">
        <v>256078632.03999999</v>
      </c>
      <c r="E214" s="1080">
        <f t="shared" si="23"/>
        <v>76827358.349999994</v>
      </c>
      <c r="F214" s="1043"/>
      <c r="G214" s="1081">
        <v>221206358.78539318</v>
      </c>
      <c r="H214" s="1080">
        <v>106562280.00753638</v>
      </c>
      <c r="I214" s="1081">
        <f t="shared" si="24"/>
        <v>327768638.79292953</v>
      </c>
      <c r="J214" s="1080">
        <f t="shared" si="25"/>
        <v>256078632.03999999</v>
      </c>
      <c r="K214" s="1081">
        <v>61914672.560000002</v>
      </c>
      <c r="L214" s="1083">
        <f t="shared" si="26"/>
        <v>9775334.1929295361</v>
      </c>
    </row>
    <row r="215" spans="1:12">
      <c r="A215" s="1271">
        <v>6600</v>
      </c>
      <c r="B215" s="1272" t="s">
        <v>673</v>
      </c>
      <c r="C215" s="1080">
        <v>100168798.17</v>
      </c>
      <c r="D215" s="1080">
        <v>56782110.299999997</v>
      </c>
      <c r="E215" s="1080">
        <f t="shared" si="23"/>
        <v>43386687.870000005</v>
      </c>
      <c r="F215" s="1043"/>
      <c r="G215" s="1081">
        <v>588261481.1380316</v>
      </c>
      <c r="H215" s="1080">
        <v>42454131.277848653</v>
      </c>
      <c r="I215" s="1081">
        <f t="shared" si="24"/>
        <v>630715612.4158802</v>
      </c>
      <c r="J215" s="1080">
        <f t="shared" si="25"/>
        <v>56782110.299999997</v>
      </c>
      <c r="K215" s="1081">
        <v>4086449</v>
      </c>
      <c r="L215" s="1083">
        <f t="shared" si="26"/>
        <v>569847053.11588025</v>
      </c>
    </row>
    <row r="216" spans="1:12">
      <c r="A216" s="1271">
        <v>6900</v>
      </c>
      <c r="B216" s="1272" t="s">
        <v>674</v>
      </c>
      <c r="C216" s="1080">
        <v>251089385.53</v>
      </c>
      <c r="D216" s="1080">
        <v>177933350.28999999</v>
      </c>
      <c r="E216" s="1080">
        <f t="shared" si="23"/>
        <v>73156035.24000001</v>
      </c>
      <c r="F216" s="1043"/>
      <c r="G216" s="1081">
        <v>201085112.54576451</v>
      </c>
      <c r="H216" s="1080">
        <v>57940933.899007343</v>
      </c>
      <c r="I216" s="1081">
        <f>+H216+G216</f>
        <v>259026046.44477186</v>
      </c>
      <c r="J216" s="1080">
        <f t="shared" si="25"/>
        <v>177933350.28999999</v>
      </c>
      <c r="K216" s="1081">
        <v>36956741.299999997</v>
      </c>
      <c r="L216" s="1083">
        <f t="shared" si="26"/>
        <v>44135954.854771867</v>
      </c>
    </row>
    <row r="217" spans="1:12">
      <c r="A217" s="1271">
        <v>7100</v>
      </c>
      <c r="B217" s="1272" t="s">
        <v>675</v>
      </c>
      <c r="C217" s="1080">
        <v>196732237.46000001</v>
      </c>
      <c r="D217" s="1080">
        <v>118424036.09999999</v>
      </c>
      <c r="E217" s="1080">
        <f t="shared" si="23"/>
        <v>78308201.360000014</v>
      </c>
      <c r="F217" s="1043"/>
      <c r="G217" s="1081">
        <v>146756500.20771706</v>
      </c>
      <c r="H217" s="1080">
        <v>54271398.444748238</v>
      </c>
      <c r="I217" s="1081">
        <f t="shared" si="24"/>
        <v>201027898.65246528</v>
      </c>
      <c r="J217" s="1080">
        <f t="shared" si="25"/>
        <v>118424036.09999999</v>
      </c>
      <c r="K217" s="1081">
        <v>59099182.25</v>
      </c>
      <c r="L217" s="1083">
        <f t="shared" si="26"/>
        <v>23504680.30246529</v>
      </c>
    </row>
    <row r="218" spans="1:12">
      <c r="A218" s="1271">
        <v>7300</v>
      </c>
      <c r="B218" s="1272" t="s">
        <v>676</v>
      </c>
      <c r="C218" s="1080">
        <v>7587628242.5</v>
      </c>
      <c r="D218" s="1080">
        <v>7104254328.46</v>
      </c>
      <c r="E218" s="1080">
        <f t="shared" si="23"/>
        <v>483373914.03999996</v>
      </c>
      <c r="F218" s="1043"/>
      <c r="G218" s="1081">
        <v>4079363751.5013151</v>
      </c>
      <c r="H218" s="1080">
        <v>3458751736.4429336</v>
      </c>
      <c r="I218" s="1081">
        <f t="shared" si="24"/>
        <v>7538115487.9442482</v>
      </c>
      <c r="J218" s="1080">
        <f t="shared" si="25"/>
        <v>7104254328.46</v>
      </c>
      <c r="K218" s="1081">
        <v>213578037.87</v>
      </c>
      <c r="L218" s="1083">
        <f t="shared" si="26"/>
        <v>220283121.61424816</v>
      </c>
    </row>
    <row r="219" spans="1:12">
      <c r="A219" s="1271">
        <v>7500</v>
      </c>
      <c r="B219" s="1272" t="s">
        <v>677</v>
      </c>
      <c r="C219" s="1080">
        <v>233444621.74000001</v>
      </c>
      <c r="D219" s="1080">
        <v>176209604.21000001</v>
      </c>
      <c r="E219" s="1080">
        <f t="shared" si="23"/>
        <v>57235017.530000001</v>
      </c>
      <c r="F219" s="1043"/>
      <c r="G219" s="1081">
        <v>64862024.780000038</v>
      </c>
      <c r="H219" s="1043">
        <v>71352653.941699296</v>
      </c>
      <c r="I219" s="1081">
        <f t="shared" si="24"/>
        <v>136214678.72169933</v>
      </c>
      <c r="J219" s="1080">
        <f t="shared" si="25"/>
        <v>176209604.21000001</v>
      </c>
      <c r="K219" s="1081">
        <v>19221764.09</v>
      </c>
      <c r="L219" s="1083">
        <f t="shared" si="26"/>
        <v>-59216689.578300685</v>
      </c>
    </row>
    <row r="220" spans="1:12">
      <c r="A220" s="1271">
        <v>7600</v>
      </c>
      <c r="B220" s="1272" t="s">
        <v>678</v>
      </c>
      <c r="C220" s="1080">
        <v>3034549</v>
      </c>
      <c r="D220" s="1080">
        <v>0</v>
      </c>
      <c r="E220" s="1080">
        <f t="shared" si="23"/>
        <v>3034549</v>
      </c>
      <c r="F220" s="1043"/>
      <c r="G220" s="1081">
        <v>-28734834.349999905</v>
      </c>
      <c r="H220" s="1081">
        <v>3034549</v>
      </c>
      <c r="I220" s="1081">
        <f t="shared" si="24"/>
        <v>-25700285.349999905</v>
      </c>
      <c r="J220" s="1080">
        <f t="shared" si="25"/>
        <v>0</v>
      </c>
      <c r="K220" s="1081">
        <v>3034549</v>
      </c>
      <c r="L220" s="1083">
        <f t="shared" si="26"/>
        <v>-28734834.349999905</v>
      </c>
    </row>
    <row r="221" spans="1:12">
      <c r="A221" s="1271"/>
      <c r="B221" s="1280"/>
      <c r="C221" s="1043"/>
      <c r="D221" s="1080"/>
      <c r="E221" s="1080"/>
      <c r="F221" s="1043"/>
      <c r="G221" s="1081"/>
      <c r="H221" s="1081"/>
      <c r="I221" s="1081"/>
      <c r="J221" s="1081"/>
      <c r="K221" s="1081"/>
      <c r="L221" s="1081"/>
    </row>
    <row r="222" spans="1:12" ht="15.75" thickBot="1">
      <c r="A222" s="1271"/>
      <c r="B222" s="1275" t="s">
        <v>4419</v>
      </c>
      <c r="C222" s="1084">
        <f>SUM(C213:C220)</f>
        <v>11278083110.710001</v>
      </c>
      <c r="D222" s="1084">
        <f>SUM(D213:D220)</f>
        <v>9957071691.6899986</v>
      </c>
      <c r="E222" s="1084">
        <f>SUM(E213:E220)</f>
        <v>1321011419.0200002</v>
      </c>
      <c r="F222" s="1043"/>
      <c r="G222" s="1085">
        <f t="shared" ref="G222:L222" si="27">SUM(G213:G220)</f>
        <v>5845059929.4871597</v>
      </c>
      <c r="H222" s="1085">
        <f t="shared" si="27"/>
        <v>5425286954.3300009</v>
      </c>
      <c r="I222" s="1085">
        <f t="shared" si="27"/>
        <v>11270346883.81716</v>
      </c>
      <c r="J222" s="1085">
        <f t="shared" si="27"/>
        <v>9957071691.6899986</v>
      </c>
      <c r="K222" s="1085">
        <f t="shared" si="27"/>
        <v>485299316.84999996</v>
      </c>
      <c r="L222" s="1085">
        <f t="shared" si="27"/>
        <v>827975875.27716017</v>
      </c>
    </row>
    <row r="223" spans="1:12">
      <c r="A223" s="1271"/>
      <c r="B223" s="1281"/>
      <c r="C223" s="1259"/>
      <c r="D223" s="1259"/>
      <c r="E223" s="1259" t="s">
        <v>0</v>
      </c>
      <c r="F223" s="1043"/>
      <c r="G223" s="1086"/>
      <c r="H223" s="1086"/>
      <c r="I223" s="1086"/>
      <c r="J223" s="1086"/>
      <c r="K223" s="1086"/>
      <c r="L223" s="1086" t="s">
        <v>0</v>
      </c>
    </row>
    <row r="224" spans="1:12">
      <c r="A224" s="1271" t="s">
        <v>679</v>
      </c>
      <c r="B224" s="1282" t="s">
        <v>680</v>
      </c>
      <c r="C224" s="1043">
        <v>152266980</v>
      </c>
      <c r="D224" s="1043">
        <v>69176359.200000003</v>
      </c>
      <c r="E224" s="1080">
        <f>+C224-D224</f>
        <v>83090620.799999997</v>
      </c>
      <c r="F224" s="1043"/>
      <c r="G224" s="1083">
        <v>44398.737900495529</v>
      </c>
      <c r="H224" s="1080">
        <v>148591960.46000001</v>
      </c>
      <c r="I224" s="1081">
        <f>+H224+G224</f>
        <v>148636359.1979005</v>
      </c>
      <c r="J224" s="1080">
        <f>D224</f>
        <v>69176359.200000003</v>
      </c>
      <c r="K224" s="1080">
        <v>79460000</v>
      </c>
      <c r="L224" s="1083">
        <f>I224-J224-K224</f>
        <v>-2.0994991064071655E-3</v>
      </c>
    </row>
    <row r="225" spans="1:12">
      <c r="A225" s="1271" t="s">
        <v>681</v>
      </c>
      <c r="B225" s="1282" t="s">
        <v>682</v>
      </c>
      <c r="C225" s="1043">
        <v>2973379452.96</v>
      </c>
      <c r="D225" s="1043">
        <v>1115415376</v>
      </c>
      <c r="E225" s="1080">
        <f>+C225-D225</f>
        <v>1857964076.96</v>
      </c>
      <c r="F225" s="1043"/>
      <c r="G225" s="1083">
        <v>546392.42462229729</v>
      </c>
      <c r="H225" s="1080">
        <v>2806246384.23</v>
      </c>
      <c r="I225" s="1081">
        <f>+H225+G225</f>
        <v>2806792776.6546221</v>
      </c>
      <c r="J225" s="1080">
        <f>D225</f>
        <v>1115415376</v>
      </c>
      <c r="K225" s="1080">
        <v>1691377400.6500001</v>
      </c>
      <c r="L225" s="1083">
        <f>I225-J225-K225</f>
        <v>4.6219825744628906E-3</v>
      </c>
    </row>
    <row r="226" spans="1:12">
      <c r="A226" s="1271" t="s">
        <v>683</v>
      </c>
      <c r="B226" s="1282" t="s">
        <v>684</v>
      </c>
      <c r="C226" s="1043">
        <v>111673937.8</v>
      </c>
      <c r="D226" s="1043">
        <v>200103312.55000001</v>
      </c>
      <c r="E226" s="1080">
        <f>+C226-D226</f>
        <v>-88429374.750000015</v>
      </c>
      <c r="F226" s="1043"/>
      <c r="G226" s="1083">
        <v>1498787.5950386971</v>
      </c>
      <c r="H226" s="1080">
        <v>216260537.72</v>
      </c>
      <c r="I226" s="1081">
        <f>+H226+G226</f>
        <v>217759325.31503868</v>
      </c>
      <c r="J226" s="1080">
        <f>D226</f>
        <v>200103312.55000001</v>
      </c>
      <c r="K226" s="1080">
        <v>17656012.77</v>
      </c>
      <c r="L226" s="1083">
        <f>I226-J226-K226</f>
        <v>-4.9613304436206818E-3</v>
      </c>
    </row>
    <row r="227" spans="1:12">
      <c r="A227" s="1271" t="s">
        <v>685</v>
      </c>
      <c r="B227" s="1282" t="s">
        <v>686</v>
      </c>
      <c r="C227" s="1043">
        <v>458240723</v>
      </c>
      <c r="D227" s="1043">
        <v>266964704</v>
      </c>
      <c r="E227" s="1080">
        <f>+C227-D227</f>
        <v>191276019</v>
      </c>
      <c r="F227" s="1043"/>
      <c r="G227" s="1083">
        <v>4915208.5075689182</v>
      </c>
      <c r="H227" s="1080">
        <v>390495765.60000002</v>
      </c>
      <c r="I227" s="1081">
        <f>+H227+G227</f>
        <v>395410974.10756892</v>
      </c>
      <c r="J227" s="1080">
        <f>D227</f>
        <v>266964704</v>
      </c>
      <c r="K227" s="1080">
        <v>128446270.11</v>
      </c>
      <c r="L227" s="1083">
        <f>I227-J227-K227</f>
        <v>-2.4310797452926636E-3</v>
      </c>
    </row>
    <row r="228" spans="1:12">
      <c r="A228" s="1271" t="s">
        <v>687</v>
      </c>
      <c r="B228" s="1282" t="s">
        <v>688</v>
      </c>
      <c r="C228" s="1043">
        <v>13177390044.84</v>
      </c>
      <c r="D228" s="1043">
        <v>8857834299.6000004</v>
      </c>
      <c r="E228" s="1043">
        <f>+C228-D228</f>
        <v>4319555745.2399998</v>
      </c>
      <c r="F228" s="1043"/>
      <c r="G228" s="1087">
        <v>-4880862144.1451302</v>
      </c>
      <c r="H228" s="1043">
        <v>12493055638.75</v>
      </c>
      <c r="I228" s="1088">
        <f>+H228+G228</f>
        <v>7612193494.6048698</v>
      </c>
      <c r="J228" s="1043">
        <f>D228</f>
        <v>8857834299.6000004</v>
      </c>
      <c r="K228" s="1043">
        <v>1350780206.6199999</v>
      </c>
      <c r="L228" s="1087">
        <f>I228-J228-K228</f>
        <v>-2596421011.6151304</v>
      </c>
    </row>
    <row r="229" spans="1:12">
      <c r="A229" s="1271"/>
      <c r="B229" s="1282"/>
      <c r="C229" s="1043"/>
      <c r="D229" s="1043"/>
      <c r="E229" s="1259"/>
      <c r="F229" s="1043"/>
      <c r="G229" s="1086"/>
      <c r="H229" s="1086"/>
      <c r="I229" s="1086"/>
      <c r="J229" s="1086"/>
      <c r="K229" s="1086"/>
      <c r="L229" s="1086"/>
    </row>
    <row r="230" spans="1:12" ht="15.75" thickBot="1">
      <c r="A230" s="1271"/>
      <c r="B230" s="1275" t="s">
        <v>4420</v>
      </c>
      <c r="C230" s="1084">
        <f>SUM(C224:C229)</f>
        <v>16872951138.6</v>
      </c>
      <c r="D230" s="1084">
        <f>SUM(D224:D229)</f>
        <v>10509494051.35</v>
      </c>
      <c r="E230" s="1084">
        <f>SUM(E224:E229)</f>
        <v>6363457087.25</v>
      </c>
      <c r="F230" s="1043"/>
      <c r="G230" s="1085">
        <f t="shared" ref="G230:L230" si="28">SUM(G224:G229)</f>
        <v>-4873857356.8800001</v>
      </c>
      <c r="H230" s="1085">
        <f t="shared" si="28"/>
        <v>16054650286.76</v>
      </c>
      <c r="I230" s="1085">
        <f>SUM(I224:I229)</f>
        <v>11180792929.879999</v>
      </c>
      <c r="J230" s="1085">
        <f t="shared" si="28"/>
        <v>10509494051.35</v>
      </c>
      <c r="K230" s="1085">
        <f t="shared" si="28"/>
        <v>3267719890.1499996</v>
      </c>
      <c r="L230" s="1085">
        <f t="shared" si="28"/>
        <v>-2596421011.6200004</v>
      </c>
    </row>
    <row r="231" spans="1:12">
      <c r="A231" s="1271"/>
      <c r="B231" s="1280"/>
      <c r="C231" s="1043"/>
      <c r="D231" s="1043"/>
      <c r="E231" s="1043" t="s">
        <v>0</v>
      </c>
      <c r="F231" s="1043"/>
      <c r="G231" s="1088"/>
      <c r="H231" s="1088"/>
      <c r="I231" s="1086" t="s">
        <v>0</v>
      </c>
      <c r="J231" s="1088"/>
      <c r="K231" s="1088"/>
      <c r="L231" s="1088" t="s">
        <v>0</v>
      </c>
    </row>
    <row r="232" spans="1:12" ht="15.75" thickBot="1">
      <c r="A232" s="1271"/>
      <c r="B232" s="1275" t="s">
        <v>441</v>
      </c>
      <c r="C232" s="1084">
        <f>+C201+C211+C222+C230</f>
        <v>53399163608.979996</v>
      </c>
      <c r="D232" s="1084">
        <f>+D201+D211+D222+D230</f>
        <v>28941516265.970001</v>
      </c>
      <c r="E232" s="1084">
        <f>+E201+E211+E222+E230</f>
        <v>24457647343.010002</v>
      </c>
      <c r="F232" s="1043"/>
      <c r="G232" s="1085">
        <f t="shared" ref="G232:L232" si="29">+G201+G211+G222+G230</f>
        <v>16238297879.207157</v>
      </c>
      <c r="H232" s="1085">
        <f t="shared" si="29"/>
        <v>32015012466.450005</v>
      </c>
      <c r="I232" s="1085">
        <f t="shared" si="29"/>
        <v>48253310345.657158</v>
      </c>
      <c r="J232" s="1085">
        <f t="shared" si="29"/>
        <v>28941516265.970001</v>
      </c>
      <c r="K232" s="1085">
        <f t="shared" si="29"/>
        <v>5089825973.1999998</v>
      </c>
      <c r="L232" s="1085">
        <f t="shared" si="29"/>
        <v>14221968106.48716</v>
      </c>
    </row>
    <row r="233" spans="1:12">
      <c r="A233" s="1271"/>
      <c r="B233" s="1272"/>
      <c r="C233" s="1080" t="s">
        <v>0</v>
      </c>
      <c r="D233" s="1080" t="s">
        <v>0</v>
      </c>
      <c r="E233" s="1080" t="s">
        <v>0</v>
      </c>
      <c r="F233" s="1080"/>
      <c r="G233" s="1081" t="s">
        <v>0</v>
      </c>
      <c r="H233" s="1081" t="s">
        <v>0</v>
      </c>
      <c r="I233" s="1081"/>
      <c r="J233" s="1081" t="s">
        <v>0</v>
      </c>
      <c r="K233" s="1081" t="s">
        <v>0</v>
      </c>
      <c r="L233" s="1081" t="s">
        <v>0</v>
      </c>
    </row>
    <row r="234" spans="1:12">
      <c r="A234" s="1271"/>
      <c r="B234" s="1283" t="s">
        <v>0</v>
      </c>
      <c r="C234" s="1080"/>
      <c r="D234" s="1080"/>
      <c r="E234" s="1080"/>
      <c r="F234" s="1080"/>
      <c r="G234" s="1081"/>
      <c r="H234" s="1081" t="s">
        <v>0</v>
      </c>
      <c r="I234" s="1284" t="s">
        <v>689</v>
      </c>
      <c r="J234" s="1081"/>
      <c r="K234" s="1080"/>
      <c r="L234" s="1285">
        <f>+L232</f>
        <v>14221968106.48716</v>
      </c>
    </row>
    <row r="235" spans="1:12">
      <c r="A235" s="1271"/>
      <c r="B235" s="1272"/>
      <c r="C235" s="1080"/>
      <c r="D235" s="1080"/>
      <c r="E235" s="1080" t="s">
        <v>0</v>
      </c>
      <c r="F235" s="1080" t="s">
        <v>0</v>
      </c>
      <c r="G235" s="1081"/>
      <c r="H235" s="1081" t="s">
        <v>0</v>
      </c>
      <c r="I235" s="1284"/>
      <c r="J235" s="1081" t="s">
        <v>0</v>
      </c>
      <c r="K235" s="1285"/>
      <c r="L235" s="1081" t="s">
        <v>0</v>
      </c>
    </row>
    <row r="236" spans="1:12">
      <c r="A236" s="1286"/>
      <c r="B236" s="1272"/>
      <c r="C236" s="1080"/>
      <c r="D236" s="1080"/>
      <c r="E236" s="1080" t="s">
        <v>0</v>
      </c>
      <c r="F236" s="1080"/>
      <c r="G236" s="1081"/>
      <c r="H236" s="1081"/>
      <c r="I236" s="1284" t="s">
        <v>4421</v>
      </c>
      <c r="J236" s="1081"/>
      <c r="K236" s="1285"/>
      <c r="L236" s="1285">
        <f>+K232</f>
        <v>5089825973.1999998</v>
      </c>
    </row>
    <row r="237" spans="1:12">
      <c r="A237" s="1287" t="s">
        <v>0</v>
      </c>
      <c r="B237" s="1272"/>
      <c r="C237" s="1080"/>
      <c r="D237" s="1080"/>
      <c r="E237" s="1080"/>
      <c r="F237" s="1080"/>
      <c r="G237" s="1081"/>
      <c r="H237" s="1081"/>
      <c r="I237" s="1284"/>
      <c r="J237" s="1081"/>
      <c r="K237" s="1081"/>
      <c r="L237" s="1285"/>
    </row>
    <row r="238" spans="1:12">
      <c r="A238" s="1287" t="s">
        <v>0</v>
      </c>
      <c r="B238" s="1272" t="s">
        <v>0</v>
      </c>
      <c r="C238" s="1080"/>
      <c r="D238" s="1080"/>
      <c r="E238" s="1080"/>
      <c r="F238" s="1080"/>
      <c r="G238" s="1081"/>
      <c r="H238" s="1081"/>
      <c r="I238" s="1284" t="s">
        <v>4422</v>
      </c>
      <c r="J238" s="1081"/>
      <c r="K238" s="1081"/>
      <c r="L238" s="1086">
        <f>+L234+L236</f>
        <v>19311794079.68716</v>
      </c>
    </row>
    <row r="239" spans="1:12">
      <c r="A239" s="1271"/>
      <c r="B239" s="1272"/>
      <c r="C239" s="1272"/>
      <c r="D239" s="1272"/>
      <c r="E239" s="1272"/>
      <c r="F239" s="1272"/>
      <c r="G239" s="1272"/>
      <c r="H239" s="1272"/>
      <c r="I239" s="1080"/>
      <c r="J239" s="1080"/>
      <c r="K239" s="1080"/>
      <c r="L239" s="1272"/>
    </row>
    <row r="240" spans="1:12">
      <c r="A240" s="1271"/>
      <c r="B240" s="1272"/>
      <c r="C240" s="1272"/>
      <c r="D240" s="1272"/>
      <c r="E240" s="1272"/>
      <c r="F240" s="1272"/>
      <c r="G240" s="1272"/>
      <c r="H240" s="1272"/>
      <c r="I240" s="1080"/>
      <c r="J240" s="1080"/>
      <c r="K240" s="1080"/>
      <c r="L240" s="1272"/>
    </row>
    <row r="241" spans="1:12">
      <c r="A241" s="1271"/>
      <c r="B241" s="1272"/>
      <c r="C241" s="1272"/>
      <c r="D241" s="1272"/>
      <c r="E241" s="1272"/>
      <c r="F241" s="1272"/>
      <c r="G241" s="1272"/>
      <c r="H241" s="1272"/>
      <c r="I241" s="1080"/>
      <c r="J241" s="1080"/>
      <c r="K241" s="1080"/>
      <c r="L241" s="1272"/>
    </row>
    <row r="242" spans="1:12">
      <c r="A242" s="1271"/>
      <c r="B242" s="1272"/>
      <c r="C242" s="1272"/>
      <c r="D242" s="1272"/>
      <c r="E242" s="1272"/>
      <c r="F242" s="1272"/>
      <c r="G242" s="1272"/>
      <c r="H242" s="1272"/>
      <c r="I242" s="1080"/>
      <c r="J242" s="1080"/>
      <c r="K242" s="1080"/>
      <c r="L242" s="1272"/>
    </row>
    <row r="243" spans="1:12">
      <c r="A243" s="1271"/>
      <c r="B243" s="1272"/>
      <c r="C243" s="1272"/>
      <c r="D243" s="1272"/>
      <c r="E243" s="1272"/>
      <c r="F243" s="1272"/>
      <c r="G243" s="1272"/>
      <c r="H243" s="1272"/>
      <c r="I243" s="1080"/>
      <c r="J243" s="1080"/>
      <c r="K243" s="1080"/>
      <c r="L243" s="1272"/>
    </row>
    <row r="244" spans="1:12">
      <c r="A244" s="1271"/>
      <c r="B244" s="1272"/>
      <c r="C244" s="1272"/>
      <c r="D244" s="1272"/>
      <c r="E244" s="1272"/>
      <c r="F244" s="1272"/>
      <c r="G244" s="1272"/>
      <c r="H244" s="1272"/>
      <c r="I244" s="1080"/>
      <c r="J244" s="1080"/>
      <c r="K244" s="1080"/>
      <c r="L244" s="1272"/>
    </row>
    <row r="245" spans="1:12">
      <c r="A245" s="1271"/>
      <c r="B245" s="1272"/>
      <c r="C245" s="1272"/>
      <c r="D245" s="1272"/>
      <c r="E245" s="1272"/>
      <c r="F245" s="1272"/>
      <c r="G245" s="1272"/>
      <c r="H245" s="1272"/>
      <c r="I245" s="1080"/>
      <c r="J245" s="1080"/>
      <c r="K245" s="1080"/>
      <c r="L245" s="1272"/>
    </row>
    <row r="246" spans="1:12">
      <c r="A246" s="1271"/>
      <c r="B246" s="1272"/>
      <c r="C246" s="1272"/>
      <c r="D246" s="1272"/>
      <c r="E246" s="1272"/>
      <c r="F246" s="1272"/>
      <c r="G246" s="1272"/>
      <c r="H246" s="1272"/>
      <c r="I246" s="1080"/>
      <c r="J246" s="1080"/>
      <c r="K246" s="1080"/>
      <c r="L246" s="1272"/>
    </row>
  </sheetData>
  <mergeCells count="2">
    <mergeCell ref="A2:F2"/>
    <mergeCell ref="G2:L2"/>
  </mergeCells>
  <pageMargins left="0.62992125984251968" right="0.19685039370078741" top="1.299212598425197" bottom="0.78740157480314965" header="0.27559055118110237" footer="0.39370078740157483"/>
  <pageSetup scale="50" firstPageNumber="0" orientation="landscape" r:id="rId1"/>
  <headerFooter>
    <oddHeader>&amp;C&amp;"Arial Negrita,Normal"UNIVERSIDAD DE COSTA RICA
VICERRECTORÍA DE ADMINISTRACIÓN
OFICINA DE ADMINISTRACIÓN FINANCIERA
ESTADO GENERAL POR UNIDAD
PROYECTOS DEL VÍNCULO EXTERNO
FONDOS RESTRINGIDOS
Al 31 DE DICIEMBRE DE 2018
(Expresado en colones)</oddHeader>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4" zoomScale="90" zoomScaleNormal="90" zoomScalePageLayoutView="90" workbookViewId="0">
      <selection activeCell="J37" sqref="J37:J38"/>
    </sheetView>
  </sheetViews>
  <sheetFormatPr baseColWidth="10" defaultColWidth="9.140625" defaultRowHeight="12.75"/>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firstPageNumber="0"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P27" sqref="P27"/>
    </sheetView>
  </sheetViews>
  <sheetFormatPr baseColWidth="10" defaultColWidth="9.140625" defaultRowHeight="12.75"/>
  <cols>
    <col min="1" max="1025" width="10.71093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47"/>
  <sheetViews>
    <sheetView topLeftCell="A28" zoomScale="90" zoomScaleNormal="90" zoomScalePageLayoutView="90" workbookViewId="0">
      <selection activeCell="A44" sqref="A44"/>
    </sheetView>
  </sheetViews>
  <sheetFormatPr baseColWidth="10" defaultRowHeight="15"/>
  <cols>
    <col min="1" max="5" width="11.42578125" style="1095"/>
    <col min="6" max="6" width="2.140625" style="1095" bestFit="1" customWidth="1"/>
    <col min="7" max="7" width="18.5703125" style="1095" bestFit="1" customWidth="1"/>
    <col min="8" max="8" width="10" style="1095" customWidth="1"/>
    <col min="9" max="261" width="11.42578125" style="1095"/>
    <col min="262" max="262" width="2.140625" style="1095" bestFit="1" customWidth="1"/>
    <col min="263" max="263" width="18.5703125" style="1095" bestFit="1" customWidth="1"/>
    <col min="264" max="264" width="10" style="1095" customWidth="1"/>
    <col min="265" max="517" width="11.42578125" style="1095"/>
    <col min="518" max="518" width="2.140625" style="1095" bestFit="1" customWidth="1"/>
    <col min="519" max="519" width="18.5703125" style="1095" bestFit="1" customWidth="1"/>
    <col min="520" max="520" width="10" style="1095" customWidth="1"/>
    <col min="521" max="773" width="11.42578125" style="1095"/>
    <col min="774" max="774" width="2.140625" style="1095" bestFit="1" customWidth="1"/>
    <col min="775" max="775" width="18.5703125" style="1095" bestFit="1" customWidth="1"/>
    <col min="776" max="776" width="10" style="1095" customWidth="1"/>
    <col min="777" max="1029" width="11.42578125" style="1095"/>
    <col min="1030" max="1030" width="2.140625" style="1095" bestFit="1" customWidth="1"/>
    <col min="1031" max="1031" width="18.5703125" style="1095" bestFit="1" customWidth="1"/>
    <col min="1032" max="1032" width="10" style="1095" customWidth="1"/>
    <col min="1033" max="1285" width="11.42578125" style="1095"/>
    <col min="1286" max="1286" width="2.140625" style="1095" bestFit="1" customWidth="1"/>
    <col min="1287" max="1287" width="18.5703125" style="1095" bestFit="1" customWidth="1"/>
    <col min="1288" max="1288" width="10" style="1095" customWidth="1"/>
    <col min="1289" max="1541" width="11.42578125" style="1095"/>
    <col min="1542" max="1542" width="2.140625" style="1095" bestFit="1" customWidth="1"/>
    <col min="1543" max="1543" width="18.5703125" style="1095" bestFit="1" customWidth="1"/>
    <col min="1544" max="1544" width="10" style="1095" customWidth="1"/>
    <col min="1545" max="1797" width="11.42578125" style="1095"/>
    <col min="1798" max="1798" width="2.140625" style="1095" bestFit="1" customWidth="1"/>
    <col min="1799" max="1799" width="18.5703125" style="1095" bestFit="1" customWidth="1"/>
    <col min="1800" max="1800" width="10" style="1095" customWidth="1"/>
    <col min="1801" max="2053" width="11.42578125" style="1095"/>
    <col min="2054" max="2054" width="2.140625" style="1095" bestFit="1" customWidth="1"/>
    <col min="2055" max="2055" width="18.5703125" style="1095" bestFit="1" customWidth="1"/>
    <col min="2056" max="2056" width="10" style="1095" customWidth="1"/>
    <col min="2057" max="2309" width="11.42578125" style="1095"/>
    <col min="2310" max="2310" width="2.140625" style="1095" bestFit="1" customWidth="1"/>
    <col min="2311" max="2311" width="18.5703125" style="1095" bestFit="1" customWidth="1"/>
    <col min="2312" max="2312" width="10" style="1095" customWidth="1"/>
    <col min="2313" max="2565" width="11.42578125" style="1095"/>
    <col min="2566" max="2566" width="2.140625" style="1095" bestFit="1" customWidth="1"/>
    <col min="2567" max="2567" width="18.5703125" style="1095" bestFit="1" customWidth="1"/>
    <col min="2568" max="2568" width="10" style="1095" customWidth="1"/>
    <col min="2569" max="2821" width="11.42578125" style="1095"/>
    <col min="2822" max="2822" width="2.140625" style="1095" bestFit="1" customWidth="1"/>
    <col min="2823" max="2823" width="18.5703125" style="1095" bestFit="1" customWidth="1"/>
    <col min="2824" max="2824" width="10" style="1095" customWidth="1"/>
    <col min="2825" max="3077" width="11.42578125" style="1095"/>
    <col min="3078" max="3078" width="2.140625" style="1095" bestFit="1" customWidth="1"/>
    <col min="3079" max="3079" width="18.5703125" style="1095" bestFit="1" customWidth="1"/>
    <col min="3080" max="3080" width="10" style="1095" customWidth="1"/>
    <col min="3081" max="3333" width="11.42578125" style="1095"/>
    <col min="3334" max="3334" width="2.140625" style="1095" bestFit="1" customWidth="1"/>
    <col min="3335" max="3335" width="18.5703125" style="1095" bestFit="1" customWidth="1"/>
    <col min="3336" max="3336" width="10" style="1095" customWidth="1"/>
    <col min="3337" max="3589" width="11.42578125" style="1095"/>
    <col min="3590" max="3590" width="2.140625" style="1095" bestFit="1" customWidth="1"/>
    <col min="3591" max="3591" width="18.5703125" style="1095" bestFit="1" customWidth="1"/>
    <col min="3592" max="3592" width="10" style="1095" customWidth="1"/>
    <col min="3593" max="3845" width="11.42578125" style="1095"/>
    <col min="3846" max="3846" width="2.140625" style="1095" bestFit="1" customWidth="1"/>
    <col min="3847" max="3847" width="18.5703125" style="1095" bestFit="1" customWidth="1"/>
    <col min="3848" max="3848" width="10" style="1095" customWidth="1"/>
    <col min="3849" max="4101" width="11.42578125" style="1095"/>
    <col min="4102" max="4102" width="2.140625" style="1095" bestFit="1" customWidth="1"/>
    <col min="4103" max="4103" width="18.5703125" style="1095" bestFit="1" customWidth="1"/>
    <col min="4104" max="4104" width="10" style="1095" customWidth="1"/>
    <col min="4105" max="4357" width="11.42578125" style="1095"/>
    <col min="4358" max="4358" width="2.140625" style="1095" bestFit="1" customWidth="1"/>
    <col min="4359" max="4359" width="18.5703125" style="1095" bestFit="1" customWidth="1"/>
    <col min="4360" max="4360" width="10" style="1095" customWidth="1"/>
    <col min="4361" max="4613" width="11.42578125" style="1095"/>
    <col min="4614" max="4614" width="2.140625" style="1095" bestFit="1" customWidth="1"/>
    <col min="4615" max="4615" width="18.5703125" style="1095" bestFit="1" customWidth="1"/>
    <col min="4616" max="4616" width="10" style="1095" customWidth="1"/>
    <col min="4617" max="4869" width="11.42578125" style="1095"/>
    <col min="4870" max="4870" width="2.140625" style="1095" bestFit="1" customWidth="1"/>
    <col min="4871" max="4871" width="18.5703125" style="1095" bestFit="1" customWidth="1"/>
    <col min="4872" max="4872" width="10" style="1095" customWidth="1"/>
    <col min="4873" max="5125" width="11.42578125" style="1095"/>
    <col min="5126" max="5126" width="2.140625" style="1095" bestFit="1" customWidth="1"/>
    <col min="5127" max="5127" width="18.5703125" style="1095" bestFit="1" customWidth="1"/>
    <col min="5128" max="5128" width="10" style="1095" customWidth="1"/>
    <col min="5129" max="5381" width="11.42578125" style="1095"/>
    <col min="5382" max="5382" width="2.140625" style="1095" bestFit="1" customWidth="1"/>
    <col min="5383" max="5383" width="18.5703125" style="1095" bestFit="1" customWidth="1"/>
    <col min="5384" max="5384" width="10" style="1095" customWidth="1"/>
    <col min="5385" max="5637" width="11.42578125" style="1095"/>
    <col min="5638" max="5638" width="2.140625" style="1095" bestFit="1" customWidth="1"/>
    <col min="5639" max="5639" width="18.5703125" style="1095" bestFit="1" customWidth="1"/>
    <col min="5640" max="5640" width="10" style="1095" customWidth="1"/>
    <col min="5641" max="5893" width="11.42578125" style="1095"/>
    <col min="5894" max="5894" width="2.140625" style="1095" bestFit="1" customWidth="1"/>
    <col min="5895" max="5895" width="18.5703125" style="1095" bestFit="1" customWidth="1"/>
    <col min="5896" max="5896" width="10" style="1095" customWidth="1"/>
    <col min="5897" max="6149" width="11.42578125" style="1095"/>
    <col min="6150" max="6150" width="2.140625" style="1095" bestFit="1" customWidth="1"/>
    <col min="6151" max="6151" width="18.5703125" style="1095" bestFit="1" customWidth="1"/>
    <col min="6152" max="6152" width="10" style="1095" customWidth="1"/>
    <col min="6153" max="6405" width="11.42578125" style="1095"/>
    <col min="6406" max="6406" width="2.140625" style="1095" bestFit="1" customWidth="1"/>
    <col min="6407" max="6407" width="18.5703125" style="1095" bestFit="1" customWidth="1"/>
    <col min="6408" max="6408" width="10" style="1095" customWidth="1"/>
    <col min="6409" max="6661" width="11.42578125" style="1095"/>
    <col min="6662" max="6662" width="2.140625" style="1095" bestFit="1" customWidth="1"/>
    <col min="6663" max="6663" width="18.5703125" style="1095" bestFit="1" customWidth="1"/>
    <col min="6664" max="6664" width="10" style="1095" customWidth="1"/>
    <col min="6665" max="6917" width="11.42578125" style="1095"/>
    <col min="6918" max="6918" width="2.140625" style="1095" bestFit="1" customWidth="1"/>
    <col min="6919" max="6919" width="18.5703125" style="1095" bestFit="1" customWidth="1"/>
    <col min="6920" max="6920" width="10" style="1095" customWidth="1"/>
    <col min="6921" max="7173" width="11.42578125" style="1095"/>
    <col min="7174" max="7174" width="2.140625" style="1095" bestFit="1" customWidth="1"/>
    <col min="7175" max="7175" width="18.5703125" style="1095" bestFit="1" customWidth="1"/>
    <col min="7176" max="7176" width="10" style="1095" customWidth="1"/>
    <col min="7177" max="7429" width="11.42578125" style="1095"/>
    <col min="7430" max="7430" width="2.140625" style="1095" bestFit="1" customWidth="1"/>
    <col min="7431" max="7431" width="18.5703125" style="1095" bestFit="1" customWidth="1"/>
    <col min="7432" max="7432" width="10" style="1095" customWidth="1"/>
    <col min="7433" max="7685" width="11.42578125" style="1095"/>
    <col min="7686" max="7686" width="2.140625" style="1095" bestFit="1" customWidth="1"/>
    <col min="7687" max="7687" width="18.5703125" style="1095" bestFit="1" customWidth="1"/>
    <col min="7688" max="7688" width="10" style="1095" customWidth="1"/>
    <col min="7689" max="7941" width="11.42578125" style="1095"/>
    <col min="7942" max="7942" width="2.140625" style="1095" bestFit="1" customWidth="1"/>
    <col min="7943" max="7943" width="18.5703125" style="1095" bestFit="1" customWidth="1"/>
    <col min="7944" max="7944" width="10" style="1095" customWidth="1"/>
    <col min="7945" max="8197" width="11.42578125" style="1095"/>
    <col min="8198" max="8198" width="2.140625" style="1095" bestFit="1" customWidth="1"/>
    <col min="8199" max="8199" width="18.5703125" style="1095" bestFit="1" customWidth="1"/>
    <col min="8200" max="8200" width="10" style="1095" customWidth="1"/>
    <col min="8201" max="8453" width="11.42578125" style="1095"/>
    <col min="8454" max="8454" width="2.140625" style="1095" bestFit="1" customWidth="1"/>
    <col min="8455" max="8455" width="18.5703125" style="1095" bestFit="1" customWidth="1"/>
    <col min="8456" max="8456" width="10" style="1095" customWidth="1"/>
    <col min="8457" max="8709" width="11.42578125" style="1095"/>
    <col min="8710" max="8710" width="2.140625" style="1095" bestFit="1" customWidth="1"/>
    <col min="8711" max="8711" width="18.5703125" style="1095" bestFit="1" customWidth="1"/>
    <col min="8712" max="8712" width="10" style="1095" customWidth="1"/>
    <col min="8713" max="8965" width="11.42578125" style="1095"/>
    <col min="8966" max="8966" width="2.140625" style="1095" bestFit="1" customWidth="1"/>
    <col min="8967" max="8967" width="18.5703125" style="1095" bestFit="1" customWidth="1"/>
    <col min="8968" max="8968" width="10" style="1095" customWidth="1"/>
    <col min="8969" max="9221" width="11.42578125" style="1095"/>
    <col min="9222" max="9222" width="2.140625" style="1095" bestFit="1" customWidth="1"/>
    <col min="9223" max="9223" width="18.5703125" style="1095" bestFit="1" customWidth="1"/>
    <col min="9224" max="9224" width="10" style="1095" customWidth="1"/>
    <col min="9225" max="9477" width="11.42578125" style="1095"/>
    <col min="9478" max="9478" width="2.140625" style="1095" bestFit="1" customWidth="1"/>
    <col min="9479" max="9479" width="18.5703125" style="1095" bestFit="1" customWidth="1"/>
    <col min="9480" max="9480" width="10" style="1095" customWidth="1"/>
    <col min="9481" max="9733" width="11.42578125" style="1095"/>
    <col min="9734" max="9734" width="2.140625" style="1095" bestFit="1" customWidth="1"/>
    <col min="9735" max="9735" width="18.5703125" style="1095" bestFit="1" customWidth="1"/>
    <col min="9736" max="9736" width="10" style="1095" customWidth="1"/>
    <col min="9737" max="9989" width="11.42578125" style="1095"/>
    <col min="9990" max="9990" width="2.140625" style="1095" bestFit="1" customWidth="1"/>
    <col min="9991" max="9991" width="18.5703125" style="1095" bestFit="1" customWidth="1"/>
    <col min="9992" max="9992" width="10" style="1095" customWidth="1"/>
    <col min="9993" max="10245" width="11.42578125" style="1095"/>
    <col min="10246" max="10246" width="2.140625" style="1095" bestFit="1" customWidth="1"/>
    <col min="10247" max="10247" width="18.5703125" style="1095" bestFit="1" customWidth="1"/>
    <col min="10248" max="10248" width="10" style="1095" customWidth="1"/>
    <col min="10249" max="10501" width="11.42578125" style="1095"/>
    <col min="10502" max="10502" width="2.140625" style="1095" bestFit="1" customWidth="1"/>
    <col min="10503" max="10503" width="18.5703125" style="1095" bestFit="1" customWidth="1"/>
    <col min="10504" max="10504" width="10" style="1095" customWidth="1"/>
    <col min="10505" max="10757" width="11.42578125" style="1095"/>
    <col min="10758" max="10758" width="2.140625" style="1095" bestFit="1" customWidth="1"/>
    <col min="10759" max="10759" width="18.5703125" style="1095" bestFit="1" customWidth="1"/>
    <col min="10760" max="10760" width="10" style="1095" customWidth="1"/>
    <col min="10761" max="11013" width="11.42578125" style="1095"/>
    <col min="11014" max="11014" width="2.140625" style="1095" bestFit="1" customWidth="1"/>
    <col min="11015" max="11015" width="18.5703125" style="1095" bestFit="1" customWidth="1"/>
    <col min="11016" max="11016" width="10" style="1095" customWidth="1"/>
    <col min="11017" max="11269" width="11.42578125" style="1095"/>
    <col min="11270" max="11270" width="2.140625" style="1095" bestFit="1" customWidth="1"/>
    <col min="11271" max="11271" width="18.5703125" style="1095" bestFit="1" customWidth="1"/>
    <col min="11272" max="11272" width="10" style="1095" customWidth="1"/>
    <col min="11273" max="11525" width="11.42578125" style="1095"/>
    <col min="11526" max="11526" width="2.140625" style="1095" bestFit="1" customWidth="1"/>
    <col min="11527" max="11527" width="18.5703125" style="1095" bestFit="1" customWidth="1"/>
    <col min="11528" max="11528" width="10" style="1095" customWidth="1"/>
    <col min="11529" max="11781" width="11.42578125" style="1095"/>
    <col min="11782" max="11782" width="2.140625" style="1095" bestFit="1" customWidth="1"/>
    <col min="11783" max="11783" width="18.5703125" style="1095" bestFit="1" customWidth="1"/>
    <col min="11784" max="11784" width="10" style="1095" customWidth="1"/>
    <col min="11785" max="12037" width="11.42578125" style="1095"/>
    <col min="12038" max="12038" width="2.140625" style="1095" bestFit="1" customWidth="1"/>
    <col min="12039" max="12039" width="18.5703125" style="1095" bestFit="1" customWidth="1"/>
    <col min="12040" max="12040" width="10" style="1095" customWidth="1"/>
    <col min="12041" max="12293" width="11.42578125" style="1095"/>
    <col min="12294" max="12294" width="2.140625" style="1095" bestFit="1" customWidth="1"/>
    <col min="12295" max="12295" width="18.5703125" style="1095" bestFit="1" customWidth="1"/>
    <col min="12296" max="12296" width="10" style="1095" customWidth="1"/>
    <col min="12297" max="12549" width="11.42578125" style="1095"/>
    <col min="12550" max="12550" width="2.140625" style="1095" bestFit="1" customWidth="1"/>
    <col min="12551" max="12551" width="18.5703125" style="1095" bestFit="1" customWidth="1"/>
    <col min="12552" max="12552" width="10" style="1095" customWidth="1"/>
    <col min="12553" max="12805" width="11.42578125" style="1095"/>
    <col min="12806" max="12806" width="2.140625" style="1095" bestFit="1" customWidth="1"/>
    <col min="12807" max="12807" width="18.5703125" style="1095" bestFit="1" customWidth="1"/>
    <col min="12808" max="12808" width="10" style="1095" customWidth="1"/>
    <col min="12809" max="13061" width="11.42578125" style="1095"/>
    <col min="13062" max="13062" width="2.140625" style="1095" bestFit="1" customWidth="1"/>
    <col min="13063" max="13063" width="18.5703125" style="1095" bestFit="1" customWidth="1"/>
    <col min="13064" max="13064" width="10" style="1095" customWidth="1"/>
    <col min="13065" max="13317" width="11.42578125" style="1095"/>
    <col min="13318" max="13318" width="2.140625" style="1095" bestFit="1" customWidth="1"/>
    <col min="13319" max="13319" width="18.5703125" style="1095" bestFit="1" customWidth="1"/>
    <col min="13320" max="13320" width="10" style="1095" customWidth="1"/>
    <col min="13321" max="13573" width="11.42578125" style="1095"/>
    <col min="13574" max="13574" width="2.140625" style="1095" bestFit="1" customWidth="1"/>
    <col min="13575" max="13575" width="18.5703125" style="1095" bestFit="1" customWidth="1"/>
    <col min="13576" max="13576" width="10" style="1095" customWidth="1"/>
    <col min="13577" max="13829" width="11.42578125" style="1095"/>
    <col min="13830" max="13830" width="2.140625" style="1095" bestFit="1" customWidth="1"/>
    <col min="13831" max="13831" width="18.5703125" style="1095" bestFit="1" customWidth="1"/>
    <col min="13832" max="13832" width="10" style="1095" customWidth="1"/>
    <col min="13833" max="14085" width="11.42578125" style="1095"/>
    <col min="14086" max="14086" width="2.140625" style="1095" bestFit="1" customWidth="1"/>
    <col min="14087" max="14087" width="18.5703125" style="1095" bestFit="1" customWidth="1"/>
    <col min="14088" max="14088" width="10" style="1095" customWidth="1"/>
    <col min="14089" max="14341" width="11.42578125" style="1095"/>
    <col min="14342" max="14342" width="2.140625" style="1095" bestFit="1" customWidth="1"/>
    <col min="14343" max="14343" width="18.5703125" style="1095" bestFit="1" customWidth="1"/>
    <col min="14344" max="14344" width="10" style="1095" customWidth="1"/>
    <col min="14345" max="14597" width="11.42578125" style="1095"/>
    <col min="14598" max="14598" width="2.140625" style="1095" bestFit="1" customWidth="1"/>
    <col min="14599" max="14599" width="18.5703125" style="1095" bestFit="1" customWidth="1"/>
    <col min="14600" max="14600" width="10" style="1095" customWidth="1"/>
    <col min="14601" max="14853" width="11.42578125" style="1095"/>
    <col min="14854" max="14854" width="2.140625" style="1095" bestFit="1" customWidth="1"/>
    <col min="14855" max="14855" width="18.5703125" style="1095" bestFit="1" customWidth="1"/>
    <col min="14856" max="14856" width="10" style="1095" customWidth="1"/>
    <col min="14857" max="15109" width="11.42578125" style="1095"/>
    <col min="15110" max="15110" width="2.140625" style="1095" bestFit="1" customWidth="1"/>
    <col min="15111" max="15111" width="18.5703125" style="1095" bestFit="1" customWidth="1"/>
    <col min="15112" max="15112" width="10" style="1095" customWidth="1"/>
    <col min="15113" max="15365" width="11.42578125" style="1095"/>
    <col min="15366" max="15366" width="2.140625" style="1095" bestFit="1" customWidth="1"/>
    <col min="15367" max="15367" width="18.5703125" style="1095" bestFit="1" customWidth="1"/>
    <col min="15368" max="15368" width="10" style="1095" customWidth="1"/>
    <col min="15369" max="15621" width="11.42578125" style="1095"/>
    <col min="15622" max="15622" width="2.140625" style="1095" bestFit="1" customWidth="1"/>
    <col min="15623" max="15623" width="18.5703125" style="1095" bestFit="1" customWidth="1"/>
    <col min="15624" max="15624" width="10" style="1095" customWidth="1"/>
    <col min="15625" max="15877" width="11.42578125" style="1095"/>
    <col min="15878" max="15878" width="2.140625" style="1095" bestFit="1" customWidth="1"/>
    <col min="15879" max="15879" width="18.5703125" style="1095" bestFit="1" customWidth="1"/>
    <col min="15880" max="15880" width="10" style="1095" customWidth="1"/>
    <col min="15881" max="16133" width="11.42578125" style="1095"/>
    <col min="16134" max="16134" width="2.140625" style="1095" bestFit="1" customWidth="1"/>
    <col min="16135" max="16135" width="18.5703125" style="1095" bestFit="1" customWidth="1"/>
    <col min="16136" max="16136" width="10" style="1095" customWidth="1"/>
    <col min="16137" max="16384" width="11.42578125" style="1095"/>
  </cols>
  <sheetData>
    <row r="1" spans="1:8" ht="16.5">
      <c r="A1" s="1826" t="s">
        <v>98</v>
      </c>
      <c r="B1" s="1826"/>
      <c r="C1" s="1826"/>
      <c r="D1" s="1826"/>
      <c r="E1" s="1826"/>
      <c r="F1" s="1826"/>
      <c r="G1" s="1826"/>
      <c r="H1" s="1826"/>
    </row>
    <row r="2" spans="1:8" ht="16.5">
      <c r="A2" s="1826" t="s">
        <v>8465</v>
      </c>
      <c r="B2" s="1826"/>
      <c r="C2" s="1826"/>
      <c r="D2" s="1826"/>
      <c r="E2" s="1826"/>
      <c r="F2" s="1826"/>
      <c r="G2" s="1826"/>
      <c r="H2" s="1826"/>
    </row>
    <row r="3" spans="1:8" ht="16.5">
      <c r="A3" s="1826" t="s">
        <v>3905</v>
      </c>
      <c r="B3" s="1826"/>
      <c r="C3" s="1826"/>
      <c r="D3" s="1826"/>
      <c r="E3" s="1826"/>
      <c r="F3" s="1826"/>
      <c r="G3" s="1826"/>
      <c r="H3" s="1826"/>
    </row>
    <row r="4" spans="1:8">
      <c r="A4" s="1029"/>
      <c r="B4" s="1029"/>
      <c r="C4" s="1030"/>
      <c r="D4" s="1030"/>
      <c r="E4" s="1030"/>
      <c r="F4" s="1031"/>
      <c r="G4" s="1032"/>
      <c r="H4" s="1033"/>
    </row>
    <row r="5" spans="1:8">
      <c r="A5" s="1821" t="s">
        <v>517</v>
      </c>
      <c r="B5" s="1821"/>
      <c r="C5" s="1821"/>
      <c r="D5" s="1821"/>
      <c r="E5" s="1821"/>
      <c r="F5" s="1821"/>
      <c r="G5" s="1821"/>
      <c r="H5" s="1821"/>
    </row>
    <row r="6" spans="1:8">
      <c r="A6" s="1091"/>
      <c r="B6" s="1091"/>
      <c r="C6" s="1091"/>
      <c r="D6" s="1091"/>
      <c r="E6" s="1091"/>
      <c r="F6" s="1091"/>
      <c r="G6" s="1091"/>
      <c r="H6" s="1035"/>
    </row>
    <row r="7" spans="1:8">
      <c r="A7" s="1029"/>
      <c r="B7" s="1029"/>
      <c r="C7" s="1030"/>
      <c r="D7" s="1030"/>
      <c r="E7" s="1030"/>
      <c r="F7" s="1031"/>
      <c r="G7" s="1032"/>
      <c r="H7" s="1033"/>
    </row>
    <row r="8" spans="1:8">
      <c r="A8" s="1030" t="s">
        <v>3570</v>
      </c>
      <c r="B8" s="1030"/>
      <c r="C8" s="1030"/>
      <c r="D8" s="1030"/>
      <c r="E8" s="1030"/>
      <c r="F8" s="1031" t="s">
        <v>159</v>
      </c>
      <c r="G8" s="1096">
        <v>7603406596.1799965</v>
      </c>
      <c r="H8" s="1036"/>
    </row>
    <row r="9" spans="1:8">
      <c r="A9" s="1030"/>
      <c r="B9" s="1030"/>
      <c r="C9" s="1030"/>
      <c r="D9" s="1030"/>
      <c r="E9" s="1030"/>
      <c r="F9" s="1031"/>
      <c r="G9" s="1097"/>
      <c r="H9" s="1036"/>
    </row>
    <row r="10" spans="1:8" ht="15.75" thickBot="1">
      <c r="A10" s="1030" t="s">
        <v>3571</v>
      </c>
      <c r="B10" s="1030"/>
      <c r="C10" s="1030"/>
      <c r="D10" s="1030"/>
      <c r="E10" s="1030"/>
      <c r="F10" s="1031" t="s">
        <v>159</v>
      </c>
      <c r="G10" s="1098">
        <v>3149862869.8400002</v>
      </c>
      <c r="H10" s="1036"/>
    </row>
    <row r="11" spans="1:8">
      <c r="A11" s="1030"/>
      <c r="B11" s="1030"/>
      <c r="C11" s="1030"/>
      <c r="D11" s="1030"/>
      <c r="E11" s="1030"/>
      <c r="F11" s="1031"/>
      <c r="G11" s="1097"/>
      <c r="H11" s="1036"/>
    </row>
    <row r="12" spans="1:8" ht="17.25">
      <c r="A12" s="1029" t="s">
        <v>8466</v>
      </c>
      <c r="B12" s="1030"/>
      <c r="C12" s="1030"/>
      <c r="D12" s="1030"/>
      <c r="E12" s="1030"/>
      <c r="F12" s="1031" t="s">
        <v>159</v>
      </c>
      <c r="G12" s="1099">
        <f>G8-G10</f>
        <v>4453543726.3399963</v>
      </c>
      <c r="H12" s="1037" t="s">
        <v>3144</v>
      </c>
    </row>
    <row r="13" spans="1:8">
      <c r="A13" s="1030"/>
      <c r="B13" s="1030"/>
      <c r="C13" s="1030"/>
      <c r="D13" s="1030"/>
      <c r="E13" s="1030"/>
      <c r="F13" s="1031"/>
      <c r="G13" s="1097"/>
      <c r="H13" s="1036"/>
    </row>
    <row r="14" spans="1:8">
      <c r="A14" s="1030"/>
      <c r="B14" s="1030"/>
      <c r="C14" s="1030"/>
      <c r="D14" s="1030"/>
      <c r="E14" s="1030"/>
      <c r="F14" s="1031"/>
      <c r="G14" s="1032"/>
      <c r="H14" s="1036"/>
    </row>
    <row r="15" spans="1:8">
      <c r="A15" s="1030"/>
      <c r="B15" s="1030"/>
      <c r="C15" s="1030"/>
      <c r="D15" s="1030"/>
      <c r="E15" s="1030"/>
      <c r="F15" s="1031"/>
      <c r="G15" s="1032"/>
      <c r="H15" s="1033"/>
    </row>
    <row r="16" spans="1:8">
      <c r="A16" s="1821" t="s">
        <v>518</v>
      </c>
      <c r="B16" s="1821"/>
      <c r="C16" s="1821"/>
      <c r="D16" s="1821"/>
      <c r="E16" s="1821"/>
      <c r="F16" s="1821"/>
      <c r="G16" s="1821"/>
      <c r="H16" s="1821"/>
    </row>
    <row r="17" spans="1:8">
      <c r="A17" s="1091"/>
      <c r="B17" s="1091"/>
      <c r="C17" s="1091"/>
      <c r="D17" s="1091"/>
      <c r="E17" s="1091"/>
      <c r="F17" s="1091"/>
      <c r="G17" s="1091"/>
      <c r="H17" s="1035"/>
    </row>
    <row r="18" spans="1:8">
      <c r="A18" s="1091"/>
      <c r="B18" s="1091"/>
      <c r="C18" s="1091"/>
      <c r="D18" s="1091"/>
      <c r="E18" s="1091"/>
      <c r="F18" s="1091"/>
      <c r="G18" s="1091"/>
      <c r="H18" s="1035"/>
    </row>
    <row r="19" spans="1:8" ht="26.25">
      <c r="A19" s="1029" t="s">
        <v>8467</v>
      </c>
      <c r="B19" s="1030"/>
      <c r="C19" s="1030"/>
      <c r="D19" s="1030"/>
      <c r="E19" s="1030"/>
      <c r="F19" s="1031"/>
      <c r="G19" s="1032"/>
      <c r="H19" s="1100" t="s">
        <v>4395</v>
      </c>
    </row>
    <row r="20" spans="1:8">
      <c r="A20" s="1029"/>
      <c r="B20" s="1030"/>
      <c r="C20" s="1030"/>
      <c r="D20" s="1030"/>
      <c r="E20" s="1030"/>
      <c r="F20" s="1031"/>
      <c r="G20" s="1032"/>
      <c r="H20" s="1033"/>
    </row>
    <row r="21" spans="1:8">
      <c r="A21" s="1030" t="s">
        <v>519</v>
      </c>
      <c r="B21" s="1030"/>
      <c r="C21" s="1030"/>
      <c r="D21" s="1030"/>
      <c r="E21" s="1030"/>
      <c r="F21" s="1038" t="s">
        <v>159</v>
      </c>
      <c r="G21" s="1096">
        <v>7016321139.6999979</v>
      </c>
      <c r="H21" s="1033"/>
    </row>
    <row r="22" spans="1:8" ht="15.75" thickBot="1">
      <c r="A22" s="1030" t="s">
        <v>520</v>
      </c>
      <c r="B22" s="1030"/>
      <c r="C22" s="1030"/>
      <c r="D22" s="1030"/>
      <c r="E22" s="1030"/>
      <c r="F22" s="1031" t="s">
        <v>159</v>
      </c>
      <c r="G22" s="1098">
        <f>+G8</f>
        <v>7603406596.1799965</v>
      </c>
      <c r="H22" s="1101">
        <f>G22/G21</f>
        <v>1.083674256749471</v>
      </c>
    </row>
    <row r="23" spans="1:8">
      <c r="A23" s="1030"/>
      <c r="B23" s="1030"/>
      <c r="C23" s="1030"/>
      <c r="D23" s="1030"/>
      <c r="E23" s="1030"/>
      <c r="F23" s="1031"/>
      <c r="G23" s="1032"/>
      <c r="H23" s="1033"/>
    </row>
    <row r="24" spans="1:8">
      <c r="A24" s="1102" t="s">
        <v>8471</v>
      </c>
      <c r="B24" s="1030"/>
      <c r="C24" s="1030"/>
      <c r="D24" s="1030"/>
      <c r="E24" s="1030"/>
      <c r="F24" s="1031" t="s">
        <v>159</v>
      </c>
      <c r="G24" s="1039">
        <f>G21-G22</f>
        <v>-587085456.47999859</v>
      </c>
      <c r="H24" s="1033"/>
    </row>
    <row r="25" spans="1:8">
      <c r="A25" s="1030"/>
      <c r="B25" s="1030"/>
      <c r="C25" s="1030"/>
      <c r="D25" s="1030"/>
      <c r="E25" s="1030"/>
      <c r="F25" s="1031"/>
      <c r="G25" s="1032"/>
      <c r="H25" s="1033"/>
    </row>
    <row r="26" spans="1:8">
      <c r="A26" s="1030"/>
      <c r="B26" s="1030"/>
      <c r="C26" s="1030"/>
      <c r="D26" s="1030"/>
      <c r="E26" s="1030"/>
      <c r="F26" s="1031"/>
      <c r="G26" s="1032"/>
      <c r="H26" s="1033"/>
    </row>
    <row r="27" spans="1:8" ht="26.25">
      <c r="A27" s="1103" t="s">
        <v>8468</v>
      </c>
      <c r="B27" s="1030"/>
      <c r="C27" s="1030"/>
      <c r="D27" s="1030"/>
      <c r="E27" s="1030"/>
      <c r="F27" s="1031"/>
      <c r="G27" s="1032"/>
      <c r="H27" s="1100" t="s">
        <v>4395</v>
      </c>
    </row>
    <row r="28" spans="1:8">
      <c r="A28" s="1030"/>
      <c r="B28" s="1030"/>
      <c r="C28" s="1030"/>
      <c r="D28" s="1030"/>
      <c r="E28" s="1030"/>
      <c r="F28" s="1031"/>
      <c r="G28" s="1032"/>
      <c r="H28" s="1036"/>
    </row>
    <row r="29" spans="1:8">
      <c r="A29" s="1030" t="s">
        <v>519</v>
      </c>
      <c r="B29" s="1030"/>
      <c r="C29" s="1030"/>
      <c r="D29" s="1030"/>
      <c r="E29" s="1030"/>
      <c r="F29" s="1038" t="s">
        <v>159</v>
      </c>
      <c r="G29" s="1096">
        <f>G21</f>
        <v>7016321139.6999979</v>
      </c>
      <c r="H29" s="1036"/>
    </row>
    <row r="30" spans="1:8" ht="15.75" thickBot="1">
      <c r="A30" s="1030" t="s">
        <v>520</v>
      </c>
      <c r="B30" s="1030"/>
      <c r="C30" s="1030"/>
      <c r="D30" s="1030"/>
      <c r="E30" s="1030"/>
      <c r="F30" s="1031" t="s">
        <v>159</v>
      </c>
      <c r="G30" s="1098">
        <f>G10</f>
        <v>3149862869.8400002</v>
      </c>
      <c r="H30" s="1101">
        <f>G30/G29</f>
        <v>0.44893368007592099</v>
      </c>
    </row>
    <row r="31" spans="1:8">
      <c r="A31" s="1030"/>
      <c r="B31" s="1030"/>
      <c r="C31" s="1030"/>
      <c r="D31" s="1030"/>
      <c r="E31" s="1030"/>
      <c r="F31" s="1031"/>
      <c r="G31" s="1032"/>
      <c r="H31" s="1036"/>
    </row>
    <row r="32" spans="1:8">
      <c r="A32" s="1102" t="s">
        <v>3572</v>
      </c>
      <c r="B32" s="1030"/>
      <c r="C32" s="1030"/>
      <c r="D32" s="1030"/>
      <c r="E32" s="1030"/>
      <c r="F32" s="1031" t="s">
        <v>159</v>
      </c>
      <c r="G32" s="1039">
        <f>G29-G30</f>
        <v>3866458269.8599977</v>
      </c>
      <c r="H32" s="1036"/>
    </row>
    <row r="33" spans="1:8">
      <c r="A33" s="1030"/>
      <c r="B33" s="1030"/>
      <c r="C33" s="1030"/>
      <c r="D33" s="1030"/>
      <c r="E33" s="1030"/>
      <c r="F33" s="1031"/>
      <c r="G33" s="1032"/>
      <c r="H33" s="1036"/>
    </row>
    <row r="34" spans="1:8">
      <c r="A34" s="1030"/>
      <c r="B34" s="1030"/>
      <c r="C34" s="1030"/>
      <c r="D34" s="1030"/>
      <c r="E34" s="1030"/>
      <c r="F34" s="1031"/>
      <c r="G34" s="1032"/>
      <c r="H34" s="1036"/>
    </row>
    <row r="35" spans="1:8">
      <c r="A35" s="1104" t="s">
        <v>8472</v>
      </c>
      <c r="B35" s="1030"/>
      <c r="C35" s="1030"/>
      <c r="D35" s="1030"/>
      <c r="E35" s="1030"/>
      <c r="F35" s="1031" t="s">
        <v>159</v>
      </c>
      <c r="G35" s="1039">
        <f>G32-G24</f>
        <v>4453543726.3399963</v>
      </c>
      <c r="H35" s="1036"/>
    </row>
    <row r="36" spans="1:8">
      <c r="A36" s="1030"/>
      <c r="B36" s="1030"/>
      <c r="C36" s="1030"/>
      <c r="D36" s="1030"/>
      <c r="E36" s="1030"/>
      <c r="F36" s="1031"/>
      <c r="G36" s="1032"/>
      <c r="H36" s="1036"/>
    </row>
    <row r="37" spans="1:8">
      <c r="A37" s="1030"/>
      <c r="B37" s="1030"/>
      <c r="C37" s="1030"/>
      <c r="D37" s="1030"/>
      <c r="E37" s="1030"/>
      <c r="F37" s="1031"/>
      <c r="G37" s="1032"/>
      <c r="H37" s="1036"/>
    </row>
    <row r="38" spans="1:8">
      <c r="A38" s="1030"/>
      <c r="B38" s="1030"/>
      <c r="C38" s="1030"/>
      <c r="D38" s="1030"/>
      <c r="E38" s="1030"/>
      <c r="F38" s="1031"/>
      <c r="G38" s="1032"/>
      <c r="H38" s="1036"/>
    </row>
    <row r="39" spans="1:8">
      <c r="A39" s="1040" t="s">
        <v>522</v>
      </c>
      <c r="B39" s="1041"/>
      <c r="C39" s="562"/>
      <c r="D39" s="562"/>
      <c r="E39" s="1030"/>
      <c r="F39" s="1031" t="s">
        <v>159</v>
      </c>
      <c r="G39" s="1097">
        <v>145681043.80000001</v>
      </c>
      <c r="H39" s="1036"/>
    </row>
    <row r="40" spans="1:8">
      <c r="A40" s="1102"/>
      <c r="B40" s="1041"/>
      <c r="C40" s="562"/>
      <c r="D40" s="562"/>
      <c r="E40" s="1030"/>
      <c r="F40" s="1031"/>
      <c r="G40" s="1097"/>
      <c r="H40" s="1036"/>
    </row>
    <row r="41" spans="1:8" ht="15.75" thickBot="1">
      <c r="A41" s="1102" t="s">
        <v>523</v>
      </c>
      <c r="B41" s="1041"/>
      <c r="C41" s="562"/>
      <c r="D41" s="562"/>
      <c r="E41" s="1030"/>
      <c r="F41" s="1031" t="s">
        <v>159</v>
      </c>
      <c r="G41" s="1105">
        <f>G35-G39</f>
        <v>4307862682.5399961</v>
      </c>
      <c r="H41" s="1036"/>
    </row>
    <row r="42" spans="1:8" ht="15.75" thickTop="1">
      <c r="A42" s="1030"/>
      <c r="B42" s="1030"/>
      <c r="C42" s="1030"/>
      <c r="D42" s="1030"/>
      <c r="E42" s="1030"/>
      <c r="F42" s="1031"/>
      <c r="G42" s="1032"/>
      <c r="H42" s="1036"/>
    </row>
    <row r="43" spans="1:8">
      <c r="A43" s="1030"/>
      <c r="B43" s="1030"/>
      <c r="C43" s="1030"/>
      <c r="D43" s="1030"/>
      <c r="E43" s="1030"/>
      <c r="F43" s="1031"/>
      <c r="G43" s="1032"/>
      <c r="H43" s="1036"/>
    </row>
    <row r="44" spans="1:8" s="1064" customFormat="1">
      <c r="A44" s="1221" t="s">
        <v>16</v>
      </c>
      <c r="D44" s="1065"/>
    </row>
    <row r="45" spans="1:8" s="1064" customFormat="1" ht="14.25">
      <c r="D45" s="1065"/>
    </row>
    <row r="46" spans="1:8" s="1064" customFormat="1" ht="42.75" customHeight="1">
      <c r="A46" s="1820" t="s">
        <v>8520</v>
      </c>
      <c r="B46" s="1820"/>
      <c r="C46" s="1820"/>
      <c r="D46" s="1820"/>
      <c r="E46" s="1820"/>
      <c r="F46" s="1820"/>
      <c r="G46" s="1820"/>
      <c r="H46" s="1820"/>
    </row>
    <row r="47" spans="1:8">
      <c r="A47" s="1030"/>
      <c r="B47" s="1030"/>
      <c r="C47" s="1030"/>
      <c r="D47" s="1030"/>
      <c r="E47" s="1030"/>
      <c r="F47" s="1031"/>
      <c r="G47" s="1032"/>
      <c r="H47" s="1036"/>
    </row>
  </sheetData>
  <mergeCells count="6">
    <mergeCell ref="A46:H46"/>
    <mergeCell ref="A1:H1"/>
    <mergeCell ref="A2:H2"/>
    <mergeCell ref="A3:H3"/>
    <mergeCell ref="A5:H5"/>
    <mergeCell ref="A16:H16"/>
  </mergeCells>
  <printOptions horizontalCentered="1"/>
  <pageMargins left="0.78740157480314965" right="0.78740157480314965" top="1.6535433070866143" bottom="0.9055118110236221" header="0.98425196850393704" footer="0.86614173228346458"/>
  <pageSetup scale="80" firstPageNumber="0" orientation="portrait" r:id="rId1"/>
  <headerFooter>
    <oddHeader>&amp;C&amp;11UNIVERSIDAD DE COSTA RICA
VICERRECTORÍA DE ADMINISTRACIÓN
OFICINA DE ADMINISTRACIÓN FINANCIERA</oddHead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23"/>
  <sheetViews>
    <sheetView topLeftCell="F159" zoomScale="90" zoomScaleNormal="90" zoomScalePageLayoutView="90" workbookViewId="0">
      <selection activeCell="N180" sqref="N180"/>
    </sheetView>
  </sheetViews>
  <sheetFormatPr baseColWidth="10" defaultColWidth="11.42578125" defaultRowHeight="12.75"/>
  <cols>
    <col min="1" max="1" width="12.7109375" style="1265" customWidth="1"/>
    <col min="2" max="2" width="55.7109375" style="1253" customWidth="1"/>
    <col min="3" max="5" width="17.140625" style="260" bestFit="1" customWidth="1"/>
    <col min="6" max="6" width="2.42578125" style="260" customWidth="1"/>
    <col min="7" max="8" width="17.140625" style="260" bestFit="1" customWidth="1"/>
    <col min="9" max="9" width="17.42578125" style="260" customWidth="1"/>
    <col min="10" max="10" width="18.42578125" style="260" customWidth="1"/>
    <col min="11" max="11" width="15.5703125" style="260" bestFit="1" customWidth="1"/>
    <col min="12" max="12" width="17.140625" style="260" bestFit="1" customWidth="1"/>
    <col min="13" max="16384" width="11.42578125" style="1253"/>
  </cols>
  <sheetData>
    <row r="1" spans="1:12" ht="26.25" thickBot="1">
      <c r="A1" s="1248" t="s">
        <v>524</v>
      </c>
      <c r="B1" s="1249" t="s">
        <v>203</v>
      </c>
      <c r="C1" s="1250" t="s">
        <v>525</v>
      </c>
      <c r="D1" s="1251" t="s">
        <v>3851</v>
      </c>
      <c r="E1" s="1250" t="s">
        <v>526</v>
      </c>
      <c r="F1" s="1250"/>
      <c r="G1" s="1250" t="s">
        <v>527</v>
      </c>
      <c r="H1" s="1250" t="s">
        <v>161</v>
      </c>
      <c r="I1" s="1250" t="s">
        <v>528</v>
      </c>
      <c r="J1" s="1251" t="s">
        <v>3851</v>
      </c>
      <c r="K1" s="1250" t="s">
        <v>184</v>
      </c>
      <c r="L1" s="1252" t="s">
        <v>526</v>
      </c>
    </row>
    <row r="2" spans="1:12">
      <c r="A2" s="1254">
        <v>2502</v>
      </c>
      <c r="B2" s="1008" t="s">
        <v>690</v>
      </c>
      <c r="C2" s="1255">
        <v>0</v>
      </c>
      <c r="D2" s="1255">
        <v>0</v>
      </c>
      <c r="E2" s="1255">
        <f t="shared" ref="E2:E65" si="0">C2-D2</f>
        <v>0</v>
      </c>
      <c r="F2" s="1256"/>
      <c r="G2" s="1255">
        <v>2168805.9500000002</v>
      </c>
      <c r="H2" s="1255">
        <f>I2-G2</f>
        <v>-2168805.9500000002</v>
      </c>
      <c r="I2" s="1255">
        <v>0</v>
      </c>
      <c r="J2" s="1255">
        <f>D2</f>
        <v>0</v>
      </c>
      <c r="K2" s="1255">
        <v>0</v>
      </c>
      <c r="L2" s="1255">
        <f>I2-J2-K2</f>
        <v>0</v>
      </c>
    </row>
    <row r="3" spans="1:12">
      <c r="A3" s="1254">
        <v>2504</v>
      </c>
      <c r="B3" s="1008" t="s">
        <v>691</v>
      </c>
      <c r="C3" s="1255">
        <v>0</v>
      </c>
      <c r="D3" s="1255">
        <v>0</v>
      </c>
      <c r="E3" s="1255">
        <f t="shared" si="0"/>
        <v>0</v>
      </c>
      <c r="F3" s="1256"/>
      <c r="G3" s="1255">
        <v>610903.12999999896</v>
      </c>
      <c r="H3" s="1255">
        <f t="shared" ref="H3:H66" si="1">I3-G3</f>
        <v>-610903.12999999896</v>
      </c>
      <c r="I3" s="1255">
        <v>0</v>
      </c>
      <c r="J3" s="1255">
        <f t="shared" ref="J3:J66" si="2">D3</f>
        <v>0</v>
      </c>
      <c r="K3" s="1255">
        <v>0</v>
      </c>
      <c r="L3" s="1255">
        <f t="shared" ref="L3:L66" si="3">I3-J3-K3</f>
        <v>0</v>
      </c>
    </row>
    <row r="4" spans="1:12">
      <c r="A4" s="1254">
        <v>2520</v>
      </c>
      <c r="B4" s="1008" t="s">
        <v>692</v>
      </c>
      <c r="C4" s="1255">
        <v>0</v>
      </c>
      <c r="D4" s="1255">
        <v>1185998</v>
      </c>
      <c r="E4" s="1255">
        <f t="shared" si="0"/>
        <v>-1185998</v>
      </c>
      <c r="F4" s="1256"/>
      <c r="G4" s="1255">
        <v>12828712.960000001</v>
      </c>
      <c r="H4" s="1255">
        <f t="shared" si="1"/>
        <v>5929990</v>
      </c>
      <c r="I4" s="1255">
        <v>18758702.960000001</v>
      </c>
      <c r="J4" s="1255">
        <f t="shared" si="2"/>
        <v>1185998</v>
      </c>
      <c r="K4" s="1255">
        <v>0</v>
      </c>
      <c r="L4" s="1255">
        <f t="shared" si="3"/>
        <v>17572704.960000001</v>
      </c>
    </row>
    <row r="5" spans="1:12">
      <c r="A5" s="1254">
        <v>2524</v>
      </c>
      <c r="B5" s="1008" t="s">
        <v>693</v>
      </c>
      <c r="C5" s="1255">
        <v>0</v>
      </c>
      <c r="D5" s="1255">
        <v>0</v>
      </c>
      <c r="E5" s="1255">
        <f t="shared" si="0"/>
        <v>0</v>
      </c>
      <c r="F5" s="1256"/>
      <c r="G5" s="1255">
        <v>3199378.4</v>
      </c>
      <c r="H5" s="1255">
        <f t="shared" si="1"/>
        <v>0</v>
      </c>
      <c r="I5" s="1255">
        <v>3199378.4</v>
      </c>
      <c r="J5" s="1255">
        <f t="shared" si="2"/>
        <v>0</v>
      </c>
      <c r="K5" s="1255">
        <v>0</v>
      </c>
      <c r="L5" s="1255">
        <f t="shared" si="3"/>
        <v>3199378.4</v>
      </c>
    </row>
    <row r="6" spans="1:12">
      <c r="A6" s="1254">
        <v>2525</v>
      </c>
      <c r="B6" s="1008" t="s">
        <v>694</v>
      </c>
      <c r="C6" s="1255">
        <v>18059986.440000001</v>
      </c>
      <c r="D6" s="1255">
        <v>17103080.899999999</v>
      </c>
      <c r="E6" s="1255">
        <f t="shared" si="0"/>
        <v>956905.54000000283</v>
      </c>
      <c r="F6" s="1256"/>
      <c r="G6" s="1255">
        <v>18417332.789999999</v>
      </c>
      <c r="H6" s="1255">
        <f t="shared" si="1"/>
        <v>18430280</v>
      </c>
      <c r="I6" s="1255">
        <v>36847612.789999999</v>
      </c>
      <c r="J6" s="1255">
        <f t="shared" si="2"/>
        <v>17103080.899999999</v>
      </c>
      <c r="K6" s="1255">
        <v>1100900</v>
      </c>
      <c r="L6" s="1255">
        <f t="shared" si="3"/>
        <v>18643631.890000001</v>
      </c>
    </row>
    <row r="7" spans="1:12">
      <c r="A7" s="1254">
        <v>2527</v>
      </c>
      <c r="B7" s="1008" t="s">
        <v>695</v>
      </c>
      <c r="C7" s="1255">
        <v>7288776.2199999997</v>
      </c>
      <c r="D7" s="1255">
        <v>2676789.7000000002</v>
      </c>
      <c r="E7" s="1255">
        <f t="shared" si="0"/>
        <v>4611986.5199999996</v>
      </c>
      <c r="F7" s="1256"/>
      <c r="G7" s="1255">
        <v>3288776.2199999997</v>
      </c>
      <c r="H7" s="1255">
        <f t="shared" si="1"/>
        <v>4150000</v>
      </c>
      <c r="I7" s="1255">
        <v>7438776.2199999997</v>
      </c>
      <c r="J7" s="1255">
        <f t="shared" si="2"/>
        <v>2676789.7000000002</v>
      </c>
      <c r="K7" s="1255">
        <v>0</v>
      </c>
      <c r="L7" s="1255">
        <f t="shared" si="3"/>
        <v>4761986.5199999996</v>
      </c>
    </row>
    <row r="8" spans="1:12">
      <c r="A8" s="1254">
        <v>2530</v>
      </c>
      <c r="B8" s="1008" t="s">
        <v>696</v>
      </c>
      <c r="C8" s="1255">
        <v>19696071.530000001</v>
      </c>
      <c r="D8" s="1255">
        <v>1407007</v>
      </c>
      <c r="E8" s="1255">
        <f t="shared" si="0"/>
        <v>18289064.530000001</v>
      </c>
      <c r="F8" s="1256"/>
      <c r="G8" s="1255">
        <v>13684965.029999997</v>
      </c>
      <c r="H8" s="1255">
        <f t="shared" si="1"/>
        <v>6736078.5000000037</v>
      </c>
      <c r="I8" s="1255">
        <v>20421043.530000001</v>
      </c>
      <c r="J8" s="1255">
        <f t="shared" si="2"/>
        <v>1407007</v>
      </c>
      <c r="K8" s="1255">
        <v>4336043.5</v>
      </c>
      <c r="L8" s="1255">
        <f t="shared" si="3"/>
        <v>14677993.030000001</v>
      </c>
    </row>
    <row r="9" spans="1:12">
      <c r="A9" s="1254">
        <v>2531</v>
      </c>
      <c r="B9" s="1008" t="s">
        <v>697</v>
      </c>
      <c r="C9" s="1255">
        <v>5703121.6699999999</v>
      </c>
      <c r="D9" s="1255">
        <v>5668460.5700000003</v>
      </c>
      <c r="E9" s="1255">
        <f t="shared" si="0"/>
        <v>34661.099999999627</v>
      </c>
      <c r="F9" s="1256"/>
      <c r="G9" s="1255">
        <v>2899876.1999999993</v>
      </c>
      <c r="H9" s="1255">
        <f t="shared" si="1"/>
        <v>5772481.6699999999</v>
      </c>
      <c r="I9" s="1255">
        <v>8672357.8699999992</v>
      </c>
      <c r="J9" s="1255">
        <f t="shared" si="2"/>
        <v>5668460.5700000003</v>
      </c>
      <c r="K9" s="1255">
        <v>48533.1</v>
      </c>
      <c r="L9" s="1255">
        <f t="shared" si="3"/>
        <v>2955364.1999999988</v>
      </c>
    </row>
    <row r="10" spans="1:12">
      <c r="A10" s="1254">
        <v>2534</v>
      </c>
      <c r="B10" s="1008" t="s">
        <v>698</v>
      </c>
      <c r="C10" s="1255">
        <v>4141324.37</v>
      </c>
      <c r="D10" s="1255">
        <v>3654861.65</v>
      </c>
      <c r="E10" s="1255">
        <f t="shared" si="0"/>
        <v>486462.7200000002</v>
      </c>
      <c r="F10" s="1256"/>
      <c r="G10" s="1255">
        <v>2211254.37</v>
      </c>
      <c r="H10" s="1255">
        <f t="shared" si="1"/>
        <v>2597002.3600000003</v>
      </c>
      <c r="I10" s="1255">
        <v>4808256.7300000004</v>
      </c>
      <c r="J10" s="1255">
        <f t="shared" si="2"/>
        <v>3654861.65</v>
      </c>
      <c r="K10" s="1255">
        <v>0</v>
      </c>
      <c r="L10" s="1255">
        <f t="shared" si="3"/>
        <v>1153395.0800000005</v>
      </c>
    </row>
    <row r="11" spans="1:12">
      <c r="A11" s="1254">
        <v>2542</v>
      </c>
      <c r="B11" s="1008" t="s">
        <v>699</v>
      </c>
      <c r="C11" s="1255">
        <v>0</v>
      </c>
      <c r="D11" s="1255">
        <v>0</v>
      </c>
      <c r="E11" s="1255">
        <f t="shared" si="0"/>
        <v>0</v>
      </c>
      <c r="F11" s="1256"/>
      <c r="G11" s="1255">
        <v>18395.25</v>
      </c>
      <c r="H11" s="1255">
        <f t="shared" si="1"/>
        <v>0</v>
      </c>
      <c r="I11" s="1255">
        <v>18395.25</v>
      </c>
      <c r="J11" s="1255">
        <f t="shared" si="2"/>
        <v>0</v>
      </c>
      <c r="K11" s="1255">
        <v>0</v>
      </c>
      <c r="L11" s="1255">
        <f t="shared" si="3"/>
        <v>18395.25</v>
      </c>
    </row>
    <row r="12" spans="1:12">
      <c r="A12" s="1254">
        <v>2546</v>
      </c>
      <c r="B12" s="1008" t="s">
        <v>700</v>
      </c>
      <c r="C12" s="1255">
        <v>0</v>
      </c>
      <c r="D12" s="1255">
        <v>0</v>
      </c>
      <c r="E12" s="1255">
        <f t="shared" si="0"/>
        <v>0</v>
      </c>
      <c r="F12" s="1256"/>
      <c r="G12" s="1255">
        <v>2714368.29</v>
      </c>
      <c r="H12" s="1255">
        <f t="shared" si="1"/>
        <v>-2714368.29</v>
      </c>
      <c r="I12" s="1255">
        <v>0</v>
      </c>
      <c r="J12" s="1255">
        <f t="shared" si="2"/>
        <v>0</v>
      </c>
      <c r="K12" s="1255">
        <v>0</v>
      </c>
      <c r="L12" s="1255">
        <f t="shared" si="3"/>
        <v>0</v>
      </c>
    </row>
    <row r="13" spans="1:12">
      <c r="A13" s="1254">
        <v>2547</v>
      </c>
      <c r="B13" s="1008" t="s">
        <v>701</v>
      </c>
      <c r="C13" s="1255">
        <v>0</v>
      </c>
      <c r="D13" s="1255">
        <v>0</v>
      </c>
      <c r="E13" s="1255">
        <f t="shared" si="0"/>
        <v>0</v>
      </c>
      <c r="F13" s="1256"/>
      <c r="G13" s="1255">
        <v>57200</v>
      </c>
      <c r="H13" s="1255">
        <f t="shared" si="1"/>
        <v>0</v>
      </c>
      <c r="I13" s="1255">
        <v>57200</v>
      </c>
      <c r="J13" s="1255">
        <f t="shared" si="2"/>
        <v>0</v>
      </c>
      <c r="K13" s="1255">
        <v>0</v>
      </c>
      <c r="L13" s="1255">
        <f t="shared" si="3"/>
        <v>57200</v>
      </c>
    </row>
    <row r="14" spans="1:12">
      <c r="A14" s="1254">
        <v>2550</v>
      </c>
      <c r="B14" s="1008" t="s">
        <v>702</v>
      </c>
      <c r="C14" s="1255">
        <v>0</v>
      </c>
      <c r="D14" s="1255">
        <v>0</v>
      </c>
      <c r="E14" s="1255">
        <f t="shared" si="0"/>
        <v>0</v>
      </c>
      <c r="F14" s="1256"/>
      <c r="G14" s="1255">
        <v>7237337.9299999997</v>
      </c>
      <c r="H14" s="1255">
        <f t="shared" si="1"/>
        <v>0</v>
      </c>
      <c r="I14" s="1255">
        <v>7237337.9299999997</v>
      </c>
      <c r="J14" s="1255">
        <f t="shared" si="2"/>
        <v>0</v>
      </c>
      <c r="K14" s="1255">
        <v>0</v>
      </c>
      <c r="L14" s="1255">
        <f t="shared" si="3"/>
        <v>7237337.9299999997</v>
      </c>
    </row>
    <row r="15" spans="1:12">
      <c r="A15" s="1254">
        <v>2551</v>
      </c>
      <c r="B15" s="1008" t="s">
        <v>703</v>
      </c>
      <c r="C15" s="1255">
        <v>355582773.54000002</v>
      </c>
      <c r="D15" s="1255">
        <v>297562205.56999999</v>
      </c>
      <c r="E15" s="1255">
        <f t="shared" si="0"/>
        <v>58020567.970000029</v>
      </c>
      <c r="F15" s="1256"/>
      <c r="G15" s="1255">
        <v>0</v>
      </c>
      <c r="H15" s="1255">
        <f t="shared" si="1"/>
        <v>309030487.54000002</v>
      </c>
      <c r="I15" s="1255">
        <v>309030487.54000002</v>
      </c>
      <c r="J15" s="1255">
        <f t="shared" si="2"/>
        <v>297562205.56999999</v>
      </c>
      <c r="K15" s="1255">
        <v>11468281.970000001</v>
      </c>
      <c r="L15" s="1255">
        <f t="shared" si="3"/>
        <v>2.7939677238464355E-8</v>
      </c>
    </row>
    <row r="16" spans="1:12">
      <c r="A16" s="1254">
        <v>2552</v>
      </c>
      <c r="B16" s="1008" t="s">
        <v>704</v>
      </c>
      <c r="C16" s="1255">
        <v>19893884.879999999</v>
      </c>
      <c r="D16" s="1255">
        <v>8665672.1999999993</v>
      </c>
      <c r="E16" s="1255">
        <f t="shared" si="0"/>
        <v>11228212.68</v>
      </c>
      <c r="F16" s="1256"/>
      <c r="G16" s="1255">
        <v>13893884.880000001</v>
      </c>
      <c r="H16" s="1255">
        <f t="shared" si="1"/>
        <v>5651288.9999999981</v>
      </c>
      <c r="I16" s="1255">
        <v>19545173.879999999</v>
      </c>
      <c r="J16" s="1255">
        <f t="shared" si="2"/>
        <v>8665672.1999999993</v>
      </c>
      <c r="K16" s="1255">
        <v>7954.05</v>
      </c>
      <c r="L16" s="1255">
        <f t="shared" si="3"/>
        <v>10871547.629999999</v>
      </c>
    </row>
    <row r="17" spans="1:12">
      <c r="A17" s="1254">
        <v>2554</v>
      </c>
      <c r="B17" s="1008" t="s">
        <v>705</v>
      </c>
      <c r="C17" s="1255">
        <v>3700000</v>
      </c>
      <c r="D17" s="1255">
        <v>1199843</v>
      </c>
      <c r="E17" s="1255">
        <f t="shared" si="0"/>
        <v>2500157</v>
      </c>
      <c r="F17" s="1256"/>
      <c r="G17" s="1255">
        <v>1338508.7800000003</v>
      </c>
      <c r="H17" s="1255">
        <f t="shared" si="1"/>
        <v>1968599.9999999995</v>
      </c>
      <c r="I17" s="1255">
        <v>3307108.78</v>
      </c>
      <c r="J17" s="1255">
        <f t="shared" si="2"/>
        <v>1199843</v>
      </c>
      <c r="K17" s="1255">
        <v>0</v>
      </c>
      <c r="L17" s="1255">
        <f t="shared" si="3"/>
        <v>2107265.7799999998</v>
      </c>
    </row>
    <row r="18" spans="1:12">
      <c r="A18" s="1254">
        <v>2555</v>
      </c>
      <c r="B18" s="1008" t="s">
        <v>706</v>
      </c>
      <c r="C18" s="1255">
        <v>0</v>
      </c>
      <c r="D18" s="1255">
        <v>0</v>
      </c>
      <c r="E18" s="1255">
        <f t="shared" si="0"/>
        <v>0</v>
      </c>
      <c r="F18" s="1256"/>
      <c r="G18" s="1255">
        <v>974046.82</v>
      </c>
      <c r="H18" s="1255">
        <f t="shared" si="1"/>
        <v>0</v>
      </c>
      <c r="I18" s="1255">
        <v>974046.82</v>
      </c>
      <c r="J18" s="1255">
        <f t="shared" si="2"/>
        <v>0</v>
      </c>
      <c r="K18" s="1255">
        <v>0</v>
      </c>
      <c r="L18" s="1255">
        <f t="shared" si="3"/>
        <v>974046.82</v>
      </c>
    </row>
    <row r="19" spans="1:12">
      <c r="A19" s="1254">
        <v>2557</v>
      </c>
      <c r="B19" s="1008" t="s">
        <v>707</v>
      </c>
      <c r="C19" s="1255">
        <v>1600000</v>
      </c>
      <c r="D19" s="1255">
        <v>28840</v>
      </c>
      <c r="E19" s="1255">
        <f t="shared" si="0"/>
        <v>1571160</v>
      </c>
      <c r="F19" s="1256"/>
      <c r="G19" s="1255">
        <v>1695202.63</v>
      </c>
      <c r="H19" s="1255">
        <f t="shared" si="1"/>
        <v>144200</v>
      </c>
      <c r="I19" s="1255">
        <v>1839402.63</v>
      </c>
      <c r="J19" s="1255">
        <f t="shared" si="2"/>
        <v>28840</v>
      </c>
      <c r="K19" s="1255">
        <v>0</v>
      </c>
      <c r="L19" s="1255">
        <f t="shared" si="3"/>
        <v>1810562.63</v>
      </c>
    </row>
    <row r="20" spans="1:12">
      <c r="A20" s="1254">
        <v>2559</v>
      </c>
      <c r="B20" s="1008" t="s">
        <v>708</v>
      </c>
      <c r="C20" s="1255">
        <v>19298781.800000001</v>
      </c>
      <c r="D20" s="1255">
        <v>715901.86</v>
      </c>
      <c r="E20" s="1255">
        <f t="shared" si="0"/>
        <v>18582879.940000001</v>
      </c>
      <c r="F20" s="1256"/>
      <c r="G20" s="1255">
        <v>16891376.099999998</v>
      </c>
      <c r="H20" s="1255">
        <f t="shared" si="1"/>
        <v>-16134286.099999998</v>
      </c>
      <c r="I20" s="1255">
        <v>757090</v>
      </c>
      <c r="J20" s="1255">
        <f t="shared" si="2"/>
        <v>715901.86</v>
      </c>
      <c r="K20" s="1255">
        <v>0</v>
      </c>
      <c r="L20" s="1255">
        <f t="shared" si="3"/>
        <v>41188.140000000014</v>
      </c>
    </row>
    <row r="21" spans="1:12">
      <c r="A21" s="1254">
        <v>2562</v>
      </c>
      <c r="B21" s="1008" t="s">
        <v>709</v>
      </c>
      <c r="C21" s="1255">
        <v>0</v>
      </c>
      <c r="D21" s="1255">
        <v>0</v>
      </c>
      <c r="E21" s="1255">
        <f t="shared" si="0"/>
        <v>0</v>
      </c>
      <c r="F21" s="1256"/>
      <c r="G21" s="1255">
        <v>1380890.01</v>
      </c>
      <c r="H21" s="1255">
        <f t="shared" si="1"/>
        <v>0</v>
      </c>
      <c r="I21" s="1255">
        <v>1380890.01</v>
      </c>
      <c r="J21" s="1255">
        <f t="shared" si="2"/>
        <v>0</v>
      </c>
      <c r="K21" s="1255">
        <v>0</v>
      </c>
      <c r="L21" s="1255">
        <f t="shared" si="3"/>
        <v>1380890.01</v>
      </c>
    </row>
    <row r="22" spans="1:12">
      <c r="A22" s="1254">
        <v>2563</v>
      </c>
      <c r="B22" s="1008" t="s">
        <v>710</v>
      </c>
      <c r="C22" s="1255">
        <v>409655.47</v>
      </c>
      <c r="D22" s="1255">
        <v>8400</v>
      </c>
      <c r="E22" s="1255">
        <f t="shared" si="0"/>
        <v>401255.47</v>
      </c>
      <c r="F22" s="1256"/>
      <c r="G22" s="1255">
        <v>49655.47</v>
      </c>
      <c r="H22" s="1255">
        <f t="shared" si="1"/>
        <v>42000</v>
      </c>
      <c r="I22" s="1255">
        <v>91655.47</v>
      </c>
      <c r="J22" s="1255">
        <f t="shared" si="2"/>
        <v>8400</v>
      </c>
      <c r="K22" s="1255">
        <v>0</v>
      </c>
      <c r="L22" s="1255">
        <f t="shared" si="3"/>
        <v>83255.47</v>
      </c>
    </row>
    <row r="23" spans="1:12">
      <c r="A23" s="1254">
        <v>2564</v>
      </c>
      <c r="B23" s="1008" t="s">
        <v>711</v>
      </c>
      <c r="C23" s="1255">
        <v>0</v>
      </c>
      <c r="D23" s="1255">
        <v>0</v>
      </c>
      <c r="E23" s="1255">
        <f t="shared" si="0"/>
        <v>0</v>
      </c>
      <c r="F23" s="1256"/>
      <c r="G23" s="1255">
        <v>0.97999999999592546</v>
      </c>
      <c r="H23" s="1255">
        <f t="shared" si="1"/>
        <v>4.0745185003743245E-12</v>
      </c>
      <c r="I23" s="1255">
        <v>0.98</v>
      </c>
      <c r="J23" s="1255">
        <f t="shared" si="2"/>
        <v>0</v>
      </c>
      <c r="K23" s="1255">
        <v>0</v>
      </c>
      <c r="L23" s="1255">
        <f t="shared" si="3"/>
        <v>0.98</v>
      </c>
    </row>
    <row r="24" spans="1:12">
      <c r="A24" s="1254">
        <v>2580</v>
      </c>
      <c r="B24" s="1008" t="s">
        <v>712</v>
      </c>
      <c r="C24" s="1255">
        <v>10917809</v>
      </c>
      <c r="D24" s="1255">
        <v>5476275</v>
      </c>
      <c r="E24" s="1255">
        <f t="shared" si="0"/>
        <v>5441534</v>
      </c>
      <c r="F24" s="1256"/>
      <c r="G24" s="1255">
        <v>5869089.0799999982</v>
      </c>
      <c r="H24" s="1255">
        <f t="shared" si="1"/>
        <v>5048719.9200000018</v>
      </c>
      <c r="I24" s="1255">
        <v>10917809</v>
      </c>
      <c r="J24" s="1255">
        <f t="shared" si="2"/>
        <v>5476275</v>
      </c>
      <c r="K24" s="1255">
        <v>455300</v>
      </c>
      <c r="L24" s="1255">
        <f t="shared" si="3"/>
        <v>4986234</v>
      </c>
    </row>
    <row r="25" spans="1:12">
      <c r="A25" s="1254">
        <v>2601</v>
      </c>
      <c r="B25" s="1008" t="s">
        <v>713</v>
      </c>
      <c r="C25" s="1255">
        <v>13836023.35</v>
      </c>
      <c r="D25" s="1255">
        <v>3847079.3</v>
      </c>
      <c r="E25" s="1255">
        <f t="shared" si="0"/>
        <v>9988944.0500000007</v>
      </c>
      <c r="F25" s="1256"/>
      <c r="G25" s="1255">
        <v>5568794.6599999992</v>
      </c>
      <c r="H25" s="1255">
        <f t="shared" si="1"/>
        <v>3789436.0000000009</v>
      </c>
      <c r="I25" s="1255">
        <v>9358230.6600000001</v>
      </c>
      <c r="J25" s="1255">
        <f t="shared" si="2"/>
        <v>3847079.3</v>
      </c>
      <c r="K25" s="1255">
        <v>0</v>
      </c>
      <c r="L25" s="1255">
        <f t="shared" si="3"/>
        <v>5511151.3600000003</v>
      </c>
    </row>
    <row r="26" spans="1:12">
      <c r="A26" s="1254">
        <v>2604</v>
      </c>
      <c r="B26" s="1008" t="s">
        <v>1490</v>
      </c>
      <c r="C26" s="1255">
        <v>223902728.33000001</v>
      </c>
      <c r="D26" s="1255">
        <v>197811952.22</v>
      </c>
      <c r="E26" s="1255">
        <f t="shared" si="0"/>
        <v>26090776.110000014</v>
      </c>
      <c r="F26" s="1256"/>
      <c r="G26" s="1255">
        <v>187914891.14000002</v>
      </c>
      <c r="H26" s="1255">
        <f t="shared" si="1"/>
        <v>168160156.21000001</v>
      </c>
      <c r="I26" s="1255">
        <v>356075047.35000002</v>
      </c>
      <c r="J26" s="1255">
        <f t="shared" si="2"/>
        <v>197811952.22</v>
      </c>
      <c r="K26" s="1255">
        <v>3208593.8</v>
      </c>
      <c r="L26" s="1255">
        <f t="shared" si="3"/>
        <v>155054501.33000001</v>
      </c>
    </row>
    <row r="27" spans="1:12">
      <c r="A27" s="1254">
        <v>2610</v>
      </c>
      <c r="B27" s="1008" t="s">
        <v>1492</v>
      </c>
      <c r="C27" s="1255">
        <v>14299579.43</v>
      </c>
      <c r="D27" s="1255">
        <v>10770863.359999999</v>
      </c>
      <c r="E27" s="1255">
        <f t="shared" si="0"/>
        <v>3528716.0700000003</v>
      </c>
      <c r="F27" s="1256"/>
      <c r="G27" s="1255">
        <v>3600147.2899999991</v>
      </c>
      <c r="H27" s="1255">
        <f t="shared" si="1"/>
        <v>21073481.359999999</v>
      </c>
      <c r="I27" s="1255">
        <v>24673628.649999999</v>
      </c>
      <c r="J27" s="1255">
        <f t="shared" si="2"/>
        <v>10770863.359999999</v>
      </c>
      <c r="K27" s="1255">
        <v>0</v>
      </c>
      <c r="L27" s="1255">
        <f t="shared" si="3"/>
        <v>13902765.289999999</v>
      </c>
    </row>
    <row r="28" spans="1:12">
      <c r="A28" s="1254">
        <v>2611</v>
      </c>
      <c r="B28" s="1008" t="s">
        <v>714</v>
      </c>
      <c r="C28" s="1255">
        <v>1129027.8999999999</v>
      </c>
      <c r="D28" s="1255">
        <v>319841.84999999998</v>
      </c>
      <c r="E28" s="1255">
        <f t="shared" si="0"/>
        <v>809186.04999999993</v>
      </c>
      <c r="F28" s="1256"/>
      <c r="G28" s="1255">
        <v>989152.70000000007</v>
      </c>
      <c r="H28" s="1255">
        <f t="shared" si="1"/>
        <v>117649.99999999988</v>
      </c>
      <c r="I28" s="1255">
        <v>1106802.7</v>
      </c>
      <c r="J28" s="1255">
        <f t="shared" si="2"/>
        <v>319841.84999999998</v>
      </c>
      <c r="K28" s="1255">
        <v>0</v>
      </c>
      <c r="L28" s="1255">
        <f t="shared" si="3"/>
        <v>786960.85</v>
      </c>
    </row>
    <row r="29" spans="1:12">
      <c r="A29" s="1254">
        <v>2616</v>
      </c>
      <c r="B29" s="1008" t="s">
        <v>1495</v>
      </c>
      <c r="C29" s="1255">
        <v>38111668.990000002</v>
      </c>
      <c r="D29" s="1255">
        <v>4257341.6500000004</v>
      </c>
      <c r="E29" s="1255">
        <f t="shared" si="0"/>
        <v>33854327.340000004</v>
      </c>
      <c r="F29" s="1256"/>
      <c r="G29" s="1255">
        <v>35411668.990000002</v>
      </c>
      <c r="H29" s="1255">
        <f t="shared" si="1"/>
        <v>2026629</v>
      </c>
      <c r="I29" s="1255">
        <v>37438297.990000002</v>
      </c>
      <c r="J29" s="1255">
        <f t="shared" si="2"/>
        <v>4257341.6500000004</v>
      </c>
      <c r="K29" s="1255">
        <v>650000</v>
      </c>
      <c r="L29" s="1255">
        <f t="shared" si="3"/>
        <v>32530956.340000004</v>
      </c>
    </row>
    <row r="30" spans="1:12">
      <c r="A30" s="1254">
        <v>2618</v>
      </c>
      <c r="B30" s="1008" t="s">
        <v>1497</v>
      </c>
      <c r="C30" s="1255">
        <v>166549644.90000001</v>
      </c>
      <c r="D30" s="1255">
        <v>96060235.640000001</v>
      </c>
      <c r="E30" s="1255">
        <f t="shared" si="0"/>
        <v>70489409.260000005</v>
      </c>
      <c r="F30" s="1256"/>
      <c r="G30" s="1255">
        <v>119942828.51000001</v>
      </c>
      <c r="H30" s="1255">
        <f t="shared" si="1"/>
        <v>62643022.980000004</v>
      </c>
      <c r="I30" s="1255">
        <v>182585851.49000001</v>
      </c>
      <c r="J30" s="1255">
        <f t="shared" si="2"/>
        <v>96060235.640000001</v>
      </c>
      <c r="K30" s="1255">
        <v>0</v>
      </c>
      <c r="L30" s="1255">
        <f t="shared" si="3"/>
        <v>86525615.850000009</v>
      </c>
    </row>
    <row r="31" spans="1:12">
      <c r="A31" s="1254">
        <v>2619</v>
      </c>
      <c r="B31" s="1008" t="s">
        <v>715</v>
      </c>
      <c r="C31" s="1255">
        <v>9855104.5399999991</v>
      </c>
      <c r="D31" s="1255">
        <v>490720.94</v>
      </c>
      <c r="E31" s="1255">
        <f t="shared" si="0"/>
        <v>9364383.5999999996</v>
      </c>
      <c r="F31" s="1256"/>
      <c r="G31" s="1255">
        <v>9120309.8000000007</v>
      </c>
      <c r="H31" s="1255">
        <f t="shared" si="1"/>
        <v>1240511.5</v>
      </c>
      <c r="I31" s="1255">
        <v>10360821.300000001</v>
      </c>
      <c r="J31" s="1255">
        <f t="shared" si="2"/>
        <v>490720.94</v>
      </c>
      <c r="K31" s="1255">
        <v>0</v>
      </c>
      <c r="L31" s="1255">
        <f t="shared" si="3"/>
        <v>9870100.3600000013</v>
      </c>
    </row>
    <row r="32" spans="1:12">
      <c r="A32" s="1254">
        <v>2620</v>
      </c>
      <c r="B32" s="1008" t="s">
        <v>1500</v>
      </c>
      <c r="C32" s="1255">
        <v>23726247</v>
      </c>
      <c r="D32" s="1255">
        <v>11664872.800000001</v>
      </c>
      <c r="E32" s="1255">
        <f t="shared" si="0"/>
        <v>12061374.199999999</v>
      </c>
      <c r="F32" s="1256"/>
      <c r="G32" s="1255">
        <v>1140305.4100000001</v>
      </c>
      <c r="H32" s="1255">
        <f t="shared" si="1"/>
        <v>14383030.439999999</v>
      </c>
      <c r="I32" s="1255">
        <v>15523335.85</v>
      </c>
      <c r="J32" s="1255">
        <f t="shared" si="2"/>
        <v>11664872.800000001</v>
      </c>
      <c r="K32" s="1255">
        <v>0</v>
      </c>
      <c r="L32" s="1255">
        <f t="shared" si="3"/>
        <v>3858463.0499999989</v>
      </c>
    </row>
    <row r="33" spans="1:12">
      <c r="A33" s="1254">
        <v>2621</v>
      </c>
      <c r="B33" s="1008" t="s">
        <v>716</v>
      </c>
      <c r="C33" s="1255">
        <v>0</v>
      </c>
      <c r="D33" s="1255">
        <v>0</v>
      </c>
      <c r="E33" s="1255">
        <f t="shared" si="0"/>
        <v>0</v>
      </c>
      <c r="F33" s="1256"/>
      <c r="G33" s="1255">
        <v>3452073.51</v>
      </c>
      <c r="H33" s="1255">
        <f t="shared" si="1"/>
        <v>0</v>
      </c>
      <c r="I33" s="1255">
        <v>3452073.51</v>
      </c>
      <c r="J33" s="1255">
        <f t="shared" si="2"/>
        <v>0</v>
      </c>
      <c r="K33" s="1255">
        <v>0</v>
      </c>
      <c r="L33" s="1255">
        <f t="shared" si="3"/>
        <v>3452073.51</v>
      </c>
    </row>
    <row r="34" spans="1:12">
      <c r="A34" s="1254">
        <v>2622</v>
      </c>
      <c r="B34" s="1008" t="s">
        <v>1501</v>
      </c>
      <c r="C34" s="1255">
        <v>0</v>
      </c>
      <c r="D34" s="1255">
        <v>0</v>
      </c>
      <c r="E34" s="1255">
        <f t="shared" si="0"/>
        <v>0</v>
      </c>
      <c r="F34" s="1256"/>
      <c r="G34" s="1255">
        <v>788963.54999999888</v>
      </c>
      <c r="H34" s="1255">
        <f t="shared" si="1"/>
        <v>-788963.54999999888</v>
      </c>
      <c r="I34" s="1255">
        <v>0</v>
      </c>
      <c r="J34" s="1255">
        <f t="shared" si="2"/>
        <v>0</v>
      </c>
      <c r="K34" s="1255">
        <v>0</v>
      </c>
      <c r="L34" s="1255">
        <f t="shared" si="3"/>
        <v>0</v>
      </c>
    </row>
    <row r="35" spans="1:12">
      <c r="A35" s="1254">
        <v>2626</v>
      </c>
      <c r="B35" s="1008" t="s">
        <v>717</v>
      </c>
      <c r="C35" s="1255">
        <v>0</v>
      </c>
      <c r="D35" s="1255">
        <v>269213.25</v>
      </c>
      <c r="E35" s="1255">
        <f t="shared" si="0"/>
        <v>-269213.25</v>
      </c>
      <c r="F35" s="1256"/>
      <c r="G35" s="1255">
        <v>880494.03999999911</v>
      </c>
      <c r="H35" s="1255">
        <f t="shared" si="1"/>
        <v>1346066.2500000009</v>
      </c>
      <c r="I35" s="1255">
        <v>2226560.29</v>
      </c>
      <c r="J35" s="1255">
        <f t="shared" si="2"/>
        <v>269213.25</v>
      </c>
      <c r="K35" s="1255">
        <v>0</v>
      </c>
      <c r="L35" s="1255">
        <f t="shared" si="3"/>
        <v>1957347.04</v>
      </c>
    </row>
    <row r="36" spans="1:12">
      <c r="A36" s="1254">
        <v>2629</v>
      </c>
      <c r="B36" s="1008" t="s">
        <v>718</v>
      </c>
      <c r="C36" s="1255">
        <v>0</v>
      </c>
      <c r="D36" s="1255">
        <v>0</v>
      </c>
      <c r="E36" s="1255">
        <f t="shared" si="0"/>
        <v>0</v>
      </c>
      <c r="F36" s="1256"/>
      <c r="G36" s="1255">
        <v>806125.6</v>
      </c>
      <c r="H36" s="1255">
        <f t="shared" si="1"/>
        <v>0</v>
      </c>
      <c r="I36" s="1255">
        <v>806125.6</v>
      </c>
      <c r="J36" s="1255">
        <f t="shared" si="2"/>
        <v>0</v>
      </c>
      <c r="K36" s="1255">
        <v>0</v>
      </c>
      <c r="L36" s="1255">
        <f t="shared" si="3"/>
        <v>806125.6</v>
      </c>
    </row>
    <row r="37" spans="1:12">
      <c r="A37" s="1254">
        <v>2630</v>
      </c>
      <c r="B37" s="1008" t="s">
        <v>1504</v>
      </c>
      <c r="C37" s="1255">
        <v>15570455.119999999</v>
      </c>
      <c r="D37" s="1255">
        <v>12581694.109999999</v>
      </c>
      <c r="E37" s="1255">
        <f t="shared" si="0"/>
        <v>2988761.01</v>
      </c>
      <c r="F37" s="1256"/>
      <c r="G37" s="1255">
        <v>7002377</v>
      </c>
      <c r="H37" s="1255">
        <f t="shared" si="1"/>
        <v>28175136.310000002</v>
      </c>
      <c r="I37" s="1255">
        <v>35177513.310000002</v>
      </c>
      <c r="J37" s="1255">
        <f t="shared" si="2"/>
        <v>12581694.109999999</v>
      </c>
      <c r="K37" s="1255">
        <v>141358.85999999999</v>
      </c>
      <c r="L37" s="1255">
        <f t="shared" si="3"/>
        <v>22454460.340000004</v>
      </c>
    </row>
    <row r="38" spans="1:12">
      <c r="A38" s="1254">
        <v>2632</v>
      </c>
      <c r="B38" s="1008" t="s">
        <v>8528</v>
      </c>
      <c r="C38" s="1255">
        <v>0</v>
      </c>
      <c r="D38" s="1255">
        <v>0</v>
      </c>
      <c r="E38" s="1255">
        <f t="shared" si="0"/>
        <v>0</v>
      </c>
      <c r="F38" s="1256"/>
      <c r="G38" s="1255">
        <v>20733907.559999999</v>
      </c>
      <c r="H38" s="1255">
        <f t="shared" si="1"/>
        <v>0</v>
      </c>
      <c r="I38" s="1255">
        <v>20733907.559999999</v>
      </c>
      <c r="J38" s="1255">
        <f t="shared" si="2"/>
        <v>0</v>
      </c>
      <c r="K38" s="1255">
        <v>0</v>
      </c>
      <c r="L38" s="1255">
        <f t="shared" si="3"/>
        <v>20733907.559999999</v>
      </c>
    </row>
    <row r="39" spans="1:12">
      <c r="A39" s="1254">
        <v>2634</v>
      </c>
      <c r="B39" s="1008" t="s">
        <v>1506</v>
      </c>
      <c r="C39" s="1255">
        <v>45222003.729999997</v>
      </c>
      <c r="D39" s="1255">
        <v>21214147.07</v>
      </c>
      <c r="E39" s="1255">
        <f t="shared" si="0"/>
        <v>24007856.659999996</v>
      </c>
      <c r="F39" s="1256"/>
      <c r="G39" s="1255">
        <v>6843491.0000000019</v>
      </c>
      <c r="H39" s="1255">
        <f t="shared" si="1"/>
        <v>39792240.810000002</v>
      </c>
      <c r="I39" s="1255">
        <v>46635731.810000002</v>
      </c>
      <c r="J39" s="1255">
        <f t="shared" si="2"/>
        <v>21214147.07</v>
      </c>
      <c r="K39" s="1255">
        <v>0</v>
      </c>
      <c r="L39" s="1255">
        <f t="shared" si="3"/>
        <v>25421584.740000002</v>
      </c>
    </row>
    <row r="40" spans="1:12">
      <c r="A40" s="1254">
        <v>2635</v>
      </c>
      <c r="B40" s="1008" t="s">
        <v>719</v>
      </c>
      <c r="C40" s="1255">
        <v>0</v>
      </c>
      <c r="D40" s="1255">
        <v>0</v>
      </c>
      <c r="E40" s="1255">
        <f t="shared" si="0"/>
        <v>0</v>
      </c>
      <c r="F40" s="1256"/>
      <c r="G40" s="1255">
        <v>142463.6</v>
      </c>
      <c r="H40" s="1255">
        <f t="shared" si="1"/>
        <v>0</v>
      </c>
      <c r="I40" s="1255">
        <v>142463.6</v>
      </c>
      <c r="J40" s="1255">
        <f t="shared" si="2"/>
        <v>0</v>
      </c>
      <c r="K40" s="1255">
        <v>0</v>
      </c>
      <c r="L40" s="1255">
        <f t="shared" si="3"/>
        <v>142463.6</v>
      </c>
    </row>
    <row r="41" spans="1:12">
      <c r="A41" s="1254">
        <v>2645</v>
      </c>
      <c r="B41" s="1008" t="s">
        <v>720</v>
      </c>
      <c r="C41" s="1255">
        <v>57557504.869999997</v>
      </c>
      <c r="D41" s="1255">
        <v>34053640.740000002</v>
      </c>
      <c r="E41" s="1255">
        <f t="shared" si="0"/>
        <v>23503864.129999995</v>
      </c>
      <c r="F41" s="1256"/>
      <c r="G41" s="1255">
        <v>21256499.950000003</v>
      </c>
      <c r="H41" s="1255">
        <f t="shared" si="1"/>
        <v>31011343.789999999</v>
      </c>
      <c r="I41" s="1255">
        <v>52267843.740000002</v>
      </c>
      <c r="J41" s="1255">
        <f t="shared" si="2"/>
        <v>34053640.740000002</v>
      </c>
      <c r="K41" s="1255">
        <v>8754.1</v>
      </c>
      <c r="L41" s="1255">
        <f t="shared" si="3"/>
        <v>18205448.899999999</v>
      </c>
    </row>
    <row r="42" spans="1:12">
      <c r="A42" s="1254">
        <v>2647</v>
      </c>
      <c r="B42" s="1008" t="s">
        <v>1509</v>
      </c>
      <c r="C42" s="1255">
        <v>0</v>
      </c>
      <c r="D42" s="1255">
        <v>305748.86</v>
      </c>
      <c r="E42" s="1255">
        <f t="shared" si="0"/>
        <v>-305748.86</v>
      </c>
      <c r="F42" s="1256"/>
      <c r="G42" s="1255">
        <v>0</v>
      </c>
      <c r="H42" s="1255">
        <f t="shared" si="1"/>
        <v>1528744.32</v>
      </c>
      <c r="I42" s="1255">
        <v>1528744.32</v>
      </c>
      <c r="J42" s="1255">
        <f t="shared" si="2"/>
        <v>305748.86</v>
      </c>
      <c r="K42" s="1255">
        <v>0</v>
      </c>
      <c r="L42" s="1255">
        <f t="shared" si="3"/>
        <v>1222995.46</v>
      </c>
    </row>
    <row r="43" spans="1:12">
      <c r="A43" s="1254">
        <v>2650</v>
      </c>
      <c r="B43" s="1008" t="s">
        <v>721</v>
      </c>
      <c r="C43" s="1255">
        <v>56714339.560000002</v>
      </c>
      <c r="D43" s="1255">
        <v>27313194.890000001</v>
      </c>
      <c r="E43" s="1255">
        <f t="shared" si="0"/>
        <v>29401144.670000002</v>
      </c>
      <c r="F43" s="1256"/>
      <c r="G43" s="1255">
        <v>73762660.949999988</v>
      </c>
      <c r="H43" s="1255">
        <f t="shared" si="1"/>
        <v>-810200.92999999225</v>
      </c>
      <c r="I43" s="1255">
        <v>72952460.019999996</v>
      </c>
      <c r="J43" s="1255">
        <f t="shared" si="2"/>
        <v>27313194.890000001</v>
      </c>
      <c r="K43" s="1255">
        <v>0</v>
      </c>
      <c r="L43" s="1255">
        <f t="shared" si="3"/>
        <v>45639265.129999995</v>
      </c>
    </row>
    <row r="44" spans="1:12">
      <c r="A44" s="1254">
        <v>2652</v>
      </c>
      <c r="B44" s="1008" t="s">
        <v>8529</v>
      </c>
      <c r="C44" s="1255">
        <v>24241562</v>
      </c>
      <c r="D44" s="1255">
        <v>122345.1</v>
      </c>
      <c r="E44" s="1255">
        <f t="shared" si="0"/>
        <v>24119216.899999999</v>
      </c>
      <c r="F44" s="1256"/>
      <c r="G44" s="1255">
        <v>567412</v>
      </c>
      <c r="H44" s="1255">
        <f t="shared" si="1"/>
        <v>23674150</v>
      </c>
      <c r="I44" s="1255">
        <v>24241562</v>
      </c>
      <c r="J44" s="1255">
        <f t="shared" si="2"/>
        <v>122345.1</v>
      </c>
      <c r="K44" s="1255">
        <v>0</v>
      </c>
      <c r="L44" s="1255">
        <f t="shared" si="3"/>
        <v>24119216.899999999</v>
      </c>
    </row>
    <row r="45" spans="1:12">
      <c r="A45" s="1254">
        <v>2654</v>
      </c>
      <c r="B45" s="1008" t="s">
        <v>722</v>
      </c>
      <c r="C45" s="1255">
        <v>0</v>
      </c>
      <c r="D45" s="1255">
        <v>0</v>
      </c>
      <c r="E45" s="1255">
        <f t="shared" si="0"/>
        <v>0</v>
      </c>
      <c r="F45" s="1256"/>
      <c r="G45" s="1255">
        <v>931386.41</v>
      </c>
      <c r="H45" s="1255">
        <f t="shared" si="1"/>
        <v>0</v>
      </c>
      <c r="I45" s="1255">
        <v>931386.41</v>
      </c>
      <c r="J45" s="1255">
        <f t="shared" si="2"/>
        <v>0</v>
      </c>
      <c r="K45" s="1255">
        <v>0</v>
      </c>
      <c r="L45" s="1255">
        <f t="shared" si="3"/>
        <v>931386.41</v>
      </c>
    </row>
    <row r="46" spans="1:12">
      <c r="A46" s="1254">
        <v>2655</v>
      </c>
      <c r="B46" s="1008" t="s">
        <v>8530</v>
      </c>
      <c r="C46" s="1255">
        <v>0</v>
      </c>
      <c r="D46" s="1255">
        <v>0</v>
      </c>
      <c r="E46" s="1255">
        <f t="shared" si="0"/>
        <v>0</v>
      </c>
      <c r="F46" s="1256"/>
      <c r="G46" s="1255">
        <v>319360.03999999998</v>
      </c>
      <c r="H46" s="1255">
        <f t="shared" si="1"/>
        <v>0</v>
      </c>
      <c r="I46" s="1255">
        <v>319360.03999999998</v>
      </c>
      <c r="J46" s="1255">
        <f t="shared" si="2"/>
        <v>0</v>
      </c>
      <c r="K46" s="1255">
        <v>0</v>
      </c>
      <c r="L46" s="1255">
        <f t="shared" si="3"/>
        <v>319360.03999999998</v>
      </c>
    </row>
    <row r="47" spans="1:12">
      <c r="A47" s="1254">
        <v>2658</v>
      </c>
      <c r="B47" s="1008" t="s">
        <v>723</v>
      </c>
      <c r="C47" s="1255">
        <v>5412034.3399999999</v>
      </c>
      <c r="D47" s="1255">
        <v>2877458.25</v>
      </c>
      <c r="E47" s="1255">
        <f t="shared" si="0"/>
        <v>2534576.09</v>
      </c>
      <c r="F47" s="1256"/>
      <c r="G47" s="1255">
        <v>412034.34</v>
      </c>
      <c r="H47" s="1255">
        <f t="shared" si="1"/>
        <v>5209877.2</v>
      </c>
      <c r="I47" s="1255">
        <v>5621911.54</v>
      </c>
      <c r="J47" s="1255">
        <f t="shared" si="2"/>
        <v>2877458.25</v>
      </c>
      <c r="K47" s="1255">
        <v>0</v>
      </c>
      <c r="L47" s="1255">
        <f t="shared" si="3"/>
        <v>2744453.29</v>
      </c>
    </row>
    <row r="48" spans="1:12">
      <c r="A48" s="1254">
        <v>2659</v>
      </c>
      <c r="B48" s="1008" t="s">
        <v>724</v>
      </c>
      <c r="C48" s="1255">
        <v>20471902.23</v>
      </c>
      <c r="D48" s="1255">
        <v>5738960.9800000004</v>
      </c>
      <c r="E48" s="1255">
        <f t="shared" si="0"/>
        <v>14732941.25</v>
      </c>
      <c r="F48" s="1256"/>
      <c r="G48" s="1255">
        <v>8091224.1300000008</v>
      </c>
      <c r="H48" s="1255">
        <f t="shared" si="1"/>
        <v>2092557</v>
      </c>
      <c r="I48" s="1255">
        <v>10183781.130000001</v>
      </c>
      <c r="J48" s="1255">
        <f t="shared" si="2"/>
        <v>5738960.9800000004</v>
      </c>
      <c r="K48" s="1255">
        <v>48182.400000000001</v>
      </c>
      <c r="L48" s="1255">
        <f t="shared" si="3"/>
        <v>4396637.75</v>
      </c>
    </row>
    <row r="49" spans="1:12">
      <c r="A49" s="1254">
        <v>2660</v>
      </c>
      <c r="B49" s="1008" t="s">
        <v>725</v>
      </c>
      <c r="C49" s="1255">
        <v>28917999.370000001</v>
      </c>
      <c r="D49" s="1255">
        <v>18610290.809999999</v>
      </c>
      <c r="E49" s="1255">
        <f t="shared" si="0"/>
        <v>10307708.560000002</v>
      </c>
      <c r="F49" s="1256"/>
      <c r="G49" s="1255">
        <v>32665443.769999996</v>
      </c>
      <c r="H49" s="1255">
        <f t="shared" si="1"/>
        <v>17278749.060000002</v>
      </c>
      <c r="I49" s="1255">
        <v>49944192.829999998</v>
      </c>
      <c r="J49" s="1255">
        <f t="shared" si="2"/>
        <v>18610290.809999999</v>
      </c>
      <c r="K49" s="1255">
        <v>0</v>
      </c>
      <c r="L49" s="1255">
        <f t="shared" si="3"/>
        <v>31333902.02</v>
      </c>
    </row>
    <row r="50" spans="1:12">
      <c r="A50" s="1254">
        <v>2661</v>
      </c>
      <c r="B50" s="1008" t="s">
        <v>8531</v>
      </c>
      <c r="C50" s="1255">
        <v>171437601.19999999</v>
      </c>
      <c r="D50" s="1255">
        <v>67824618.25</v>
      </c>
      <c r="E50" s="1255">
        <f t="shared" si="0"/>
        <v>103612982.94999999</v>
      </c>
      <c r="F50" s="1256"/>
      <c r="G50" s="1255">
        <v>141072712.60999998</v>
      </c>
      <c r="H50" s="1255">
        <f t="shared" si="1"/>
        <v>15985785.900000006</v>
      </c>
      <c r="I50" s="1255">
        <v>157058498.50999999</v>
      </c>
      <c r="J50" s="1255">
        <f t="shared" si="2"/>
        <v>67824618.25</v>
      </c>
      <c r="K50" s="1255">
        <v>4314640</v>
      </c>
      <c r="L50" s="1255">
        <f t="shared" si="3"/>
        <v>84919240.25999999</v>
      </c>
    </row>
    <row r="51" spans="1:12">
      <c r="A51" s="1254">
        <v>2664</v>
      </c>
      <c r="B51" s="1008" t="s">
        <v>726</v>
      </c>
      <c r="C51" s="1255">
        <v>0</v>
      </c>
      <c r="D51" s="1255">
        <v>23827.200000000001</v>
      </c>
      <c r="E51" s="1255">
        <f t="shared" si="0"/>
        <v>-23827.200000000001</v>
      </c>
      <c r="F51" s="1256"/>
      <c r="G51" s="1255">
        <v>5310638.6500000004</v>
      </c>
      <c r="H51" s="1255">
        <f t="shared" si="1"/>
        <v>119136</v>
      </c>
      <c r="I51" s="1255">
        <v>5429774.6500000004</v>
      </c>
      <c r="J51" s="1255">
        <f t="shared" si="2"/>
        <v>23827.200000000001</v>
      </c>
      <c r="K51" s="1255">
        <v>0</v>
      </c>
      <c r="L51" s="1255">
        <f t="shared" si="3"/>
        <v>5405947.4500000002</v>
      </c>
    </row>
    <row r="52" spans="1:12">
      <c r="A52" s="1254">
        <v>2665</v>
      </c>
      <c r="B52" s="1008" t="s">
        <v>727</v>
      </c>
      <c r="C52" s="1255">
        <v>837249152.44000006</v>
      </c>
      <c r="D52" s="1255">
        <v>450553188.24000001</v>
      </c>
      <c r="E52" s="1255">
        <f t="shared" si="0"/>
        <v>386695964.20000005</v>
      </c>
      <c r="F52" s="1256"/>
      <c r="G52" s="1255">
        <v>400788932.76000005</v>
      </c>
      <c r="H52" s="1255">
        <f t="shared" si="1"/>
        <v>789431888.26999998</v>
      </c>
      <c r="I52" s="1255">
        <v>1190220821.03</v>
      </c>
      <c r="J52" s="1255">
        <f t="shared" si="2"/>
        <v>450553188.24000001</v>
      </c>
      <c r="K52" s="1255">
        <v>48094358.75</v>
      </c>
      <c r="L52" s="1255">
        <f t="shared" si="3"/>
        <v>691573274.03999996</v>
      </c>
    </row>
    <row r="53" spans="1:12">
      <c r="A53" s="1254">
        <v>2666</v>
      </c>
      <c r="B53" s="1008" t="s">
        <v>728</v>
      </c>
      <c r="C53" s="1255">
        <v>6000000</v>
      </c>
      <c r="D53" s="1255">
        <v>759219.02</v>
      </c>
      <c r="E53" s="1255">
        <f t="shared" si="0"/>
        <v>5240780.9800000004</v>
      </c>
      <c r="F53" s="1256"/>
      <c r="G53" s="1255">
        <v>7876772.1699999999</v>
      </c>
      <c r="H53" s="1255">
        <f t="shared" si="1"/>
        <v>1082500.0999999996</v>
      </c>
      <c r="I53" s="1255">
        <v>8959272.2699999996</v>
      </c>
      <c r="J53" s="1255">
        <f t="shared" si="2"/>
        <v>759219.02</v>
      </c>
      <c r="K53" s="1255">
        <v>0</v>
      </c>
      <c r="L53" s="1255">
        <f t="shared" si="3"/>
        <v>8200053.25</v>
      </c>
    </row>
    <row r="54" spans="1:12">
      <c r="A54" s="1254">
        <v>2668</v>
      </c>
      <c r="B54" s="1008" t="s">
        <v>729</v>
      </c>
      <c r="C54" s="1255">
        <v>8010778.04</v>
      </c>
      <c r="D54" s="1255">
        <v>639698</v>
      </c>
      <c r="E54" s="1255">
        <f t="shared" si="0"/>
        <v>7371080.04</v>
      </c>
      <c r="F54" s="1256"/>
      <c r="G54" s="1255">
        <v>14602507.760000002</v>
      </c>
      <c r="H54" s="1255">
        <f t="shared" si="1"/>
        <v>-8248662.1500000013</v>
      </c>
      <c r="I54" s="1255">
        <v>6353845.6100000003</v>
      </c>
      <c r="J54" s="1255">
        <f t="shared" si="2"/>
        <v>639698</v>
      </c>
      <c r="K54" s="1255">
        <v>0</v>
      </c>
      <c r="L54" s="1255">
        <f t="shared" si="3"/>
        <v>5714147.6100000003</v>
      </c>
    </row>
    <row r="55" spans="1:12">
      <c r="A55" s="1254">
        <v>2671</v>
      </c>
      <c r="B55" s="1008" t="s">
        <v>730</v>
      </c>
      <c r="C55" s="1255">
        <v>6433580</v>
      </c>
      <c r="D55" s="1255">
        <v>3149346</v>
      </c>
      <c r="E55" s="1255">
        <f t="shared" si="0"/>
        <v>3284234</v>
      </c>
      <c r="F55" s="1256"/>
      <c r="G55" s="1255">
        <v>6433580.4900000002</v>
      </c>
      <c r="H55" s="1255">
        <f t="shared" si="1"/>
        <v>0</v>
      </c>
      <c r="I55" s="1255">
        <v>6433580.4900000002</v>
      </c>
      <c r="J55" s="1255">
        <f t="shared" si="2"/>
        <v>3149346</v>
      </c>
      <c r="K55" s="1255">
        <v>0</v>
      </c>
      <c r="L55" s="1255">
        <f t="shared" si="3"/>
        <v>3284234.49</v>
      </c>
    </row>
    <row r="56" spans="1:12">
      <c r="A56" s="1254">
        <v>2672</v>
      </c>
      <c r="B56" s="1008" t="s">
        <v>731</v>
      </c>
      <c r="C56" s="1255">
        <v>40002329.200000003</v>
      </c>
      <c r="D56" s="1255">
        <v>14388625.869999999</v>
      </c>
      <c r="E56" s="1255">
        <f t="shared" si="0"/>
        <v>25613703.330000006</v>
      </c>
      <c r="F56" s="1256"/>
      <c r="G56" s="1255">
        <v>40774024.730000004</v>
      </c>
      <c r="H56" s="1255">
        <f t="shared" si="1"/>
        <v>2329.1999999955297</v>
      </c>
      <c r="I56" s="1255">
        <v>40776353.93</v>
      </c>
      <c r="J56" s="1255">
        <f t="shared" si="2"/>
        <v>14388625.869999999</v>
      </c>
      <c r="K56" s="1255">
        <v>2915854.26</v>
      </c>
      <c r="L56" s="1255">
        <f t="shared" si="3"/>
        <v>23471873.800000004</v>
      </c>
    </row>
    <row r="57" spans="1:12">
      <c r="A57" s="1254">
        <v>2673</v>
      </c>
      <c r="B57" s="1008" t="s">
        <v>732</v>
      </c>
      <c r="C57" s="1255">
        <v>0</v>
      </c>
      <c r="D57" s="1255">
        <v>0</v>
      </c>
      <c r="E57" s="1255">
        <f t="shared" si="0"/>
        <v>0</v>
      </c>
      <c r="F57" s="1256"/>
      <c r="G57" s="1255">
        <v>331166.25</v>
      </c>
      <c r="H57" s="1255">
        <f t="shared" si="1"/>
        <v>-331166.25</v>
      </c>
      <c r="I57" s="1255">
        <v>0</v>
      </c>
      <c r="J57" s="1255">
        <f t="shared" si="2"/>
        <v>0</v>
      </c>
      <c r="K57" s="1255">
        <v>0</v>
      </c>
      <c r="L57" s="1255">
        <f t="shared" si="3"/>
        <v>0</v>
      </c>
    </row>
    <row r="58" spans="1:12">
      <c r="A58" s="1254">
        <v>2674</v>
      </c>
      <c r="B58" s="1008" t="s">
        <v>733</v>
      </c>
      <c r="C58" s="1255">
        <v>1204019.02</v>
      </c>
      <c r="D58" s="1255">
        <v>43185</v>
      </c>
      <c r="E58" s="1255">
        <f t="shared" si="0"/>
        <v>1160834.02</v>
      </c>
      <c r="F58" s="1256"/>
      <c r="G58" s="1255">
        <v>881543.02</v>
      </c>
      <c r="H58" s="1255">
        <f t="shared" si="1"/>
        <v>7595</v>
      </c>
      <c r="I58" s="1255">
        <v>889138.02</v>
      </c>
      <c r="J58" s="1255">
        <f t="shared" si="2"/>
        <v>43185</v>
      </c>
      <c r="K58" s="1255">
        <v>0</v>
      </c>
      <c r="L58" s="1255">
        <f t="shared" si="3"/>
        <v>845953.02</v>
      </c>
    </row>
    <row r="59" spans="1:12">
      <c r="A59" s="1254">
        <v>2675</v>
      </c>
      <c r="B59" s="1008" t="s">
        <v>734</v>
      </c>
      <c r="C59" s="1255">
        <v>4483000</v>
      </c>
      <c r="D59" s="1255">
        <v>166600</v>
      </c>
      <c r="E59" s="1255">
        <f t="shared" si="0"/>
        <v>4316400</v>
      </c>
      <c r="F59" s="1256"/>
      <c r="G59" s="1255">
        <v>4222109.4000000004</v>
      </c>
      <c r="H59" s="1255">
        <f t="shared" si="1"/>
        <v>833000</v>
      </c>
      <c r="I59" s="1255">
        <v>5055109.4000000004</v>
      </c>
      <c r="J59" s="1255">
        <f t="shared" si="2"/>
        <v>166600</v>
      </c>
      <c r="K59" s="1255">
        <v>0</v>
      </c>
      <c r="L59" s="1255">
        <f t="shared" si="3"/>
        <v>4888509.4000000004</v>
      </c>
    </row>
    <row r="60" spans="1:12">
      <c r="A60" s="1254">
        <v>2676</v>
      </c>
      <c r="B60" s="1008" t="s">
        <v>735</v>
      </c>
      <c r="C60" s="1255">
        <v>0</v>
      </c>
      <c r="D60" s="1255">
        <v>0</v>
      </c>
      <c r="E60" s="1255">
        <f t="shared" si="0"/>
        <v>0</v>
      </c>
      <c r="F60" s="1256"/>
      <c r="G60" s="1255">
        <v>102663.59</v>
      </c>
      <c r="H60" s="1255">
        <f t="shared" si="1"/>
        <v>-102663.59</v>
      </c>
      <c r="I60" s="1255">
        <v>0</v>
      </c>
      <c r="J60" s="1255">
        <f t="shared" si="2"/>
        <v>0</v>
      </c>
      <c r="K60" s="1255">
        <v>0</v>
      </c>
      <c r="L60" s="1255">
        <f t="shared" si="3"/>
        <v>0</v>
      </c>
    </row>
    <row r="61" spans="1:12">
      <c r="A61" s="1254">
        <v>3003</v>
      </c>
      <c r="B61" s="1008" t="s">
        <v>736</v>
      </c>
      <c r="C61" s="1255">
        <v>200000000</v>
      </c>
      <c r="D61" s="1255">
        <v>10126316.199999999</v>
      </c>
      <c r="E61" s="1255">
        <f t="shared" si="0"/>
        <v>189873683.80000001</v>
      </c>
      <c r="F61" s="1256"/>
      <c r="G61" s="1255">
        <v>125691131.73999999</v>
      </c>
      <c r="H61" s="1255">
        <f t="shared" si="1"/>
        <v>48581266.390000001</v>
      </c>
      <c r="I61" s="1255">
        <v>174272398.13</v>
      </c>
      <c r="J61" s="1255">
        <f t="shared" si="2"/>
        <v>10126316.199999999</v>
      </c>
      <c r="K61" s="1255">
        <v>0</v>
      </c>
      <c r="L61" s="1255">
        <f t="shared" si="3"/>
        <v>164146081.93000001</v>
      </c>
    </row>
    <row r="62" spans="1:12">
      <c r="A62" s="1254">
        <v>3004</v>
      </c>
      <c r="B62" s="1008" t="s">
        <v>737</v>
      </c>
      <c r="C62" s="1255">
        <v>0</v>
      </c>
      <c r="D62" s="1255">
        <v>54840</v>
      </c>
      <c r="E62" s="1255">
        <f t="shared" si="0"/>
        <v>-54840</v>
      </c>
      <c r="F62" s="1256"/>
      <c r="G62" s="1255">
        <v>2304162.88</v>
      </c>
      <c r="H62" s="1255">
        <f t="shared" si="1"/>
        <v>274200</v>
      </c>
      <c r="I62" s="1255">
        <v>2578362.88</v>
      </c>
      <c r="J62" s="1255">
        <f t="shared" si="2"/>
        <v>54840</v>
      </c>
      <c r="K62" s="1255">
        <v>0</v>
      </c>
      <c r="L62" s="1255">
        <f t="shared" si="3"/>
        <v>2523522.88</v>
      </c>
    </row>
    <row r="63" spans="1:12">
      <c r="A63" s="1254">
        <v>3005</v>
      </c>
      <c r="B63" s="1008" t="s">
        <v>738</v>
      </c>
      <c r="C63" s="1255">
        <v>163327960.69999999</v>
      </c>
      <c r="D63" s="1255">
        <v>105939157.43000001</v>
      </c>
      <c r="E63" s="1255">
        <f t="shared" si="0"/>
        <v>57388803.269999981</v>
      </c>
      <c r="F63" s="1256"/>
      <c r="G63" s="1255">
        <v>41893178.980000004</v>
      </c>
      <c r="H63" s="1255">
        <f t="shared" si="1"/>
        <v>135698073.25</v>
      </c>
      <c r="I63" s="1255">
        <v>177591252.22999999</v>
      </c>
      <c r="J63" s="1255">
        <f t="shared" si="2"/>
        <v>105939157.43000001</v>
      </c>
      <c r="K63" s="1255">
        <v>0</v>
      </c>
      <c r="L63" s="1255">
        <f t="shared" si="3"/>
        <v>71652094.799999982</v>
      </c>
    </row>
    <row r="64" spans="1:12">
      <c r="A64" s="1254">
        <v>3007</v>
      </c>
      <c r="B64" s="1008" t="s">
        <v>739</v>
      </c>
      <c r="C64" s="1255">
        <v>18232404.399999999</v>
      </c>
      <c r="D64" s="1255">
        <v>1178679</v>
      </c>
      <c r="E64" s="1255">
        <f t="shared" si="0"/>
        <v>17053725.399999999</v>
      </c>
      <c r="F64" s="1256"/>
      <c r="G64" s="1255">
        <v>9865567.9900000002</v>
      </c>
      <c r="H64" s="1255">
        <f t="shared" si="1"/>
        <v>6528795</v>
      </c>
      <c r="I64" s="1255">
        <v>16394362.99</v>
      </c>
      <c r="J64" s="1255">
        <f t="shared" si="2"/>
        <v>1178679</v>
      </c>
      <c r="K64" s="1255">
        <v>1520000</v>
      </c>
      <c r="L64" s="1255">
        <f t="shared" si="3"/>
        <v>13695683.99</v>
      </c>
    </row>
    <row r="65" spans="1:12">
      <c r="A65" s="1254">
        <v>3010</v>
      </c>
      <c r="B65" s="1008" t="s">
        <v>1528</v>
      </c>
      <c r="C65" s="1255">
        <v>7300000</v>
      </c>
      <c r="D65" s="1255">
        <v>0</v>
      </c>
      <c r="E65" s="1255">
        <f t="shared" si="0"/>
        <v>7300000</v>
      </c>
      <c r="F65" s="1256"/>
      <c r="G65" s="1255">
        <v>0</v>
      </c>
      <c r="H65" s="1255">
        <f t="shared" si="1"/>
        <v>0</v>
      </c>
      <c r="I65" s="1255">
        <v>0</v>
      </c>
      <c r="J65" s="1255">
        <f t="shared" si="2"/>
        <v>0</v>
      </c>
      <c r="K65" s="1255">
        <v>0</v>
      </c>
      <c r="L65" s="1255">
        <f t="shared" si="3"/>
        <v>0</v>
      </c>
    </row>
    <row r="66" spans="1:12">
      <c r="A66" s="1254">
        <v>3015</v>
      </c>
      <c r="B66" s="1008" t="s">
        <v>740</v>
      </c>
      <c r="C66" s="1255">
        <v>20700000</v>
      </c>
      <c r="D66" s="1255">
        <v>0</v>
      </c>
      <c r="E66" s="1255">
        <f t="shared" ref="E66:E129" si="4">C66-D66</f>
        <v>20700000</v>
      </c>
      <c r="F66" s="1256"/>
      <c r="G66" s="1255">
        <v>0</v>
      </c>
      <c r="H66" s="1255">
        <f t="shared" si="1"/>
        <v>0</v>
      </c>
      <c r="I66" s="1255">
        <v>0</v>
      </c>
      <c r="J66" s="1255">
        <f t="shared" si="2"/>
        <v>0</v>
      </c>
      <c r="K66" s="1255">
        <v>0</v>
      </c>
      <c r="L66" s="1255">
        <f t="shared" si="3"/>
        <v>0</v>
      </c>
    </row>
    <row r="67" spans="1:12">
      <c r="A67" s="1254">
        <v>3017</v>
      </c>
      <c r="B67" s="1008" t="s">
        <v>741</v>
      </c>
      <c r="C67" s="1255">
        <v>0</v>
      </c>
      <c r="D67" s="1255">
        <v>0</v>
      </c>
      <c r="E67" s="1255">
        <f t="shared" si="4"/>
        <v>0</v>
      </c>
      <c r="F67" s="1256"/>
      <c r="G67" s="1255">
        <v>232348.43</v>
      </c>
      <c r="H67" s="1255">
        <f t="shared" ref="H67:H130" si="5">I67-G67</f>
        <v>0</v>
      </c>
      <c r="I67" s="1255">
        <v>232348.43</v>
      </c>
      <c r="J67" s="1255">
        <f t="shared" ref="J67:J130" si="6">D67</f>
        <v>0</v>
      </c>
      <c r="K67" s="1255">
        <v>0</v>
      </c>
      <c r="L67" s="1255">
        <f t="shared" ref="L67:L130" si="7">I67-J67-K67</f>
        <v>232348.43</v>
      </c>
    </row>
    <row r="68" spans="1:12">
      <c r="A68" s="1254">
        <v>3020</v>
      </c>
      <c r="B68" s="1008" t="s">
        <v>742</v>
      </c>
      <c r="C68" s="1255">
        <v>0</v>
      </c>
      <c r="D68" s="1255">
        <v>0</v>
      </c>
      <c r="E68" s="1255">
        <f t="shared" si="4"/>
        <v>0</v>
      </c>
      <c r="F68" s="1256"/>
      <c r="G68" s="1255">
        <v>2846626.8500000006</v>
      </c>
      <c r="H68" s="1255">
        <f t="shared" si="5"/>
        <v>-2846626.8500000006</v>
      </c>
      <c r="I68" s="1255">
        <v>0</v>
      </c>
      <c r="J68" s="1255">
        <f t="shared" si="6"/>
        <v>0</v>
      </c>
      <c r="K68" s="1255">
        <v>0</v>
      </c>
      <c r="L68" s="1255">
        <f t="shared" si="7"/>
        <v>0</v>
      </c>
    </row>
    <row r="69" spans="1:12">
      <c r="A69" s="1254">
        <v>3021</v>
      </c>
      <c r="B69" s="1008" t="s">
        <v>743</v>
      </c>
      <c r="C69" s="1255">
        <v>0</v>
      </c>
      <c r="D69" s="1255">
        <v>0</v>
      </c>
      <c r="E69" s="1255">
        <f t="shared" si="4"/>
        <v>0</v>
      </c>
      <c r="F69" s="1256"/>
      <c r="G69" s="1255">
        <v>2595934.1000000006</v>
      </c>
      <c r="H69" s="1255">
        <f t="shared" si="5"/>
        <v>-2595934.1000000006</v>
      </c>
      <c r="I69" s="1255">
        <v>0</v>
      </c>
      <c r="J69" s="1255">
        <f t="shared" si="6"/>
        <v>0</v>
      </c>
      <c r="K69" s="1255">
        <v>0</v>
      </c>
      <c r="L69" s="1255">
        <f t="shared" si="7"/>
        <v>0</v>
      </c>
    </row>
    <row r="70" spans="1:12">
      <c r="A70" s="1254">
        <v>3023</v>
      </c>
      <c r="B70" s="1008" t="s">
        <v>744</v>
      </c>
      <c r="C70" s="1255">
        <v>0</v>
      </c>
      <c r="D70" s="1255">
        <v>0</v>
      </c>
      <c r="E70" s="1255">
        <f t="shared" si="4"/>
        <v>0</v>
      </c>
      <c r="F70" s="1256"/>
      <c r="G70" s="1255">
        <v>33742238.390000001</v>
      </c>
      <c r="H70" s="1255">
        <f t="shared" si="5"/>
        <v>-33742238.390000001</v>
      </c>
      <c r="I70" s="1255">
        <v>0</v>
      </c>
      <c r="J70" s="1255">
        <f t="shared" si="6"/>
        <v>0</v>
      </c>
      <c r="K70" s="1255">
        <v>0</v>
      </c>
      <c r="L70" s="1255">
        <f t="shared" si="7"/>
        <v>0</v>
      </c>
    </row>
    <row r="71" spans="1:12">
      <c r="A71" s="1254">
        <v>3024</v>
      </c>
      <c r="B71" s="1008" t="s">
        <v>745</v>
      </c>
      <c r="C71" s="1255">
        <v>0</v>
      </c>
      <c r="D71" s="1255">
        <v>420000</v>
      </c>
      <c r="E71" s="1255">
        <f t="shared" si="4"/>
        <v>-420000</v>
      </c>
      <c r="F71" s="1256"/>
      <c r="G71" s="1255">
        <v>3909188.9</v>
      </c>
      <c r="H71" s="1255">
        <f t="shared" si="5"/>
        <v>2100000.0000000005</v>
      </c>
      <c r="I71" s="1255">
        <v>6009188.9000000004</v>
      </c>
      <c r="J71" s="1255">
        <f t="shared" si="6"/>
        <v>420000</v>
      </c>
      <c r="K71" s="1255">
        <v>0</v>
      </c>
      <c r="L71" s="1255">
        <f t="shared" si="7"/>
        <v>5589188.9000000004</v>
      </c>
    </row>
    <row r="72" spans="1:12">
      <c r="A72" s="1254">
        <v>3026</v>
      </c>
      <c r="B72" s="1008" t="s">
        <v>746</v>
      </c>
      <c r="C72" s="1255">
        <v>0</v>
      </c>
      <c r="D72" s="1255">
        <v>0</v>
      </c>
      <c r="E72" s="1255">
        <f t="shared" si="4"/>
        <v>0</v>
      </c>
      <c r="F72" s="1256"/>
      <c r="G72" s="1255">
        <v>8865434.6499999985</v>
      </c>
      <c r="H72" s="1255">
        <f t="shared" si="5"/>
        <v>-8865434.6499999985</v>
      </c>
      <c r="I72" s="1255">
        <v>0</v>
      </c>
      <c r="J72" s="1255">
        <f t="shared" si="6"/>
        <v>0</v>
      </c>
      <c r="K72" s="1255">
        <v>0</v>
      </c>
      <c r="L72" s="1255">
        <f t="shared" si="7"/>
        <v>0</v>
      </c>
    </row>
    <row r="73" spans="1:12">
      <c r="A73" s="1254">
        <v>3027</v>
      </c>
      <c r="B73" s="1008" t="s">
        <v>1532</v>
      </c>
      <c r="C73" s="1255">
        <v>67852657.769999996</v>
      </c>
      <c r="D73" s="1255">
        <v>44223554.869999997</v>
      </c>
      <c r="E73" s="1255">
        <f t="shared" si="4"/>
        <v>23629102.899999999</v>
      </c>
      <c r="F73" s="1256"/>
      <c r="G73" s="1255">
        <v>20790157.77</v>
      </c>
      <c r="H73" s="1255">
        <f t="shared" si="5"/>
        <v>42485623.840000004</v>
      </c>
      <c r="I73" s="1255">
        <v>63275781.609999999</v>
      </c>
      <c r="J73" s="1255">
        <f t="shared" si="6"/>
        <v>44223554.869999997</v>
      </c>
      <c r="K73" s="1255">
        <v>130000</v>
      </c>
      <c r="L73" s="1255">
        <f t="shared" si="7"/>
        <v>18922226.740000002</v>
      </c>
    </row>
    <row r="74" spans="1:12">
      <c r="A74" s="1254">
        <v>3028</v>
      </c>
      <c r="B74" s="1008" t="s">
        <v>747</v>
      </c>
      <c r="C74" s="1255">
        <v>0</v>
      </c>
      <c r="D74" s="1255">
        <v>0</v>
      </c>
      <c r="E74" s="1255">
        <f t="shared" si="4"/>
        <v>0</v>
      </c>
      <c r="F74" s="1256"/>
      <c r="G74" s="1255">
        <v>1893469</v>
      </c>
      <c r="H74" s="1255">
        <f t="shared" si="5"/>
        <v>0</v>
      </c>
      <c r="I74" s="1255">
        <v>1893469</v>
      </c>
      <c r="J74" s="1255">
        <f t="shared" si="6"/>
        <v>0</v>
      </c>
      <c r="K74" s="1255">
        <v>0</v>
      </c>
      <c r="L74" s="1255">
        <f t="shared" si="7"/>
        <v>1893469</v>
      </c>
    </row>
    <row r="75" spans="1:12">
      <c r="A75" s="1254">
        <v>3030</v>
      </c>
      <c r="B75" s="1008" t="s">
        <v>748</v>
      </c>
      <c r="C75" s="1255">
        <v>0</v>
      </c>
      <c r="D75" s="1255">
        <v>0</v>
      </c>
      <c r="E75" s="1255">
        <f t="shared" si="4"/>
        <v>0</v>
      </c>
      <c r="F75" s="1256"/>
      <c r="G75" s="1255">
        <v>1718429.4</v>
      </c>
      <c r="H75" s="1255">
        <f t="shared" si="5"/>
        <v>-1718429.4</v>
      </c>
      <c r="I75" s="1255">
        <v>0</v>
      </c>
      <c r="J75" s="1255">
        <f t="shared" si="6"/>
        <v>0</v>
      </c>
      <c r="K75" s="1255">
        <v>0</v>
      </c>
      <c r="L75" s="1255">
        <f t="shared" si="7"/>
        <v>0</v>
      </c>
    </row>
    <row r="76" spans="1:12">
      <c r="A76" s="1254">
        <v>3031</v>
      </c>
      <c r="B76" s="1008" t="s">
        <v>749</v>
      </c>
      <c r="C76" s="1255">
        <v>8938000</v>
      </c>
      <c r="D76" s="1255">
        <v>1948600</v>
      </c>
      <c r="E76" s="1255">
        <f t="shared" si="4"/>
        <v>6989400</v>
      </c>
      <c r="F76" s="1256"/>
      <c r="G76" s="1255">
        <v>7026400</v>
      </c>
      <c r="H76" s="1255">
        <f t="shared" si="5"/>
        <v>9743000</v>
      </c>
      <c r="I76" s="1255">
        <v>16769400</v>
      </c>
      <c r="J76" s="1255">
        <f t="shared" si="6"/>
        <v>1948600</v>
      </c>
      <c r="K76" s="1255">
        <v>0</v>
      </c>
      <c r="L76" s="1255">
        <f t="shared" si="7"/>
        <v>14820800</v>
      </c>
    </row>
    <row r="77" spans="1:12">
      <c r="A77" s="1254">
        <v>3032</v>
      </c>
      <c r="B77" s="1008" t="s">
        <v>750</v>
      </c>
      <c r="C77" s="1255">
        <v>8003174.4000000004</v>
      </c>
      <c r="D77" s="1255">
        <v>2116951.7999999998</v>
      </c>
      <c r="E77" s="1255">
        <f t="shared" si="4"/>
        <v>5886222.6000000006</v>
      </c>
      <c r="F77" s="1256"/>
      <c r="G77" s="1255">
        <v>1826150.3999999999</v>
      </c>
      <c r="H77" s="1255">
        <f t="shared" si="5"/>
        <v>2665958.0000000005</v>
      </c>
      <c r="I77" s="1255">
        <v>4492108.4000000004</v>
      </c>
      <c r="J77" s="1255">
        <f t="shared" si="6"/>
        <v>2116951.7999999998</v>
      </c>
      <c r="K77" s="1255">
        <v>0</v>
      </c>
      <c r="L77" s="1255">
        <f t="shared" si="7"/>
        <v>2375156.6000000006</v>
      </c>
    </row>
    <row r="78" spans="1:12">
      <c r="A78" s="1254">
        <v>3033</v>
      </c>
      <c r="B78" s="1008" t="s">
        <v>751</v>
      </c>
      <c r="C78" s="1255">
        <v>26500000</v>
      </c>
      <c r="D78" s="1255">
        <v>19960463.41</v>
      </c>
      <c r="E78" s="1255">
        <f t="shared" si="4"/>
        <v>6539536.5899999999</v>
      </c>
      <c r="F78" s="1256"/>
      <c r="G78" s="1255">
        <v>0</v>
      </c>
      <c r="H78" s="1255">
        <f t="shared" si="5"/>
        <v>20570845.289999999</v>
      </c>
      <c r="I78" s="1255">
        <v>20570845.289999999</v>
      </c>
      <c r="J78" s="1255">
        <f t="shared" si="6"/>
        <v>19960463.41</v>
      </c>
      <c r="K78" s="1255">
        <v>0</v>
      </c>
      <c r="L78" s="1255">
        <f t="shared" si="7"/>
        <v>610381.87999999896</v>
      </c>
    </row>
    <row r="79" spans="1:12">
      <c r="A79" s="1254">
        <v>3034</v>
      </c>
      <c r="B79" s="1008" t="s">
        <v>752</v>
      </c>
      <c r="C79" s="1255">
        <v>17798072.350000001</v>
      </c>
      <c r="D79" s="1255">
        <v>11710576.050000001</v>
      </c>
      <c r="E79" s="1255">
        <f t="shared" si="4"/>
        <v>6087496.3000000007</v>
      </c>
      <c r="F79" s="1256"/>
      <c r="G79" s="1255">
        <v>10758664</v>
      </c>
      <c r="H79" s="1255">
        <f t="shared" si="5"/>
        <v>7039000</v>
      </c>
      <c r="I79" s="1255">
        <v>17797664</v>
      </c>
      <c r="J79" s="1255">
        <f t="shared" si="6"/>
        <v>11710576.050000001</v>
      </c>
      <c r="K79" s="1255">
        <v>0</v>
      </c>
      <c r="L79" s="1255">
        <f t="shared" si="7"/>
        <v>6087087.9499999993</v>
      </c>
    </row>
    <row r="80" spans="1:12">
      <c r="A80" s="1254">
        <v>3035</v>
      </c>
      <c r="B80" s="1008" t="s">
        <v>753</v>
      </c>
      <c r="C80" s="1255">
        <v>61440000</v>
      </c>
      <c r="D80" s="1255">
        <v>53647287.700000003</v>
      </c>
      <c r="E80" s="1255">
        <f t="shared" si="4"/>
        <v>7792712.299999997</v>
      </c>
      <c r="F80" s="1256"/>
      <c r="G80" s="1255">
        <v>10240000</v>
      </c>
      <c r="H80" s="1255">
        <f t="shared" si="5"/>
        <v>51200000</v>
      </c>
      <c r="I80" s="1255">
        <v>61440000</v>
      </c>
      <c r="J80" s="1255">
        <f t="shared" si="6"/>
        <v>53647287.700000003</v>
      </c>
      <c r="K80" s="1255">
        <v>0</v>
      </c>
      <c r="L80" s="1255">
        <f t="shared" si="7"/>
        <v>7792712.299999997</v>
      </c>
    </row>
    <row r="81" spans="1:12">
      <c r="A81" s="1254">
        <v>3036</v>
      </c>
      <c r="B81" s="1008" t="s">
        <v>3606</v>
      </c>
      <c r="C81" s="1255">
        <v>63516500</v>
      </c>
      <c r="D81" s="1255">
        <v>37072831.75</v>
      </c>
      <c r="E81" s="1255">
        <f t="shared" si="4"/>
        <v>26443668.25</v>
      </c>
      <c r="F81" s="1256"/>
      <c r="G81" s="1255">
        <v>0</v>
      </c>
      <c r="H81" s="1255">
        <f t="shared" si="5"/>
        <v>80000000</v>
      </c>
      <c r="I81" s="1255">
        <v>80000000</v>
      </c>
      <c r="J81" s="1255">
        <f t="shared" si="6"/>
        <v>37072831.75</v>
      </c>
      <c r="K81" s="1255">
        <v>0</v>
      </c>
      <c r="L81" s="1255">
        <f t="shared" si="7"/>
        <v>42927168.25</v>
      </c>
    </row>
    <row r="82" spans="1:12">
      <c r="A82" s="1254">
        <v>3037</v>
      </c>
      <c r="B82" s="1008" t="s">
        <v>3607</v>
      </c>
      <c r="C82" s="1255">
        <v>32000000</v>
      </c>
      <c r="D82" s="1255">
        <v>14544927.960000001</v>
      </c>
      <c r="E82" s="1255">
        <f t="shared" si="4"/>
        <v>17455072.039999999</v>
      </c>
      <c r="F82" s="1256"/>
      <c r="G82" s="1255">
        <v>0</v>
      </c>
      <c r="H82" s="1255">
        <f t="shared" si="5"/>
        <v>14544927.960000001</v>
      </c>
      <c r="I82" s="1255">
        <v>14544927.960000001</v>
      </c>
      <c r="J82" s="1255">
        <f t="shared" si="6"/>
        <v>14544927.960000001</v>
      </c>
      <c r="K82" s="1255">
        <v>0</v>
      </c>
      <c r="L82" s="1255">
        <f t="shared" si="7"/>
        <v>0</v>
      </c>
    </row>
    <row r="83" spans="1:12">
      <c r="A83" s="1254">
        <v>3038</v>
      </c>
      <c r="B83" s="1008" t="s">
        <v>8532</v>
      </c>
      <c r="C83" s="1255">
        <v>0</v>
      </c>
      <c r="D83" s="1255">
        <v>112128.17</v>
      </c>
      <c r="E83" s="1255">
        <f t="shared" si="4"/>
        <v>-112128.17</v>
      </c>
      <c r="F83" s="1256"/>
      <c r="G83" s="1255">
        <v>0</v>
      </c>
      <c r="H83" s="1255">
        <f t="shared" si="5"/>
        <v>5042459.9000000004</v>
      </c>
      <c r="I83" s="1255">
        <v>5042459.9000000004</v>
      </c>
      <c r="J83" s="1255">
        <f t="shared" si="6"/>
        <v>112128.17</v>
      </c>
      <c r="K83" s="1255">
        <v>0</v>
      </c>
      <c r="L83" s="1255">
        <f t="shared" si="7"/>
        <v>4930331.7300000004</v>
      </c>
    </row>
    <row r="84" spans="1:12">
      <c r="A84" s="1254">
        <v>3040</v>
      </c>
      <c r="B84" s="1008" t="s">
        <v>3608</v>
      </c>
      <c r="C84" s="1255">
        <v>18375647.399999999</v>
      </c>
      <c r="D84" s="1255">
        <v>8499698.5199999996</v>
      </c>
      <c r="E84" s="1255">
        <f t="shared" si="4"/>
        <v>9875948.879999999</v>
      </c>
      <c r="F84" s="1256"/>
      <c r="G84" s="1255">
        <v>0</v>
      </c>
      <c r="H84" s="1255">
        <f t="shared" si="5"/>
        <v>12250431.6</v>
      </c>
      <c r="I84" s="1255">
        <v>12250431.6</v>
      </c>
      <c r="J84" s="1255">
        <f t="shared" si="6"/>
        <v>8499698.5199999996</v>
      </c>
      <c r="K84" s="1255">
        <v>0</v>
      </c>
      <c r="L84" s="1255">
        <f t="shared" si="7"/>
        <v>3750733.08</v>
      </c>
    </row>
    <row r="85" spans="1:12">
      <c r="A85" s="1254">
        <v>3041</v>
      </c>
      <c r="B85" s="1008" t="s">
        <v>4423</v>
      </c>
      <c r="C85" s="1255">
        <v>2700000</v>
      </c>
      <c r="D85" s="1255">
        <v>892504.95</v>
      </c>
      <c r="E85" s="1255">
        <f t="shared" si="4"/>
        <v>1807495.05</v>
      </c>
      <c r="F85" s="1256"/>
      <c r="G85" s="1255">
        <v>0</v>
      </c>
      <c r="H85" s="1255">
        <f t="shared" si="5"/>
        <v>3688184.58</v>
      </c>
      <c r="I85" s="1255">
        <v>3688184.58</v>
      </c>
      <c r="J85" s="1255">
        <f t="shared" si="6"/>
        <v>892504.95</v>
      </c>
      <c r="K85" s="1255">
        <v>0</v>
      </c>
      <c r="L85" s="1255">
        <f t="shared" si="7"/>
        <v>2795679.63</v>
      </c>
    </row>
    <row r="86" spans="1:12">
      <c r="A86" s="1254">
        <v>3042</v>
      </c>
      <c r="B86" s="1008" t="s">
        <v>4424</v>
      </c>
      <c r="C86" s="1255">
        <v>0</v>
      </c>
      <c r="D86" s="1255">
        <v>1700000</v>
      </c>
      <c r="E86" s="1255">
        <f t="shared" si="4"/>
        <v>-1700000</v>
      </c>
      <c r="F86" s="1256"/>
      <c r="G86" s="1255">
        <v>0</v>
      </c>
      <c r="H86" s="1255">
        <f t="shared" si="5"/>
        <v>8500000</v>
      </c>
      <c r="I86" s="1255">
        <v>8500000</v>
      </c>
      <c r="J86" s="1255">
        <f t="shared" si="6"/>
        <v>1700000</v>
      </c>
      <c r="K86" s="1255">
        <v>0</v>
      </c>
      <c r="L86" s="1255">
        <f t="shared" si="7"/>
        <v>6800000</v>
      </c>
    </row>
    <row r="87" spans="1:12">
      <c r="A87" s="1254">
        <v>3043</v>
      </c>
      <c r="B87" s="1008" t="s">
        <v>4425</v>
      </c>
      <c r="C87" s="1255">
        <v>0</v>
      </c>
      <c r="D87" s="1255">
        <v>1774516.96</v>
      </c>
      <c r="E87" s="1255">
        <f t="shared" si="4"/>
        <v>-1774516.96</v>
      </c>
      <c r="F87" s="1256"/>
      <c r="G87" s="1255">
        <v>0</v>
      </c>
      <c r="H87" s="1255">
        <f t="shared" si="5"/>
        <v>8872584.8000000007</v>
      </c>
      <c r="I87" s="1255">
        <v>8872584.8000000007</v>
      </c>
      <c r="J87" s="1255">
        <f t="shared" si="6"/>
        <v>1774516.96</v>
      </c>
      <c r="K87" s="1255">
        <v>0</v>
      </c>
      <c r="L87" s="1255">
        <f t="shared" si="7"/>
        <v>7098067.8400000008</v>
      </c>
    </row>
    <row r="88" spans="1:12">
      <c r="A88" s="1254">
        <v>2701</v>
      </c>
      <c r="B88" s="1008" t="s">
        <v>754</v>
      </c>
      <c r="C88" s="1255">
        <v>17975583.469999999</v>
      </c>
      <c r="D88" s="1255">
        <v>0</v>
      </c>
      <c r="E88" s="1255">
        <f t="shared" si="4"/>
        <v>17975583.469999999</v>
      </c>
      <c r="F88" s="1256"/>
      <c r="G88" s="1255">
        <v>17975583.489999998</v>
      </c>
      <c r="H88" s="1255">
        <f t="shared" si="5"/>
        <v>-1.9999999552965164E-2</v>
      </c>
      <c r="I88" s="1255">
        <v>17975583.469999999</v>
      </c>
      <c r="J88" s="1255">
        <f t="shared" si="6"/>
        <v>0</v>
      </c>
      <c r="K88" s="1255">
        <v>0</v>
      </c>
      <c r="L88" s="1255">
        <f t="shared" si="7"/>
        <v>17975583.469999999</v>
      </c>
    </row>
    <row r="89" spans="1:12">
      <c r="A89" s="1254">
        <v>2704</v>
      </c>
      <c r="B89" s="1008" t="s">
        <v>755</v>
      </c>
      <c r="C89" s="1255">
        <v>0</v>
      </c>
      <c r="D89" s="1255">
        <v>0</v>
      </c>
      <c r="E89" s="1255">
        <f t="shared" si="4"/>
        <v>0</v>
      </c>
      <c r="F89" s="1256"/>
      <c r="G89" s="1255">
        <v>894194.34</v>
      </c>
      <c r="H89" s="1255">
        <f t="shared" si="5"/>
        <v>-280000</v>
      </c>
      <c r="I89" s="1255">
        <v>614194.34</v>
      </c>
      <c r="J89" s="1255">
        <f t="shared" si="6"/>
        <v>0</v>
      </c>
      <c r="K89" s="1255">
        <v>0</v>
      </c>
      <c r="L89" s="1255">
        <f t="shared" si="7"/>
        <v>614194.34</v>
      </c>
    </row>
    <row r="90" spans="1:12">
      <c r="A90" s="1254">
        <v>2705</v>
      </c>
      <c r="B90" s="1008" t="s">
        <v>3609</v>
      </c>
      <c r="C90" s="1255">
        <v>40198400</v>
      </c>
      <c r="D90" s="1255">
        <v>12882941.98</v>
      </c>
      <c r="E90" s="1255">
        <f t="shared" si="4"/>
        <v>27315458.02</v>
      </c>
      <c r="F90" s="1256"/>
      <c r="G90" s="1255">
        <v>0</v>
      </c>
      <c r="H90" s="1255">
        <f t="shared" si="5"/>
        <v>32397414</v>
      </c>
      <c r="I90" s="1255">
        <v>32397414</v>
      </c>
      <c r="J90" s="1255">
        <f t="shared" si="6"/>
        <v>12882941.98</v>
      </c>
      <c r="K90" s="1255">
        <v>0</v>
      </c>
      <c r="L90" s="1255">
        <f t="shared" si="7"/>
        <v>19514472.02</v>
      </c>
    </row>
    <row r="91" spans="1:12">
      <c r="A91" s="1254">
        <v>2706</v>
      </c>
      <c r="B91" s="1008" t="s">
        <v>4426</v>
      </c>
      <c r="C91" s="1255">
        <v>11200000</v>
      </c>
      <c r="D91" s="1255">
        <v>896000</v>
      </c>
      <c r="E91" s="1255">
        <f t="shared" si="4"/>
        <v>10304000</v>
      </c>
      <c r="F91" s="1256"/>
      <c r="G91" s="1255">
        <v>0</v>
      </c>
      <c r="H91" s="1255">
        <f t="shared" si="5"/>
        <v>4480000</v>
      </c>
      <c r="I91" s="1255">
        <v>4480000</v>
      </c>
      <c r="J91" s="1255">
        <f t="shared" si="6"/>
        <v>896000</v>
      </c>
      <c r="K91" s="1255">
        <v>0</v>
      </c>
      <c r="L91" s="1255">
        <f t="shared" si="7"/>
        <v>3584000</v>
      </c>
    </row>
    <row r="92" spans="1:12">
      <c r="A92" s="1254">
        <v>2750</v>
      </c>
      <c r="B92" s="1008" t="s">
        <v>756</v>
      </c>
      <c r="C92" s="1255">
        <v>3119866.81</v>
      </c>
      <c r="D92" s="1255">
        <v>2026102.9</v>
      </c>
      <c r="E92" s="1255">
        <f t="shared" si="4"/>
        <v>1093763.9100000001</v>
      </c>
      <c r="F92" s="1256"/>
      <c r="G92" s="1255">
        <v>3119866.8100000005</v>
      </c>
      <c r="H92" s="1255">
        <f t="shared" si="5"/>
        <v>0</v>
      </c>
      <c r="I92" s="1255">
        <v>3119866.81</v>
      </c>
      <c r="J92" s="1255">
        <f t="shared" si="6"/>
        <v>2026102.9</v>
      </c>
      <c r="K92" s="1255">
        <v>0</v>
      </c>
      <c r="L92" s="1255">
        <f t="shared" si="7"/>
        <v>1093763.9100000001</v>
      </c>
    </row>
    <row r="93" spans="1:12">
      <c r="A93" s="1254">
        <v>2752</v>
      </c>
      <c r="B93" s="1008" t="s">
        <v>757</v>
      </c>
      <c r="C93" s="1255">
        <v>77471524.5</v>
      </c>
      <c r="D93" s="1255">
        <v>68241861.670000002</v>
      </c>
      <c r="E93" s="1255">
        <f t="shared" si="4"/>
        <v>9229662.8299999982</v>
      </c>
      <c r="F93" s="1256"/>
      <c r="G93" s="1255">
        <v>0</v>
      </c>
      <c r="H93" s="1255">
        <f t="shared" si="5"/>
        <v>85797620.090000004</v>
      </c>
      <c r="I93" s="1255">
        <v>85797620.090000004</v>
      </c>
      <c r="J93" s="1255">
        <f t="shared" si="6"/>
        <v>68241861.670000002</v>
      </c>
      <c r="K93" s="1255">
        <v>2548746</v>
      </c>
      <c r="L93" s="1255">
        <f t="shared" si="7"/>
        <v>15007012.420000002</v>
      </c>
    </row>
    <row r="94" spans="1:12">
      <c r="A94" s="1254">
        <v>2753</v>
      </c>
      <c r="B94" s="1008" t="s">
        <v>758</v>
      </c>
      <c r="C94" s="1255">
        <v>232612695</v>
      </c>
      <c r="D94" s="1255">
        <v>219647077.65000001</v>
      </c>
      <c r="E94" s="1255">
        <f t="shared" si="4"/>
        <v>12965617.349999994</v>
      </c>
      <c r="F94" s="1256"/>
      <c r="G94" s="1255">
        <v>25980770.919999987</v>
      </c>
      <c r="H94" s="1255">
        <f t="shared" si="5"/>
        <v>206631924.08000001</v>
      </c>
      <c r="I94" s="1255">
        <v>232612695</v>
      </c>
      <c r="J94" s="1255">
        <f t="shared" si="6"/>
        <v>219647077.65000001</v>
      </c>
      <c r="K94" s="1255">
        <v>12965617.35</v>
      </c>
      <c r="L94" s="1255">
        <f t="shared" si="7"/>
        <v>0</v>
      </c>
    </row>
    <row r="95" spans="1:12">
      <c r="A95" s="1254">
        <v>2754</v>
      </c>
      <c r="B95" s="1008" t="s">
        <v>759</v>
      </c>
      <c r="C95" s="1255">
        <v>0</v>
      </c>
      <c r="D95" s="1255">
        <v>0</v>
      </c>
      <c r="E95" s="1255">
        <f t="shared" si="4"/>
        <v>0</v>
      </c>
      <c r="F95" s="1256"/>
      <c r="G95" s="1255">
        <v>446513098.36000001</v>
      </c>
      <c r="H95" s="1255">
        <f t="shared" si="5"/>
        <v>0</v>
      </c>
      <c r="I95" s="1255">
        <v>446513098.36000001</v>
      </c>
      <c r="J95" s="1255">
        <f t="shared" si="6"/>
        <v>0</v>
      </c>
      <c r="K95" s="1255">
        <v>0</v>
      </c>
      <c r="L95" s="1255">
        <f t="shared" si="7"/>
        <v>446513098.36000001</v>
      </c>
    </row>
    <row r="96" spans="1:12">
      <c r="A96" s="1254">
        <v>2756</v>
      </c>
      <c r="B96" s="1008" t="s">
        <v>760</v>
      </c>
      <c r="C96" s="1255">
        <v>15864493</v>
      </c>
      <c r="D96" s="1255">
        <v>9847658.3200000003</v>
      </c>
      <c r="E96" s="1255">
        <f t="shared" si="4"/>
        <v>6016834.6799999997</v>
      </c>
      <c r="F96" s="1256"/>
      <c r="G96" s="1255">
        <v>15817975.25</v>
      </c>
      <c r="H96" s="1255">
        <f t="shared" si="5"/>
        <v>0</v>
      </c>
      <c r="I96" s="1255">
        <v>15817975.25</v>
      </c>
      <c r="J96" s="1255">
        <f t="shared" si="6"/>
        <v>9847658.3200000003</v>
      </c>
      <c r="K96" s="1255">
        <v>0</v>
      </c>
      <c r="L96" s="1255">
        <f t="shared" si="7"/>
        <v>5970316.9299999997</v>
      </c>
    </row>
    <row r="97" spans="1:12">
      <c r="A97" s="1254">
        <v>2766</v>
      </c>
      <c r="B97" s="1008" t="s">
        <v>761</v>
      </c>
      <c r="C97" s="1255">
        <v>23500000</v>
      </c>
      <c r="D97" s="1255">
        <v>8957987.6400000006</v>
      </c>
      <c r="E97" s="1255">
        <f t="shared" si="4"/>
        <v>14542012.359999999</v>
      </c>
      <c r="F97" s="1256"/>
      <c r="G97" s="1255">
        <v>12607562.260000002</v>
      </c>
      <c r="H97" s="1255">
        <f t="shared" si="5"/>
        <v>11761100</v>
      </c>
      <c r="I97" s="1255">
        <v>24368662.260000002</v>
      </c>
      <c r="J97" s="1255">
        <f t="shared" si="6"/>
        <v>8957987.6400000006</v>
      </c>
      <c r="K97" s="1255">
        <v>0</v>
      </c>
      <c r="L97" s="1255">
        <f t="shared" si="7"/>
        <v>15410674.620000001</v>
      </c>
    </row>
    <row r="98" spans="1:12">
      <c r="A98" s="1254">
        <v>2771</v>
      </c>
      <c r="B98" s="1008" t="s">
        <v>3610</v>
      </c>
      <c r="C98" s="1255">
        <v>211165090.66999999</v>
      </c>
      <c r="D98" s="1255">
        <v>32897981.82</v>
      </c>
      <c r="E98" s="1255">
        <f t="shared" si="4"/>
        <v>178267108.84999999</v>
      </c>
      <c r="F98" s="1256"/>
      <c r="G98" s="1255">
        <v>139165090.66999999</v>
      </c>
      <c r="H98" s="1255">
        <f t="shared" si="5"/>
        <v>56578630.780000001</v>
      </c>
      <c r="I98" s="1255">
        <v>195743721.44999999</v>
      </c>
      <c r="J98" s="1255">
        <f t="shared" si="6"/>
        <v>32897981.82</v>
      </c>
      <c r="K98" s="1255">
        <v>0</v>
      </c>
      <c r="L98" s="1255">
        <f t="shared" si="7"/>
        <v>162845739.63</v>
      </c>
    </row>
    <row r="99" spans="1:12">
      <c r="A99" s="1254">
        <v>2772</v>
      </c>
      <c r="B99" s="1008" t="s">
        <v>1549</v>
      </c>
      <c r="C99" s="1255">
        <v>122414720</v>
      </c>
      <c r="D99" s="1255">
        <v>128050807.5</v>
      </c>
      <c r="E99" s="1255">
        <f t="shared" si="4"/>
        <v>-5636087.5</v>
      </c>
      <c r="F99" s="1256"/>
      <c r="G99" s="1255">
        <v>375960532.30000001</v>
      </c>
      <c r="H99" s="1255">
        <f t="shared" si="5"/>
        <v>160933385.78000003</v>
      </c>
      <c r="I99" s="1255">
        <v>536893918.08000004</v>
      </c>
      <c r="J99" s="1255">
        <f t="shared" si="6"/>
        <v>128050807.5</v>
      </c>
      <c r="K99" s="1255">
        <v>0</v>
      </c>
      <c r="L99" s="1255">
        <f t="shared" si="7"/>
        <v>408843110.58000004</v>
      </c>
    </row>
    <row r="100" spans="1:12">
      <c r="A100" s="1254">
        <v>2775</v>
      </c>
      <c r="B100" s="1008" t="s">
        <v>762</v>
      </c>
      <c r="C100" s="1255">
        <v>256970706.36000001</v>
      </c>
      <c r="D100" s="1255">
        <v>143696759.13</v>
      </c>
      <c r="E100" s="1255">
        <f t="shared" si="4"/>
        <v>113273947.23000002</v>
      </c>
      <c r="F100" s="1256"/>
      <c r="G100" s="1255">
        <v>55098268.960000001</v>
      </c>
      <c r="H100" s="1255">
        <f t="shared" si="5"/>
        <v>211782043.38</v>
      </c>
      <c r="I100" s="1255">
        <v>266880312.34</v>
      </c>
      <c r="J100" s="1255">
        <f t="shared" si="6"/>
        <v>143696759.13</v>
      </c>
      <c r="K100" s="1255">
        <v>0</v>
      </c>
      <c r="L100" s="1255">
        <f t="shared" si="7"/>
        <v>123183553.21000001</v>
      </c>
    </row>
    <row r="101" spans="1:12">
      <c r="A101" s="1254">
        <v>2776</v>
      </c>
      <c r="B101" s="1008" t="s">
        <v>1552</v>
      </c>
      <c r="C101" s="1255">
        <v>52170703.609999999</v>
      </c>
      <c r="D101" s="1255">
        <v>21621912.699999999</v>
      </c>
      <c r="E101" s="1255">
        <f t="shared" si="4"/>
        <v>30548790.91</v>
      </c>
      <c r="F101" s="1256"/>
      <c r="G101" s="1255">
        <v>970703.6099999994</v>
      </c>
      <c r="H101" s="1255">
        <f t="shared" si="5"/>
        <v>51200000</v>
      </c>
      <c r="I101" s="1255">
        <v>52170703.609999999</v>
      </c>
      <c r="J101" s="1255">
        <f t="shared" si="6"/>
        <v>21621912.699999999</v>
      </c>
      <c r="K101" s="1255">
        <v>0</v>
      </c>
      <c r="L101" s="1255">
        <f t="shared" si="7"/>
        <v>30548790.91</v>
      </c>
    </row>
    <row r="102" spans="1:12">
      <c r="A102" s="1254">
        <v>2777</v>
      </c>
      <c r="B102" s="1008" t="s">
        <v>763</v>
      </c>
      <c r="C102" s="1255">
        <v>7750000</v>
      </c>
      <c r="D102" s="1255">
        <v>3750000</v>
      </c>
      <c r="E102" s="1255">
        <f t="shared" si="4"/>
        <v>4000000</v>
      </c>
      <c r="F102" s="1256"/>
      <c r="G102" s="1255">
        <v>7189154.1000000015</v>
      </c>
      <c r="H102" s="1255">
        <f t="shared" si="5"/>
        <v>560845.89999999851</v>
      </c>
      <c r="I102" s="1255">
        <v>7750000</v>
      </c>
      <c r="J102" s="1255">
        <f t="shared" si="6"/>
        <v>3750000</v>
      </c>
      <c r="K102" s="1255">
        <v>4000000</v>
      </c>
      <c r="L102" s="1255">
        <f t="shared" si="7"/>
        <v>0</v>
      </c>
    </row>
    <row r="103" spans="1:12">
      <c r="A103" s="1254">
        <v>2779</v>
      </c>
      <c r="B103" s="1008" t="s">
        <v>1555</v>
      </c>
      <c r="C103" s="1255">
        <v>5394976.4199999999</v>
      </c>
      <c r="D103" s="1255">
        <v>2083501</v>
      </c>
      <c r="E103" s="1255">
        <f t="shared" si="4"/>
        <v>3311475.42</v>
      </c>
      <c r="F103" s="1256"/>
      <c r="G103" s="1255">
        <v>5394976.4199999981</v>
      </c>
      <c r="H103" s="1255">
        <f t="shared" si="5"/>
        <v>0</v>
      </c>
      <c r="I103" s="1255">
        <v>5394976.4199999999</v>
      </c>
      <c r="J103" s="1255">
        <f t="shared" si="6"/>
        <v>2083501</v>
      </c>
      <c r="K103" s="1255">
        <v>173591</v>
      </c>
      <c r="L103" s="1255">
        <f t="shared" si="7"/>
        <v>3137884.42</v>
      </c>
    </row>
    <row r="104" spans="1:12">
      <c r="A104" s="1254">
        <v>2780</v>
      </c>
      <c r="B104" s="1008" t="s">
        <v>764</v>
      </c>
      <c r="C104" s="1255">
        <v>8109554.8799999999</v>
      </c>
      <c r="D104" s="1255">
        <v>2550874.9500000002</v>
      </c>
      <c r="E104" s="1255">
        <f t="shared" si="4"/>
        <v>5558679.9299999997</v>
      </c>
      <c r="F104" s="1256"/>
      <c r="G104" s="1255">
        <v>303120.60999999987</v>
      </c>
      <c r="H104" s="1255">
        <f t="shared" si="5"/>
        <v>8115365.1300000008</v>
      </c>
      <c r="I104" s="1255">
        <v>8418485.7400000002</v>
      </c>
      <c r="J104" s="1255">
        <f t="shared" si="6"/>
        <v>2550874.9500000002</v>
      </c>
      <c r="K104" s="1255">
        <v>0</v>
      </c>
      <c r="L104" s="1255">
        <f t="shared" si="7"/>
        <v>5867610.79</v>
      </c>
    </row>
    <row r="105" spans="1:12">
      <c r="A105" s="1254">
        <v>2781</v>
      </c>
      <c r="B105" s="1008" t="s">
        <v>765</v>
      </c>
      <c r="C105" s="1255">
        <v>29320000</v>
      </c>
      <c r="D105" s="1255">
        <v>13347569.5</v>
      </c>
      <c r="E105" s="1255">
        <f t="shared" si="4"/>
        <v>15972430.5</v>
      </c>
      <c r="F105" s="1256"/>
      <c r="G105" s="1255">
        <v>11600000</v>
      </c>
      <c r="H105" s="1255">
        <f t="shared" si="5"/>
        <v>5320000</v>
      </c>
      <c r="I105" s="1255">
        <v>16920000</v>
      </c>
      <c r="J105" s="1255">
        <f t="shared" si="6"/>
        <v>13347569.5</v>
      </c>
      <c r="K105" s="1255">
        <v>0</v>
      </c>
      <c r="L105" s="1255">
        <f t="shared" si="7"/>
        <v>3572430.5</v>
      </c>
    </row>
    <row r="106" spans="1:12">
      <c r="A106" s="1254">
        <v>2782</v>
      </c>
      <c r="B106" s="1008" t="s">
        <v>1559</v>
      </c>
      <c r="C106" s="1255">
        <v>1308454.49</v>
      </c>
      <c r="D106" s="1255">
        <v>1222290.6399999999</v>
      </c>
      <c r="E106" s="1255">
        <f t="shared" si="4"/>
        <v>86163.850000000093</v>
      </c>
      <c r="F106" s="1256"/>
      <c r="G106" s="1255">
        <v>1308454.4900000002</v>
      </c>
      <c r="H106" s="1255">
        <f t="shared" si="5"/>
        <v>0</v>
      </c>
      <c r="I106" s="1255">
        <v>1308454.49</v>
      </c>
      <c r="J106" s="1255">
        <f t="shared" si="6"/>
        <v>1222290.6399999999</v>
      </c>
      <c r="K106" s="1255">
        <v>0</v>
      </c>
      <c r="L106" s="1255">
        <f t="shared" si="7"/>
        <v>86163.850000000093</v>
      </c>
    </row>
    <row r="107" spans="1:12">
      <c r="A107" s="1254">
        <v>2784</v>
      </c>
      <c r="B107" s="1008" t="s">
        <v>1561</v>
      </c>
      <c r="C107" s="1255">
        <v>169200000</v>
      </c>
      <c r="D107" s="1255">
        <v>100503865</v>
      </c>
      <c r="E107" s="1255">
        <f t="shared" si="4"/>
        <v>68696135</v>
      </c>
      <c r="F107" s="1256"/>
      <c r="G107" s="1255">
        <v>108527898.65000001</v>
      </c>
      <c r="H107" s="1255">
        <f t="shared" si="5"/>
        <v>167694999.99999997</v>
      </c>
      <c r="I107" s="1255">
        <v>276222898.64999998</v>
      </c>
      <c r="J107" s="1255">
        <f t="shared" si="6"/>
        <v>100503865</v>
      </c>
      <c r="K107" s="1255">
        <v>0</v>
      </c>
      <c r="L107" s="1255">
        <f t="shared" si="7"/>
        <v>175719033.64999998</v>
      </c>
    </row>
    <row r="108" spans="1:12">
      <c r="A108" s="1254">
        <v>2785</v>
      </c>
      <c r="B108" s="1008" t="s">
        <v>3611</v>
      </c>
      <c r="C108" s="1255">
        <v>43013080</v>
      </c>
      <c r="D108" s="1255">
        <v>17339395.91</v>
      </c>
      <c r="E108" s="1255">
        <f t="shared" si="4"/>
        <v>25673684.09</v>
      </c>
      <c r="F108" s="1256"/>
      <c r="G108" s="1255">
        <v>34086379.200000003</v>
      </c>
      <c r="H108" s="1255">
        <f t="shared" si="5"/>
        <v>16413480</v>
      </c>
      <c r="I108" s="1255">
        <v>50499859.200000003</v>
      </c>
      <c r="J108" s="1255">
        <f t="shared" si="6"/>
        <v>17339395.91</v>
      </c>
      <c r="K108" s="1255">
        <v>0</v>
      </c>
      <c r="L108" s="1255">
        <f t="shared" si="7"/>
        <v>33160463.290000003</v>
      </c>
    </row>
    <row r="109" spans="1:12">
      <c r="A109" s="1254">
        <v>2786</v>
      </c>
      <c r="B109" s="1008" t="s">
        <v>3612</v>
      </c>
      <c r="C109" s="1255">
        <v>0</v>
      </c>
      <c r="D109" s="1255">
        <v>0</v>
      </c>
      <c r="E109" s="1255">
        <f t="shared" si="4"/>
        <v>0</v>
      </c>
      <c r="F109" s="1256"/>
      <c r="G109" s="1255">
        <v>0</v>
      </c>
      <c r="H109" s="1255">
        <f t="shared" si="5"/>
        <v>254642432</v>
      </c>
      <c r="I109" s="1255">
        <v>254642432</v>
      </c>
      <c r="J109" s="1255">
        <f t="shared" si="6"/>
        <v>0</v>
      </c>
      <c r="K109" s="1255">
        <v>0</v>
      </c>
      <c r="L109" s="1255">
        <f t="shared" si="7"/>
        <v>254642432</v>
      </c>
    </row>
    <row r="110" spans="1:12">
      <c r="A110" s="1254">
        <v>2788</v>
      </c>
      <c r="B110" s="1008" t="s">
        <v>766</v>
      </c>
      <c r="C110" s="1255">
        <v>18000000</v>
      </c>
      <c r="D110" s="1255">
        <v>5446295.5199999996</v>
      </c>
      <c r="E110" s="1255">
        <f t="shared" si="4"/>
        <v>12553704.48</v>
      </c>
      <c r="F110" s="1256"/>
      <c r="G110" s="1255">
        <v>23562805.509999998</v>
      </c>
      <c r="H110" s="1255">
        <f t="shared" si="5"/>
        <v>-17046339.159999996</v>
      </c>
      <c r="I110" s="1255">
        <v>6516466.3499999996</v>
      </c>
      <c r="J110" s="1255">
        <f t="shared" si="6"/>
        <v>5446295.5199999996</v>
      </c>
      <c r="K110" s="1255">
        <v>0</v>
      </c>
      <c r="L110" s="1255">
        <f t="shared" si="7"/>
        <v>1070170.83</v>
      </c>
    </row>
    <row r="111" spans="1:12">
      <c r="A111" s="1254">
        <v>2789</v>
      </c>
      <c r="B111" s="1008" t="s">
        <v>3613</v>
      </c>
      <c r="C111" s="1255">
        <v>128000000</v>
      </c>
      <c r="D111" s="1255">
        <v>62246129.810000002</v>
      </c>
      <c r="E111" s="1255">
        <f t="shared" si="4"/>
        <v>65753870.189999998</v>
      </c>
      <c r="F111" s="1256"/>
      <c r="G111" s="1255">
        <v>0</v>
      </c>
      <c r="H111" s="1255">
        <f t="shared" si="5"/>
        <v>128655276.63</v>
      </c>
      <c r="I111" s="1255">
        <v>128655276.63</v>
      </c>
      <c r="J111" s="1255">
        <f t="shared" si="6"/>
        <v>62246129.810000002</v>
      </c>
      <c r="K111" s="1255">
        <v>0</v>
      </c>
      <c r="L111" s="1255">
        <f t="shared" si="7"/>
        <v>66409146.819999993</v>
      </c>
    </row>
    <row r="112" spans="1:12">
      <c r="A112" s="1254">
        <v>2791</v>
      </c>
      <c r="B112" s="1008" t="s">
        <v>767</v>
      </c>
      <c r="C112" s="1255">
        <v>7850000</v>
      </c>
      <c r="D112" s="1255">
        <v>238776</v>
      </c>
      <c r="E112" s="1255">
        <f t="shared" si="4"/>
        <v>7611224</v>
      </c>
      <c r="F112" s="1256"/>
      <c r="G112" s="1255">
        <v>1082342.3999999999</v>
      </c>
      <c r="H112" s="1255">
        <f t="shared" si="5"/>
        <v>0</v>
      </c>
      <c r="I112" s="1255">
        <v>1082342.3999999999</v>
      </c>
      <c r="J112" s="1255">
        <f t="shared" si="6"/>
        <v>238776</v>
      </c>
      <c r="K112" s="1255">
        <v>0</v>
      </c>
      <c r="L112" s="1255">
        <f t="shared" si="7"/>
        <v>843566.39999999991</v>
      </c>
    </row>
    <row r="113" spans="1:12">
      <c r="A113" s="1254">
        <v>2792</v>
      </c>
      <c r="B113" s="1008" t="s">
        <v>3614</v>
      </c>
      <c r="C113" s="1255">
        <v>6223463.4400000004</v>
      </c>
      <c r="D113" s="1255">
        <v>2155634.98</v>
      </c>
      <c r="E113" s="1255">
        <f t="shared" si="4"/>
        <v>4067828.4600000004</v>
      </c>
      <c r="F113" s="1256"/>
      <c r="G113" s="1255">
        <v>0</v>
      </c>
      <c r="H113" s="1255">
        <f t="shared" si="5"/>
        <v>2223463.44</v>
      </c>
      <c r="I113" s="1255">
        <v>2223463.44</v>
      </c>
      <c r="J113" s="1255">
        <f t="shared" si="6"/>
        <v>2155634.98</v>
      </c>
      <c r="K113" s="1255">
        <v>0</v>
      </c>
      <c r="L113" s="1255">
        <f t="shared" si="7"/>
        <v>67828.459999999963</v>
      </c>
    </row>
    <row r="114" spans="1:12">
      <c r="A114" s="1254">
        <v>2794</v>
      </c>
      <c r="B114" s="1008" t="s">
        <v>3615</v>
      </c>
      <c r="C114" s="1255">
        <v>24675000</v>
      </c>
      <c r="D114" s="1255">
        <v>17375000</v>
      </c>
      <c r="E114" s="1255">
        <f t="shared" si="4"/>
        <v>7300000</v>
      </c>
      <c r="F114" s="1256"/>
      <c r="G114" s="1255">
        <v>0</v>
      </c>
      <c r="H114" s="1255">
        <f t="shared" si="5"/>
        <v>17375000</v>
      </c>
      <c r="I114" s="1255">
        <v>17375000</v>
      </c>
      <c r="J114" s="1255">
        <f t="shared" si="6"/>
        <v>17375000</v>
      </c>
      <c r="K114" s="1255">
        <v>0</v>
      </c>
      <c r="L114" s="1255">
        <f t="shared" si="7"/>
        <v>0</v>
      </c>
    </row>
    <row r="115" spans="1:12">
      <c r="A115" s="1254">
        <v>2795</v>
      </c>
      <c r="B115" s="1008" t="s">
        <v>3616</v>
      </c>
      <c r="C115" s="1255">
        <v>140469998.66</v>
      </c>
      <c r="D115" s="1255">
        <v>135751367.09</v>
      </c>
      <c r="E115" s="1255">
        <f t="shared" si="4"/>
        <v>4718631.5699999928</v>
      </c>
      <c r="F115" s="1256"/>
      <c r="G115" s="1255">
        <v>0</v>
      </c>
      <c r="H115" s="1255">
        <f t="shared" si="5"/>
        <v>137663975.09</v>
      </c>
      <c r="I115" s="1255">
        <v>137663975.09</v>
      </c>
      <c r="J115" s="1255">
        <f t="shared" si="6"/>
        <v>135751367.09</v>
      </c>
      <c r="K115" s="1255">
        <v>1912608</v>
      </c>
      <c r="L115" s="1255">
        <f t="shared" si="7"/>
        <v>0</v>
      </c>
    </row>
    <row r="116" spans="1:12">
      <c r="A116" s="1254">
        <v>2796</v>
      </c>
      <c r="B116" s="1008" t="s">
        <v>3617</v>
      </c>
      <c r="C116" s="1255">
        <v>13000000</v>
      </c>
      <c r="D116" s="1255">
        <v>8663693.2599999998</v>
      </c>
      <c r="E116" s="1255">
        <f t="shared" si="4"/>
        <v>4336306.74</v>
      </c>
      <c r="F116" s="1256"/>
      <c r="G116" s="1255">
        <v>0</v>
      </c>
      <c r="H116" s="1255">
        <f t="shared" si="5"/>
        <v>10906152.68</v>
      </c>
      <c r="I116" s="1255">
        <v>10906152.68</v>
      </c>
      <c r="J116" s="1255">
        <f t="shared" si="6"/>
        <v>8663693.2599999998</v>
      </c>
      <c r="K116" s="1255">
        <v>0</v>
      </c>
      <c r="L116" s="1255">
        <f t="shared" si="7"/>
        <v>2242459.42</v>
      </c>
    </row>
    <row r="117" spans="1:12">
      <c r="A117" s="1254">
        <v>2797</v>
      </c>
      <c r="B117" s="1008" t="s">
        <v>4427</v>
      </c>
      <c r="C117" s="1255">
        <v>970000</v>
      </c>
      <c r="D117" s="1255">
        <v>495520</v>
      </c>
      <c r="E117" s="1255">
        <f t="shared" si="4"/>
        <v>474480</v>
      </c>
      <c r="F117" s="1256"/>
      <c r="G117" s="1255">
        <v>0</v>
      </c>
      <c r="H117" s="1255">
        <f t="shared" si="5"/>
        <v>574600</v>
      </c>
      <c r="I117" s="1255">
        <v>574600</v>
      </c>
      <c r="J117" s="1255">
        <f t="shared" si="6"/>
        <v>495520</v>
      </c>
      <c r="K117" s="1255">
        <v>0</v>
      </c>
      <c r="L117" s="1255">
        <f t="shared" si="7"/>
        <v>79080</v>
      </c>
    </row>
    <row r="118" spans="1:12">
      <c r="A118" s="1254">
        <v>2798</v>
      </c>
      <c r="B118" s="1008" t="s">
        <v>4428</v>
      </c>
      <c r="C118" s="1255">
        <v>0</v>
      </c>
      <c r="D118" s="1255">
        <v>213763.14</v>
      </c>
      <c r="E118" s="1255">
        <f t="shared" si="4"/>
        <v>-213763.14</v>
      </c>
      <c r="F118" s="1256"/>
      <c r="G118" s="1255">
        <v>0</v>
      </c>
      <c r="H118" s="1255">
        <f t="shared" si="5"/>
        <v>17960191.800000001</v>
      </c>
      <c r="I118" s="1255">
        <v>17960191.800000001</v>
      </c>
      <c r="J118" s="1255">
        <f t="shared" si="6"/>
        <v>213763.14</v>
      </c>
      <c r="K118" s="1255">
        <v>0</v>
      </c>
      <c r="L118" s="1255">
        <f t="shared" si="7"/>
        <v>17746428.66</v>
      </c>
    </row>
    <row r="119" spans="1:12">
      <c r="A119" s="1254">
        <v>2799</v>
      </c>
      <c r="B119" s="1008" t="s">
        <v>4429</v>
      </c>
      <c r="C119" s="1255">
        <v>0</v>
      </c>
      <c r="D119" s="1255">
        <v>540000</v>
      </c>
      <c r="E119" s="1255">
        <f t="shared" si="4"/>
        <v>-540000</v>
      </c>
      <c r="F119" s="1256"/>
      <c r="G119" s="1255">
        <v>0</v>
      </c>
      <c r="H119" s="1255">
        <f t="shared" si="5"/>
        <v>2700000</v>
      </c>
      <c r="I119" s="1255">
        <v>2700000</v>
      </c>
      <c r="J119" s="1255">
        <f t="shared" si="6"/>
        <v>540000</v>
      </c>
      <c r="K119" s="1255">
        <v>0</v>
      </c>
      <c r="L119" s="1255">
        <f t="shared" si="7"/>
        <v>2160000</v>
      </c>
    </row>
    <row r="120" spans="1:12">
      <c r="A120" s="1254">
        <v>3039</v>
      </c>
      <c r="B120" s="1008" t="s">
        <v>3618</v>
      </c>
      <c r="C120" s="1255">
        <v>15567901</v>
      </c>
      <c r="D120" s="1255">
        <v>7541676.04</v>
      </c>
      <c r="E120" s="1255">
        <f t="shared" si="4"/>
        <v>8026224.96</v>
      </c>
      <c r="F120" s="1256"/>
      <c r="G120" s="1255">
        <v>0</v>
      </c>
      <c r="H120" s="1255">
        <f t="shared" si="5"/>
        <v>8879380.1999999993</v>
      </c>
      <c r="I120" s="1255">
        <v>8879380.1999999993</v>
      </c>
      <c r="J120" s="1255">
        <f t="shared" si="6"/>
        <v>7541676.04</v>
      </c>
      <c r="K120" s="1255">
        <v>0</v>
      </c>
      <c r="L120" s="1255">
        <f t="shared" si="7"/>
        <v>1337704.1599999992</v>
      </c>
    </row>
    <row r="121" spans="1:12">
      <c r="A121" s="1254">
        <v>3044</v>
      </c>
      <c r="B121" s="1008" t="s">
        <v>4430</v>
      </c>
      <c r="C121" s="1255">
        <v>0</v>
      </c>
      <c r="D121" s="1255">
        <v>5600000</v>
      </c>
      <c r="E121" s="1255">
        <f t="shared" si="4"/>
        <v>-5600000</v>
      </c>
      <c r="F121" s="1256"/>
      <c r="G121" s="1255">
        <v>0</v>
      </c>
      <c r="H121" s="1255">
        <f t="shared" si="5"/>
        <v>28000000</v>
      </c>
      <c r="I121" s="1255">
        <v>28000000</v>
      </c>
      <c r="J121" s="1255">
        <f t="shared" si="6"/>
        <v>5600000</v>
      </c>
      <c r="K121" s="1255">
        <v>0</v>
      </c>
      <c r="L121" s="1255">
        <f t="shared" si="7"/>
        <v>22400000</v>
      </c>
    </row>
    <row r="122" spans="1:12">
      <c r="A122" s="1254">
        <v>2821</v>
      </c>
      <c r="B122" s="1008" t="s">
        <v>768</v>
      </c>
      <c r="C122" s="1255">
        <v>105031750</v>
      </c>
      <c r="D122" s="1255">
        <v>95307831.400000006</v>
      </c>
      <c r="E122" s="1255">
        <f t="shared" si="4"/>
        <v>9723918.599999994</v>
      </c>
      <c r="F122" s="1256"/>
      <c r="G122" s="1255">
        <v>116844447.00999999</v>
      </c>
      <c r="H122" s="1255">
        <f t="shared" si="5"/>
        <v>120041015</v>
      </c>
      <c r="I122" s="1255">
        <v>236885462.00999999</v>
      </c>
      <c r="J122" s="1255">
        <f t="shared" si="6"/>
        <v>95307831.400000006</v>
      </c>
      <c r="K122" s="1255">
        <v>0</v>
      </c>
      <c r="L122" s="1255">
        <f t="shared" si="7"/>
        <v>141577630.60999998</v>
      </c>
    </row>
    <row r="123" spans="1:12">
      <c r="A123" s="1254">
        <v>2822</v>
      </c>
      <c r="B123" s="1008" t="s">
        <v>769</v>
      </c>
      <c r="C123" s="1255">
        <v>2590000</v>
      </c>
      <c r="D123" s="1255">
        <v>1101383.8999999999</v>
      </c>
      <c r="E123" s="1255">
        <f t="shared" si="4"/>
        <v>1488616.1</v>
      </c>
      <c r="F123" s="1256"/>
      <c r="G123" s="1255">
        <v>410423.87999999989</v>
      </c>
      <c r="H123" s="1255">
        <f t="shared" si="5"/>
        <v>959898</v>
      </c>
      <c r="I123" s="1255">
        <v>1370321.88</v>
      </c>
      <c r="J123" s="1255">
        <f t="shared" si="6"/>
        <v>1101383.8999999999</v>
      </c>
      <c r="K123" s="1255">
        <v>0</v>
      </c>
      <c r="L123" s="1255">
        <f t="shared" si="7"/>
        <v>268937.98</v>
      </c>
    </row>
    <row r="124" spans="1:12">
      <c r="A124" s="1254">
        <v>2823</v>
      </c>
      <c r="B124" s="1008" t="s">
        <v>770</v>
      </c>
      <c r="C124" s="1255">
        <v>14166984</v>
      </c>
      <c r="D124" s="1255">
        <v>2224690</v>
      </c>
      <c r="E124" s="1255">
        <f t="shared" si="4"/>
        <v>11942294</v>
      </c>
      <c r="F124" s="1256"/>
      <c r="G124" s="1255">
        <v>6518984.4000000004</v>
      </c>
      <c r="H124" s="1255">
        <f t="shared" si="5"/>
        <v>9455920</v>
      </c>
      <c r="I124" s="1255">
        <v>15974904.4</v>
      </c>
      <c r="J124" s="1255">
        <f t="shared" si="6"/>
        <v>2224690</v>
      </c>
      <c r="K124" s="1255">
        <v>0</v>
      </c>
      <c r="L124" s="1255">
        <f t="shared" si="7"/>
        <v>13750214.4</v>
      </c>
    </row>
    <row r="125" spans="1:12">
      <c r="A125" s="1254">
        <v>2850</v>
      </c>
      <c r="B125" s="1008" t="s">
        <v>771</v>
      </c>
      <c r="C125" s="1255">
        <v>49842886.479999997</v>
      </c>
      <c r="D125" s="1255">
        <v>6122414.7000000002</v>
      </c>
      <c r="E125" s="1255">
        <f t="shared" si="4"/>
        <v>43720471.779999994</v>
      </c>
      <c r="F125" s="1256"/>
      <c r="G125" s="1255">
        <v>45672166.890000001</v>
      </c>
      <c r="H125" s="1255">
        <f t="shared" si="5"/>
        <v>34719036.480000004</v>
      </c>
      <c r="I125" s="1255">
        <v>80391203.370000005</v>
      </c>
      <c r="J125" s="1255">
        <f t="shared" si="6"/>
        <v>6122414.7000000002</v>
      </c>
      <c r="K125" s="1255">
        <v>33201471.210000001</v>
      </c>
      <c r="L125" s="1255">
        <f t="shared" si="7"/>
        <v>41067317.460000001</v>
      </c>
    </row>
    <row r="126" spans="1:12">
      <c r="A126" s="1254">
        <v>2851</v>
      </c>
      <c r="B126" s="1008" t="s">
        <v>772</v>
      </c>
      <c r="C126" s="1255">
        <v>3609523.41</v>
      </c>
      <c r="D126" s="1255">
        <v>1391228</v>
      </c>
      <c r="E126" s="1255">
        <f t="shared" si="4"/>
        <v>2218295.41</v>
      </c>
      <c r="F126" s="1256"/>
      <c r="G126" s="1255">
        <v>3309173.41</v>
      </c>
      <c r="H126" s="1255">
        <f t="shared" si="5"/>
        <v>155570</v>
      </c>
      <c r="I126" s="1255">
        <v>3464743.41</v>
      </c>
      <c r="J126" s="1255">
        <f t="shared" si="6"/>
        <v>1391228</v>
      </c>
      <c r="K126" s="1255">
        <v>0</v>
      </c>
      <c r="L126" s="1255">
        <f t="shared" si="7"/>
        <v>2073515.4100000001</v>
      </c>
    </row>
    <row r="127" spans="1:12">
      <c r="A127" s="1254">
        <v>2852</v>
      </c>
      <c r="B127" s="1008" t="s">
        <v>773</v>
      </c>
      <c r="C127" s="1255">
        <v>11279256.970000001</v>
      </c>
      <c r="D127" s="1255">
        <v>7108139.5499999998</v>
      </c>
      <c r="E127" s="1255">
        <f t="shared" si="4"/>
        <v>4171117.4200000009</v>
      </c>
      <c r="F127" s="1256"/>
      <c r="G127" s="1255">
        <v>8320856.9700000007</v>
      </c>
      <c r="H127" s="1255">
        <f t="shared" si="5"/>
        <v>4204000</v>
      </c>
      <c r="I127" s="1255">
        <v>12524856.970000001</v>
      </c>
      <c r="J127" s="1255">
        <f t="shared" si="6"/>
        <v>7108139.5499999998</v>
      </c>
      <c r="K127" s="1255">
        <v>0</v>
      </c>
      <c r="L127" s="1255">
        <f t="shared" si="7"/>
        <v>5416717.4200000009</v>
      </c>
    </row>
    <row r="128" spans="1:12">
      <c r="A128" s="1254">
        <v>2901</v>
      </c>
      <c r="B128" s="1008" t="s">
        <v>774</v>
      </c>
      <c r="C128" s="1255">
        <v>112460000</v>
      </c>
      <c r="D128" s="1255">
        <v>50509457.659999996</v>
      </c>
      <c r="E128" s="1255">
        <f t="shared" si="4"/>
        <v>61950542.340000004</v>
      </c>
      <c r="F128" s="1256"/>
      <c r="G128" s="1255">
        <v>64129996.790000007</v>
      </c>
      <c r="H128" s="1255">
        <f t="shared" si="5"/>
        <v>51087500</v>
      </c>
      <c r="I128" s="1255">
        <v>115217496.79000001</v>
      </c>
      <c r="J128" s="1255">
        <f t="shared" si="6"/>
        <v>50509457.659999996</v>
      </c>
      <c r="K128" s="1255">
        <v>0</v>
      </c>
      <c r="L128" s="1255">
        <f t="shared" si="7"/>
        <v>64708039.13000001</v>
      </c>
    </row>
    <row r="129" spans="1:12">
      <c r="A129" s="1254">
        <v>2902</v>
      </c>
      <c r="B129" s="1008" t="s">
        <v>775</v>
      </c>
      <c r="C129" s="1255">
        <v>29212250</v>
      </c>
      <c r="D129" s="1255">
        <v>20277309.699999999</v>
      </c>
      <c r="E129" s="1255">
        <f t="shared" si="4"/>
        <v>8934940.3000000007</v>
      </c>
      <c r="F129" s="1256"/>
      <c r="G129" s="1255">
        <v>10080664.629999999</v>
      </c>
      <c r="H129" s="1255">
        <f t="shared" si="5"/>
        <v>22887693</v>
      </c>
      <c r="I129" s="1255">
        <v>32968357.629999999</v>
      </c>
      <c r="J129" s="1255">
        <f t="shared" si="6"/>
        <v>20277309.699999999</v>
      </c>
      <c r="K129" s="1255">
        <v>0</v>
      </c>
      <c r="L129" s="1255">
        <f t="shared" si="7"/>
        <v>12691047.93</v>
      </c>
    </row>
    <row r="130" spans="1:12">
      <c r="A130" s="1254">
        <v>2903</v>
      </c>
      <c r="B130" s="1008" t="s">
        <v>4431</v>
      </c>
      <c r="C130" s="1255">
        <v>0</v>
      </c>
      <c r="D130" s="1255">
        <v>3400</v>
      </c>
      <c r="E130" s="1255">
        <f t="shared" ref="E130:E158" si="8">C130-D130</f>
        <v>-3400</v>
      </c>
      <c r="F130" s="1256"/>
      <c r="G130" s="1255">
        <v>0</v>
      </c>
      <c r="H130" s="1255">
        <f t="shared" si="5"/>
        <v>17000</v>
      </c>
      <c r="I130" s="1255">
        <v>17000</v>
      </c>
      <c r="J130" s="1255">
        <f t="shared" si="6"/>
        <v>3400</v>
      </c>
      <c r="K130" s="1255">
        <v>0</v>
      </c>
      <c r="L130" s="1255">
        <f t="shared" si="7"/>
        <v>13600</v>
      </c>
    </row>
    <row r="131" spans="1:12">
      <c r="A131" s="1254">
        <v>2904</v>
      </c>
      <c r="B131" s="1008" t="s">
        <v>776</v>
      </c>
      <c r="C131" s="1255">
        <v>0</v>
      </c>
      <c r="D131" s="1255">
        <v>16910</v>
      </c>
      <c r="E131" s="1255">
        <f t="shared" si="8"/>
        <v>-16910</v>
      </c>
      <c r="F131" s="1256"/>
      <c r="G131" s="1255">
        <v>2601829.21</v>
      </c>
      <c r="H131" s="1255">
        <f t="shared" ref="H131:H158" si="9">I131-G131</f>
        <v>84550</v>
      </c>
      <c r="I131" s="1255">
        <v>2686379.21</v>
      </c>
      <c r="J131" s="1255">
        <f t="shared" ref="J131:J158" si="10">D131</f>
        <v>16910</v>
      </c>
      <c r="K131" s="1255">
        <v>0</v>
      </c>
      <c r="L131" s="1255">
        <f t="shared" ref="L131:L158" si="11">I131-J131-K131</f>
        <v>2669469.21</v>
      </c>
    </row>
    <row r="132" spans="1:12">
      <c r="A132" s="1254">
        <v>2905</v>
      </c>
      <c r="B132" s="1008" t="s">
        <v>777</v>
      </c>
      <c r="C132" s="1255">
        <v>67878854.439999998</v>
      </c>
      <c r="D132" s="1255">
        <v>55568216.299999997</v>
      </c>
      <c r="E132" s="1255">
        <f t="shared" si="8"/>
        <v>12310638.140000001</v>
      </c>
      <c r="F132" s="1256"/>
      <c r="G132" s="1255">
        <v>27621064.329999994</v>
      </c>
      <c r="H132" s="1255">
        <f t="shared" si="9"/>
        <v>43670857.409999996</v>
      </c>
      <c r="I132" s="1255">
        <v>71291921.739999995</v>
      </c>
      <c r="J132" s="1255">
        <f t="shared" si="10"/>
        <v>55568216.299999997</v>
      </c>
      <c r="K132" s="1255">
        <v>207854.65</v>
      </c>
      <c r="L132" s="1255">
        <f t="shared" si="11"/>
        <v>15515850.789999997</v>
      </c>
    </row>
    <row r="133" spans="1:12">
      <c r="A133" s="1254">
        <v>2906</v>
      </c>
      <c r="B133" s="1008" t="s">
        <v>778</v>
      </c>
      <c r="C133" s="1255">
        <v>17297732.190000001</v>
      </c>
      <c r="D133" s="1255">
        <v>2857649.4</v>
      </c>
      <c r="E133" s="1255">
        <f t="shared" si="8"/>
        <v>14440082.790000001</v>
      </c>
      <c r="F133" s="1256"/>
      <c r="G133" s="1255">
        <v>4797732.1899999995</v>
      </c>
      <c r="H133" s="1255">
        <f t="shared" si="9"/>
        <v>5621532</v>
      </c>
      <c r="I133" s="1255">
        <v>10419264.189999999</v>
      </c>
      <c r="J133" s="1255">
        <f t="shared" si="10"/>
        <v>2857649.4</v>
      </c>
      <c r="K133" s="1255">
        <v>0</v>
      </c>
      <c r="L133" s="1255">
        <f t="shared" si="11"/>
        <v>7561614.7899999991</v>
      </c>
    </row>
    <row r="134" spans="1:12">
      <c r="A134" s="1254">
        <v>2907</v>
      </c>
      <c r="B134" s="1008" t="s">
        <v>779</v>
      </c>
      <c r="C134" s="1255">
        <v>15349392.800000001</v>
      </c>
      <c r="D134" s="1255">
        <v>202168.11</v>
      </c>
      <c r="E134" s="1255">
        <f t="shared" si="8"/>
        <v>15147224.690000001</v>
      </c>
      <c r="F134" s="1256"/>
      <c r="G134" s="1255">
        <v>15649223.98</v>
      </c>
      <c r="H134" s="1255">
        <f t="shared" si="9"/>
        <v>-1788990.4500000011</v>
      </c>
      <c r="I134" s="1255">
        <v>13860233.529999999</v>
      </c>
      <c r="J134" s="1255">
        <f t="shared" si="10"/>
        <v>202168.11</v>
      </c>
      <c r="K134" s="1255">
        <v>0</v>
      </c>
      <c r="L134" s="1255">
        <f t="shared" si="11"/>
        <v>13658065.42</v>
      </c>
    </row>
    <row r="135" spans="1:12">
      <c r="A135" s="1254">
        <v>2908</v>
      </c>
      <c r="B135" s="1008" t="s">
        <v>780</v>
      </c>
      <c r="C135" s="1255">
        <v>0</v>
      </c>
      <c r="D135" s="1255">
        <v>50600</v>
      </c>
      <c r="E135" s="1255">
        <f t="shared" si="8"/>
        <v>-50600</v>
      </c>
      <c r="F135" s="1256"/>
      <c r="G135" s="1255">
        <v>149698.38</v>
      </c>
      <c r="H135" s="1255">
        <f t="shared" si="9"/>
        <v>253000</v>
      </c>
      <c r="I135" s="1255">
        <v>402698.38</v>
      </c>
      <c r="J135" s="1255">
        <f t="shared" si="10"/>
        <v>50600</v>
      </c>
      <c r="K135" s="1255">
        <v>0</v>
      </c>
      <c r="L135" s="1255">
        <f t="shared" si="11"/>
        <v>352098.38</v>
      </c>
    </row>
    <row r="136" spans="1:12" s="1257" customFormat="1">
      <c r="A136" s="1254">
        <v>2909</v>
      </c>
      <c r="B136" s="1008" t="s">
        <v>781</v>
      </c>
      <c r="C136" s="1255">
        <v>7800000</v>
      </c>
      <c r="D136" s="1255">
        <v>2334142.6</v>
      </c>
      <c r="E136" s="1255">
        <f t="shared" si="8"/>
        <v>5465857.4000000004</v>
      </c>
      <c r="F136" s="1256"/>
      <c r="G136" s="1255">
        <v>3865200.7800000003</v>
      </c>
      <c r="H136" s="1255">
        <f t="shared" si="9"/>
        <v>4610199.9999999991</v>
      </c>
      <c r="I136" s="1255">
        <v>8475400.7799999993</v>
      </c>
      <c r="J136" s="1255">
        <f t="shared" si="10"/>
        <v>2334142.6</v>
      </c>
      <c r="K136" s="1255">
        <v>0</v>
      </c>
      <c r="L136" s="1255">
        <f t="shared" si="11"/>
        <v>6141258.1799999997</v>
      </c>
    </row>
    <row r="137" spans="1:12">
      <c r="A137" s="1254">
        <v>2911</v>
      </c>
      <c r="B137" s="1008" t="s">
        <v>782</v>
      </c>
      <c r="C137" s="1255">
        <v>33647206.18</v>
      </c>
      <c r="D137" s="1255">
        <v>33519819.100000001</v>
      </c>
      <c r="E137" s="1255">
        <f t="shared" si="8"/>
        <v>127387.07999999821</v>
      </c>
      <c r="F137" s="1256"/>
      <c r="G137" s="1255">
        <v>26409070.93</v>
      </c>
      <c r="H137" s="1255">
        <f t="shared" si="9"/>
        <v>8065609</v>
      </c>
      <c r="I137" s="1255">
        <v>34474679.93</v>
      </c>
      <c r="J137" s="1255">
        <f t="shared" si="10"/>
        <v>33519819.100000001</v>
      </c>
      <c r="K137" s="1255">
        <v>50000</v>
      </c>
      <c r="L137" s="1255">
        <f t="shared" si="11"/>
        <v>904860.82999999821</v>
      </c>
    </row>
    <row r="138" spans="1:12">
      <c r="A138" s="1254">
        <v>2912</v>
      </c>
      <c r="B138" s="1008" t="s">
        <v>783</v>
      </c>
      <c r="C138" s="1255">
        <v>1002916</v>
      </c>
      <c r="D138" s="1255">
        <v>342752</v>
      </c>
      <c r="E138" s="1255">
        <f t="shared" si="8"/>
        <v>660164</v>
      </c>
      <c r="F138" s="1256"/>
      <c r="G138" s="1255">
        <v>387916.52</v>
      </c>
      <c r="H138" s="1255">
        <f t="shared" si="9"/>
        <v>496580</v>
      </c>
      <c r="I138" s="1255">
        <v>884496.52</v>
      </c>
      <c r="J138" s="1255">
        <f t="shared" si="10"/>
        <v>342752</v>
      </c>
      <c r="K138" s="1255">
        <v>0</v>
      </c>
      <c r="L138" s="1255">
        <f t="shared" si="11"/>
        <v>541744.52</v>
      </c>
    </row>
    <row r="139" spans="1:12">
      <c r="A139" s="1254">
        <v>2920</v>
      </c>
      <c r="B139" s="1008" t="s">
        <v>784</v>
      </c>
      <c r="C139" s="1255">
        <v>2854714</v>
      </c>
      <c r="D139" s="1255">
        <v>3025727.05</v>
      </c>
      <c r="E139" s="1255">
        <f t="shared" si="8"/>
        <v>-171013.04999999981</v>
      </c>
      <c r="F139" s="1256"/>
      <c r="G139" s="1255">
        <v>2742241.32</v>
      </c>
      <c r="H139" s="1255">
        <f t="shared" si="9"/>
        <v>2833836.0000000005</v>
      </c>
      <c r="I139" s="1255">
        <v>5576077.3200000003</v>
      </c>
      <c r="J139" s="1255">
        <f t="shared" si="10"/>
        <v>3025727.05</v>
      </c>
      <c r="K139" s="1255">
        <v>0</v>
      </c>
      <c r="L139" s="1255">
        <f t="shared" si="11"/>
        <v>2550350.2700000005</v>
      </c>
    </row>
    <row r="140" spans="1:12">
      <c r="A140" s="1254">
        <v>2922</v>
      </c>
      <c r="B140" s="1008" t="s">
        <v>785</v>
      </c>
      <c r="C140" s="1255">
        <v>0</v>
      </c>
      <c r="D140" s="1255">
        <v>0</v>
      </c>
      <c r="E140" s="1255">
        <f t="shared" si="8"/>
        <v>0</v>
      </c>
      <c r="F140" s="1256"/>
      <c r="G140" s="1255">
        <v>2619490.96</v>
      </c>
      <c r="H140" s="1255">
        <f t="shared" si="9"/>
        <v>0</v>
      </c>
      <c r="I140" s="1255">
        <v>2619490.96</v>
      </c>
      <c r="J140" s="1255">
        <f t="shared" si="10"/>
        <v>0</v>
      </c>
      <c r="K140" s="1255">
        <v>0</v>
      </c>
      <c r="L140" s="1255">
        <f t="shared" si="11"/>
        <v>2619490.96</v>
      </c>
    </row>
    <row r="141" spans="1:12">
      <c r="A141" s="1254">
        <v>2923</v>
      </c>
      <c r="B141" s="1008" t="s">
        <v>786</v>
      </c>
      <c r="C141" s="1255">
        <v>32467940.5</v>
      </c>
      <c r="D141" s="1255">
        <v>16880775.899999999</v>
      </c>
      <c r="E141" s="1255">
        <f t="shared" si="8"/>
        <v>15587164.600000001</v>
      </c>
      <c r="F141" s="1256"/>
      <c r="G141" s="1255">
        <v>13217947.329999998</v>
      </c>
      <c r="H141" s="1255">
        <f t="shared" si="9"/>
        <v>21819431.5</v>
      </c>
      <c r="I141" s="1255">
        <v>35037378.829999998</v>
      </c>
      <c r="J141" s="1255">
        <f t="shared" si="10"/>
        <v>16880775.899999999</v>
      </c>
      <c r="K141" s="1255">
        <v>1648963.5</v>
      </c>
      <c r="L141" s="1255">
        <f t="shared" si="11"/>
        <v>16507639.43</v>
      </c>
    </row>
    <row r="142" spans="1:12">
      <c r="A142" s="1254">
        <v>2925</v>
      </c>
      <c r="B142" s="1008" t="s">
        <v>787</v>
      </c>
      <c r="C142" s="1255">
        <v>53096500</v>
      </c>
      <c r="D142" s="1255">
        <v>37708267.189999998</v>
      </c>
      <c r="E142" s="1255">
        <f t="shared" si="8"/>
        <v>15388232.810000002</v>
      </c>
      <c r="F142" s="1256"/>
      <c r="G142" s="1255">
        <v>10994402.109999999</v>
      </c>
      <c r="H142" s="1255">
        <f t="shared" si="9"/>
        <v>38126500</v>
      </c>
      <c r="I142" s="1255">
        <v>49120902.109999999</v>
      </c>
      <c r="J142" s="1255">
        <f t="shared" si="10"/>
        <v>37708267.189999998</v>
      </c>
      <c r="K142" s="1255">
        <v>0</v>
      </c>
      <c r="L142" s="1255">
        <f t="shared" si="11"/>
        <v>11412634.920000002</v>
      </c>
    </row>
    <row r="143" spans="1:12">
      <c r="A143" s="1254">
        <v>2940</v>
      </c>
      <c r="B143" s="1008" t="s">
        <v>788</v>
      </c>
      <c r="C143" s="1255">
        <v>36616000</v>
      </c>
      <c r="D143" s="1255">
        <v>22737112.489999998</v>
      </c>
      <c r="E143" s="1255">
        <f t="shared" si="8"/>
        <v>13878887.510000002</v>
      </c>
      <c r="F143" s="1256"/>
      <c r="G143" s="1255">
        <v>17752225.48</v>
      </c>
      <c r="H143" s="1255">
        <f t="shared" si="9"/>
        <v>21300577.27</v>
      </c>
      <c r="I143" s="1255">
        <v>39052802.75</v>
      </c>
      <c r="J143" s="1255">
        <f t="shared" si="10"/>
        <v>22737112.489999998</v>
      </c>
      <c r="K143" s="1255">
        <v>0</v>
      </c>
      <c r="L143" s="1255">
        <f t="shared" si="11"/>
        <v>16315690.260000002</v>
      </c>
    </row>
    <row r="144" spans="1:12">
      <c r="A144" s="1254">
        <v>2941</v>
      </c>
      <c r="B144" s="1008" t="s">
        <v>789</v>
      </c>
      <c r="C144" s="1255">
        <v>0</v>
      </c>
      <c r="D144" s="1255">
        <v>50530</v>
      </c>
      <c r="E144" s="1255">
        <f t="shared" si="8"/>
        <v>-50530</v>
      </c>
      <c r="F144" s="1256"/>
      <c r="G144" s="1255">
        <v>616655.30000000005</v>
      </c>
      <c r="H144" s="1255">
        <f t="shared" si="9"/>
        <v>252650</v>
      </c>
      <c r="I144" s="1255">
        <v>869305.3</v>
      </c>
      <c r="J144" s="1255">
        <f t="shared" si="10"/>
        <v>50530</v>
      </c>
      <c r="K144" s="1255">
        <v>0</v>
      </c>
      <c r="L144" s="1255">
        <f t="shared" si="11"/>
        <v>818775.3</v>
      </c>
    </row>
    <row r="145" spans="1:12">
      <c r="A145" s="1254">
        <v>2942</v>
      </c>
      <c r="B145" s="1008" t="s">
        <v>790</v>
      </c>
      <c r="C145" s="1255">
        <v>0</v>
      </c>
      <c r="D145" s="1255">
        <v>0</v>
      </c>
      <c r="E145" s="1255">
        <f t="shared" si="8"/>
        <v>0</v>
      </c>
      <c r="F145" s="1256"/>
      <c r="G145" s="1255">
        <v>8349806.3499999996</v>
      </c>
      <c r="H145" s="1255">
        <f t="shared" si="9"/>
        <v>0</v>
      </c>
      <c r="I145" s="1255">
        <v>8349806.3499999996</v>
      </c>
      <c r="J145" s="1255">
        <f t="shared" si="10"/>
        <v>0</v>
      </c>
      <c r="K145" s="1255">
        <v>0</v>
      </c>
      <c r="L145" s="1255">
        <f t="shared" si="11"/>
        <v>8349806.3499999996</v>
      </c>
    </row>
    <row r="146" spans="1:12">
      <c r="A146" s="1254">
        <v>2943</v>
      </c>
      <c r="B146" s="1008" t="s">
        <v>791</v>
      </c>
      <c r="C146" s="1255">
        <v>0</v>
      </c>
      <c r="D146" s="1255">
        <v>0</v>
      </c>
      <c r="E146" s="1255">
        <f t="shared" si="8"/>
        <v>0</v>
      </c>
      <c r="F146" s="1256"/>
      <c r="G146" s="1255">
        <v>29458458.300000001</v>
      </c>
      <c r="H146" s="1255">
        <f t="shared" si="9"/>
        <v>8793108.9999999963</v>
      </c>
      <c r="I146" s="1255">
        <v>38251567.299999997</v>
      </c>
      <c r="J146" s="1255">
        <f t="shared" si="10"/>
        <v>0</v>
      </c>
      <c r="K146" s="1255">
        <v>0</v>
      </c>
      <c r="L146" s="1255">
        <f t="shared" si="11"/>
        <v>38251567.299999997</v>
      </c>
    </row>
    <row r="147" spans="1:12">
      <c r="A147" s="1254">
        <v>2944</v>
      </c>
      <c r="B147" s="1008" t="s">
        <v>792</v>
      </c>
      <c r="C147" s="1255">
        <v>27101500</v>
      </c>
      <c r="D147" s="1255">
        <v>20104733.850000001</v>
      </c>
      <c r="E147" s="1255">
        <f t="shared" si="8"/>
        <v>6996766.1499999985</v>
      </c>
      <c r="F147" s="1256"/>
      <c r="G147" s="1255">
        <v>73659782.980000004</v>
      </c>
      <c r="H147" s="1255">
        <f t="shared" si="9"/>
        <v>19520500</v>
      </c>
      <c r="I147" s="1255">
        <v>93180282.980000004</v>
      </c>
      <c r="J147" s="1255">
        <f t="shared" si="10"/>
        <v>20104733.850000001</v>
      </c>
      <c r="K147" s="1255">
        <v>2029733.3</v>
      </c>
      <c r="L147" s="1255">
        <f t="shared" si="11"/>
        <v>71045815.829999998</v>
      </c>
    </row>
    <row r="148" spans="1:12">
      <c r="A148" s="1254">
        <v>2945</v>
      </c>
      <c r="B148" s="1008" t="s">
        <v>793</v>
      </c>
      <c r="C148" s="1255">
        <v>23475495</v>
      </c>
      <c r="D148" s="1255">
        <v>15200923.630000001</v>
      </c>
      <c r="E148" s="1255">
        <f t="shared" si="8"/>
        <v>8274571.3699999992</v>
      </c>
      <c r="F148" s="1256"/>
      <c r="G148" s="1255">
        <v>10127667.02</v>
      </c>
      <c r="H148" s="1255">
        <f t="shared" si="9"/>
        <v>12354400</v>
      </c>
      <c r="I148" s="1255">
        <v>22482067.02</v>
      </c>
      <c r="J148" s="1255">
        <f t="shared" si="10"/>
        <v>15200923.630000001</v>
      </c>
      <c r="K148" s="1255">
        <v>2194154</v>
      </c>
      <c r="L148" s="1255">
        <f t="shared" si="11"/>
        <v>5086989.3899999987</v>
      </c>
    </row>
    <row r="149" spans="1:12">
      <c r="A149" s="1254">
        <v>2946</v>
      </c>
      <c r="B149" s="1008" t="s">
        <v>794</v>
      </c>
      <c r="C149" s="1255">
        <v>0</v>
      </c>
      <c r="D149" s="1255">
        <v>0</v>
      </c>
      <c r="E149" s="1255">
        <f t="shared" si="8"/>
        <v>0</v>
      </c>
      <c r="F149" s="1256"/>
      <c r="G149" s="1255">
        <v>1180154.73</v>
      </c>
      <c r="H149" s="1255">
        <f t="shared" si="9"/>
        <v>0</v>
      </c>
      <c r="I149" s="1255">
        <v>1180154.73</v>
      </c>
      <c r="J149" s="1255">
        <f t="shared" si="10"/>
        <v>0</v>
      </c>
      <c r="K149" s="1255">
        <v>0</v>
      </c>
      <c r="L149" s="1255">
        <f t="shared" si="11"/>
        <v>1180154.73</v>
      </c>
    </row>
    <row r="150" spans="1:12">
      <c r="A150" s="1254">
        <v>2948</v>
      </c>
      <c r="B150" s="1008" t="s">
        <v>795</v>
      </c>
      <c r="C150" s="1255">
        <v>0</v>
      </c>
      <c r="D150" s="1255">
        <v>0</v>
      </c>
      <c r="E150" s="1255">
        <f t="shared" si="8"/>
        <v>0</v>
      </c>
      <c r="F150" s="1256"/>
      <c r="G150" s="1255">
        <v>29058018.870000001</v>
      </c>
      <c r="H150" s="1255">
        <f t="shared" si="9"/>
        <v>3909750</v>
      </c>
      <c r="I150" s="1255">
        <v>32967768.870000001</v>
      </c>
      <c r="J150" s="1255">
        <f t="shared" si="10"/>
        <v>0</v>
      </c>
      <c r="K150" s="1255">
        <v>0</v>
      </c>
      <c r="L150" s="1255">
        <f t="shared" si="11"/>
        <v>32967768.870000001</v>
      </c>
    </row>
    <row r="151" spans="1:12">
      <c r="A151" s="1254">
        <v>2950</v>
      </c>
      <c r="B151" s="1008" t="s">
        <v>796</v>
      </c>
      <c r="C151" s="1255">
        <v>0</v>
      </c>
      <c r="D151" s="1255">
        <v>574660</v>
      </c>
      <c r="E151" s="1255">
        <f t="shared" si="8"/>
        <v>-574660</v>
      </c>
      <c r="F151" s="1256"/>
      <c r="G151" s="1255">
        <v>3448016.4</v>
      </c>
      <c r="H151" s="1255">
        <f t="shared" si="9"/>
        <v>2873300.0000000005</v>
      </c>
      <c r="I151" s="1255">
        <v>6321316.4000000004</v>
      </c>
      <c r="J151" s="1255">
        <f t="shared" si="10"/>
        <v>574660</v>
      </c>
      <c r="K151" s="1255">
        <v>0</v>
      </c>
      <c r="L151" s="1255">
        <f t="shared" si="11"/>
        <v>5746656.4000000004</v>
      </c>
    </row>
    <row r="152" spans="1:12">
      <c r="A152" s="1254">
        <v>2951</v>
      </c>
      <c r="B152" s="1008" t="s">
        <v>797</v>
      </c>
      <c r="C152" s="1255">
        <v>36451633.100000001</v>
      </c>
      <c r="D152" s="1255">
        <v>9053249.6500000004</v>
      </c>
      <c r="E152" s="1255">
        <f t="shared" si="8"/>
        <v>27398383.450000003</v>
      </c>
      <c r="F152" s="1256"/>
      <c r="G152" s="1255">
        <v>18954738.59</v>
      </c>
      <c r="H152" s="1255">
        <f t="shared" si="9"/>
        <v>15943141.099999998</v>
      </c>
      <c r="I152" s="1255">
        <v>34897879.689999998</v>
      </c>
      <c r="J152" s="1255">
        <f t="shared" si="10"/>
        <v>9053249.6500000004</v>
      </c>
      <c r="K152" s="1255">
        <v>3639550</v>
      </c>
      <c r="L152" s="1255">
        <f t="shared" si="11"/>
        <v>22205080.039999999</v>
      </c>
    </row>
    <row r="153" spans="1:12">
      <c r="A153" s="1254">
        <v>2952</v>
      </c>
      <c r="B153" s="1008" t="s">
        <v>798</v>
      </c>
      <c r="C153" s="1255">
        <v>0</v>
      </c>
      <c r="D153" s="1255">
        <v>0</v>
      </c>
      <c r="E153" s="1255">
        <f t="shared" si="8"/>
        <v>0</v>
      </c>
      <c r="F153" s="1256"/>
      <c r="G153" s="1255">
        <v>2657770.5099999998</v>
      </c>
      <c r="H153" s="1255">
        <f t="shared" si="9"/>
        <v>0</v>
      </c>
      <c r="I153" s="1255">
        <v>2657770.5099999998</v>
      </c>
      <c r="J153" s="1255">
        <f t="shared" si="10"/>
        <v>0</v>
      </c>
      <c r="K153" s="1255">
        <v>0</v>
      </c>
      <c r="L153" s="1255">
        <f t="shared" si="11"/>
        <v>2657770.5099999998</v>
      </c>
    </row>
    <row r="154" spans="1:12">
      <c r="A154" s="1254">
        <v>2961</v>
      </c>
      <c r="B154" s="1008" t="s">
        <v>799</v>
      </c>
      <c r="C154" s="1255">
        <v>16617450</v>
      </c>
      <c r="D154" s="1255">
        <v>6444485.6900000004</v>
      </c>
      <c r="E154" s="1255">
        <f t="shared" si="8"/>
        <v>10172964.309999999</v>
      </c>
      <c r="F154" s="1256"/>
      <c r="G154" s="1255">
        <v>1204762.6699999981</v>
      </c>
      <c r="H154" s="1255">
        <f t="shared" si="9"/>
        <v>17158355.000000004</v>
      </c>
      <c r="I154" s="1255">
        <v>18363117.670000002</v>
      </c>
      <c r="J154" s="1255">
        <f t="shared" si="10"/>
        <v>6444485.6900000004</v>
      </c>
      <c r="K154" s="1255">
        <v>0</v>
      </c>
      <c r="L154" s="1255">
        <f t="shared" si="11"/>
        <v>11918631.98</v>
      </c>
    </row>
    <row r="155" spans="1:12">
      <c r="A155" s="1254">
        <v>2962</v>
      </c>
      <c r="B155" s="1008" t="s">
        <v>800</v>
      </c>
      <c r="C155" s="1255">
        <v>13696351.91</v>
      </c>
      <c r="D155" s="1255">
        <v>11967326.75</v>
      </c>
      <c r="E155" s="1255">
        <f t="shared" si="8"/>
        <v>1729025.1600000001</v>
      </c>
      <c r="F155" s="1256"/>
      <c r="G155" s="1255">
        <v>6756626.7600000016</v>
      </c>
      <c r="H155" s="1255">
        <f t="shared" si="9"/>
        <v>7443225.1499999985</v>
      </c>
      <c r="I155" s="1255">
        <v>14199851.91</v>
      </c>
      <c r="J155" s="1255">
        <f t="shared" si="10"/>
        <v>11967326.75</v>
      </c>
      <c r="K155" s="1255">
        <v>0</v>
      </c>
      <c r="L155" s="1255">
        <f t="shared" si="11"/>
        <v>2232525.16</v>
      </c>
    </row>
    <row r="156" spans="1:12">
      <c r="A156" s="1254">
        <v>2965</v>
      </c>
      <c r="B156" s="1008" t="s">
        <v>801</v>
      </c>
      <c r="C156" s="1255">
        <v>36119900</v>
      </c>
      <c r="D156" s="1255">
        <v>26873332.829999998</v>
      </c>
      <c r="E156" s="1255">
        <f t="shared" si="8"/>
        <v>9246567.1700000018</v>
      </c>
      <c r="F156" s="1256"/>
      <c r="G156" s="1255">
        <v>19384480.859999999</v>
      </c>
      <c r="H156" s="1255">
        <f t="shared" si="9"/>
        <v>20640400</v>
      </c>
      <c r="I156" s="1255">
        <v>40024880.859999999</v>
      </c>
      <c r="J156" s="1255">
        <f t="shared" si="10"/>
        <v>26873332.829999998</v>
      </c>
      <c r="K156" s="1255">
        <v>1500000</v>
      </c>
      <c r="L156" s="1255">
        <f t="shared" si="11"/>
        <v>11651548.030000001</v>
      </c>
    </row>
    <row r="157" spans="1:12">
      <c r="A157" s="1254">
        <v>2980</v>
      </c>
      <c r="B157" s="1008" t="s">
        <v>802</v>
      </c>
      <c r="C157" s="1255">
        <v>34041533.409999996</v>
      </c>
      <c r="D157" s="1255">
        <v>16626908.619999999</v>
      </c>
      <c r="E157" s="1255">
        <f t="shared" si="8"/>
        <v>17414624.789999999</v>
      </c>
      <c r="F157" s="1256"/>
      <c r="G157" s="1255">
        <v>21359042.690000001</v>
      </c>
      <c r="H157" s="1255">
        <f t="shared" si="9"/>
        <v>12781697.819999997</v>
      </c>
      <c r="I157" s="1255">
        <v>34140740.509999998</v>
      </c>
      <c r="J157" s="1255">
        <f t="shared" si="10"/>
        <v>16626908.619999999</v>
      </c>
      <c r="K157" s="1255">
        <v>1160000</v>
      </c>
      <c r="L157" s="1255">
        <f t="shared" si="11"/>
        <v>16353831.890000001</v>
      </c>
    </row>
    <row r="158" spans="1:12">
      <c r="A158" s="1254">
        <v>2981</v>
      </c>
      <c r="B158" s="1008" t="s">
        <v>803</v>
      </c>
      <c r="C158" s="1255">
        <v>36063829</v>
      </c>
      <c r="D158" s="1255">
        <v>710000</v>
      </c>
      <c r="E158" s="1255">
        <f t="shared" si="8"/>
        <v>35353829</v>
      </c>
      <c r="F158" s="1256"/>
      <c r="G158" s="1255">
        <v>36063829.119999997</v>
      </c>
      <c r="H158" s="1255">
        <f t="shared" si="9"/>
        <v>10677939</v>
      </c>
      <c r="I158" s="1255">
        <v>46741768.119999997</v>
      </c>
      <c r="J158" s="1255">
        <f t="shared" si="10"/>
        <v>710000</v>
      </c>
      <c r="K158" s="1255">
        <v>0</v>
      </c>
      <c r="L158" s="1255">
        <f t="shared" si="11"/>
        <v>46031768.119999997</v>
      </c>
    </row>
    <row r="159" spans="1:12">
      <c r="A159" s="1254"/>
      <c r="B159" s="1008"/>
      <c r="C159" s="1255"/>
      <c r="D159" s="1255"/>
      <c r="E159" s="1255"/>
      <c r="F159" s="1256"/>
      <c r="G159" s="1255"/>
      <c r="H159" s="1255"/>
      <c r="I159" s="1255"/>
      <c r="J159" s="1255"/>
      <c r="K159" s="1255"/>
      <c r="L159" s="1255"/>
    </row>
    <row r="160" spans="1:12">
      <c r="A160" s="1258"/>
      <c r="B160" s="1259" t="s">
        <v>656</v>
      </c>
      <c r="C160" s="1260">
        <f>SUM(C2:C159)</f>
        <v>5506602699.1999979</v>
      </c>
      <c r="D160" s="1260">
        <f>SUM(D2:D159)</f>
        <v>3149862869.8400002</v>
      </c>
      <c r="E160" s="1260">
        <f>SUM(E2:E158)</f>
        <v>2356739829.3599992</v>
      </c>
      <c r="F160" s="1089"/>
      <c r="G160" s="1260">
        <f t="shared" ref="G160:L160" si="12">SUM(G2:G159)</f>
        <v>3495903059.130002</v>
      </c>
      <c r="H160" s="1260">
        <f t="shared" si="12"/>
        <v>4107503537.0500011</v>
      </c>
      <c r="I160" s="1260">
        <f t="shared" si="12"/>
        <v>7603406596.1799965</v>
      </c>
      <c r="J160" s="1260">
        <f t="shared" si="12"/>
        <v>3149862869.8400002</v>
      </c>
      <c r="K160" s="1260">
        <f t="shared" si="12"/>
        <v>145681043.80000001</v>
      </c>
      <c r="L160" s="1260">
        <f t="shared" si="12"/>
        <v>4307862682.5400009</v>
      </c>
    </row>
    <row r="161" spans="1:12">
      <c r="A161" s="1254"/>
      <c r="B161" s="1008"/>
      <c r="C161" s="1255"/>
      <c r="D161" s="1255"/>
      <c r="E161" s="1255"/>
      <c r="F161" s="1256"/>
      <c r="G161" s="1255"/>
      <c r="H161" s="1255"/>
      <c r="I161" s="1255"/>
      <c r="J161" s="1255"/>
      <c r="K161" s="1255"/>
      <c r="L161" s="1255"/>
    </row>
    <row r="162" spans="1:12">
      <c r="A162" s="1254"/>
      <c r="B162" s="1008"/>
      <c r="C162" s="1255"/>
      <c r="D162" s="1255"/>
      <c r="E162" s="1255"/>
      <c r="F162" s="1256"/>
      <c r="G162" s="1255"/>
      <c r="H162" s="1255"/>
      <c r="I162" s="1255"/>
      <c r="J162" s="1255"/>
      <c r="K162" s="1255"/>
      <c r="L162" s="1255"/>
    </row>
    <row r="163" spans="1:12">
      <c r="A163" s="1254">
        <v>2500</v>
      </c>
      <c r="B163" s="1008" t="s">
        <v>804</v>
      </c>
      <c r="C163" s="1255">
        <v>139095093.84</v>
      </c>
      <c r="D163" s="1255">
        <v>0</v>
      </c>
      <c r="E163" s="1255">
        <f>C163-D163</f>
        <v>139095093.84</v>
      </c>
      <c r="F163" s="1256"/>
      <c r="G163" s="1255"/>
      <c r="H163" s="1255"/>
      <c r="I163" s="1255"/>
      <c r="J163" s="1255"/>
      <c r="K163" s="1255"/>
      <c r="L163" s="1255"/>
    </row>
    <row r="164" spans="1:12">
      <c r="A164" s="1254">
        <v>2600</v>
      </c>
      <c r="B164" s="1008" t="s">
        <v>8533</v>
      </c>
      <c r="C164" s="1255">
        <v>642995438.32000005</v>
      </c>
      <c r="D164" s="1255">
        <v>0</v>
      </c>
      <c r="E164" s="1255">
        <f>C164-D164</f>
        <v>642995438.32000005</v>
      </c>
      <c r="F164" s="1256"/>
      <c r="G164" s="1255"/>
      <c r="H164" s="1255"/>
      <c r="I164" s="1255"/>
      <c r="J164" s="1255"/>
      <c r="K164" s="1255"/>
      <c r="L164" s="1255"/>
    </row>
    <row r="165" spans="1:12">
      <c r="A165" s="1254">
        <v>2700</v>
      </c>
      <c r="B165" s="1008" t="s">
        <v>805</v>
      </c>
      <c r="C165" s="1255">
        <v>333865565.44</v>
      </c>
      <c r="D165" s="1255">
        <v>0</v>
      </c>
      <c r="E165" s="1255">
        <f>C165-D165</f>
        <v>333865565.44</v>
      </c>
      <c r="F165" s="1256"/>
      <c r="G165" s="1255"/>
      <c r="H165" s="1255"/>
      <c r="I165" s="1255"/>
      <c r="J165" s="1255"/>
      <c r="K165" s="1255"/>
      <c r="L165" s="1255"/>
    </row>
    <row r="166" spans="1:12">
      <c r="A166" s="1254">
        <v>2800</v>
      </c>
      <c r="B166" s="1008" t="s">
        <v>806</v>
      </c>
      <c r="C166" s="1255">
        <v>192798538.18000001</v>
      </c>
      <c r="D166" s="1255">
        <v>0</v>
      </c>
      <c r="E166" s="1255">
        <f>C166-D166</f>
        <v>192798538.18000001</v>
      </c>
      <c r="F166" s="1256"/>
      <c r="G166" s="1255"/>
      <c r="H166" s="1255"/>
      <c r="I166" s="1255"/>
      <c r="J166" s="1255"/>
      <c r="K166" s="1255"/>
      <c r="L166" s="1255"/>
    </row>
    <row r="167" spans="1:12">
      <c r="A167" s="1254">
        <v>2900</v>
      </c>
      <c r="B167" s="1008" t="s">
        <v>807</v>
      </c>
      <c r="C167" s="1255">
        <v>200963804.72</v>
      </c>
      <c r="D167" s="1255">
        <v>0</v>
      </c>
      <c r="E167" s="1255">
        <f>C167-D167</f>
        <v>200963804.72</v>
      </c>
      <c r="F167" s="1256"/>
      <c r="G167" s="1255"/>
      <c r="H167" s="1255"/>
      <c r="I167" s="1255"/>
      <c r="J167" s="1255"/>
      <c r="K167" s="1255"/>
      <c r="L167" s="1255"/>
    </row>
    <row r="168" spans="1:12">
      <c r="A168" s="1254"/>
      <c r="B168" s="1008"/>
      <c r="C168" s="1255"/>
      <c r="D168" s="1255"/>
      <c r="E168" s="1255"/>
      <c r="F168" s="1256"/>
      <c r="G168" s="1255"/>
      <c r="H168" s="1255"/>
      <c r="I168" s="1255"/>
      <c r="J168" s="1255"/>
      <c r="K168" s="1255"/>
      <c r="L168" s="1255"/>
    </row>
    <row r="169" spans="1:12" ht="13.5" thickBot="1">
      <c r="A169" s="1254"/>
      <c r="B169" s="1084" t="s">
        <v>808</v>
      </c>
      <c r="C169" s="1084">
        <f>SUM(C163:C168)</f>
        <v>1509718440.5000002</v>
      </c>
      <c r="D169" s="1084">
        <f>SUM(D163:D168)</f>
        <v>0</v>
      </c>
      <c r="E169" s="1084">
        <f>SUM(E163:E168)</f>
        <v>1509718440.5000002</v>
      </c>
      <c r="F169" s="1256"/>
      <c r="G169" s="1255"/>
      <c r="H169" s="1255"/>
      <c r="I169" s="1255"/>
      <c r="J169" s="1255"/>
      <c r="K169" s="1255"/>
      <c r="L169" s="1255"/>
    </row>
    <row r="170" spans="1:12">
      <c r="A170" s="1254"/>
      <c r="B170" s="1008"/>
      <c r="C170" s="1255"/>
      <c r="D170" s="1255"/>
      <c r="E170" s="1255"/>
      <c r="F170" s="1256"/>
      <c r="G170" s="1255"/>
      <c r="H170" s="1255"/>
      <c r="I170" s="1255"/>
      <c r="J170" s="1255"/>
      <c r="K170" s="1255"/>
      <c r="L170" s="1255"/>
    </row>
    <row r="171" spans="1:12">
      <c r="A171" s="1254"/>
      <c r="B171" s="1008"/>
      <c r="C171" s="1255"/>
      <c r="D171" s="1255"/>
      <c r="E171" s="1255"/>
      <c r="F171" s="1256"/>
      <c r="G171" s="1255"/>
      <c r="H171" s="1255"/>
      <c r="I171" s="1255"/>
      <c r="J171" s="1255"/>
      <c r="K171" s="1255"/>
      <c r="L171" s="1255"/>
    </row>
    <row r="172" spans="1:12" ht="13.5" thickBot="1">
      <c r="A172" s="1261"/>
      <c r="B172" s="1262" t="s">
        <v>809</v>
      </c>
      <c r="C172" s="1084">
        <f>C160+C169</f>
        <v>7016321139.6999979</v>
      </c>
      <c r="D172" s="1084">
        <f>D160+D169</f>
        <v>3149862869.8400002</v>
      </c>
      <c r="E172" s="1084">
        <f>E160+E169</f>
        <v>3866458269.8599997</v>
      </c>
      <c r="F172" s="1256"/>
      <c r="G172" s="1084">
        <f t="shared" ref="G172:L172" si="13">G160</f>
        <v>3495903059.130002</v>
      </c>
      <c r="H172" s="1084">
        <f t="shared" si="13"/>
        <v>4107503537.0500011</v>
      </c>
      <c r="I172" s="1084">
        <f t="shared" si="13"/>
        <v>7603406596.1799965</v>
      </c>
      <c r="J172" s="1084">
        <f t="shared" si="13"/>
        <v>3149862869.8400002</v>
      </c>
      <c r="K172" s="1084">
        <f t="shared" si="13"/>
        <v>145681043.80000001</v>
      </c>
      <c r="L172" s="1084">
        <f t="shared" si="13"/>
        <v>4307862682.5400009</v>
      </c>
    </row>
    <row r="173" spans="1:12">
      <c r="A173" s="1254"/>
      <c r="B173" s="1008"/>
      <c r="C173" s="1255"/>
      <c r="D173" s="1255"/>
      <c r="E173" s="1255"/>
      <c r="F173" s="1255"/>
      <c r="G173" s="1255"/>
      <c r="H173" s="1255"/>
      <c r="I173" s="1255"/>
      <c r="J173" s="1255"/>
      <c r="K173" s="1255"/>
      <c r="L173" s="1255" t="s">
        <v>0</v>
      </c>
    </row>
    <row r="174" spans="1:12">
      <c r="A174" s="1254"/>
      <c r="B174" s="1008"/>
      <c r="C174" s="1256"/>
      <c r="D174" s="1256"/>
      <c r="E174" s="1256"/>
      <c r="F174" s="1256"/>
      <c r="G174" s="1256"/>
      <c r="H174" s="1256"/>
      <c r="I174" s="1256"/>
      <c r="J174" s="1256"/>
      <c r="K174" s="1256"/>
      <c r="L174" s="1256"/>
    </row>
    <row r="175" spans="1:12">
      <c r="A175" s="1254"/>
      <c r="B175" s="1263" t="s">
        <v>0</v>
      </c>
      <c r="C175" s="1256"/>
      <c r="D175" s="1256"/>
      <c r="E175" s="1256" t="s">
        <v>0</v>
      </c>
      <c r="F175" s="1256"/>
      <c r="G175" s="1256"/>
      <c r="H175" s="1256"/>
      <c r="I175" s="1089" t="s">
        <v>689</v>
      </c>
      <c r="J175" s="1089"/>
      <c r="K175" s="1089"/>
      <c r="L175" s="1089">
        <f>L172</f>
        <v>4307862682.5400009</v>
      </c>
    </row>
    <row r="176" spans="1:12">
      <c r="A176" s="1254"/>
      <c r="B176" s="1263" t="s">
        <v>0</v>
      </c>
      <c r="C176" s="1256"/>
      <c r="D176" s="1256"/>
      <c r="E176" s="1256"/>
      <c r="F176" s="1256"/>
      <c r="G176" s="1256"/>
      <c r="H176" s="1256"/>
      <c r="I176" s="1089"/>
      <c r="J176" s="1089"/>
      <c r="K176" s="1089"/>
      <c r="L176" s="1089"/>
    </row>
    <row r="177" spans="1:12">
      <c r="A177" s="1254"/>
      <c r="B177" s="1008"/>
      <c r="C177" s="1256"/>
      <c r="D177" s="1256"/>
      <c r="E177" s="1256"/>
      <c r="F177" s="1256"/>
      <c r="G177" s="1256"/>
      <c r="H177" s="1256"/>
      <c r="I177" s="1089" t="s">
        <v>4421</v>
      </c>
      <c r="J177" s="1089"/>
      <c r="K177" s="1089"/>
      <c r="L177" s="1089">
        <f>K172</f>
        <v>145681043.80000001</v>
      </c>
    </row>
    <row r="178" spans="1:12">
      <c r="A178" s="1254"/>
      <c r="B178" s="1008"/>
      <c r="C178" s="1256"/>
      <c r="D178" s="1256"/>
      <c r="E178" s="1256"/>
      <c r="F178" s="1256"/>
      <c r="G178" s="1256"/>
      <c r="H178" s="1256"/>
      <c r="I178" s="1089"/>
      <c r="J178" s="1089"/>
      <c r="K178" s="1089"/>
      <c r="L178" s="1089"/>
    </row>
    <row r="179" spans="1:12">
      <c r="A179" s="1254"/>
      <c r="B179" s="1008"/>
      <c r="C179" s="1256"/>
      <c r="D179" s="1256"/>
      <c r="E179" s="1256"/>
      <c r="F179" s="1256"/>
      <c r="G179" s="1256"/>
      <c r="H179" s="1256"/>
      <c r="I179" s="1089" t="s">
        <v>4422</v>
      </c>
      <c r="J179" s="1089"/>
      <c r="K179" s="1089"/>
      <c r="L179" s="1089">
        <f>L175+L177</f>
        <v>4453543726.3400011</v>
      </c>
    </row>
    <row r="180" spans="1:12">
      <c r="A180" s="1254"/>
      <c r="B180" s="1008"/>
      <c r="C180" s="1256"/>
      <c r="D180" s="1256"/>
      <c r="E180" s="1256"/>
      <c r="F180" s="1256"/>
      <c r="G180" s="1256"/>
      <c r="H180" s="1256"/>
      <c r="I180" s="1256"/>
      <c r="J180" s="1256"/>
      <c r="K180" s="1256"/>
      <c r="L180" s="1256"/>
    </row>
    <row r="181" spans="1:12">
      <c r="A181" s="1254"/>
      <c r="B181" s="1008"/>
      <c r="C181" s="1256"/>
      <c r="D181" s="1256"/>
      <c r="E181" s="1256"/>
      <c r="F181" s="1256"/>
      <c r="G181" s="1256"/>
      <c r="H181" s="1256"/>
      <c r="I181" s="1256"/>
      <c r="J181" s="1256"/>
      <c r="K181" s="1256"/>
      <c r="L181" s="1256"/>
    </row>
    <row r="182" spans="1:12">
      <c r="A182" s="1254"/>
      <c r="B182" s="1008"/>
      <c r="C182" s="1264"/>
      <c r="D182" s="1264"/>
      <c r="E182" s="1264"/>
      <c r="F182" s="1264"/>
      <c r="G182" s="1264"/>
      <c r="H182" s="1264"/>
      <c r="I182" s="1264"/>
      <c r="J182" s="1264"/>
      <c r="K182" s="1264"/>
      <c r="L182" s="1264"/>
    </row>
    <row r="183" spans="1:12">
      <c r="A183" s="1254"/>
      <c r="B183" s="1008"/>
      <c r="C183" s="1264"/>
      <c r="D183" s="1264"/>
      <c r="E183" s="1264"/>
      <c r="F183" s="1264"/>
      <c r="G183" s="1264"/>
      <c r="H183" s="1264"/>
      <c r="I183" s="1264"/>
      <c r="J183" s="1264"/>
      <c r="K183" s="1264"/>
      <c r="L183" s="1264"/>
    </row>
    <row r="184" spans="1:12">
      <c r="A184" s="1254"/>
      <c r="B184" s="1008"/>
      <c r="C184" s="1264"/>
      <c r="D184" s="1264"/>
      <c r="E184" s="1264"/>
      <c r="F184" s="1264"/>
      <c r="G184" s="1264"/>
      <c r="H184" s="1264"/>
      <c r="I184" s="1264"/>
      <c r="J184" s="1264"/>
      <c r="K184" s="1264"/>
      <c r="L184" s="1264"/>
    </row>
    <row r="185" spans="1:12">
      <c r="A185" s="1254"/>
      <c r="B185" s="1008"/>
      <c r="C185" s="1264"/>
      <c r="D185" s="1264"/>
      <c r="E185" s="1264"/>
      <c r="F185" s="1264"/>
      <c r="G185" s="1264"/>
      <c r="H185" s="1264"/>
      <c r="I185" s="1264"/>
      <c r="J185" s="1264"/>
      <c r="K185" s="1264"/>
      <c r="L185" s="1264"/>
    </row>
    <row r="186" spans="1:12">
      <c r="A186" s="1254"/>
      <c r="B186" s="1008"/>
      <c r="C186" s="1264"/>
      <c r="D186" s="1264"/>
      <c r="E186" s="1264"/>
      <c r="F186" s="1264"/>
      <c r="G186" s="1264"/>
      <c r="H186" s="1264"/>
      <c r="I186" s="1264"/>
      <c r="J186" s="1264"/>
      <c r="K186" s="1264"/>
      <c r="L186" s="1264"/>
    </row>
    <row r="187" spans="1:12">
      <c r="A187" s="1254"/>
      <c r="B187" s="1008"/>
      <c r="C187" s="1264"/>
      <c r="D187" s="1264"/>
      <c r="E187" s="1264"/>
      <c r="F187" s="1264"/>
      <c r="G187" s="1264"/>
      <c r="H187" s="1264"/>
      <c r="I187" s="1264"/>
      <c r="J187" s="1264"/>
      <c r="K187" s="1264"/>
      <c r="L187" s="1264"/>
    </row>
    <row r="188" spans="1:12">
      <c r="A188" s="1254"/>
      <c r="B188" s="1008"/>
      <c r="C188" s="1264"/>
      <c r="D188" s="1264"/>
      <c r="E188" s="1264"/>
      <c r="F188" s="1264"/>
      <c r="G188" s="1264"/>
      <c r="H188" s="1264"/>
      <c r="I188" s="1264"/>
      <c r="J188" s="1264"/>
      <c r="K188" s="1264"/>
      <c r="L188" s="1264"/>
    </row>
    <row r="189" spans="1:12">
      <c r="A189" s="1254"/>
      <c r="B189" s="1008"/>
      <c r="C189" s="1264"/>
      <c r="D189" s="1264"/>
      <c r="E189" s="1264"/>
      <c r="F189" s="1264"/>
      <c r="G189" s="1264"/>
      <c r="H189" s="1264"/>
      <c r="I189" s="1264"/>
      <c r="J189" s="1264"/>
      <c r="K189" s="1264"/>
      <c r="L189" s="1264"/>
    </row>
    <row r="190" spans="1:12">
      <c r="A190" s="1254"/>
      <c r="B190" s="1008"/>
      <c r="C190" s="1264"/>
      <c r="D190" s="1264"/>
      <c r="E190" s="1264"/>
      <c r="F190" s="1264"/>
      <c r="G190" s="1264"/>
      <c r="H190" s="1264"/>
      <c r="I190" s="1264"/>
      <c r="J190" s="1264"/>
      <c r="K190" s="1264"/>
      <c r="L190" s="1264"/>
    </row>
    <row r="191" spans="1:12">
      <c r="A191" s="1254"/>
      <c r="B191" s="1008"/>
      <c r="C191" s="1264"/>
      <c r="D191" s="1264"/>
      <c r="E191" s="1264"/>
      <c r="F191" s="1264"/>
      <c r="G191" s="1264"/>
      <c r="H191" s="1264"/>
      <c r="I191" s="1264"/>
      <c r="J191" s="1264"/>
      <c r="K191" s="1264"/>
      <c r="L191" s="1264"/>
    </row>
    <row r="192" spans="1:12">
      <c r="A192" s="1254"/>
      <c r="B192" s="1008"/>
      <c r="C192" s="1264"/>
      <c r="D192" s="1264"/>
      <c r="E192" s="1264"/>
      <c r="F192" s="1264"/>
      <c r="G192" s="1264"/>
      <c r="H192" s="1264"/>
      <c r="I192" s="1264"/>
      <c r="J192" s="1264"/>
      <c r="K192" s="1264"/>
      <c r="L192" s="1264"/>
    </row>
    <row r="193" spans="1:12">
      <c r="A193" s="1254"/>
      <c r="B193" s="1008"/>
      <c r="C193" s="1264"/>
      <c r="D193" s="1264"/>
      <c r="E193" s="1264"/>
      <c r="F193" s="1264"/>
      <c r="G193" s="1264"/>
      <c r="H193" s="1264"/>
      <c r="I193" s="1264"/>
      <c r="J193" s="1264"/>
      <c r="K193" s="1264"/>
      <c r="L193" s="1264"/>
    </row>
    <row r="194" spans="1:12">
      <c r="A194" s="1254"/>
      <c r="B194" s="1008"/>
      <c r="C194" s="1264"/>
      <c r="D194" s="1264"/>
      <c r="E194" s="1264"/>
      <c r="F194" s="1264"/>
      <c r="G194" s="1264"/>
      <c r="H194" s="1264"/>
      <c r="I194" s="1264"/>
      <c r="J194" s="1264"/>
      <c r="K194" s="1264"/>
      <c r="L194" s="1264"/>
    </row>
    <row r="195" spans="1:12">
      <c r="A195" s="1254"/>
      <c r="B195" s="1008"/>
      <c r="C195" s="1264"/>
      <c r="D195" s="1264"/>
      <c r="E195" s="1264"/>
      <c r="F195" s="1264"/>
      <c r="G195" s="1264"/>
      <c r="H195" s="1264"/>
      <c r="I195" s="1264"/>
      <c r="J195" s="1264"/>
      <c r="K195" s="1264"/>
      <c r="L195" s="1264"/>
    </row>
    <row r="196" spans="1:12">
      <c r="A196" s="1254"/>
      <c r="B196" s="1008"/>
      <c r="C196" s="1264"/>
      <c r="D196" s="1264"/>
      <c r="E196" s="1264"/>
      <c r="F196" s="1264"/>
      <c r="G196" s="1264"/>
      <c r="H196" s="1264"/>
      <c r="I196" s="1264"/>
      <c r="J196" s="1264"/>
      <c r="K196" s="1264"/>
      <c r="L196" s="1264"/>
    </row>
    <row r="197" spans="1:12">
      <c r="A197" s="1254"/>
      <c r="B197" s="1008"/>
      <c r="C197" s="1264"/>
      <c r="D197" s="1264"/>
      <c r="E197" s="1264"/>
      <c r="F197" s="1264"/>
      <c r="G197" s="1264"/>
      <c r="H197" s="1264"/>
      <c r="I197" s="1264"/>
      <c r="J197" s="1264"/>
      <c r="K197" s="1264"/>
      <c r="L197" s="1264"/>
    </row>
    <row r="198" spans="1:12">
      <c r="A198" s="1254"/>
      <c r="B198" s="1008"/>
      <c r="C198" s="1264"/>
      <c r="D198" s="1264"/>
      <c r="E198" s="1264"/>
      <c r="F198" s="1264"/>
      <c r="G198" s="1264"/>
      <c r="H198" s="1264"/>
      <c r="I198" s="1264"/>
      <c r="J198" s="1264"/>
      <c r="K198" s="1264"/>
      <c r="L198" s="1264"/>
    </row>
    <row r="199" spans="1:12">
      <c r="A199" s="1254"/>
      <c r="B199" s="1008"/>
      <c r="C199" s="1264"/>
      <c r="D199" s="1264"/>
      <c r="E199" s="1264"/>
      <c r="F199" s="1264"/>
      <c r="G199" s="1264"/>
      <c r="H199" s="1264"/>
      <c r="I199" s="1264"/>
      <c r="J199" s="1264"/>
      <c r="K199" s="1264"/>
      <c r="L199" s="1264"/>
    </row>
    <row r="200" spans="1:12">
      <c r="A200" s="1254"/>
      <c r="B200" s="1008"/>
      <c r="C200" s="1264"/>
      <c r="D200" s="1264"/>
      <c r="E200" s="1264"/>
      <c r="F200" s="1264"/>
      <c r="G200" s="1264"/>
      <c r="H200" s="1264"/>
      <c r="I200" s="1264"/>
      <c r="J200" s="1264"/>
      <c r="K200" s="1264"/>
      <c r="L200" s="1264"/>
    </row>
    <row r="201" spans="1:12">
      <c r="A201" s="1254"/>
      <c r="B201" s="1008"/>
      <c r="C201" s="1264"/>
      <c r="D201" s="1264"/>
      <c r="E201" s="1264"/>
      <c r="F201" s="1264"/>
      <c r="G201" s="1264"/>
      <c r="H201" s="1264"/>
      <c r="I201" s="1264"/>
      <c r="J201" s="1264"/>
      <c r="K201" s="1264"/>
      <c r="L201" s="1264"/>
    </row>
    <row r="202" spans="1:12">
      <c r="A202" s="1254"/>
      <c r="B202" s="1008"/>
      <c r="C202" s="1264"/>
      <c r="D202" s="1264"/>
      <c r="E202" s="1264"/>
      <c r="F202" s="1264"/>
      <c r="G202" s="1264"/>
      <c r="H202" s="1264"/>
      <c r="I202" s="1264"/>
      <c r="J202" s="1264"/>
      <c r="K202" s="1264"/>
      <c r="L202" s="1264"/>
    </row>
    <row r="203" spans="1:12">
      <c r="A203" s="1254"/>
      <c r="B203" s="1008"/>
      <c r="C203" s="1264"/>
      <c r="D203" s="1264"/>
      <c r="E203" s="1264"/>
      <c r="F203" s="1264"/>
      <c r="G203" s="1264"/>
      <c r="H203" s="1264"/>
      <c r="I203" s="1264"/>
      <c r="J203" s="1264"/>
      <c r="K203" s="1264"/>
      <c r="L203" s="1264"/>
    </row>
    <row r="204" spans="1:12">
      <c r="A204" s="1254"/>
      <c r="B204" s="1008"/>
      <c r="C204" s="1264"/>
      <c r="D204" s="1264"/>
      <c r="E204" s="1264"/>
      <c r="F204" s="1264"/>
      <c r="G204" s="1264"/>
      <c r="H204" s="1264"/>
      <c r="I204" s="1264"/>
      <c r="J204" s="1264"/>
      <c r="K204" s="1264"/>
      <c r="L204" s="1264"/>
    </row>
    <row r="205" spans="1:12">
      <c r="A205" s="1254"/>
      <c r="B205" s="1008"/>
      <c r="C205" s="1264"/>
      <c r="D205" s="1264"/>
      <c r="E205" s="1264"/>
      <c r="F205" s="1264"/>
      <c r="G205" s="1264"/>
      <c r="H205" s="1264"/>
      <c r="I205" s="1264"/>
      <c r="J205" s="1264"/>
      <c r="K205" s="1264"/>
      <c r="L205" s="1264"/>
    </row>
    <row r="206" spans="1:12">
      <c r="A206" s="1254"/>
      <c r="B206" s="1008"/>
      <c r="C206" s="1264"/>
      <c r="D206" s="1264"/>
      <c r="E206" s="1264"/>
      <c r="F206" s="1264"/>
      <c r="G206" s="1264"/>
      <c r="H206" s="1264"/>
      <c r="I206" s="1264"/>
      <c r="J206" s="1264"/>
      <c r="K206" s="1264"/>
      <c r="L206" s="1264"/>
    </row>
    <row r="207" spans="1:12">
      <c r="A207" s="1254"/>
      <c r="B207" s="1008"/>
      <c r="C207" s="1264"/>
      <c r="D207" s="1264"/>
      <c r="E207" s="1264"/>
      <c r="F207" s="1264"/>
      <c r="G207" s="1264"/>
      <c r="H207" s="1264"/>
      <c r="I207" s="1264"/>
      <c r="J207" s="1264"/>
      <c r="K207" s="1264"/>
      <c r="L207" s="1264"/>
    </row>
    <row r="208" spans="1:12">
      <c r="A208" s="1254"/>
      <c r="B208" s="1008"/>
      <c r="C208" s="1264"/>
      <c r="D208" s="1264"/>
      <c r="E208" s="1264"/>
      <c r="F208" s="1264"/>
      <c r="G208" s="1264"/>
      <c r="H208" s="1264"/>
      <c r="I208" s="1264"/>
      <c r="J208" s="1264"/>
      <c r="K208" s="1264"/>
      <c r="L208" s="1264"/>
    </row>
    <row r="209" spans="1:12">
      <c r="A209" s="1254"/>
      <c r="B209" s="1008"/>
      <c r="C209" s="1264"/>
      <c r="D209" s="1264"/>
      <c r="E209" s="1264"/>
      <c r="F209" s="1264"/>
      <c r="G209" s="1264"/>
      <c r="H209" s="1264"/>
      <c r="I209" s="1264"/>
      <c r="J209" s="1264"/>
      <c r="K209" s="1264"/>
      <c r="L209" s="1264"/>
    </row>
    <row r="210" spans="1:12">
      <c r="A210" s="1254"/>
      <c r="B210" s="1008"/>
      <c r="C210" s="1264"/>
      <c r="D210" s="1264"/>
      <c r="E210" s="1264"/>
      <c r="F210" s="1264"/>
      <c r="G210" s="1264"/>
      <c r="H210" s="1264"/>
      <c r="I210" s="1264"/>
      <c r="J210" s="1264"/>
      <c r="K210" s="1264"/>
      <c r="L210" s="1264"/>
    </row>
    <row r="211" spans="1:12">
      <c r="A211" s="1254"/>
      <c r="B211" s="1008"/>
      <c r="C211" s="1264"/>
      <c r="D211" s="1264"/>
      <c r="E211" s="1264"/>
      <c r="F211" s="1264"/>
      <c r="G211" s="1264"/>
      <c r="H211" s="1264"/>
      <c r="I211" s="1264"/>
      <c r="J211" s="1264"/>
      <c r="K211" s="1264"/>
      <c r="L211" s="1264"/>
    </row>
    <row r="212" spans="1:12">
      <c r="A212" s="1254"/>
      <c r="B212" s="1008"/>
      <c r="C212" s="1264"/>
      <c r="D212" s="1264"/>
      <c r="E212" s="1264"/>
      <c r="F212" s="1264"/>
      <c r="G212" s="1264"/>
      <c r="H212" s="1264"/>
      <c r="I212" s="1264"/>
      <c r="J212" s="1264"/>
      <c r="K212" s="1264"/>
      <c r="L212" s="1264"/>
    </row>
    <row r="213" spans="1:12">
      <c r="A213" s="1254"/>
      <c r="B213" s="1008"/>
      <c r="C213" s="1264"/>
      <c r="D213" s="1264"/>
      <c r="E213" s="1264"/>
      <c r="F213" s="1264"/>
      <c r="G213" s="1264"/>
      <c r="H213" s="1264"/>
      <c r="I213" s="1264"/>
      <c r="J213" s="1264"/>
      <c r="K213" s="1264"/>
      <c r="L213" s="1264"/>
    </row>
    <row r="214" spans="1:12">
      <c r="A214" s="1254"/>
      <c r="B214" s="1008"/>
      <c r="C214" s="1264"/>
      <c r="D214" s="1264"/>
      <c r="E214" s="1264"/>
      <c r="F214" s="1264"/>
      <c r="G214" s="1264"/>
      <c r="H214" s="1264"/>
      <c r="I214" s="1264"/>
      <c r="J214" s="1264"/>
      <c r="K214" s="1264"/>
      <c r="L214" s="1264"/>
    </row>
    <row r="215" spans="1:12">
      <c r="A215" s="1254"/>
      <c r="B215" s="1008"/>
      <c r="C215" s="1264"/>
      <c r="D215" s="1264"/>
      <c r="E215" s="1264"/>
      <c r="F215" s="1264"/>
      <c r="G215" s="1264"/>
      <c r="H215" s="1264"/>
      <c r="I215" s="1264"/>
      <c r="J215" s="1264"/>
      <c r="K215" s="1264"/>
      <c r="L215" s="1264"/>
    </row>
    <row r="216" spans="1:12">
      <c r="A216" s="1254"/>
      <c r="B216" s="1008"/>
      <c r="C216" s="1264"/>
      <c r="D216" s="1264"/>
      <c r="E216" s="1264"/>
      <c r="F216" s="1264"/>
      <c r="G216" s="1264"/>
      <c r="H216" s="1264"/>
      <c r="I216" s="1264"/>
      <c r="J216" s="1264"/>
      <c r="K216" s="1264"/>
      <c r="L216" s="1264"/>
    </row>
    <row r="217" spans="1:12">
      <c r="A217" s="1254"/>
      <c r="B217" s="1008"/>
      <c r="C217" s="1264"/>
      <c r="D217" s="1264"/>
      <c r="E217" s="1264"/>
      <c r="F217" s="1264"/>
      <c r="G217" s="1264"/>
      <c r="H217" s="1264"/>
      <c r="I217" s="1264"/>
      <c r="J217" s="1264"/>
      <c r="K217" s="1264"/>
      <c r="L217" s="1264"/>
    </row>
    <row r="218" spans="1:12">
      <c r="A218" s="1254"/>
      <c r="B218" s="1008"/>
      <c r="C218" s="1264"/>
      <c r="D218" s="1264"/>
      <c r="E218" s="1264"/>
      <c r="F218" s="1264"/>
      <c r="G218" s="1264"/>
      <c r="H218" s="1264"/>
      <c r="I218" s="1264"/>
      <c r="J218" s="1264"/>
      <c r="K218" s="1264"/>
      <c r="L218" s="1264"/>
    </row>
    <row r="219" spans="1:12">
      <c r="A219" s="1254"/>
      <c r="B219" s="1008"/>
      <c r="C219" s="1264"/>
      <c r="D219" s="1264"/>
      <c r="E219" s="1264"/>
      <c r="F219" s="1264"/>
      <c r="G219" s="1264"/>
      <c r="H219" s="1264"/>
      <c r="I219" s="1264"/>
      <c r="J219" s="1264"/>
      <c r="K219" s="1264"/>
      <c r="L219" s="1264"/>
    </row>
    <row r="220" spans="1:12">
      <c r="A220" s="1254"/>
      <c r="B220" s="1008"/>
      <c r="C220" s="1264"/>
      <c r="D220" s="1264"/>
      <c r="E220" s="1264"/>
      <c r="F220" s="1264"/>
      <c r="G220" s="1264"/>
      <c r="H220" s="1264"/>
      <c r="I220" s="1264"/>
      <c r="J220" s="1264"/>
      <c r="K220" s="1264"/>
      <c r="L220" s="1264"/>
    </row>
    <row r="221" spans="1:12">
      <c r="A221" s="1254"/>
      <c r="B221" s="1008"/>
      <c r="C221" s="1264"/>
      <c r="D221" s="1264"/>
      <c r="E221" s="1264"/>
      <c r="F221" s="1264"/>
      <c r="G221" s="1264"/>
      <c r="H221" s="1264"/>
      <c r="I221" s="1264"/>
      <c r="J221" s="1264"/>
      <c r="K221" s="1264"/>
      <c r="L221" s="1264"/>
    </row>
    <row r="222" spans="1:12">
      <c r="A222" s="1254"/>
      <c r="B222" s="1008"/>
      <c r="C222" s="1264"/>
      <c r="D222" s="1264"/>
      <c r="E222" s="1264"/>
      <c r="F222" s="1264"/>
      <c r="G222" s="1264"/>
      <c r="H222" s="1264"/>
      <c r="I222" s="1264"/>
      <c r="J222" s="1264"/>
      <c r="K222" s="1264"/>
      <c r="L222" s="1264"/>
    </row>
    <row r="223" spans="1:12">
      <c r="A223" s="1254"/>
      <c r="B223" s="1008"/>
      <c r="C223" s="1264"/>
      <c r="D223" s="1264"/>
      <c r="E223" s="1264"/>
      <c r="F223" s="1264"/>
      <c r="G223" s="1264"/>
      <c r="H223" s="1264"/>
      <c r="I223" s="1264"/>
      <c r="J223" s="1264"/>
      <c r="K223" s="1264"/>
      <c r="L223" s="1264"/>
    </row>
  </sheetData>
  <pageMargins left="0.39370078740157483" right="0.19685039370078741" top="1.7716535433070868" bottom="1.1023622047244095" header="0.74803149606299213" footer="0.47244094488188981"/>
  <pageSetup scale="60" firstPageNumber="0" orientation="landscape" r:id="rId1"/>
  <headerFooter>
    <oddHeader>&amp;C&amp;"Arial,Negrita"&amp;11UNIVERSIDAD DE COSTA RICA
VICERRECTORÍA DE ADMINISTRACIÓN
OFICINA DE ADMINISTRACIÓN FINANCIERA
ESTADO GENERAL POR UNIDADES  
PROYECTOS DEL VÍNCULO EXTERNO EMPRESAS AUXILIARES
Al 31 DE DICIEMBRE DE 2018
(Expresado en colones)</oddHead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G35" sqref="G35"/>
    </sheetView>
  </sheetViews>
  <sheetFormatPr baseColWidth="10" defaultColWidth="9.140625" defaultRowHeight="12.75"/>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I20" sqref="I20"/>
    </sheetView>
  </sheetViews>
  <sheetFormatPr baseColWidth="10" defaultColWidth="9.140625" defaultRowHeight="12.75"/>
  <cols>
    <col min="1" max="1025" width="10.71093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47"/>
  <sheetViews>
    <sheetView topLeftCell="A28" zoomScale="90" zoomScaleNormal="90" zoomScalePageLayoutView="90" workbookViewId="0">
      <selection activeCell="A44" sqref="A44"/>
    </sheetView>
  </sheetViews>
  <sheetFormatPr baseColWidth="10" defaultRowHeight="14.25"/>
  <cols>
    <col min="1" max="2" width="11.42578125" style="248"/>
    <col min="3" max="3" width="24.28515625" style="251" customWidth="1"/>
    <col min="4" max="4" width="11.42578125" style="259"/>
    <col min="5" max="5" width="25.28515625" style="258" customWidth="1"/>
    <col min="6" max="16384" width="11.42578125" style="248"/>
  </cols>
  <sheetData>
    <row r="1" spans="1:6" ht="16.5">
      <c r="A1" s="1827" t="s">
        <v>102</v>
      </c>
      <c r="B1" s="1827"/>
      <c r="C1" s="1827"/>
      <c r="D1" s="1827"/>
      <c r="E1" s="1827"/>
      <c r="F1" s="1827"/>
    </row>
    <row r="2" spans="1:6" ht="16.5">
      <c r="A2" s="1827" t="s">
        <v>8465</v>
      </c>
      <c r="B2" s="1827"/>
      <c r="C2" s="1827"/>
      <c r="D2" s="1827"/>
      <c r="E2" s="1827"/>
      <c r="F2" s="1827"/>
    </row>
    <row r="3" spans="1:6" ht="16.5">
      <c r="A3" s="1827" t="s">
        <v>3905</v>
      </c>
      <c r="B3" s="1827"/>
      <c r="C3" s="1827"/>
      <c r="D3" s="1827"/>
      <c r="E3" s="1827"/>
      <c r="F3" s="1827"/>
    </row>
    <row r="4" spans="1:6" ht="15">
      <c r="A4" s="1106"/>
      <c r="B4" s="1106"/>
      <c r="C4" s="1107"/>
      <c r="D4" s="1108"/>
      <c r="E4" s="1109"/>
      <c r="F4" s="1110"/>
    </row>
    <row r="5" spans="1:6" ht="15">
      <c r="A5" s="1828" t="s">
        <v>517</v>
      </c>
      <c r="B5" s="1828"/>
      <c r="C5" s="1828"/>
      <c r="D5" s="1828"/>
      <c r="E5" s="1828"/>
      <c r="F5" s="1828"/>
    </row>
    <row r="6" spans="1:6" ht="15">
      <c r="A6" s="1111"/>
      <c r="B6" s="1111"/>
      <c r="C6" s="1111"/>
      <c r="D6" s="1111"/>
      <c r="E6" s="1111"/>
      <c r="F6" s="1112"/>
    </row>
    <row r="7" spans="1:6" ht="15">
      <c r="A7" s="1106"/>
      <c r="B7" s="1106"/>
      <c r="C7" s="1107"/>
      <c r="D7" s="1108"/>
      <c r="E7" s="1109"/>
      <c r="F7" s="1110"/>
    </row>
    <row r="8" spans="1:6">
      <c r="A8" s="1107" t="s">
        <v>3570</v>
      </c>
      <c r="B8" s="1107"/>
      <c r="C8" s="1107"/>
      <c r="D8" s="1108" t="s">
        <v>159</v>
      </c>
      <c r="E8" s="1113">
        <v>988672080.21999991</v>
      </c>
      <c r="F8" s="1114"/>
    </row>
    <row r="9" spans="1:6">
      <c r="A9" s="1107"/>
      <c r="B9" s="1107"/>
      <c r="C9" s="1107"/>
      <c r="D9" s="1108"/>
      <c r="E9" s="1115"/>
      <c r="F9" s="1114"/>
    </row>
    <row r="10" spans="1:6" ht="15" thickBot="1">
      <c r="A10" s="1107" t="s">
        <v>3571</v>
      </c>
      <c r="B10" s="1107"/>
      <c r="C10" s="1107"/>
      <c r="D10" s="1108" t="s">
        <v>159</v>
      </c>
      <c r="E10" s="1116">
        <v>567942418.96000016</v>
      </c>
      <c r="F10" s="1114"/>
    </row>
    <row r="11" spans="1:6">
      <c r="A11" s="1107"/>
      <c r="B11" s="1107"/>
      <c r="C11" s="1107"/>
      <c r="D11" s="1108"/>
      <c r="E11" s="1115"/>
      <c r="F11" s="1114"/>
    </row>
    <row r="12" spans="1:6" ht="17.25">
      <c r="A12" s="1106" t="s">
        <v>8466</v>
      </c>
      <c r="B12" s="1107"/>
      <c r="C12" s="1107"/>
      <c r="D12" s="1108" t="s">
        <v>159</v>
      </c>
      <c r="E12" s="1117">
        <f>E8-E10</f>
        <v>420729661.25999975</v>
      </c>
      <c r="F12" s="1118" t="s">
        <v>3144</v>
      </c>
    </row>
    <row r="13" spans="1:6">
      <c r="A13" s="1107"/>
      <c r="B13" s="1107"/>
      <c r="C13" s="1107"/>
      <c r="D13" s="1108"/>
      <c r="E13" s="1115"/>
      <c r="F13" s="1114"/>
    </row>
    <row r="14" spans="1:6">
      <c r="A14" s="1107"/>
      <c r="B14" s="1107"/>
      <c r="C14" s="1107"/>
      <c r="D14" s="1108"/>
      <c r="E14" s="1109"/>
      <c r="F14" s="1114"/>
    </row>
    <row r="15" spans="1:6">
      <c r="A15" s="1107"/>
      <c r="B15" s="1107"/>
      <c r="C15" s="1107"/>
      <c r="D15" s="1108"/>
      <c r="E15" s="1109"/>
      <c r="F15" s="1110"/>
    </row>
    <row r="16" spans="1:6" ht="15">
      <c r="A16" s="1828" t="s">
        <v>518</v>
      </c>
      <c r="B16" s="1828"/>
      <c r="C16" s="1828"/>
      <c r="D16" s="1828"/>
      <c r="E16" s="1828"/>
      <c r="F16" s="1828"/>
    </row>
    <row r="17" spans="1:6" ht="15">
      <c r="A17" s="1111"/>
      <c r="B17" s="1111"/>
      <c r="C17" s="1111"/>
      <c r="D17" s="1111"/>
      <c r="E17" s="1111"/>
      <c r="F17" s="1112"/>
    </row>
    <row r="18" spans="1:6" ht="15">
      <c r="A18" s="1111"/>
      <c r="B18" s="1111"/>
      <c r="C18" s="1111"/>
      <c r="D18" s="1111"/>
      <c r="E18" s="1111"/>
      <c r="F18" s="1112"/>
    </row>
    <row r="19" spans="1:6" ht="26.25">
      <c r="A19" s="1106" t="s">
        <v>8467</v>
      </c>
      <c r="B19" s="1107"/>
      <c r="C19" s="1107"/>
      <c r="D19" s="1108"/>
      <c r="E19" s="1109"/>
      <c r="F19" s="133" t="s">
        <v>4395</v>
      </c>
    </row>
    <row r="20" spans="1:6" ht="15">
      <c r="A20" s="1106"/>
      <c r="B20" s="1107"/>
      <c r="C20" s="1107"/>
      <c r="D20" s="1108"/>
      <c r="E20" s="1109"/>
      <c r="F20" s="1110"/>
    </row>
    <row r="21" spans="1:6">
      <c r="A21" s="1107" t="s">
        <v>519</v>
      </c>
      <c r="B21" s="1107"/>
      <c r="C21" s="1107"/>
      <c r="D21" s="1119" t="s">
        <v>159</v>
      </c>
      <c r="E21" s="1113">
        <v>895115728.37999988</v>
      </c>
      <c r="F21" s="1110"/>
    </row>
    <row r="22" spans="1:6" ht="15" thickBot="1">
      <c r="A22" s="1107" t="s">
        <v>520</v>
      </c>
      <c r="B22" s="1107"/>
      <c r="C22" s="1107"/>
      <c r="D22" s="1108" t="s">
        <v>159</v>
      </c>
      <c r="E22" s="1116">
        <f>E8</f>
        <v>988672080.21999991</v>
      </c>
      <c r="F22" s="1092">
        <f>E22/E21</f>
        <v>1.1045187218521122</v>
      </c>
    </row>
    <row r="23" spans="1:6">
      <c r="A23" s="1107"/>
      <c r="B23" s="1107"/>
      <c r="C23" s="1107"/>
      <c r="D23" s="1108"/>
      <c r="E23" s="1109"/>
      <c r="F23" s="1110"/>
    </row>
    <row r="24" spans="1:6" ht="15">
      <c r="A24" s="249" t="s">
        <v>8471</v>
      </c>
      <c r="B24" s="1107"/>
      <c r="C24" s="1107"/>
      <c r="D24" s="1108" t="s">
        <v>159</v>
      </c>
      <c r="E24" s="1120">
        <f>E21-E22</f>
        <v>-93556351.840000033</v>
      </c>
      <c r="F24" s="1110"/>
    </row>
    <row r="25" spans="1:6">
      <c r="A25" s="1107"/>
      <c r="B25" s="1107"/>
      <c r="C25" s="1107"/>
      <c r="D25" s="1108"/>
      <c r="E25" s="1109"/>
      <c r="F25" s="1110"/>
    </row>
    <row r="26" spans="1:6">
      <c r="A26" s="1107"/>
      <c r="B26" s="1107"/>
      <c r="C26" s="1107"/>
      <c r="D26" s="1108"/>
      <c r="E26" s="1109"/>
      <c r="F26" s="1110"/>
    </row>
    <row r="27" spans="1:6" ht="26.25">
      <c r="A27" s="250" t="s">
        <v>8468</v>
      </c>
      <c r="B27" s="1107"/>
      <c r="C27" s="1107"/>
      <c r="D27" s="1108"/>
      <c r="E27" s="1109"/>
      <c r="F27" s="133" t="s">
        <v>4395</v>
      </c>
    </row>
    <row r="28" spans="1:6">
      <c r="A28" s="1107"/>
      <c r="B28" s="1107"/>
      <c r="C28" s="1107"/>
      <c r="D28" s="1108"/>
      <c r="E28" s="1109"/>
      <c r="F28" s="1114"/>
    </row>
    <row r="29" spans="1:6">
      <c r="A29" s="1107" t="s">
        <v>519</v>
      </c>
      <c r="B29" s="1107"/>
      <c r="C29" s="1107"/>
      <c r="D29" s="1119" t="s">
        <v>159</v>
      </c>
      <c r="E29" s="1113">
        <f>+E21</f>
        <v>895115728.37999988</v>
      </c>
      <c r="F29" s="1114"/>
    </row>
    <row r="30" spans="1:6" ht="15" thickBot="1">
      <c r="A30" s="1107" t="s">
        <v>520</v>
      </c>
      <c r="B30" s="1107"/>
      <c r="C30" s="1107"/>
      <c r="D30" s="1108" t="s">
        <v>159</v>
      </c>
      <c r="E30" s="1116">
        <f>E10</f>
        <v>567942418.96000016</v>
      </c>
      <c r="F30" s="1092">
        <f>E30/E29</f>
        <v>0.63449049207064523</v>
      </c>
    </row>
    <row r="31" spans="1:6">
      <c r="A31" s="1107"/>
      <c r="B31" s="1107"/>
      <c r="C31" s="1107"/>
      <c r="D31" s="1108"/>
      <c r="E31" s="1109"/>
      <c r="F31" s="1114"/>
    </row>
    <row r="32" spans="1:6" ht="15">
      <c r="A32" s="249" t="s">
        <v>3572</v>
      </c>
      <c r="B32" s="1107"/>
      <c r="C32" s="1107"/>
      <c r="D32" s="1108" t="s">
        <v>159</v>
      </c>
      <c r="E32" s="1120">
        <f>E29-E30</f>
        <v>327173309.41999972</v>
      </c>
      <c r="F32" s="1114"/>
    </row>
    <row r="33" spans="1:6">
      <c r="A33" s="1107"/>
      <c r="B33" s="1107"/>
      <c r="C33" s="1107"/>
      <c r="D33" s="1108"/>
      <c r="E33" s="1109"/>
      <c r="F33" s="1114"/>
    </row>
    <row r="34" spans="1:6">
      <c r="A34" s="1107"/>
      <c r="B34" s="1107"/>
      <c r="C34" s="1107"/>
      <c r="D34" s="1108"/>
      <c r="E34" s="1109"/>
      <c r="F34" s="1114"/>
    </row>
    <row r="35" spans="1:6" ht="15">
      <c r="A35" s="1093" t="s">
        <v>8472</v>
      </c>
      <c r="B35" s="1107"/>
      <c r="C35" s="1107"/>
      <c r="D35" s="1108" t="s">
        <v>159</v>
      </c>
      <c r="E35" s="1120">
        <f>E32-E24</f>
        <v>420729661.25999975</v>
      </c>
      <c r="F35" s="1114"/>
    </row>
    <row r="36" spans="1:6">
      <c r="A36" s="1107"/>
      <c r="B36" s="1107"/>
      <c r="C36" s="1107"/>
      <c r="D36" s="1108"/>
      <c r="E36" s="1109"/>
      <c r="F36" s="1114"/>
    </row>
    <row r="37" spans="1:6">
      <c r="A37" s="1107"/>
      <c r="B37" s="1107"/>
      <c r="C37" s="1107"/>
      <c r="D37" s="1108"/>
      <c r="E37" s="1109"/>
      <c r="F37" s="1114"/>
    </row>
    <row r="38" spans="1:6">
      <c r="A38" s="1107"/>
      <c r="B38" s="1107"/>
      <c r="C38" s="1107"/>
      <c r="D38" s="1108"/>
      <c r="E38" s="1109"/>
      <c r="F38" s="1114"/>
    </row>
    <row r="39" spans="1:6">
      <c r="A39" s="141" t="s">
        <v>522</v>
      </c>
      <c r="B39" s="1094"/>
      <c r="C39" s="1107"/>
      <c r="D39" s="1108" t="s">
        <v>159</v>
      </c>
      <c r="E39" s="1115">
        <v>6188690.9199999999</v>
      </c>
      <c r="F39" s="1114"/>
    </row>
    <row r="40" spans="1:6" ht="15">
      <c r="A40" s="249"/>
      <c r="B40" s="1094"/>
      <c r="C40" s="1107"/>
      <c r="D40" s="1108"/>
      <c r="E40" s="1115"/>
      <c r="F40" s="1114"/>
    </row>
    <row r="41" spans="1:6" ht="15.75" thickBot="1">
      <c r="A41" s="249" t="s">
        <v>523</v>
      </c>
      <c r="B41" s="1094"/>
      <c r="C41" s="1107"/>
      <c r="D41" s="1108" t="s">
        <v>159</v>
      </c>
      <c r="E41" s="1121">
        <f>E35-E39</f>
        <v>414540970.33999974</v>
      </c>
      <c r="F41" s="1114"/>
    </row>
    <row r="42" spans="1:6" ht="15" thickTop="1">
      <c r="A42" s="1107"/>
      <c r="B42" s="1107"/>
      <c r="C42" s="1107"/>
      <c r="D42" s="1108"/>
      <c r="E42" s="1109"/>
      <c r="F42" s="1114"/>
    </row>
    <row r="43" spans="1:6">
      <c r="A43" s="1107"/>
      <c r="B43" s="1107"/>
      <c r="C43" s="1107"/>
      <c r="D43" s="1108"/>
      <c r="E43" s="1109"/>
      <c r="F43" s="1114"/>
    </row>
    <row r="44" spans="1:6" s="1064" customFormat="1" ht="15">
      <c r="A44" s="1221" t="s">
        <v>16</v>
      </c>
      <c r="D44" s="1065"/>
    </row>
    <row r="45" spans="1:6" s="1064" customFormat="1">
      <c r="D45" s="1065"/>
    </row>
    <row r="46" spans="1:6" s="1064" customFormat="1" ht="42.75" customHeight="1">
      <c r="A46" s="1820" t="s">
        <v>8520</v>
      </c>
      <c r="B46" s="1820"/>
      <c r="C46" s="1820"/>
      <c r="D46" s="1820"/>
      <c r="E46" s="1820"/>
      <c r="F46" s="1820"/>
    </row>
    <row r="47" spans="1:6">
      <c r="A47" s="60"/>
      <c r="B47" s="60"/>
      <c r="C47" s="60"/>
      <c r="D47" s="60"/>
      <c r="E47" s="60"/>
      <c r="F47" s="60"/>
    </row>
  </sheetData>
  <mergeCells count="6">
    <mergeCell ref="A46:F46"/>
    <mergeCell ref="A1:F1"/>
    <mergeCell ref="A2:F2"/>
    <mergeCell ref="A3:F3"/>
    <mergeCell ref="A5:F5"/>
    <mergeCell ref="A16:F16"/>
  </mergeCells>
  <printOptions horizontalCentered="1"/>
  <pageMargins left="0.98425196850393704" right="0.98425196850393704" top="1.4960629921259843" bottom="0.78740157480314965" header="0.70866141732283472" footer="0.86614173228346458"/>
  <pageSetup scale="80" firstPageNumber="0" orientation="portrait" r:id="rId1"/>
  <headerFooter>
    <oddHeader>&amp;C&amp;11UNIVERSIDAD DE COSTA RICA
VICERRECTORÍA DE ADMINISTRACIÓN
OFICINA DE ADMINISTRACIÓN FINANCIERA</oddHead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191"/>
  <sheetViews>
    <sheetView topLeftCell="B1" zoomScale="90" zoomScaleNormal="90" zoomScalePageLayoutView="90" workbookViewId="0">
      <selection activeCell="B16" sqref="B16"/>
    </sheetView>
  </sheetViews>
  <sheetFormatPr baseColWidth="10" defaultColWidth="11.42578125" defaultRowHeight="12.75"/>
  <cols>
    <col min="1" max="1" width="12.140625" style="1247" bestFit="1" customWidth="1"/>
    <col min="2" max="2" width="46.140625" style="1230" customWidth="1"/>
    <col min="3" max="3" width="17.140625" style="260" bestFit="1" customWidth="1"/>
    <col min="4" max="4" width="15.28515625" style="260" bestFit="1" customWidth="1"/>
    <col min="5" max="5" width="16.140625" style="260" bestFit="1" customWidth="1"/>
    <col min="6" max="6" width="2.42578125" style="260" customWidth="1"/>
    <col min="7" max="7" width="15.7109375" style="260" bestFit="1" customWidth="1"/>
    <col min="8" max="8" width="15.28515625" style="260" bestFit="1" customWidth="1"/>
    <col min="9" max="9" width="18.85546875" style="260" customWidth="1"/>
    <col min="10" max="10" width="16.140625" style="260" customWidth="1"/>
    <col min="11" max="11" width="16.28515625" style="260" customWidth="1"/>
    <col min="12" max="12" width="15.28515625" style="260" bestFit="1" customWidth="1"/>
    <col min="13" max="13" width="4.85546875" style="1228" customWidth="1"/>
    <col min="14" max="14" width="14.140625" style="1229" bestFit="1" customWidth="1"/>
    <col min="15" max="15" width="15.140625" style="1230" bestFit="1" customWidth="1"/>
    <col min="16" max="16384" width="11.42578125" style="1230"/>
  </cols>
  <sheetData>
    <row r="1" spans="1:14" s="1224" customFormat="1" ht="15" thickBot="1">
      <c r="A1" s="1829" t="s">
        <v>810</v>
      </c>
      <c r="B1" s="1829"/>
      <c r="C1" s="1829"/>
      <c r="D1" s="1829"/>
      <c r="E1" s="1829"/>
      <c r="F1" s="1829"/>
      <c r="G1" s="1829" t="s">
        <v>811</v>
      </c>
      <c r="H1" s="1829"/>
      <c r="I1" s="1829"/>
      <c r="J1" s="1829"/>
      <c r="K1" s="1829"/>
      <c r="L1" s="1829"/>
      <c r="M1" s="1222"/>
      <c r="N1" s="1223"/>
    </row>
    <row r="2" spans="1:14" ht="26.25" thickBot="1">
      <c r="A2" s="1225" t="s">
        <v>524</v>
      </c>
      <c r="B2" s="1226" t="s">
        <v>203</v>
      </c>
      <c r="C2" s="1227" t="s">
        <v>525</v>
      </c>
      <c r="D2" s="1227" t="s">
        <v>8473</v>
      </c>
      <c r="E2" s="1227" t="s">
        <v>526</v>
      </c>
      <c r="F2" s="1227"/>
      <c r="G2" s="1227" t="s">
        <v>527</v>
      </c>
      <c r="H2" s="1227" t="s">
        <v>161</v>
      </c>
      <c r="I2" s="1227" t="s">
        <v>528</v>
      </c>
      <c r="J2" s="1227" t="s">
        <v>8473</v>
      </c>
      <c r="K2" s="1227" t="s">
        <v>184</v>
      </c>
      <c r="L2" s="1227" t="s">
        <v>526</v>
      </c>
    </row>
    <row r="3" spans="1:14">
      <c r="A3" s="1231">
        <v>2003</v>
      </c>
      <c r="B3" s="1232" t="s">
        <v>812</v>
      </c>
      <c r="C3" s="1122">
        <v>0</v>
      </c>
      <c r="D3" s="1122">
        <v>55581</v>
      </c>
      <c r="E3" s="1122">
        <f t="shared" ref="E3:E66" si="0">C3-D3</f>
        <v>-55581</v>
      </c>
      <c r="F3" s="1237"/>
      <c r="G3" s="1122">
        <v>456680.43999999994</v>
      </c>
      <c r="H3" s="1122">
        <f t="shared" ref="H3:H66" si="1">I3-G3</f>
        <v>277905</v>
      </c>
      <c r="I3" s="1122">
        <v>734585.44</v>
      </c>
      <c r="J3" s="1122">
        <f t="shared" ref="J3:J66" si="2">D3</f>
        <v>55581</v>
      </c>
      <c r="K3" s="1122">
        <v>0</v>
      </c>
      <c r="L3" s="1122">
        <f t="shared" ref="L3:L66" si="3">I3-J3-K3</f>
        <v>679004.44</v>
      </c>
    </row>
    <row r="4" spans="1:14" ht="14.25">
      <c r="A4" s="1231">
        <v>2005</v>
      </c>
      <c r="B4" s="1232" t="s">
        <v>813</v>
      </c>
      <c r="C4" s="1122">
        <v>2538799.91</v>
      </c>
      <c r="D4" s="1122">
        <v>1750584.85</v>
      </c>
      <c r="E4" s="1122">
        <f t="shared" si="0"/>
        <v>788215.06</v>
      </c>
      <c r="F4" s="1237"/>
      <c r="G4" s="1122">
        <v>1737239.9100000001</v>
      </c>
      <c r="H4" s="1122">
        <f t="shared" si="1"/>
        <v>840615</v>
      </c>
      <c r="I4" s="1122">
        <v>2577854.91</v>
      </c>
      <c r="J4" s="1122">
        <f t="shared" si="2"/>
        <v>1750584.85</v>
      </c>
      <c r="K4" s="1122">
        <v>0</v>
      </c>
      <c r="L4" s="1122">
        <f t="shared" si="3"/>
        <v>827270.06</v>
      </c>
      <c r="M4" s="1222"/>
    </row>
    <row r="5" spans="1:14" ht="14.25">
      <c r="A5" s="1231">
        <v>2007</v>
      </c>
      <c r="B5" s="1232" t="s">
        <v>814</v>
      </c>
      <c r="C5" s="1122">
        <v>1316138.8799999999</v>
      </c>
      <c r="D5" s="1122">
        <v>986833.35</v>
      </c>
      <c r="E5" s="1122">
        <f t="shared" si="0"/>
        <v>329305.52999999991</v>
      </c>
      <c r="F5" s="1237"/>
      <c r="G5" s="1122">
        <v>1269189.8799999999</v>
      </c>
      <c r="H5" s="1122">
        <f t="shared" si="1"/>
        <v>295820</v>
      </c>
      <c r="I5" s="1122">
        <v>1565009.88</v>
      </c>
      <c r="J5" s="1122">
        <f t="shared" si="2"/>
        <v>986833.35</v>
      </c>
      <c r="K5" s="1122">
        <v>0</v>
      </c>
      <c r="L5" s="1122">
        <f t="shared" si="3"/>
        <v>578176.52999999991</v>
      </c>
      <c r="M5" s="1222"/>
    </row>
    <row r="6" spans="1:14" ht="14.25">
      <c r="A6" s="1231">
        <v>2008</v>
      </c>
      <c r="B6" s="1232" t="s">
        <v>815</v>
      </c>
      <c r="C6" s="1122">
        <v>0</v>
      </c>
      <c r="D6" s="1122">
        <v>43613</v>
      </c>
      <c r="E6" s="1122">
        <f t="shared" si="0"/>
        <v>-43613</v>
      </c>
      <c r="F6" s="1237"/>
      <c r="G6" s="1122">
        <v>4743515</v>
      </c>
      <c r="H6" s="1122">
        <f t="shared" si="1"/>
        <v>218065</v>
      </c>
      <c r="I6" s="1122">
        <v>4961580</v>
      </c>
      <c r="J6" s="1122">
        <f t="shared" si="2"/>
        <v>43613</v>
      </c>
      <c r="K6" s="1122">
        <v>0</v>
      </c>
      <c r="L6" s="1122">
        <f t="shared" si="3"/>
        <v>4917967</v>
      </c>
      <c r="M6" s="1222"/>
    </row>
    <row r="7" spans="1:14" ht="14.25">
      <c r="A7" s="1231">
        <v>2009</v>
      </c>
      <c r="B7" s="1232" t="s">
        <v>816</v>
      </c>
      <c r="C7" s="1122">
        <v>0</v>
      </c>
      <c r="D7" s="1122">
        <v>41501</v>
      </c>
      <c r="E7" s="1122">
        <f t="shared" si="0"/>
        <v>-41501</v>
      </c>
      <c r="F7" s="1237"/>
      <c r="G7" s="1122">
        <v>7731284.8700000001</v>
      </c>
      <c r="H7" s="1122">
        <f t="shared" si="1"/>
        <v>207505</v>
      </c>
      <c r="I7" s="1122">
        <v>7938789.8700000001</v>
      </c>
      <c r="J7" s="1122">
        <f t="shared" si="2"/>
        <v>41501</v>
      </c>
      <c r="K7" s="1122">
        <v>0</v>
      </c>
      <c r="L7" s="1122">
        <f t="shared" si="3"/>
        <v>7897288.8700000001</v>
      </c>
      <c r="M7" s="1222"/>
    </row>
    <row r="8" spans="1:14" ht="14.25">
      <c r="A8" s="1231">
        <v>2046</v>
      </c>
      <c r="B8" s="1232" t="s">
        <v>817</v>
      </c>
      <c r="C8" s="1122">
        <v>0</v>
      </c>
      <c r="D8" s="1122">
        <v>0</v>
      </c>
      <c r="E8" s="1122">
        <f t="shared" si="0"/>
        <v>0</v>
      </c>
      <c r="F8" s="1237"/>
      <c r="G8" s="1122">
        <v>1124000</v>
      </c>
      <c r="H8" s="1122">
        <f t="shared" si="1"/>
        <v>-1124000</v>
      </c>
      <c r="I8" s="1122">
        <v>0</v>
      </c>
      <c r="J8" s="1122">
        <f t="shared" si="2"/>
        <v>0</v>
      </c>
      <c r="K8" s="1122">
        <v>0</v>
      </c>
      <c r="L8" s="1122">
        <f t="shared" si="3"/>
        <v>0</v>
      </c>
      <c r="M8" s="1222"/>
    </row>
    <row r="9" spans="1:14" ht="14.25">
      <c r="A9" s="1231">
        <v>2051</v>
      </c>
      <c r="B9" s="1232" t="s">
        <v>818</v>
      </c>
      <c r="C9" s="1122">
        <v>22010115.940000001</v>
      </c>
      <c r="D9" s="1122">
        <v>17689762.550000001</v>
      </c>
      <c r="E9" s="1122">
        <f t="shared" si="0"/>
        <v>4320353.3900000006</v>
      </c>
      <c r="F9" s="1237"/>
      <c r="G9" s="1122">
        <v>857575.94000000134</v>
      </c>
      <c r="H9" s="1122">
        <f t="shared" si="1"/>
        <v>19081225</v>
      </c>
      <c r="I9" s="1122">
        <v>19938800.940000001</v>
      </c>
      <c r="J9" s="1122">
        <f t="shared" si="2"/>
        <v>17689762.550000001</v>
      </c>
      <c r="K9" s="1122">
        <v>0</v>
      </c>
      <c r="L9" s="1122">
        <f t="shared" si="3"/>
        <v>2249038.3900000006</v>
      </c>
      <c r="M9" s="1222"/>
    </row>
    <row r="10" spans="1:14" ht="14.25">
      <c r="A10" s="1231">
        <v>2053</v>
      </c>
      <c r="B10" s="1232" t="s">
        <v>819</v>
      </c>
      <c r="C10" s="1122">
        <v>24746450.739999998</v>
      </c>
      <c r="D10" s="1122">
        <v>20152326.34</v>
      </c>
      <c r="E10" s="1122">
        <f t="shared" si="0"/>
        <v>4594124.3999999985</v>
      </c>
      <c r="F10" s="1237"/>
      <c r="G10" s="1122">
        <v>7211246.7400000002</v>
      </c>
      <c r="H10" s="1122">
        <f t="shared" si="1"/>
        <v>17060015</v>
      </c>
      <c r="I10" s="1122">
        <v>24271261.739999998</v>
      </c>
      <c r="J10" s="1122">
        <f t="shared" si="2"/>
        <v>20152326.34</v>
      </c>
      <c r="K10" s="1122">
        <v>0</v>
      </c>
      <c r="L10" s="1122">
        <f t="shared" si="3"/>
        <v>4118935.3999999985</v>
      </c>
      <c r="M10" s="1222"/>
    </row>
    <row r="11" spans="1:14" ht="14.25">
      <c r="A11" s="1231">
        <v>2055</v>
      </c>
      <c r="B11" s="1232" t="s">
        <v>820</v>
      </c>
      <c r="C11" s="1122">
        <v>23174589.300000001</v>
      </c>
      <c r="D11" s="1122">
        <v>16599860.07</v>
      </c>
      <c r="E11" s="1122">
        <f t="shared" si="0"/>
        <v>6574729.2300000004</v>
      </c>
      <c r="F11" s="1237"/>
      <c r="G11" s="1122">
        <v>4949588.4499999955</v>
      </c>
      <c r="H11" s="1122">
        <f t="shared" si="1"/>
        <v>19054551.000000004</v>
      </c>
      <c r="I11" s="1122">
        <v>24004139.449999999</v>
      </c>
      <c r="J11" s="1122">
        <f t="shared" si="2"/>
        <v>16599860.07</v>
      </c>
      <c r="K11" s="1122">
        <v>0</v>
      </c>
      <c r="L11" s="1122">
        <f t="shared" si="3"/>
        <v>7404279.379999999</v>
      </c>
      <c r="M11" s="1222"/>
    </row>
    <row r="12" spans="1:14" ht="14.25">
      <c r="A12" s="1231">
        <v>2056</v>
      </c>
      <c r="B12" s="1232" t="s">
        <v>821</v>
      </c>
      <c r="C12" s="1122">
        <v>22135713.079999998</v>
      </c>
      <c r="D12" s="1122">
        <v>21446088.850000001</v>
      </c>
      <c r="E12" s="1122">
        <f t="shared" si="0"/>
        <v>689624.22999999672</v>
      </c>
      <c r="F12" s="1237"/>
      <c r="G12" s="1122">
        <v>6615591.0199999996</v>
      </c>
      <c r="H12" s="1122">
        <f t="shared" si="1"/>
        <v>15390103</v>
      </c>
      <c r="I12" s="1122">
        <v>22005694.02</v>
      </c>
      <c r="J12" s="1122">
        <f t="shared" si="2"/>
        <v>21446088.850000001</v>
      </c>
      <c r="K12" s="1122">
        <v>0</v>
      </c>
      <c r="L12" s="1122">
        <f t="shared" si="3"/>
        <v>559605.16999999806</v>
      </c>
      <c r="M12" s="1222"/>
    </row>
    <row r="13" spans="1:14" ht="14.25">
      <c r="A13" s="1231">
        <v>2102</v>
      </c>
      <c r="B13" s="1430" t="s">
        <v>822</v>
      </c>
      <c r="C13" s="1122">
        <v>20279018.870000001</v>
      </c>
      <c r="D13" s="1122">
        <v>9165487.5500000007</v>
      </c>
      <c r="E13" s="1122">
        <f t="shared" si="0"/>
        <v>11113531.32</v>
      </c>
      <c r="F13" s="1237"/>
      <c r="G13" s="1122">
        <v>10070280.109999999</v>
      </c>
      <c r="H13" s="1122">
        <f t="shared" si="1"/>
        <v>11151349.140000001</v>
      </c>
      <c r="I13" s="1122">
        <v>21221629.25</v>
      </c>
      <c r="J13" s="1122">
        <f t="shared" si="2"/>
        <v>9165487.5500000007</v>
      </c>
      <c r="K13" s="1122">
        <v>0</v>
      </c>
      <c r="L13" s="1122">
        <f t="shared" si="3"/>
        <v>12056141.699999999</v>
      </c>
      <c r="M13" s="1222"/>
    </row>
    <row r="14" spans="1:14" ht="14.25">
      <c r="A14" s="1231">
        <v>2150</v>
      </c>
      <c r="B14" s="1232" t="s">
        <v>823</v>
      </c>
      <c r="C14" s="1122">
        <v>117660000</v>
      </c>
      <c r="D14" s="1122">
        <v>62476711.079999998</v>
      </c>
      <c r="E14" s="1122">
        <f t="shared" si="0"/>
        <v>55183288.920000002</v>
      </c>
      <c r="F14" s="1237"/>
      <c r="G14" s="1122">
        <v>97659214.109999999</v>
      </c>
      <c r="H14" s="1122">
        <f t="shared" si="1"/>
        <v>28847790</v>
      </c>
      <c r="I14" s="1122">
        <v>126507004.11</v>
      </c>
      <c r="J14" s="1122">
        <f t="shared" si="2"/>
        <v>62476711.079999998</v>
      </c>
      <c r="K14" s="1122">
        <v>5652000</v>
      </c>
      <c r="L14" s="1122">
        <f t="shared" si="3"/>
        <v>58378293.030000001</v>
      </c>
      <c r="M14" s="1222"/>
    </row>
    <row r="15" spans="1:14" ht="14.25">
      <c r="A15" s="1231">
        <v>2168</v>
      </c>
      <c r="B15" s="1232" t="s">
        <v>824</v>
      </c>
      <c r="C15" s="1122">
        <v>10109.17</v>
      </c>
      <c r="D15" s="1122">
        <v>10000</v>
      </c>
      <c r="E15" s="1122">
        <f t="shared" si="0"/>
        <v>109.17000000000007</v>
      </c>
      <c r="F15" s="1237"/>
      <c r="G15" s="1122">
        <v>10109.169999999984</v>
      </c>
      <c r="H15" s="1122">
        <f t="shared" si="1"/>
        <v>1.6370904631912708E-11</v>
      </c>
      <c r="I15" s="1122">
        <v>10109.17</v>
      </c>
      <c r="J15" s="1122">
        <f t="shared" si="2"/>
        <v>10000</v>
      </c>
      <c r="K15" s="1122">
        <v>0</v>
      </c>
      <c r="L15" s="1122">
        <f t="shared" si="3"/>
        <v>109.17000000000007</v>
      </c>
      <c r="M15" s="1222"/>
    </row>
    <row r="16" spans="1:14" ht="14.25">
      <c r="A16" s="1231">
        <v>2200</v>
      </c>
      <c r="B16" s="1232" t="s">
        <v>825</v>
      </c>
      <c r="C16" s="1122">
        <v>65000000</v>
      </c>
      <c r="D16" s="1122">
        <v>58737567.469999999</v>
      </c>
      <c r="E16" s="1122">
        <f t="shared" si="0"/>
        <v>6262432.5300000012</v>
      </c>
      <c r="F16" s="1237"/>
      <c r="G16" s="1122">
        <v>0</v>
      </c>
      <c r="H16" s="1122">
        <f t="shared" si="1"/>
        <v>59761648.659999996</v>
      </c>
      <c r="I16" s="1122">
        <v>59761648.659999996</v>
      </c>
      <c r="J16" s="1122">
        <f t="shared" si="2"/>
        <v>58737567.469999999</v>
      </c>
      <c r="K16" s="1122">
        <v>500000</v>
      </c>
      <c r="L16" s="1122">
        <f t="shared" si="3"/>
        <v>524081.18999999762</v>
      </c>
      <c r="M16" s="1222"/>
    </row>
    <row r="17" spans="1:13" ht="14.25">
      <c r="A17" s="1231">
        <v>2301</v>
      </c>
      <c r="B17" s="1232" t="s">
        <v>3619</v>
      </c>
      <c r="C17" s="1122">
        <v>28350000</v>
      </c>
      <c r="D17" s="1122">
        <v>21952143</v>
      </c>
      <c r="E17" s="1122">
        <f t="shared" si="0"/>
        <v>6397857</v>
      </c>
      <c r="F17" s="1237"/>
      <c r="G17" s="1122">
        <v>0</v>
      </c>
      <c r="H17" s="1122">
        <f t="shared" si="1"/>
        <v>28350000</v>
      </c>
      <c r="I17" s="1122">
        <v>28350000</v>
      </c>
      <c r="J17" s="1122">
        <f t="shared" si="2"/>
        <v>21952143</v>
      </c>
      <c r="K17" s="1122">
        <v>0</v>
      </c>
      <c r="L17" s="1122">
        <f t="shared" si="3"/>
        <v>6397857</v>
      </c>
      <c r="M17" s="1222"/>
    </row>
    <row r="18" spans="1:13" ht="14.25">
      <c r="A18" s="1231">
        <v>2302</v>
      </c>
      <c r="B18" s="1232" t="s">
        <v>3620</v>
      </c>
      <c r="C18" s="1122">
        <v>4725000</v>
      </c>
      <c r="D18" s="1122">
        <v>4404621.46</v>
      </c>
      <c r="E18" s="1122">
        <f t="shared" si="0"/>
        <v>320378.54000000004</v>
      </c>
      <c r="F18" s="1237"/>
      <c r="G18" s="1122">
        <v>0</v>
      </c>
      <c r="H18" s="1122">
        <f t="shared" si="1"/>
        <v>5023107.29</v>
      </c>
      <c r="I18" s="1122">
        <v>5023107.29</v>
      </c>
      <c r="J18" s="1122">
        <f t="shared" si="2"/>
        <v>4404621.46</v>
      </c>
      <c r="K18" s="1122">
        <v>0</v>
      </c>
      <c r="L18" s="1122">
        <f t="shared" si="3"/>
        <v>618485.83000000007</v>
      </c>
      <c r="M18" s="1222"/>
    </row>
    <row r="19" spans="1:13" ht="14.25">
      <c r="A19" s="1231">
        <v>2303</v>
      </c>
      <c r="B19" s="1232" t="s">
        <v>4432</v>
      </c>
      <c r="C19" s="1122">
        <v>7026360</v>
      </c>
      <c r="D19" s="1122">
        <v>6065801.0099999998</v>
      </c>
      <c r="E19" s="1122">
        <f t="shared" si="0"/>
        <v>960558.99000000022</v>
      </c>
      <c r="F19" s="1237"/>
      <c r="G19" s="1122">
        <v>0</v>
      </c>
      <c r="H19" s="1122">
        <f t="shared" si="1"/>
        <v>6323724</v>
      </c>
      <c r="I19" s="1122">
        <v>6323724</v>
      </c>
      <c r="J19" s="1122">
        <f t="shared" si="2"/>
        <v>6065801.0099999998</v>
      </c>
      <c r="K19" s="1122">
        <v>0</v>
      </c>
      <c r="L19" s="1122">
        <f t="shared" si="3"/>
        <v>257922.99000000022</v>
      </c>
      <c r="M19" s="1222"/>
    </row>
    <row r="20" spans="1:13" ht="14.25">
      <c r="A20" s="1231">
        <v>2304</v>
      </c>
      <c r="B20" s="1232" t="s">
        <v>4433</v>
      </c>
      <c r="C20" s="1122">
        <v>12250000</v>
      </c>
      <c r="D20" s="1122">
        <v>7806524.4900000002</v>
      </c>
      <c r="E20" s="1122">
        <f t="shared" si="0"/>
        <v>4443475.51</v>
      </c>
      <c r="F20" s="1237"/>
      <c r="G20" s="1122">
        <v>0</v>
      </c>
      <c r="H20" s="1122">
        <f t="shared" si="1"/>
        <v>12250000</v>
      </c>
      <c r="I20" s="1122">
        <v>12250000</v>
      </c>
      <c r="J20" s="1122">
        <f t="shared" si="2"/>
        <v>7806524.4900000002</v>
      </c>
      <c r="K20" s="1122">
        <v>0</v>
      </c>
      <c r="L20" s="1122">
        <f t="shared" si="3"/>
        <v>4443475.51</v>
      </c>
      <c r="M20" s="1222"/>
    </row>
    <row r="21" spans="1:13" ht="14.25">
      <c r="A21" s="1231">
        <v>2305</v>
      </c>
      <c r="B21" s="1232" t="s">
        <v>4434</v>
      </c>
      <c r="C21" s="1122">
        <v>9000000</v>
      </c>
      <c r="D21" s="1122">
        <v>1800000</v>
      </c>
      <c r="E21" s="1122">
        <f t="shared" si="0"/>
        <v>7200000</v>
      </c>
      <c r="F21" s="1237"/>
      <c r="G21" s="1122">
        <v>0</v>
      </c>
      <c r="H21" s="1122">
        <f t="shared" si="1"/>
        <v>9000000</v>
      </c>
      <c r="I21" s="1122">
        <v>9000000</v>
      </c>
      <c r="J21" s="1122">
        <f t="shared" si="2"/>
        <v>1800000</v>
      </c>
      <c r="K21" s="1122">
        <v>0</v>
      </c>
      <c r="L21" s="1122">
        <f t="shared" si="3"/>
        <v>7200000</v>
      </c>
      <c r="M21" s="1222"/>
    </row>
    <row r="22" spans="1:13" ht="14.25">
      <c r="A22" s="1231">
        <v>2306</v>
      </c>
      <c r="B22" s="1232" t="s">
        <v>4435</v>
      </c>
      <c r="C22" s="1122">
        <v>1800000</v>
      </c>
      <c r="D22" s="1122">
        <v>360000</v>
      </c>
      <c r="E22" s="1122">
        <f t="shared" si="0"/>
        <v>1440000</v>
      </c>
      <c r="F22" s="1237"/>
      <c r="G22" s="1122">
        <v>0</v>
      </c>
      <c r="H22" s="1122">
        <f t="shared" si="1"/>
        <v>1800000</v>
      </c>
      <c r="I22" s="1122">
        <v>1800000</v>
      </c>
      <c r="J22" s="1122">
        <f t="shared" si="2"/>
        <v>360000</v>
      </c>
      <c r="K22" s="1122">
        <v>0</v>
      </c>
      <c r="L22" s="1122">
        <f t="shared" si="3"/>
        <v>1440000</v>
      </c>
      <c r="M22" s="1222"/>
    </row>
    <row r="23" spans="1:13" ht="14.25">
      <c r="A23" s="1231">
        <v>2307</v>
      </c>
      <c r="B23" s="1232" t="s">
        <v>4436</v>
      </c>
      <c r="C23" s="1122">
        <v>2000000</v>
      </c>
      <c r="D23" s="1122">
        <v>0</v>
      </c>
      <c r="E23" s="1122">
        <f t="shared" si="0"/>
        <v>2000000</v>
      </c>
      <c r="F23" s="1237"/>
      <c r="G23" s="1122">
        <v>0</v>
      </c>
      <c r="H23" s="1122">
        <f t="shared" si="1"/>
        <v>0</v>
      </c>
      <c r="I23" s="1122">
        <v>0</v>
      </c>
      <c r="J23" s="1122">
        <f t="shared" si="2"/>
        <v>0</v>
      </c>
      <c r="K23" s="1122">
        <v>0</v>
      </c>
      <c r="L23" s="1122">
        <f t="shared" si="3"/>
        <v>0</v>
      </c>
      <c r="M23" s="1222"/>
    </row>
    <row r="24" spans="1:13" ht="14.25">
      <c r="A24" s="1231">
        <v>2308</v>
      </c>
      <c r="B24" s="1232" t="s">
        <v>4437</v>
      </c>
      <c r="C24" s="1122">
        <v>1500000</v>
      </c>
      <c r="D24" s="1122">
        <v>280000</v>
      </c>
      <c r="E24" s="1122">
        <f t="shared" si="0"/>
        <v>1220000</v>
      </c>
      <c r="F24" s="1237"/>
      <c r="G24" s="1122">
        <v>0</v>
      </c>
      <c r="H24" s="1122">
        <f t="shared" si="1"/>
        <v>1400000</v>
      </c>
      <c r="I24" s="1122">
        <v>1400000</v>
      </c>
      <c r="J24" s="1122">
        <f t="shared" si="2"/>
        <v>280000</v>
      </c>
      <c r="K24" s="1122">
        <v>0</v>
      </c>
      <c r="L24" s="1122">
        <f t="shared" si="3"/>
        <v>1120000</v>
      </c>
      <c r="M24" s="1222"/>
    </row>
    <row r="25" spans="1:13" ht="14.25">
      <c r="A25" s="1231">
        <v>2309</v>
      </c>
      <c r="B25" s="1232" t="s">
        <v>4438</v>
      </c>
      <c r="C25" s="1122">
        <v>0</v>
      </c>
      <c r="D25" s="1122">
        <v>680000</v>
      </c>
      <c r="E25" s="1122">
        <f t="shared" si="0"/>
        <v>-680000</v>
      </c>
      <c r="F25" s="1237"/>
      <c r="G25" s="1122">
        <v>0</v>
      </c>
      <c r="H25" s="1122">
        <f t="shared" si="1"/>
        <v>3400000</v>
      </c>
      <c r="I25" s="1122">
        <v>3400000</v>
      </c>
      <c r="J25" s="1122">
        <f t="shared" si="2"/>
        <v>680000</v>
      </c>
      <c r="K25" s="1122">
        <v>0</v>
      </c>
      <c r="L25" s="1122">
        <f t="shared" si="3"/>
        <v>2720000</v>
      </c>
      <c r="M25" s="1222"/>
    </row>
    <row r="26" spans="1:13" ht="14.25">
      <c r="A26" s="1231">
        <v>2311</v>
      </c>
      <c r="B26" s="1232" t="s">
        <v>826</v>
      </c>
      <c r="C26" s="1122">
        <v>0</v>
      </c>
      <c r="D26" s="1122">
        <v>0</v>
      </c>
      <c r="E26" s="1122">
        <f t="shared" si="0"/>
        <v>0</v>
      </c>
      <c r="F26" s="1237"/>
      <c r="G26" s="1122">
        <v>624000</v>
      </c>
      <c r="H26" s="1122">
        <f t="shared" si="1"/>
        <v>0</v>
      </c>
      <c r="I26" s="1122">
        <v>624000</v>
      </c>
      <c r="J26" s="1122">
        <f t="shared" si="2"/>
        <v>0</v>
      </c>
      <c r="K26" s="1122">
        <v>0</v>
      </c>
      <c r="L26" s="1122">
        <f t="shared" si="3"/>
        <v>624000</v>
      </c>
      <c r="M26" s="1222"/>
    </row>
    <row r="27" spans="1:13" ht="14.25">
      <c r="A27" s="1231">
        <v>2314</v>
      </c>
      <c r="B27" s="1232" t="s">
        <v>827</v>
      </c>
      <c r="C27" s="1122">
        <v>61985737.82</v>
      </c>
      <c r="D27" s="1122">
        <v>25290260.550000001</v>
      </c>
      <c r="E27" s="1122">
        <f t="shared" si="0"/>
        <v>36695477.269999996</v>
      </c>
      <c r="F27" s="1237"/>
      <c r="G27" s="1122">
        <v>31349332.920000002</v>
      </c>
      <c r="H27" s="1122">
        <f t="shared" si="1"/>
        <v>29437410</v>
      </c>
      <c r="I27" s="1122">
        <v>60786742.920000002</v>
      </c>
      <c r="J27" s="1122">
        <f t="shared" si="2"/>
        <v>25290260.550000001</v>
      </c>
      <c r="K27" s="1122">
        <v>0</v>
      </c>
      <c r="L27" s="1122">
        <f t="shared" si="3"/>
        <v>35496482.370000005</v>
      </c>
      <c r="M27" s="1222"/>
    </row>
    <row r="28" spans="1:13" ht="14.25">
      <c r="A28" s="1231">
        <v>2316</v>
      </c>
      <c r="B28" s="1232" t="s">
        <v>828</v>
      </c>
      <c r="C28" s="1122">
        <v>48856244.049999997</v>
      </c>
      <c r="D28" s="1122">
        <v>40267797.130000003</v>
      </c>
      <c r="E28" s="1122">
        <f t="shared" si="0"/>
        <v>8588446.9199999943</v>
      </c>
      <c r="F28" s="1237"/>
      <c r="G28" s="1122">
        <v>40428325.189999998</v>
      </c>
      <c r="H28" s="1122">
        <f t="shared" si="1"/>
        <v>27292315</v>
      </c>
      <c r="I28" s="1122">
        <v>67720640.189999998</v>
      </c>
      <c r="J28" s="1122">
        <f t="shared" si="2"/>
        <v>40267797.130000003</v>
      </c>
      <c r="K28" s="1122">
        <v>36690.92</v>
      </c>
      <c r="L28" s="1122">
        <f t="shared" si="3"/>
        <v>27416152.139999993</v>
      </c>
      <c r="M28" s="1222"/>
    </row>
    <row r="29" spans="1:13" ht="14.25">
      <c r="A29" s="1231">
        <v>2317</v>
      </c>
      <c r="B29" s="1232" t="s">
        <v>829</v>
      </c>
      <c r="C29" s="1122">
        <v>13088632</v>
      </c>
      <c r="D29" s="1122">
        <v>8712366.7799999993</v>
      </c>
      <c r="E29" s="1122">
        <f t="shared" si="0"/>
        <v>4376265.2200000007</v>
      </c>
      <c r="F29" s="1237"/>
      <c r="G29" s="1122">
        <v>1034287.2100000009</v>
      </c>
      <c r="H29" s="1122">
        <f t="shared" si="1"/>
        <v>9340000</v>
      </c>
      <c r="I29" s="1122">
        <v>10374287.210000001</v>
      </c>
      <c r="J29" s="1122">
        <f t="shared" si="2"/>
        <v>8712366.7799999993</v>
      </c>
      <c r="K29" s="1122">
        <v>0</v>
      </c>
      <c r="L29" s="1122">
        <f t="shared" si="3"/>
        <v>1661920.4300000016</v>
      </c>
      <c r="M29" s="1222"/>
    </row>
    <row r="30" spans="1:13" ht="14.25">
      <c r="A30" s="1231">
        <v>2324</v>
      </c>
      <c r="B30" s="1232" t="s">
        <v>830</v>
      </c>
      <c r="C30" s="1122">
        <v>10760763.630000001</v>
      </c>
      <c r="D30" s="1122">
        <v>5883911.9699999997</v>
      </c>
      <c r="E30" s="1122">
        <f t="shared" si="0"/>
        <v>4876851.6600000011</v>
      </c>
      <c r="F30" s="1237"/>
      <c r="G30" s="1122">
        <v>930763.69000000041</v>
      </c>
      <c r="H30" s="1122">
        <f t="shared" si="1"/>
        <v>5020000</v>
      </c>
      <c r="I30" s="1122">
        <v>5950763.6900000004</v>
      </c>
      <c r="J30" s="1122">
        <f t="shared" si="2"/>
        <v>5883911.9699999997</v>
      </c>
      <c r="K30" s="1122">
        <v>0</v>
      </c>
      <c r="L30" s="1122">
        <f t="shared" si="3"/>
        <v>66851.720000000671</v>
      </c>
      <c r="M30" s="1222"/>
    </row>
    <row r="31" spans="1:13" ht="14.25">
      <c r="A31" s="1231">
        <v>2328</v>
      </c>
      <c r="B31" s="1430" t="s">
        <v>3621</v>
      </c>
      <c r="C31" s="1122">
        <v>3613699.7</v>
      </c>
      <c r="D31" s="1122">
        <v>1027052.83</v>
      </c>
      <c r="E31" s="1122">
        <f t="shared" si="0"/>
        <v>2586646.87</v>
      </c>
      <c r="F31" s="1237"/>
      <c r="G31" s="1122">
        <v>3120000</v>
      </c>
      <c r="H31" s="1122">
        <f t="shared" si="1"/>
        <v>-2092947.17</v>
      </c>
      <c r="I31" s="1122">
        <v>1027052.83</v>
      </c>
      <c r="J31" s="1122">
        <f t="shared" si="2"/>
        <v>1027052.83</v>
      </c>
      <c r="K31" s="1122">
        <v>0</v>
      </c>
      <c r="L31" s="1122">
        <f t="shared" si="3"/>
        <v>0</v>
      </c>
      <c r="M31" s="1222"/>
    </row>
    <row r="32" spans="1:13" ht="14.25">
      <c r="A32" s="1231">
        <v>2335</v>
      </c>
      <c r="B32" s="1232" t="s">
        <v>831</v>
      </c>
      <c r="C32" s="1122">
        <v>40983021</v>
      </c>
      <c r="D32" s="1122">
        <v>4145567.97</v>
      </c>
      <c r="E32" s="1122">
        <f t="shared" si="0"/>
        <v>36837453.030000001</v>
      </c>
      <c r="F32" s="1237"/>
      <c r="G32" s="1122">
        <v>26538046.700000003</v>
      </c>
      <c r="H32" s="1122">
        <f t="shared" si="1"/>
        <v>867329.99999999627</v>
      </c>
      <c r="I32" s="1122">
        <v>27405376.699999999</v>
      </c>
      <c r="J32" s="1122">
        <f t="shared" si="2"/>
        <v>4145567.97</v>
      </c>
      <c r="K32" s="1122">
        <v>0</v>
      </c>
      <c r="L32" s="1122">
        <f t="shared" si="3"/>
        <v>23259808.73</v>
      </c>
      <c r="M32" s="1222"/>
    </row>
    <row r="33" spans="1:13" ht="14.25">
      <c r="A33" s="1231">
        <v>2341</v>
      </c>
      <c r="B33" s="1232" t="s">
        <v>832</v>
      </c>
      <c r="C33" s="1122">
        <v>38000000</v>
      </c>
      <c r="D33" s="1122">
        <v>15677447.949999999</v>
      </c>
      <c r="E33" s="1122">
        <f t="shared" si="0"/>
        <v>22322552.050000001</v>
      </c>
      <c r="F33" s="1237"/>
      <c r="G33" s="1122">
        <v>27450574.489999998</v>
      </c>
      <c r="H33" s="1122">
        <f t="shared" si="1"/>
        <v>19910000.000000004</v>
      </c>
      <c r="I33" s="1122">
        <v>47360574.490000002</v>
      </c>
      <c r="J33" s="1122">
        <f t="shared" si="2"/>
        <v>15677447.949999999</v>
      </c>
      <c r="K33" s="1122">
        <v>0</v>
      </c>
      <c r="L33" s="1122">
        <f t="shared" si="3"/>
        <v>31683126.540000003</v>
      </c>
      <c r="M33" s="1222"/>
    </row>
    <row r="34" spans="1:13" ht="14.25">
      <c r="A34" s="1231">
        <v>2343</v>
      </c>
      <c r="B34" s="1232" t="s">
        <v>833</v>
      </c>
      <c r="C34" s="1122">
        <v>0</v>
      </c>
      <c r="D34" s="1122">
        <v>0</v>
      </c>
      <c r="E34" s="1122">
        <f t="shared" si="0"/>
        <v>0</v>
      </c>
      <c r="F34" s="1237"/>
      <c r="G34" s="1122">
        <v>1.9999999552965164E-2</v>
      </c>
      <c r="H34" s="1122">
        <f t="shared" si="1"/>
        <v>-1.9999999552965164E-2</v>
      </c>
      <c r="I34" s="1122">
        <v>0</v>
      </c>
      <c r="J34" s="1122">
        <f t="shared" si="2"/>
        <v>0</v>
      </c>
      <c r="K34" s="1122">
        <v>0</v>
      </c>
      <c r="L34" s="1122">
        <f t="shared" si="3"/>
        <v>0</v>
      </c>
      <c r="M34" s="1222"/>
    </row>
    <row r="35" spans="1:13" ht="14.25">
      <c r="A35" s="1231">
        <v>2352</v>
      </c>
      <c r="B35" s="1232" t="s">
        <v>834</v>
      </c>
      <c r="C35" s="1122">
        <v>6375914</v>
      </c>
      <c r="D35" s="1122">
        <v>5906147.1500000004</v>
      </c>
      <c r="E35" s="1122">
        <f t="shared" si="0"/>
        <v>469766.84999999963</v>
      </c>
      <c r="F35" s="1237"/>
      <c r="G35" s="1122">
        <v>1740914.0300000003</v>
      </c>
      <c r="H35" s="1122">
        <f t="shared" si="1"/>
        <v>5775000</v>
      </c>
      <c r="I35" s="1122">
        <v>7515914.0300000003</v>
      </c>
      <c r="J35" s="1122">
        <f t="shared" si="2"/>
        <v>5906147.1500000004</v>
      </c>
      <c r="K35" s="1122">
        <v>0</v>
      </c>
      <c r="L35" s="1122">
        <f t="shared" si="3"/>
        <v>1609766.88</v>
      </c>
      <c r="M35" s="1222"/>
    </row>
    <row r="36" spans="1:13" ht="14.25">
      <c r="A36" s="1231">
        <v>2353</v>
      </c>
      <c r="B36" s="1232" t="s">
        <v>835</v>
      </c>
      <c r="C36" s="1122">
        <v>0</v>
      </c>
      <c r="D36" s="1122">
        <v>0</v>
      </c>
      <c r="E36" s="1122">
        <f t="shared" si="0"/>
        <v>0</v>
      </c>
      <c r="F36" s="1237"/>
      <c r="G36" s="1122">
        <v>16005.01</v>
      </c>
      <c r="H36" s="1122">
        <f t="shared" si="1"/>
        <v>0</v>
      </c>
      <c r="I36" s="1122">
        <v>16005.01</v>
      </c>
      <c r="J36" s="1122">
        <f t="shared" si="2"/>
        <v>0</v>
      </c>
      <c r="K36" s="1122">
        <v>0</v>
      </c>
      <c r="L36" s="1122">
        <f t="shared" si="3"/>
        <v>16005.01</v>
      </c>
      <c r="M36" s="1222"/>
    </row>
    <row r="37" spans="1:13" ht="14.25">
      <c r="A37" s="1231">
        <v>2356</v>
      </c>
      <c r="B37" s="1232" t="s">
        <v>836</v>
      </c>
      <c r="C37" s="1122">
        <v>80294817.280000001</v>
      </c>
      <c r="D37" s="1122">
        <v>81046316.219999999</v>
      </c>
      <c r="E37" s="1122">
        <f t="shared" si="0"/>
        <v>-751498.93999999762</v>
      </c>
      <c r="F37" s="1237"/>
      <c r="G37" s="1122">
        <v>90647550.669999987</v>
      </c>
      <c r="H37" s="1122">
        <f t="shared" si="1"/>
        <v>60000000</v>
      </c>
      <c r="I37" s="1122">
        <v>150647550.66999999</v>
      </c>
      <c r="J37" s="1122">
        <f t="shared" si="2"/>
        <v>81046316.219999999</v>
      </c>
      <c r="K37" s="1122">
        <v>0</v>
      </c>
      <c r="L37" s="1122">
        <f t="shared" si="3"/>
        <v>69601234.449999988</v>
      </c>
      <c r="M37" s="1222"/>
    </row>
    <row r="38" spans="1:13" ht="14.25">
      <c r="A38" s="1231">
        <v>2359</v>
      </c>
      <c r="B38" s="1232" t="s">
        <v>837</v>
      </c>
      <c r="C38" s="1122">
        <v>8064764.4500000002</v>
      </c>
      <c r="D38" s="1122">
        <v>1057600</v>
      </c>
      <c r="E38" s="1122">
        <f t="shared" si="0"/>
        <v>7007164.4500000002</v>
      </c>
      <c r="F38" s="1237"/>
      <c r="G38" s="1122">
        <v>2764774.41</v>
      </c>
      <c r="H38" s="1122">
        <f t="shared" si="1"/>
        <v>1288000</v>
      </c>
      <c r="I38" s="1122">
        <v>4052774.41</v>
      </c>
      <c r="J38" s="1122">
        <f t="shared" si="2"/>
        <v>1057600</v>
      </c>
      <c r="K38" s="1122">
        <v>0</v>
      </c>
      <c r="L38" s="1122">
        <f t="shared" si="3"/>
        <v>2995174.41</v>
      </c>
      <c r="M38" s="1222"/>
    </row>
    <row r="39" spans="1:13" ht="14.25">
      <c r="A39" s="1231">
        <v>2367</v>
      </c>
      <c r="B39" s="1232" t="s">
        <v>838</v>
      </c>
      <c r="C39" s="1122">
        <v>14336000</v>
      </c>
      <c r="D39" s="1122">
        <v>10774272.98</v>
      </c>
      <c r="E39" s="1122">
        <f t="shared" si="0"/>
        <v>3561727.0199999996</v>
      </c>
      <c r="F39" s="1237"/>
      <c r="G39" s="1122">
        <v>8146401.5399999991</v>
      </c>
      <c r="H39" s="1122">
        <f t="shared" si="1"/>
        <v>10742180</v>
      </c>
      <c r="I39" s="1122">
        <v>18888581.539999999</v>
      </c>
      <c r="J39" s="1122">
        <f t="shared" si="2"/>
        <v>10774272.98</v>
      </c>
      <c r="K39" s="1122">
        <v>0</v>
      </c>
      <c r="L39" s="1122">
        <f t="shared" si="3"/>
        <v>8114308.5599999987</v>
      </c>
      <c r="M39" s="1222"/>
    </row>
    <row r="40" spans="1:13" ht="14.25">
      <c r="A40" s="1231">
        <v>2373</v>
      </c>
      <c r="B40" s="1232" t="s">
        <v>839</v>
      </c>
      <c r="C40" s="1122">
        <v>918000</v>
      </c>
      <c r="D40" s="1122">
        <v>918000</v>
      </c>
      <c r="E40" s="1122">
        <f t="shared" si="0"/>
        <v>0</v>
      </c>
      <c r="F40" s="1237"/>
      <c r="G40" s="1122">
        <v>6789.52</v>
      </c>
      <c r="H40" s="1122">
        <f t="shared" si="1"/>
        <v>918000</v>
      </c>
      <c r="I40" s="1122">
        <v>924789.52</v>
      </c>
      <c r="J40" s="1122">
        <f t="shared" si="2"/>
        <v>918000</v>
      </c>
      <c r="K40" s="1122">
        <v>0</v>
      </c>
      <c r="L40" s="1122">
        <f t="shared" si="3"/>
        <v>6789.5200000000186</v>
      </c>
      <c r="M40" s="1222"/>
    </row>
    <row r="41" spans="1:13" ht="14.25">
      <c r="A41" s="1231">
        <v>2374</v>
      </c>
      <c r="B41" s="1232" t="s">
        <v>840</v>
      </c>
      <c r="C41" s="1122">
        <v>14672987.17</v>
      </c>
      <c r="D41" s="1122">
        <v>1787925.8</v>
      </c>
      <c r="E41" s="1122">
        <f t="shared" si="0"/>
        <v>12885061.369999999</v>
      </c>
      <c r="F41" s="1237"/>
      <c r="G41" s="1122">
        <v>13672987.17</v>
      </c>
      <c r="H41" s="1122">
        <f t="shared" si="1"/>
        <v>3917000.0000000019</v>
      </c>
      <c r="I41" s="1122">
        <v>17589987.170000002</v>
      </c>
      <c r="J41" s="1122">
        <f t="shared" si="2"/>
        <v>1787925.8</v>
      </c>
      <c r="K41" s="1122">
        <v>0</v>
      </c>
      <c r="L41" s="1122">
        <f t="shared" si="3"/>
        <v>15802061.370000001</v>
      </c>
      <c r="M41" s="1222"/>
    </row>
    <row r="42" spans="1:13" ht="14.25">
      <c r="A42" s="1231">
        <v>2380</v>
      </c>
      <c r="B42" s="1232" t="s">
        <v>841</v>
      </c>
      <c r="C42" s="1122">
        <v>0</v>
      </c>
      <c r="D42" s="1122">
        <v>0</v>
      </c>
      <c r="E42" s="1122">
        <f t="shared" si="0"/>
        <v>0</v>
      </c>
      <c r="F42" s="1237"/>
      <c r="G42" s="1122">
        <v>59185.77</v>
      </c>
      <c r="H42" s="1122">
        <f t="shared" si="1"/>
        <v>0</v>
      </c>
      <c r="I42" s="1122">
        <v>59185.77</v>
      </c>
      <c r="J42" s="1122">
        <f t="shared" si="2"/>
        <v>0</v>
      </c>
      <c r="K42" s="1122">
        <v>0</v>
      </c>
      <c r="L42" s="1122">
        <f t="shared" si="3"/>
        <v>59185.77</v>
      </c>
      <c r="M42" s="1222"/>
    </row>
    <row r="43" spans="1:13" ht="14.25">
      <c r="A43" s="1231">
        <v>2382</v>
      </c>
      <c r="B43" s="1232" t="s">
        <v>842</v>
      </c>
      <c r="C43" s="1122">
        <v>0</v>
      </c>
      <c r="D43" s="1122">
        <v>0</v>
      </c>
      <c r="E43" s="1122">
        <f t="shared" si="0"/>
        <v>0</v>
      </c>
      <c r="F43" s="1237"/>
      <c r="G43" s="1122">
        <v>1911.42</v>
      </c>
      <c r="H43" s="1122">
        <f t="shared" si="1"/>
        <v>0</v>
      </c>
      <c r="I43" s="1122">
        <v>1911.42</v>
      </c>
      <c r="J43" s="1122">
        <f t="shared" si="2"/>
        <v>0</v>
      </c>
      <c r="K43" s="1122">
        <v>0</v>
      </c>
      <c r="L43" s="1122">
        <f t="shared" si="3"/>
        <v>1911.42</v>
      </c>
      <c r="M43" s="1222"/>
    </row>
    <row r="44" spans="1:13" ht="14.25">
      <c r="A44" s="1231">
        <v>2392</v>
      </c>
      <c r="B44" s="1232" t="s">
        <v>843</v>
      </c>
      <c r="C44" s="1122">
        <v>0</v>
      </c>
      <c r="D44" s="1122">
        <v>0</v>
      </c>
      <c r="E44" s="1122">
        <f t="shared" si="0"/>
        <v>0</v>
      </c>
      <c r="F44" s="1237"/>
      <c r="G44" s="1122">
        <v>172168</v>
      </c>
      <c r="H44" s="1122">
        <f t="shared" si="1"/>
        <v>0</v>
      </c>
      <c r="I44" s="1122">
        <v>172168</v>
      </c>
      <c r="J44" s="1122">
        <f t="shared" si="2"/>
        <v>0</v>
      </c>
      <c r="K44" s="1122">
        <v>0</v>
      </c>
      <c r="L44" s="1122">
        <f t="shared" si="3"/>
        <v>172168</v>
      </c>
      <c r="M44" s="1222"/>
    </row>
    <row r="45" spans="1:13" ht="14.25">
      <c r="A45" s="1231">
        <v>2393</v>
      </c>
      <c r="B45" s="1232" t="s">
        <v>844</v>
      </c>
      <c r="C45" s="1122">
        <v>7045488.5300000003</v>
      </c>
      <c r="D45" s="1122">
        <v>3890824.9</v>
      </c>
      <c r="E45" s="1122">
        <f t="shared" si="0"/>
        <v>3154663.6300000004</v>
      </c>
      <c r="F45" s="1237"/>
      <c r="G45" s="1122">
        <v>3897153.5300000003</v>
      </c>
      <c r="H45" s="1122">
        <f t="shared" si="1"/>
        <v>4273870.26</v>
      </c>
      <c r="I45" s="1122">
        <v>8171023.79</v>
      </c>
      <c r="J45" s="1122">
        <f t="shared" si="2"/>
        <v>3890824.9</v>
      </c>
      <c r="K45" s="1122">
        <v>0</v>
      </c>
      <c r="L45" s="1122">
        <f t="shared" si="3"/>
        <v>4280198.8900000006</v>
      </c>
      <c r="M45" s="1222"/>
    </row>
    <row r="46" spans="1:13" ht="14.25">
      <c r="A46" s="1231">
        <v>2397</v>
      </c>
      <c r="B46" s="1232" t="s">
        <v>845</v>
      </c>
      <c r="C46" s="1122">
        <v>4812060.45</v>
      </c>
      <c r="D46" s="1122">
        <v>3650817</v>
      </c>
      <c r="E46" s="1122">
        <f t="shared" si="0"/>
        <v>1161243.4500000002</v>
      </c>
      <c r="F46" s="1237"/>
      <c r="G46" s="1122">
        <v>4812060.46</v>
      </c>
      <c r="H46" s="1122">
        <f t="shared" si="1"/>
        <v>2200000</v>
      </c>
      <c r="I46" s="1122">
        <v>7012060.46</v>
      </c>
      <c r="J46" s="1122">
        <f t="shared" si="2"/>
        <v>3650817</v>
      </c>
      <c r="K46" s="1122">
        <v>0</v>
      </c>
      <c r="L46" s="1122">
        <f t="shared" si="3"/>
        <v>3361243.46</v>
      </c>
      <c r="M46" s="1222"/>
    </row>
    <row r="47" spans="1:13" ht="14.25">
      <c r="A47" s="1231">
        <v>2404</v>
      </c>
      <c r="B47" s="1232" t="s">
        <v>846</v>
      </c>
      <c r="C47" s="1122">
        <v>0</v>
      </c>
      <c r="D47" s="1122">
        <v>0</v>
      </c>
      <c r="E47" s="1122">
        <f t="shared" si="0"/>
        <v>0</v>
      </c>
      <c r="F47" s="1237"/>
      <c r="G47" s="1122">
        <v>522299</v>
      </c>
      <c r="H47" s="1122">
        <f t="shared" si="1"/>
        <v>0</v>
      </c>
      <c r="I47" s="1122">
        <v>522299</v>
      </c>
      <c r="J47" s="1122">
        <f t="shared" si="2"/>
        <v>0</v>
      </c>
      <c r="K47" s="1122">
        <v>0</v>
      </c>
      <c r="L47" s="1122">
        <f t="shared" si="3"/>
        <v>522299</v>
      </c>
      <c r="M47" s="1222"/>
    </row>
    <row r="48" spans="1:13" ht="14.25">
      <c r="A48" s="1231">
        <v>2405</v>
      </c>
      <c r="B48" s="1232" t="s">
        <v>847</v>
      </c>
      <c r="C48" s="1122">
        <v>0</v>
      </c>
      <c r="D48" s="1122">
        <v>0</v>
      </c>
      <c r="E48" s="1122">
        <f t="shared" si="0"/>
        <v>0</v>
      </c>
      <c r="F48" s="1237"/>
      <c r="G48" s="1122">
        <v>526297.02</v>
      </c>
      <c r="H48" s="1122">
        <f t="shared" si="1"/>
        <v>0</v>
      </c>
      <c r="I48" s="1122">
        <v>526297.02</v>
      </c>
      <c r="J48" s="1122">
        <f t="shared" si="2"/>
        <v>0</v>
      </c>
      <c r="K48" s="1122">
        <v>0</v>
      </c>
      <c r="L48" s="1122">
        <f t="shared" si="3"/>
        <v>526297.02</v>
      </c>
      <c r="M48" s="1222"/>
    </row>
    <row r="49" spans="1:14" ht="14.25">
      <c r="A49" s="1231">
        <v>2410</v>
      </c>
      <c r="B49" s="1232" t="s">
        <v>848</v>
      </c>
      <c r="C49" s="1122">
        <v>0</v>
      </c>
      <c r="D49" s="1122">
        <v>63000</v>
      </c>
      <c r="E49" s="1122">
        <f t="shared" si="0"/>
        <v>-63000</v>
      </c>
      <c r="F49" s="1237"/>
      <c r="G49" s="1122">
        <v>964000</v>
      </c>
      <c r="H49" s="1122">
        <f t="shared" si="1"/>
        <v>315000</v>
      </c>
      <c r="I49" s="1122">
        <v>1279000</v>
      </c>
      <c r="J49" s="1122">
        <f t="shared" si="2"/>
        <v>63000</v>
      </c>
      <c r="K49" s="1122">
        <v>0</v>
      </c>
      <c r="L49" s="1122">
        <f t="shared" si="3"/>
        <v>1216000</v>
      </c>
      <c r="M49" s="1222"/>
    </row>
    <row r="50" spans="1:14" ht="14.25">
      <c r="A50" s="1231">
        <v>2411</v>
      </c>
      <c r="B50" s="1232" t="s">
        <v>4439</v>
      </c>
      <c r="C50" s="1122">
        <v>0</v>
      </c>
      <c r="D50" s="1122">
        <v>250908</v>
      </c>
      <c r="E50" s="1122">
        <f t="shared" si="0"/>
        <v>-250908</v>
      </c>
      <c r="F50" s="1237"/>
      <c r="G50" s="1122">
        <v>0</v>
      </c>
      <c r="H50" s="1122">
        <f t="shared" si="1"/>
        <v>1254540</v>
      </c>
      <c r="I50" s="1122">
        <v>1254540</v>
      </c>
      <c r="J50" s="1122">
        <f t="shared" si="2"/>
        <v>250908</v>
      </c>
      <c r="K50" s="1122">
        <v>0</v>
      </c>
      <c r="L50" s="1122">
        <f t="shared" si="3"/>
        <v>1003632</v>
      </c>
      <c r="M50" s="1222"/>
    </row>
    <row r="51" spans="1:14" ht="14.25">
      <c r="A51" s="1231">
        <v>2412</v>
      </c>
      <c r="B51" s="1232" t="s">
        <v>4440</v>
      </c>
      <c r="C51" s="1122">
        <v>0</v>
      </c>
      <c r="D51" s="1122">
        <v>1111320</v>
      </c>
      <c r="E51" s="1122">
        <f t="shared" si="0"/>
        <v>-1111320</v>
      </c>
      <c r="F51" s="1237"/>
      <c r="G51" s="1122">
        <v>0</v>
      </c>
      <c r="H51" s="1122">
        <f t="shared" si="1"/>
        <v>5556600</v>
      </c>
      <c r="I51" s="1122">
        <v>5556600</v>
      </c>
      <c r="J51" s="1122">
        <f t="shared" si="2"/>
        <v>1111320</v>
      </c>
      <c r="K51" s="1122">
        <v>0</v>
      </c>
      <c r="L51" s="1122">
        <f t="shared" si="3"/>
        <v>4445280</v>
      </c>
      <c r="M51" s="1222"/>
    </row>
    <row r="52" spans="1:14" ht="14.25">
      <c r="A52" s="1231">
        <v>2413</v>
      </c>
      <c r="B52" s="1232" t="s">
        <v>4441</v>
      </c>
      <c r="C52" s="1122">
        <v>0</v>
      </c>
      <c r="D52" s="1122">
        <v>258000</v>
      </c>
      <c r="E52" s="1122">
        <f t="shared" si="0"/>
        <v>-258000</v>
      </c>
      <c r="F52" s="1237"/>
      <c r="G52" s="1122">
        <v>0</v>
      </c>
      <c r="H52" s="1122">
        <f t="shared" si="1"/>
        <v>1290000</v>
      </c>
      <c r="I52" s="1122">
        <v>1290000</v>
      </c>
      <c r="J52" s="1122">
        <f t="shared" si="2"/>
        <v>258000</v>
      </c>
      <c r="K52" s="1122">
        <v>0</v>
      </c>
      <c r="L52" s="1122">
        <f t="shared" si="3"/>
        <v>1032000</v>
      </c>
      <c r="M52" s="1222"/>
    </row>
    <row r="53" spans="1:14" ht="14.25">
      <c r="A53" s="1231">
        <v>2414</v>
      </c>
      <c r="B53" s="1232" t="s">
        <v>4442</v>
      </c>
      <c r="C53" s="1122">
        <v>0</v>
      </c>
      <c r="D53" s="1122">
        <v>2310000</v>
      </c>
      <c r="E53" s="1122">
        <f t="shared" si="0"/>
        <v>-2310000</v>
      </c>
      <c r="F53" s="1237"/>
      <c r="G53" s="1122">
        <v>0</v>
      </c>
      <c r="H53" s="1122">
        <f t="shared" si="1"/>
        <v>11550000</v>
      </c>
      <c r="I53" s="1122">
        <v>11550000</v>
      </c>
      <c r="J53" s="1122">
        <f t="shared" si="2"/>
        <v>2310000</v>
      </c>
      <c r="K53" s="1122">
        <v>0</v>
      </c>
      <c r="L53" s="1122">
        <f t="shared" si="3"/>
        <v>9240000</v>
      </c>
      <c r="M53" s="1222"/>
    </row>
    <row r="54" spans="1:14" ht="14.25">
      <c r="A54" s="1231">
        <v>2452</v>
      </c>
      <c r="B54" s="1232" t="s">
        <v>849</v>
      </c>
      <c r="C54" s="1122">
        <v>4193009.37</v>
      </c>
      <c r="D54" s="1122">
        <v>2964880.97</v>
      </c>
      <c r="E54" s="1122">
        <f t="shared" si="0"/>
        <v>1228128.3999999999</v>
      </c>
      <c r="F54" s="1237"/>
      <c r="G54" s="1122">
        <v>929659.37</v>
      </c>
      <c r="H54" s="1122">
        <f t="shared" si="1"/>
        <v>4340000</v>
      </c>
      <c r="I54" s="1122">
        <v>5269659.37</v>
      </c>
      <c r="J54" s="1122">
        <f t="shared" si="2"/>
        <v>2964880.97</v>
      </c>
      <c r="K54" s="1122">
        <v>0</v>
      </c>
      <c r="L54" s="1122">
        <f t="shared" si="3"/>
        <v>2304778.4</v>
      </c>
      <c r="M54" s="1222"/>
    </row>
    <row r="55" spans="1:14">
      <c r="A55" s="1231">
        <v>2453</v>
      </c>
      <c r="B55" s="1232" t="s">
        <v>850</v>
      </c>
      <c r="C55" s="1122">
        <v>0</v>
      </c>
      <c r="D55" s="1122">
        <v>0</v>
      </c>
      <c r="E55" s="1122">
        <f t="shared" si="0"/>
        <v>0</v>
      </c>
      <c r="F55" s="1237"/>
      <c r="G55" s="1122">
        <v>143421.04999999999</v>
      </c>
      <c r="H55" s="1122">
        <f t="shared" si="1"/>
        <v>0</v>
      </c>
      <c r="I55" s="1122">
        <v>143421.04999999999</v>
      </c>
      <c r="J55" s="1122">
        <f t="shared" si="2"/>
        <v>0</v>
      </c>
      <c r="K55" s="1122">
        <v>0</v>
      </c>
      <c r="L55" s="1122">
        <f t="shared" si="3"/>
        <v>143421.04999999999</v>
      </c>
    </row>
    <row r="56" spans="1:14">
      <c r="A56" s="1231">
        <v>2456</v>
      </c>
      <c r="B56" s="1232" t="s">
        <v>851</v>
      </c>
      <c r="C56" s="1122">
        <v>0</v>
      </c>
      <c r="D56" s="1122">
        <v>0</v>
      </c>
      <c r="E56" s="1122">
        <f t="shared" si="0"/>
        <v>0</v>
      </c>
      <c r="F56" s="1237"/>
      <c r="G56" s="1122">
        <v>8031601.8099999996</v>
      </c>
      <c r="H56" s="1122">
        <f t="shared" si="1"/>
        <v>0</v>
      </c>
      <c r="I56" s="1122">
        <v>8031601.8099999996</v>
      </c>
      <c r="J56" s="1122">
        <f t="shared" si="2"/>
        <v>0</v>
      </c>
      <c r="K56" s="1122">
        <v>0</v>
      </c>
      <c r="L56" s="1122">
        <f t="shared" si="3"/>
        <v>8031601.8099999996</v>
      </c>
      <c r="M56" s="1230"/>
    </row>
    <row r="57" spans="1:14">
      <c r="A57" s="1231">
        <v>2458</v>
      </c>
      <c r="B57" s="1232" t="s">
        <v>852</v>
      </c>
      <c r="C57" s="1122">
        <v>3492113.69</v>
      </c>
      <c r="D57" s="1122">
        <v>2599430.85</v>
      </c>
      <c r="E57" s="1122">
        <f t="shared" si="0"/>
        <v>892682.83999999985</v>
      </c>
      <c r="F57" s="1237"/>
      <c r="G57" s="1122">
        <v>3492113.69</v>
      </c>
      <c r="H57" s="1122">
        <f t="shared" si="1"/>
        <v>0</v>
      </c>
      <c r="I57" s="1122">
        <v>3492113.69</v>
      </c>
      <c r="J57" s="1122">
        <f t="shared" si="2"/>
        <v>2599430.85</v>
      </c>
      <c r="K57" s="1122">
        <v>0</v>
      </c>
      <c r="L57" s="1122">
        <f t="shared" si="3"/>
        <v>892682.83999999985</v>
      </c>
    </row>
    <row r="58" spans="1:14">
      <c r="A58" s="1231">
        <v>2462</v>
      </c>
      <c r="B58" s="1232" t="s">
        <v>853</v>
      </c>
      <c r="C58" s="1122">
        <v>9178508.4000000004</v>
      </c>
      <c r="D58" s="1122">
        <v>1620000</v>
      </c>
      <c r="E58" s="1122">
        <f t="shared" si="0"/>
        <v>7558508.4000000004</v>
      </c>
      <c r="F58" s="1237"/>
      <c r="G58" s="1122">
        <v>1078508.3999999999</v>
      </c>
      <c r="H58" s="1122">
        <f t="shared" si="1"/>
        <v>8100000</v>
      </c>
      <c r="I58" s="1122">
        <v>9178508.4000000004</v>
      </c>
      <c r="J58" s="1122">
        <f t="shared" si="2"/>
        <v>1620000</v>
      </c>
      <c r="K58" s="1122">
        <v>0</v>
      </c>
      <c r="L58" s="1122">
        <f t="shared" si="3"/>
        <v>7558508.4000000004</v>
      </c>
    </row>
    <row r="59" spans="1:14" s="1235" customFormat="1" ht="15">
      <c r="A59" s="1231">
        <v>2479</v>
      </c>
      <c r="B59" s="1232" t="s">
        <v>854</v>
      </c>
      <c r="C59" s="1122">
        <v>0</v>
      </c>
      <c r="D59" s="1122">
        <v>0</v>
      </c>
      <c r="E59" s="1122">
        <f t="shared" si="0"/>
        <v>0</v>
      </c>
      <c r="F59" s="1237"/>
      <c r="G59" s="1122">
        <v>7241994.1699999999</v>
      </c>
      <c r="H59" s="1122">
        <f t="shared" si="1"/>
        <v>50511</v>
      </c>
      <c r="I59" s="1122">
        <v>7292505.1699999999</v>
      </c>
      <c r="J59" s="1122">
        <f t="shared" si="2"/>
        <v>0</v>
      </c>
      <c r="K59" s="1122">
        <v>0</v>
      </c>
      <c r="L59" s="1122">
        <f t="shared" si="3"/>
        <v>7292505.1699999999</v>
      </c>
      <c r="M59" s="1233"/>
      <c r="N59" s="1234"/>
    </row>
    <row r="60" spans="1:14">
      <c r="A60" s="1231">
        <v>2483</v>
      </c>
      <c r="B60" s="1232" t="s">
        <v>855</v>
      </c>
      <c r="C60" s="1122">
        <v>89590560.280000001</v>
      </c>
      <c r="D60" s="1122">
        <v>87927750.680000007</v>
      </c>
      <c r="E60" s="1122">
        <f t="shared" si="0"/>
        <v>1662809.599999994</v>
      </c>
      <c r="F60" s="1237"/>
      <c r="G60" s="1122">
        <v>17705496.07</v>
      </c>
      <c r="H60" s="1122">
        <f t="shared" si="1"/>
        <v>78705669.719999999</v>
      </c>
      <c r="I60" s="1122">
        <v>96411165.790000007</v>
      </c>
      <c r="J60" s="1122">
        <f t="shared" si="2"/>
        <v>87927750.680000007</v>
      </c>
      <c r="K60" s="1122">
        <v>0</v>
      </c>
      <c r="L60" s="1122">
        <f t="shared" si="3"/>
        <v>8483415.1099999994</v>
      </c>
    </row>
    <row r="61" spans="1:14">
      <c r="A61" s="1231">
        <v>2489</v>
      </c>
      <c r="B61" s="1232" t="s">
        <v>856</v>
      </c>
      <c r="C61" s="1122">
        <v>0</v>
      </c>
      <c r="D61" s="1122">
        <v>0</v>
      </c>
      <c r="E61" s="1122">
        <f t="shared" si="0"/>
        <v>0</v>
      </c>
      <c r="F61" s="1237"/>
      <c r="G61" s="1122">
        <v>246936</v>
      </c>
      <c r="H61" s="1122">
        <f t="shared" si="1"/>
        <v>0</v>
      </c>
      <c r="I61" s="1122">
        <v>246936</v>
      </c>
      <c r="J61" s="1122">
        <f t="shared" si="2"/>
        <v>0</v>
      </c>
      <c r="K61" s="1122">
        <v>0</v>
      </c>
      <c r="L61" s="1122">
        <f t="shared" si="3"/>
        <v>246936</v>
      </c>
    </row>
    <row r="62" spans="1:14">
      <c r="A62" s="1231">
        <v>2490</v>
      </c>
      <c r="B62" s="1232" t="s">
        <v>857</v>
      </c>
      <c r="C62" s="1122">
        <v>0</v>
      </c>
      <c r="D62" s="1122">
        <v>0</v>
      </c>
      <c r="E62" s="1122">
        <f t="shared" si="0"/>
        <v>0</v>
      </c>
      <c r="F62" s="1237"/>
      <c r="G62" s="1122">
        <v>675894.43</v>
      </c>
      <c r="H62" s="1122">
        <f t="shared" si="1"/>
        <v>0</v>
      </c>
      <c r="I62" s="1122">
        <v>675894.43</v>
      </c>
      <c r="J62" s="1122">
        <f t="shared" si="2"/>
        <v>0</v>
      </c>
      <c r="K62" s="1122">
        <v>0</v>
      </c>
      <c r="L62" s="1122">
        <f t="shared" si="3"/>
        <v>675894.43</v>
      </c>
    </row>
    <row r="63" spans="1:14">
      <c r="A63" s="1231">
        <v>2494</v>
      </c>
      <c r="B63" s="1232" t="s">
        <v>858</v>
      </c>
      <c r="C63" s="1122">
        <v>6584347</v>
      </c>
      <c r="D63" s="1122">
        <v>2874871.1</v>
      </c>
      <c r="E63" s="1122">
        <f t="shared" si="0"/>
        <v>3709475.9</v>
      </c>
      <c r="F63" s="1237"/>
      <c r="G63" s="1122">
        <v>5584347</v>
      </c>
      <c r="H63" s="1122">
        <f t="shared" si="1"/>
        <v>5450600</v>
      </c>
      <c r="I63" s="1122">
        <v>11034947</v>
      </c>
      <c r="J63" s="1122">
        <f t="shared" si="2"/>
        <v>2874871.1</v>
      </c>
      <c r="K63" s="1122">
        <v>0</v>
      </c>
      <c r="L63" s="1122">
        <f t="shared" si="3"/>
        <v>8160075.9000000004</v>
      </c>
    </row>
    <row r="64" spans="1:14">
      <c r="A64" s="1231">
        <v>2495</v>
      </c>
      <c r="B64" s="1232" t="s">
        <v>859</v>
      </c>
      <c r="C64" s="1122">
        <v>0</v>
      </c>
      <c r="D64" s="1122">
        <v>0</v>
      </c>
      <c r="E64" s="1122">
        <f t="shared" si="0"/>
        <v>0</v>
      </c>
      <c r="F64" s="1237"/>
      <c r="G64" s="1122">
        <v>386738.75</v>
      </c>
      <c r="H64" s="1122">
        <f t="shared" si="1"/>
        <v>0</v>
      </c>
      <c r="I64" s="1122">
        <v>386738.75</v>
      </c>
      <c r="J64" s="1122">
        <f t="shared" si="2"/>
        <v>0</v>
      </c>
      <c r="K64" s="1122">
        <v>0</v>
      </c>
      <c r="L64" s="1122">
        <f t="shared" si="3"/>
        <v>386738.75</v>
      </c>
    </row>
    <row r="65" spans="1:14">
      <c r="A65" s="1231">
        <v>2496</v>
      </c>
      <c r="B65" s="1232" t="s">
        <v>1843</v>
      </c>
      <c r="C65" s="1122">
        <v>3610786.98</v>
      </c>
      <c r="D65" s="1122">
        <v>2083203.85</v>
      </c>
      <c r="E65" s="1122">
        <f t="shared" si="0"/>
        <v>1527583.13</v>
      </c>
      <c r="F65" s="1237"/>
      <c r="G65" s="1122">
        <v>2470786.9800000004</v>
      </c>
      <c r="H65" s="1122">
        <f t="shared" si="1"/>
        <v>1374999.9999999995</v>
      </c>
      <c r="I65" s="1122">
        <v>3845786.98</v>
      </c>
      <c r="J65" s="1122">
        <f t="shared" si="2"/>
        <v>2083203.85</v>
      </c>
      <c r="K65" s="1122">
        <v>0</v>
      </c>
      <c r="L65" s="1122">
        <f t="shared" si="3"/>
        <v>1762583.13</v>
      </c>
    </row>
    <row r="66" spans="1:14" s="1235" customFormat="1" ht="15">
      <c r="A66" s="1231">
        <v>2497</v>
      </c>
      <c r="B66" s="1232" t="s">
        <v>860</v>
      </c>
      <c r="C66" s="1122">
        <v>0</v>
      </c>
      <c r="D66" s="1122">
        <v>0</v>
      </c>
      <c r="E66" s="1122">
        <f t="shared" si="0"/>
        <v>0</v>
      </c>
      <c r="F66" s="1237"/>
      <c r="G66" s="1122">
        <v>851266.1100000001</v>
      </c>
      <c r="H66" s="1122">
        <f t="shared" si="1"/>
        <v>-851266.1100000001</v>
      </c>
      <c r="I66" s="1122">
        <v>0</v>
      </c>
      <c r="J66" s="1122">
        <f t="shared" si="2"/>
        <v>0</v>
      </c>
      <c r="K66" s="1122">
        <v>0</v>
      </c>
      <c r="L66" s="1122">
        <f t="shared" si="3"/>
        <v>0</v>
      </c>
      <c r="M66" s="1236">
        <f>C66-D66-K66</f>
        <v>0</v>
      </c>
      <c r="N66" s="1234"/>
    </row>
    <row r="67" spans="1:14">
      <c r="A67" s="1231" t="s">
        <v>861</v>
      </c>
      <c r="B67" s="1232" t="s">
        <v>862</v>
      </c>
      <c r="C67" s="1122">
        <v>0</v>
      </c>
      <c r="D67" s="1122">
        <v>0</v>
      </c>
      <c r="E67" s="1122">
        <f>C67-D67</f>
        <v>0</v>
      </c>
      <c r="F67" s="1237"/>
      <c r="G67" s="1122">
        <v>396800</v>
      </c>
      <c r="H67" s="1122">
        <f>I67-G67</f>
        <v>-396800</v>
      </c>
      <c r="I67" s="1122">
        <v>0</v>
      </c>
      <c r="J67" s="1122">
        <f>D67</f>
        <v>0</v>
      </c>
      <c r="K67" s="1122">
        <v>0</v>
      </c>
      <c r="L67" s="1122">
        <f>I67-J67-K67</f>
        <v>0</v>
      </c>
    </row>
    <row r="68" spans="1:14" s="1224" customFormat="1" ht="14.25">
      <c r="A68" s="1231" t="s">
        <v>863</v>
      </c>
      <c r="B68" s="1232" t="s">
        <v>864</v>
      </c>
      <c r="C68" s="1122">
        <v>3000000</v>
      </c>
      <c r="D68" s="1122">
        <v>1337737.21</v>
      </c>
      <c r="E68" s="1122">
        <f>C68-D68</f>
        <v>1662262.79</v>
      </c>
      <c r="F68" s="1237"/>
      <c r="G68" s="1122">
        <v>4453246</v>
      </c>
      <c r="H68" s="1122">
        <f>I68-G68</f>
        <v>-3115508.79</v>
      </c>
      <c r="I68" s="1122">
        <v>1337737.21</v>
      </c>
      <c r="J68" s="1122">
        <f>D68</f>
        <v>1337737.21</v>
      </c>
      <c r="K68" s="1122">
        <v>0</v>
      </c>
      <c r="L68" s="1122">
        <f>I68-J68-K68</f>
        <v>0</v>
      </c>
      <c r="M68" s="1222"/>
      <c r="N68" s="1223"/>
    </row>
    <row r="69" spans="1:14" s="1224" customFormat="1" ht="14.25">
      <c r="A69" s="1231"/>
      <c r="B69" s="1232"/>
      <c r="C69" s="1122"/>
      <c r="D69" s="1122"/>
      <c r="E69" s="1122"/>
      <c r="F69" s="1237"/>
      <c r="G69" s="1122"/>
      <c r="H69" s="1122"/>
      <c r="I69" s="1122"/>
      <c r="J69" s="1122"/>
      <c r="K69" s="1122"/>
      <c r="L69" s="1122"/>
      <c r="M69" s="1222"/>
      <c r="N69" s="1223"/>
    </row>
    <row r="70" spans="1:14" s="1224" customFormat="1" ht="14.25">
      <c r="A70" s="1431"/>
      <c r="B70" s="1432" t="s">
        <v>656</v>
      </c>
      <c r="C70" s="1433">
        <f>SUM(C3:C69)</f>
        <v>838979751.68999994</v>
      </c>
      <c r="D70" s="1433">
        <f>SUM(D3:D69)</f>
        <v>567942418.96000016</v>
      </c>
      <c r="E70" s="1433">
        <f>SUM(E3:E69)</f>
        <v>271037332.73000002</v>
      </c>
      <c r="F70" s="1240"/>
      <c r="G70" s="1433">
        <f>SUM(G3:G69)</f>
        <v>457550153.23999995</v>
      </c>
      <c r="H70" s="1433">
        <f>SUM(H3:H69)</f>
        <v>531121926.97999996</v>
      </c>
      <c r="I70" s="1433">
        <f>SUM(G70:H70)</f>
        <v>988672080.21999991</v>
      </c>
      <c r="J70" s="1433">
        <f>SUM(J3:J69)</f>
        <v>567942418.96000016</v>
      </c>
      <c r="K70" s="1433">
        <f>SUM(K3:K69)</f>
        <v>6188690.9199999999</v>
      </c>
      <c r="L70" s="1433">
        <f>SUM(L3:L69)</f>
        <v>414540970.33999985</v>
      </c>
      <c r="M70" s="1222"/>
      <c r="N70" s="1223"/>
    </row>
    <row r="71" spans="1:14" s="1224" customFormat="1" ht="14.25">
      <c r="A71" s="1231"/>
      <c r="B71" s="1434"/>
      <c r="C71" s="1433"/>
      <c r="D71" s="1433"/>
      <c r="E71" s="1433"/>
      <c r="F71" s="1237"/>
      <c r="G71" s="1433"/>
      <c r="H71" s="1433"/>
      <c r="I71" s="1433"/>
      <c r="J71" s="1433"/>
      <c r="K71" s="1433"/>
      <c r="L71" s="1433"/>
      <c r="M71" s="1222"/>
      <c r="N71" s="1223"/>
    </row>
    <row r="72" spans="1:14" s="1224" customFormat="1" ht="14.25">
      <c r="A72" s="1231">
        <v>2000</v>
      </c>
      <c r="B72" s="1232" t="s">
        <v>865</v>
      </c>
      <c r="C72" s="1122">
        <v>33205819.890000001</v>
      </c>
      <c r="D72" s="1122">
        <v>0</v>
      </c>
      <c r="E72" s="1122">
        <f>C72-D72</f>
        <v>33205819.890000001</v>
      </c>
      <c r="F72" s="1237"/>
      <c r="G72" s="1122"/>
      <c r="H72" s="1122"/>
      <c r="I72" s="1122"/>
      <c r="J72" s="1122"/>
      <c r="K72" s="1122"/>
      <c r="L72" s="1122"/>
      <c r="M72" s="1222"/>
      <c r="N72" s="1223"/>
    </row>
    <row r="73" spans="1:14" s="1224" customFormat="1" ht="14.25">
      <c r="A73" s="1231">
        <v>2300</v>
      </c>
      <c r="B73" s="1232" t="s">
        <v>866</v>
      </c>
      <c r="C73" s="1122">
        <v>22930156.800000001</v>
      </c>
      <c r="D73" s="1122">
        <v>0</v>
      </c>
      <c r="E73" s="1122">
        <f>C73-D73</f>
        <v>22930156.800000001</v>
      </c>
      <c r="F73" s="1237"/>
      <c r="G73" s="1122"/>
      <c r="H73" s="1122"/>
      <c r="I73" s="1122"/>
      <c r="J73" s="1122"/>
      <c r="K73" s="1122"/>
      <c r="L73" s="1122"/>
      <c r="M73" s="1222"/>
      <c r="N73" s="1223"/>
    </row>
    <row r="74" spans="1:14" s="1224" customFormat="1" ht="14.25">
      <c r="A74" s="1231"/>
      <c r="B74" s="1232"/>
      <c r="C74" s="1122"/>
      <c r="D74" s="1122"/>
      <c r="E74" s="1122"/>
      <c r="F74" s="1237"/>
      <c r="G74" s="1122"/>
      <c r="H74" s="1122"/>
      <c r="I74" s="1122"/>
      <c r="J74" s="1122"/>
      <c r="K74" s="1122"/>
      <c r="L74" s="1122"/>
      <c r="M74" s="1222"/>
      <c r="N74" s="1223"/>
    </row>
    <row r="75" spans="1:14" s="1224" customFormat="1" ht="15" thickBot="1">
      <c r="A75" s="1231"/>
      <c r="B75" s="1435" t="s">
        <v>3622</v>
      </c>
      <c r="C75" s="1436">
        <f>C72+C73</f>
        <v>56135976.689999998</v>
      </c>
      <c r="D75" s="1436">
        <f>D72+D73</f>
        <v>0</v>
      </c>
      <c r="E75" s="1436">
        <f>E72+E73</f>
        <v>56135976.689999998</v>
      </c>
      <c r="F75" s="1237"/>
      <c r="G75" s="1122"/>
      <c r="H75" s="1122"/>
      <c r="I75" s="1122"/>
      <c r="J75" s="1122"/>
      <c r="K75" s="1122"/>
      <c r="L75" s="1122"/>
      <c r="M75" s="1222"/>
      <c r="N75" s="1223"/>
    </row>
    <row r="76" spans="1:14">
      <c r="A76" s="1231"/>
      <c r="B76" s="1232"/>
      <c r="C76" s="1122"/>
      <c r="D76" s="1122"/>
      <c r="E76" s="1122"/>
      <c r="F76" s="1237"/>
      <c r="G76" s="1122"/>
      <c r="H76" s="1122"/>
      <c r="I76" s="1122"/>
      <c r="J76" s="1122"/>
      <c r="K76" s="1122"/>
      <c r="L76" s="1122"/>
    </row>
    <row r="77" spans="1:14">
      <c r="A77" s="1431"/>
      <c r="B77" s="1432" t="s">
        <v>441</v>
      </c>
      <c r="C77" s="1433">
        <f>C70+C75</f>
        <v>895115728.37999988</v>
      </c>
      <c r="D77" s="1433">
        <f>D70+D75</f>
        <v>567942418.96000016</v>
      </c>
      <c r="E77" s="1433">
        <f>E70+E75</f>
        <v>327173309.42000002</v>
      </c>
      <c r="F77" s="1240"/>
      <c r="G77" s="1433">
        <f t="shared" ref="G77:L77" si="4">G70</f>
        <v>457550153.23999995</v>
      </c>
      <c r="H77" s="1433">
        <f t="shared" si="4"/>
        <v>531121926.97999996</v>
      </c>
      <c r="I77" s="1433">
        <f t="shared" si="4"/>
        <v>988672080.21999991</v>
      </c>
      <c r="J77" s="1433">
        <f t="shared" si="4"/>
        <v>567942418.96000016</v>
      </c>
      <c r="K77" s="1433">
        <f t="shared" si="4"/>
        <v>6188690.9199999999</v>
      </c>
      <c r="L77" s="1433">
        <f t="shared" si="4"/>
        <v>414540970.33999985</v>
      </c>
    </row>
    <row r="78" spans="1:14" ht="13.5" thickBot="1">
      <c r="A78" s="1437"/>
      <c r="B78" s="1438"/>
      <c r="C78" s="1439"/>
      <c r="D78" s="1439"/>
      <c r="E78" s="1439"/>
      <c r="F78" s="1440"/>
      <c r="G78" s="1439"/>
      <c r="H78" s="1439"/>
      <c r="I78" s="1439"/>
      <c r="J78" s="1439"/>
      <c r="K78" s="1439"/>
      <c r="L78" s="1439"/>
    </row>
    <row r="79" spans="1:14">
      <c r="A79" s="1231"/>
      <c r="B79" s="1232" t="s">
        <v>0</v>
      </c>
      <c r="C79" s="1122"/>
      <c r="D79" s="1122"/>
      <c r="E79" s="1122"/>
      <c r="F79" s="1122"/>
      <c r="G79" s="1122"/>
      <c r="H79" s="1122"/>
      <c r="I79" s="1122"/>
      <c r="J79" s="1122"/>
      <c r="K79" s="1122"/>
      <c r="L79" s="1122"/>
    </row>
    <row r="80" spans="1:14">
      <c r="A80" s="1441"/>
      <c r="B80" s="1442" t="s">
        <v>0</v>
      </c>
      <c r="C80" s="1237"/>
      <c r="D80" s="1237"/>
      <c r="E80" s="1237" t="s">
        <v>0</v>
      </c>
      <c r="F80" s="1237"/>
      <c r="G80" s="1237"/>
      <c r="H80" s="1433" t="s">
        <v>689</v>
      </c>
      <c r="I80" s="1433"/>
      <c r="J80" s="1433"/>
      <c r="K80" s="1433"/>
      <c r="L80" s="1433">
        <f>+L77</f>
        <v>414540970.33999985</v>
      </c>
    </row>
    <row r="81" spans="1:12">
      <c r="A81" s="1441"/>
      <c r="B81" s="1442"/>
      <c r="C81" s="1237"/>
      <c r="D81" s="1237"/>
      <c r="E81" s="1237"/>
      <c r="F81" s="1237"/>
      <c r="G81" s="1237"/>
      <c r="H81" s="1238"/>
      <c r="I81" s="1238"/>
      <c r="J81" s="1239"/>
      <c r="K81" s="1240"/>
      <c r="L81" s="1239"/>
    </row>
    <row r="82" spans="1:12">
      <c r="A82" s="1441"/>
      <c r="B82" s="1430"/>
      <c r="C82" s="1237"/>
      <c r="D82" s="1237"/>
      <c r="E82" s="1237"/>
      <c r="F82" s="1237"/>
      <c r="G82" s="1237"/>
      <c r="H82" s="1433" t="s">
        <v>4421</v>
      </c>
      <c r="I82" s="1238"/>
      <c r="J82" s="1239"/>
      <c r="K82" s="1239"/>
      <c r="L82" s="1433">
        <f>+K77</f>
        <v>6188690.9199999999</v>
      </c>
    </row>
    <row r="83" spans="1:12">
      <c r="A83" s="1441"/>
      <c r="B83" s="1430"/>
      <c r="C83" s="1237"/>
      <c r="D83" s="1237"/>
      <c r="E83" s="1237"/>
      <c r="F83" s="1237"/>
      <c r="G83" s="1237"/>
      <c r="H83" s="1433"/>
      <c r="I83" s="1238"/>
      <c r="J83" s="1239"/>
      <c r="K83" s="1239"/>
      <c r="L83" s="1433"/>
    </row>
    <row r="84" spans="1:12">
      <c r="A84" s="1441"/>
      <c r="B84" s="1430"/>
      <c r="C84" s="1237"/>
      <c r="D84" s="1237"/>
      <c r="E84" s="1237"/>
      <c r="F84" s="1237"/>
      <c r="G84" s="1237"/>
      <c r="H84" s="1433" t="s">
        <v>4422</v>
      </c>
      <c r="I84" s="1238"/>
      <c r="J84" s="1239"/>
      <c r="K84" s="1239"/>
      <c r="L84" s="1433">
        <f>+L80+L82</f>
        <v>420729661.25999987</v>
      </c>
    </row>
    <row r="85" spans="1:12">
      <c r="A85" s="1441"/>
      <c r="B85" s="1430"/>
      <c r="C85" s="1237"/>
      <c r="D85" s="1237"/>
      <c r="E85" s="1237"/>
      <c r="F85" s="1237"/>
      <c r="G85" s="1237"/>
      <c r="H85" s="1237"/>
      <c r="I85" s="1244" t="s">
        <v>0</v>
      </c>
      <c r="J85" s="1237"/>
      <c r="K85" s="1237"/>
      <c r="L85" s="1433" t="s">
        <v>0</v>
      </c>
    </row>
    <row r="86" spans="1:12" ht="14.25">
      <c r="A86" s="1241"/>
      <c r="B86" s="1242"/>
      <c r="C86" s="1243"/>
      <c r="D86" s="1243"/>
      <c r="E86" s="1243"/>
      <c r="F86" s="1243"/>
      <c r="G86" s="1243"/>
      <c r="H86" s="1243"/>
      <c r="I86" s="1244" t="s">
        <v>0</v>
      </c>
      <c r="J86" s="1243"/>
      <c r="K86" s="1243"/>
      <c r="L86" s="1243"/>
    </row>
    <row r="87" spans="1:12" ht="14.25">
      <c r="A87" s="1241"/>
      <c r="B87" s="1242"/>
      <c r="C87" s="1243"/>
      <c r="D87" s="1243"/>
      <c r="E87" s="1243"/>
      <c r="F87" s="1243"/>
      <c r="G87" s="1243"/>
      <c r="H87" s="1243"/>
      <c r="I87" s="1243"/>
      <c r="J87" s="1243"/>
      <c r="K87" s="1243"/>
      <c r="L87" s="1243"/>
    </row>
    <row r="88" spans="1:12" ht="14.25">
      <c r="A88" s="1241"/>
      <c r="B88" s="1242"/>
      <c r="C88" s="1243"/>
      <c r="D88" s="1243"/>
      <c r="E88" s="1243"/>
      <c r="F88" s="1243"/>
      <c r="G88" s="1243"/>
      <c r="H88" s="1243"/>
      <c r="I88" s="1243"/>
      <c r="J88" s="1243"/>
      <c r="K88" s="1243"/>
      <c r="L88" s="1243"/>
    </row>
    <row r="89" spans="1:12">
      <c r="A89" s="1245"/>
      <c r="B89" s="1246"/>
      <c r="C89" s="1045"/>
      <c r="D89" s="1045"/>
      <c r="E89" s="1045"/>
      <c r="F89" s="1045"/>
      <c r="G89" s="1045"/>
      <c r="H89" s="1045"/>
      <c r="I89" s="1045"/>
      <c r="J89" s="1045"/>
      <c r="K89" s="1045"/>
      <c r="L89" s="1045"/>
    </row>
    <row r="90" spans="1:12">
      <c r="A90" s="1245"/>
      <c r="B90" s="1246"/>
      <c r="C90" s="1045"/>
      <c r="D90" s="1045"/>
      <c r="E90" s="1045"/>
      <c r="F90" s="1045"/>
      <c r="G90" s="1045"/>
      <c r="H90" s="1045"/>
      <c r="I90" s="1045"/>
      <c r="J90" s="1045"/>
      <c r="K90" s="1045"/>
      <c r="L90" s="1045"/>
    </row>
    <row r="91" spans="1:12">
      <c r="A91" s="1245"/>
      <c r="B91" s="1246"/>
      <c r="C91" s="1045"/>
      <c r="D91" s="1045"/>
      <c r="E91" s="1045"/>
      <c r="F91" s="1045"/>
      <c r="G91" s="1045"/>
      <c r="H91" s="1045"/>
      <c r="I91" s="1045"/>
      <c r="J91" s="1045"/>
      <c r="K91" s="1045"/>
      <c r="L91" s="1045"/>
    </row>
    <row r="92" spans="1:12">
      <c r="A92" s="1245"/>
      <c r="B92" s="1246"/>
      <c r="C92" s="1045"/>
      <c r="D92" s="1045"/>
      <c r="E92" s="1045"/>
      <c r="F92" s="1045"/>
      <c r="G92" s="1045"/>
      <c r="H92" s="1045"/>
      <c r="I92" s="1045"/>
      <c r="J92" s="1045"/>
      <c r="K92" s="1045"/>
      <c r="L92" s="1045"/>
    </row>
    <row r="93" spans="1:12">
      <c r="A93" s="1245"/>
      <c r="B93" s="1246"/>
      <c r="C93" s="1045"/>
      <c r="D93" s="1045"/>
      <c r="E93" s="1045"/>
      <c r="F93" s="1045"/>
      <c r="G93" s="1045"/>
      <c r="H93" s="1045"/>
      <c r="I93" s="1045"/>
      <c r="J93" s="1045"/>
      <c r="K93" s="1045"/>
      <c r="L93" s="1045"/>
    </row>
    <row r="94" spans="1:12">
      <c r="A94" s="1245"/>
      <c r="B94" s="1246"/>
      <c r="C94" s="1045"/>
      <c r="D94" s="1045"/>
      <c r="E94" s="1045"/>
      <c r="F94" s="1045"/>
      <c r="G94" s="1045"/>
      <c r="H94" s="1045"/>
      <c r="I94" s="1045"/>
      <c r="J94" s="1045"/>
      <c r="K94" s="1045"/>
      <c r="L94" s="1045"/>
    </row>
    <row r="95" spans="1:12">
      <c r="A95" s="1245"/>
      <c r="B95" s="1246"/>
      <c r="C95" s="1045"/>
      <c r="D95" s="1045"/>
      <c r="E95" s="1045"/>
      <c r="F95" s="1045"/>
      <c r="G95" s="1045"/>
      <c r="H95" s="1045"/>
      <c r="I95" s="1045"/>
      <c r="J95" s="1045"/>
      <c r="K95" s="1045"/>
      <c r="L95" s="1045"/>
    </row>
    <row r="96" spans="1:12">
      <c r="A96" s="1245"/>
      <c r="B96" s="1246"/>
      <c r="C96" s="1045"/>
      <c r="D96" s="1045"/>
      <c r="E96" s="1045"/>
      <c r="F96" s="1045"/>
      <c r="G96" s="1045"/>
      <c r="H96" s="1045"/>
      <c r="I96" s="1045"/>
      <c r="J96" s="1045"/>
      <c r="K96" s="1045"/>
      <c r="L96" s="1045"/>
    </row>
    <row r="97" spans="1:12">
      <c r="A97" s="1245"/>
      <c r="B97" s="1246"/>
      <c r="C97" s="1045"/>
      <c r="D97" s="1045"/>
      <c r="E97" s="1045"/>
      <c r="F97" s="1045"/>
      <c r="G97" s="1045"/>
      <c r="H97" s="1045"/>
      <c r="I97" s="1045"/>
      <c r="J97" s="1045"/>
      <c r="K97" s="1045"/>
      <c r="L97" s="1045"/>
    </row>
    <row r="98" spans="1:12">
      <c r="A98" s="1245"/>
      <c r="B98" s="1246"/>
      <c r="C98" s="1045"/>
      <c r="D98" s="1045"/>
      <c r="E98" s="1045"/>
      <c r="F98" s="1045"/>
      <c r="G98" s="1045"/>
      <c r="H98" s="1045"/>
      <c r="I98" s="1045"/>
      <c r="J98" s="1045"/>
      <c r="K98" s="1045"/>
      <c r="L98" s="1045"/>
    </row>
    <row r="99" spans="1:12">
      <c r="A99" s="1245"/>
      <c r="B99" s="1246"/>
      <c r="C99" s="1045"/>
      <c r="D99" s="1045"/>
      <c r="E99" s="1045"/>
      <c r="F99" s="1045"/>
      <c r="G99" s="1045"/>
      <c r="H99" s="1045"/>
      <c r="I99" s="1045"/>
      <c r="J99" s="1045"/>
      <c r="K99" s="1045"/>
      <c r="L99" s="1045"/>
    </row>
    <row r="100" spans="1:12">
      <c r="A100" s="1245"/>
      <c r="B100" s="1246"/>
      <c r="C100" s="1045"/>
      <c r="D100" s="1045"/>
      <c r="E100" s="1045"/>
      <c r="F100" s="1045"/>
      <c r="G100" s="1045"/>
      <c r="H100" s="1045"/>
      <c r="I100" s="1045"/>
      <c r="J100" s="1045"/>
      <c r="K100" s="1045"/>
      <c r="L100" s="1045"/>
    </row>
    <row r="101" spans="1:12">
      <c r="A101" s="1245"/>
      <c r="B101" s="1246"/>
      <c r="C101" s="1045"/>
      <c r="D101" s="1045"/>
      <c r="E101" s="1045"/>
      <c r="F101" s="1045"/>
      <c r="G101" s="1045"/>
      <c r="H101" s="1045"/>
      <c r="I101" s="1045"/>
      <c r="J101" s="1045"/>
      <c r="K101" s="1045"/>
      <c r="L101" s="1045"/>
    </row>
    <row r="102" spans="1:12">
      <c r="A102" s="1245"/>
      <c r="B102" s="1246"/>
      <c r="C102" s="1045"/>
      <c r="D102" s="1045"/>
      <c r="E102" s="1045"/>
      <c r="F102" s="1045"/>
      <c r="G102" s="1045"/>
      <c r="H102" s="1045"/>
      <c r="I102" s="1045"/>
      <c r="J102" s="1045"/>
      <c r="K102" s="1045"/>
      <c r="L102" s="1045"/>
    </row>
    <row r="103" spans="1:12">
      <c r="A103" s="1245"/>
      <c r="B103" s="1246"/>
      <c r="C103" s="1045"/>
      <c r="D103" s="1045"/>
      <c r="E103" s="1045"/>
      <c r="F103" s="1045"/>
      <c r="G103" s="1045"/>
      <c r="H103" s="1045"/>
      <c r="I103" s="1045"/>
      <c r="J103" s="1045"/>
      <c r="K103" s="1045"/>
      <c r="L103" s="1045"/>
    </row>
    <row r="104" spans="1:12">
      <c r="A104" s="1245"/>
      <c r="B104" s="1246"/>
      <c r="C104" s="1045"/>
      <c r="D104" s="1045"/>
      <c r="E104" s="1045"/>
      <c r="F104" s="1045"/>
      <c r="G104" s="1045"/>
      <c r="H104" s="1045"/>
      <c r="I104" s="1045"/>
      <c r="J104" s="1045"/>
      <c r="K104" s="1045"/>
      <c r="L104" s="1045"/>
    </row>
    <row r="105" spans="1:12">
      <c r="A105" s="1245"/>
      <c r="B105" s="1246"/>
      <c r="C105" s="1045"/>
      <c r="D105" s="1045"/>
      <c r="E105" s="1045"/>
      <c r="F105" s="1045"/>
      <c r="G105" s="1045"/>
      <c r="H105" s="1045"/>
      <c r="I105" s="1045"/>
      <c r="J105" s="1045"/>
      <c r="K105" s="1045"/>
      <c r="L105" s="1045"/>
    </row>
    <row r="106" spans="1:12">
      <c r="A106" s="1245"/>
      <c r="B106" s="1246"/>
      <c r="C106" s="1045"/>
      <c r="D106" s="1045"/>
      <c r="E106" s="1045"/>
      <c r="F106" s="1045"/>
      <c r="G106" s="1045"/>
      <c r="H106" s="1045"/>
      <c r="I106" s="1045"/>
      <c r="J106" s="1045"/>
      <c r="K106" s="1045"/>
      <c r="L106" s="1045"/>
    </row>
    <row r="107" spans="1:12">
      <c r="A107" s="1245"/>
      <c r="B107" s="1246"/>
      <c r="C107" s="1045"/>
      <c r="D107" s="1045"/>
      <c r="E107" s="1045"/>
      <c r="F107" s="1045"/>
      <c r="G107" s="1045"/>
      <c r="H107" s="1045"/>
      <c r="I107" s="1045"/>
      <c r="J107" s="1045"/>
      <c r="K107" s="1045"/>
      <c r="L107" s="1045"/>
    </row>
    <row r="108" spans="1:12">
      <c r="A108" s="1245"/>
      <c r="B108" s="1246"/>
      <c r="C108" s="1045"/>
      <c r="D108" s="1045"/>
      <c r="E108" s="1045"/>
      <c r="F108" s="1045"/>
      <c r="G108" s="1045"/>
      <c r="H108" s="1045"/>
      <c r="I108" s="1045"/>
      <c r="J108" s="1045"/>
      <c r="K108" s="1045"/>
      <c r="L108" s="1045"/>
    </row>
    <row r="109" spans="1:12">
      <c r="A109" s="1245"/>
      <c r="B109" s="1246"/>
      <c r="C109" s="1045"/>
      <c r="D109" s="1045"/>
      <c r="E109" s="1045"/>
      <c r="F109" s="1045"/>
      <c r="G109" s="1045"/>
      <c r="H109" s="1045"/>
      <c r="I109" s="1045"/>
      <c r="J109" s="1045"/>
      <c r="K109" s="1045"/>
      <c r="L109" s="1045"/>
    </row>
    <row r="110" spans="1:12">
      <c r="A110" s="1245"/>
      <c r="B110" s="1246"/>
      <c r="C110" s="1045"/>
      <c r="D110" s="1045"/>
      <c r="E110" s="1045"/>
      <c r="F110" s="1045"/>
      <c r="G110" s="1045"/>
      <c r="H110" s="1045"/>
      <c r="I110" s="1045"/>
      <c r="J110" s="1045"/>
      <c r="K110" s="1045"/>
      <c r="L110" s="1045"/>
    </row>
    <row r="111" spans="1:12">
      <c r="A111" s="1245"/>
      <c r="B111" s="1246"/>
      <c r="C111" s="1045"/>
      <c r="D111" s="1045"/>
      <c r="E111" s="1045"/>
      <c r="F111" s="1045"/>
      <c r="G111" s="1045"/>
      <c r="H111" s="1045"/>
      <c r="I111" s="1045"/>
      <c r="J111" s="1045"/>
      <c r="K111" s="1045"/>
      <c r="L111" s="1045"/>
    </row>
    <row r="112" spans="1:12">
      <c r="A112" s="1245"/>
      <c r="B112" s="1246"/>
      <c r="C112" s="1045"/>
      <c r="D112" s="1045"/>
      <c r="E112" s="1045"/>
      <c r="F112" s="1045"/>
      <c r="G112" s="1045"/>
      <c r="H112" s="1045"/>
      <c r="I112" s="1045"/>
      <c r="J112" s="1045"/>
      <c r="K112" s="1045"/>
      <c r="L112" s="1045"/>
    </row>
    <row r="113" spans="1:12">
      <c r="A113" s="1245"/>
      <c r="B113" s="1246"/>
      <c r="C113" s="1045"/>
      <c r="D113" s="1045"/>
      <c r="E113" s="1045"/>
      <c r="F113" s="1045"/>
      <c r="G113" s="1045"/>
      <c r="H113" s="1045"/>
      <c r="I113" s="1045"/>
      <c r="J113" s="1045"/>
      <c r="K113" s="1045"/>
      <c r="L113" s="1045"/>
    </row>
    <row r="114" spans="1:12">
      <c r="A114" s="1245"/>
      <c r="B114" s="1246"/>
      <c r="C114" s="1045"/>
      <c r="D114" s="1045"/>
      <c r="E114" s="1045"/>
      <c r="F114" s="1045"/>
      <c r="G114" s="1045"/>
      <c r="H114" s="1045"/>
      <c r="I114" s="1045"/>
      <c r="J114" s="1045"/>
      <c r="K114" s="1045"/>
      <c r="L114" s="1045"/>
    </row>
    <row r="115" spans="1:12">
      <c r="A115" s="1245"/>
      <c r="B115" s="1246"/>
      <c r="C115" s="1045"/>
      <c r="D115" s="1045"/>
      <c r="E115" s="1045"/>
      <c r="F115" s="1045"/>
      <c r="G115" s="1045"/>
      <c r="H115" s="1045"/>
      <c r="I115" s="1045"/>
      <c r="J115" s="1045"/>
      <c r="K115" s="1045"/>
      <c r="L115" s="1045"/>
    </row>
    <row r="116" spans="1:12">
      <c r="A116" s="1245"/>
      <c r="B116" s="1246"/>
      <c r="C116" s="1045"/>
      <c r="D116" s="1045"/>
      <c r="E116" s="1045"/>
      <c r="F116" s="1045"/>
      <c r="G116" s="1045"/>
      <c r="H116" s="1045"/>
      <c r="I116" s="1045"/>
      <c r="J116" s="1045"/>
      <c r="K116" s="1045"/>
      <c r="L116" s="1045"/>
    </row>
    <row r="117" spans="1:12">
      <c r="A117" s="1245"/>
      <c r="B117" s="1246"/>
      <c r="C117" s="1045"/>
      <c r="D117" s="1045"/>
      <c r="E117" s="1045"/>
      <c r="F117" s="1045"/>
      <c r="G117" s="1045"/>
      <c r="H117" s="1045"/>
      <c r="I117" s="1045"/>
      <c r="J117" s="1045"/>
      <c r="K117" s="1045"/>
      <c r="L117" s="1045"/>
    </row>
    <row r="118" spans="1:12">
      <c r="A118" s="1245"/>
      <c r="B118" s="1246"/>
      <c r="C118" s="1045"/>
      <c r="D118" s="1045"/>
      <c r="E118" s="1045"/>
      <c r="F118" s="1045"/>
      <c r="G118" s="1045"/>
      <c r="H118" s="1045"/>
      <c r="I118" s="1045"/>
      <c r="J118" s="1045"/>
      <c r="K118" s="1045"/>
      <c r="L118" s="1045"/>
    </row>
    <row r="119" spans="1:12">
      <c r="A119" s="1245"/>
      <c r="B119" s="1246"/>
      <c r="C119" s="1045"/>
      <c r="D119" s="1045"/>
      <c r="E119" s="1045"/>
      <c r="F119" s="1045"/>
      <c r="G119" s="1045"/>
      <c r="H119" s="1045"/>
      <c r="I119" s="1045"/>
      <c r="J119" s="1045"/>
      <c r="K119" s="1045"/>
      <c r="L119" s="1045"/>
    </row>
    <row r="120" spans="1:12">
      <c r="A120" s="1245"/>
      <c r="B120" s="1246"/>
      <c r="C120" s="1045"/>
      <c r="D120" s="1045"/>
      <c r="E120" s="1045"/>
      <c r="F120" s="1045"/>
      <c r="G120" s="1045"/>
      <c r="H120" s="1045"/>
      <c r="I120" s="1045"/>
      <c r="J120" s="1045"/>
      <c r="K120" s="1045"/>
      <c r="L120" s="1045"/>
    </row>
    <row r="121" spans="1:12">
      <c r="A121" s="1245"/>
      <c r="B121" s="1246"/>
      <c r="C121" s="1045"/>
      <c r="D121" s="1045"/>
      <c r="E121" s="1045"/>
      <c r="F121" s="1045"/>
      <c r="G121" s="1045"/>
      <c r="H121" s="1045"/>
      <c r="I121" s="1045"/>
      <c r="J121" s="1045"/>
      <c r="K121" s="1045"/>
      <c r="L121" s="1045"/>
    </row>
    <row r="122" spans="1:12">
      <c r="A122" s="1245"/>
      <c r="B122" s="1246"/>
      <c r="C122" s="1045"/>
      <c r="D122" s="1045"/>
      <c r="E122" s="1045"/>
      <c r="F122" s="1045"/>
      <c r="G122" s="1045"/>
      <c r="H122" s="1045"/>
      <c r="I122" s="1045"/>
      <c r="J122" s="1045"/>
      <c r="K122" s="1045"/>
      <c r="L122" s="1045"/>
    </row>
    <row r="123" spans="1:12">
      <c r="A123" s="1245"/>
      <c r="B123" s="1246"/>
      <c r="C123" s="1045"/>
      <c r="D123" s="1045"/>
      <c r="E123" s="1045"/>
      <c r="F123" s="1045"/>
      <c r="G123" s="1045"/>
      <c r="H123" s="1045"/>
      <c r="I123" s="1045"/>
      <c r="J123" s="1045"/>
      <c r="K123" s="1045"/>
      <c r="L123" s="1045"/>
    </row>
    <row r="124" spans="1:12">
      <c r="A124" s="1245"/>
      <c r="B124" s="1246"/>
      <c r="C124" s="1045"/>
      <c r="D124" s="1045"/>
      <c r="E124" s="1045"/>
      <c r="F124" s="1045"/>
      <c r="G124" s="1045"/>
      <c r="H124" s="1045"/>
      <c r="I124" s="1045"/>
      <c r="J124" s="1045"/>
      <c r="K124" s="1045"/>
      <c r="L124" s="1045"/>
    </row>
    <row r="125" spans="1:12">
      <c r="A125" s="1245"/>
      <c r="B125" s="1246"/>
      <c r="C125" s="1045"/>
      <c r="D125" s="1045"/>
      <c r="E125" s="1045"/>
      <c r="F125" s="1045"/>
      <c r="G125" s="1045"/>
      <c r="H125" s="1045"/>
      <c r="I125" s="1045"/>
      <c r="J125" s="1045"/>
      <c r="K125" s="1045"/>
      <c r="L125" s="1045"/>
    </row>
    <row r="126" spans="1:12">
      <c r="A126" s="1245"/>
      <c r="B126" s="1246"/>
      <c r="C126" s="1045"/>
      <c r="D126" s="1045"/>
      <c r="E126" s="1045"/>
      <c r="F126" s="1045"/>
      <c r="G126" s="1045"/>
      <c r="H126" s="1045"/>
      <c r="I126" s="1045"/>
      <c r="J126" s="1045"/>
      <c r="K126" s="1045"/>
      <c r="L126" s="1045"/>
    </row>
    <row r="127" spans="1:12">
      <c r="A127" s="1245"/>
      <c r="B127" s="1246"/>
      <c r="C127" s="1045"/>
      <c r="D127" s="1045"/>
      <c r="E127" s="1045"/>
      <c r="F127" s="1045"/>
      <c r="G127" s="1045"/>
      <c r="H127" s="1045"/>
      <c r="I127" s="1045"/>
      <c r="J127" s="1045"/>
      <c r="K127" s="1045"/>
      <c r="L127" s="1045"/>
    </row>
    <row r="128" spans="1:12">
      <c r="A128" s="1245"/>
      <c r="B128" s="1246"/>
      <c r="C128" s="1045"/>
      <c r="D128" s="1045"/>
      <c r="E128" s="1045"/>
      <c r="F128" s="1045"/>
      <c r="G128" s="1045"/>
      <c r="H128" s="1045"/>
      <c r="I128" s="1045"/>
      <c r="J128" s="1045"/>
      <c r="K128" s="1045"/>
      <c r="L128" s="1045"/>
    </row>
    <row r="129" spans="1:12">
      <c r="A129" s="1245"/>
      <c r="B129" s="1246"/>
      <c r="C129" s="1045"/>
      <c r="D129" s="1045"/>
      <c r="E129" s="1045"/>
      <c r="F129" s="1045"/>
      <c r="G129" s="1045"/>
      <c r="H129" s="1045"/>
      <c r="I129" s="1045"/>
      <c r="J129" s="1045"/>
      <c r="K129" s="1045"/>
      <c r="L129" s="1045"/>
    </row>
    <row r="130" spans="1:12">
      <c r="A130" s="1245"/>
      <c r="B130" s="1246"/>
      <c r="C130" s="1045"/>
      <c r="D130" s="1045"/>
      <c r="E130" s="1045"/>
      <c r="F130" s="1045"/>
      <c r="G130" s="1045"/>
      <c r="H130" s="1045"/>
      <c r="I130" s="1045"/>
      <c r="J130" s="1045"/>
      <c r="K130" s="1045"/>
      <c r="L130" s="1045"/>
    </row>
    <row r="131" spans="1:12">
      <c r="A131" s="1245"/>
      <c r="B131" s="1246"/>
      <c r="C131" s="1045"/>
      <c r="D131" s="1045"/>
      <c r="E131" s="1045"/>
      <c r="F131" s="1045"/>
      <c r="G131" s="1045"/>
      <c r="H131" s="1045"/>
      <c r="I131" s="1045"/>
      <c r="J131" s="1045"/>
      <c r="K131" s="1045"/>
      <c r="L131" s="1045"/>
    </row>
    <row r="132" spans="1:12">
      <c r="A132" s="1245"/>
      <c r="B132" s="1246"/>
      <c r="C132" s="1045"/>
      <c r="D132" s="1045"/>
      <c r="E132" s="1045"/>
      <c r="F132" s="1045"/>
      <c r="G132" s="1045"/>
      <c r="H132" s="1045"/>
      <c r="I132" s="1045"/>
      <c r="J132" s="1045"/>
      <c r="K132" s="1045"/>
      <c r="L132" s="1045"/>
    </row>
    <row r="133" spans="1:12">
      <c r="A133" s="1245"/>
      <c r="B133" s="1246"/>
      <c r="C133" s="1045"/>
      <c r="D133" s="1045"/>
      <c r="E133" s="1045"/>
      <c r="F133" s="1045"/>
      <c r="G133" s="1045"/>
      <c r="H133" s="1045"/>
      <c r="I133" s="1045"/>
      <c r="J133" s="1045"/>
      <c r="K133" s="1045"/>
      <c r="L133" s="1045"/>
    </row>
    <row r="134" spans="1:12">
      <c r="A134" s="1245"/>
      <c r="B134" s="1246"/>
      <c r="C134" s="1045"/>
      <c r="D134" s="1045"/>
      <c r="E134" s="1045"/>
      <c r="F134" s="1045"/>
      <c r="G134" s="1045"/>
      <c r="H134" s="1045"/>
      <c r="I134" s="1045"/>
      <c r="J134" s="1045"/>
      <c r="K134" s="1045"/>
      <c r="L134" s="1045"/>
    </row>
    <row r="135" spans="1:12">
      <c r="A135" s="1245"/>
      <c r="B135" s="1246"/>
      <c r="C135" s="1045"/>
      <c r="D135" s="1045"/>
      <c r="E135" s="1045"/>
      <c r="F135" s="1045"/>
      <c r="G135" s="1045"/>
      <c r="H135" s="1045"/>
      <c r="I135" s="1045"/>
      <c r="J135" s="1045"/>
      <c r="K135" s="1045"/>
      <c r="L135" s="1045"/>
    </row>
    <row r="136" spans="1:12">
      <c r="A136" s="1245"/>
      <c r="B136" s="1246"/>
      <c r="C136" s="1045"/>
      <c r="D136" s="1045"/>
      <c r="E136" s="1045"/>
      <c r="F136" s="1045"/>
      <c r="G136" s="1045"/>
      <c r="H136" s="1045"/>
      <c r="I136" s="1045"/>
      <c r="J136" s="1045"/>
      <c r="K136" s="1045"/>
      <c r="L136" s="1045"/>
    </row>
    <row r="137" spans="1:12">
      <c r="A137" s="1245"/>
      <c r="B137" s="1246"/>
      <c r="C137" s="1045"/>
      <c r="D137" s="1045"/>
      <c r="E137" s="1045"/>
      <c r="F137" s="1045"/>
      <c r="G137" s="1045"/>
      <c r="H137" s="1045"/>
      <c r="I137" s="1045"/>
      <c r="J137" s="1045"/>
      <c r="K137" s="1045"/>
      <c r="L137" s="1045"/>
    </row>
    <row r="138" spans="1:12">
      <c r="A138" s="1245"/>
      <c r="B138" s="1246"/>
      <c r="C138" s="1045"/>
      <c r="D138" s="1045"/>
      <c r="E138" s="1045"/>
      <c r="F138" s="1045"/>
      <c r="G138" s="1045"/>
      <c r="H138" s="1045"/>
      <c r="I138" s="1045"/>
      <c r="J138" s="1045"/>
      <c r="K138" s="1045"/>
      <c r="L138" s="1045"/>
    </row>
    <row r="139" spans="1:12">
      <c r="A139" s="1245"/>
      <c r="B139" s="1246"/>
      <c r="C139" s="1045"/>
      <c r="D139" s="1045"/>
      <c r="E139" s="1045"/>
      <c r="F139" s="1045"/>
      <c r="G139" s="1045"/>
      <c r="H139" s="1045"/>
      <c r="I139" s="1045"/>
      <c r="J139" s="1045"/>
      <c r="K139" s="1045"/>
      <c r="L139" s="1045"/>
    </row>
    <row r="140" spans="1:12">
      <c r="A140" s="1245"/>
      <c r="B140" s="1246"/>
      <c r="C140" s="1045"/>
      <c r="D140" s="1045"/>
      <c r="E140" s="1045"/>
      <c r="F140" s="1045"/>
      <c r="G140" s="1045"/>
      <c r="H140" s="1045"/>
      <c r="I140" s="1045"/>
      <c r="J140" s="1045"/>
      <c r="K140" s="1045"/>
      <c r="L140" s="1045"/>
    </row>
    <row r="141" spans="1:12">
      <c r="A141" s="1245"/>
      <c r="B141" s="1246"/>
      <c r="C141" s="1045"/>
      <c r="D141" s="1045"/>
      <c r="E141" s="1045"/>
      <c r="F141" s="1045"/>
      <c r="G141" s="1045"/>
      <c r="H141" s="1045"/>
      <c r="I141" s="1045"/>
      <c r="J141" s="1045"/>
      <c r="K141" s="1045"/>
      <c r="L141" s="1045"/>
    </row>
    <row r="142" spans="1:12">
      <c r="A142" s="1245"/>
      <c r="B142" s="1246"/>
      <c r="C142" s="1045"/>
      <c r="D142" s="1045"/>
      <c r="E142" s="1045"/>
      <c r="F142" s="1045"/>
      <c r="G142" s="1045"/>
      <c r="H142" s="1045"/>
      <c r="I142" s="1045"/>
      <c r="J142" s="1045"/>
      <c r="K142" s="1045"/>
      <c r="L142" s="1045"/>
    </row>
    <row r="143" spans="1:12">
      <c r="A143" s="1245"/>
      <c r="B143" s="1246"/>
      <c r="C143" s="1045"/>
      <c r="D143" s="1045"/>
      <c r="E143" s="1045"/>
      <c r="F143" s="1045"/>
      <c r="G143" s="1045"/>
      <c r="H143" s="1045"/>
      <c r="I143" s="1045"/>
      <c r="J143" s="1045"/>
      <c r="K143" s="1045"/>
      <c r="L143" s="1045"/>
    </row>
    <row r="144" spans="1:12">
      <c r="A144" s="1245"/>
      <c r="B144" s="1246"/>
      <c r="C144" s="1045"/>
      <c r="D144" s="1045"/>
      <c r="E144" s="1045"/>
      <c r="F144" s="1045"/>
      <c r="G144" s="1045"/>
      <c r="H144" s="1045"/>
      <c r="I144" s="1045"/>
      <c r="J144" s="1045"/>
      <c r="K144" s="1045"/>
      <c r="L144" s="1045"/>
    </row>
    <row r="145" spans="1:12">
      <c r="A145" s="1245"/>
      <c r="B145" s="1246"/>
      <c r="C145" s="1045"/>
      <c r="D145" s="1045"/>
      <c r="E145" s="1045"/>
      <c r="F145" s="1045"/>
      <c r="G145" s="1045"/>
      <c r="H145" s="1045"/>
      <c r="I145" s="1045"/>
      <c r="J145" s="1045"/>
      <c r="K145" s="1045"/>
      <c r="L145" s="1045"/>
    </row>
    <row r="146" spans="1:12">
      <c r="A146" s="1245"/>
      <c r="B146" s="1246"/>
      <c r="C146" s="1045"/>
      <c r="D146" s="1045"/>
      <c r="E146" s="1045"/>
      <c r="F146" s="1045"/>
      <c r="G146" s="1045"/>
      <c r="H146" s="1045"/>
      <c r="I146" s="1045"/>
      <c r="J146" s="1045"/>
      <c r="K146" s="1045"/>
      <c r="L146" s="1045"/>
    </row>
    <row r="147" spans="1:12">
      <c r="A147" s="1245"/>
      <c r="B147" s="1246"/>
      <c r="C147" s="1045"/>
      <c r="D147" s="1045"/>
      <c r="E147" s="1045"/>
      <c r="F147" s="1045"/>
      <c r="G147" s="1045"/>
      <c r="H147" s="1045"/>
      <c r="I147" s="1045"/>
      <c r="J147" s="1045"/>
      <c r="K147" s="1045"/>
      <c r="L147" s="1045"/>
    </row>
    <row r="148" spans="1:12">
      <c r="A148" s="1245"/>
      <c r="B148" s="1246"/>
      <c r="C148" s="1045"/>
      <c r="D148" s="1045"/>
      <c r="E148" s="1045"/>
      <c r="F148" s="1045"/>
      <c r="G148" s="1045"/>
      <c r="H148" s="1045"/>
      <c r="I148" s="1045"/>
      <c r="J148" s="1045"/>
      <c r="K148" s="1045"/>
      <c r="L148" s="1045"/>
    </row>
    <row r="149" spans="1:12">
      <c r="A149" s="1245"/>
      <c r="B149" s="1246"/>
      <c r="C149" s="1045"/>
      <c r="D149" s="1045"/>
      <c r="E149" s="1045"/>
      <c r="F149" s="1045"/>
      <c r="G149" s="1045"/>
      <c r="H149" s="1045"/>
      <c r="I149" s="1045"/>
      <c r="J149" s="1045"/>
      <c r="K149" s="1045"/>
      <c r="L149" s="1045"/>
    </row>
    <row r="150" spans="1:12">
      <c r="A150" s="1245"/>
      <c r="B150" s="1246"/>
      <c r="C150" s="1045"/>
      <c r="D150" s="1045"/>
      <c r="E150" s="1045"/>
      <c r="F150" s="1045"/>
      <c r="G150" s="1045"/>
      <c r="H150" s="1045"/>
      <c r="I150" s="1045"/>
      <c r="J150" s="1045"/>
      <c r="K150" s="1045"/>
      <c r="L150" s="1045"/>
    </row>
    <row r="151" spans="1:12">
      <c r="A151" s="1245"/>
      <c r="B151" s="1246"/>
      <c r="C151" s="1045"/>
      <c r="D151" s="1045"/>
      <c r="E151" s="1045"/>
      <c r="F151" s="1045"/>
      <c r="G151" s="1045"/>
      <c r="H151" s="1045"/>
      <c r="I151" s="1045"/>
      <c r="J151" s="1045"/>
      <c r="K151" s="1045"/>
      <c r="L151" s="1045"/>
    </row>
    <row r="152" spans="1:12">
      <c r="A152" s="1245"/>
      <c r="B152" s="1246"/>
      <c r="C152" s="1045"/>
      <c r="D152" s="1045"/>
      <c r="E152" s="1045"/>
      <c r="F152" s="1045"/>
      <c r="G152" s="1045"/>
      <c r="H152" s="1045"/>
      <c r="I152" s="1045"/>
      <c r="J152" s="1045"/>
      <c r="K152" s="1045"/>
      <c r="L152" s="1045"/>
    </row>
    <row r="153" spans="1:12">
      <c r="A153" s="1245"/>
      <c r="B153" s="1246"/>
      <c r="C153" s="1045"/>
      <c r="D153" s="1045"/>
      <c r="E153" s="1045"/>
      <c r="F153" s="1045"/>
      <c r="G153" s="1045"/>
      <c r="H153" s="1045"/>
      <c r="I153" s="1045"/>
      <c r="J153" s="1045"/>
      <c r="K153" s="1045"/>
      <c r="L153" s="1045"/>
    </row>
    <row r="154" spans="1:12">
      <c r="A154" s="1245"/>
      <c r="B154" s="1246"/>
      <c r="C154" s="1045"/>
      <c r="D154" s="1045"/>
      <c r="E154" s="1045"/>
      <c r="F154" s="1045"/>
      <c r="G154" s="1045"/>
      <c r="H154" s="1045"/>
      <c r="I154" s="1045"/>
      <c r="J154" s="1045"/>
      <c r="K154" s="1045"/>
      <c r="L154" s="1045"/>
    </row>
    <row r="155" spans="1:12">
      <c r="A155" s="1245"/>
      <c r="B155" s="1246"/>
      <c r="C155" s="1045"/>
      <c r="D155" s="1045"/>
      <c r="E155" s="1045"/>
      <c r="F155" s="1045"/>
      <c r="G155" s="1045"/>
      <c r="H155" s="1045"/>
      <c r="I155" s="1045"/>
      <c r="J155" s="1045"/>
      <c r="K155" s="1045"/>
      <c r="L155" s="1045"/>
    </row>
    <row r="156" spans="1:12">
      <c r="A156" s="1245"/>
      <c r="B156" s="1246"/>
      <c r="C156" s="1045"/>
      <c r="D156" s="1045"/>
      <c r="E156" s="1045"/>
      <c r="F156" s="1045"/>
      <c r="G156" s="1045"/>
      <c r="H156" s="1045"/>
      <c r="I156" s="1045"/>
      <c r="J156" s="1045"/>
      <c r="K156" s="1045"/>
      <c r="L156" s="1045"/>
    </row>
    <row r="157" spans="1:12">
      <c r="A157" s="1245"/>
      <c r="B157" s="1246"/>
      <c r="C157" s="1045"/>
      <c r="D157" s="1045"/>
      <c r="E157" s="1045"/>
      <c r="F157" s="1045"/>
      <c r="G157" s="1045"/>
      <c r="H157" s="1045"/>
      <c r="I157" s="1045"/>
      <c r="J157" s="1045"/>
      <c r="K157" s="1045"/>
      <c r="L157" s="1045"/>
    </row>
    <row r="158" spans="1:12">
      <c r="A158" s="1245"/>
      <c r="B158" s="1246"/>
      <c r="C158" s="1045"/>
      <c r="D158" s="1045"/>
      <c r="E158" s="1045"/>
      <c r="F158" s="1045"/>
      <c r="G158" s="1045"/>
      <c r="H158" s="1045"/>
      <c r="I158" s="1045"/>
      <c r="J158" s="1045"/>
      <c r="K158" s="1045"/>
      <c r="L158" s="1045"/>
    </row>
    <row r="159" spans="1:12">
      <c r="A159" s="1245"/>
      <c r="B159" s="1246"/>
      <c r="C159" s="1045"/>
      <c r="D159" s="1045"/>
      <c r="E159" s="1045"/>
      <c r="F159" s="1045"/>
      <c r="G159" s="1045"/>
      <c r="H159" s="1045"/>
      <c r="I159" s="1045"/>
      <c r="J159" s="1045"/>
      <c r="K159" s="1045"/>
      <c r="L159" s="1045"/>
    </row>
    <row r="160" spans="1:12">
      <c r="A160" s="1245"/>
      <c r="B160" s="1246"/>
      <c r="C160" s="1045"/>
      <c r="D160" s="1045"/>
      <c r="E160" s="1045"/>
      <c r="F160" s="1045"/>
      <c r="G160" s="1045"/>
      <c r="H160" s="1045"/>
      <c r="I160" s="1045"/>
      <c r="J160" s="1045"/>
      <c r="K160" s="1045"/>
      <c r="L160" s="1045"/>
    </row>
    <row r="161" spans="1:12">
      <c r="A161" s="1245"/>
      <c r="B161" s="1246"/>
      <c r="C161" s="1045"/>
      <c r="D161" s="1045"/>
      <c r="E161" s="1045"/>
      <c r="F161" s="1045"/>
      <c r="G161" s="1045"/>
      <c r="H161" s="1045"/>
      <c r="I161" s="1045"/>
      <c r="J161" s="1045"/>
      <c r="K161" s="1045"/>
      <c r="L161" s="1045"/>
    </row>
    <row r="162" spans="1:12">
      <c r="A162" s="1245"/>
      <c r="B162" s="1246"/>
      <c r="C162" s="1045"/>
      <c r="D162" s="1045"/>
      <c r="E162" s="1045"/>
      <c r="F162" s="1045"/>
      <c r="G162" s="1045"/>
      <c r="H162" s="1045"/>
      <c r="I162" s="1045"/>
      <c r="J162" s="1045"/>
      <c r="K162" s="1045"/>
      <c r="L162" s="1045"/>
    </row>
    <row r="163" spans="1:12">
      <c r="A163" s="1245"/>
      <c r="B163" s="1246"/>
      <c r="C163" s="1045"/>
      <c r="D163" s="1045"/>
      <c r="E163" s="1045"/>
      <c r="F163" s="1045"/>
      <c r="G163" s="1045"/>
      <c r="H163" s="1045"/>
      <c r="I163" s="1045"/>
      <c r="J163" s="1045"/>
      <c r="K163" s="1045"/>
      <c r="L163" s="1045"/>
    </row>
    <row r="164" spans="1:12">
      <c r="A164" s="1245"/>
      <c r="B164" s="1246"/>
      <c r="C164" s="1045"/>
      <c r="D164" s="1045"/>
      <c r="E164" s="1045"/>
      <c r="F164" s="1045"/>
      <c r="G164" s="1045"/>
      <c r="H164" s="1045"/>
      <c r="I164" s="1045"/>
      <c r="J164" s="1045"/>
      <c r="K164" s="1045"/>
      <c r="L164" s="1045"/>
    </row>
    <row r="165" spans="1:12">
      <c r="A165" s="1245"/>
      <c r="B165" s="1246"/>
      <c r="C165" s="1045"/>
      <c r="D165" s="1045"/>
      <c r="E165" s="1045"/>
      <c r="F165" s="1045"/>
      <c r="G165" s="1045"/>
      <c r="H165" s="1045"/>
      <c r="I165" s="1045"/>
      <c r="J165" s="1045"/>
      <c r="K165" s="1045"/>
      <c r="L165" s="1045"/>
    </row>
    <row r="166" spans="1:12">
      <c r="A166" s="1245"/>
      <c r="B166" s="1246"/>
      <c r="C166" s="1045"/>
      <c r="D166" s="1045"/>
      <c r="E166" s="1045"/>
      <c r="F166" s="1045"/>
      <c r="G166" s="1045"/>
      <c r="H166" s="1045"/>
      <c r="I166" s="1045"/>
      <c r="J166" s="1045"/>
      <c r="K166" s="1045"/>
      <c r="L166" s="1045"/>
    </row>
    <row r="167" spans="1:12">
      <c r="A167" s="1245"/>
      <c r="B167" s="1246"/>
      <c r="C167" s="1045"/>
      <c r="D167" s="1045"/>
      <c r="E167" s="1045"/>
      <c r="F167" s="1045"/>
      <c r="G167" s="1045"/>
      <c r="H167" s="1045"/>
      <c r="I167" s="1045"/>
      <c r="J167" s="1045"/>
      <c r="K167" s="1045"/>
      <c r="L167" s="1045"/>
    </row>
    <row r="168" spans="1:12">
      <c r="A168" s="1245"/>
      <c r="B168" s="1246"/>
      <c r="C168" s="1045"/>
      <c r="D168" s="1045"/>
      <c r="E168" s="1045"/>
      <c r="F168" s="1045"/>
      <c r="G168" s="1045"/>
      <c r="H168" s="1045"/>
      <c r="I168" s="1045"/>
      <c r="J168" s="1045"/>
      <c r="K168" s="1045"/>
      <c r="L168" s="1045"/>
    </row>
    <row r="169" spans="1:12">
      <c r="A169" s="1245"/>
      <c r="B169" s="1246"/>
      <c r="C169" s="1045"/>
      <c r="D169" s="1045"/>
      <c r="E169" s="1045"/>
      <c r="F169" s="1045"/>
      <c r="G169" s="1045"/>
      <c r="H169" s="1045"/>
      <c r="I169" s="1045"/>
      <c r="J169" s="1045"/>
      <c r="K169" s="1045"/>
      <c r="L169" s="1045"/>
    </row>
    <row r="170" spans="1:12">
      <c r="A170" s="1245"/>
      <c r="B170" s="1246"/>
      <c r="C170" s="1045"/>
      <c r="D170" s="1045"/>
      <c r="E170" s="1045"/>
      <c r="F170" s="1045"/>
      <c r="G170" s="1045"/>
      <c r="H170" s="1045"/>
      <c r="I170" s="1045"/>
      <c r="J170" s="1045"/>
      <c r="K170" s="1045"/>
      <c r="L170" s="1045"/>
    </row>
    <row r="171" spans="1:12">
      <c r="A171" s="1245"/>
      <c r="B171" s="1246"/>
      <c r="C171" s="1045"/>
      <c r="D171" s="1045"/>
      <c r="E171" s="1045"/>
      <c r="F171" s="1045"/>
      <c r="G171" s="1045"/>
      <c r="H171" s="1045"/>
      <c r="I171" s="1045"/>
      <c r="J171" s="1045"/>
      <c r="K171" s="1045"/>
      <c r="L171" s="1045"/>
    </row>
    <row r="172" spans="1:12">
      <c r="A172" s="1245"/>
      <c r="B172" s="1246"/>
      <c r="C172" s="1045"/>
      <c r="D172" s="1045"/>
      <c r="E172" s="1045"/>
      <c r="F172" s="1045"/>
      <c r="G172" s="1045"/>
      <c r="H172" s="1045"/>
      <c r="I172" s="1045"/>
      <c r="J172" s="1045"/>
      <c r="K172" s="1045"/>
      <c r="L172" s="1045"/>
    </row>
    <row r="173" spans="1:12">
      <c r="A173" s="1245"/>
      <c r="B173" s="1246"/>
      <c r="C173" s="1045"/>
      <c r="D173" s="1045"/>
      <c r="E173" s="1045"/>
      <c r="F173" s="1045"/>
      <c r="G173" s="1045"/>
      <c r="H173" s="1045"/>
      <c r="I173" s="1045"/>
      <c r="J173" s="1045"/>
      <c r="K173" s="1045"/>
      <c r="L173" s="1045"/>
    </row>
    <row r="174" spans="1:12">
      <c r="A174" s="1245"/>
      <c r="B174" s="1246"/>
      <c r="C174" s="1045"/>
      <c r="D174" s="1045"/>
      <c r="E174" s="1045"/>
      <c r="F174" s="1045"/>
      <c r="G174" s="1045"/>
      <c r="H174" s="1045"/>
      <c r="I174" s="1045"/>
      <c r="J174" s="1045"/>
      <c r="K174" s="1045"/>
      <c r="L174" s="1045"/>
    </row>
    <row r="175" spans="1:12">
      <c r="A175" s="1245"/>
      <c r="B175" s="1246"/>
      <c r="C175" s="1045"/>
      <c r="D175" s="1045"/>
      <c r="E175" s="1045"/>
      <c r="F175" s="1045"/>
      <c r="G175" s="1045"/>
      <c r="H175" s="1045"/>
      <c r="I175" s="1045"/>
      <c r="J175" s="1045"/>
      <c r="K175" s="1045"/>
      <c r="L175" s="1045"/>
    </row>
    <row r="176" spans="1:12">
      <c r="A176" s="1245"/>
      <c r="B176" s="1246"/>
      <c r="C176" s="1045"/>
      <c r="D176" s="1045"/>
      <c r="E176" s="1045"/>
      <c r="F176" s="1045"/>
      <c r="G176" s="1045"/>
      <c r="H176" s="1045"/>
      <c r="I176" s="1045"/>
      <c r="J176" s="1045"/>
      <c r="K176" s="1045"/>
      <c r="L176" s="1045"/>
    </row>
    <row r="177" spans="1:12">
      <c r="A177" s="1245"/>
      <c r="B177" s="1246"/>
      <c r="C177" s="1045"/>
      <c r="D177" s="1045"/>
      <c r="E177" s="1045"/>
      <c r="F177" s="1045"/>
      <c r="G177" s="1045"/>
      <c r="H177" s="1045"/>
      <c r="I177" s="1045"/>
      <c r="J177" s="1045"/>
      <c r="K177" s="1045"/>
      <c r="L177" s="1045"/>
    </row>
    <row r="178" spans="1:12">
      <c r="A178" s="1245"/>
      <c r="B178" s="1246"/>
      <c r="C178" s="1045"/>
      <c r="D178" s="1045"/>
      <c r="E178" s="1045"/>
      <c r="F178" s="1045"/>
      <c r="G178" s="1045"/>
      <c r="H178" s="1045"/>
      <c r="I178" s="1045"/>
      <c r="J178" s="1045"/>
      <c r="K178" s="1045"/>
      <c r="L178" s="1045"/>
    </row>
    <row r="179" spans="1:12">
      <c r="A179" s="1245"/>
      <c r="B179" s="1246"/>
      <c r="C179" s="1045"/>
      <c r="D179" s="1045"/>
      <c r="E179" s="1045"/>
      <c r="F179" s="1045"/>
      <c r="G179" s="1045"/>
      <c r="H179" s="1045"/>
      <c r="I179" s="1045"/>
      <c r="J179" s="1045"/>
      <c r="K179" s="1045"/>
      <c r="L179" s="1045"/>
    </row>
    <row r="180" spans="1:12">
      <c r="A180" s="1245"/>
      <c r="B180" s="1246"/>
      <c r="C180" s="1045"/>
      <c r="D180" s="1045"/>
      <c r="E180" s="1045"/>
      <c r="F180" s="1045"/>
      <c r="G180" s="1045"/>
      <c r="H180" s="1045"/>
      <c r="I180" s="1045"/>
      <c r="J180" s="1045"/>
      <c r="K180" s="1045"/>
      <c r="L180" s="1045"/>
    </row>
    <row r="181" spans="1:12">
      <c r="A181" s="1245"/>
      <c r="B181" s="1246"/>
      <c r="C181" s="1045"/>
      <c r="D181" s="1045"/>
      <c r="E181" s="1045"/>
      <c r="F181" s="1045"/>
      <c r="G181" s="1045"/>
      <c r="H181" s="1045"/>
      <c r="I181" s="1045"/>
      <c r="J181" s="1045"/>
      <c r="K181" s="1045"/>
      <c r="L181" s="1045"/>
    </row>
    <row r="182" spans="1:12">
      <c r="A182" s="1245"/>
      <c r="B182" s="1246"/>
      <c r="C182" s="1045"/>
      <c r="D182" s="1045"/>
      <c r="E182" s="1045"/>
      <c r="F182" s="1045"/>
      <c r="G182" s="1045"/>
      <c r="H182" s="1045"/>
      <c r="I182" s="1045"/>
      <c r="J182" s="1045"/>
      <c r="K182" s="1045"/>
      <c r="L182" s="1045"/>
    </row>
    <row r="183" spans="1:12">
      <c r="A183" s="1245"/>
      <c r="B183" s="1246"/>
      <c r="C183" s="1045"/>
      <c r="D183" s="1045"/>
      <c r="E183" s="1045"/>
      <c r="F183" s="1045"/>
      <c r="G183" s="1045"/>
      <c r="H183" s="1045"/>
      <c r="I183" s="1045"/>
      <c r="J183" s="1045"/>
      <c r="K183" s="1045"/>
      <c r="L183" s="1045"/>
    </row>
    <row r="184" spans="1:12">
      <c r="A184" s="1245"/>
      <c r="B184" s="1246"/>
      <c r="C184" s="1045"/>
      <c r="D184" s="1045"/>
      <c r="E184" s="1045"/>
      <c r="F184" s="1045"/>
      <c r="G184" s="1045"/>
      <c r="H184" s="1045"/>
      <c r="I184" s="1045"/>
      <c r="J184" s="1045"/>
      <c r="K184" s="1045"/>
      <c r="L184" s="1045"/>
    </row>
    <row r="185" spans="1:12">
      <c r="A185" s="1245"/>
      <c r="B185" s="1246"/>
      <c r="C185" s="1045"/>
      <c r="D185" s="1045"/>
      <c r="E185" s="1045"/>
      <c r="F185" s="1045"/>
      <c r="G185" s="1045"/>
      <c r="H185" s="1045"/>
      <c r="I185" s="1045"/>
      <c r="J185" s="1045"/>
      <c r="K185" s="1045"/>
      <c r="L185" s="1045"/>
    </row>
    <row r="186" spans="1:12">
      <c r="A186" s="1245"/>
      <c r="B186" s="1246"/>
      <c r="C186" s="1045"/>
      <c r="D186" s="1045"/>
      <c r="E186" s="1045"/>
      <c r="F186" s="1045"/>
      <c r="G186" s="1045"/>
      <c r="H186" s="1045"/>
      <c r="I186" s="1045"/>
      <c r="J186" s="1045"/>
      <c r="K186" s="1045"/>
      <c r="L186" s="1045"/>
    </row>
    <row r="187" spans="1:12">
      <c r="A187" s="1245"/>
      <c r="B187" s="1246"/>
      <c r="C187" s="1045"/>
      <c r="D187" s="1045"/>
      <c r="E187" s="1045"/>
      <c r="F187" s="1045"/>
      <c r="G187" s="1045"/>
      <c r="H187" s="1045"/>
      <c r="I187" s="1045"/>
      <c r="J187" s="1045"/>
      <c r="K187" s="1045"/>
      <c r="L187" s="1045"/>
    </row>
    <row r="188" spans="1:12">
      <c r="A188" s="1245"/>
      <c r="B188" s="1246"/>
      <c r="C188" s="1045"/>
      <c r="D188" s="1045"/>
      <c r="E188" s="1045"/>
      <c r="F188" s="1045"/>
      <c r="G188" s="1045"/>
      <c r="H188" s="1045"/>
      <c r="I188" s="1045"/>
      <c r="J188" s="1045"/>
      <c r="K188" s="1045"/>
      <c r="L188" s="1045"/>
    </row>
    <row r="189" spans="1:12">
      <c r="A189" s="1245"/>
      <c r="B189" s="1246"/>
      <c r="C189" s="1045"/>
      <c r="D189" s="1045"/>
      <c r="E189" s="1045"/>
      <c r="F189" s="1045"/>
      <c r="G189" s="1045"/>
      <c r="H189" s="1045"/>
      <c r="I189" s="1045"/>
      <c r="J189" s="1045"/>
      <c r="K189" s="1045"/>
      <c r="L189" s="1045"/>
    </row>
    <row r="190" spans="1:12">
      <c r="A190" s="1245"/>
      <c r="B190" s="1246"/>
      <c r="C190" s="1045"/>
      <c r="D190" s="1045"/>
      <c r="E190" s="1045"/>
      <c r="F190" s="1045"/>
      <c r="G190" s="1045"/>
      <c r="H190" s="1045"/>
      <c r="I190" s="1045"/>
      <c r="J190" s="1045"/>
      <c r="K190" s="1045"/>
      <c r="L190" s="1045"/>
    </row>
    <row r="191" spans="1:12">
      <c r="A191" s="1245"/>
      <c r="B191" s="1246"/>
      <c r="C191" s="1045"/>
      <c r="D191" s="1045"/>
      <c r="E191" s="1045"/>
      <c r="F191" s="1045"/>
      <c r="G191" s="1045"/>
      <c r="H191" s="1045"/>
      <c r="I191" s="1045"/>
      <c r="J191" s="1045"/>
      <c r="K191" s="1045"/>
      <c r="L191" s="1045"/>
    </row>
  </sheetData>
  <mergeCells count="2">
    <mergeCell ref="A1:F1"/>
    <mergeCell ref="G1:L1"/>
  </mergeCells>
  <printOptions horizontalCentered="1"/>
  <pageMargins left="0.51181102362204722" right="0.59055118110236227" top="1.6141732283464567" bottom="0.55118110236220474" header="0.35433070866141736" footer="0.11811023622047245"/>
  <pageSetup paperSize="5" scale="75" firstPageNumber="0" fitToWidth="0" orientation="landscape" r:id="rId1"/>
  <headerFooter>
    <oddHeader>&amp;C&amp;"Arial,Negrita"&amp;11UNIVERSIDAD DE COSTA RICA
VICERRECTORÍA DE AMINISTRACIÓN
OFICINA DE ADMINISTRACIÓN FINANCIERA
ESTADO GENERAL POR UNIDADES
PROYECTOS DE VÍNCULO EXTERNO
CURSOS ESPECIALES
AL 31 DE DICIEMBRE DE 2018
(Expresado en colones)</oddHeader>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O27" sqref="O27"/>
    </sheetView>
  </sheetViews>
  <sheetFormatPr baseColWidth="10" defaultColWidth="9.140625" defaultRowHeight="12.75"/>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93"/>
  <sheetViews>
    <sheetView zoomScale="90" zoomScaleNormal="90" zoomScalePageLayoutView="90" workbookViewId="0">
      <selection activeCell="A58" sqref="A58"/>
    </sheetView>
  </sheetViews>
  <sheetFormatPr baseColWidth="10" defaultColWidth="10.85546875" defaultRowHeight="12.75"/>
  <cols>
    <col min="1" max="1" width="57.42578125" style="123" customWidth="1"/>
    <col min="2" max="2" width="2.7109375" style="123" customWidth="1"/>
    <col min="3" max="3" width="4.42578125" style="478" customWidth="1"/>
    <col min="4" max="4" width="2.28515625" style="144" customWidth="1"/>
    <col min="5" max="5" width="18.7109375" style="475" customWidth="1"/>
    <col min="6" max="6" width="5" style="475" customWidth="1"/>
    <col min="7" max="7" width="18.7109375" style="475" customWidth="1"/>
    <col min="8" max="8" width="5.140625" style="475" customWidth="1"/>
    <col min="9" max="9" width="22" style="475" hidden="1" customWidth="1"/>
    <col min="10" max="10" width="18.5703125" style="123" hidden="1" customWidth="1"/>
    <col min="11" max="11" width="19.140625" style="123" hidden="1" customWidth="1"/>
    <col min="12" max="13" width="19.5703125" style="123" hidden="1" customWidth="1"/>
    <col min="14" max="14" width="18.5703125" style="123" hidden="1" customWidth="1"/>
    <col min="15" max="15" width="15.85546875" style="123" bestFit="1" customWidth="1"/>
    <col min="16" max="16384" width="10.85546875" style="123"/>
  </cols>
  <sheetData>
    <row r="1" spans="1:10" ht="15">
      <c r="A1" s="1686" t="s">
        <v>1</v>
      </c>
      <c r="B1" s="1686"/>
      <c r="C1" s="1686"/>
      <c r="D1" s="1686"/>
      <c r="E1" s="1686"/>
      <c r="F1" s="1686"/>
      <c r="G1" s="1686"/>
    </row>
    <row r="2" spans="1:10" ht="15">
      <c r="A2" s="1686" t="s">
        <v>3888</v>
      </c>
      <c r="B2" s="1686"/>
      <c r="C2" s="1686"/>
      <c r="D2" s="1686"/>
      <c r="E2" s="1686"/>
      <c r="F2" s="1686"/>
      <c r="G2" s="1686"/>
    </row>
    <row r="3" spans="1:10" ht="15">
      <c r="A3" s="1686" t="s">
        <v>3889</v>
      </c>
      <c r="B3" s="1686"/>
      <c r="C3" s="1686"/>
      <c r="D3" s="1686"/>
      <c r="E3" s="1686"/>
      <c r="F3" s="1686"/>
      <c r="G3" s="1686"/>
    </row>
    <row r="4" spans="1:10" ht="15">
      <c r="A4" s="249"/>
      <c r="B4" s="249"/>
      <c r="C4" s="476"/>
      <c r="D4" s="250"/>
      <c r="E4" s="477"/>
      <c r="F4" s="477"/>
      <c r="G4" s="477"/>
    </row>
    <row r="5" spans="1:10" ht="15">
      <c r="A5" s="1686" t="s">
        <v>51</v>
      </c>
      <c r="B5" s="1686"/>
      <c r="C5" s="1686"/>
      <c r="D5" s="1686"/>
      <c r="E5" s="1686"/>
      <c r="F5" s="1686"/>
      <c r="G5" s="1686"/>
    </row>
    <row r="6" spans="1:10" ht="15">
      <c r="A6" s="1686" t="s">
        <v>3902</v>
      </c>
      <c r="B6" s="1686"/>
      <c r="C6" s="1686"/>
      <c r="D6" s="1686"/>
      <c r="E6" s="1686"/>
      <c r="F6" s="1686"/>
      <c r="G6" s="1686"/>
    </row>
    <row r="7" spans="1:10" ht="15">
      <c r="A7" s="1686" t="s">
        <v>3</v>
      </c>
      <c r="B7" s="1686"/>
      <c r="C7" s="1686"/>
      <c r="D7" s="1686"/>
      <c r="E7" s="1686"/>
      <c r="F7" s="1686"/>
      <c r="G7" s="1686"/>
    </row>
    <row r="10" spans="1:10" ht="13.5" thickBot="1">
      <c r="C10" s="479"/>
      <c r="D10" s="480"/>
      <c r="E10" s="481">
        <v>2018</v>
      </c>
      <c r="F10" s="482"/>
      <c r="G10" s="481">
        <v>2017</v>
      </c>
      <c r="H10" s="483"/>
      <c r="I10" s="481">
        <v>2016</v>
      </c>
      <c r="J10" s="252"/>
    </row>
    <row r="11" spans="1:10">
      <c r="C11" s="479"/>
      <c r="D11" s="480"/>
      <c r="E11" s="484"/>
      <c r="F11" s="484"/>
      <c r="G11" s="484"/>
      <c r="H11" s="484"/>
      <c r="I11" s="484"/>
      <c r="J11" s="252"/>
    </row>
    <row r="12" spans="1:10">
      <c r="A12" s="141" t="s">
        <v>52</v>
      </c>
      <c r="B12" s="141"/>
      <c r="C12" s="485"/>
      <c r="D12" s="139"/>
      <c r="E12" s="486"/>
      <c r="F12" s="486"/>
      <c r="G12" s="486"/>
      <c r="H12" s="486"/>
      <c r="I12" s="486"/>
      <c r="J12" s="252"/>
    </row>
    <row r="13" spans="1:10" s="487" customFormat="1">
      <c r="C13" s="488"/>
      <c r="D13" s="480"/>
      <c r="E13" s="489"/>
      <c r="F13" s="489"/>
      <c r="G13" s="489"/>
      <c r="H13" s="489"/>
      <c r="I13" s="489"/>
      <c r="J13" s="490"/>
    </row>
    <row r="14" spans="1:10" ht="13.5" thickBot="1">
      <c r="A14" s="141" t="s">
        <v>3993</v>
      </c>
      <c r="B14" s="491"/>
      <c r="C14" s="492"/>
      <c r="D14" s="147"/>
      <c r="E14" s="493">
        <v>7795588550.1800003</v>
      </c>
      <c r="F14" s="494"/>
      <c r="G14" s="493">
        <v>14258049569.959999</v>
      </c>
      <c r="H14" s="494"/>
      <c r="I14" s="493">
        <v>3669877968.5999999</v>
      </c>
    </row>
    <row r="15" spans="1:10" ht="13.5" thickTop="1">
      <c r="C15" s="495"/>
      <c r="D15" s="145"/>
      <c r="E15" s="486"/>
      <c r="F15" s="486"/>
      <c r="G15" s="486"/>
      <c r="H15" s="486"/>
      <c r="I15" s="486"/>
      <c r="J15" s="496"/>
    </row>
    <row r="16" spans="1:10">
      <c r="A16" s="141" t="s">
        <v>53</v>
      </c>
      <c r="B16" s="141"/>
      <c r="C16" s="495"/>
      <c r="D16" s="497"/>
      <c r="E16" s="486"/>
      <c r="F16" s="486"/>
      <c r="G16" s="486"/>
      <c r="H16" s="486"/>
      <c r="I16" s="486"/>
      <c r="J16" s="496"/>
    </row>
    <row r="17" spans="1:15">
      <c r="C17" s="495"/>
      <c r="D17" s="145"/>
      <c r="E17" s="486"/>
      <c r="F17" s="486"/>
      <c r="G17" s="486"/>
      <c r="H17" s="486"/>
      <c r="I17" s="486"/>
      <c r="J17" s="496"/>
    </row>
    <row r="18" spans="1:15">
      <c r="A18" s="141" t="s">
        <v>54</v>
      </c>
      <c r="B18" s="141"/>
      <c r="C18" s="495"/>
      <c r="D18" s="497"/>
      <c r="E18" s="486"/>
      <c r="F18" s="486"/>
      <c r="G18" s="486"/>
      <c r="H18" s="486"/>
      <c r="I18" s="486"/>
      <c r="J18" s="496"/>
    </row>
    <row r="19" spans="1:15">
      <c r="A19" s="123" t="s">
        <v>55</v>
      </c>
      <c r="C19" s="495"/>
      <c r="D19" s="145"/>
      <c r="E19" s="486">
        <f>+L24</f>
        <v>9743502374.6299992</v>
      </c>
      <c r="F19" s="486"/>
      <c r="G19" s="486">
        <f>+M24</f>
        <v>10412285212.460001</v>
      </c>
      <c r="H19" s="498"/>
      <c r="I19" s="486">
        <v>6929045867.8800001</v>
      </c>
      <c r="J19" s="499">
        <f>+L24</f>
        <v>9743502374.6299992</v>
      </c>
      <c r="K19" s="500"/>
      <c r="L19" s="501"/>
      <c r="M19" s="501"/>
    </row>
    <row r="20" spans="1:15">
      <c r="A20" s="123" t="s">
        <v>56</v>
      </c>
      <c r="C20" s="495"/>
      <c r="D20" s="145"/>
      <c r="E20" s="486">
        <f>1593073839.45+235094873.99</f>
        <v>1828168713.4400001</v>
      </c>
      <c r="F20" s="486"/>
      <c r="G20" s="486">
        <f>+-1896050567.04+6939401.28</f>
        <v>-1889111165.76</v>
      </c>
      <c r="H20" s="498"/>
      <c r="I20" s="486">
        <v>2513461873.1999998</v>
      </c>
      <c r="J20" s="501"/>
      <c r="K20" s="502" t="s">
        <v>55</v>
      </c>
      <c r="L20" s="503">
        <v>2018</v>
      </c>
      <c r="M20" s="503">
        <v>2017</v>
      </c>
    </row>
    <row r="21" spans="1:15">
      <c r="A21" s="123" t="s">
        <v>57</v>
      </c>
      <c r="C21" s="495"/>
      <c r="D21" s="145"/>
      <c r="E21" s="486">
        <v>1334000</v>
      </c>
      <c r="F21" s="486"/>
      <c r="G21" s="486">
        <v>4700000</v>
      </c>
      <c r="H21" s="498"/>
      <c r="I21" s="486">
        <v>-25709000</v>
      </c>
      <c r="J21" s="501"/>
      <c r="K21" s="500" t="s">
        <v>3994</v>
      </c>
      <c r="L21" s="504">
        <v>8012313650.4499998</v>
      </c>
      <c r="M21" s="504">
        <v>8833940904.0400009</v>
      </c>
    </row>
    <row r="22" spans="1:15">
      <c r="A22" s="123" t="s">
        <v>3986</v>
      </c>
      <c r="C22" s="495"/>
      <c r="D22" s="145"/>
      <c r="E22" s="486">
        <v>-4641656628.1999998</v>
      </c>
      <c r="F22" s="486"/>
      <c r="G22" s="486">
        <v>6244964000.4899998</v>
      </c>
      <c r="H22" s="498"/>
      <c r="I22" s="486">
        <v>13982901135.77</v>
      </c>
      <c r="J22" s="501"/>
      <c r="K22" s="500" t="s">
        <v>3995</v>
      </c>
      <c r="L22" s="504">
        <v>122402530.34</v>
      </c>
      <c r="M22" s="504">
        <v>372590544.08999997</v>
      </c>
    </row>
    <row r="23" spans="1:15">
      <c r="A23" s="123" t="s">
        <v>4008</v>
      </c>
      <c r="C23" s="495"/>
      <c r="D23" s="145"/>
      <c r="E23" s="486">
        <f>-G14</f>
        <v>-14258049569.959999</v>
      </c>
      <c r="F23" s="486"/>
      <c r="G23" s="486">
        <v>-3669877968.5999999</v>
      </c>
      <c r="H23" s="498"/>
      <c r="I23" s="486">
        <v>-4274392011.4299998</v>
      </c>
      <c r="K23" s="500" t="s">
        <v>3996</v>
      </c>
      <c r="L23" s="505">
        <v>1608786193.8399999</v>
      </c>
      <c r="M23" s="505">
        <v>1205753764.3299999</v>
      </c>
    </row>
    <row r="24" spans="1:15">
      <c r="A24" s="123" t="s">
        <v>3866</v>
      </c>
      <c r="C24" s="495"/>
      <c r="D24" s="145"/>
      <c r="E24" s="486">
        <v>500983410.25</v>
      </c>
      <c r="F24" s="486"/>
      <c r="G24" s="486">
        <v>0</v>
      </c>
      <c r="H24" s="498"/>
      <c r="I24" s="486">
        <v>0</v>
      </c>
      <c r="J24" s="501"/>
      <c r="K24" s="500"/>
      <c r="L24" s="506">
        <f>SUM(L21:L23)</f>
        <v>9743502374.6299992</v>
      </c>
      <c r="M24" s="506">
        <f>SUM(M21:M23)</f>
        <v>10412285212.460001</v>
      </c>
    </row>
    <row r="25" spans="1:15" s="141" customFormat="1">
      <c r="A25" s="123" t="s">
        <v>3845</v>
      </c>
      <c r="B25" s="123"/>
      <c r="C25" s="495"/>
      <c r="D25" s="145"/>
      <c r="E25" s="486">
        <f>+L36</f>
        <v>-1508100542.1000001</v>
      </c>
      <c r="F25" s="486"/>
      <c r="G25" s="486">
        <v>1649252709.7199998</v>
      </c>
      <c r="H25" s="498"/>
      <c r="I25" s="486">
        <v>-2467154693.3200002</v>
      </c>
      <c r="J25" s="507"/>
      <c r="K25" s="508"/>
      <c r="L25" s="508"/>
      <c r="M25" s="508"/>
    </row>
    <row r="26" spans="1:15" s="141" customFormat="1">
      <c r="A26" s="123" t="s">
        <v>12</v>
      </c>
      <c r="B26" s="123"/>
      <c r="C26" s="495"/>
      <c r="D26" s="145"/>
      <c r="E26" s="486">
        <v>34530540569.690002</v>
      </c>
      <c r="F26" s="486"/>
      <c r="G26" s="486">
        <v>14578794851.24</v>
      </c>
      <c r="H26" s="498"/>
      <c r="I26" s="486">
        <v>10047786044.059999</v>
      </c>
      <c r="J26" s="507"/>
      <c r="K26" s="508"/>
      <c r="L26" s="508"/>
      <c r="M26" s="508"/>
    </row>
    <row r="27" spans="1:15" ht="13.5" thickBot="1">
      <c r="A27" s="141" t="s">
        <v>58</v>
      </c>
      <c r="B27" s="141"/>
      <c r="C27" s="492"/>
      <c r="D27" s="497"/>
      <c r="E27" s="509">
        <f>SUM(E19:E26)</f>
        <v>26196722327.750004</v>
      </c>
      <c r="F27" s="494"/>
      <c r="G27" s="509">
        <f>SUM(G19:G26)</f>
        <v>27331007639.549999</v>
      </c>
      <c r="H27" s="494"/>
      <c r="I27" s="509">
        <f>SUM(I19:I26)</f>
        <v>26705939216.159996</v>
      </c>
      <c r="J27" s="510">
        <f>+L36</f>
        <v>-1508100542.1000001</v>
      </c>
      <c r="K27" s="500"/>
      <c r="L27" s="511"/>
      <c r="M27" s="511"/>
    </row>
    <row r="28" spans="1:15" ht="13.5" thickTop="1">
      <c r="A28" s="141"/>
      <c r="B28" s="141"/>
      <c r="C28" s="492"/>
      <c r="D28" s="497"/>
      <c r="E28" s="494"/>
      <c r="F28" s="494"/>
      <c r="G28" s="494"/>
      <c r="H28" s="512"/>
      <c r="I28" s="494"/>
      <c r="J28" s="501"/>
      <c r="K28" s="513" t="s">
        <v>59</v>
      </c>
      <c r="L28" s="503">
        <v>2018</v>
      </c>
      <c r="M28" s="503">
        <v>2017</v>
      </c>
    </row>
    <row r="29" spans="1:15">
      <c r="A29" s="141" t="s">
        <v>3997</v>
      </c>
      <c r="B29" s="141"/>
      <c r="C29" s="495"/>
      <c r="D29" s="497"/>
      <c r="E29" s="512"/>
      <c r="F29" s="512"/>
      <c r="G29" s="512"/>
      <c r="H29" s="512"/>
      <c r="I29" s="512"/>
      <c r="J29" s="501"/>
      <c r="K29" s="500" t="s">
        <v>4009</v>
      </c>
      <c r="L29" s="538">
        <v>323616495.52999997</v>
      </c>
      <c r="M29" s="514">
        <v>44486518.850000001</v>
      </c>
    </row>
    <row r="30" spans="1:15">
      <c r="A30" s="123" t="s">
        <v>3856</v>
      </c>
      <c r="C30" s="495"/>
      <c r="D30" s="145"/>
      <c r="E30" s="512">
        <v>14277044.220000001</v>
      </c>
      <c r="F30" s="512"/>
      <c r="G30" s="512">
        <v>10006456.039999999</v>
      </c>
      <c r="H30" s="512"/>
      <c r="I30" s="512">
        <v>-121661990.22</v>
      </c>
      <c r="J30" s="501"/>
      <c r="K30" s="500" t="s">
        <v>60</v>
      </c>
      <c r="L30" s="538">
        <v>-235094873.99000001</v>
      </c>
      <c r="M30" s="514">
        <v>-6939401.2800000003</v>
      </c>
      <c r="O30" s="252"/>
    </row>
    <row r="31" spans="1:15">
      <c r="A31" s="123" t="s">
        <v>3853</v>
      </c>
      <c r="C31" s="495"/>
      <c r="D31" s="145"/>
      <c r="E31" s="512">
        <v>-307784190.05000001</v>
      </c>
      <c r="F31" s="512"/>
      <c r="G31" s="512">
        <v>-667834116.90999997</v>
      </c>
      <c r="H31" s="512"/>
      <c r="I31" s="512">
        <v>0</v>
      </c>
      <c r="J31" s="501"/>
      <c r="K31" s="515" t="s">
        <v>3998</v>
      </c>
      <c r="L31" s="538">
        <v>-1593073839.45</v>
      </c>
      <c r="M31" s="514">
        <v>1896050567.04</v>
      </c>
      <c r="O31" s="252"/>
    </row>
    <row r="32" spans="1:15">
      <c r="A32" s="1007" t="s">
        <v>8478</v>
      </c>
      <c r="C32" s="495"/>
      <c r="D32" s="145"/>
      <c r="E32" s="512">
        <v>0</v>
      </c>
      <c r="F32" s="512"/>
      <c r="G32" s="512">
        <v>326488600.87</v>
      </c>
      <c r="H32" s="512"/>
      <c r="I32" s="512">
        <v>-20883115.510000002</v>
      </c>
      <c r="J32" s="501"/>
      <c r="K32" s="515" t="s">
        <v>3999</v>
      </c>
      <c r="L32" s="514">
        <v>-1334000</v>
      </c>
      <c r="M32" s="514">
        <v>-4700000</v>
      </c>
      <c r="O32" s="252"/>
    </row>
    <row r="33" spans="1:14">
      <c r="A33" s="123" t="s">
        <v>3855</v>
      </c>
      <c r="C33" s="495"/>
      <c r="D33" s="145"/>
      <c r="E33" s="512">
        <v>-294867577.16000003</v>
      </c>
      <c r="F33" s="512"/>
      <c r="G33" s="512">
        <v>-335112586.81</v>
      </c>
      <c r="H33" s="512"/>
      <c r="I33" s="512">
        <v>303393433.13999999</v>
      </c>
      <c r="J33" s="516"/>
      <c r="K33" s="500" t="s">
        <v>4000</v>
      </c>
      <c r="L33" s="514">
        <v>-7122024.1900000004</v>
      </c>
      <c r="M33" s="514">
        <v>-9235008.8900000006</v>
      </c>
    </row>
    <row r="34" spans="1:14">
      <c r="A34" s="123" t="s">
        <v>9</v>
      </c>
      <c r="C34" s="495"/>
      <c r="D34" s="145"/>
      <c r="E34" s="512">
        <v>352368563.81</v>
      </c>
      <c r="F34" s="512"/>
      <c r="G34" s="512">
        <v>418584807.18000001</v>
      </c>
      <c r="H34" s="486"/>
      <c r="I34" s="512">
        <v>417503137.33999997</v>
      </c>
      <c r="J34" s="516"/>
      <c r="K34" s="500" t="s">
        <v>61</v>
      </c>
      <c r="L34" s="514">
        <v>4907700</v>
      </c>
      <c r="M34" s="514">
        <v>6568870</v>
      </c>
    </row>
    <row r="35" spans="1:14">
      <c r="A35" s="123" t="s">
        <v>10</v>
      </c>
      <c r="C35" s="495"/>
      <c r="D35" s="145"/>
      <c r="E35" s="486">
        <v>-201240936.09</v>
      </c>
      <c r="F35" s="486"/>
      <c r="G35" s="486">
        <v>-126974959.53</v>
      </c>
      <c r="H35" s="486"/>
      <c r="I35" s="486">
        <v>-12760879.380000001</v>
      </c>
      <c r="J35" s="516"/>
      <c r="K35" s="500" t="s">
        <v>62</v>
      </c>
      <c r="L35" s="517">
        <v>0</v>
      </c>
      <c r="M35" s="517">
        <v>-276978836</v>
      </c>
    </row>
    <row r="36" spans="1:14">
      <c r="A36" s="123" t="s">
        <v>4010</v>
      </c>
      <c r="C36" s="495"/>
      <c r="D36" s="145"/>
      <c r="E36" s="486">
        <v>-291490748.25999999</v>
      </c>
      <c r="F36" s="486"/>
      <c r="G36" s="486">
        <v>-37779849.350000001</v>
      </c>
      <c r="H36" s="486"/>
      <c r="I36" s="486">
        <v>1097418.75</v>
      </c>
      <c r="J36" s="516"/>
      <c r="K36" s="518" t="s">
        <v>64</v>
      </c>
      <c r="L36" s="519">
        <f>SUM(L29:L35)</f>
        <v>-1508100542.1000001</v>
      </c>
      <c r="M36" s="519">
        <f>SUM(M29:M35)</f>
        <v>1649252709.7199998</v>
      </c>
    </row>
    <row r="37" spans="1:14">
      <c r="A37" s="123" t="s">
        <v>3141</v>
      </c>
      <c r="C37" s="495"/>
      <c r="D37" s="145"/>
      <c r="E37" s="486">
        <v>-323616495.52999997</v>
      </c>
      <c r="F37" s="486"/>
      <c r="G37" s="486">
        <v>-44486518.850000001</v>
      </c>
      <c r="H37" s="498"/>
      <c r="I37" s="486">
        <v>-43166399.060000002</v>
      </c>
      <c r="J37" s="520"/>
      <c r="K37" s="500"/>
      <c r="L37" s="500"/>
      <c r="M37" s="500"/>
      <c r="N37" s="141"/>
    </row>
    <row r="38" spans="1:14" s="141" customFormat="1">
      <c r="A38" s="123" t="s">
        <v>63</v>
      </c>
      <c r="B38" s="123"/>
      <c r="C38" s="495"/>
      <c r="D38" s="145"/>
      <c r="E38" s="486">
        <f>+-155249932.67+97952280.36</f>
        <v>-57297652.309999987</v>
      </c>
      <c r="F38" s="486"/>
      <c r="G38" s="486">
        <v>1290940691.95</v>
      </c>
      <c r="H38" s="486"/>
      <c r="I38" s="486">
        <v>-1020005952.54</v>
      </c>
      <c r="J38" s="516"/>
      <c r="K38" s="508"/>
      <c r="L38" s="508"/>
      <c r="M38" s="508"/>
      <c r="N38" s="123"/>
    </row>
    <row r="39" spans="1:14">
      <c r="A39" s="123" t="s">
        <v>65</v>
      </c>
      <c r="C39" s="495"/>
      <c r="D39" s="145"/>
      <c r="E39" s="486">
        <v>350818745.25999999</v>
      </c>
      <c r="F39" s="486"/>
      <c r="G39" s="486">
        <v>490627879.01999998</v>
      </c>
      <c r="H39" s="494"/>
      <c r="I39" s="486">
        <v>172347060.38</v>
      </c>
      <c r="J39" s="521">
        <f>+L46</f>
        <v>-74070673400.670013</v>
      </c>
      <c r="K39" s="500"/>
      <c r="L39" s="500"/>
      <c r="M39" s="500"/>
    </row>
    <row r="40" spans="1:14" ht="13.5" thickBot="1">
      <c r="A40" s="141" t="s">
        <v>4001</v>
      </c>
      <c r="B40" s="141"/>
      <c r="C40" s="492"/>
      <c r="D40" s="497"/>
      <c r="E40" s="509">
        <f>SUM(E30:E39)</f>
        <v>-758833246.1099999</v>
      </c>
      <c r="F40" s="494"/>
      <c r="G40" s="509">
        <f>SUM(G30:G39)</f>
        <v>1324460403.6100001</v>
      </c>
      <c r="H40" s="141"/>
      <c r="I40" s="509">
        <f>SUM(I30:I39)</f>
        <v>-324137287.09999996</v>
      </c>
      <c r="J40" s="516"/>
      <c r="K40" s="522" t="s">
        <v>66</v>
      </c>
      <c r="L40" s="503">
        <v>2018</v>
      </c>
      <c r="M40" s="503">
        <v>2017</v>
      </c>
    </row>
    <row r="41" spans="1:14" ht="13.5" thickTop="1">
      <c r="A41" s="141"/>
      <c r="B41" s="141"/>
      <c r="C41" s="141"/>
      <c r="D41" s="141"/>
      <c r="E41" s="360"/>
      <c r="F41" s="360"/>
      <c r="G41" s="360"/>
      <c r="H41" s="494"/>
      <c r="I41" s="360"/>
      <c r="K41" s="500" t="s">
        <v>67</v>
      </c>
      <c r="L41" s="514">
        <v>-15434248838.09</v>
      </c>
      <c r="M41" s="514">
        <v>-11593323106.549999</v>
      </c>
    </row>
    <row r="42" spans="1:14" ht="13.5" thickBot="1">
      <c r="A42" s="141" t="s">
        <v>4002</v>
      </c>
      <c r="B42" s="141"/>
      <c r="C42" s="479"/>
      <c r="D42" s="497"/>
      <c r="E42" s="509">
        <f>+E14+E27+E40</f>
        <v>33233477631.820004</v>
      </c>
      <c r="F42" s="494"/>
      <c r="G42" s="509">
        <f>+G14+G27+G40</f>
        <v>42913517613.119995</v>
      </c>
      <c r="H42" s="486"/>
      <c r="I42" s="509">
        <f>+I14+I27+I40</f>
        <v>30051679897.659996</v>
      </c>
      <c r="J42" s="501"/>
      <c r="K42" s="500" t="s">
        <v>69</v>
      </c>
      <c r="L42" s="514">
        <v>-215647592.44999999</v>
      </c>
      <c r="M42" s="514">
        <v>-199104587.75</v>
      </c>
    </row>
    <row r="43" spans="1:14" ht="13.5" thickTop="1">
      <c r="D43" s="145"/>
      <c r="E43" s="486"/>
      <c r="F43" s="486"/>
      <c r="G43" s="486"/>
      <c r="H43" s="486"/>
      <c r="I43" s="486"/>
      <c r="K43" s="500" t="s">
        <v>70</v>
      </c>
      <c r="L43" s="514">
        <v>-50252148771.050003</v>
      </c>
      <c r="M43" s="514">
        <v>-9442902559.3899994</v>
      </c>
    </row>
    <row r="44" spans="1:14">
      <c r="A44" s="141" t="s">
        <v>68</v>
      </c>
      <c r="B44" s="141"/>
      <c r="C44" s="485"/>
      <c r="D44" s="497"/>
      <c r="E44" s="486"/>
      <c r="F44" s="486"/>
      <c r="G44" s="486"/>
      <c r="H44" s="486"/>
      <c r="I44" s="486"/>
      <c r="J44" s="508"/>
      <c r="K44" s="500" t="s">
        <v>72</v>
      </c>
      <c r="L44" s="514">
        <v>-377730676.73000002</v>
      </c>
      <c r="M44" s="514">
        <v>2511796.75</v>
      </c>
      <c r="N44" s="141"/>
    </row>
    <row r="45" spans="1:14" s="141" customFormat="1">
      <c r="C45" s="485"/>
      <c r="D45" s="497"/>
      <c r="E45" s="486"/>
      <c r="F45" s="486"/>
      <c r="G45" s="486"/>
      <c r="H45" s="486"/>
      <c r="I45" s="486"/>
      <c r="J45" s="508"/>
      <c r="K45" s="500" t="s">
        <v>74</v>
      </c>
      <c r="L45" s="517">
        <v>-7790897522.3500004</v>
      </c>
      <c r="M45" s="517">
        <v>-6271064824</v>
      </c>
    </row>
    <row r="46" spans="1:14" s="141" customFormat="1">
      <c r="A46" s="123" t="s">
        <v>71</v>
      </c>
      <c r="B46" s="123"/>
      <c r="C46" s="495"/>
      <c r="D46" s="145"/>
      <c r="E46" s="486">
        <f>+J39</f>
        <v>-74070673400.670013</v>
      </c>
      <c r="F46" s="486"/>
      <c r="G46" s="486">
        <f>+M46</f>
        <v>-27503883280.939999</v>
      </c>
      <c r="H46" s="486"/>
      <c r="I46" s="486">
        <v>-16679381586.57</v>
      </c>
      <c r="J46" s="508"/>
      <c r="K46" s="508"/>
      <c r="L46" s="506">
        <f>SUM(L41:L45)</f>
        <v>-74070673400.670013</v>
      </c>
      <c r="M46" s="506">
        <f>SUM(M41:M45)</f>
        <v>-27503883280.939999</v>
      </c>
    </row>
    <row r="47" spans="1:14" s="141" customFormat="1">
      <c r="A47" s="123" t="s">
        <v>3852</v>
      </c>
      <c r="B47" s="123"/>
      <c r="C47" s="495"/>
      <c r="D47" s="145"/>
      <c r="E47" s="486">
        <v>27344890314.209999</v>
      </c>
      <c r="F47" s="486"/>
      <c r="G47" s="486">
        <v>-24689304381.41</v>
      </c>
      <c r="H47" s="494"/>
      <c r="I47" s="486">
        <v>-57325152197.18</v>
      </c>
      <c r="J47" s="523">
        <f>+L53</f>
        <v>-90237542.969999999</v>
      </c>
      <c r="K47" s="508"/>
      <c r="L47" s="508"/>
      <c r="M47" s="508"/>
    </row>
    <row r="48" spans="1:14" s="141" customFormat="1">
      <c r="A48" s="123" t="s">
        <v>3854</v>
      </c>
      <c r="B48" s="123"/>
      <c r="C48" s="495"/>
      <c r="D48" s="145"/>
      <c r="E48" s="486">
        <v>7326428099</v>
      </c>
      <c r="F48" s="486"/>
      <c r="G48" s="486">
        <v>-9413734595.3799992</v>
      </c>
      <c r="H48" s="494"/>
      <c r="I48" s="486">
        <v>0</v>
      </c>
      <c r="J48" s="508"/>
      <c r="K48" s="524" t="s">
        <v>6</v>
      </c>
      <c r="L48" s="503">
        <v>2018</v>
      </c>
      <c r="M48" s="503">
        <v>2017</v>
      </c>
    </row>
    <row r="49" spans="1:14" s="141" customFormat="1">
      <c r="A49" s="123" t="s">
        <v>73</v>
      </c>
      <c r="B49" s="123"/>
      <c r="C49" s="485"/>
      <c r="D49" s="145"/>
      <c r="E49" s="486">
        <v>-4907700</v>
      </c>
      <c r="F49" s="486"/>
      <c r="G49" s="486">
        <v>-6568870</v>
      </c>
      <c r="H49" s="494"/>
      <c r="I49" s="486">
        <v>-6587490</v>
      </c>
      <c r="J49" s="508"/>
      <c r="K49" s="500" t="s">
        <v>77</v>
      </c>
      <c r="L49" s="514">
        <v>-19027688.600000001</v>
      </c>
      <c r="M49" s="514">
        <v>-3012106</v>
      </c>
    </row>
    <row r="50" spans="1:14" s="141" customFormat="1">
      <c r="A50" s="123" t="s">
        <v>6</v>
      </c>
      <c r="B50" s="123"/>
      <c r="C50" s="485"/>
      <c r="D50" s="145"/>
      <c r="E50" s="486">
        <f>+L53</f>
        <v>-90237542.969999999</v>
      </c>
      <c r="F50" s="486"/>
      <c r="G50" s="486">
        <f>+M53</f>
        <v>52093642.609999999</v>
      </c>
      <c r="H50" s="486"/>
      <c r="I50" s="486">
        <v>10041705.1</v>
      </c>
      <c r="J50" s="500"/>
      <c r="K50" s="500" t="s">
        <v>78</v>
      </c>
      <c r="L50" s="514">
        <v>-267150499.59</v>
      </c>
      <c r="M50" s="514">
        <v>-20639524.850000001</v>
      </c>
      <c r="N50" s="123"/>
    </row>
    <row r="51" spans="1:14" ht="13.5" thickBot="1">
      <c r="A51" s="141" t="s">
        <v>75</v>
      </c>
      <c r="B51" s="141"/>
      <c r="C51" s="479"/>
      <c r="D51" s="497"/>
      <c r="E51" s="509">
        <f>SUM(E46:E50)</f>
        <v>-39494500230.430016</v>
      </c>
      <c r="F51" s="494"/>
      <c r="G51" s="509">
        <f>SUM(G46:G50)</f>
        <v>-61561397485.119995</v>
      </c>
      <c r="H51" s="494"/>
      <c r="I51" s="509">
        <f>SUM(I46:I50)</f>
        <v>-74001079568.649994</v>
      </c>
      <c r="J51" s="525"/>
      <c r="K51" s="500" t="s">
        <v>79</v>
      </c>
      <c r="L51" s="514">
        <v>175174893.81999999</v>
      </c>
      <c r="M51" s="514">
        <v>86557878.159999996</v>
      </c>
      <c r="N51" s="141"/>
    </row>
    <row r="52" spans="1:14" s="141" customFormat="1" ht="13.5" thickTop="1">
      <c r="C52" s="479"/>
      <c r="D52" s="497"/>
      <c r="E52" s="494"/>
      <c r="F52" s="494"/>
      <c r="G52" s="494"/>
      <c r="H52" s="494"/>
      <c r="I52" s="494"/>
      <c r="J52" s="500"/>
      <c r="K52" s="500" t="s">
        <v>4003</v>
      </c>
      <c r="L52" s="517">
        <v>20765751.399999999</v>
      </c>
      <c r="M52" s="517">
        <v>-10812604.699999999</v>
      </c>
      <c r="N52" s="123"/>
    </row>
    <row r="53" spans="1:14">
      <c r="A53" s="141" t="s">
        <v>76</v>
      </c>
      <c r="B53" s="141"/>
      <c r="C53" s="479"/>
      <c r="D53" s="497"/>
      <c r="E53" s="494"/>
      <c r="F53" s="494"/>
      <c r="G53" s="494"/>
      <c r="H53" s="486"/>
      <c r="I53" s="494"/>
      <c r="J53" s="508"/>
      <c r="K53" s="500"/>
      <c r="L53" s="506">
        <f>SUM(L49:L52)</f>
        <v>-90237542.969999999</v>
      </c>
      <c r="M53" s="506">
        <f>SUM(M49:M52)</f>
        <v>52093642.609999999</v>
      </c>
      <c r="N53" s="141"/>
    </row>
    <row r="54" spans="1:14" s="141" customFormat="1">
      <c r="C54" s="479"/>
      <c r="D54" s="497"/>
      <c r="E54" s="494"/>
      <c r="F54" s="494"/>
      <c r="G54" s="494"/>
      <c r="H54" s="494"/>
      <c r="I54" s="494"/>
      <c r="J54" s="526">
        <f>+L60</f>
        <v>27738470222.489998</v>
      </c>
      <c r="K54" s="506"/>
      <c r="L54" s="506"/>
      <c r="M54" s="506"/>
      <c r="N54" s="123"/>
    </row>
    <row r="55" spans="1:14">
      <c r="A55" s="1007" t="s">
        <v>8725</v>
      </c>
      <c r="B55" s="141"/>
      <c r="C55" s="479"/>
      <c r="D55" s="497"/>
      <c r="E55" s="540">
        <v>49161211857.809998</v>
      </c>
      <c r="F55" s="494"/>
      <c r="G55" s="486">
        <v>3514783601.9400001</v>
      </c>
      <c r="H55" s="486"/>
      <c r="I55" s="540"/>
      <c r="K55" s="527" t="s">
        <v>4004</v>
      </c>
      <c r="L55" s="503">
        <v>2018</v>
      </c>
      <c r="M55" s="503">
        <v>2017</v>
      </c>
      <c r="N55" s="503">
        <v>2016</v>
      </c>
    </row>
    <row r="56" spans="1:14" s="141" customFormat="1">
      <c r="A56" s="1007" t="s">
        <v>8726</v>
      </c>
      <c r="B56" s="123"/>
      <c r="C56" s="485"/>
      <c r="D56" s="145"/>
      <c r="E56" s="486">
        <v>-19286768812.669998</v>
      </c>
      <c r="F56" s="486"/>
      <c r="G56" s="486">
        <v>-400064621.02999997</v>
      </c>
      <c r="H56" s="494"/>
      <c r="I56" s="486"/>
      <c r="J56" s="528"/>
      <c r="K56" s="500" t="s">
        <v>81</v>
      </c>
      <c r="L56" s="529">
        <v>1428231643.6900001</v>
      </c>
      <c r="M56" s="529">
        <v>1337189712.21</v>
      </c>
      <c r="N56" s="529">
        <v>1385953277</v>
      </c>
    </row>
    <row r="57" spans="1:14" s="144" customFormat="1" ht="13.5" thickBot="1">
      <c r="A57" s="141" t="s">
        <v>80</v>
      </c>
      <c r="B57" s="141"/>
      <c r="C57" s="479"/>
      <c r="D57" s="497"/>
      <c r="E57" s="509">
        <f>+E55+E56</f>
        <v>29874443045.139999</v>
      </c>
      <c r="F57" s="494"/>
      <c r="G57" s="509">
        <f>+G55+G56</f>
        <v>3114718980.9099998</v>
      </c>
      <c r="H57" s="486"/>
      <c r="I57" s="509">
        <v>-345433474.47000003</v>
      </c>
      <c r="J57" s="530"/>
      <c r="K57" s="500" t="s">
        <v>82</v>
      </c>
      <c r="L57" s="529">
        <v>26310238578.799999</v>
      </c>
      <c r="M57" s="529">
        <v>2787860063.75</v>
      </c>
      <c r="N57" s="529">
        <v>18272257390.049999</v>
      </c>
    </row>
    <row r="58" spans="1:14" s="144" customFormat="1" ht="13.5" thickTop="1">
      <c r="A58" s="141"/>
      <c r="B58" s="141"/>
      <c r="C58" s="479"/>
      <c r="D58" s="497"/>
      <c r="E58" s="494"/>
      <c r="F58" s="494"/>
      <c r="G58" s="494"/>
      <c r="H58" s="494"/>
      <c r="I58" s="494"/>
      <c r="J58" s="530"/>
      <c r="K58" s="532" t="s">
        <v>4006</v>
      </c>
      <c r="L58" s="533">
        <v>0</v>
      </c>
      <c r="M58" s="533">
        <v>0</v>
      </c>
      <c r="N58" s="533">
        <v>0</v>
      </c>
    </row>
    <row r="59" spans="1:14" s="144" customFormat="1">
      <c r="A59" s="123"/>
      <c r="B59" s="123"/>
      <c r="C59" s="485"/>
      <c r="D59" s="145"/>
      <c r="E59" s="486"/>
      <c r="F59" s="486"/>
      <c r="G59" s="486"/>
      <c r="H59" s="531"/>
      <c r="I59" s="486"/>
      <c r="J59" s="530"/>
      <c r="K59" s="532" t="s">
        <v>4007</v>
      </c>
      <c r="L59" s="533">
        <v>0</v>
      </c>
      <c r="M59" s="533">
        <v>0</v>
      </c>
      <c r="N59" s="533">
        <v>0</v>
      </c>
    </row>
    <row r="60" spans="1:14" s="144" customFormat="1">
      <c r="A60" s="141" t="s">
        <v>4005</v>
      </c>
      <c r="B60" s="141"/>
      <c r="C60" s="479"/>
      <c r="D60" s="497"/>
      <c r="E60" s="494">
        <f>+E42+E51+E57</f>
        <v>23613420446.529987</v>
      </c>
      <c r="F60" s="494"/>
      <c r="G60" s="494">
        <f>+G42+G51+G57</f>
        <v>-15533160891.09</v>
      </c>
      <c r="H60" s="531"/>
      <c r="I60" s="494">
        <f>+I42+I51+I57</f>
        <v>-44294833145.459999</v>
      </c>
      <c r="J60" s="530"/>
      <c r="K60" s="528"/>
      <c r="L60" s="534">
        <f>SUM(L56:L59)</f>
        <v>27738470222.489998</v>
      </c>
      <c r="M60" s="534">
        <f>SUM(M56:M59)</f>
        <v>4125049775.96</v>
      </c>
      <c r="N60" s="534">
        <f>SUM(N56:N59)</f>
        <v>19658210667.049999</v>
      </c>
    </row>
    <row r="61" spans="1:14" s="144" customFormat="1">
      <c r="A61" s="123"/>
      <c r="B61" s="123"/>
      <c r="C61" s="485"/>
      <c r="D61" s="145"/>
      <c r="E61" s="486"/>
      <c r="F61" s="486"/>
      <c r="G61" s="486"/>
      <c r="I61" s="486"/>
      <c r="J61" s="1126"/>
      <c r="K61" s="528"/>
      <c r="L61" s="528"/>
      <c r="M61" s="528"/>
    </row>
    <row r="62" spans="1:14" s="144" customFormat="1">
      <c r="A62" s="141" t="s">
        <v>4121</v>
      </c>
      <c r="B62" s="141"/>
      <c r="C62" s="479"/>
      <c r="D62" s="497"/>
      <c r="E62" s="494">
        <f>+M60</f>
        <v>4125049775.96</v>
      </c>
      <c r="F62" s="494"/>
      <c r="G62" s="494">
        <f>+N60</f>
        <v>19658210667.049999</v>
      </c>
      <c r="I62" s="494">
        <v>63953043812.510002</v>
      </c>
      <c r="J62" s="500"/>
      <c r="K62" s="528"/>
      <c r="L62" s="535">
        <f>+E64</f>
        <v>27738470222.489986</v>
      </c>
      <c r="M62" s="535">
        <f>+G64</f>
        <v>4125049775.9599991</v>
      </c>
      <c r="N62" s="475">
        <f>+I64</f>
        <v>19658210667.050003</v>
      </c>
    </row>
    <row r="63" spans="1:14" s="144" customFormat="1">
      <c r="A63" s="123"/>
      <c r="B63" s="123"/>
      <c r="C63" s="485"/>
      <c r="D63" s="145"/>
      <c r="E63" s="486"/>
      <c r="F63" s="486"/>
      <c r="G63" s="486"/>
      <c r="I63" s="486"/>
      <c r="J63" s="500"/>
      <c r="K63" s="500"/>
      <c r="L63" s="536">
        <f>+L60-L62</f>
        <v>0</v>
      </c>
      <c r="M63" s="536">
        <f>+M60-M62</f>
        <v>0</v>
      </c>
      <c r="N63" s="475">
        <f>+N60-N62</f>
        <v>0</v>
      </c>
    </row>
    <row r="64" spans="1:14" s="144" customFormat="1" ht="13.5" thickBot="1">
      <c r="A64" s="141" t="s">
        <v>4122</v>
      </c>
      <c r="B64" s="141"/>
      <c r="C64" s="479"/>
      <c r="D64" s="497"/>
      <c r="E64" s="509">
        <f>+E60+E62</f>
        <v>27738470222.489986</v>
      </c>
      <c r="F64" s="494"/>
      <c r="G64" s="509">
        <f>+G60+G62</f>
        <v>4125049775.9599991</v>
      </c>
      <c r="I64" s="509">
        <f>+I60+I62</f>
        <v>19658210667.050003</v>
      </c>
      <c r="J64" s="500"/>
      <c r="K64" s="500"/>
      <c r="L64" s="536"/>
      <c r="M64" s="536"/>
      <c r="N64" s="123"/>
    </row>
    <row r="65" spans="1:14" ht="13.5" thickTop="1">
      <c r="A65" s="139"/>
      <c r="B65" s="139"/>
      <c r="C65" s="485"/>
      <c r="D65" s="139"/>
      <c r="E65" s="486"/>
      <c r="F65" s="486"/>
      <c r="G65" s="486"/>
      <c r="H65" s="531"/>
      <c r="I65" s="531"/>
      <c r="K65" s="500"/>
      <c r="L65" s="536"/>
      <c r="M65" s="536"/>
    </row>
    <row r="66" spans="1:14">
      <c r="A66" s="144"/>
      <c r="B66" s="144"/>
      <c r="C66" s="485"/>
      <c r="E66" s="486"/>
      <c r="F66" s="486"/>
      <c r="G66" s="486"/>
      <c r="H66" s="531"/>
      <c r="I66" s="531"/>
      <c r="L66" s="252"/>
      <c r="M66" s="252"/>
    </row>
    <row r="67" spans="1:14">
      <c r="A67" s="144"/>
      <c r="B67" s="144"/>
      <c r="C67" s="485"/>
      <c r="E67" s="486"/>
      <c r="F67" s="144"/>
      <c r="G67" s="145"/>
      <c r="H67" s="531"/>
      <c r="I67" s="531"/>
      <c r="L67" s="252"/>
      <c r="M67" s="252"/>
    </row>
    <row r="68" spans="1:14">
      <c r="A68" s="144"/>
      <c r="B68" s="144"/>
      <c r="C68" s="485"/>
      <c r="E68" s="486"/>
      <c r="F68" s="144"/>
      <c r="G68" s="145"/>
      <c r="H68" s="531"/>
      <c r="I68" s="531"/>
    </row>
    <row r="69" spans="1:14">
      <c r="A69" s="144"/>
      <c r="B69" s="144"/>
      <c r="C69" s="485"/>
      <c r="E69" s="486"/>
      <c r="F69" s="144"/>
      <c r="G69" s="145"/>
      <c r="H69" s="531"/>
      <c r="I69" s="531"/>
    </row>
    <row r="70" spans="1:14">
      <c r="A70" s="144"/>
      <c r="B70" s="144"/>
      <c r="C70" s="485"/>
      <c r="E70" s="144"/>
      <c r="F70" s="144"/>
      <c r="G70" s="145"/>
      <c r="H70" s="531"/>
      <c r="I70" s="531"/>
    </row>
    <row r="71" spans="1:14">
      <c r="A71" s="139"/>
      <c r="B71" s="139"/>
      <c r="C71" s="485"/>
      <c r="D71" s="139"/>
      <c r="E71" s="531"/>
      <c r="F71" s="531"/>
      <c r="G71" s="486"/>
      <c r="H71" s="531"/>
      <c r="I71" s="531"/>
    </row>
    <row r="72" spans="1:14">
      <c r="A72" s="144"/>
      <c r="B72" s="144"/>
      <c r="C72" s="485"/>
      <c r="E72" s="531"/>
      <c r="F72" s="531"/>
      <c r="G72" s="486"/>
      <c r="H72" s="531"/>
      <c r="I72" s="531"/>
    </row>
    <row r="73" spans="1:14">
      <c r="A73" s="141"/>
      <c r="B73" s="141"/>
      <c r="C73" s="485"/>
      <c r="D73" s="139"/>
      <c r="E73" s="531"/>
      <c r="F73" s="531"/>
      <c r="G73" s="486"/>
      <c r="H73" s="531"/>
      <c r="I73" s="531"/>
    </row>
    <row r="74" spans="1:14">
      <c r="C74" s="485"/>
      <c r="E74" s="531"/>
      <c r="F74" s="531"/>
      <c r="G74" s="486"/>
      <c r="H74" s="531"/>
      <c r="I74" s="531"/>
    </row>
    <row r="75" spans="1:14">
      <c r="C75" s="485"/>
      <c r="E75" s="531"/>
      <c r="F75" s="531"/>
      <c r="G75" s="531"/>
      <c r="H75" s="531"/>
      <c r="I75" s="531"/>
    </row>
    <row r="76" spans="1:14">
      <c r="C76" s="485"/>
      <c r="E76" s="531"/>
      <c r="F76" s="531"/>
      <c r="G76" s="531"/>
      <c r="H76" s="531"/>
      <c r="I76" s="531"/>
      <c r="J76" s="145"/>
      <c r="N76" s="145"/>
    </row>
    <row r="77" spans="1:14" s="145" customFormat="1">
      <c r="A77" s="123"/>
      <c r="B77" s="123"/>
      <c r="C77" s="478"/>
      <c r="D77" s="144"/>
      <c r="E77" s="531"/>
      <c r="F77" s="531"/>
      <c r="G77" s="531"/>
      <c r="H77" s="531"/>
      <c r="I77" s="531"/>
      <c r="K77" s="123"/>
    </row>
    <row r="78" spans="1:14" s="145" customFormat="1">
      <c r="A78" s="123"/>
      <c r="B78" s="123"/>
      <c r="C78" s="485"/>
      <c r="D78" s="144"/>
      <c r="E78" s="531"/>
      <c r="F78" s="531"/>
      <c r="G78" s="531"/>
      <c r="H78" s="531"/>
      <c r="I78" s="531"/>
    </row>
    <row r="79" spans="1:14" s="145" customFormat="1">
      <c r="A79" s="123"/>
      <c r="B79" s="123"/>
      <c r="C79" s="478"/>
      <c r="D79" s="144"/>
      <c r="E79" s="531"/>
      <c r="F79" s="531"/>
      <c r="G79" s="531"/>
      <c r="H79" s="486"/>
      <c r="I79" s="486"/>
    </row>
    <row r="80" spans="1:14" s="145" customFormat="1">
      <c r="A80" s="123"/>
      <c r="B80" s="123"/>
      <c r="C80" s="478"/>
      <c r="D80" s="144"/>
      <c r="E80" s="531"/>
      <c r="F80" s="531"/>
      <c r="G80" s="531"/>
      <c r="H80" s="486"/>
      <c r="I80" s="486"/>
    </row>
    <row r="81" spans="1:14" s="145" customFormat="1">
      <c r="A81" s="123"/>
      <c r="B81" s="123"/>
      <c r="C81" s="478"/>
      <c r="D81" s="144"/>
      <c r="E81" s="531"/>
      <c r="F81" s="531"/>
      <c r="G81" s="531"/>
      <c r="H81" s="486"/>
      <c r="I81" s="486"/>
    </row>
    <row r="82" spans="1:14" s="145" customFormat="1">
      <c r="A82" s="123"/>
      <c r="B82" s="123"/>
      <c r="C82" s="478"/>
      <c r="D82" s="144"/>
      <c r="E82" s="531"/>
      <c r="F82" s="531"/>
      <c r="G82" s="531"/>
      <c r="H82" s="486"/>
      <c r="I82" s="486"/>
    </row>
    <row r="83" spans="1:14" s="145" customFormat="1">
      <c r="A83" s="123"/>
      <c r="B83" s="123"/>
      <c r="C83" s="485"/>
      <c r="D83" s="144"/>
      <c r="E83" s="531"/>
      <c r="F83" s="531"/>
      <c r="G83" s="531"/>
      <c r="H83" s="537"/>
      <c r="I83" s="537"/>
    </row>
    <row r="84" spans="1:14" s="145" customFormat="1">
      <c r="A84" s="123"/>
      <c r="B84" s="123"/>
      <c r="C84" s="485"/>
      <c r="D84" s="144"/>
      <c r="E84" s="531"/>
      <c r="F84" s="531"/>
      <c r="G84" s="531"/>
      <c r="H84" s="486"/>
      <c r="I84" s="486"/>
      <c r="J84" s="123"/>
      <c r="N84" s="123"/>
    </row>
    <row r="85" spans="1:14">
      <c r="A85" s="145"/>
      <c r="B85" s="145"/>
      <c r="C85" s="495"/>
      <c r="D85" s="145"/>
      <c r="E85" s="486"/>
      <c r="F85" s="486"/>
      <c r="G85" s="486"/>
      <c r="H85" s="486"/>
      <c r="I85" s="486"/>
      <c r="K85" s="145"/>
    </row>
    <row r="86" spans="1:14">
      <c r="A86" s="145"/>
      <c r="B86" s="145"/>
      <c r="C86" s="495"/>
      <c r="D86" s="145"/>
      <c r="E86" s="486"/>
      <c r="F86" s="486"/>
      <c r="G86" s="486"/>
      <c r="H86" s="486"/>
      <c r="I86" s="486"/>
    </row>
    <row r="87" spans="1:14">
      <c r="A87" s="145"/>
      <c r="B87" s="145"/>
      <c r="C87" s="495"/>
      <c r="D87" s="145"/>
      <c r="E87" s="486"/>
      <c r="F87" s="486"/>
      <c r="G87" s="486"/>
    </row>
    <row r="88" spans="1:14">
      <c r="A88" s="145"/>
      <c r="B88" s="145"/>
      <c r="C88" s="495"/>
      <c r="D88" s="145"/>
      <c r="E88" s="486"/>
      <c r="F88" s="486"/>
      <c r="G88" s="486"/>
    </row>
    <row r="89" spans="1:14">
      <c r="A89" s="145"/>
      <c r="B89" s="145"/>
      <c r="C89" s="495"/>
      <c r="D89" s="145"/>
      <c r="E89" s="537"/>
      <c r="F89" s="537"/>
      <c r="G89" s="537"/>
    </row>
    <row r="90" spans="1:14">
      <c r="A90" s="497"/>
      <c r="B90" s="497"/>
      <c r="C90" s="495"/>
      <c r="D90" s="497"/>
      <c r="E90" s="486"/>
      <c r="F90" s="486"/>
      <c r="G90" s="486"/>
    </row>
    <row r="91" spans="1:14">
      <c r="A91" s="145"/>
      <c r="B91" s="145"/>
      <c r="C91" s="495"/>
      <c r="D91" s="145"/>
      <c r="E91" s="486"/>
      <c r="F91" s="486"/>
      <c r="G91" s="486"/>
    </row>
    <row r="92" spans="1:14">
      <c r="A92" s="497"/>
      <c r="B92" s="497"/>
      <c r="C92" s="495"/>
      <c r="D92" s="497"/>
      <c r="E92" s="486"/>
      <c r="F92" s="486"/>
      <c r="G92" s="486"/>
    </row>
    <row r="93" spans="1:14">
      <c r="A93" s="141"/>
      <c r="B93" s="141"/>
      <c r="D93" s="139"/>
    </row>
  </sheetData>
  <mergeCells count="6">
    <mergeCell ref="A7:G7"/>
    <mergeCell ref="A1:G1"/>
    <mergeCell ref="A2:G2"/>
    <mergeCell ref="A3:G3"/>
    <mergeCell ref="A5:G5"/>
    <mergeCell ref="A6:G6"/>
  </mergeCells>
  <pageMargins left="0.82677165354330717" right="0.78740157480314965" top="0.59055118110236227" bottom="0.55118110236220474" header="0.51181102362204722" footer="0.35433070866141736"/>
  <pageSetup scale="80" firstPageNumber="0" orientation="portrait" r:id="rId1"/>
  <headerFooter>
    <oddFooter>&amp;C&amp;P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R27" sqref="R27"/>
    </sheetView>
  </sheetViews>
  <sheetFormatPr baseColWidth="10" defaultColWidth="9.140625" defaultRowHeight="12.75"/>
  <cols>
    <col min="1" max="1025" width="10.7109375" customWidth="1"/>
  </cols>
  <sheetData/>
  <printOptions horizontalCentered="1" verticalCentered="1"/>
  <pageMargins left="0.78740157480314965" right="0.78740157480314965" top="0.98425196850393704" bottom="0.98425196850393704" header="0.51181102362204722" footer="0.51181102362204722"/>
  <pageSetup scale="80" firstPageNumber="0"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44"/>
  <sheetViews>
    <sheetView topLeftCell="A29" zoomScaleNormal="100" zoomScalePageLayoutView="90" workbookViewId="0">
      <selection activeCell="A43" sqref="A43"/>
    </sheetView>
  </sheetViews>
  <sheetFormatPr baseColWidth="10" defaultRowHeight="15"/>
  <cols>
    <col min="1" max="5" width="11.42578125" style="1123"/>
    <col min="6" max="6" width="2.140625" style="1123" bestFit="1" customWidth="1"/>
    <col min="7" max="7" width="18.5703125" style="1123" bestFit="1" customWidth="1"/>
    <col min="8" max="261" width="11.42578125" style="1123"/>
    <col min="262" max="262" width="2.140625" style="1123" bestFit="1" customWidth="1"/>
    <col min="263" max="263" width="18.5703125" style="1123" bestFit="1" customWidth="1"/>
    <col min="264" max="517" width="11.42578125" style="1123"/>
    <col min="518" max="518" width="2.140625" style="1123" bestFit="1" customWidth="1"/>
    <col min="519" max="519" width="18.5703125" style="1123" bestFit="1" customWidth="1"/>
    <col min="520" max="773" width="11.42578125" style="1123"/>
    <col min="774" max="774" width="2.140625" style="1123" bestFit="1" customWidth="1"/>
    <col min="775" max="775" width="18.5703125" style="1123" bestFit="1" customWidth="1"/>
    <col min="776" max="1029" width="11.42578125" style="1123"/>
    <col min="1030" max="1030" width="2.140625" style="1123" bestFit="1" customWidth="1"/>
    <col min="1031" max="1031" width="18.5703125" style="1123" bestFit="1" customWidth="1"/>
    <col min="1032" max="1285" width="11.42578125" style="1123"/>
    <col min="1286" max="1286" width="2.140625" style="1123" bestFit="1" customWidth="1"/>
    <col min="1287" max="1287" width="18.5703125" style="1123" bestFit="1" customWidth="1"/>
    <col min="1288" max="1541" width="11.42578125" style="1123"/>
    <col min="1542" max="1542" width="2.140625" style="1123" bestFit="1" customWidth="1"/>
    <col min="1543" max="1543" width="18.5703125" style="1123" bestFit="1" customWidth="1"/>
    <col min="1544" max="1797" width="11.42578125" style="1123"/>
    <col min="1798" max="1798" width="2.140625" style="1123" bestFit="1" customWidth="1"/>
    <col min="1799" max="1799" width="18.5703125" style="1123" bestFit="1" customWidth="1"/>
    <col min="1800" max="2053" width="11.42578125" style="1123"/>
    <col min="2054" max="2054" width="2.140625" style="1123" bestFit="1" customWidth="1"/>
    <col min="2055" max="2055" width="18.5703125" style="1123" bestFit="1" customWidth="1"/>
    <col min="2056" max="2309" width="11.42578125" style="1123"/>
    <col min="2310" max="2310" width="2.140625" style="1123" bestFit="1" customWidth="1"/>
    <col min="2311" max="2311" width="18.5703125" style="1123" bestFit="1" customWidth="1"/>
    <col min="2312" max="2565" width="11.42578125" style="1123"/>
    <col min="2566" max="2566" width="2.140625" style="1123" bestFit="1" customWidth="1"/>
    <col min="2567" max="2567" width="18.5703125" style="1123" bestFit="1" customWidth="1"/>
    <col min="2568" max="2821" width="11.42578125" style="1123"/>
    <col min="2822" max="2822" width="2.140625" style="1123" bestFit="1" customWidth="1"/>
    <col min="2823" max="2823" width="18.5703125" style="1123" bestFit="1" customWidth="1"/>
    <col min="2824" max="3077" width="11.42578125" style="1123"/>
    <col min="3078" max="3078" width="2.140625" style="1123" bestFit="1" customWidth="1"/>
    <col min="3079" max="3079" width="18.5703125" style="1123" bestFit="1" customWidth="1"/>
    <col min="3080" max="3333" width="11.42578125" style="1123"/>
    <col min="3334" max="3334" width="2.140625" style="1123" bestFit="1" customWidth="1"/>
    <col min="3335" max="3335" width="18.5703125" style="1123" bestFit="1" customWidth="1"/>
    <col min="3336" max="3589" width="11.42578125" style="1123"/>
    <col min="3590" max="3590" width="2.140625" style="1123" bestFit="1" customWidth="1"/>
    <col min="3591" max="3591" width="18.5703125" style="1123" bestFit="1" customWidth="1"/>
    <col min="3592" max="3845" width="11.42578125" style="1123"/>
    <col min="3846" max="3846" width="2.140625" style="1123" bestFit="1" customWidth="1"/>
    <col min="3847" max="3847" width="18.5703125" style="1123" bestFit="1" customWidth="1"/>
    <col min="3848" max="4101" width="11.42578125" style="1123"/>
    <col min="4102" max="4102" width="2.140625" style="1123" bestFit="1" customWidth="1"/>
    <col min="4103" max="4103" width="18.5703125" style="1123" bestFit="1" customWidth="1"/>
    <col min="4104" max="4357" width="11.42578125" style="1123"/>
    <col min="4358" max="4358" width="2.140625" style="1123" bestFit="1" customWidth="1"/>
    <col min="4359" max="4359" width="18.5703125" style="1123" bestFit="1" customWidth="1"/>
    <col min="4360" max="4613" width="11.42578125" style="1123"/>
    <col min="4614" max="4614" width="2.140625" style="1123" bestFit="1" customWidth="1"/>
    <col min="4615" max="4615" width="18.5703125" style="1123" bestFit="1" customWidth="1"/>
    <col min="4616" max="4869" width="11.42578125" style="1123"/>
    <col min="4870" max="4870" width="2.140625" style="1123" bestFit="1" customWidth="1"/>
    <col min="4871" max="4871" width="18.5703125" style="1123" bestFit="1" customWidth="1"/>
    <col min="4872" max="5125" width="11.42578125" style="1123"/>
    <col min="5126" max="5126" width="2.140625" style="1123" bestFit="1" customWidth="1"/>
    <col min="5127" max="5127" width="18.5703125" style="1123" bestFit="1" customWidth="1"/>
    <col min="5128" max="5381" width="11.42578125" style="1123"/>
    <col min="5382" max="5382" width="2.140625" style="1123" bestFit="1" customWidth="1"/>
    <col min="5383" max="5383" width="18.5703125" style="1123" bestFit="1" customWidth="1"/>
    <col min="5384" max="5637" width="11.42578125" style="1123"/>
    <col min="5638" max="5638" width="2.140625" style="1123" bestFit="1" customWidth="1"/>
    <col min="5639" max="5639" width="18.5703125" style="1123" bestFit="1" customWidth="1"/>
    <col min="5640" max="5893" width="11.42578125" style="1123"/>
    <col min="5894" max="5894" width="2.140625" style="1123" bestFit="1" customWidth="1"/>
    <col min="5895" max="5895" width="18.5703125" style="1123" bestFit="1" customWidth="1"/>
    <col min="5896" max="6149" width="11.42578125" style="1123"/>
    <col min="6150" max="6150" width="2.140625" style="1123" bestFit="1" customWidth="1"/>
    <col min="6151" max="6151" width="18.5703125" style="1123" bestFit="1" customWidth="1"/>
    <col min="6152" max="6405" width="11.42578125" style="1123"/>
    <col min="6406" max="6406" width="2.140625" style="1123" bestFit="1" customWidth="1"/>
    <col min="6407" max="6407" width="18.5703125" style="1123" bestFit="1" customWidth="1"/>
    <col min="6408" max="6661" width="11.42578125" style="1123"/>
    <col min="6662" max="6662" width="2.140625" style="1123" bestFit="1" customWidth="1"/>
    <col min="6663" max="6663" width="18.5703125" style="1123" bestFit="1" customWidth="1"/>
    <col min="6664" max="6917" width="11.42578125" style="1123"/>
    <col min="6918" max="6918" width="2.140625" style="1123" bestFit="1" customWidth="1"/>
    <col min="6919" max="6919" width="18.5703125" style="1123" bestFit="1" customWidth="1"/>
    <col min="6920" max="7173" width="11.42578125" style="1123"/>
    <col min="7174" max="7174" width="2.140625" style="1123" bestFit="1" customWidth="1"/>
    <col min="7175" max="7175" width="18.5703125" style="1123" bestFit="1" customWidth="1"/>
    <col min="7176" max="7429" width="11.42578125" style="1123"/>
    <col min="7430" max="7430" width="2.140625" style="1123" bestFit="1" customWidth="1"/>
    <col min="7431" max="7431" width="18.5703125" style="1123" bestFit="1" customWidth="1"/>
    <col min="7432" max="7685" width="11.42578125" style="1123"/>
    <col min="7686" max="7686" width="2.140625" style="1123" bestFit="1" customWidth="1"/>
    <col min="7687" max="7687" width="18.5703125" style="1123" bestFit="1" customWidth="1"/>
    <col min="7688" max="7941" width="11.42578125" style="1123"/>
    <col min="7942" max="7942" width="2.140625" style="1123" bestFit="1" customWidth="1"/>
    <col min="7943" max="7943" width="18.5703125" style="1123" bestFit="1" customWidth="1"/>
    <col min="7944" max="8197" width="11.42578125" style="1123"/>
    <col min="8198" max="8198" width="2.140625" style="1123" bestFit="1" customWidth="1"/>
    <col min="8199" max="8199" width="18.5703125" style="1123" bestFit="1" customWidth="1"/>
    <col min="8200" max="8453" width="11.42578125" style="1123"/>
    <col min="8454" max="8454" width="2.140625" style="1123" bestFit="1" customWidth="1"/>
    <col min="8455" max="8455" width="18.5703125" style="1123" bestFit="1" customWidth="1"/>
    <col min="8456" max="8709" width="11.42578125" style="1123"/>
    <col min="8710" max="8710" width="2.140625" style="1123" bestFit="1" customWidth="1"/>
    <col min="8711" max="8711" width="18.5703125" style="1123" bestFit="1" customWidth="1"/>
    <col min="8712" max="8965" width="11.42578125" style="1123"/>
    <col min="8966" max="8966" width="2.140625" style="1123" bestFit="1" customWidth="1"/>
    <col min="8967" max="8967" width="18.5703125" style="1123" bestFit="1" customWidth="1"/>
    <col min="8968" max="9221" width="11.42578125" style="1123"/>
    <col min="9222" max="9222" width="2.140625" style="1123" bestFit="1" customWidth="1"/>
    <col min="9223" max="9223" width="18.5703125" style="1123" bestFit="1" customWidth="1"/>
    <col min="9224" max="9477" width="11.42578125" style="1123"/>
    <col min="9478" max="9478" width="2.140625" style="1123" bestFit="1" customWidth="1"/>
    <col min="9479" max="9479" width="18.5703125" style="1123" bestFit="1" customWidth="1"/>
    <col min="9480" max="9733" width="11.42578125" style="1123"/>
    <col min="9734" max="9734" width="2.140625" style="1123" bestFit="1" customWidth="1"/>
    <col min="9735" max="9735" width="18.5703125" style="1123" bestFit="1" customWidth="1"/>
    <col min="9736" max="9989" width="11.42578125" style="1123"/>
    <col min="9990" max="9990" width="2.140625" style="1123" bestFit="1" customWidth="1"/>
    <col min="9991" max="9991" width="18.5703125" style="1123" bestFit="1" customWidth="1"/>
    <col min="9992" max="10245" width="11.42578125" style="1123"/>
    <col min="10246" max="10246" width="2.140625" style="1123" bestFit="1" customWidth="1"/>
    <col min="10247" max="10247" width="18.5703125" style="1123" bestFit="1" customWidth="1"/>
    <col min="10248" max="10501" width="11.42578125" style="1123"/>
    <col min="10502" max="10502" width="2.140625" style="1123" bestFit="1" customWidth="1"/>
    <col min="10503" max="10503" width="18.5703125" style="1123" bestFit="1" customWidth="1"/>
    <col min="10504" max="10757" width="11.42578125" style="1123"/>
    <col min="10758" max="10758" width="2.140625" style="1123" bestFit="1" customWidth="1"/>
    <col min="10759" max="10759" width="18.5703125" style="1123" bestFit="1" customWidth="1"/>
    <col min="10760" max="11013" width="11.42578125" style="1123"/>
    <col min="11014" max="11014" width="2.140625" style="1123" bestFit="1" customWidth="1"/>
    <col min="11015" max="11015" width="18.5703125" style="1123" bestFit="1" customWidth="1"/>
    <col min="11016" max="11269" width="11.42578125" style="1123"/>
    <col min="11270" max="11270" width="2.140625" style="1123" bestFit="1" customWidth="1"/>
    <col min="11271" max="11271" width="18.5703125" style="1123" bestFit="1" customWidth="1"/>
    <col min="11272" max="11525" width="11.42578125" style="1123"/>
    <col min="11526" max="11526" width="2.140625" style="1123" bestFit="1" customWidth="1"/>
    <col min="11527" max="11527" width="18.5703125" style="1123" bestFit="1" customWidth="1"/>
    <col min="11528" max="11781" width="11.42578125" style="1123"/>
    <col min="11782" max="11782" width="2.140625" style="1123" bestFit="1" customWidth="1"/>
    <col min="11783" max="11783" width="18.5703125" style="1123" bestFit="1" customWidth="1"/>
    <col min="11784" max="12037" width="11.42578125" style="1123"/>
    <col min="12038" max="12038" width="2.140625" style="1123" bestFit="1" customWidth="1"/>
    <col min="12039" max="12039" width="18.5703125" style="1123" bestFit="1" customWidth="1"/>
    <col min="12040" max="12293" width="11.42578125" style="1123"/>
    <col min="12294" max="12294" width="2.140625" style="1123" bestFit="1" customWidth="1"/>
    <col min="12295" max="12295" width="18.5703125" style="1123" bestFit="1" customWidth="1"/>
    <col min="12296" max="12549" width="11.42578125" style="1123"/>
    <col min="12550" max="12550" width="2.140625" style="1123" bestFit="1" customWidth="1"/>
    <col min="12551" max="12551" width="18.5703125" style="1123" bestFit="1" customWidth="1"/>
    <col min="12552" max="12805" width="11.42578125" style="1123"/>
    <col min="12806" max="12806" width="2.140625" style="1123" bestFit="1" customWidth="1"/>
    <col min="12807" max="12807" width="18.5703125" style="1123" bestFit="1" customWidth="1"/>
    <col min="12808" max="13061" width="11.42578125" style="1123"/>
    <col min="13062" max="13062" width="2.140625" style="1123" bestFit="1" customWidth="1"/>
    <col min="13063" max="13063" width="18.5703125" style="1123" bestFit="1" customWidth="1"/>
    <col min="13064" max="13317" width="11.42578125" style="1123"/>
    <col min="13318" max="13318" width="2.140625" style="1123" bestFit="1" customWidth="1"/>
    <col min="13319" max="13319" width="18.5703125" style="1123" bestFit="1" customWidth="1"/>
    <col min="13320" max="13573" width="11.42578125" style="1123"/>
    <col min="13574" max="13574" width="2.140625" style="1123" bestFit="1" customWidth="1"/>
    <col min="13575" max="13575" width="18.5703125" style="1123" bestFit="1" customWidth="1"/>
    <col min="13576" max="13829" width="11.42578125" style="1123"/>
    <col min="13830" max="13830" width="2.140625" style="1123" bestFit="1" customWidth="1"/>
    <col min="13831" max="13831" width="18.5703125" style="1123" bestFit="1" customWidth="1"/>
    <col min="13832" max="14085" width="11.42578125" style="1123"/>
    <col min="14086" max="14086" width="2.140625" style="1123" bestFit="1" customWidth="1"/>
    <col min="14087" max="14087" width="18.5703125" style="1123" bestFit="1" customWidth="1"/>
    <col min="14088" max="14341" width="11.42578125" style="1123"/>
    <col min="14342" max="14342" width="2.140625" style="1123" bestFit="1" customWidth="1"/>
    <col min="14343" max="14343" width="18.5703125" style="1123" bestFit="1" customWidth="1"/>
    <col min="14344" max="14597" width="11.42578125" style="1123"/>
    <col min="14598" max="14598" width="2.140625" style="1123" bestFit="1" customWidth="1"/>
    <col min="14599" max="14599" width="18.5703125" style="1123" bestFit="1" customWidth="1"/>
    <col min="14600" max="14853" width="11.42578125" style="1123"/>
    <col min="14854" max="14854" width="2.140625" style="1123" bestFit="1" customWidth="1"/>
    <col min="14855" max="14855" width="18.5703125" style="1123" bestFit="1" customWidth="1"/>
    <col min="14856" max="15109" width="11.42578125" style="1123"/>
    <col min="15110" max="15110" width="2.140625" style="1123" bestFit="1" customWidth="1"/>
    <col min="15111" max="15111" width="18.5703125" style="1123" bestFit="1" customWidth="1"/>
    <col min="15112" max="15365" width="11.42578125" style="1123"/>
    <col min="15366" max="15366" width="2.140625" style="1123" bestFit="1" customWidth="1"/>
    <col min="15367" max="15367" width="18.5703125" style="1123" bestFit="1" customWidth="1"/>
    <col min="15368" max="15621" width="11.42578125" style="1123"/>
    <col min="15622" max="15622" width="2.140625" style="1123" bestFit="1" customWidth="1"/>
    <col min="15623" max="15623" width="18.5703125" style="1123" bestFit="1" customWidth="1"/>
    <col min="15624" max="15877" width="11.42578125" style="1123"/>
    <col min="15878" max="15878" width="2.140625" style="1123" bestFit="1" customWidth="1"/>
    <col min="15879" max="15879" width="18.5703125" style="1123" bestFit="1" customWidth="1"/>
    <col min="15880" max="16133" width="11.42578125" style="1123"/>
    <col min="16134" max="16134" width="2.140625" style="1123" bestFit="1" customWidth="1"/>
    <col min="16135" max="16135" width="18.5703125" style="1123" bestFit="1" customWidth="1"/>
    <col min="16136" max="16384" width="11.42578125" style="1123"/>
  </cols>
  <sheetData>
    <row r="1" spans="1:8" ht="16.5">
      <c r="A1" s="1831" t="s">
        <v>8474</v>
      </c>
      <c r="B1" s="1831"/>
      <c r="C1" s="1831"/>
      <c r="D1" s="1831"/>
      <c r="E1" s="1831"/>
      <c r="F1" s="1831"/>
      <c r="G1" s="1831"/>
      <c r="H1" s="1831"/>
    </row>
    <row r="2" spans="1:8" ht="16.5">
      <c r="A2" s="1831" t="s">
        <v>868</v>
      </c>
      <c r="B2" s="1831"/>
      <c r="C2" s="1831"/>
      <c r="D2" s="1831"/>
      <c r="E2" s="1831"/>
      <c r="F2" s="1831"/>
      <c r="G2" s="1831"/>
      <c r="H2" s="1831"/>
    </row>
    <row r="3" spans="1:8" ht="16.5">
      <c r="A3" s="1831" t="s">
        <v>8465</v>
      </c>
      <c r="B3" s="1831"/>
      <c r="C3" s="1831"/>
      <c r="D3" s="1831"/>
      <c r="E3" s="1831"/>
      <c r="F3" s="1831"/>
      <c r="G3" s="1831"/>
      <c r="H3" s="1831"/>
    </row>
    <row r="4" spans="1:8" ht="16.5">
      <c r="A4" s="1827" t="s">
        <v>3905</v>
      </c>
      <c r="B4" s="1827"/>
      <c r="C4" s="1827"/>
      <c r="D4" s="1827"/>
      <c r="E4" s="1827"/>
      <c r="F4" s="1827"/>
      <c r="G4" s="1827"/>
      <c r="H4" s="1827"/>
    </row>
    <row r="5" spans="1:8">
      <c r="A5" s="1106"/>
      <c r="B5" s="1106"/>
      <c r="C5" s="1107"/>
      <c r="D5" s="1107"/>
      <c r="E5" s="1107"/>
      <c r="F5" s="1108"/>
      <c r="G5" s="1109"/>
      <c r="H5" s="1110"/>
    </row>
    <row r="6" spans="1:8">
      <c r="A6" s="1828" t="s">
        <v>517</v>
      </c>
      <c r="B6" s="1828"/>
      <c r="C6" s="1828"/>
      <c r="D6" s="1828"/>
      <c r="E6" s="1828"/>
      <c r="F6" s="1828"/>
      <c r="G6" s="1828"/>
      <c r="H6" s="1828"/>
    </row>
    <row r="7" spans="1:8">
      <c r="A7" s="1111"/>
      <c r="B7" s="1111"/>
      <c r="C7" s="1111"/>
      <c r="D7" s="1111"/>
      <c r="E7" s="1111"/>
      <c r="F7" s="1111"/>
      <c r="G7" s="1111"/>
      <c r="H7" s="1112"/>
    </row>
    <row r="8" spans="1:8">
      <c r="A8" s="1106"/>
      <c r="B8" s="1106"/>
      <c r="C8" s="1107"/>
      <c r="D8" s="1107"/>
      <c r="E8" s="1107"/>
      <c r="F8" s="1108"/>
      <c r="G8" s="1109"/>
      <c r="H8" s="1110"/>
    </row>
    <row r="9" spans="1:8">
      <c r="A9" s="1107" t="s">
        <v>3570</v>
      </c>
      <c r="B9" s="1107"/>
      <c r="C9" s="1107"/>
      <c r="D9" s="1107"/>
      <c r="E9" s="1107"/>
      <c r="F9" s="1108" t="s">
        <v>159</v>
      </c>
      <c r="G9" s="1113">
        <v>2540693394.9700012</v>
      </c>
      <c r="H9" s="1114"/>
    </row>
    <row r="10" spans="1:8">
      <c r="A10" s="1107"/>
      <c r="B10" s="1107"/>
      <c r="C10" s="1107"/>
      <c r="D10" s="1107"/>
      <c r="E10" s="1107"/>
      <c r="F10" s="1108"/>
      <c r="G10" s="1115"/>
      <c r="H10" s="1114"/>
    </row>
    <row r="11" spans="1:8" ht="15.75" thickBot="1">
      <c r="A11" s="1107" t="s">
        <v>3571</v>
      </c>
      <c r="B11" s="1107"/>
      <c r="C11" s="1107"/>
      <c r="D11" s="1107"/>
      <c r="E11" s="1107"/>
      <c r="F11" s="1108" t="s">
        <v>159</v>
      </c>
      <c r="G11" s="1116">
        <v>2233616509.5099998</v>
      </c>
      <c r="H11" s="1114"/>
    </row>
    <row r="12" spans="1:8">
      <c r="A12" s="1107"/>
      <c r="B12" s="1107"/>
      <c r="C12" s="1107"/>
      <c r="D12" s="1107"/>
      <c r="E12" s="1107"/>
      <c r="F12" s="1108"/>
      <c r="G12" s="1115"/>
      <c r="H12" s="1114"/>
    </row>
    <row r="13" spans="1:8" ht="17.25">
      <c r="A13" s="1106" t="s">
        <v>8466</v>
      </c>
      <c r="B13" s="1107"/>
      <c r="C13" s="1107"/>
      <c r="D13" s="1107"/>
      <c r="E13" s="1107"/>
      <c r="F13" s="1108" t="s">
        <v>159</v>
      </c>
      <c r="G13" s="1117">
        <f>G9-G11</f>
        <v>307076885.46000147</v>
      </c>
      <c r="H13" s="1118" t="s">
        <v>3144</v>
      </c>
    </row>
    <row r="14" spans="1:8">
      <c r="A14" s="1107"/>
      <c r="B14" s="1107"/>
      <c r="C14" s="1107"/>
      <c r="D14" s="1107"/>
      <c r="E14" s="1107"/>
      <c r="F14" s="1108"/>
      <c r="G14" s="1115"/>
      <c r="H14" s="1114"/>
    </row>
    <row r="15" spans="1:8">
      <c r="A15" s="1828" t="s">
        <v>518</v>
      </c>
      <c r="B15" s="1828"/>
      <c r="C15" s="1828"/>
      <c r="D15" s="1828"/>
      <c r="E15" s="1828"/>
      <c r="F15" s="1828"/>
      <c r="G15" s="1828"/>
      <c r="H15" s="1828"/>
    </row>
    <row r="16" spans="1:8">
      <c r="A16" s="1111"/>
      <c r="B16" s="1111"/>
      <c r="C16" s="1111"/>
      <c r="D16" s="1111"/>
      <c r="E16" s="1111"/>
      <c r="F16" s="1111"/>
      <c r="G16" s="1111"/>
      <c r="H16" s="1112"/>
    </row>
    <row r="17" spans="1:8">
      <c r="A17" s="1111"/>
      <c r="B17" s="1111"/>
      <c r="C17" s="1111"/>
      <c r="D17" s="1111"/>
      <c r="E17" s="1111"/>
      <c r="F17" s="1111"/>
      <c r="G17" s="1111"/>
      <c r="H17" s="1112"/>
    </row>
    <row r="18" spans="1:8" ht="26.25">
      <c r="A18" s="1106" t="s">
        <v>8467</v>
      </c>
      <c r="B18" s="1107"/>
      <c r="C18" s="1107"/>
      <c r="D18" s="1107"/>
      <c r="E18" s="1107"/>
      <c r="F18" s="1108"/>
      <c r="G18" s="1109"/>
      <c r="H18" s="133" t="s">
        <v>4395</v>
      </c>
    </row>
    <row r="19" spans="1:8">
      <c r="A19" s="1106"/>
      <c r="B19" s="1107"/>
      <c r="C19" s="1107"/>
      <c r="D19" s="1107"/>
      <c r="E19" s="1107"/>
      <c r="F19" s="1108"/>
      <c r="G19" s="1109"/>
      <c r="H19" s="1110"/>
    </row>
    <row r="20" spans="1:8">
      <c r="A20" s="1107" t="s">
        <v>519</v>
      </c>
      <c r="B20" s="1107"/>
      <c r="C20" s="1107"/>
      <c r="D20" s="1107"/>
      <c r="E20" s="1107"/>
      <c r="F20" s="1119" t="s">
        <v>159</v>
      </c>
      <c r="G20" s="1113">
        <v>2617322491.7799997</v>
      </c>
      <c r="H20" s="1110"/>
    </row>
    <row r="21" spans="1:8" ht="15.75" thickBot="1">
      <c r="A21" s="1107" t="s">
        <v>520</v>
      </c>
      <c r="B21" s="1107"/>
      <c r="C21" s="1107"/>
      <c r="D21" s="1107"/>
      <c r="E21" s="1107"/>
      <c r="F21" s="1108" t="s">
        <v>159</v>
      </c>
      <c r="G21" s="1116">
        <f>G9</f>
        <v>2540693394.9700012</v>
      </c>
      <c r="H21" s="1092">
        <f>G21/G20</f>
        <v>0.97072233282269915</v>
      </c>
    </row>
    <row r="22" spans="1:8">
      <c r="A22" s="1107"/>
      <c r="B22" s="1107"/>
      <c r="C22" s="1107"/>
      <c r="D22" s="1107"/>
      <c r="E22" s="1107"/>
      <c r="F22" s="1108"/>
      <c r="G22" s="1109"/>
      <c r="H22" s="1110"/>
    </row>
    <row r="23" spans="1:8">
      <c r="A23" s="249" t="s">
        <v>521</v>
      </c>
      <c r="B23" s="1107"/>
      <c r="C23" s="1107"/>
      <c r="D23" s="1107"/>
      <c r="E23" s="1107"/>
      <c r="F23" s="1108" t="s">
        <v>159</v>
      </c>
      <c r="G23" s="1120">
        <f>G20-G21</f>
        <v>76629096.809998512</v>
      </c>
      <c r="H23" s="1110"/>
    </row>
    <row r="24" spans="1:8">
      <c r="A24" s="1107"/>
      <c r="B24" s="1107"/>
      <c r="C24" s="1107"/>
      <c r="D24" s="1107"/>
      <c r="E24" s="1107"/>
      <c r="F24" s="1108"/>
      <c r="G24" s="1109"/>
      <c r="H24" s="1110"/>
    </row>
    <row r="25" spans="1:8">
      <c r="A25" s="1107"/>
      <c r="B25" s="1107"/>
      <c r="C25" s="1107"/>
      <c r="D25" s="1107"/>
      <c r="E25" s="1107"/>
      <c r="F25" s="1108"/>
      <c r="G25" s="1109"/>
      <c r="H25" s="1110"/>
    </row>
    <row r="26" spans="1:8" ht="26.25">
      <c r="A26" s="250" t="s">
        <v>8468</v>
      </c>
      <c r="B26" s="1107"/>
      <c r="C26" s="1107"/>
      <c r="D26" s="1107"/>
      <c r="E26" s="1107"/>
      <c r="F26" s="1108"/>
      <c r="G26" s="1109"/>
      <c r="H26" s="133" t="s">
        <v>4395</v>
      </c>
    </row>
    <row r="27" spans="1:8">
      <c r="A27" s="1107"/>
      <c r="B27" s="1107"/>
      <c r="C27" s="1107"/>
      <c r="D27" s="1107"/>
      <c r="E27" s="1107"/>
      <c r="F27" s="1108"/>
      <c r="G27" s="1109"/>
      <c r="H27" s="1114"/>
    </row>
    <row r="28" spans="1:8">
      <c r="A28" s="1107" t="s">
        <v>519</v>
      </c>
      <c r="B28" s="1107"/>
      <c r="C28" s="1107"/>
      <c r="D28" s="1107"/>
      <c r="E28" s="1107"/>
      <c r="F28" s="1119" t="s">
        <v>159</v>
      </c>
      <c r="G28" s="1113">
        <f>G20</f>
        <v>2617322491.7799997</v>
      </c>
      <c r="H28" s="1114"/>
    </row>
    <row r="29" spans="1:8" ht="15.75" thickBot="1">
      <c r="A29" s="1107" t="s">
        <v>520</v>
      </c>
      <c r="B29" s="1107"/>
      <c r="C29" s="1107"/>
      <c r="D29" s="1107"/>
      <c r="E29" s="1107"/>
      <c r="F29" s="1108" t="s">
        <v>159</v>
      </c>
      <c r="G29" s="1116">
        <f>G11</f>
        <v>2233616509.5099998</v>
      </c>
      <c r="H29" s="1092">
        <f>G29/G28</f>
        <v>0.85339751464518698</v>
      </c>
    </row>
    <row r="30" spans="1:8">
      <c r="A30" s="1107"/>
      <c r="B30" s="1107"/>
      <c r="C30" s="1107"/>
      <c r="D30" s="1107"/>
      <c r="E30" s="1107"/>
      <c r="F30" s="1108"/>
      <c r="G30" s="1109"/>
      <c r="H30" s="1114"/>
    </row>
    <row r="31" spans="1:8">
      <c r="A31" s="249" t="s">
        <v>3572</v>
      </c>
      <c r="B31" s="1107"/>
      <c r="C31" s="1107"/>
      <c r="D31" s="1107"/>
      <c r="E31" s="1107"/>
      <c r="F31" s="1108" t="s">
        <v>159</v>
      </c>
      <c r="G31" s="1120">
        <f>G28-G29</f>
        <v>383705982.26999998</v>
      </c>
      <c r="H31" s="1114"/>
    </row>
    <row r="32" spans="1:8">
      <c r="A32" s="1107"/>
      <c r="B32" s="1107"/>
      <c r="C32" s="1107"/>
      <c r="D32" s="1107"/>
      <c r="E32" s="1107"/>
      <c r="F32" s="1108"/>
      <c r="G32" s="1109"/>
      <c r="H32" s="1114"/>
    </row>
    <row r="33" spans="1:8">
      <c r="A33" s="1107"/>
      <c r="B33" s="1107"/>
      <c r="C33" s="1107"/>
      <c r="D33" s="1107"/>
      <c r="E33" s="1107"/>
      <c r="F33" s="1108"/>
      <c r="G33" s="1109"/>
      <c r="H33" s="1114"/>
    </row>
    <row r="34" spans="1:8">
      <c r="A34" s="1124" t="s">
        <v>3605</v>
      </c>
      <c r="B34" s="1107"/>
      <c r="C34" s="1107"/>
      <c r="D34" s="1107"/>
      <c r="E34" s="1107"/>
      <c r="F34" s="1108" t="s">
        <v>159</v>
      </c>
      <c r="G34" s="1120">
        <f>G31-G23</f>
        <v>307076885.46000147</v>
      </c>
      <c r="H34" s="1114"/>
    </row>
    <row r="35" spans="1:8">
      <c r="A35" s="1107"/>
      <c r="B35" s="1107"/>
      <c r="C35" s="1107"/>
      <c r="D35" s="1107"/>
      <c r="E35" s="1107"/>
      <c r="F35" s="1108"/>
      <c r="G35" s="1109"/>
      <c r="H35" s="1114"/>
    </row>
    <row r="36" spans="1:8">
      <c r="A36" s="1107"/>
      <c r="B36" s="1107"/>
      <c r="C36" s="1107"/>
      <c r="D36" s="1107"/>
      <c r="E36" s="1107"/>
      <c r="F36" s="1108"/>
      <c r="G36" s="1109"/>
      <c r="H36" s="1114"/>
    </row>
    <row r="37" spans="1:8">
      <c r="A37" s="1107"/>
      <c r="B37" s="1107"/>
      <c r="C37" s="1107"/>
      <c r="D37" s="1107"/>
      <c r="E37" s="1107"/>
      <c r="F37" s="1108"/>
      <c r="G37" s="1109"/>
      <c r="H37" s="1114"/>
    </row>
    <row r="38" spans="1:8">
      <c r="A38" s="141" t="s">
        <v>522</v>
      </c>
      <c r="B38" s="1094"/>
      <c r="C38" s="248"/>
      <c r="D38" s="248"/>
      <c r="E38" s="1107"/>
      <c r="F38" s="1108" t="s">
        <v>159</v>
      </c>
      <c r="G38" s="1115">
        <v>4344217.3</v>
      </c>
      <c r="H38" s="1114"/>
    </row>
    <row r="39" spans="1:8">
      <c r="A39" s="249"/>
      <c r="B39" s="1094"/>
      <c r="C39" s="248"/>
      <c r="D39" s="248"/>
      <c r="E39" s="1107"/>
      <c r="F39" s="1108"/>
      <c r="G39" s="1115"/>
      <c r="H39" s="1114"/>
    </row>
    <row r="40" spans="1:8" ht="15.75" thickBot="1">
      <c r="A40" s="249" t="s">
        <v>523</v>
      </c>
      <c r="B40" s="1094"/>
      <c r="C40" s="248"/>
      <c r="D40" s="248"/>
      <c r="E40" s="1107"/>
      <c r="F40" s="1108" t="s">
        <v>159</v>
      </c>
      <c r="G40" s="1121">
        <f>G34-G38</f>
        <v>302732668.16000146</v>
      </c>
      <c r="H40" s="1114"/>
    </row>
    <row r="41" spans="1:8" ht="15.75" thickTop="1">
      <c r="A41" s="1107"/>
      <c r="B41" s="1107"/>
      <c r="C41" s="1107"/>
      <c r="D41" s="1107"/>
      <c r="E41" s="1107"/>
      <c r="F41" s="1108"/>
      <c r="G41" s="1109"/>
      <c r="H41" s="1114"/>
    </row>
    <row r="42" spans="1:8">
      <c r="A42" s="1107"/>
      <c r="B42" s="1107"/>
      <c r="C42" s="1107"/>
      <c r="D42" s="1107"/>
      <c r="E42" s="1107"/>
      <c r="F42" s="1108"/>
      <c r="G42" s="1109"/>
      <c r="H42" s="1114"/>
    </row>
    <row r="43" spans="1:8" s="1064" customFormat="1">
      <c r="A43" s="1221" t="s">
        <v>16</v>
      </c>
      <c r="D43" s="1065"/>
    </row>
    <row r="44" spans="1:8" s="1064" customFormat="1" ht="42.75" customHeight="1">
      <c r="A44" s="1830" t="s">
        <v>8520</v>
      </c>
      <c r="B44" s="1830"/>
      <c r="C44" s="1830"/>
      <c r="D44" s="1830"/>
      <c r="E44" s="1830"/>
      <c r="F44" s="1830"/>
      <c r="G44" s="1830"/>
      <c r="H44" s="1830"/>
    </row>
  </sheetData>
  <mergeCells count="7">
    <mergeCell ref="A44:H44"/>
    <mergeCell ref="A15:H15"/>
    <mergeCell ref="A1:H1"/>
    <mergeCell ref="A2:H2"/>
    <mergeCell ref="A3:H3"/>
    <mergeCell ref="A4:H4"/>
    <mergeCell ref="A6:H6"/>
  </mergeCells>
  <printOptions horizontalCentered="1"/>
  <pageMargins left="0.43307086614173229" right="0.39370078740157483" top="1.7322834645669292" bottom="1.1417322834645669" header="0.82677165354330717" footer="0.70866141732283472"/>
  <pageSetup scale="80" firstPageNumber="0" orientation="portrait" r:id="rId1"/>
  <headerFooter>
    <oddHeader>&amp;CUNIVERSIDAD DE COSTA RICA
VICERRECTORÍA DE ADMINISTRACIÓN
OFICINA DE ADMINISTRACIÓN FINANCIERA</oddHeader>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R103"/>
  <sheetViews>
    <sheetView topLeftCell="A20" zoomScale="90" zoomScaleNormal="90" zoomScalePageLayoutView="90" workbookViewId="0">
      <selection activeCell="B40" sqref="B40"/>
    </sheetView>
  </sheetViews>
  <sheetFormatPr baseColWidth="10" defaultColWidth="11.42578125" defaultRowHeight="14.25"/>
  <cols>
    <col min="1" max="1" width="12.85546875" style="1396" customWidth="1"/>
    <col min="2" max="2" width="49.42578125" style="1376" customWidth="1"/>
    <col min="3" max="3" width="17.28515625" style="1397" bestFit="1" customWidth="1"/>
    <col min="4" max="4" width="17.140625" style="1397" bestFit="1" customWidth="1"/>
    <col min="5" max="5" width="17.28515625" style="1397" bestFit="1" customWidth="1"/>
    <col min="6" max="6" width="2.42578125" style="1397" customWidth="1"/>
    <col min="7" max="7" width="15.42578125" style="1397" bestFit="1" customWidth="1"/>
    <col min="8" max="9" width="17.28515625" style="1397" bestFit="1" customWidth="1"/>
    <col min="10" max="10" width="17" style="1397" customWidth="1"/>
    <col min="11" max="11" width="16.28515625" style="1397" customWidth="1"/>
    <col min="12" max="12" width="16.140625" style="1398" bestFit="1" customWidth="1"/>
    <col min="13" max="16384" width="11.42578125" style="1376"/>
  </cols>
  <sheetData>
    <row r="2" spans="1:18" ht="15" thickBot="1">
      <c r="A2" s="1834" t="s">
        <v>869</v>
      </c>
      <c r="B2" s="1834"/>
      <c r="C2" s="1835"/>
      <c r="D2" s="1835"/>
      <c r="E2" s="1835"/>
      <c r="F2" s="1375"/>
      <c r="G2" s="1835" t="s">
        <v>811</v>
      </c>
      <c r="H2" s="1835"/>
      <c r="I2" s="1835"/>
      <c r="J2" s="1835"/>
      <c r="K2" s="1835"/>
      <c r="L2" s="1835"/>
    </row>
    <row r="3" spans="1:18" s="1380" customFormat="1" ht="26.25" thickBot="1">
      <c r="A3" s="1377" t="s">
        <v>524</v>
      </c>
      <c r="B3" s="1377" t="s">
        <v>203</v>
      </c>
      <c r="C3" s="1377" t="s">
        <v>525</v>
      </c>
      <c r="D3" s="1378" t="s">
        <v>3851</v>
      </c>
      <c r="E3" s="1377" t="s">
        <v>526</v>
      </c>
      <c r="F3" s="1377"/>
      <c r="G3" s="1377" t="s">
        <v>527</v>
      </c>
      <c r="H3" s="1377" t="s">
        <v>161</v>
      </c>
      <c r="I3" s="1377" t="s">
        <v>528</v>
      </c>
      <c r="J3" s="1378" t="s">
        <v>3851</v>
      </c>
      <c r="K3" s="1377" t="s">
        <v>184</v>
      </c>
      <c r="L3" s="1379" t="s">
        <v>526</v>
      </c>
    </row>
    <row r="4" spans="1:18" s="199" customFormat="1" ht="12.75">
      <c r="A4" s="1381">
        <v>2004</v>
      </c>
      <c r="B4" s="199" t="s">
        <v>1846</v>
      </c>
      <c r="C4" s="1382">
        <v>0</v>
      </c>
      <c r="D4" s="1382">
        <v>257580</v>
      </c>
      <c r="E4" s="1382">
        <f>C4-D4</f>
        <v>-257580</v>
      </c>
      <c r="F4" s="540"/>
      <c r="G4" s="1382">
        <v>1449249.11</v>
      </c>
      <c r="H4" s="1382">
        <f>I4-G4</f>
        <v>262765.43999999994</v>
      </c>
      <c r="I4" s="1382">
        <v>1712014.55</v>
      </c>
      <c r="J4" s="1382">
        <f t="shared" ref="J4:J65" si="0">D4</f>
        <v>257580</v>
      </c>
      <c r="K4" s="1382">
        <v>0</v>
      </c>
      <c r="L4" s="1382">
        <f>I4-J4-K4</f>
        <v>1454434.55</v>
      </c>
      <c r="O4" s="540"/>
      <c r="P4" s="540"/>
      <c r="Q4" s="540"/>
      <c r="R4" s="540"/>
    </row>
    <row r="5" spans="1:18" s="199" customFormat="1" ht="12.75">
      <c r="A5" s="1381">
        <v>2011</v>
      </c>
      <c r="B5" s="199" t="s">
        <v>1848</v>
      </c>
      <c r="C5" s="1382">
        <v>99416463.200000003</v>
      </c>
      <c r="D5" s="1382">
        <v>58099098.149999999</v>
      </c>
      <c r="E5" s="1382">
        <f t="shared" ref="E5:E65" si="1">C5-D5</f>
        <v>41317365.050000004</v>
      </c>
      <c r="F5" s="540"/>
      <c r="G5" s="1382">
        <v>18639735.199999996</v>
      </c>
      <c r="H5" s="1382">
        <f t="shared" ref="H5:H65" si="2">I5-G5</f>
        <v>61660643.970000006</v>
      </c>
      <c r="I5" s="1382">
        <v>80300379.170000002</v>
      </c>
      <c r="J5" s="1382">
        <f t="shared" si="0"/>
        <v>58099098.149999999</v>
      </c>
      <c r="K5" s="1382">
        <v>2000000</v>
      </c>
      <c r="L5" s="1382">
        <f t="shared" ref="L5:L65" si="3">I5-J5-K5</f>
        <v>20201281.020000003</v>
      </c>
      <c r="O5" s="540"/>
      <c r="P5" s="540"/>
      <c r="Q5" s="540"/>
      <c r="R5" s="540"/>
    </row>
    <row r="6" spans="1:18" s="199" customFormat="1" ht="12.75">
      <c r="A6" s="1381">
        <v>2012</v>
      </c>
      <c r="B6" s="199" t="s">
        <v>1850</v>
      </c>
      <c r="C6" s="1382">
        <v>18509560</v>
      </c>
      <c r="D6" s="1382">
        <v>14662408.65</v>
      </c>
      <c r="E6" s="1382">
        <f t="shared" si="1"/>
        <v>3847151.3499999996</v>
      </c>
      <c r="F6" s="540"/>
      <c r="G6" s="1382">
        <v>2123143.66</v>
      </c>
      <c r="H6" s="1382">
        <f t="shared" si="2"/>
        <v>15064750.239999998</v>
      </c>
      <c r="I6" s="1382">
        <v>17187893.899999999</v>
      </c>
      <c r="J6" s="1382">
        <f t="shared" si="0"/>
        <v>14662408.65</v>
      </c>
      <c r="K6" s="1382">
        <v>0</v>
      </c>
      <c r="L6" s="1382">
        <f t="shared" si="3"/>
        <v>2525485.2499999981</v>
      </c>
      <c r="O6" s="540"/>
      <c r="P6" s="540"/>
      <c r="Q6" s="540"/>
      <c r="R6" s="540"/>
    </row>
    <row r="7" spans="1:18" s="199" customFormat="1" ht="12.75">
      <c r="A7" s="1381">
        <v>2013</v>
      </c>
      <c r="B7" s="199" t="s">
        <v>1852</v>
      </c>
      <c r="C7" s="1382">
        <v>4701984.79</v>
      </c>
      <c r="D7" s="1382">
        <v>4370747.58</v>
      </c>
      <c r="E7" s="1382">
        <f t="shared" si="1"/>
        <v>331237.20999999996</v>
      </c>
      <c r="F7" s="540"/>
      <c r="G7" s="1382">
        <v>1194644.79</v>
      </c>
      <c r="H7" s="1382">
        <f t="shared" si="2"/>
        <v>3478171.3899999997</v>
      </c>
      <c r="I7" s="1382">
        <v>4672816.18</v>
      </c>
      <c r="J7" s="1382">
        <f t="shared" si="0"/>
        <v>4370747.58</v>
      </c>
      <c r="K7" s="1382">
        <v>0</v>
      </c>
      <c r="L7" s="1382">
        <f t="shared" si="3"/>
        <v>302068.59999999963</v>
      </c>
      <c r="O7" s="540"/>
      <c r="P7" s="540"/>
      <c r="Q7" s="540"/>
      <c r="R7" s="540"/>
    </row>
    <row r="8" spans="1:18" s="199" customFormat="1" ht="12.75">
      <c r="A8" s="1381">
        <v>2015</v>
      </c>
      <c r="B8" s="199" t="s">
        <v>3624</v>
      </c>
      <c r="C8" s="1382">
        <v>69512888</v>
      </c>
      <c r="D8" s="1382">
        <v>57069072.700000003</v>
      </c>
      <c r="E8" s="1382">
        <f t="shared" si="1"/>
        <v>12443815.299999997</v>
      </c>
      <c r="F8" s="540"/>
      <c r="G8" s="1382">
        <v>4905505.4399999948</v>
      </c>
      <c r="H8" s="1382">
        <f t="shared" si="2"/>
        <v>58034849.900000006</v>
      </c>
      <c r="I8" s="1382">
        <v>62940355.340000004</v>
      </c>
      <c r="J8" s="1382">
        <f t="shared" si="0"/>
        <v>57069072.700000003</v>
      </c>
      <c r="K8" s="1382">
        <v>0</v>
      </c>
      <c r="L8" s="1382">
        <f t="shared" si="3"/>
        <v>5871282.6400000006</v>
      </c>
      <c r="O8" s="540"/>
      <c r="P8" s="540"/>
      <c r="Q8" s="540"/>
      <c r="R8" s="540"/>
    </row>
    <row r="9" spans="1:18" s="199" customFormat="1" ht="12.75">
      <c r="A9" s="1381">
        <v>2016</v>
      </c>
      <c r="B9" s="199" t="s">
        <v>3625</v>
      </c>
      <c r="C9" s="1382">
        <v>42564640</v>
      </c>
      <c r="D9" s="1382">
        <v>33898728.799999997</v>
      </c>
      <c r="E9" s="1382">
        <f t="shared" si="1"/>
        <v>8665911.200000003</v>
      </c>
      <c r="F9" s="540"/>
      <c r="G9" s="1382">
        <v>5703734.1300000027</v>
      </c>
      <c r="H9" s="1382">
        <f t="shared" si="2"/>
        <v>32368252.329999998</v>
      </c>
      <c r="I9" s="1382">
        <v>38071986.460000001</v>
      </c>
      <c r="J9" s="1382">
        <f t="shared" si="0"/>
        <v>33898728.799999997</v>
      </c>
      <c r="K9" s="1382">
        <v>0</v>
      </c>
      <c r="L9" s="1382">
        <f t="shared" si="3"/>
        <v>4173257.6600000039</v>
      </c>
      <c r="O9" s="540"/>
      <c r="P9" s="540"/>
      <c r="Q9" s="540"/>
      <c r="R9" s="540"/>
    </row>
    <row r="10" spans="1:18" s="199" customFormat="1" ht="12.75">
      <c r="A10" s="1381">
        <v>2018</v>
      </c>
      <c r="B10" s="199" t="s">
        <v>3626</v>
      </c>
      <c r="C10" s="1382">
        <v>15815241.77</v>
      </c>
      <c r="D10" s="1382">
        <v>7395073.8899999997</v>
      </c>
      <c r="E10" s="1382">
        <f t="shared" si="1"/>
        <v>8420167.879999999</v>
      </c>
      <c r="F10" s="540"/>
      <c r="G10" s="1382">
        <v>629787.16000000015</v>
      </c>
      <c r="H10" s="1382">
        <f t="shared" si="2"/>
        <v>9228069.3599999994</v>
      </c>
      <c r="I10" s="1382">
        <v>9857856.5199999996</v>
      </c>
      <c r="J10" s="1382">
        <f t="shared" si="0"/>
        <v>7395073.8899999997</v>
      </c>
      <c r="K10" s="1382">
        <v>0</v>
      </c>
      <c r="L10" s="1382">
        <f t="shared" si="3"/>
        <v>2462782.63</v>
      </c>
      <c r="O10" s="540"/>
      <c r="P10" s="540"/>
      <c r="Q10" s="540"/>
      <c r="R10" s="540"/>
    </row>
    <row r="11" spans="1:18" s="199" customFormat="1" ht="12.75">
      <c r="A11" s="1381">
        <v>2021</v>
      </c>
      <c r="B11" s="199" t="s">
        <v>1857</v>
      </c>
      <c r="C11" s="1382">
        <v>88000000</v>
      </c>
      <c r="D11" s="1382">
        <v>62993714.200000003</v>
      </c>
      <c r="E11" s="1382">
        <f t="shared" si="1"/>
        <v>25006285.799999997</v>
      </c>
      <c r="F11" s="540"/>
      <c r="G11" s="1382">
        <v>15443258.579999998</v>
      </c>
      <c r="H11" s="1382">
        <f t="shared" si="2"/>
        <v>61971960.310000002</v>
      </c>
      <c r="I11" s="1382">
        <v>77415218.890000001</v>
      </c>
      <c r="J11" s="1382">
        <f t="shared" si="0"/>
        <v>62993714.200000003</v>
      </c>
      <c r="K11" s="1382">
        <v>425000</v>
      </c>
      <c r="L11" s="1382">
        <f t="shared" si="3"/>
        <v>13996504.689999998</v>
      </c>
      <c r="O11" s="540"/>
      <c r="P11" s="540"/>
      <c r="Q11" s="540"/>
      <c r="R11" s="540"/>
    </row>
    <row r="12" spans="1:18" s="199" customFormat="1" ht="12.75">
      <c r="A12" s="1381">
        <v>2022</v>
      </c>
      <c r="B12" s="199" t="s">
        <v>1859</v>
      </c>
      <c r="C12" s="1382">
        <v>0</v>
      </c>
      <c r="D12" s="1382">
        <v>282657</v>
      </c>
      <c r="E12" s="1382">
        <f t="shared" si="1"/>
        <v>-282657</v>
      </c>
      <c r="F12" s="540"/>
      <c r="G12" s="1382">
        <v>0</v>
      </c>
      <c r="H12" s="1382">
        <f t="shared" si="2"/>
        <v>1083518.5</v>
      </c>
      <c r="I12" s="1382">
        <v>1083518.5</v>
      </c>
      <c r="J12" s="1382">
        <f t="shared" si="0"/>
        <v>282657</v>
      </c>
      <c r="K12" s="1382">
        <v>0</v>
      </c>
      <c r="L12" s="1382">
        <f t="shared" si="3"/>
        <v>800861.5</v>
      </c>
      <c r="O12" s="540"/>
      <c r="P12" s="540"/>
      <c r="Q12" s="540"/>
      <c r="R12" s="540"/>
    </row>
    <row r="13" spans="1:18" s="199" customFormat="1" ht="12.75">
      <c r="A13" s="1381">
        <v>2023</v>
      </c>
      <c r="B13" s="199" t="s">
        <v>1861</v>
      </c>
      <c r="C13" s="1382">
        <v>16802544.899999999</v>
      </c>
      <c r="D13" s="1382">
        <v>13204414.699999999</v>
      </c>
      <c r="E13" s="1382">
        <f t="shared" si="1"/>
        <v>3598130.1999999993</v>
      </c>
      <c r="F13" s="540"/>
      <c r="G13" s="1382">
        <v>1422884.4000000022</v>
      </c>
      <c r="H13" s="1382">
        <f t="shared" si="2"/>
        <v>13662435.149999999</v>
      </c>
      <c r="I13" s="1382">
        <v>15085319.550000001</v>
      </c>
      <c r="J13" s="1382">
        <f t="shared" si="0"/>
        <v>13204414.699999999</v>
      </c>
      <c r="K13" s="1382">
        <v>0</v>
      </c>
      <c r="L13" s="1382">
        <f t="shared" si="3"/>
        <v>1880904.8500000015</v>
      </c>
      <c r="O13" s="540"/>
      <c r="P13" s="540"/>
      <c r="Q13" s="540"/>
      <c r="R13" s="540"/>
    </row>
    <row r="14" spans="1:18" s="199" customFormat="1" ht="12.75">
      <c r="A14" s="1381">
        <v>2025</v>
      </c>
      <c r="B14" s="199" t="s">
        <v>3627</v>
      </c>
      <c r="C14" s="1382">
        <v>36442318.899999999</v>
      </c>
      <c r="D14" s="1382">
        <v>22576823.920000002</v>
      </c>
      <c r="E14" s="1382">
        <f t="shared" si="1"/>
        <v>13865494.979999997</v>
      </c>
      <c r="F14" s="540"/>
      <c r="G14" s="1382">
        <v>7980622.9000000022</v>
      </c>
      <c r="H14" s="1382">
        <f t="shared" si="2"/>
        <v>22372560.509999998</v>
      </c>
      <c r="I14" s="1382">
        <v>30353183.41</v>
      </c>
      <c r="J14" s="1382">
        <f t="shared" si="0"/>
        <v>22576823.920000002</v>
      </c>
      <c r="K14" s="1382">
        <v>0</v>
      </c>
      <c r="L14" s="1382">
        <f t="shared" si="3"/>
        <v>7776359.4899999984</v>
      </c>
      <c r="O14" s="540"/>
      <c r="P14" s="540"/>
      <c r="Q14" s="540"/>
      <c r="R14" s="540"/>
    </row>
    <row r="15" spans="1:18" s="199" customFormat="1" ht="12.75">
      <c r="A15" s="1381">
        <v>2029</v>
      </c>
      <c r="B15" s="199" t="s">
        <v>1864</v>
      </c>
      <c r="C15" s="1382">
        <v>19115932</v>
      </c>
      <c r="D15" s="1382">
        <v>6471417.5999999996</v>
      </c>
      <c r="E15" s="1382">
        <f t="shared" si="1"/>
        <v>12644514.4</v>
      </c>
      <c r="F15" s="540"/>
      <c r="G15" s="1382">
        <v>4925143.0100000007</v>
      </c>
      <c r="H15" s="1382">
        <f t="shared" si="2"/>
        <v>9870707.0599999987</v>
      </c>
      <c r="I15" s="1382">
        <v>14795850.07</v>
      </c>
      <c r="J15" s="1382">
        <f t="shared" si="0"/>
        <v>6471417.5999999996</v>
      </c>
      <c r="K15" s="1382">
        <v>0</v>
      </c>
      <c r="L15" s="1382">
        <f t="shared" si="3"/>
        <v>8324432.4700000007</v>
      </c>
      <c r="O15" s="540"/>
      <c r="P15" s="540"/>
      <c r="Q15" s="540"/>
      <c r="R15" s="540"/>
    </row>
    <row r="16" spans="1:18" s="199" customFormat="1" ht="12.75">
      <c r="A16" s="1381">
        <v>2030</v>
      </c>
      <c r="B16" s="199" t="s">
        <v>1866</v>
      </c>
      <c r="C16" s="1382">
        <v>9250028.5899999999</v>
      </c>
      <c r="D16" s="1382">
        <v>8864943.9800000004</v>
      </c>
      <c r="E16" s="1382">
        <f t="shared" si="1"/>
        <v>385084.6099999994</v>
      </c>
      <c r="F16" s="540"/>
      <c r="G16" s="1382">
        <v>2735231.5900000017</v>
      </c>
      <c r="H16" s="1382">
        <f t="shared" si="2"/>
        <v>6896993.6399999987</v>
      </c>
      <c r="I16" s="1382">
        <v>9632225.2300000004</v>
      </c>
      <c r="J16" s="1382">
        <f t="shared" si="0"/>
        <v>8864943.9800000004</v>
      </c>
      <c r="K16" s="1382">
        <v>13008.9</v>
      </c>
      <c r="L16" s="1382">
        <f t="shared" si="3"/>
        <v>754272.35</v>
      </c>
      <c r="O16" s="540"/>
      <c r="P16" s="540"/>
      <c r="Q16" s="540"/>
      <c r="R16" s="540"/>
    </row>
    <row r="17" spans="1:18" s="199" customFormat="1" ht="12.75">
      <c r="A17" s="1381">
        <v>2031</v>
      </c>
      <c r="B17" s="199" t="s">
        <v>1868</v>
      </c>
      <c r="C17" s="1382">
        <v>0</v>
      </c>
      <c r="D17" s="1382">
        <v>90300</v>
      </c>
      <c r="E17" s="1382">
        <f t="shared" si="1"/>
        <v>-90300</v>
      </c>
      <c r="F17" s="540"/>
      <c r="G17" s="1382">
        <v>0</v>
      </c>
      <c r="H17" s="1382">
        <f t="shared" si="2"/>
        <v>340201.21</v>
      </c>
      <c r="I17" s="1382">
        <v>340201.21</v>
      </c>
      <c r="J17" s="1382">
        <f t="shared" si="0"/>
        <v>90300</v>
      </c>
      <c r="K17" s="1382">
        <v>0</v>
      </c>
      <c r="L17" s="1382">
        <f t="shared" si="3"/>
        <v>249901.21000000002</v>
      </c>
      <c r="O17" s="540"/>
      <c r="P17" s="540"/>
      <c r="Q17" s="540"/>
      <c r="R17" s="540"/>
    </row>
    <row r="18" spans="1:18" s="199" customFormat="1" ht="12.75">
      <c r="A18" s="1381">
        <v>2032</v>
      </c>
      <c r="B18" s="199" t="s">
        <v>1870</v>
      </c>
      <c r="C18" s="1382">
        <v>39000000</v>
      </c>
      <c r="D18" s="1382">
        <v>30135833.719999999</v>
      </c>
      <c r="E18" s="1382">
        <f t="shared" si="1"/>
        <v>8864166.2800000012</v>
      </c>
      <c r="F18" s="540"/>
      <c r="G18" s="1382">
        <v>5700180.629999999</v>
      </c>
      <c r="H18" s="1382">
        <f t="shared" si="2"/>
        <v>32296276.540000003</v>
      </c>
      <c r="I18" s="1382">
        <v>37996457.170000002</v>
      </c>
      <c r="J18" s="1382">
        <f t="shared" si="0"/>
        <v>30135833.719999999</v>
      </c>
      <c r="K18" s="1382">
        <v>0</v>
      </c>
      <c r="L18" s="1382">
        <f t="shared" si="3"/>
        <v>7860623.450000003</v>
      </c>
      <c r="O18" s="540"/>
      <c r="P18" s="540"/>
      <c r="Q18" s="540"/>
      <c r="R18" s="540"/>
    </row>
    <row r="19" spans="1:18" s="199" customFormat="1" ht="12.75">
      <c r="A19" s="1381">
        <v>2034</v>
      </c>
      <c r="B19" s="199" t="s">
        <v>1872</v>
      </c>
      <c r="C19" s="1382">
        <v>13016975.4</v>
      </c>
      <c r="D19" s="1382">
        <v>7651507.4900000002</v>
      </c>
      <c r="E19" s="1382">
        <f t="shared" si="1"/>
        <v>5365467.91</v>
      </c>
      <c r="F19" s="540"/>
      <c r="G19" s="1382">
        <v>414935.39999999944</v>
      </c>
      <c r="H19" s="1382">
        <f t="shared" si="2"/>
        <v>11306536.039999999</v>
      </c>
      <c r="I19" s="1382">
        <v>11721471.439999999</v>
      </c>
      <c r="J19" s="1382">
        <f t="shared" si="0"/>
        <v>7651507.4900000002</v>
      </c>
      <c r="K19" s="1382">
        <v>645000</v>
      </c>
      <c r="L19" s="1382">
        <f t="shared" si="3"/>
        <v>3424963.9499999993</v>
      </c>
      <c r="O19" s="540"/>
      <c r="P19" s="540"/>
      <c r="Q19" s="540"/>
      <c r="R19" s="540"/>
    </row>
    <row r="20" spans="1:18" s="199" customFormat="1" ht="12.75">
      <c r="A20" s="1381">
        <v>2035</v>
      </c>
      <c r="B20" s="199" t="s">
        <v>870</v>
      </c>
      <c r="C20" s="1382">
        <v>63245760</v>
      </c>
      <c r="D20" s="1382">
        <v>50853407.829999998</v>
      </c>
      <c r="E20" s="1382">
        <f t="shared" si="1"/>
        <v>12392352.170000002</v>
      </c>
      <c r="F20" s="540"/>
      <c r="G20" s="1382">
        <v>2530812.3699999973</v>
      </c>
      <c r="H20" s="1382">
        <f t="shared" si="2"/>
        <v>48322595.460000001</v>
      </c>
      <c r="I20" s="1382">
        <v>50853407.829999998</v>
      </c>
      <c r="J20" s="1382">
        <f t="shared" si="0"/>
        <v>50853407.829999998</v>
      </c>
      <c r="K20" s="1382">
        <v>0</v>
      </c>
      <c r="L20" s="1382">
        <f t="shared" si="3"/>
        <v>0</v>
      </c>
      <c r="O20" s="540"/>
      <c r="P20" s="540"/>
      <c r="Q20" s="540"/>
      <c r="R20" s="540"/>
    </row>
    <row r="21" spans="1:18" s="199" customFormat="1" ht="12.75">
      <c r="A21" s="1381">
        <v>2036</v>
      </c>
      <c r="B21" s="199" t="s">
        <v>1875</v>
      </c>
      <c r="C21" s="1382">
        <v>10615410.73</v>
      </c>
      <c r="D21" s="1382">
        <v>5619630.8600000003</v>
      </c>
      <c r="E21" s="1382">
        <f t="shared" si="1"/>
        <v>4995779.87</v>
      </c>
      <c r="F21" s="540"/>
      <c r="G21" s="1382">
        <v>1425010.7300000004</v>
      </c>
      <c r="H21" s="1382">
        <f t="shared" si="2"/>
        <v>6610760.0599999996</v>
      </c>
      <c r="I21" s="1382">
        <v>8035770.79</v>
      </c>
      <c r="J21" s="1382">
        <f t="shared" si="0"/>
        <v>5619630.8600000003</v>
      </c>
      <c r="K21" s="1382">
        <v>0</v>
      </c>
      <c r="L21" s="1382">
        <f t="shared" si="3"/>
        <v>2416139.9299999997</v>
      </c>
      <c r="O21" s="540"/>
      <c r="P21" s="540"/>
      <c r="Q21" s="540"/>
      <c r="R21" s="540"/>
    </row>
    <row r="22" spans="1:18" s="199" customFormat="1" ht="12.75">
      <c r="A22" s="1381">
        <v>2037</v>
      </c>
      <c r="B22" s="199" t="s">
        <v>1877</v>
      </c>
      <c r="C22" s="1382">
        <v>851301.44</v>
      </c>
      <c r="D22" s="1382">
        <v>36000</v>
      </c>
      <c r="E22" s="1382">
        <f t="shared" si="1"/>
        <v>815301.44</v>
      </c>
      <c r="F22" s="540"/>
      <c r="G22" s="1382">
        <v>638476.07999999996</v>
      </c>
      <c r="H22" s="1382">
        <f t="shared" si="2"/>
        <v>-181238.03999999998</v>
      </c>
      <c r="I22" s="1382">
        <v>457238.04</v>
      </c>
      <c r="J22" s="1382">
        <f t="shared" si="0"/>
        <v>36000</v>
      </c>
      <c r="K22" s="1382">
        <v>0</v>
      </c>
      <c r="L22" s="1382">
        <f t="shared" si="3"/>
        <v>421238.04</v>
      </c>
      <c r="O22" s="540"/>
      <c r="P22" s="540"/>
      <c r="Q22" s="540"/>
      <c r="R22" s="540"/>
    </row>
    <row r="23" spans="1:18" s="199" customFormat="1" ht="12.75">
      <c r="A23" s="1381">
        <v>2038</v>
      </c>
      <c r="B23" s="199" t="s">
        <v>1879</v>
      </c>
      <c r="C23" s="1382">
        <v>8087549.4299999997</v>
      </c>
      <c r="D23" s="1382">
        <v>4370166.6399999997</v>
      </c>
      <c r="E23" s="1382">
        <f t="shared" si="1"/>
        <v>3717382.79</v>
      </c>
      <c r="F23" s="540"/>
      <c r="G23" s="1382">
        <v>1883099.43</v>
      </c>
      <c r="H23" s="1382">
        <f t="shared" si="2"/>
        <v>3761311.1000000006</v>
      </c>
      <c r="I23" s="1382">
        <v>5644410.5300000003</v>
      </c>
      <c r="J23" s="1382">
        <f t="shared" si="0"/>
        <v>4370166.6399999997</v>
      </c>
      <c r="K23" s="1382">
        <v>0</v>
      </c>
      <c r="L23" s="1382">
        <f t="shared" si="3"/>
        <v>1274243.8900000006</v>
      </c>
      <c r="O23" s="540"/>
      <c r="P23" s="540"/>
      <c r="Q23" s="540"/>
      <c r="R23" s="540"/>
    </row>
    <row r="24" spans="1:18" s="199" customFormat="1" ht="12.75">
      <c r="A24" s="1381">
        <v>2039</v>
      </c>
      <c r="B24" s="199" t="s">
        <v>1881</v>
      </c>
      <c r="C24" s="1382">
        <v>25960688</v>
      </c>
      <c r="D24" s="1382">
        <v>24446618.219999999</v>
      </c>
      <c r="E24" s="1382">
        <f t="shared" si="1"/>
        <v>1514069.7800000012</v>
      </c>
      <c r="F24" s="540"/>
      <c r="G24" s="1382">
        <v>0</v>
      </c>
      <c r="H24" s="1382">
        <f t="shared" si="2"/>
        <v>24446618.219999999</v>
      </c>
      <c r="I24" s="1382">
        <v>24446618.219999999</v>
      </c>
      <c r="J24" s="1382">
        <f t="shared" si="0"/>
        <v>24446618.219999999</v>
      </c>
      <c r="K24" s="1382">
        <v>0</v>
      </c>
      <c r="L24" s="1382">
        <f t="shared" si="3"/>
        <v>0</v>
      </c>
      <c r="O24" s="540"/>
      <c r="P24" s="540"/>
      <c r="Q24" s="540"/>
      <c r="R24" s="540"/>
    </row>
    <row r="25" spans="1:18" s="199" customFormat="1" ht="12.75">
      <c r="A25" s="1381">
        <v>2042</v>
      </c>
      <c r="B25" s="199" t="s">
        <v>871</v>
      </c>
      <c r="C25" s="1382">
        <v>0</v>
      </c>
      <c r="D25" s="1382">
        <v>21528</v>
      </c>
      <c r="E25" s="1382">
        <f t="shared" si="1"/>
        <v>-21528</v>
      </c>
      <c r="F25" s="540"/>
      <c r="G25" s="1382">
        <v>426972</v>
      </c>
      <c r="H25" s="1382">
        <f t="shared" si="2"/>
        <v>-130962</v>
      </c>
      <c r="I25" s="1382">
        <v>296010</v>
      </c>
      <c r="J25" s="1382">
        <f t="shared" si="0"/>
        <v>21528</v>
      </c>
      <c r="K25" s="1382">
        <v>0</v>
      </c>
      <c r="L25" s="1382">
        <f t="shared" si="3"/>
        <v>274482</v>
      </c>
      <c r="O25" s="540"/>
      <c r="P25" s="540"/>
      <c r="Q25" s="540"/>
      <c r="R25" s="540"/>
    </row>
    <row r="26" spans="1:18" s="199" customFormat="1" ht="12.75">
      <c r="A26" s="1381">
        <v>2044</v>
      </c>
      <c r="B26" s="199" t="s">
        <v>3628</v>
      </c>
      <c r="C26" s="1382">
        <v>0</v>
      </c>
      <c r="D26" s="1382">
        <v>0</v>
      </c>
      <c r="E26" s="1382">
        <f t="shared" si="1"/>
        <v>0</v>
      </c>
      <c r="F26" s="540"/>
      <c r="G26" s="1382">
        <v>599000</v>
      </c>
      <c r="H26" s="1382">
        <f t="shared" si="2"/>
        <v>-299500</v>
      </c>
      <c r="I26" s="1382">
        <v>299500</v>
      </c>
      <c r="J26" s="1382">
        <f t="shared" si="0"/>
        <v>0</v>
      </c>
      <c r="K26" s="1382">
        <v>0</v>
      </c>
      <c r="L26" s="1382">
        <f t="shared" si="3"/>
        <v>299500</v>
      </c>
      <c r="O26" s="540"/>
      <c r="P26" s="540"/>
      <c r="Q26" s="540"/>
      <c r="R26" s="540"/>
    </row>
    <row r="27" spans="1:18" s="199" customFormat="1" ht="12.75">
      <c r="A27" s="1381">
        <v>2047</v>
      </c>
      <c r="B27" s="199" t="s">
        <v>1884</v>
      </c>
      <c r="C27" s="1382">
        <v>0</v>
      </c>
      <c r="D27" s="1382">
        <v>29437.5</v>
      </c>
      <c r="E27" s="1382">
        <f t="shared" si="1"/>
        <v>-29437.5</v>
      </c>
      <c r="F27" s="540"/>
      <c r="G27" s="1382">
        <v>792524.34000000008</v>
      </c>
      <c r="H27" s="1382">
        <f t="shared" si="2"/>
        <v>-283418.4200000001</v>
      </c>
      <c r="I27" s="1382">
        <v>509105.91999999998</v>
      </c>
      <c r="J27" s="1382">
        <f t="shared" si="0"/>
        <v>29437.5</v>
      </c>
      <c r="K27" s="1382">
        <v>0</v>
      </c>
      <c r="L27" s="1382">
        <f t="shared" si="3"/>
        <v>479668.42</v>
      </c>
      <c r="O27" s="540"/>
      <c r="P27" s="540"/>
      <c r="Q27" s="540"/>
      <c r="R27" s="540"/>
    </row>
    <row r="28" spans="1:18" s="199" customFormat="1" ht="12.75">
      <c r="A28" s="1381">
        <v>2048</v>
      </c>
      <c r="B28" s="199" t="s">
        <v>1886</v>
      </c>
      <c r="C28" s="1382">
        <v>10212864</v>
      </c>
      <c r="D28" s="1382">
        <v>2646924.2000000002</v>
      </c>
      <c r="E28" s="1382">
        <f t="shared" si="1"/>
        <v>7565939.7999999998</v>
      </c>
      <c r="F28" s="540"/>
      <c r="G28" s="1382">
        <v>6481850.5</v>
      </c>
      <c r="H28" s="1382">
        <f t="shared" si="2"/>
        <v>1223177</v>
      </c>
      <c r="I28" s="1382">
        <v>7705027.5</v>
      </c>
      <c r="J28" s="1382">
        <f t="shared" si="0"/>
        <v>2646924.2000000002</v>
      </c>
      <c r="K28" s="1382">
        <v>0</v>
      </c>
      <c r="L28" s="1382">
        <f t="shared" si="3"/>
        <v>5058103.3</v>
      </c>
      <c r="O28" s="540"/>
      <c r="P28" s="540"/>
      <c r="Q28" s="540"/>
      <c r="R28" s="540"/>
    </row>
    <row r="29" spans="1:18" s="199" customFormat="1" ht="12.75">
      <c r="A29" s="1381">
        <v>2049</v>
      </c>
      <c r="B29" s="199" t="s">
        <v>1888</v>
      </c>
      <c r="C29" s="1382">
        <v>17120000</v>
      </c>
      <c r="D29" s="1382">
        <v>11373281.539999999</v>
      </c>
      <c r="E29" s="1382">
        <f t="shared" si="1"/>
        <v>5746718.4600000009</v>
      </c>
      <c r="F29" s="540"/>
      <c r="G29" s="1382">
        <v>2638121.129999999</v>
      </c>
      <c r="H29" s="1382">
        <f t="shared" si="2"/>
        <v>10982580.200000001</v>
      </c>
      <c r="I29" s="1382">
        <v>13620701.33</v>
      </c>
      <c r="J29" s="1382">
        <f t="shared" si="0"/>
        <v>11373281.539999999</v>
      </c>
      <c r="K29" s="1382">
        <v>0</v>
      </c>
      <c r="L29" s="1382">
        <f t="shared" si="3"/>
        <v>2247419.790000001</v>
      </c>
      <c r="O29" s="540"/>
      <c r="P29" s="540"/>
      <c r="Q29" s="540"/>
      <c r="R29" s="540"/>
    </row>
    <row r="30" spans="1:18" s="199" customFormat="1" ht="12.75">
      <c r="A30" s="1381">
        <v>2080</v>
      </c>
      <c r="B30" s="199" t="s">
        <v>3629</v>
      </c>
      <c r="C30" s="1382">
        <v>34843864</v>
      </c>
      <c r="D30" s="1382">
        <v>20673405.140000001</v>
      </c>
      <c r="E30" s="1382">
        <f t="shared" si="1"/>
        <v>14170458.859999999</v>
      </c>
      <c r="F30" s="540"/>
      <c r="G30" s="1382">
        <v>9403864.900000006</v>
      </c>
      <c r="H30" s="1382">
        <f t="shared" si="2"/>
        <v>18224870.119999994</v>
      </c>
      <c r="I30" s="1382">
        <v>27628735.02</v>
      </c>
      <c r="J30" s="1382">
        <f t="shared" si="0"/>
        <v>20673405.140000001</v>
      </c>
      <c r="K30" s="1382">
        <v>0</v>
      </c>
      <c r="L30" s="1382">
        <f t="shared" si="3"/>
        <v>6955329.879999999</v>
      </c>
      <c r="O30" s="540"/>
      <c r="P30" s="540"/>
      <c r="Q30" s="540"/>
      <c r="R30" s="540"/>
    </row>
    <row r="31" spans="1:18" s="199" customFormat="1" ht="12.75">
      <c r="A31" s="1381">
        <v>2101</v>
      </c>
      <c r="B31" s="199" t="s">
        <v>1891</v>
      </c>
      <c r="C31" s="1382">
        <v>9882523.1300000008</v>
      </c>
      <c r="D31" s="1382">
        <v>6042792.0099999998</v>
      </c>
      <c r="E31" s="1382">
        <f t="shared" si="1"/>
        <v>3839731.120000001</v>
      </c>
      <c r="F31" s="540"/>
      <c r="G31" s="1382">
        <v>2798401.74</v>
      </c>
      <c r="H31" s="1382">
        <f t="shared" si="2"/>
        <v>6301010.129999999</v>
      </c>
      <c r="I31" s="1382">
        <v>9099411.8699999992</v>
      </c>
      <c r="J31" s="1382">
        <f t="shared" si="0"/>
        <v>6042792.0099999998</v>
      </c>
      <c r="K31" s="1382">
        <v>0</v>
      </c>
      <c r="L31" s="1382">
        <f t="shared" si="3"/>
        <v>3056619.8599999994</v>
      </c>
      <c r="O31" s="540"/>
      <c r="P31" s="540"/>
      <c r="Q31" s="540"/>
      <c r="R31" s="540"/>
    </row>
    <row r="32" spans="1:18" s="199" customFormat="1" ht="12.75">
      <c r="A32" s="1381">
        <v>2104</v>
      </c>
      <c r="B32" s="199" t="s">
        <v>1893</v>
      </c>
      <c r="C32" s="1382">
        <v>500000</v>
      </c>
      <c r="D32" s="1382">
        <v>500000</v>
      </c>
      <c r="E32" s="1382">
        <f t="shared" si="1"/>
        <v>0</v>
      </c>
      <c r="F32" s="540"/>
      <c r="G32" s="1382">
        <v>281744.66999999993</v>
      </c>
      <c r="H32" s="1382">
        <f t="shared" si="2"/>
        <v>374040.66000000003</v>
      </c>
      <c r="I32" s="1382">
        <v>655785.32999999996</v>
      </c>
      <c r="J32" s="1382">
        <f t="shared" si="0"/>
        <v>500000</v>
      </c>
      <c r="K32" s="1382">
        <v>0</v>
      </c>
      <c r="L32" s="1382">
        <f t="shared" si="3"/>
        <v>155785.32999999996</v>
      </c>
      <c r="O32" s="540"/>
      <c r="P32" s="540"/>
      <c r="Q32" s="540"/>
      <c r="R32" s="540"/>
    </row>
    <row r="33" spans="1:18" s="199" customFormat="1" ht="12.75">
      <c r="A33" s="1381">
        <v>2106</v>
      </c>
      <c r="B33" s="199" t="s">
        <v>872</v>
      </c>
      <c r="C33" s="1382">
        <v>9969960</v>
      </c>
      <c r="D33" s="1382">
        <v>5788300.0999999996</v>
      </c>
      <c r="E33" s="1382">
        <f t="shared" si="1"/>
        <v>4181659.9000000004</v>
      </c>
      <c r="F33" s="540"/>
      <c r="G33" s="1382">
        <v>532164.33999999985</v>
      </c>
      <c r="H33" s="1382">
        <f t="shared" si="2"/>
        <v>7955045.3800000008</v>
      </c>
      <c r="I33" s="1382">
        <v>8487209.7200000007</v>
      </c>
      <c r="J33" s="1382">
        <f t="shared" si="0"/>
        <v>5788300.0999999996</v>
      </c>
      <c r="K33" s="1382">
        <v>0</v>
      </c>
      <c r="L33" s="1382">
        <f t="shared" si="3"/>
        <v>2698909.620000001</v>
      </c>
      <c r="O33" s="540"/>
      <c r="P33" s="540"/>
      <c r="Q33" s="540"/>
      <c r="R33" s="540"/>
    </row>
    <row r="34" spans="1:18" s="199" customFormat="1" ht="12.75">
      <c r="A34" s="1381">
        <v>2107</v>
      </c>
      <c r="B34" s="199" t="s">
        <v>1894</v>
      </c>
      <c r="C34" s="1382">
        <v>0</v>
      </c>
      <c r="D34" s="1382">
        <v>0</v>
      </c>
      <c r="E34" s="1382">
        <f t="shared" si="1"/>
        <v>0</v>
      </c>
      <c r="F34" s="540"/>
      <c r="G34" s="1382">
        <v>1622959.1</v>
      </c>
      <c r="H34" s="1382">
        <f t="shared" si="2"/>
        <v>-811479.55</v>
      </c>
      <c r="I34" s="1382">
        <v>811479.55</v>
      </c>
      <c r="J34" s="1382">
        <f t="shared" si="0"/>
        <v>0</v>
      </c>
      <c r="K34" s="1382">
        <v>0</v>
      </c>
      <c r="L34" s="1382">
        <f t="shared" si="3"/>
        <v>811479.55</v>
      </c>
      <c r="O34" s="540"/>
      <c r="P34" s="540"/>
      <c r="Q34" s="540"/>
      <c r="R34" s="540"/>
    </row>
    <row r="35" spans="1:18" s="199" customFormat="1" ht="12.75">
      <c r="A35" s="1381">
        <v>2152</v>
      </c>
      <c r="B35" s="199" t="s">
        <v>1897</v>
      </c>
      <c r="C35" s="1382">
        <v>13978845.77</v>
      </c>
      <c r="D35" s="1382">
        <v>11215924.810000001</v>
      </c>
      <c r="E35" s="1382">
        <f t="shared" si="1"/>
        <v>2762920.959999999</v>
      </c>
      <c r="F35" s="540"/>
      <c r="G35" s="1382">
        <v>2647388.959999999</v>
      </c>
      <c r="H35" s="1382">
        <f t="shared" si="2"/>
        <v>10465577.920000002</v>
      </c>
      <c r="I35" s="1382">
        <v>13112966.880000001</v>
      </c>
      <c r="J35" s="1382">
        <f t="shared" si="0"/>
        <v>11215924.810000001</v>
      </c>
      <c r="K35" s="1382">
        <v>0</v>
      </c>
      <c r="L35" s="1382">
        <f t="shared" si="3"/>
        <v>1897042.0700000003</v>
      </c>
      <c r="O35" s="540"/>
      <c r="P35" s="540"/>
      <c r="Q35" s="540"/>
      <c r="R35" s="540"/>
    </row>
    <row r="36" spans="1:18" s="199" customFormat="1" ht="12.75">
      <c r="A36" s="1381">
        <v>2155</v>
      </c>
      <c r="B36" s="199" t="s">
        <v>3630</v>
      </c>
      <c r="C36" s="1382">
        <v>0</v>
      </c>
      <c r="D36" s="1382">
        <v>112125</v>
      </c>
      <c r="E36" s="1382">
        <f t="shared" si="1"/>
        <v>-112125</v>
      </c>
      <c r="F36" s="540"/>
      <c r="G36" s="1382">
        <v>82657.41</v>
      </c>
      <c r="H36" s="1382">
        <f t="shared" si="2"/>
        <v>388483.79000000004</v>
      </c>
      <c r="I36" s="1382">
        <v>471141.2</v>
      </c>
      <c r="J36" s="1382">
        <f t="shared" si="0"/>
        <v>112125</v>
      </c>
      <c r="K36" s="1382">
        <v>0</v>
      </c>
      <c r="L36" s="1382">
        <f t="shared" si="3"/>
        <v>359016.2</v>
      </c>
      <c r="O36" s="540"/>
      <c r="P36" s="540"/>
      <c r="Q36" s="540"/>
      <c r="R36" s="540"/>
    </row>
    <row r="37" spans="1:18" s="199" customFormat="1" ht="12.75">
      <c r="A37" s="1381">
        <v>2156</v>
      </c>
      <c r="B37" s="199" t="s">
        <v>3631</v>
      </c>
      <c r="C37" s="1382">
        <v>37079350.369999997</v>
      </c>
      <c r="D37" s="1382">
        <v>28446734.190000001</v>
      </c>
      <c r="E37" s="1382">
        <f t="shared" si="1"/>
        <v>8632616.179999996</v>
      </c>
      <c r="F37" s="540"/>
      <c r="G37" s="1382">
        <v>3348246.3699999973</v>
      </c>
      <c r="H37" s="1382">
        <f t="shared" si="2"/>
        <v>29018241.410000004</v>
      </c>
      <c r="I37" s="1382">
        <v>32366487.780000001</v>
      </c>
      <c r="J37" s="1382">
        <f t="shared" si="0"/>
        <v>28446734.190000001</v>
      </c>
      <c r="K37" s="1382">
        <v>0</v>
      </c>
      <c r="L37" s="1382">
        <f t="shared" si="3"/>
        <v>3919753.59</v>
      </c>
      <c r="O37" s="540"/>
      <c r="P37" s="540"/>
      <c r="Q37" s="540"/>
      <c r="R37" s="540"/>
    </row>
    <row r="38" spans="1:18" s="199" customFormat="1" ht="12.75">
      <c r="A38" s="1381">
        <v>2158</v>
      </c>
      <c r="B38" s="199" t="s">
        <v>1900</v>
      </c>
      <c r="C38" s="1382">
        <v>1022208.54</v>
      </c>
      <c r="D38" s="1382">
        <v>1002748.38</v>
      </c>
      <c r="E38" s="1382">
        <f t="shared" si="1"/>
        <v>19460.160000000033</v>
      </c>
      <c r="F38" s="540"/>
      <c r="G38" s="1382">
        <v>747318.54</v>
      </c>
      <c r="H38" s="1382">
        <f t="shared" si="2"/>
        <v>488887.41999999993</v>
      </c>
      <c r="I38" s="1382">
        <v>1236205.96</v>
      </c>
      <c r="J38" s="1382">
        <f t="shared" si="0"/>
        <v>1002748.38</v>
      </c>
      <c r="K38" s="1382">
        <v>0</v>
      </c>
      <c r="L38" s="1382">
        <f t="shared" si="3"/>
        <v>233457.57999999996</v>
      </c>
      <c r="O38" s="540"/>
      <c r="P38" s="540"/>
      <c r="Q38" s="540"/>
      <c r="R38" s="540"/>
    </row>
    <row r="39" spans="1:18" s="199" customFormat="1" ht="12.75">
      <c r="A39" s="1381">
        <v>2159</v>
      </c>
      <c r="B39" s="199" t="s">
        <v>3632</v>
      </c>
      <c r="C39" s="1382">
        <v>206370234</v>
      </c>
      <c r="D39" s="1382">
        <v>173585845.72</v>
      </c>
      <c r="E39" s="1382">
        <f t="shared" si="1"/>
        <v>32784388.280000001</v>
      </c>
      <c r="F39" s="540"/>
      <c r="G39" s="1382">
        <v>32297761.870000005</v>
      </c>
      <c r="H39" s="1382">
        <f t="shared" si="2"/>
        <v>162938682.79999998</v>
      </c>
      <c r="I39" s="1382">
        <v>195236444.66999999</v>
      </c>
      <c r="J39" s="1382">
        <f t="shared" si="0"/>
        <v>173585845.72</v>
      </c>
      <c r="K39" s="1382">
        <v>280454.25</v>
      </c>
      <c r="L39" s="1382">
        <f t="shared" si="3"/>
        <v>21370144.699999988</v>
      </c>
      <c r="O39" s="540"/>
      <c r="P39" s="540"/>
      <c r="Q39" s="540"/>
      <c r="R39" s="540"/>
    </row>
    <row r="40" spans="1:18" s="199" customFormat="1" ht="12.75">
      <c r="A40" s="1381">
        <v>2163</v>
      </c>
      <c r="B40" s="199" t="s">
        <v>873</v>
      </c>
      <c r="C40" s="1382">
        <v>51155300</v>
      </c>
      <c r="D40" s="1382">
        <v>43684772.219999999</v>
      </c>
      <c r="E40" s="1382">
        <f t="shared" si="1"/>
        <v>7470527.7800000012</v>
      </c>
      <c r="F40" s="540"/>
      <c r="G40" s="1382">
        <v>1773500</v>
      </c>
      <c r="H40" s="1382">
        <f t="shared" si="2"/>
        <v>41911272.219999999</v>
      </c>
      <c r="I40" s="1382">
        <v>43684772.219999999</v>
      </c>
      <c r="J40" s="1382">
        <f t="shared" si="0"/>
        <v>43684772.219999999</v>
      </c>
      <c r="K40" s="1382">
        <v>0</v>
      </c>
      <c r="L40" s="1382">
        <f t="shared" si="3"/>
        <v>0</v>
      </c>
      <c r="O40" s="540"/>
      <c r="P40" s="540"/>
      <c r="Q40" s="540"/>
      <c r="R40" s="540"/>
    </row>
    <row r="41" spans="1:18" s="199" customFormat="1" ht="12.75">
      <c r="A41" s="1381">
        <v>2169</v>
      </c>
      <c r="B41" s="199" t="s">
        <v>874</v>
      </c>
      <c r="C41" s="1382">
        <v>18880832</v>
      </c>
      <c r="D41" s="1382">
        <v>17502002.190000001</v>
      </c>
      <c r="E41" s="1382">
        <f t="shared" si="1"/>
        <v>1378829.8099999987</v>
      </c>
      <c r="F41" s="540"/>
      <c r="G41" s="1382">
        <v>738344.24000000209</v>
      </c>
      <c r="H41" s="1382">
        <f t="shared" si="2"/>
        <v>16763657.949999999</v>
      </c>
      <c r="I41" s="1382">
        <v>17502002.190000001</v>
      </c>
      <c r="J41" s="1382">
        <f t="shared" si="0"/>
        <v>17502002.190000001</v>
      </c>
      <c r="K41" s="1382">
        <v>0</v>
      </c>
      <c r="L41" s="1382">
        <f t="shared" si="3"/>
        <v>0</v>
      </c>
      <c r="O41" s="540"/>
      <c r="P41" s="540"/>
      <c r="Q41" s="540"/>
      <c r="R41" s="540"/>
    </row>
    <row r="42" spans="1:18" s="199" customFormat="1" ht="12.75">
      <c r="A42" s="1381">
        <v>2173</v>
      </c>
      <c r="B42" s="199" t="s">
        <v>1904</v>
      </c>
      <c r="C42" s="1382">
        <v>0</v>
      </c>
      <c r="D42" s="1382">
        <v>133824</v>
      </c>
      <c r="E42" s="1382">
        <f t="shared" si="1"/>
        <v>-133824</v>
      </c>
      <c r="F42" s="540"/>
      <c r="G42" s="1382">
        <v>188693.82</v>
      </c>
      <c r="H42" s="1382">
        <f t="shared" si="2"/>
        <v>418645.09</v>
      </c>
      <c r="I42" s="1382">
        <v>607338.91</v>
      </c>
      <c r="J42" s="1382">
        <f t="shared" si="0"/>
        <v>133824</v>
      </c>
      <c r="K42" s="1382">
        <v>0</v>
      </c>
      <c r="L42" s="1382">
        <f t="shared" si="3"/>
        <v>473514.91000000003</v>
      </c>
      <c r="O42" s="540"/>
      <c r="P42" s="540"/>
      <c r="Q42" s="540"/>
      <c r="R42" s="540"/>
    </row>
    <row r="43" spans="1:18" s="199" customFormat="1" ht="12.75">
      <c r="A43" s="1381">
        <v>2174</v>
      </c>
      <c r="B43" s="199" t="s">
        <v>1906</v>
      </c>
      <c r="C43" s="1382">
        <v>500000</v>
      </c>
      <c r="D43" s="1382">
        <v>771807.85</v>
      </c>
      <c r="E43" s="1382">
        <f t="shared" si="1"/>
        <v>-271807.84999999998</v>
      </c>
      <c r="F43" s="540"/>
      <c r="G43" s="1382">
        <v>131146.22999999998</v>
      </c>
      <c r="H43" s="1382">
        <f t="shared" si="2"/>
        <v>1355750.81</v>
      </c>
      <c r="I43" s="1382">
        <v>1486897.04</v>
      </c>
      <c r="J43" s="1382">
        <f t="shared" si="0"/>
        <v>771807.85</v>
      </c>
      <c r="K43" s="1382">
        <v>0</v>
      </c>
      <c r="L43" s="1382">
        <f t="shared" si="3"/>
        <v>715089.19000000006</v>
      </c>
      <c r="O43" s="540"/>
      <c r="P43" s="540"/>
      <c r="Q43" s="540"/>
      <c r="R43" s="540"/>
    </row>
    <row r="44" spans="1:18" s="199" customFormat="1" ht="12.75">
      <c r="A44" s="1381">
        <v>2177</v>
      </c>
      <c r="B44" s="199" t="s">
        <v>1908</v>
      </c>
      <c r="C44" s="1382">
        <v>18169616</v>
      </c>
      <c r="D44" s="1382">
        <v>12342221.119999999</v>
      </c>
      <c r="E44" s="1382">
        <f t="shared" si="1"/>
        <v>5827394.8800000008</v>
      </c>
      <c r="F44" s="540"/>
      <c r="G44" s="1382">
        <v>1856983.2199999988</v>
      </c>
      <c r="H44" s="1382">
        <f t="shared" si="2"/>
        <v>14050776.450000001</v>
      </c>
      <c r="I44" s="1382">
        <v>15907759.67</v>
      </c>
      <c r="J44" s="1382">
        <f t="shared" si="0"/>
        <v>12342221.119999999</v>
      </c>
      <c r="K44" s="1382">
        <v>0</v>
      </c>
      <c r="L44" s="1382">
        <f t="shared" si="3"/>
        <v>3565538.5500000007</v>
      </c>
      <c r="O44" s="540"/>
      <c r="P44" s="540"/>
      <c r="Q44" s="540"/>
      <c r="R44" s="540"/>
    </row>
    <row r="45" spans="1:18" s="199" customFormat="1" ht="12.75">
      <c r="A45" s="1381">
        <v>2178</v>
      </c>
      <c r="B45" s="199" t="s">
        <v>1910</v>
      </c>
      <c r="C45" s="1382">
        <v>5339644.72</v>
      </c>
      <c r="D45" s="1382">
        <v>2343463.5</v>
      </c>
      <c r="E45" s="1382">
        <f t="shared" si="1"/>
        <v>2996181.2199999997</v>
      </c>
      <c r="F45" s="540"/>
      <c r="G45" s="1382">
        <v>2333919.7200000002</v>
      </c>
      <c r="H45" s="1382">
        <f t="shared" si="2"/>
        <v>2018209.3900000001</v>
      </c>
      <c r="I45" s="1382">
        <v>4352129.1100000003</v>
      </c>
      <c r="J45" s="1382">
        <f t="shared" si="0"/>
        <v>2343463.5</v>
      </c>
      <c r="K45" s="1382">
        <v>0</v>
      </c>
      <c r="L45" s="1382">
        <f t="shared" si="3"/>
        <v>2008665.6100000003</v>
      </c>
      <c r="O45" s="540"/>
      <c r="P45" s="540"/>
      <c r="Q45" s="540"/>
      <c r="R45" s="540"/>
    </row>
    <row r="46" spans="1:18" s="199" customFormat="1" ht="12.75">
      <c r="A46" s="1381">
        <v>2201</v>
      </c>
      <c r="B46" s="199" t="s">
        <v>1912</v>
      </c>
      <c r="C46" s="1382">
        <v>16778026.969999999</v>
      </c>
      <c r="D46" s="1382">
        <v>10690539.060000001</v>
      </c>
      <c r="E46" s="1382">
        <f t="shared" si="1"/>
        <v>6087487.9099999983</v>
      </c>
      <c r="F46" s="540"/>
      <c r="G46" s="1382">
        <v>1102186.9700000007</v>
      </c>
      <c r="H46" s="1382">
        <f t="shared" si="2"/>
        <v>12950486.039999999</v>
      </c>
      <c r="I46" s="1382">
        <v>14052673.01</v>
      </c>
      <c r="J46" s="1382">
        <f t="shared" si="0"/>
        <v>10690539.060000001</v>
      </c>
      <c r="K46" s="1382">
        <v>0</v>
      </c>
      <c r="L46" s="1382">
        <f t="shared" si="3"/>
        <v>3362133.9499999993</v>
      </c>
      <c r="O46" s="540"/>
      <c r="P46" s="540"/>
      <c r="Q46" s="540"/>
      <c r="R46" s="540"/>
    </row>
    <row r="47" spans="1:18" s="199" customFormat="1" ht="12.75">
      <c r="A47" s="1381">
        <v>2202</v>
      </c>
      <c r="B47" s="199" t="s">
        <v>1914</v>
      </c>
      <c r="C47" s="1382">
        <v>24890559.870000001</v>
      </c>
      <c r="D47" s="1382">
        <v>22475471.809999999</v>
      </c>
      <c r="E47" s="1382">
        <f t="shared" si="1"/>
        <v>2415088.0600000024</v>
      </c>
      <c r="F47" s="540"/>
      <c r="G47" s="1382">
        <v>3087615.870000001</v>
      </c>
      <c r="H47" s="1382">
        <f t="shared" si="2"/>
        <v>21049692.969999999</v>
      </c>
      <c r="I47" s="1382">
        <v>24137308.84</v>
      </c>
      <c r="J47" s="1382">
        <f t="shared" si="0"/>
        <v>22475471.809999999</v>
      </c>
      <c r="K47" s="1382">
        <v>0</v>
      </c>
      <c r="L47" s="1382">
        <f t="shared" si="3"/>
        <v>1661837.0300000012</v>
      </c>
      <c r="O47" s="540"/>
      <c r="P47" s="540"/>
      <c r="Q47" s="540"/>
      <c r="R47" s="540"/>
    </row>
    <row r="48" spans="1:18" s="199" customFormat="1" ht="12.75">
      <c r="A48" s="1381">
        <v>2205</v>
      </c>
      <c r="B48" s="199" t="s">
        <v>875</v>
      </c>
      <c r="C48" s="1382">
        <v>58722200.899999999</v>
      </c>
      <c r="D48" s="1382">
        <v>50155253.630000003</v>
      </c>
      <c r="E48" s="1382">
        <f t="shared" si="1"/>
        <v>8566947.2699999958</v>
      </c>
      <c r="F48" s="540"/>
      <c r="G48" s="1382">
        <v>1915163.9000000022</v>
      </c>
      <c r="H48" s="1382">
        <f t="shared" si="2"/>
        <v>55133104.859999999</v>
      </c>
      <c r="I48" s="1382">
        <v>57048268.759999998</v>
      </c>
      <c r="J48" s="1382">
        <f t="shared" si="0"/>
        <v>50155253.630000003</v>
      </c>
      <c r="K48" s="1382">
        <v>494710</v>
      </c>
      <c r="L48" s="1382">
        <f t="shared" si="3"/>
        <v>6398305.1299999952</v>
      </c>
      <c r="O48" s="540"/>
      <c r="P48" s="540"/>
      <c r="Q48" s="540"/>
      <c r="R48" s="540"/>
    </row>
    <row r="49" spans="1:18" s="199" customFormat="1" ht="12.75">
      <c r="A49" s="1381">
        <v>2206</v>
      </c>
      <c r="B49" s="199" t="s">
        <v>3633</v>
      </c>
      <c r="C49" s="1382">
        <v>1564118.76</v>
      </c>
      <c r="D49" s="1382">
        <v>1675661.63</v>
      </c>
      <c r="E49" s="1382">
        <f t="shared" si="1"/>
        <v>-111542.86999999988</v>
      </c>
      <c r="F49" s="540"/>
      <c r="G49" s="1382">
        <v>1480565.4800000004</v>
      </c>
      <c r="H49" s="1382">
        <f t="shared" si="2"/>
        <v>1197045.0499999993</v>
      </c>
      <c r="I49" s="1382">
        <v>2677610.5299999998</v>
      </c>
      <c r="J49" s="1382">
        <f t="shared" si="0"/>
        <v>1675661.63</v>
      </c>
      <c r="K49" s="1382">
        <v>0</v>
      </c>
      <c r="L49" s="1382">
        <f t="shared" si="3"/>
        <v>1001948.8999999999</v>
      </c>
      <c r="O49" s="540"/>
      <c r="P49" s="540"/>
      <c r="Q49" s="540"/>
      <c r="R49" s="540"/>
    </row>
    <row r="50" spans="1:18" s="199" customFormat="1" ht="12.75">
      <c r="A50" s="1381">
        <v>2209</v>
      </c>
      <c r="B50" s="199" t="s">
        <v>876</v>
      </c>
      <c r="C50" s="1382">
        <v>1005565240.7</v>
      </c>
      <c r="D50" s="1382">
        <v>1047175000.12</v>
      </c>
      <c r="E50" s="1382">
        <f t="shared" si="1"/>
        <v>-41609759.419999957</v>
      </c>
      <c r="F50" s="540"/>
      <c r="G50" s="1382">
        <v>34114988.189999983</v>
      </c>
      <c r="H50" s="1382">
        <f t="shared" si="2"/>
        <v>1087999055.8899999</v>
      </c>
      <c r="I50" s="1382">
        <v>1122114044.0799999</v>
      </c>
      <c r="J50" s="1382">
        <f t="shared" si="0"/>
        <v>1047175000.12</v>
      </c>
      <c r="K50" s="1382">
        <v>162297.35</v>
      </c>
      <c r="L50" s="1382">
        <f t="shared" si="3"/>
        <v>74776746.609999925</v>
      </c>
      <c r="O50" s="540"/>
      <c r="P50" s="540"/>
      <c r="Q50" s="540"/>
      <c r="R50" s="540"/>
    </row>
    <row r="51" spans="1:18" s="199" customFormat="1" ht="12.75">
      <c r="A51" s="1381">
        <v>2210</v>
      </c>
      <c r="B51" s="199" t="s">
        <v>3634</v>
      </c>
      <c r="C51" s="1382">
        <v>62005936</v>
      </c>
      <c r="D51" s="1382">
        <v>43748395.579999998</v>
      </c>
      <c r="E51" s="1382">
        <f t="shared" si="1"/>
        <v>18257540.420000002</v>
      </c>
      <c r="F51" s="540"/>
      <c r="G51" s="1382">
        <v>6108653.7299999967</v>
      </c>
      <c r="H51" s="1382">
        <f t="shared" si="2"/>
        <v>46297923.420000002</v>
      </c>
      <c r="I51" s="1382">
        <v>52406577.149999999</v>
      </c>
      <c r="J51" s="1382">
        <f t="shared" si="0"/>
        <v>43748395.579999998</v>
      </c>
      <c r="K51" s="1382">
        <v>0</v>
      </c>
      <c r="L51" s="1382">
        <f t="shared" si="3"/>
        <v>8658181.5700000003</v>
      </c>
      <c r="O51" s="540"/>
      <c r="P51" s="540"/>
      <c r="Q51" s="540"/>
      <c r="R51" s="540"/>
    </row>
    <row r="52" spans="1:18" s="199" customFormat="1" ht="12.75">
      <c r="A52" s="1381">
        <v>2211</v>
      </c>
      <c r="B52" s="199" t="s">
        <v>877</v>
      </c>
      <c r="C52" s="1382">
        <v>12309795.52</v>
      </c>
      <c r="D52" s="1382">
        <v>5735879.4800000004</v>
      </c>
      <c r="E52" s="1382">
        <f t="shared" si="1"/>
        <v>6573916.0399999991</v>
      </c>
      <c r="F52" s="540"/>
      <c r="G52" s="1382">
        <v>6561155.5199999996</v>
      </c>
      <c r="H52" s="1382">
        <f t="shared" si="2"/>
        <v>2488661.9800000004</v>
      </c>
      <c r="I52" s="1382">
        <v>9049817.5</v>
      </c>
      <c r="J52" s="1382">
        <f t="shared" si="0"/>
        <v>5735879.4800000004</v>
      </c>
      <c r="K52" s="1382">
        <v>0</v>
      </c>
      <c r="L52" s="1382">
        <f t="shared" si="3"/>
        <v>3313938.0199999996</v>
      </c>
      <c r="O52" s="540"/>
      <c r="P52" s="540"/>
      <c r="Q52" s="540"/>
      <c r="R52" s="540"/>
    </row>
    <row r="53" spans="1:18" s="199" customFormat="1" ht="12.75">
      <c r="A53" s="1381">
        <v>2213</v>
      </c>
      <c r="B53" s="199" t="s">
        <v>3635</v>
      </c>
      <c r="C53" s="1382">
        <v>184500000</v>
      </c>
      <c r="D53" s="1382">
        <v>167540089.83000001</v>
      </c>
      <c r="E53" s="1382">
        <f t="shared" si="1"/>
        <v>16959910.169999987</v>
      </c>
      <c r="F53" s="540"/>
      <c r="G53" s="1382">
        <v>1453286.0500000119</v>
      </c>
      <c r="H53" s="1382">
        <f t="shared" si="2"/>
        <v>170188900.63999999</v>
      </c>
      <c r="I53" s="1382">
        <v>171642186.69</v>
      </c>
      <c r="J53" s="1382">
        <f t="shared" si="0"/>
        <v>167540089.83000001</v>
      </c>
      <c r="K53" s="1382">
        <v>0</v>
      </c>
      <c r="L53" s="1382">
        <f t="shared" si="3"/>
        <v>4102096.8599999845</v>
      </c>
      <c r="O53" s="540"/>
      <c r="P53" s="540"/>
      <c r="Q53" s="540"/>
      <c r="R53" s="540"/>
    </row>
    <row r="54" spans="1:18" s="199" customFormat="1" ht="12.75">
      <c r="A54" s="1381">
        <v>2215</v>
      </c>
      <c r="B54" s="199" t="s">
        <v>1923</v>
      </c>
      <c r="C54" s="1382">
        <v>6840424.3300000001</v>
      </c>
      <c r="D54" s="1382">
        <v>5514017.7800000003</v>
      </c>
      <c r="E54" s="1382">
        <f t="shared" si="1"/>
        <v>1326406.5499999998</v>
      </c>
      <c r="F54" s="540"/>
      <c r="G54" s="1382">
        <v>564885.27000000142</v>
      </c>
      <c r="H54" s="1382">
        <f t="shared" si="2"/>
        <v>6715766.2499999981</v>
      </c>
      <c r="I54" s="1382">
        <v>7280651.5199999996</v>
      </c>
      <c r="J54" s="1382">
        <f t="shared" si="0"/>
        <v>5514017.7800000003</v>
      </c>
      <c r="K54" s="1382">
        <v>0</v>
      </c>
      <c r="L54" s="1382">
        <f t="shared" si="3"/>
        <v>1766633.7399999993</v>
      </c>
      <c r="O54" s="540"/>
      <c r="P54" s="540"/>
      <c r="Q54" s="540"/>
      <c r="R54" s="540"/>
    </row>
    <row r="55" spans="1:18" s="199" customFormat="1" ht="12.75">
      <c r="A55" s="1381">
        <v>2216</v>
      </c>
      <c r="B55" s="199" t="s">
        <v>1925</v>
      </c>
      <c r="C55" s="1382">
        <v>9272629</v>
      </c>
      <c r="D55" s="1382">
        <v>6507553.5499999998</v>
      </c>
      <c r="E55" s="1382">
        <f t="shared" si="1"/>
        <v>2765075.45</v>
      </c>
      <c r="F55" s="540"/>
      <c r="G55" s="1382">
        <v>0</v>
      </c>
      <c r="H55" s="1382">
        <f t="shared" si="2"/>
        <v>6507553.5499999998</v>
      </c>
      <c r="I55" s="1382">
        <v>6507553.5499999998</v>
      </c>
      <c r="J55" s="1382">
        <f t="shared" si="0"/>
        <v>6507553.5499999998</v>
      </c>
      <c r="K55" s="1382">
        <v>0</v>
      </c>
      <c r="L55" s="1382">
        <f t="shared" si="3"/>
        <v>0</v>
      </c>
      <c r="O55" s="540"/>
      <c r="P55" s="540"/>
      <c r="Q55" s="540"/>
      <c r="R55" s="540"/>
    </row>
    <row r="56" spans="1:18" s="199" customFormat="1" ht="12.75">
      <c r="A56" s="1381">
        <v>2217</v>
      </c>
      <c r="B56" s="199" t="s">
        <v>1927</v>
      </c>
      <c r="C56" s="1382">
        <v>410000</v>
      </c>
      <c r="D56" s="1382">
        <v>445671.5</v>
      </c>
      <c r="E56" s="1382">
        <f t="shared" si="1"/>
        <v>-35671.5</v>
      </c>
      <c r="F56" s="540"/>
      <c r="G56" s="1382">
        <v>1175400.7799999998</v>
      </c>
      <c r="H56" s="1382">
        <f t="shared" si="2"/>
        <v>-116174.18999999971</v>
      </c>
      <c r="I56" s="1382">
        <v>1059226.5900000001</v>
      </c>
      <c r="J56" s="1382">
        <f t="shared" si="0"/>
        <v>445671.5</v>
      </c>
      <c r="K56" s="1382">
        <v>0</v>
      </c>
      <c r="L56" s="1382">
        <f t="shared" si="3"/>
        <v>613555.09000000008</v>
      </c>
      <c r="O56" s="540"/>
      <c r="P56" s="540"/>
      <c r="Q56" s="540"/>
      <c r="R56" s="540"/>
    </row>
    <row r="57" spans="1:18" s="199" customFormat="1" ht="12.75">
      <c r="A57" s="1381">
        <v>2250</v>
      </c>
      <c r="B57" s="199" t="s">
        <v>1930</v>
      </c>
      <c r="C57" s="1382">
        <v>11387663</v>
      </c>
      <c r="D57" s="1382">
        <v>6168436.2000000002</v>
      </c>
      <c r="E57" s="1382">
        <f t="shared" si="1"/>
        <v>5219226.8</v>
      </c>
      <c r="F57" s="540"/>
      <c r="G57" s="1382">
        <v>2700028.0599999996</v>
      </c>
      <c r="H57" s="1382">
        <f t="shared" si="2"/>
        <v>4715149.07</v>
      </c>
      <c r="I57" s="1382">
        <v>7415177.1299999999</v>
      </c>
      <c r="J57" s="1382">
        <f t="shared" si="0"/>
        <v>6168436.2000000002</v>
      </c>
      <c r="K57" s="1382">
        <v>0</v>
      </c>
      <c r="L57" s="1382">
        <f t="shared" si="3"/>
        <v>1246740.9299999997</v>
      </c>
      <c r="O57" s="540"/>
      <c r="P57" s="540"/>
      <c r="Q57" s="540"/>
      <c r="R57" s="540"/>
    </row>
    <row r="58" spans="1:18" s="199" customFormat="1" ht="12.75">
      <c r="A58" s="1381">
        <v>2252</v>
      </c>
      <c r="B58" s="199" t="s">
        <v>1932</v>
      </c>
      <c r="C58" s="1382">
        <v>58945157.270000003</v>
      </c>
      <c r="D58" s="1382">
        <v>44586586.359999999</v>
      </c>
      <c r="E58" s="1382">
        <f t="shared" si="1"/>
        <v>14358570.910000004</v>
      </c>
      <c r="F58" s="540"/>
      <c r="G58" s="1382">
        <v>6478146.9500000067</v>
      </c>
      <c r="H58" s="1382">
        <f t="shared" si="2"/>
        <v>45726226.359999999</v>
      </c>
      <c r="I58" s="1382">
        <v>52204373.310000002</v>
      </c>
      <c r="J58" s="1382">
        <f t="shared" si="0"/>
        <v>44586586.359999999</v>
      </c>
      <c r="K58" s="1382">
        <v>323746.8</v>
      </c>
      <c r="L58" s="1382">
        <f t="shared" si="3"/>
        <v>7294040.1500000032</v>
      </c>
      <c r="O58" s="540"/>
      <c r="P58" s="540"/>
      <c r="Q58" s="540"/>
      <c r="R58" s="540"/>
    </row>
    <row r="59" spans="1:18" s="199" customFormat="1" ht="12.75">
      <c r="A59" s="1381">
        <v>2253</v>
      </c>
      <c r="B59" s="199" t="s">
        <v>1934</v>
      </c>
      <c r="C59" s="1382">
        <v>32625774.48</v>
      </c>
      <c r="D59" s="1382">
        <v>11131612.24</v>
      </c>
      <c r="E59" s="1382">
        <f t="shared" si="1"/>
        <v>21494162.240000002</v>
      </c>
      <c r="F59" s="540"/>
      <c r="G59" s="1382">
        <v>0</v>
      </c>
      <c r="H59" s="1382">
        <f t="shared" si="2"/>
        <v>18904676.030000001</v>
      </c>
      <c r="I59" s="1382">
        <v>18904676.030000001</v>
      </c>
      <c r="J59" s="1382">
        <f t="shared" si="0"/>
        <v>11131612.24</v>
      </c>
      <c r="K59" s="1382">
        <v>0</v>
      </c>
      <c r="L59" s="1382">
        <f t="shared" si="3"/>
        <v>7773063.790000001</v>
      </c>
      <c r="O59" s="540"/>
      <c r="P59" s="540"/>
      <c r="Q59" s="540"/>
      <c r="R59" s="540"/>
    </row>
    <row r="60" spans="1:18" s="199" customFormat="1" ht="12.75">
      <c r="A60" s="1381">
        <v>2254</v>
      </c>
      <c r="B60" s="199" t="s">
        <v>1936</v>
      </c>
      <c r="C60" s="1382">
        <v>18363280.399999999</v>
      </c>
      <c r="D60" s="1382">
        <v>1647793.32</v>
      </c>
      <c r="E60" s="1382">
        <f t="shared" si="1"/>
        <v>16715487.079999998</v>
      </c>
      <c r="F60" s="540"/>
      <c r="G60" s="1382">
        <v>15112480.4</v>
      </c>
      <c r="H60" s="1382">
        <f t="shared" si="2"/>
        <v>-1358593.540000001</v>
      </c>
      <c r="I60" s="1382">
        <v>13753886.859999999</v>
      </c>
      <c r="J60" s="1382">
        <f t="shared" si="0"/>
        <v>1647793.32</v>
      </c>
      <c r="K60" s="1382">
        <v>0</v>
      </c>
      <c r="L60" s="1382">
        <f>I60-J60-K60</f>
        <v>12106093.539999999</v>
      </c>
      <c r="O60" s="540"/>
      <c r="P60" s="540"/>
      <c r="Q60" s="540"/>
      <c r="R60" s="540"/>
    </row>
    <row r="61" spans="1:18" s="199" customFormat="1" ht="12.75">
      <c r="A61" s="1381">
        <v>2255</v>
      </c>
      <c r="B61" s="199" t="s">
        <v>1938</v>
      </c>
      <c r="C61" s="1382">
        <v>13912000</v>
      </c>
      <c r="D61" s="1382">
        <v>11568373.42</v>
      </c>
      <c r="E61" s="1382">
        <f t="shared" si="1"/>
        <v>2343626.58</v>
      </c>
      <c r="F61" s="540"/>
      <c r="G61" s="1382">
        <v>3471051.9700000007</v>
      </c>
      <c r="H61" s="1382">
        <f t="shared" si="2"/>
        <v>11402144.219999999</v>
      </c>
      <c r="I61" s="1382">
        <v>14873196.189999999</v>
      </c>
      <c r="J61" s="1382">
        <f t="shared" si="0"/>
        <v>11568373.42</v>
      </c>
      <c r="K61" s="1382">
        <v>0</v>
      </c>
      <c r="L61" s="1382">
        <f t="shared" si="3"/>
        <v>3304822.7699999996</v>
      </c>
      <c r="O61" s="540"/>
      <c r="P61" s="540"/>
      <c r="Q61" s="540"/>
      <c r="R61" s="540"/>
    </row>
    <row r="62" spans="1:18" s="199" customFormat="1" ht="12.75">
      <c r="A62" s="1381">
        <v>2257</v>
      </c>
      <c r="B62" s="199" t="s">
        <v>1940</v>
      </c>
      <c r="C62" s="1382">
        <v>50204220</v>
      </c>
      <c r="D62" s="1382">
        <v>33693493.590000004</v>
      </c>
      <c r="E62" s="1382">
        <f t="shared" si="1"/>
        <v>16510726.409999996</v>
      </c>
      <c r="F62" s="540"/>
      <c r="G62" s="1382">
        <v>1091876.4400000013</v>
      </c>
      <c r="H62" s="1382">
        <f t="shared" si="2"/>
        <v>39251093.569999993</v>
      </c>
      <c r="I62" s="1382">
        <v>40342970.009999998</v>
      </c>
      <c r="J62" s="1382">
        <f t="shared" si="0"/>
        <v>33693493.590000004</v>
      </c>
      <c r="K62" s="1382">
        <v>0</v>
      </c>
      <c r="L62" s="1382">
        <f t="shared" si="3"/>
        <v>6649476.4199999943</v>
      </c>
      <c r="O62" s="540"/>
      <c r="P62" s="540"/>
      <c r="Q62" s="540"/>
      <c r="R62" s="540"/>
    </row>
    <row r="63" spans="1:18" s="199" customFormat="1" ht="12.75">
      <c r="A63" s="1381">
        <v>2259</v>
      </c>
      <c r="B63" s="199" t="s">
        <v>1942</v>
      </c>
      <c r="C63" s="1382">
        <v>7249406.25</v>
      </c>
      <c r="D63" s="1382">
        <v>2532716.3199999998</v>
      </c>
      <c r="E63" s="1382">
        <f t="shared" si="1"/>
        <v>4716689.93</v>
      </c>
      <c r="F63" s="540"/>
      <c r="G63" s="1382">
        <v>3369045</v>
      </c>
      <c r="H63" s="1382">
        <f t="shared" si="2"/>
        <v>3135143.7800000003</v>
      </c>
      <c r="I63" s="1382">
        <v>6504188.7800000003</v>
      </c>
      <c r="J63" s="1382">
        <f t="shared" si="0"/>
        <v>2532716.3199999998</v>
      </c>
      <c r="K63" s="1382">
        <v>0</v>
      </c>
      <c r="L63" s="1382">
        <f t="shared" si="3"/>
        <v>3971472.4600000004</v>
      </c>
      <c r="O63" s="540"/>
      <c r="P63" s="540"/>
      <c r="Q63" s="540"/>
      <c r="R63" s="540"/>
    </row>
    <row r="64" spans="1:18" s="199" customFormat="1" ht="12.75">
      <c r="A64" s="1381">
        <v>2260</v>
      </c>
      <c r="B64" s="199" t="s">
        <v>1944</v>
      </c>
      <c r="C64" s="1382">
        <v>5127138.24</v>
      </c>
      <c r="D64" s="1382">
        <v>3848786.24</v>
      </c>
      <c r="E64" s="1382">
        <f t="shared" si="1"/>
        <v>1278352</v>
      </c>
      <c r="F64" s="540"/>
      <c r="G64" s="1382">
        <v>1310606.4699999988</v>
      </c>
      <c r="H64" s="1382">
        <f t="shared" si="2"/>
        <v>3998149.8800000008</v>
      </c>
      <c r="I64" s="1382">
        <v>5308756.3499999996</v>
      </c>
      <c r="J64" s="1382">
        <f t="shared" si="0"/>
        <v>3848786.24</v>
      </c>
      <c r="K64" s="1382">
        <v>0</v>
      </c>
      <c r="L64" s="1382">
        <f t="shared" si="3"/>
        <v>1459970.1099999994</v>
      </c>
      <c r="O64" s="540"/>
      <c r="P64" s="540"/>
      <c r="Q64" s="540"/>
      <c r="R64" s="540"/>
    </row>
    <row r="65" spans="1:18" s="199" customFormat="1" ht="12.75">
      <c r="A65" s="1381">
        <v>2261</v>
      </c>
      <c r="B65" s="199" t="s">
        <v>3636</v>
      </c>
      <c r="C65" s="1382">
        <v>17189039.640000001</v>
      </c>
      <c r="D65" s="1382">
        <v>5207894.45</v>
      </c>
      <c r="E65" s="1382">
        <f t="shared" si="1"/>
        <v>11981145.190000001</v>
      </c>
      <c r="F65" s="540"/>
      <c r="G65" s="1382">
        <v>0</v>
      </c>
      <c r="H65" s="1382">
        <f t="shared" si="2"/>
        <v>15728947.220000001</v>
      </c>
      <c r="I65" s="1382">
        <v>15728947.220000001</v>
      </c>
      <c r="J65" s="1382">
        <f t="shared" si="0"/>
        <v>5207894.45</v>
      </c>
      <c r="K65" s="1382">
        <v>0</v>
      </c>
      <c r="L65" s="1382">
        <f t="shared" si="3"/>
        <v>10521052.77</v>
      </c>
      <c r="O65" s="540"/>
      <c r="P65" s="540"/>
      <c r="Q65" s="540"/>
      <c r="R65" s="540"/>
    </row>
    <row r="66" spans="1:18" s="199" customFormat="1" ht="12.75">
      <c r="A66" s="1381"/>
      <c r="C66" s="1382"/>
      <c r="D66" s="1382"/>
      <c r="E66" s="1382"/>
      <c r="F66" s="540"/>
      <c r="G66" s="1382"/>
      <c r="H66" s="1382"/>
      <c r="I66" s="1382"/>
      <c r="J66" s="1382"/>
      <c r="K66" s="1382"/>
      <c r="L66" s="1382"/>
      <c r="O66" s="540"/>
      <c r="P66" s="540"/>
      <c r="Q66" s="540"/>
      <c r="R66" s="540"/>
    </row>
    <row r="67" spans="1:18" s="199" customFormat="1" ht="15">
      <c r="A67" s="1381"/>
      <c r="B67" s="1383" t="s">
        <v>656</v>
      </c>
      <c r="C67" s="1384">
        <f>SUM(C1:C65)</f>
        <v>2613797141.0099998</v>
      </c>
      <c r="D67" s="1384">
        <f>SUM(D1:D65)</f>
        <v>2233616509.5099998</v>
      </c>
      <c r="E67" s="1384">
        <f>SUM(E1:E65)</f>
        <v>380180631.5</v>
      </c>
      <c r="F67" s="540"/>
      <c r="G67" s="1384">
        <f t="shared" ref="G67:L67" si="4">SUM(G1:G65)</f>
        <v>242566154.76000005</v>
      </c>
      <c r="H67" s="1384">
        <f t="shared" si="4"/>
        <v>2298127240.2100005</v>
      </c>
      <c r="I67" s="1384">
        <f t="shared" si="4"/>
        <v>2540693394.9700012</v>
      </c>
      <c r="J67" s="1384">
        <f t="shared" si="4"/>
        <v>2233616509.5099998</v>
      </c>
      <c r="K67" s="1384">
        <f t="shared" si="4"/>
        <v>4344217.3</v>
      </c>
      <c r="L67" s="1384">
        <f t="shared" si="4"/>
        <v>302732668.15999991</v>
      </c>
      <c r="O67" s="540"/>
      <c r="P67" s="540"/>
      <c r="Q67" s="540"/>
      <c r="R67" s="540"/>
    </row>
    <row r="68" spans="1:18" s="199" customFormat="1" ht="12.75">
      <c r="A68" s="1381"/>
      <c r="C68" s="1382"/>
      <c r="D68" s="1382"/>
      <c r="E68" s="1382"/>
      <c r="F68" s="540"/>
      <c r="G68" s="1382"/>
      <c r="H68" s="1382"/>
      <c r="I68" s="1382"/>
      <c r="J68" s="1382"/>
      <c r="K68" s="1382"/>
      <c r="L68" s="1382"/>
      <c r="O68" s="540"/>
      <c r="P68" s="540"/>
      <c r="Q68" s="540"/>
      <c r="R68" s="540"/>
    </row>
    <row r="69" spans="1:18" s="199" customFormat="1" ht="12.75">
      <c r="A69" s="1381">
        <v>4000</v>
      </c>
      <c r="B69" s="199" t="s">
        <v>4443</v>
      </c>
      <c r="C69" s="1385">
        <v>3525350.77</v>
      </c>
      <c r="D69" s="1382">
        <v>0</v>
      </c>
      <c r="E69" s="1385">
        <f>C69-D69</f>
        <v>3525350.77</v>
      </c>
      <c r="F69" s="540"/>
      <c r="G69" s="1385"/>
      <c r="H69" s="1382" t="s">
        <v>0</v>
      </c>
      <c r="I69" s="1382"/>
      <c r="J69" s="1382" t="s">
        <v>0</v>
      </c>
      <c r="K69" s="1382" t="s">
        <v>0</v>
      </c>
      <c r="L69" s="1382"/>
      <c r="M69" s="1382" t="s">
        <v>0</v>
      </c>
      <c r="O69" s="540"/>
      <c r="P69" s="540"/>
      <c r="Q69" s="540"/>
      <c r="R69" s="540"/>
    </row>
    <row r="70" spans="1:18" s="199" customFormat="1" ht="12.75">
      <c r="A70" s="1381"/>
      <c r="C70" s="1382"/>
      <c r="D70" s="1382"/>
      <c r="E70" s="1382"/>
      <c r="F70" s="540"/>
      <c r="G70" s="1382"/>
      <c r="H70" s="1382"/>
      <c r="I70" s="1382"/>
      <c r="J70" s="1382"/>
      <c r="K70" s="1382"/>
      <c r="L70" s="1382"/>
      <c r="O70" s="540"/>
      <c r="P70" s="540"/>
      <c r="Q70" s="540"/>
      <c r="R70" s="540"/>
    </row>
    <row r="71" spans="1:18" s="199" customFormat="1" ht="15.75" thickBot="1">
      <c r="A71" s="1381"/>
      <c r="B71" s="1386" t="s">
        <v>867</v>
      </c>
      <c r="C71" s="1387">
        <f>SUM(C68:C70)</f>
        <v>3525350.77</v>
      </c>
      <c r="D71" s="1387">
        <f>SUM(D68:D70)</f>
        <v>0</v>
      </c>
      <c r="E71" s="1387">
        <f>SUM(E68:E70)</f>
        <v>3525350.77</v>
      </c>
      <c r="F71" s="540"/>
      <c r="G71" s="1382"/>
      <c r="H71" s="1382"/>
      <c r="I71" s="1382"/>
      <c r="J71" s="1382"/>
      <c r="K71" s="1382"/>
      <c r="L71" s="1382"/>
      <c r="O71" s="540"/>
      <c r="P71" s="540"/>
      <c r="Q71" s="540"/>
      <c r="R71" s="540"/>
    </row>
    <row r="72" spans="1:18" s="199" customFormat="1" ht="19.5" customHeight="1">
      <c r="A72" s="1381"/>
      <c r="B72" s="138"/>
      <c r="C72" s="1388"/>
      <c r="D72" s="1388"/>
      <c r="E72" s="1388"/>
      <c r="F72" s="1389"/>
      <c r="G72" s="1388"/>
      <c r="H72" s="1388"/>
      <c r="I72" s="1388"/>
      <c r="J72" s="1388"/>
      <c r="K72" s="1388"/>
      <c r="L72" s="1388"/>
      <c r="O72" s="540"/>
      <c r="P72" s="540"/>
      <c r="Q72" s="540"/>
      <c r="R72" s="540"/>
    </row>
    <row r="73" spans="1:18" s="199" customFormat="1" ht="15.75" thickBot="1">
      <c r="B73" s="1386" t="s">
        <v>441</v>
      </c>
      <c r="C73" s="1387">
        <f>C67+C71</f>
        <v>2617322491.7799997</v>
      </c>
      <c r="D73" s="1387">
        <f>D67+D71</f>
        <v>2233616509.5099998</v>
      </c>
      <c r="E73" s="1387">
        <f>E67+E71</f>
        <v>383705982.26999998</v>
      </c>
      <c r="F73" s="540"/>
      <c r="G73" s="1387">
        <f t="shared" ref="G73:L73" si="5">G67+G71</f>
        <v>242566154.76000005</v>
      </c>
      <c r="H73" s="1387">
        <f t="shared" si="5"/>
        <v>2298127240.2100005</v>
      </c>
      <c r="I73" s="1387">
        <f>I67+I71</f>
        <v>2540693394.9700012</v>
      </c>
      <c r="J73" s="1387">
        <f t="shared" si="5"/>
        <v>2233616509.5099998</v>
      </c>
      <c r="K73" s="1387">
        <f t="shared" si="5"/>
        <v>4344217.3</v>
      </c>
      <c r="L73" s="1387">
        <f t="shared" si="5"/>
        <v>302732668.15999991</v>
      </c>
      <c r="M73" s="1390">
        <f>C73-D73-K73</f>
        <v>379361764.96999997</v>
      </c>
      <c r="O73" s="540"/>
      <c r="P73" s="540"/>
      <c r="Q73" s="540"/>
      <c r="R73" s="540"/>
    </row>
    <row r="74" spans="1:18" s="199" customFormat="1" ht="12.75">
      <c r="A74" s="1381"/>
      <c r="C74" s="540"/>
      <c r="D74" s="540"/>
      <c r="E74" s="540"/>
      <c r="F74" s="540"/>
      <c r="G74" s="540"/>
      <c r="H74" s="540"/>
      <c r="I74" s="540"/>
      <c r="J74" s="540"/>
      <c r="K74" s="540"/>
      <c r="L74" s="540"/>
      <c r="O74" s="540"/>
      <c r="P74" s="540"/>
      <c r="Q74" s="540"/>
      <c r="R74" s="540"/>
    </row>
    <row r="75" spans="1:18" s="199" customFormat="1" ht="15">
      <c r="A75" s="1381"/>
      <c r="C75" s="540"/>
      <c r="D75" s="540"/>
      <c r="E75" s="1256" t="s">
        <v>0</v>
      </c>
      <c r="F75" s="540"/>
      <c r="G75" s="540"/>
      <c r="H75" s="540"/>
      <c r="I75" s="1832" t="s">
        <v>689</v>
      </c>
      <c r="J75" s="1832"/>
      <c r="K75" s="1832"/>
      <c r="L75" s="1391">
        <f>+L73</f>
        <v>302732668.15999991</v>
      </c>
      <c r="O75" s="540"/>
      <c r="P75" s="540"/>
      <c r="Q75" s="540"/>
      <c r="R75" s="540"/>
    </row>
    <row r="76" spans="1:18" s="199" customFormat="1" ht="15">
      <c r="A76" s="1381"/>
      <c r="B76" s="1392" t="s">
        <v>0</v>
      </c>
      <c r="C76" s="540"/>
      <c r="D76" s="540"/>
      <c r="E76" s="540"/>
      <c r="F76" s="540"/>
      <c r="G76" s="540"/>
      <c r="H76" s="540"/>
      <c r="I76" s="1391"/>
      <c r="J76" s="1393"/>
      <c r="K76" s="1393"/>
      <c r="L76" s="1393"/>
      <c r="O76" s="540"/>
      <c r="P76" s="540"/>
      <c r="Q76" s="540"/>
      <c r="R76" s="540"/>
    </row>
    <row r="77" spans="1:18" s="199" customFormat="1" ht="15">
      <c r="A77" s="1381"/>
      <c r="B77" s="1392" t="s">
        <v>0</v>
      </c>
      <c r="C77" s="540"/>
      <c r="D77" s="540"/>
      <c r="E77" s="540"/>
      <c r="F77" s="540"/>
      <c r="G77" s="540"/>
      <c r="H77" s="540"/>
      <c r="I77" s="1832" t="s">
        <v>4421</v>
      </c>
      <c r="J77" s="1832"/>
      <c r="K77" s="1832"/>
      <c r="L77" s="1394">
        <f>+K73</f>
        <v>4344217.3</v>
      </c>
      <c r="O77" s="540"/>
      <c r="P77" s="540"/>
      <c r="Q77" s="540"/>
      <c r="R77" s="540"/>
    </row>
    <row r="78" spans="1:18" s="199" customFormat="1" ht="15">
      <c r="A78" s="1381"/>
      <c r="C78" s="540"/>
      <c r="D78" s="540"/>
      <c r="E78" s="540"/>
      <c r="F78" s="540"/>
      <c r="G78" s="540"/>
      <c r="H78" s="540"/>
      <c r="I78" s="1391"/>
      <c r="J78" s="1393"/>
      <c r="K78" s="1393"/>
      <c r="L78" s="1393"/>
      <c r="O78" s="540"/>
      <c r="P78" s="540"/>
      <c r="Q78" s="540"/>
      <c r="R78" s="540"/>
    </row>
    <row r="79" spans="1:18" s="199" customFormat="1" ht="15">
      <c r="A79" s="1381"/>
      <c r="C79" s="540"/>
      <c r="D79" s="540"/>
      <c r="E79" s="540"/>
      <c r="F79" s="540"/>
      <c r="G79" s="540"/>
      <c r="H79" s="540"/>
      <c r="I79" s="1832" t="s">
        <v>4422</v>
      </c>
      <c r="J79" s="1832"/>
      <c r="K79" s="1833"/>
      <c r="L79" s="1394">
        <f>+L75+L77</f>
        <v>307076885.45999992</v>
      </c>
      <c r="O79" s="540"/>
      <c r="P79" s="540"/>
      <c r="Q79" s="540"/>
      <c r="R79" s="540"/>
    </row>
    <row r="80" spans="1:18" s="199" customFormat="1">
      <c r="A80" s="1381"/>
      <c r="C80" s="540"/>
      <c r="D80" s="540"/>
      <c r="E80" s="1382"/>
      <c r="F80" s="1382"/>
      <c r="G80" s="1382"/>
      <c r="H80" s="1382"/>
      <c r="I80" s="1395"/>
      <c r="J80" s="1395"/>
      <c r="K80" s="1395"/>
      <c r="L80" s="1395"/>
      <c r="O80" s="540"/>
      <c r="P80" s="540"/>
      <c r="Q80" s="540"/>
      <c r="R80" s="540"/>
    </row>
    <row r="81" spans="1:18" s="199" customFormat="1" ht="12.75">
      <c r="A81" s="1381"/>
      <c r="C81" s="540"/>
      <c r="D81" s="540"/>
      <c r="E81" s="1382"/>
      <c r="F81" s="1382"/>
      <c r="G81" s="1382"/>
      <c r="H81" s="1382"/>
      <c r="I81" s="1382"/>
      <c r="J81" s="1382"/>
      <c r="K81" s="1382"/>
      <c r="L81" s="1255" t="s">
        <v>0</v>
      </c>
      <c r="O81" s="540"/>
      <c r="P81" s="540"/>
      <c r="Q81" s="540"/>
      <c r="R81" s="540"/>
    </row>
    <row r="82" spans="1:18" s="199" customFormat="1" ht="12.75">
      <c r="A82" s="1381"/>
      <c r="C82" s="1382"/>
      <c r="D82" s="1382"/>
      <c r="E82" s="1382"/>
      <c r="F82" s="1382"/>
      <c r="G82" s="1382"/>
      <c r="H82" s="1382"/>
      <c r="I82" s="1382"/>
      <c r="J82" s="1382"/>
      <c r="K82" s="1382"/>
      <c r="L82" s="1382"/>
      <c r="O82" s="540"/>
      <c r="P82" s="540"/>
      <c r="Q82" s="540"/>
      <c r="R82" s="540"/>
    </row>
    <row r="83" spans="1:18" s="199" customFormat="1" ht="12.75">
      <c r="A83" s="1381"/>
      <c r="C83" s="1382"/>
      <c r="D83" s="1382"/>
      <c r="E83" s="1382"/>
      <c r="F83" s="1382"/>
      <c r="G83" s="1382"/>
      <c r="H83" s="1382"/>
      <c r="I83" s="1382"/>
      <c r="J83" s="1382"/>
      <c r="K83" s="1382"/>
      <c r="L83" s="1382"/>
      <c r="O83" s="540"/>
      <c r="P83" s="540"/>
      <c r="Q83" s="540"/>
      <c r="R83" s="540"/>
    </row>
    <row r="84" spans="1:18" s="199" customFormat="1" ht="12.75">
      <c r="A84" s="1381"/>
      <c r="C84" s="1382"/>
      <c r="D84" s="1382"/>
      <c r="E84" s="1382"/>
      <c r="F84" s="1382"/>
      <c r="G84" s="1382"/>
      <c r="H84" s="1382"/>
      <c r="I84" s="1382"/>
      <c r="J84" s="1382"/>
      <c r="K84" s="1382"/>
      <c r="L84" s="1382"/>
      <c r="O84" s="540"/>
      <c r="P84" s="540"/>
      <c r="Q84" s="540"/>
      <c r="R84" s="540"/>
    </row>
    <row r="85" spans="1:18" s="199" customFormat="1" ht="12.75">
      <c r="A85" s="1381"/>
      <c r="C85" s="1382"/>
      <c r="D85" s="1382"/>
      <c r="E85" s="1382"/>
      <c r="F85" s="1382"/>
      <c r="G85" s="1382"/>
      <c r="H85" s="1382"/>
      <c r="I85" s="1382"/>
      <c r="J85" s="1382"/>
      <c r="K85" s="1382"/>
      <c r="L85" s="1382"/>
      <c r="O85" s="540"/>
      <c r="P85" s="540"/>
      <c r="Q85" s="540"/>
      <c r="R85" s="540"/>
    </row>
    <row r="86" spans="1:18" s="199" customFormat="1" ht="12.75">
      <c r="A86" s="1381"/>
      <c r="C86" s="1382"/>
      <c r="D86" s="1382"/>
      <c r="E86" s="1382"/>
      <c r="F86" s="1382"/>
      <c r="G86" s="1382"/>
      <c r="H86" s="1382"/>
      <c r="I86" s="1382"/>
      <c r="J86" s="1382"/>
      <c r="K86" s="1382"/>
      <c r="L86" s="1382"/>
      <c r="O86" s="540"/>
      <c r="P86" s="540"/>
      <c r="Q86" s="540"/>
      <c r="R86" s="540"/>
    </row>
    <row r="87" spans="1:18" s="199" customFormat="1" ht="12.75">
      <c r="A87" s="1381"/>
      <c r="C87" s="1382"/>
      <c r="D87" s="1382"/>
      <c r="E87" s="1382"/>
      <c r="F87" s="1382"/>
      <c r="G87" s="1382"/>
      <c r="H87" s="1382"/>
      <c r="I87" s="1382"/>
      <c r="J87" s="1382"/>
      <c r="K87" s="1382"/>
      <c r="L87" s="1382"/>
      <c r="O87" s="540"/>
      <c r="P87" s="540"/>
      <c r="Q87" s="540"/>
      <c r="R87" s="540"/>
    </row>
    <row r="88" spans="1:18" s="199" customFormat="1" ht="12.75">
      <c r="A88" s="1381"/>
      <c r="C88" s="1382"/>
      <c r="D88" s="1382"/>
      <c r="E88" s="1382"/>
      <c r="F88" s="1382"/>
      <c r="G88" s="1382"/>
      <c r="H88" s="1382"/>
      <c r="I88" s="1382"/>
      <c r="J88" s="1382"/>
      <c r="K88" s="1382"/>
      <c r="L88" s="1382"/>
      <c r="O88" s="540"/>
      <c r="P88" s="540"/>
      <c r="Q88" s="540"/>
      <c r="R88" s="540"/>
    </row>
    <row r="89" spans="1:18" s="199" customFormat="1" ht="12.75">
      <c r="A89" s="1381"/>
      <c r="C89" s="1382"/>
      <c r="D89" s="1382"/>
      <c r="E89" s="1382"/>
      <c r="F89" s="1382"/>
      <c r="G89" s="1382"/>
      <c r="H89" s="1382"/>
      <c r="I89" s="1382"/>
      <c r="J89" s="1382"/>
      <c r="K89" s="1382"/>
      <c r="L89" s="1382"/>
      <c r="O89" s="540"/>
      <c r="P89" s="540"/>
      <c r="Q89" s="540"/>
      <c r="R89" s="540"/>
    </row>
    <row r="90" spans="1:18" s="199" customFormat="1" ht="12.75">
      <c r="A90" s="1381"/>
      <c r="C90" s="1382"/>
      <c r="D90" s="1382"/>
      <c r="E90" s="1382"/>
      <c r="F90" s="1382"/>
      <c r="G90" s="1382"/>
      <c r="H90" s="1382"/>
      <c r="I90" s="1382"/>
      <c r="J90" s="1382"/>
      <c r="K90" s="1382"/>
      <c r="L90" s="1382"/>
      <c r="O90" s="540"/>
      <c r="P90" s="540"/>
      <c r="Q90" s="540"/>
      <c r="R90" s="540"/>
    </row>
    <row r="91" spans="1:18" s="199" customFormat="1" ht="12.75">
      <c r="A91" s="1381"/>
      <c r="C91" s="1382"/>
      <c r="D91" s="1382"/>
      <c r="E91" s="1382"/>
      <c r="F91" s="1382"/>
      <c r="G91" s="1382"/>
      <c r="H91" s="1382"/>
      <c r="I91" s="1382"/>
      <c r="J91" s="1382"/>
      <c r="K91" s="1382"/>
      <c r="L91" s="1382"/>
      <c r="O91" s="540"/>
      <c r="P91" s="540"/>
      <c r="Q91" s="540"/>
      <c r="R91" s="540"/>
    </row>
    <row r="92" spans="1:18" s="199" customFormat="1" ht="12.75">
      <c r="A92" s="1381"/>
      <c r="C92" s="1382"/>
      <c r="D92" s="1382"/>
      <c r="E92" s="1382"/>
      <c r="F92" s="1382"/>
      <c r="G92" s="1382"/>
      <c r="H92" s="1382"/>
      <c r="I92" s="1382"/>
      <c r="J92" s="1382"/>
      <c r="K92" s="1382"/>
      <c r="L92" s="1382"/>
      <c r="O92" s="540"/>
      <c r="P92" s="540"/>
      <c r="Q92" s="540"/>
      <c r="R92" s="540"/>
    </row>
    <row r="93" spans="1:18" s="199" customFormat="1" ht="12.75">
      <c r="A93" s="1381"/>
      <c r="C93" s="1382"/>
      <c r="D93" s="1382"/>
      <c r="E93" s="1382"/>
      <c r="F93" s="1382"/>
      <c r="G93" s="1382"/>
      <c r="H93" s="1382"/>
      <c r="I93" s="1382"/>
      <c r="J93" s="1382"/>
      <c r="K93" s="1382"/>
      <c r="L93" s="1382"/>
      <c r="O93" s="540"/>
      <c r="P93" s="540"/>
      <c r="Q93" s="540"/>
      <c r="R93" s="540"/>
    </row>
    <row r="94" spans="1:18" s="199" customFormat="1" ht="12.75">
      <c r="A94" s="1381"/>
      <c r="C94" s="1382"/>
      <c r="D94" s="1382"/>
      <c r="E94" s="1382"/>
      <c r="F94" s="1382"/>
      <c r="G94" s="1382"/>
      <c r="H94" s="1382"/>
      <c r="I94" s="1382"/>
      <c r="J94" s="1382"/>
      <c r="K94" s="1382"/>
      <c r="L94" s="1382"/>
      <c r="O94" s="540"/>
      <c r="P94" s="540"/>
      <c r="Q94" s="540"/>
      <c r="R94" s="540"/>
    </row>
    <row r="95" spans="1:18" s="199" customFormat="1" ht="12.75">
      <c r="A95" s="1381"/>
      <c r="C95" s="1382"/>
      <c r="D95" s="1382"/>
      <c r="E95" s="1382"/>
      <c r="F95" s="1382"/>
      <c r="G95" s="1382"/>
      <c r="H95" s="1382"/>
      <c r="I95" s="1382"/>
      <c r="J95" s="1382"/>
      <c r="K95" s="1382"/>
      <c r="L95" s="1382"/>
      <c r="O95" s="540"/>
      <c r="P95" s="540"/>
      <c r="Q95" s="540"/>
      <c r="R95" s="540"/>
    </row>
    <row r="96" spans="1:18" s="199" customFormat="1" ht="12.75">
      <c r="A96" s="1381"/>
      <c r="C96" s="1382"/>
      <c r="D96" s="1382"/>
      <c r="E96" s="1382"/>
      <c r="F96" s="1382"/>
      <c r="G96" s="1382"/>
      <c r="H96" s="1382"/>
      <c r="I96" s="1382"/>
      <c r="J96" s="1382"/>
      <c r="K96" s="1382"/>
      <c r="L96" s="1382"/>
      <c r="O96" s="540"/>
      <c r="P96" s="540"/>
      <c r="Q96" s="540"/>
      <c r="R96" s="540"/>
    </row>
    <row r="97" spans="1:18" s="199" customFormat="1" ht="12.75">
      <c r="A97" s="1381"/>
      <c r="C97" s="1382"/>
      <c r="D97" s="1382"/>
      <c r="E97" s="1382"/>
      <c r="F97" s="1382"/>
      <c r="G97" s="1382"/>
      <c r="H97" s="1382"/>
      <c r="I97" s="1382"/>
      <c r="J97" s="1382"/>
      <c r="K97" s="1382"/>
      <c r="L97" s="1382"/>
      <c r="O97" s="540"/>
      <c r="P97" s="540"/>
      <c r="Q97" s="540"/>
      <c r="R97" s="540"/>
    </row>
    <row r="98" spans="1:18" s="199" customFormat="1" ht="12.75">
      <c r="A98" s="1381"/>
      <c r="C98" s="1382"/>
      <c r="D98" s="1382"/>
      <c r="E98" s="1382"/>
      <c r="F98" s="1382"/>
      <c r="G98" s="1382"/>
      <c r="H98" s="1382"/>
      <c r="I98" s="1382"/>
      <c r="J98" s="1382"/>
      <c r="K98" s="1382"/>
      <c r="L98" s="1382"/>
      <c r="O98" s="540"/>
      <c r="P98" s="540"/>
      <c r="Q98" s="540"/>
      <c r="R98" s="540"/>
    </row>
    <row r="99" spans="1:18" s="199" customFormat="1" ht="12.75">
      <c r="A99" s="1381"/>
      <c r="C99" s="1382"/>
      <c r="D99" s="1382"/>
      <c r="E99" s="1382"/>
      <c r="F99" s="1382"/>
      <c r="G99" s="1382"/>
      <c r="H99" s="1382"/>
      <c r="I99" s="1382"/>
      <c r="J99" s="1382"/>
      <c r="K99" s="1382"/>
      <c r="L99" s="1382"/>
      <c r="O99" s="540"/>
      <c r="P99" s="540"/>
      <c r="Q99" s="540"/>
      <c r="R99" s="540"/>
    </row>
    <row r="100" spans="1:18">
      <c r="L100" s="1397"/>
    </row>
    <row r="101" spans="1:18">
      <c r="L101" s="1397"/>
    </row>
    <row r="102" spans="1:18">
      <c r="L102" s="1397"/>
    </row>
    <row r="103" spans="1:18">
      <c r="L103" s="1397"/>
    </row>
  </sheetData>
  <mergeCells count="5">
    <mergeCell ref="I79:K79"/>
    <mergeCell ref="A2:E2"/>
    <mergeCell ref="G2:L2"/>
    <mergeCell ref="I75:K75"/>
    <mergeCell ref="I77:K77"/>
  </mergeCells>
  <printOptions horizontalCentered="1"/>
  <pageMargins left="0.39370078740157483" right="0.39370078740157483" top="1.5354330708661419" bottom="0.78740157480314965" header="0.70866141732283472" footer="0.59055118110236227"/>
  <pageSetup scale="60" firstPageNumber="0" orientation="landscape" r:id="rId1"/>
  <headerFooter>
    <oddHeader>&amp;C&amp;"Arial,Negrita"UNIVERSIDAD DE COSTA RICA
VICERRECTORÍA DE ADMINISTRACIÓN
OFICINA DE ADMINISTRACIÓN FINANCIERA
ESTADO GENERAL POR UNIDADES PROYECTOS VÍNCULO EXTERNO
PROG. POSG. CON FIN. COMPLEMENTARIO
AL 31 DE DICIEMBRE DE 2018
(Expresado en colones)</oddHeader>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D15" sqref="D15"/>
    </sheetView>
  </sheetViews>
  <sheetFormatPr baseColWidth="10" defaultColWidth="9.140625" defaultRowHeight="12.75"/>
  <cols>
    <col min="1" max="1025" width="10.855468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B1" sqref="B1"/>
    </sheetView>
  </sheetViews>
  <sheetFormatPr baseColWidth="10" defaultColWidth="9.140625" defaultRowHeight="12.75"/>
  <cols>
    <col min="1" max="1025" width="10.855468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E28" sqref="E28"/>
    </sheetView>
  </sheetViews>
  <sheetFormatPr baseColWidth="10" defaultColWidth="9.140625" defaultRowHeight="12.75"/>
  <cols>
    <col min="1" max="1025" width="10.855468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41"/>
  <sheetViews>
    <sheetView zoomScale="90" zoomScaleNormal="90" zoomScalePageLayoutView="90" workbookViewId="0">
      <selection activeCell="A14" sqref="A14"/>
    </sheetView>
  </sheetViews>
  <sheetFormatPr baseColWidth="10" defaultRowHeight="12"/>
  <cols>
    <col min="1" max="1" width="4.5703125" style="811" customWidth="1"/>
    <col min="2" max="2" width="11.5703125" style="811" bestFit="1" customWidth="1"/>
    <col min="3" max="5" width="11.5703125" style="811" customWidth="1"/>
    <col min="6" max="6" width="45.28515625" style="811" customWidth="1"/>
    <col min="7" max="7" width="15.85546875" style="811" customWidth="1"/>
    <col min="8" max="8" width="11.85546875" style="811" customWidth="1"/>
    <col min="9" max="10" width="15.7109375" style="811" customWidth="1"/>
    <col min="11" max="11" width="13.140625" style="811" bestFit="1" customWidth="1"/>
    <col min="12" max="12" width="16.140625" style="811" bestFit="1" customWidth="1"/>
    <col min="13" max="13" width="20.140625" style="811" customWidth="1"/>
    <col min="14" max="14" width="11.140625" style="811" customWidth="1"/>
    <col min="15" max="15" width="18.140625" style="814" customWidth="1"/>
    <col min="16" max="16" width="22.5703125" style="811" customWidth="1"/>
    <col min="17" max="17" width="11.42578125" style="811"/>
    <col min="18" max="18" width="33.85546875" style="811" customWidth="1"/>
    <col min="19" max="19" width="12.5703125" style="811" customWidth="1"/>
    <col min="20" max="20" width="47.5703125" style="811" customWidth="1"/>
    <col min="21" max="21" width="50.7109375" style="811" customWidth="1"/>
    <col min="22" max="22" width="85.140625" style="811" customWidth="1"/>
    <col min="23" max="23" width="88.28515625" style="811" customWidth="1"/>
    <col min="24" max="24" width="38.5703125" style="811" customWidth="1"/>
    <col min="25" max="25" width="41.5703125" style="811" customWidth="1"/>
    <col min="26" max="26" width="60.5703125" style="811" customWidth="1"/>
    <col min="27" max="27" width="63.7109375" style="811" customWidth="1"/>
    <col min="28" max="28" width="71.42578125" style="811" customWidth="1"/>
    <col min="29" max="29" width="74.5703125" style="811" customWidth="1"/>
    <col min="30" max="30" width="94.28515625" style="811" customWidth="1"/>
    <col min="31" max="31" width="97.42578125" style="811" customWidth="1"/>
    <col min="32" max="32" width="34" style="811" customWidth="1"/>
    <col min="33" max="33" width="37.140625" style="811" customWidth="1"/>
    <col min="34" max="34" width="62.140625" style="811" customWidth="1"/>
    <col min="35" max="35" width="65.28515625" style="811" customWidth="1"/>
    <col min="36" max="36" width="76.7109375" style="811" customWidth="1"/>
    <col min="37" max="37" width="79.85546875" style="811" customWidth="1"/>
    <col min="38" max="38" width="42" style="811" customWidth="1"/>
    <col min="39" max="39" width="45.140625" style="811" customWidth="1"/>
    <col min="40" max="40" width="51.28515625" style="811" customWidth="1"/>
    <col min="41" max="41" width="54.42578125" style="811" customWidth="1"/>
    <col min="42" max="42" width="32.28515625" style="811" bestFit="1" customWidth="1"/>
    <col min="43" max="43" width="35.42578125" style="811" bestFit="1" customWidth="1"/>
    <col min="44" max="44" width="47.85546875" style="811" bestFit="1" customWidth="1"/>
    <col min="45" max="45" width="51" style="811" bestFit="1" customWidth="1"/>
    <col min="46" max="46" width="41.140625" style="811" bestFit="1" customWidth="1"/>
    <col min="47" max="47" width="44.28515625" style="811" bestFit="1" customWidth="1"/>
    <col min="48" max="48" width="95.140625" style="811" bestFit="1" customWidth="1"/>
    <col min="49" max="49" width="98.140625" style="811" bestFit="1" customWidth="1"/>
    <col min="50" max="50" width="48.28515625" style="811" bestFit="1" customWidth="1"/>
    <col min="51" max="51" width="51.42578125" style="811" bestFit="1" customWidth="1"/>
    <col min="52" max="52" width="56.28515625" style="811" bestFit="1" customWidth="1"/>
    <col min="53" max="53" width="59.42578125" style="811" bestFit="1" customWidth="1"/>
    <col min="54" max="54" width="136.5703125" style="811" bestFit="1" customWidth="1"/>
    <col min="55" max="55" width="139.7109375" style="811" bestFit="1" customWidth="1"/>
    <col min="56" max="56" width="33.42578125" style="811" bestFit="1" customWidth="1"/>
    <col min="57" max="57" width="36.42578125" style="811" bestFit="1" customWidth="1"/>
    <col min="58" max="58" width="58.85546875" style="811" bestFit="1" customWidth="1"/>
    <col min="59" max="59" width="62" style="811" bestFit="1" customWidth="1"/>
    <col min="60" max="60" width="40.5703125" style="811" bestFit="1" customWidth="1"/>
    <col min="61" max="61" width="43.7109375" style="811" bestFit="1" customWidth="1"/>
    <col min="62" max="62" width="55.5703125" style="811" bestFit="1" customWidth="1"/>
    <col min="63" max="63" width="58.7109375" style="811" bestFit="1" customWidth="1"/>
    <col min="64" max="64" width="37.7109375" style="811" bestFit="1" customWidth="1"/>
    <col min="65" max="65" width="40.85546875" style="811" bestFit="1" customWidth="1"/>
    <col min="66" max="66" width="52.140625" style="811" bestFit="1" customWidth="1"/>
    <col min="67" max="67" width="55.28515625" style="811" bestFit="1" customWidth="1"/>
    <col min="68" max="68" width="47.28515625" style="811" bestFit="1" customWidth="1"/>
    <col min="69" max="69" width="50.42578125" style="811" bestFit="1" customWidth="1"/>
    <col min="70" max="70" width="12.5703125" style="811" bestFit="1" customWidth="1"/>
    <col min="71" max="256" width="11.42578125" style="811"/>
    <col min="257" max="257" width="4.5703125" style="811" customWidth="1"/>
    <col min="258" max="258" width="11.5703125" style="811" bestFit="1" customWidth="1"/>
    <col min="259" max="261" width="11.5703125" style="811" customWidth="1"/>
    <col min="262" max="262" width="45.28515625" style="811" customWidth="1"/>
    <col min="263" max="263" width="15.85546875" style="811" customWidth="1"/>
    <col min="264" max="264" width="11.85546875" style="811" customWidth="1"/>
    <col min="265" max="265" width="17.42578125" style="811" customWidth="1"/>
    <col min="266" max="266" width="18" style="811" customWidth="1"/>
    <col min="267" max="267" width="14.85546875" style="811" customWidth="1"/>
    <col min="268" max="268" width="17.42578125" style="811" customWidth="1"/>
    <col min="269" max="269" width="23" style="811" customWidth="1"/>
    <col min="270" max="270" width="11.140625" style="811" customWidth="1"/>
    <col min="271" max="271" width="20.42578125" style="811" customWidth="1"/>
    <col min="272" max="272" width="28.85546875" style="811" customWidth="1"/>
    <col min="273" max="273" width="11.42578125" style="811"/>
    <col min="274" max="274" width="33.85546875" style="811" customWidth="1"/>
    <col min="275" max="275" width="12.5703125" style="811" customWidth="1"/>
    <col min="276" max="276" width="47.5703125" style="811" customWidth="1"/>
    <col min="277" max="277" width="50.7109375" style="811" customWidth="1"/>
    <col min="278" max="278" width="85.140625" style="811" customWidth="1"/>
    <col min="279" max="279" width="88.28515625" style="811" customWidth="1"/>
    <col min="280" max="280" width="38.5703125" style="811" customWidth="1"/>
    <col min="281" max="281" width="41.5703125" style="811" customWidth="1"/>
    <col min="282" max="282" width="60.5703125" style="811" customWidth="1"/>
    <col min="283" max="283" width="63.7109375" style="811" customWidth="1"/>
    <col min="284" max="284" width="71.42578125" style="811" customWidth="1"/>
    <col min="285" max="285" width="74.5703125" style="811" customWidth="1"/>
    <col min="286" max="286" width="94.28515625" style="811" customWidth="1"/>
    <col min="287" max="287" width="97.42578125" style="811" customWidth="1"/>
    <col min="288" max="288" width="34" style="811" customWidth="1"/>
    <col min="289" max="289" width="37.140625" style="811" customWidth="1"/>
    <col min="290" max="290" width="62.140625" style="811" customWidth="1"/>
    <col min="291" max="291" width="65.28515625" style="811" customWidth="1"/>
    <col min="292" max="292" width="76.7109375" style="811" customWidth="1"/>
    <col min="293" max="293" width="79.85546875" style="811" customWidth="1"/>
    <col min="294" max="294" width="42" style="811" customWidth="1"/>
    <col min="295" max="295" width="45.140625" style="811" customWidth="1"/>
    <col min="296" max="296" width="51.28515625" style="811" customWidth="1"/>
    <col min="297" max="297" width="54.42578125" style="811" customWidth="1"/>
    <col min="298" max="298" width="32.28515625" style="811" bestFit="1" customWidth="1"/>
    <col min="299" max="299" width="35.42578125" style="811" bestFit="1" customWidth="1"/>
    <col min="300" max="300" width="47.85546875" style="811" bestFit="1" customWidth="1"/>
    <col min="301" max="301" width="51" style="811" bestFit="1" customWidth="1"/>
    <col min="302" max="302" width="41.140625" style="811" bestFit="1" customWidth="1"/>
    <col min="303" max="303" width="44.28515625" style="811" bestFit="1" customWidth="1"/>
    <col min="304" max="304" width="95.140625" style="811" bestFit="1" customWidth="1"/>
    <col min="305" max="305" width="98.140625" style="811" bestFit="1" customWidth="1"/>
    <col min="306" max="306" width="48.28515625" style="811" bestFit="1" customWidth="1"/>
    <col min="307" max="307" width="51.42578125" style="811" bestFit="1" customWidth="1"/>
    <col min="308" max="308" width="56.28515625" style="811" bestFit="1" customWidth="1"/>
    <col min="309" max="309" width="59.42578125" style="811" bestFit="1" customWidth="1"/>
    <col min="310" max="310" width="136.5703125" style="811" bestFit="1" customWidth="1"/>
    <col min="311" max="311" width="139.7109375" style="811" bestFit="1" customWidth="1"/>
    <col min="312" max="312" width="33.42578125" style="811" bestFit="1" customWidth="1"/>
    <col min="313" max="313" width="36.42578125" style="811" bestFit="1" customWidth="1"/>
    <col min="314" max="314" width="58.85546875" style="811" bestFit="1" customWidth="1"/>
    <col min="315" max="315" width="62" style="811" bestFit="1" customWidth="1"/>
    <col min="316" max="316" width="40.5703125" style="811" bestFit="1" customWidth="1"/>
    <col min="317" max="317" width="43.7109375" style="811" bestFit="1" customWidth="1"/>
    <col min="318" max="318" width="55.5703125" style="811" bestFit="1" customWidth="1"/>
    <col min="319" max="319" width="58.7109375" style="811" bestFit="1" customWidth="1"/>
    <col min="320" max="320" width="37.7109375" style="811" bestFit="1" customWidth="1"/>
    <col min="321" max="321" width="40.85546875" style="811" bestFit="1" customWidth="1"/>
    <col min="322" max="322" width="52.140625" style="811" bestFit="1" customWidth="1"/>
    <col min="323" max="323" width="55.28515625" style="811" bestFit="1" customWidth="1"/>
    <col min="324" max="324" width="47.28515625" style="811" bestFit="1" customWidth="1"/>
    <col min="325" max="325" width="50.42578125" style="811" bestFit="1" customWidth="1"/>
    <col min="326" max="326" width="12.5703125" style="811" bestFit="1" customWidth="1"/>
    <col min="327" max="512" width="11.42578125" style="811"/>
    <col min="513" max="513" width="4.5703125" style="811" customWidth="1"/>
    <col min="514" max="514" width="11.5703125" style="811" bestFit="1" customWidth="1"/>
    <col min="515" max="517" width="11.5703125" style="811" customWidth="1"/>
    <col min="518" max="518" width="45.28515625" style="811" customWidth="1"/>
    <col min="519" max="519" width="15.85546875" style="811" customWidth="1"/>
    <col min="520" max="520" width="11.85546875" style="811" customWidth="1"/>
    <col min="521" max="521" width="17.42578125" style="811" customWidth="1"/>
    <col min="522" max="522" width="18" style="811" customWidth="1"/>
    <col min="523" max="523" width="14.85546875" style="811" customWidth="1"/>
    <col min="524" max="524" width="17.42578125" style="811" customWidth="1"/>
    <col min="525" max="525" width="23" style="811" customWidth="1"/>
    <col min="526" max="526" width="11.140625" style="811" customWidth="1"/>
    <col min="527" max="527" width="20.42578125" style="811" customWidth="1"/>
    <col min="528" max="528" width="28.85546875" style="811" customWidth="1"/>
    <col min="529" max="529" width="11.42578125" style="811"/>
    <col min="530" max="530" width="33.85546875" style="811" customWidth="1"/>
    <col min="531" max="531" width="12.5703125" style="811" customWidth="1"/>
    <col min="532" max="532" width="47.5703125" style="811" customWidth="1"/>
    <col min="533" max="533" width="50.7109375" style="811" customWidth="1"/>
    <col min="534" max="534" width="85.140625" style="811" customWidth="1"/>
    <col min="535" max="535" width="88.28515625" style="811" customWidth="1"/>
    <col min="536" max="536" width="38.5703125" style="811" customWidth="1"/>
    <col min="537" max="537" width="41.5703125" style="811" customWidth="1"/>
    <col min="538" max="538" width="60.5703125" style="811" customWidth="1"/>
    <col min="539" max="539" width="63.7109375" style="811" customWidth="1"/>
    <col min="540" max="540" width="71.42578125" style="811" customWidth="1"/>
    <col min="541" max="541" width="74.5703125" style="811" customWidth="1"/>
    <col min="542" max="542" width="94.28515625" style="811" customWidth="1"/>
    <col min="543" max="543" width="97.42578125" style="811" customWidth="1"/>
    <col min="544" max="544" width="34" style="811" customWidth="1"/>
    <col min="545" max="545" width="37.140625" style="811" customWidth="1"/>
    <col min="546" max="546" width="62.140625" style="811" customWidth="1"/>
    <col min="547" max="547" width="65.28515625" style="811" customWidth="1"/>
    <col min="548" max="548" width="76.7109375" style="811" customWidth="1"/>
    <col min="549" max="549" width="79.85546875" style="811" customWidth="1"/>
    <col min="550" max="550" width="42" style="811" customWidth="1"/>
    <col min="551" max="551" width="45.140625" style="811" customWidth="1"/>
    <col min="552" max="552" width="51.28515625" style="811" customWidth="1"/>
    <col min="553" max="553" width="54.42578125" style="811" customWidth="1"/>
    <col min="554" max="554" width="32.28515625" style="811" bestFit="1" customWidth="1"/>
    <col min="555" max="555" width="35.42578125" style="811" bestFit="1" customWidth="1"/>
    <col min="556" max="556" width="47.85546875" style="811" bestFit="1" customWidth="1"/>
    <col min="557" max="557" width="51" style="811" bestFit="1" customWidth="1"/>
    <col min="558" max="558" width="41.140625" style="811" bestFit="1" customWidth="1"/>
    <col min="559" max="559" width="44.28515625" style="811" bestFit="1" customWidth="1"/>
    <col min="560" max="560" width="95.140625" style="811" bestFit="1" customWidth="1"/>
    <col min="561" max="561" width="98.140625" style="811" bestFit="1" customWidth="1"/>
    <col min="562" max="562" width="48.28515625" style="811" bestFit="1" customWidth="1"/>
    <col min="563" max="563" width="51.42578125" style="811" bestFit="1" customWidth="1"/>
    <col min="564" max="564" width="56.28515625" style="811" bestFit="1" customWidth="1"/>
    <col min="565" max="565" width="59.42578125" style="811" bestFit="1" customWidth="1"/>
    <col min="566" max="566" width="136.5703125" style="811" bestFit="1" customWidth="1"/>
    <col min="567" max="567" width="139.7109375" style="811" bestFit="1" customWidth="1"/>
    <col min="568" max="568" width="33.42578125" style="811" bestFit="1" customWidth="1"/>
    <col min="569" max="569" width="36.42578125" style="811" bestFit="1" customWidth="1"/>
    <col min="570" max="570" width="58.85546875" style="811" bestFit="1" customWidth="1"/>
    <col min="571" max="571" width="62" style="811" bestFit="1" customWidth="1"/>
    <col min="572" max="572" width="40.5703125" style="811" bestFit="1" customWidth="1"/>
    <col min="573" max="573" width="43.7109375" style="811" bestFit="1" customWidth="1"/>
    <col min="574" max="574" width="55.5703125" style="811" bestFit="1" customWidth="1"/>
    <col min="575" max="575" width="58.7109375" style="811" bestFit="1" customWidth="1"/>
    <col min="576" max="576" width="37.7109375" style="811" bestFit="1" customWidth="1"/>
    <col min="577" max="577" width="40.85546875" style="811" bestFit="1" customWidth="1"/>
    <col min="578" max="578" width="52.140625" style="811" bestFit="1" customWidth="1"/>
    <col min="579" max="579" width="55.28515625" style="811" bestFit="1" customWidth="1"/>
    <col min="580" max="580" width="47.28515625" style="811" bestFit="1" customWidth="1"/>
    <col min="581" max="581" width="50.42578125" style="811" bestFit="1" customWidth="1"/>
    <col min="582" max="582" width="12.5703125" style="811" bestFit="1" customWidth="1"/>
    <col min="583" max="768" width="11.42578125" style="811"/>
    <col min="769" max="769" width="4.5703125" style="811" customWidth="1"/>
    <col min="770" max="770" width="11.5703125" style="811" bestFit="1" customWidth="1"/>
    <col min="771" max="773" width="11.5703125" style="811" customWidth="1"/>
    <col min="774" max="774" width="45.28515625" style="811" customWidth="1"/>
    <col min="775" max="775" width="15.85546875" style="811" customWidth="1"/>
    <col min="776" max="776" width="11.85546875" style="811" customWidth="1"/>
    <col min="777" max="777" width="17.42578125" style="811" customWidth="1"/>
    <col min="778" max="778" width="18" style="811" customWidth="1"/>
    <col min="779" max="779" width="14.85546875" style="811" customWidth="1"/>
    <col min="780" max="780" width="17.42578125" style="811" customWidth="1"/>
    <col min="781" max="781" width="23" style="811" customWidth="1"/>
    <col min="782" max="782" width="11.140625" style="811" customWidth="1"/>
    <col min="783" max="783" width="20.42578125" style="811" customWidth="1"/>
    <col min="784" max="784" width="28.85546875" style="811" customWidth="1"/>
    <col min="785" max="785" width="11.42578125" style="811"/>
    <col min="786" max="786" width="33.85546875" style="811" customWidth="1"/>
    <col min="787" max="787" width="12.5703125" style="811" customWidth="1"/>
    <col min="788" max="788" width="47.5703125" style="811" customWidth="1"/>
    <col min="789" max="789" width="50.7109375" style="811" customWidth="1"/>
    <col min="790" max="790" width="85.140625" style="811" customWidth="1"/>
    <col min="791" max="791" width="88.28515625" style="811" customWidth="1"/>
    <col min="792" max="792" width="38.5703125" style="811" customWidth="1"/>
    <col min="793" max="793" width="41.5703125" style="811" customWidth="1"/>
    <col min="794" max="794" width="60.5703125" style="811" customWidth="1"/>
    <col min="795" max="795" width="63.7109375" style="811" customWidth="1"/>
    <col min="796" max="796" width="71.42578125" style="811" customWidth="1"/>
    <col min="797" max="797" width="74.5703125" style="811" customWidth="1"/>
    <col min="798" max="798" width="94.28515625" style="811" customWidth="1"/>
    <col min="799" max="799" width="97.42578125" style="811" customWidth="1"/>
    <col min="800" max="800" width="34" style="811" customWidth="1"/>
    <col min="801" max="801" width="37.140625" style="811" customWidth="1"/>
    <col min="802" max="802" width="62.140625" style="811" customWidth="1"/>
    <col min="803" max="803" width="65.28515625" style="811" customWidth="1"/>
    <col min="804" max="804" width="76.7109375" style="811" customWidth="1"/>
    <col min="805" max="805" width="79.85546875" style="811" customWidth="1"/>
    <col min="806" max="806" width="42" style="811" customWidth="1"/>
    <col min="807" max="807" width="45.140625" style="811" customWidth="1"/>
    <col min="808" max="808" width="51.28515625" style="811" customWidth="1"/>
    <col min="809" max="809" width="54.42578125" style="811" customWidth="1"/>
    <col min="810" max="810" width="32.28515625" style="811" bestFit="1" customWidth="1"/>
    <col min="811" max="811" width="35.42578125" style="811" bestFit="1" customWidth="1"/>
    <col min="812" max="812" width="47.85546875" style="811" bestFit="1" customWidth="1"/>
    <col min="813" max="813" width="51" style="811" bestFit="1" customWidth="1"/>
    <col min="814" max="814" width="41.140625" style="811" bestFit="1" customWidth="1"/>
    <col min="815" max="815" width="44.28515625" style="811" bestFit="1" customWidth="1"/>
    <col min="816" max="816" width="95.140625" style="811" bestFit="1" customWidth="1"/>
    <col min="817" max="817" width="98.140625" style="811" bestFit="1" customWidth="1"/>
    <col min="818" max="818" width="48.28515625" style="811" bestFit="1" customWidth="1"/>
    <col min="819" max="819" width="51.42578125" style="811" bestFit="1" customWidth="1"/>
    <col min="820" max="820" width="56.28515625" style="811" bestFit="1" customWidth="1"/>
    <col min="821" max="821" width="59.42578125" style="811" bestFit="1" customWidth="1"/>
    <col min="822" max="822" width="136.5703125" style="811" bestFit="1" customWidth="1"/>
    <col min="823" max="823" width="139.7109375" style="811" bestFit="1" customWidth="1"/>
    <col min="824" max="824" width="33.42578125" style="811" bestFit="1" customWidth="1"/>
    <col min="825" max="825" width="36.42578125" style="811" bestFit="1" customWidth="1"/>
    <col min="826" max="826" width="58.85546875" style="811" bestFit="1" customWidth="1"/>
    <col min="827" max="827" width="62" style="811" bestFit="1" customWidth="1"/>
    <col min="828" max="828" width="40.5703125" style="811" bestFit="1" customWidth="1"/>
    <col min="829" max="829" width="43.7109375" style="811" bestFit="1" customWidth="1"/>
    <col min="830" max="830" width="55.5703125" style="811" bestFit="1" customWidth="1"/>
    <col min="831" max="831" width="58.7109375" style="811" bestFit="1" customWidth="1"/>
    <col min="832" max="832" width="37.7109375" style="811" bestFit="1" customWidth="1"/>
    <col min="833" max="833" width="40.85546875" style="811" bestFit="1" customWidth="1"/>
    <col min="834" max="834" width="52.140625" style="811" bestFit="1" customWidth="1"/>
    <col min="835" max="835" width="55.28515625" style="811" bestFit="1" customWidth="1"/>
    <col min="836" max="836" width="47.28515625" style="811" bestFit="1" customWidth="1"/>
    <col min="837" max="837" width="50.42578125" style="811" bestFit="1" customWidth="1"/>
    <col min="838" max="838" width="12.5703125" style="811" bestFit="1" customWidth="1"/>
    <col min="839" max="1024" width="11.42578125" style="811"/>
    <col min="1025" max="1025" width="4.5703125" style="811" customWidth="1"/>
    <col min="1026" max="1026" width="11.5703125" style="811" bestFit="1" customWidth="1"/>
    <col min="1027" max="1029" width="11.5703125" style="811" customWidth="1"/>
    <col min="1030" max="1030" width="45.28515625" style="811" customWidth="1"/>
    <col min="1031" max="1031" width="15.85546875" style="811" customWidth="1"/>
    <col min="1032" max="1032" width="11.85546875" style="811" customWidth="1"/>
    <col min="1033" max="1033" width="17.42578125" style="811" customWidth="1"/>
    <col min="1034" max="1034" width="18" style="811" customWidth="1"/>
    <col min="1035" max="1035" width="14.85546875" style="811" customWidth="1"/>
    <col min="1036" max="1036" width="17.42578125" style="811" customWidth="1"/>
    <col min="1037" max="1037" width="23" style="811" customWidth="1"/>
    <col min="1038" max="1038" width="11.140625" style="811" customWidth="1"/>
    <col min="1039" max="1039" width="20.42578125" style="811" customWidth="1"/>
    <col min="1040" max="1040" width="28.85546875" style="811" customWidth="1"/>
    <col min="1041" max="1041" width="11.42578125" style="811"/>
    <col min="1042" max="1042" width="33.85546875" style="811" customWidth="1"/>
    <col min="1043" max="1043" width="12.5703125" style="811" customWidth="1"/>
    <col min="1044" max="1044" width="47.5703125" style="811" customWidth="1"/>
    <col min="1045" max="1045" width="50.7109375" style="811" customWidth="1"/>
    <col min="1046" max="1046" width="85.140625" style="811" customWidth="1"/>
    <col min="1047" max="1047" width="88.28515625" style="811" customWidth="1"/>
    <col min="1048" max="1048" width="38.5703125" style="811" customWidth="1"/>
    <col min="1049" max="1049" width="41.5703125" style="811" customWidth="1"/>
    <col min="1050" max="1050" width="60.5703125" style="811" customWidth="1"/>
    <col min="1051" max="1051" width="63.7109375" style="811" customWidth="1"/>
    <col min="1052" max="1052" width="71.42578125" style="811" customWidth="1"/>
    <col min="1053" max="1053" width="74.5703125" style="811" customWidth="1"/>
    <col min="1054" max="1054" width="94.28515625" style="811" customWidth="1"/>
    <col min="1055" max="1055" width="97.42578125" style="811" customWidth="1"/>
    <col min="1056" max="1056" width="34" style="811" customWidth="1"/>
    <col min="1057" max="1057" width="37.140625" style="811" customWidth="1"/>
    <col min="1058" max="1058" width="62.140625" style="811" customWidth="1"/>
    <col min="1059" max="1059" width="65.28515625" style="811" customWidth="1"/>
    <col min="1060" max="1060" width="76.7109375" style="811" customWidth="1"/>
    <col min="1061" max="1061" width="79.85546875" style="811" customWidth="1"/>
    <col min="1062" max="1062" width="42" style="811" customWidth="1"/>
    <col min="1063" max="1063" width="45.140625" style="811" customWidth="1"/>
    <col min="1064" max="1064" width="51.28515625" style="811" customWidth="1"/>
    <col min="1065" max="1065" width="54.42578125" style="811" customWidth="1"/>
    <col min="1066" max="1066" width="32.28515625" style="811" bestFit="1" customWidth="1"/>
    <col min="1067" max="1067" width="35.42578125" style="811" bestFit="1" customWidth="1"/>
    <col min="1068" max="1068" width="47.85546875" style="811" bestFit="1" customWidth="1"/>
    <col min="1069" max="1069" width="51" style="811" bestFit="1" customWidth="1"/>
    <col min="1070" max="1070" width="41.140625" style="811" bestFit="1" customWidth="1"/>
    <col min="1071" max="1071" width="44.28515625" style="811" bestFit="1" customWidth="1"/>
    <col min="1072" max="1072" width="95.140625" style="811" bestFit="1" customWidth="1"/>
    <col min="1073" max="1073" width="98.140625" style="811" bestFit="1" customWidth="1"/>
    <col min="1074" max="1074" width="48.28515625" style="811" bestFit="1" customWidth="1"/>
    <col min="1075" max="1075" width="51.42578125" style="811" bestFit="1" customWidth="1"/>
    <col min="1076" max="1076" width="56.28515625" style="811" bestFit="1" customWidth="1"/>
    <col min="1077" max="1077" width="59.42578125" style="811" bestFit="1" customWidth="1"/>
    <col min="1078" max="1078" width="136.5703125" style="811" bestFit="1" customWidth="1"/>
    <col min="1079" max="1079" width="139.7109375" style="811" bestFit="1" customWidth="1"/>
    <col min="1080" max="1080" width="33.42578125" style="811" bestFit="1" customWidth="1"/>
    <col min="1081" max="1081" width="36.42578125" style="811" bestFit="1" customWidth="1"/>
    <col min="1082" max="1082" width="58.85546875" style="811" bestFit="1" customWidth="1"/>
    <col min="1083" max="1083" width="62" style="811" bestFit="1" customWidth="1"/>
    <col min="1084" max="1084" width="40.5703125" style="811" bestFit="1" customWidth="1"/>
    <col min="1085" max="1085" width="43.7109375" style="811" bestFit="1" customWidth="1"/>
    <col min="1086" max="1086" width="55.5703125" style="811" bestFit="1" customWidth="1"/>
    <col min="1087" max="1087" width="58.7109375" style="811" bestFit="1" customWidth="1"/>
    <col min="1088" max="1088" width="37.7109375" style="811" bestFit="1" customWidth="1"/>
    <col min="1089" max="1089" width="40.85546875" style="811" bestFit="1" customWidth="1"/>
    <col min="1090" max="1090" width="52.140625" style="811" bestFit="1" customWidth="1"/>
    <col min="1091" max="1091" width="55.28515625" style="811" bestFit="1" customWidth="1"/>
    <col min="1092" max="1092" width="47.28515625" style="811" bestFit="1" customWidth="1"/>
    <col min="1093" max="1093" width="50.42578125" style="811" bestFit="1" customWidth="1"/>
    <col min="1094" max="1094" width="12.5703125" style="811" bestFit="1" customWidth="1"/>
    <col min="1095" max="1280" width="11.42578125" style="811"/>
    <col min="1281" max="1281" width="4.5703125" style="811" customWidth="1"/>
    <col min="1282" max="1282" width="11.5703125" style="811" bestFit="1" customWidth="1"/>
    <col min="1283" max="1285" width="11.5703125" style="811" customWidth="1"/>
    <col min="1286" max="1286" width="45.28515625" style="811" customWidth="1"/>
    <col min="1287" max="1287" width="15.85546875" style="811" customWidth="1"/>
    <col min="1288" max="1288" width="11.85546875" style="811" customWidth="1"/>
    <col min="1289" max="1289" width="17.42578125" style="811" customWidth="1"/>
    <col min="1290" max="1290" width="18" style="811" customWidth="1"/>
    <col min="1291" max="1291" width="14.85546875" style="811" customWidth="1"/>
    <col min="1292" max="1292" width="17.42578125" style="811" customWidth="1"/>
    <col min="1293" max="1293" width="23" style="811" customWidth="1"/>
    <col min="1294" max="1294" width="11.140625" style="811" customWidth="1"/>
    <col min="1295" max="1295" width="20.42578125" style="811" customWidth="1"/>
    <col min="1296" max="1296" width="28.85546875" style="811" customWidth="1"/>
    <col min="1297" max="1297" width="11.42578125" style="811"/>
    <col min="1298" max="1298" width="33.85546875" style="811" customWidth="1"/>
    <col min="1299" max="1299" width="12.5703125" style="811" customWidth="1"/>
    <col min="1300" max="1300" width="47.5703125" style="811" customWidth="1"/>
    <col min="1301" max="1301" width="50.7109375" style="811" customWidth="1"/>
    <col min="1302" max="1302" width="85.140625" style="811" customWidth="1"/>
    <col min="1303" max="1303" width="88.28515625" style="811" customWidth="1"/>
    <col min="1304" max="1304" width="38.5703125" style="811" customWidth="1"/>
    <col min="1305" max="1305" width="41.5703125" style="811" customWidth="1"/>
    <col min="1306" max="1306" width="60.5703125" style="811" customWidth="1"/>
    <col min="1307" max="1307" width="63.7109375" style="811" customWidth="1"/>
    <col min="1308" max="1308" width="71.42578125" style="811" customWidth="1"/>
    <col min="1309" max="1309" width="74.5703125" style="811" customWidth="1"/>
    <col min="1310" max="1310" width="94.28515625" style="811" customWidth="1"/>
    <col min="1311" max="1311" width="97.42578125" style="811" customWidth="1"/>
    <col min="1312" max="1312" width="34" style="811" customWidth="1"/>
    <col min="1313" max="1313" width="37.140625" style="811" customWidth="1"/>
    <col min="1314" max="1314" width="62.140625" style="811" customWidth="1"/>
    <col min="1315" max="1315" width="65.28515625" style="811" customWidth="1"/>
    <col min="1316" max="1316" width="76.7109375" style="811" customWidth="1"/>
    <col min="1317" max="1317" width="79.85546875" style="811" customWidth="1"/>
    <col min="1318" max="1318" width="42" style="811" customWidth="1"/>
    <col min="1319" max="1319" width="45.140625" style="811" customWidth="1"/>
    <col min="1320" max="1320" width="51.28515625" style="811" customWidth="1"/>
    <col min="1321" max="1321" width="54.42578125" style="811" customWidth="1"/>
    <col min="1322" max="1322" width="32.28515625" style="811" bestFit="1" customWidth="1"/>
    <col min="1323" max="1323" width="35.42578125" style="811" bestFit="1" customWidth="1"/>
    <col min="1324" max="1324" width="47.85546875" style="811" bestFit="1" customWidth="1"/>
    <col min="1325" max="1325" width="51" style="811" bestFit="1" customWidth="1"/>
    <col min="1326" max="1326" width="41.140625" style="811" bestFit="1" customWidth="1"/>
    <col min="1327" max="1327" width="44.28515625" style="811" bestFit="1" customWidth="1"/>
    <col min="1328" max="1328" width="95.140625" style="811" bestFit="1" customWidth="1"/>
    <col min="1329" max="1329" width="98.140625" style="811" bestFit="1" customWidth="1"/>
    <col min="1330" max="1330" width="48.28515625" style="811" bestFit="1" customWidth="1"/>
    <col min="1331" max="1331" width="51.42578125" style="811" bestFit="1" customWidth="1"/>
    <col min="1332" max="1332" width="56.28515625" style="811" bestFit="1" customWidth="1"/>
    <col min="1333" max="1333" width="59.42578125" style="811" bestFit="1" customWidth="1"/>
    <col min="1334" max="1334" width="136.5703125" style="811" bestFit="1" customWidth="1"/>
    <col min="1335" max="1335" width="139.7109375" style="811" bestFit="1" customWidth="1"/>
    <col min="1336" max="1336" width="33.42578125" style="811" bestFit="1" customWidth="1"/>
    <col min="1337" max="1337" width="36.42578125" style="811" bestFit="1" customWidth="1"/>
    <col min="1338" max="1338" width="58.85546875" style="811" bestFit="1" customWidth="1"/>
    <col min="1339" max="1339" width="62" style="811" bestFit="1" customWidth="1"/>
    <col min="1340" max="1340" width="40.5703125" style="811" bestFit="1" customWidth="1"/>
    <col min="1341" max="1341" width="43.7109375" style="811" bestFit="1" customWidth="1"/>
    <col min="1342" max="1342" width="55.5703125" style="811" bestFit="1" customWidth="1"/>
    <col min="1343" max="1343" width="58.7109375" style="811" bestFit="1" customWidth="1"/>
    <col min="1344" max="1344" width="37.7109375" style="811" bestFit="1" customWidth="1"/>
    <col min="1345" max="1345" width="40.85546875" style="811" bestFit="1" customWidth="1"/>
    <col min="1346" max="1346" width="52.140625" style="811" bestFit="1" customWidth="1"/>
    <col min="1347" max="1347" width="55.28515625" style="811" bestFit="1" customWidth="1"/>
    <col min="1348" max="1348" width="47.28515625" style="811" bestFit="1" customWidth="1"/>
    <col min="1349" max="1349" width="50.42578125" style="811" bestFit="1" customWidth="1"/>
    <col min="1350" max="1350" width="12.5703125" style="811" bestFit="1" customWidth="1"/>
    <col min="1351" max="1536" width="11.42578125" style="811"/>
    <col min="1537" max="1537" width="4.5703125" style="811" customWidth="1"/>
    <col min="1538" max="1538" width="11.5703125" style="811" bestFit="1" customWidth="1"/>
    <col min="1539" max="1541" width="11.5703125" style="811" customWidth="1"/>
    <col min="1542" max="1542" width="45.28515625" style="811" customWidth="1"/>
    <col min="1543" max="1543" width="15.85546875" style="811" customWidth="1"/>
    <col min="1544" max="1544" width="11.85546875" style="811" customWidth="1"/>
    <col min="1545" max="1545" width="17.42578125" style="811" customWidth="1"/>
    <col min="1546" max="1546" width="18" style="811" customWidth="1"/>
    <col min="1547" max="1547" width="14.85546875" style="811" customWidth="1"/>
    <col min="1548" max="1548" width="17.42578125" style="811" customWidth="1"/>
    <col min="1549" max="1549" width="23" style="811" customWidth="1"/>
    <col min="1550" max="1550" width="11.140625" style="811" customWidth="1"/>
    <col min="1551" max="1551" width="20.42578125" style="811" customWidth="1"/>
    <col min="1552" max="1552" width="28.85546875" style="811" customWidth="1"/>
    <col min="1553" max="1553" width="11.42578125" style="811"/>
    <col min="1554" max="1554" width="33.85546875" style="811" customWidth="1"/>
    <col min="1555" max="1555" width="12.5703125" style="811" customWidth="1"/>
    <col min="1556" max="1556" width="47.5703125" style="811" customWidth="1"/>
    <col min="1557" max="1557" width="50.7109375" style="811" customWidth="1"/>
    <col min="1558" max="1558" width="85.140625" style="811" customWidth="1"/>
    <col min="1559" max="1559" width="88.28515625" style="811" customWidth="1"/>
    <col min="1560" max="1560" width="38.5703125" style="811" customWidth="1"/>
    <col min="1561" max="1561" width="41.5703125" style="811" customWidth="1"/>
    <col min="1562" max="1562" width="60.5703125" style="811" customWidth="1"/>
    <col min="1563" max="1563" width="63.7109375" style="811" customWidth="1"/>
    <col min="1564" max="1564" width="71.42578125" style="811" customWidth="1"/>
    <col min="1565" max="1565" width="74.5703125" style="811" customWidth="1"/>
    <col min="1566" max="1566" width="94.28515625" style="811" customWidth="1"/>
    <col min="1567" max="1567" width="97.42578125" style="811" customWidth="1"/>
    <col min="1568" max="1568" width="34" style="811" customWidth="1"/>
    <col min="1569" max="1569" width="37.140625" style="811" customWidth="1"/>
    <col min="1570" max="1570" width="62.140625" style="811" customWidth="1"/>
    <col min="1571" max="1571" width="65.28515625" style="811" customWidth="1"/>
    <col min="1572" max="1572" width="76.7109375" style="811" customWidth="1"/>
    <col min="1573" max="1573" width="79.85546875" style="811" customWidth="1"/>
    <col min="1574" max="1574" width="42" style="811" customWidth="1"/>
    <col min="1575" max="1575" width="45.140625" style="811" customWidth="1"/>
    <col min="1576" max="1576" width="51.28515625" style="811" customWidth="1"/>
    <col min="1577" max="1577" width="54.42578125" style="811" customWidth="1"/>
    <col min="1578" max="1578" width="32.28515625" style="811" bestFit="1" customWidth="1"/>
    <col min="1579" max="1579" width="35.42578125" style="811" bestFit="1" customWidth="1"/>
    <col min="1580" max="1580" width="47.85546875" style="811" bestFit="1" customWidth="1"/>
    <col min="1581" max="1581" width="51" style="811" bestFit="1" customWidth="1"/>
    <col min="1582" max="1582" width="41.140625" style="811" bestFit="1" customWidth="1"/>
    <col min="1583" max="1583" width="44.28515625" style="811" bestFit="1" customWidth="1"/>
    <col min="1584" max="1584" width="95.140625" style="811" bestFit="1" customWidth="1"/>
    <col min="1585" max="1585" width="98.140625" style="811" bestFit="1" customWidth="1"/>
    <col min="1586" max="1586" width="48.28515625" style="811" bestFit="1" customWidth="1"/>
    <col min="1587" max="1587" width="51.42578125" style="811" bestFit="1" customWidth="1"/>
    <col min="1588" max="1588" width="56.28515625" style="811" bestFit="1" customWidth="1"/>
    <col min="1589" max="1589" width="59.42578125" style="811" bestFit="1" customWidth="1"/>
    <col min="1590" max="1590" width="136.5703125" style="811" bestFit="1" customWidth="1"/>
    <col min="1591" max="1591" width="139.7109375" style="811" bestFit="1" customWidth="1"/>
    <col min="1592" max="1592" width="33.42578125" style="811" bestFit="1" customWidth="1"/>
    <col min="1593" max="1593" width="36.42578125" style="811" bestFit="1" customWidth="1"/>
    <col min="1594" max="1594" width="58.85546875" style="811" bestFit="1" customWidth="1"/>
    <col min="1595" max="1595" width="62" style="811" bestFit="1" customWidth="1"/>
    <col min="1596" max="1596" width="40.5703125" style="811" bestFit="1" customWidth="1"/>
    <col min="1597" max="1597" width="43.7109375" style="811" bestFit="1" customWidth="1"/>
    <col min="1598" max="1598" width="55.5703125" style="811" bestFit="1" customWidth="1"/>
    <col min="1599" max="1599" width="58.7109375" style="811" bestFit="1" customWidth="1"/>
    <col min="1600" max="1600" width="37.7109375" style="811" bestFit="1" customWidth="1"/>
    <col min="1601" max="1601" width="40.85546875" style="811" bestFit="1" customWidth="1"/>
    <col min="1602" max="1602" width="52.140625" style="811" bestFit="1" customWidth="1"/>
    <col min="1603" max="1603" width="55.28515625" style="811" bestFit="1" customWidth="1"/>
    <col min="1604" max="1604" width="47.28515625" style="811" bestFit="1" customWidth="1"/>
    <col min="1605" max="1605" width="50.42578125" style="811" bestFit="1" customWidth="1"/>
    <col min="1606" max="1606" width="12.5703125" style="811" bestFit="1" customWidth="1"/>
    <col min="1607" max="1792" width="11.42578125" style="811"/>
    <col min="1793" max="1793" width="4.5703125" style="811" customWidth="1"/>
    <col min="1794" max="1794" width="11.5703125" style="811" bestFit="1" customWidth="1"/>
    <col min="1795" max="1797" width="11.5703125" style="811" customWidth="1"/>
    <col min="1798" max="1798" width="45.28515625" style="811" customWidth="1"/>
    <col min="1799" max="1799" width="15.85546875" style="811" customWidth="1"/>
    <col min="1800" max="1800" width="11.85546875" style="811" customWidth="1"/>
    <col min="1801" max="1801" width="17.42578125" style="811" customWidth="1"/>
    <col min="1802" max="1802" width="18" style="811" customWidth="1"/>
    <col min="1803" max="1803" width="14.85546875" style="811" customWidth="1"/>
    <col min="1804" max="1804" width="17.42578125" style="811" customWidth="1"/>
    <col min="1805" max="1805" width="23" style="811" customWidth="1"/>
    <col min="1806" max="1806" width="11.140625" style="811" customWidth="1"/>
    <col min="1807" max="1807" width="20.42578125" style="811" customWidth="1"/>
    <col min="1808" max="1808" width="28.85546875" style="811" customWidth="1"/>
    <col min="1809" max="1809" width="11.42578125" style="811"/>
    <col min="1810" max="1810" width="33.85546875" style="811" customWidth="1"/>
    <col min="1811" max="1811" width="12.5703125" style="811" customWidth="1"/>
    <col min="1812" max="1812" width="47.5703125" style="811" customWidth="1"/>
    <col min="1813" max="1813" width="50.7109375" style="811" customWidth="1"/>
    <col min="1814" max="1814" width="85.140625" style="811" customWidth="1"/>
    <col min="1815" max="1815" width="88.28515625" style="811" customWidth="1"/>
    <col min="1816" max="1816" width="38.5703125" style="811" customWidth="1"/>
    <col min="1817" max="1817" width="41.5703125" style="811" customWidth="1"/>
    <col min="1818" max="1818" width="60.5703125" style="811" customWidth="1"/>
    <col min="1819" max="1819" width="63.7109375" style="811" customWidth="1"/>
    <col min="1820" max="1820" width="71.42578125" style="811" customWidth="1"/>
    <col min="1821" max="1821" width="74.5703125" style="811" customWidth="1"/>
    <col min="1822" max="1822" width="94.28515625" style="811" customWidth="1"/>
    <col min="1823" max="1823" width="97.42578125" style="811" customWidth="1"/>
    <col min="1824" max="1824" width="34" style="811" customWidth="1"/>
    <col min="1825" max="1825" width="37.140625" style="811" customWidth="1"/>
    <col min="1826" max="1826" width="62.140625" style="811" customWidth="1"/>
    <col min="1827" max="1827" width="65.28515625" style="811" customWidth="1"/>
    <col min="1828" max="1828" width="76.7109375" style="811" customWidth="1"/>
    <col min="1829" max="1829" width="79.85546875" style="811" customWidth="1"/>
    <col min="1830" max="1830" width="42" style="811" customWidth="1"/>
    <col min="1831" max="1831" width="45.140625" style="811" customWidth="1"/>
    <col min="1832" max="1832" width="51.28515625" style="811" customWidth="1"/>
    <col min="1833" max="1833" width="54.42578125" style="811" customWidth="1"/>
    <col min="1834" max="1834" width="32.28515625" style="811" bestFit="1" customWidth="1"/>
    <col min="1835" max="1835" width="35.42578125" style="811" bestFit="1" customWidth="1"/>
    <col min="1836" max="1836" width="47.85546875" style="811" bestFit="1" customWidth="1"/>
    <col min="1837" max="1837" width="51" style="811" bestFit="1" customWidth="1"/>
    <col min="1838" max="1838" width="41.140625" style="811" bestFit="1" customWidth="1"/>
    <col min="1839" max="1839" width="44.28515625" style="811" bestFit="1" customWidth="1"/>
    <col min="1840" max="1840" width="95.140625" style="811" bestFit="1" customWidth="1"/>
    <col min="1841" max="1841" width="98.140625" style="811" bestFit="1" customWidth="1"/>
    <col min="1842" max="1842" width="48.28515625" style="811" bestFit="1" customWidth="1"/>
    <col min="1843" max="1843" width="51.42578125" style="811" bestFit="1" customWidth="1"/>
    <col min="1844" max="1844" width="56.28515625" style="811" bestFit="1" customWidth="1"/>
    <col min="1845" max="1845" width="59.42578125" style="811" bestFit="1" customWidth="1"/>
    <col min="1846" max="1846" width="136.5703125" style="811" bestFit="1" customWidth="1"/>
    <col min="1847" max="1847" width="139.7109375" style="811" bestFit="1" customWidth="1"/>
    <col min="1848" max="1848" width="33.42578125" style="811" bestFit="1" customWidth="1"/>
    <col min="1849" max="1849" width="36.42578125" style="811" bestFit="1" customWidth="1"/>
    <col min="1850" max="1850" width="58.85546875" style="811" bestFit="1" customWidth="1"/>
    <col min="1851" max="1851" width="62" style="811" bestFit="1" customWidth="1"/>
    <col min="1852" max="1852" width="40.5703125" style="811" bestFit="1" customWidth="1"/>
    <col min="1853" max="1853" width="43.7109375" style="811" bestFit="1" customWidth="1"/>
    <col min="1854" max="1854" width="55.5703125" style="811" bestFit="1" customWidth="1"/>
    <col min="1855" max="1855" width="58.7109375" style="811" bestFit="1" customWidth="1"/>
    <col min="1856" max="1856" width="37.7109375" style="811" bestFit="1" customWidth="1"/>
    <col min="1857" max="1857" width="40.85546875" style="811" bestFit="1" customWidth="1"/>
    <col min="1858" max="1858" width="52.140625" style="811" bestFit="1" customWidth="1"/>
    <col min="1859" max="1859" width="55.28515625" style="811" bestFit="1" customWidth="1"/>
    <col min="1860" max="1860" width="47.28515625" style="811" bestFit="1" customWidth="1"/>
    <col min="1861" max="1861" width="50.42578125" style="811" bestFit="1" customWidth="1"/>
    <col min="1862" max="1862" width="12.5703125" style="811" bestFit="1" customWidth="1"/>
    <col min="1863" max="2048" width="11.42578125" style="811"/>
    <col min="2049" max="2049" width="4.5703125" style="811" customWidth="1"/>
    <col min="2050" max="2050" width="11.5703125" style="811" bestFit="1" customWidth="1"/>
    <col min="2051" max="2053" width="11.5703125" style="811" customWidth="1"/>
    <col min="2054" max="2054" width="45.28515625" style="811" customWidth="1"/>
    <col min="2055" max="2055" width="15.85546875" style="811" customWidth="1"/>
    <col min="2056" max="2056" width="11.85546875" style="811" customWidth="1"/>
    <col min="2057" max="2057" width="17.42578125" style="811" customWidth="1"/>
    <col min="2058" max="2058" width="18" style="811" customWidth="1"/>
    <col min="2059" max="2059" width="14.85546875" style="811" customWidth="1"/>
    <col min="2060" max="2060" width="17.42578125" style="811" customWidth="1"/>
    <col min="2061" max="2061" width="23" style="811" customWidth="1"/>
    <col min="2062" max="2062" width="11.140625" style="811" customWidth="1"/>
    <col min="2063" max="2063" width="20.42578125" style="811" customWidth="1"/>
    <col min="2064" max="2064" width="28.85546875" style="811" customWidth="1"/>
    <col min="2065" max="2065" width="11.42578125" style="811"/>
    <col min="2066" max="2066" width="33.85546875" style="811" customWidth="1"/>
    <col min="2067" max="2067" width="12.5703125" style="811" customWidth="1"/>
    <col min="2068" max="2068" width="47.5703125" style="811" customWidth="1"/>
    <col min="2069" max="2069" width="50.7109375" style="811" customWidth="1"/>
    <col min="2070" max="2070" width="85.140625" style="811" customWidth="1"/>
    <col min="2071" max="2071" width="88.28515625" style="811" customWidth="1"/>
    <col min="2072" max="2072" width="38.5703125" style="811" customWidth="1"/>
    <col min="2073" max="2073" width="41.5703125" style="811" customWidth="1"/>
    <col min="2074" max="2074" width="60.5703125" style="811" customWidth="1"/>
    <col min="2075" max="2075" width="63.7109375" style="811" customWidth="1"/>
    <col min="2076" max="2076" width="71.42578125" style="811" customWidth="1"/>
    <col min="2077" max="2077" width="74.5703125" style="811" customWidth="1"/>
    <col min="2078" max="2078" width="94.28515625" style="811" customWidth="1"/>
    <col min="2079" max="2079" width="97.42578125" style="811" customWidth="1"/>
    <col min="2080" max="2080" width="34" style="811" customWidth="1"/>
    <col min="2081" max="2081" width="37.140625" style="811" customWidth="1"/>
    <col min="2082" max="2082" width="62.140625" style="811" customWidth="1"/>
    <col min="2083" max="2083" width="65.28515625" style="811" customWidth="1"/>
    <col min="2084" max="2084" width="76.7109375" style="811" customWidth="1"/>
    <col min="2085" max="2085" width="79.85546875" style="811" customWidth="1"/>
    <col min="2086" max="2086" width="42" style="811" customWidth="1"/>
    <col min="2087" max="2087" width="45.140625" style="811" customWidth="1"/>
    <col min="2088" max="2088" width="51.28515625" style="811" customWidth="1"/>
    <col min="2089" max="2089" width="54.42578125" style="811" customWidth="1"/>
    <col min="2090" max="2090" width="32.28515625" style="811" bestFit="1" customWidth="1"/>
    <col min="2091" max="2091" width="35.42578125" style="811" bestFit="1" customWidth="1"/>
    <col min="2092" max="2092" width="47.85546875" style="811" bestFit="1" customWidth="1"/>
    <col min="2093" max="2093" width="51" style="811" bestFit="1" customWidth="1"/>
    <col min="2094" max="2094" width="41.140625" style="811" bestFit="1" customWidth="1"/>
    <col min="2095" max="2095" width="44.28515625" style="811" bestFit="1" customWidth="1"/>
    <col min="2096" max="2096" width="95.140625" style="811" bestFit="1" customWidth="1"/>
    <col min="2097" max="2097" width="98.140625" style="811" bestFit="1" customWidth="1"/>
    <col min="2098" max="2098" width="48.28515625" style="811" bestFit="1" customWidth="1"/>
    <col min="2099" max="2099" width="51.42578125" style="811" bestFit="1" customWidth="1"/>
    <col min="2100" max="2100" width="56.28515625" style="811" bestFit="1" customWidth="1"/>
    <col min="2101" max="2101" width="59.42578125" style="811" bestFit="1" customWidth="1"/>
    <col min="2102" max="2102" width="136.5703125" style="811" bestFit="1" customWidth="1"/>
    <col min="2103" max="2103" width="139.7109375" style="811" bestFit="1" customWidth="1"/>
    <col min="2104" max="2104" width="33.42578125" style="811" bestFit="1" customWidth="1"/>
    <col min="2105" max="2105" width="36.42578125" style="811" bestFit="1" customWidth="1"/>
    <col min="2106" max="2106" width="58.85546875" style="811" bestFit="1" customWidth="1"/>
    <col min="2107" max="2107" width="62" style="811" bestFit="1" customWidth="1"/>
    <col min="2108" max="2108" width="40.5703125" style="811" bestFit="1" customWidth="1"/>
    <col min="2109" max="2109" width="43.7109375" style="811" bestFit="1" customWidth="1"/>
    <col min="2110" max="2110" width="55.5703125" style="811" bestFit="1" customWidth="1"/>
    <col min="2111" max="2111" width="58.7109375" style="811" bestFit="1" customWidth="1"/>
    <col min="2112" max="2112" width="37.7109375" style="811" bestFit="1" customWidth="1"/>
    <col min="2113" max="2113" width="40.85546875" style="811" bestFit="1" customWidth="1"/>
    <col min="2114" max="2114" width="52.140625" style="811" bestFit="1" customWidth="1"/>
    <col min="2115" max="2115" width="55.28515625" style="811" bestFit="1" customWidth="1"/>
    <col min="2116" max="2116" width="47.28515625" style="811" bestFit="1" customWidth="1"/>
    <col min="2117" max="2117" width="50.42578125" style="811" bestFit="1" customWidth="1"/>
    <col min="2118" max="2118" width="12.5703125" style="811" bestFit="1" customWidth="1"/>
    <col min="2119" max="2304" width="11.42578125" style="811"/>
    <col min="2305" max="2305" width="4.5703125" style="811" customWidth="1"/>
    <col min="2306" max="2306" width="11.5703125" style="811" bestFit="1" customWidth="1"/>
    <col min="2307" max="2309" width="11.5703125" style="811" customWidth="1"/>
    <col min="2310" max="2310" width="45.28515625" style="811" customWidth="1"/>
    <col min="2311" max="2311" width="15.85546875" style="811" customWidth="1"/>
    <col min="2312" max="2312" width="11.85546875" style="811" customWidth="1"/>
    <col min="2313" max="2313" width="17.42578125" style="811" customWidth="1"/>
    <col min="2314" max="2314" width="18" style="811" customWidth="1"/>
    <col min="2315" max="2315" width="14.85546875" style="811" customWidth="1"/>
    <col min="2316" max="2316" width="17.42578125" style="811" customWidth="1"/>
    <col min="2317" max="2317" width="23" style="811" customWidth="1"/>
    <col min="2318" max="2318" width="11.140625" style="811" customWidth="1"/>
    <col min="2319" max="2319" width="20.42578125" style="811" customWidth="1"/>
    <col min="2320" max="2320" width="28.85546875" style="811" customWidth="1"/>
    <col min="2321" max="2321" width="11.42578125" style="811"/>
    <col min="2322" max="2322" width="33.85546875" style="811" customWidth="1"/>
    <col min="2323" max="2323" width="12.5703125" style="811" customWidth="1"/>
    <col min="2324" max="2324" width="47.5703125" style="811" customWidth="1"/>
    <col min="2325" max="2325" width="50.7109375" style="811" customWidth="1"/>
    <col min="2326" max="2326" width="85.140625" style="811" customWidth="1"/>
    <col min="2327" max="2327" width="88.28515625" style="811" customWidth="1"/>
    <col min="2328" max="2328" width="38.5703125" style="811" customWidth="1"/>
    <col min="2329" max="2329" width="41.5703125" style="811" customWidth="1"/>
    <col min="2330" max="2330" width="60.5703125" style="811" customWidth="1"/>
    <col min="2331" max="2331" width="63.7109375" style="811" customWidth="1"/>
    <col min="2332" max="2332" width="71.42578125" style="811" customWidth="1"/>
    <col min="2333" max="2333" width="74.5703125" style="811" customWidth="1"/>
    <col min="2334" max="2334" width="94.28515625" style="811" customWidth="1"/>
    <col min="2335" max="2335" width="97.42578125" style="811" customWidth="1"/>
    <col min="2336" max="2336" width="34" style="811" customWidth="1"/>
    <col min="2337" max="2337" width="37.140625" style="811" customWidth="1"/>
    <col min="2338" max="2338" width="62.140625" style="811" customWidth="1"/>
    <col min="2339" max="2339" width="65.28515625" style="811" customWidth="1"/>
    <col min="2340" max="2340" width="76.7109375" style="811" customWidth="1"/>
    <col min="2341" max="2341" width="79.85546875" style="811" customWidth="1"/>
    <col min="2342" max="2342" width="42" style="811" customWidth="1"/>
    <col min="2343" max="2343" width="45.140625" style="811" customWidth="1"/>
    <col min="2344" max="2344" width="51.28515625" style="811" customWidth="1"/>
    <col min="2345" max="2345" width="54.42578125" style="811" customWidth="1"/>
    <col min="2346" max="2346" width="32.28515625" style="811" bestFit="1" customWidth="1"/>
    <col min="2347" max="2347" width="35.42578125" style="811" bestFit="1" customWidth="1"/>
    <col min="2348" max="2348" width="47.85546875" style="811" bestFit="1" customWidth="1"/>
    <col min="2349" max="2349" width="51" style="811" bestFit="1" customWidth="1"/>
    <col min="2350" max="2350" width="41.140625" style="811" bestFit="1" customWidth="1"/>
    <col min="2351" max="2351" width="44.28515625" style="811" bestFit="1" customWidth="1"/>
    <col min="2352" max="2352" width="95.140625" style="811" bestFit="1" customWidth="1"/>
    <col min="2353" max="2353" width="98.140625" style="811" bestFit="1" customWidth="1"/>
    <col min="2354" max="2354" width="48.28515625" style="811" bestFit="1" customWidth="1"/>
    <col min="2355" max="2355" width="51.42578125" style="811" bestFit="1" customWidth="1"/>
    <col min="2356" max="2356" width="56.28515625" style="811" bestFit="1" customWidth="1"/>
    <col min="2357" max="2357" width="59.42578125" style="811" bestFit="1" customWidth="1"/>
    <col min="2358" max="2358" width="136.5703125" style="811" bestFit="1" customWidth="1"/>
    <col min="2359" max="2359" width="139.7109375" style="811" bestFit="1" customWidth="1"/>
    <col min="2360" max="2360" width="33.42578125" style="811" bestFit="1" customWidth="1"/>
    <col min="2361" max="2361" width="36.42578125" style="811" bestFit="1" customWidth="1"/>
    <col min="2362" max="2362" width="58.85546875" style="811" bestFit="1" customWidth="1"/>
    <col min="2363" max="2363" width="62" style="811" bestFit="1" customWidth="1"/>
    <col min="2364" max="2364" width="40.5703125" style="811" bestFit="1" customWidth="1"/>
    <col min="2365" max="2365" width="43.7109375" style="811" bestFit="1" customWidth="1"/>
    <col min="2366" max="2366" width="55.5703125" style="811" bestFit="1" customWidth="1"/>
    <col min="2367" max="2367" width="58.7109375" style="811" bestFit="1" customWidth="1"/>
    <col min="2368" max="2368" width="37.7109375" style="811" bestFit="1" customWidth="1"/>
    <col min="2369" max="2369" width="40.85546875" style="811" bestFit="1" customWidth="1"/>
    <col min="2370" max="2370" width="52.140625" style="811" bestFit="1" customWidth="1"/>
    <col min="2371" max="2371" width="55.28515625" style="811" bestFit="1" customWidth="1"/>
    <col min="2372" max="2372" width="47.28515625" style="811" bestFit="1" customWidth="1"/>
    <col min="2373" max="2373" width="50.42578125" style="811" bestFit="1" customWidth="1"/>
    <col min="2374" max="2374" width="12.5703125" style="811" bestFit="1" customWidth="1"/>
    <col min="2375" max="2560" width="11.42578125" style="811"/>
    <col min="2561" max="2561" width="4.5703125" style="811" customWidth="1"/>
    <col min="2562" max="2562" width="11.5703125" style="811" bestFit="1" customWidth="1"/>
    <col min="2563" max="2565" width="11.5703125" style="811" customWidth="1"/>
    <col min="2566" max="2566" width="45.28515625" style="811" customWidth="1"/>
    <col min="2567" max="2567" width="15.85546875" style="811" customWidth="1"/>
    <col min="2568" max="2568" width="11.85546875" style="811" customWidth="1"/>
    <col min="2569" max="2569" width="17.42578125" style="811" customWidth="1"/>
    <col min="2570" max="2570" width="18" style="811" customWidth="1"/>
    <col min="2571" max="2571" width="14.85546875" style="811" customWidth="1"/>
    <col min="2572" max="2572" width="17.42578125" style="811" customWidth="1"/>
    <col min="2573" max="2573" width="23" style="811" customWidth="1"/>
    <col min="2574" max="2574" width="11.140625" style="811" customWidth="1"/>
    <col min="2575" max="2575" width="20.42578125" style="811" customWidth="1"/>
    <col min="2576" max="2576" width="28.85546875" style="811" customWidth="1"/>
    <col min="2577" max="2577" width="11.42578125" style="811"/>
    <col min="2578" max="2578" width="33.85546875" style="811" customWidth="1"/>
    <col min="2579" max="2579" width="12.5703125" style="811" customWidth="1"/>
    <col min="2580" max="2580" width="47.5703125" style="811" customWidth="1"/>
    <col min="2581" max="2581" width="50.7109375" style="811" customWidth="1"/>
    <col min="2582" max="2582" width="85.140625" style="811" customWidth="1"/>
    <col min="2583" max="2583" width="88.28515625" style="811" customWidth="1"/>
    <col min="2584" max="2584" width="38.5703125" style="811" customWidth="1"/>
    <col min="2585" max="2585" width="41.5703125" style="811" customWidth="1"/>
    <col min="2586" max="2586" width="60.5703125" style="811" customWidth="1"/>
    <col min="2587" max="2587" width="63.7109375" style="811" customWidth="1"/>
    <col min="2588" max="2588" width="71.42578125" style="811" customWidth="1"/>
    <col min="2589" max="2589" width="74.5703125" style="811" customWidth="1"/>
    <col min="2590" max="2590" width="94.28515625" style="811" customWidth="1"/>
    <col min="2591" max="2591" width="97.42578125" style="811" customWidth="1"/>
    <col min="2592" max="2592" width="34" style="811" customWidth="1"/>
    <col min="2593" max="2593" width="37.140625" style="811" customWidth="1"/>
    <col min="2594" max="2594" width="62.140625" style="811" customWidth="1"/>
    <col min="2595" max="2595" width="65.28515625" style="811" customWidth="1"/>
    <col min="2596" max="2596" width="76.7109375" style="811" customWidth="1"/>
    <col min="2597" max="2597" width="79.85546875" style="811" customWidth="1"/>
    <col min="2598" max="2598" width="42" style="811" customWidth="1"/>
    <col min="2599" max="2599" width="45.140625" style="811" customWidth="1"/>
    <col min="2600" max="2600" width="51.28515625" style="811" customWidth="1"/>
    <col min="2601" max="2601" width="54.42578125" style="811" customWidth="1"/>
    <col min="2602" max="2602" width="32.28515625" style="811" bestFit="1" customWidth="1"/>
    <col min="2603" max="2603" width="35.42578125" style="811" bestFit="1" customWidth="1"/>
    <col min="2604" max="2604" width="47.85546875" style="811" bestFit="1" customWidth="1"/>
    <col min="2605" max="2605" width="51" style="811" bestFit="1" customWidth="1"/>
    <col min="2606" max="2606" width="41.140625" style="811" bestFit="1" customWidth="1"/>
    <col min="2607" max="2607" width="44.28515625" style="811" bestFit="1" customWidth="1"/>
    <col min="2608" max="2608" width="95.140625" style="811" bestFit="1" customWidth="1"/>
    <col min="2609" max="2609" width="98.140625" style="811" bestFit="1" customWidth="1"/>
    <col min="2610" max="2610" width="48.28515625" style="811" bestFit="1" customWidth="1"/>
    <col min="2611" max="2611" width="51.42578125" style="811" bestFit="1" customWidth="1"/>
    <col min="2612" max="2612" width="56.28515625" style="811" bestFit="1" customWidth="1"/>
    <col min="2613" max="2613" width="59.42578125" style="811" bestFit="1" customWidth="1"/>
    <col min="2614" max="2614" width="136.5703125" style="811" bestFit="1" customWidth="1"/>
    <col min="2615" max="2615" width="139.7109375" style="811" bestFit="1" customWidth="1"/>
    <col min="2616" max="2616" width="33.42578125" style="811" bestFit="1" customWidth="1"/>
    <col min="2617" max="2617" width="36.42578125" style="811" bestFit="1" customWidth="1"/>
    <col min="2618" max="2618" width="58.85546875" style="811" bestFit="1" customWidth="1"/>
    <col min="2619" max="2619" width="62" style="811" bestFit="1" customWidth="1"/>
    <col min="2620" max="2620" width="40.5703125" style="811" bestFit="1" customWidth="1"/>
    <col min="2621" max="2621" width="43.7109375" style="811" bestFit="1" customWidth="1"/>
    <col min="2622" max="2622" width="55.5703125" style="811" bestFit="1" customWidth="1"/>
    <col min="2623" max="2623" width="58.7109375" style="811" bestFit="1" customWidth="1"/>
    <col min="2624" max="2624" width="37.7109375" style="811" bestFit="1" customWidth="1"/>
    <col min="2625" max="2625" width="40.85546875" style="811" bestFit="1" customWidth="1"/>
    <col min="2626" max="2626" width="52.140625" style="811" bestFit="1" customWidth="1"/>
    <col min="2627" max="2627" width="55.28515625" style="811" bestFit="1" customWidth="1"/>
    <col min="2628" max="2628" width="47.28515625" style="811" bestFit="1" customWidth="1"/>
    <col min="2629" max="2629" width="50.42578125" style="811" bestFit="1" customWidth="1"/>
    <col min="2630" max="2630" width="12.5703125" style="811" bestFit="1" customWidth="1"/>
    <col min="2631" max="2816" width="11.42578125" style="811"/>
    <col min="2817" max="2817" width="4.5703125" style="811" customWidth="1"/>
    <col min="2818" max="2818" width="11.5703125" style="811" bestFit="1" customWidth="1"/>
    <col min="2819" max="2821" width="11.5703125" style="811" customWidth="1"/>
    <col min="2822" max="2822" width="45.28515625" style="811" customWidth="1"/>
    <col min="2823" max="2823" width="15.85546875" style="811" customWidth="1"/>
    <col min="2824" max="2824" width="11.85546875" style="811" customWidth="1"/>
    <col min="2825" max="2825" width="17.42578125" style="811" customWidth="1"/>
    <col min="2826" max="2826" width="18" style="811" customWidth="1"/>
    <col min="2827" max="2827" width="14.85546875" style="811" customWidth="1"/>
    <col min="2828" max="2828" width="17.42578125" style="811" customWidth="1"/>
    <col min="2829" max="2829" width="23" style="811" customWidth="1"/>
    <col min="2830" max="2830" width="11.140625" style="811" customWidth="1"/>
    <col min="2831" max="2831" width="20.42578125" style="811" customWidth="1"/>
    <col min="2832" max="2832" width="28.85546875" style="811" customWidth="1"/>
    <col min="2833" max="2833" width="11.42578125" style="811"/>
    <col min="2834" max="2834" width="33.85546875" style="811" customWidth="1"/>
    <col min="2835" max="2835" width="12.5703125" style="811" customWidth="1"/>
    <col min="2836" max="2836" width="47.5703125" style="811" customWidth="1"/>
    <col min="2837" max="2837" width="50.7109375" style="811" customWidth="1"/>
    <col min="2838" max="2838" width="85.140625" style="811" customWidth="1"/>
    <col min="2839" max="2839" width="88.28515625" style="811" customWidth="1"/>
    <col min="2840" max="2840" width="38.5703125" style="811" customWidth="1"/>
    <col min="2841" max="2841" width="41.5703125" style="811" customWidth="1"/>
    <col min="2842" max="2842" width="60.5703125" style="811" customWidth="1"/>
    <col min="2843" max="2843" width="63.7109375" style="811" customWidth="1"/>
    <col min="2844" max="2844" width="71.42578125" style="811" customWidth="1"/>
    <col min="2845" max="2845" width="74.5703125" style="811" customWidth="1"/>
    <col min="2846" max="2846" width="94.28515625" style="811" customWidth="1"/>
    <col min="2847" max="2847" width="97.42578125" style="811" customWidth="1"/>
    <col min="2848" max="2848" width="34" style="811" customWidth="1"/>
    <col min="2849" max="2849" width="37.140625" style="811" customWidth="1"/>
    <col min="2850" max="2850" width="62.140625" style="811" customWidth="1"/>
    <col min="2851" max="2851" width="65.28515625" style="811" customWidth="1"/>
    <col min="2852" max="2852" width="76.7109375" style="811" customWidth="1"/>
    <col min="2853" max="2853" width="79.85546875" style="811" customWidth="1"/>
    <col min="2854" max="2854" width="42" style="811" customWidth="1"/>
    <col min="2855" max="2855" width="45.140625" style="811" customWidth="1"/>
    <col min="2856" max="2856" width="51.28515625" style="811" customWidth="1"/>
    <col min="2857" max="2857" width="54.42578125" style="811" customWidth="1"/>
    <col min="2858" max="2858" width="32.28515625" style="811" bestFit="1" customWidth="1"/>
    <col min="2859" max="2859" width="35.42578125" style="811" bestFit="1" customWidth="1"/>
    <col min="2860" max="2860" width="47.85546875" style="811" bestFit="1" customWidth="1"/>
    <col min="2861" max="2861" width="51" style="811" bestFit="1" customWidth="1"/>
    <col min="2862" max="2862" width="41.140625" style="811" bestFit="1" customWidth="1"/>
    <col min="2863" max="2863" width="44.28515625" style="811" bestFit="1" customWidth="1"/>
    <col min="2864" max="2864" width="95.140625" style="811" bestFit="1" customWidth="1"/>
    <col min="2865" max="2865" width="98.140625" style="811" bestFit="1" customWidth="1"/>
    <col min="2866" max="2866" width="48.28515625" style="811" bestFit="1" customWidth="1"/>
    <col min="2867" max="2867" width="51.42578125" style="811" bestFit="1" customWidth="1"/>
    <col min="2868" max="2868" width="56.28515625" style="811" bestFit="1" customWidth="1"/>
    <col min="2869" max="2869" width="59.42578125" style="811" bestFit="1" customWidth="1"/>
    <col min="2870" max="2870" width="136.5703125" style="811" bestFit="1" customWidth="1"/>
    <col min="2871" max="2871" width="139.7109375" style="811" bestFit="1" customWidth="1"/>
    <col min="2872" max="2872" width="33.42578125" style="811" bestFit="1" customWidth="1"/>
    <col min="2873" max="2873" width="36.42578125" style="811" bestFit="1" customWidth="1"/>
    <col min="2874" max="2874" width="58.85546875" style="811" bestFit="1" customWidth="1"/>
    <col min="2875" max="2875" width="62" style="811" bestFit="1" customWidth="1"/>
    <col min="2876" max="2876" width="40.5703125" style="811" bestFit="1" customWidth="1"/>
    <col min="2877" max="2877" width="43.7109375" style="811" bestFit="1" customWidth="1"/>
    <col min="2878" max="2878" width="55.5703125" style="811" bestFit="1" customWidth="1"/>
    <col min="2879" max="2879" width="58.7109375" style="811" bestFit="1" customWidth="1"/>
    <col min="2880" max="2880" width="37.7109375" style="811" bestFit="1" customWidth="1"/>
    <col min="2881" max="2881" width="40.85546875" style="811" bestFit="1" customWidth="1"/>
    <col min="2882" max="2882" width="52.140625" style="811" bestFit="1" customWidth="1"/>
    <col min="2883" max="2883" width="55.28515625" style="811" bestFit="1" customWidth="1"/>
    <col min="2884" max="2884" width="47.28515625" style="811" bestFit="1" customWidth="1"/>
    <col min="2885" max="2885" width="50.42578125" style="811" bestFit="1" customWidth="1"/>
    <col min="2886" max="2886" width="12.5703125" style="811" bestFit="1" customWidth="1"/>
    <col min="2887" max="3072" width="11.42578125" style="811"/>
    <col min="3073" max="3073" width="4.5703125" style="811" customWidth="1"/>
    <col min="3074" max="3074" width="11.5703125" style="811" bestFit="1" customWidth="1"/>
    <col min="3075" max="3077" width="11.5703125" style="811" customWidth="1"/>
    <col min="3078" max="3078" width="45.28515625" style="811" customWidth="1"/>
    <col min="3079" max="3079" width="15.85546875" style="811" customWidth="1"/>
    <col min="3080" max="3080" width="11.85546875" style="811" customWidth="1"/>
    <col min="3081" max="3081" width="17.42578125" style="811" customWidth="1"/>
    <col min="3082" max="3082" width="18" style="811" customWidth="1"/>
    <col min="3083" max="3083" width="14.85546875" style="811" customWidth="1"/>
    <col min="3084" max="3084" width="17.42578125" style="811" customWidth="1"/>
    <col min="3085" max="3085" width="23" style="811" customWidth="1"/>
    <col min="3086" max="3086" width="11.140625" style="811" customWidth="1"/>
    <col min="3087" max="3087" width="20.42578125" style="811" customWidth="1"/>
    <col min="3088" max="3088" width="28.85546875" style="811" customWidth="1"/>
    <col min="3089" max="3089" width="11.42578125" style="811"/>
    <col min="3090" max="3090" width="33.85546875" style="811" customWidth="1"/>
    <col min="3091" max="3091" width="12.5703125" style="811" customWidth="1"/>
    <col min="3092" max="3092" width="47.5703125" style="811" customWidth="1"/>
    <col min="3093" max="3093" width="50.7109375" style="811" customWidth="1"/>
    <col min="3094" max="3094" width="85.140625" style="811" customWidth="1"/>
    <col min="3095" max="3095" width="88.28515625" style="811" customWidth="1"/>
    <col min="3096" max="3096" width="38.5703125" style="811" customWidth="1"/>
    <col min="3097" max="3097" width="41.5703125" style="811" customWidth="1"/>
    <col min="3098" max="3098" width="60.5703125" style="811" customWidth="1"/>
    <col min="3099" max="3099" width="63.7109375" style="811" customWidth="1"/>
    <col min="3100" max="3100" width="71.42578125" style="811" customWidth="1"/>
    <col min="3101" max="3101" width="74.5703125" style="811" customWidth="1"/>
    <col min="3102" max="3102" width="94.28515625" style="811" customWidth="1"/>
    <col min="3103" max="3103" width="97.42578125" style="811" customWidth="1"/>
    <col min="3104" max="3104" width="34" style="811" customWidth="1"/>
    <col min="3105" max="3105" width="37.140625" style="811" customWidth="1"/>
    <col min="3106" max="3106" width="62.140625" style="811" customWidth="1"/>
    <col min="3107" max="3107" width="65.28515625" style="811" customWidth="1"/>
    <col min="3108" max="3108" width="76.7109375" style="811" customWidth="1"/>
    <col min="3109" max="3109" width="79.85546875" style="811" customWidth="1"/>
    <col min="3110" max="3110" width="42" style="811" customWidth="1"/>
    <col min="3111" max="3111" width="45.140625" style="811" customWidth="1"/>
    <col min="3112" max="3112" width="51.28515625" style="811" customWidth="1"/>
    <col min="3113" max="3113" width="54.42578125" style="811" customWidth="1"/>
    <col min="3114" max="3114" width="32.28515625" style="811" bestFit="1" customWidth="1"/>
    <col min="3115" max="3115" width="35.42578125" style="811" bestFit="1" customWidth="1"/>
    <col min="3116" max="3116" width="47.85546875" style="811" bestFit="1" customWidth="1"/>
    <col min="3117" max="3117" width="51" style="811" bestFit="1" customWidth="1"/>
    <col min="3118" max="3118" width="41.140625" style="811" bestFit="1" customWidth="1"/>
    <col min="3119" max="3119" width="44.28515625" style="811" bestFit="1" customWidth="1"/>
    <col min="3120" max="3120" width="95.140625" style="811" bestFit="1" customWidth="1"/>
    <col min="3121" max="3121" width="98.140625" style="811" bestFit="1" customWidth="1"/>
    <col min="3122" max="3122" width="48.28515625" style="811" bestFit="1" customWidth="1"/>
    <col min="3123" max="3123" width="51.42578125" style="811" bestFit="1" customWidth="1"/>
    <col min="3124" max="3124" width="56.28515625" style="811" bestFit="1" customWidth="1"/>
    <col min="3125" max="3125" width="59.42578125" style="811" bestFit="1" customWidth="1"/>
    <col min="3126" max="3126" width="136.5703125" style="811" bestFit="1" customWidth="1"/>
    <col min="3127" max="3127" width="139.7109375" style="811" bestFit="1" customWidth="1"/>
    <col min="3128" max="3128" width="33.42578125" style="811" bestFit="1" customWidth="1"/>
    <col min="3129" max="3129" width="36.42578125" style="811" bestFit="1" customWidth="1"/>
    <col min="3130" max="3130" width="58.85546875" style="811" bestFit="1" customWidth="1"/>
    <col min="3131" max="3131" width="62" style="811" bestFit="1" customWidth="1"/>
    <col min="3132" max="3132" width="40.5703125" style="811" bestFit="1" customWidth="1"/>
    <col min="3133" max="3133" width="43.7109375" style="811" bestFit="1" customWidth="1"/>
    <col min="3134" max="3134" width="55.5703125" style="811" bestFit="1" customWidth="1"/>
    <col min="3135" max="3135" width="58.7109375" style="811" bestFit="1" customWidth="1"/>
    <col min="3136" max="3136" width="37.7109375" style="811" bestFit="1" customWidth="1"/>
    <col min="3137" max="3137" width="40.85546875" style="811" bestFit="1" customWidth="1"/>
    <col min="3138" max="3138" width="52.140625" style="811" bestFit="1" customWidth="1"/>
    <col min="3139" max="3139" width="55.28515625" style="811" bestFit="1" customWidth="1"/>
    <col min="3140" max="3140" width="47.28515625" style="811" bestFit="1" customWidth="1"/>
    <col min="3141" max="3141" width="50.42578125" style="811" bestFit="1" customWidth="1"/>
    <col min="3142" max="3142" width="12.5703125" style="811" bestFit="1" customWidth="1"/>
    <col min="3143" max="3328" width="11.42578125" style="811"/>
    <col min="3329" max="3329" width="4.5703125" style="811" customWidth="1"/>
    <col min="3330" max="3330" width="11.5703125" style="811" bestFit="1" customWidth="1"/>
    <col min="3331" max="3333" width="11.5703125" style="811" customWidth="1"/>
    <col min="3334" max="3334" width="45.28515625" style="811" customWidth="1"/>
    <col min="3335" max="3335" width="15.85546875" style="811" customWidth="1"/>
    <col min="3336" max="3336" width="11.85546875" style="811" customWidth="1"/>
    <col min="3337" max="3337" width="17.42578125" style="811" customWidth="1"/>
    <col min="3338" max="3338" width="18" style="811" customWidth="1"/>
    <col min="3339" max="3339" width="14.85546875" style="811" customWidth="1"/>
    <col min="3340" max="3340" width="17.42578125" style="811" customWidth="1"/>
    <col min="3341" max="3341" width="23" style="811" customWidth="1"/>
    <col min="3342" max="3342" width="11.140625" style="811" customWidth="1"/>
    <col min="3343" max="3343" width="20.42578125" style="811" customWidth="1"/>
    <col min="3344" max="3344" width="28.85546875" style="811" customWidth="1"/>
    <col min="3345" max="3345" width="11.42578125" style="811"/>
    <col min="3346" max="3346" width="33.85546875" style="811" customWidth="1"/>
    <col min="3347" max="3347" width="12.5703125" style="811" customWidth="1"/>
    <col min="3348" max="3348" width="47.5703125" style="811" customWidth="1"/>
    <col min="3349" max="3349" width="50.7109375" style="811" customWidth="1"/>
    <col min="3350" max="3350" width="85.140625" style="811" customWidth="1"/>
    <col min="3351" max="3351" width="88.28515625" style="811" customWidth="1"/>
    <col min="3352" max="3352" width="38.5703125" style="811" customWidth="1"/>
    <col min="3353" max="3353" width="41.5703125" style="811" customWidth="1"/>
    <col min="3354" max="3354" width="60.5703125" style="811" customWidth="1"/>
    <col min="3355" max="3355" width="63.7109375" style="811" customWidth="1"/>
    <col min="3356" max="3356" width="71.42578125" style="811" customWidth="1"/>
    <col min="3357" max="3357" width="74.5703125" style="811" customWidth="1"/>
    <col min="3358" max="3358" width="94.28515625" style="811" customWidth="1"/>
    <col min="3359" max="3359" width="97.42578125" style="811" customWidth="1"/>
    <col min="3360" max="3360" width="34" style="811" customWidth="1"/>
    <col min="3361" max="3361" width="37.140625" style="811" customWidth="1"/>
    <col min="3362" max="3362" width="62.140625" style="811" customWidth="1"/>
    <col min="3363" max="3363" width="65.28515625" style="811" customWidth="1"/>
    <col min="3364" max="3364" width="76.7109375" style="811" customWidth="1"/>
    <col min="3365" max="3365" width="79.85546875" style="811" customWidth="1"/>
    <col min="3366" max="3366" width="42" style="811" customWidth="1"/>
    <col min="3367" max="3367" width="45.140625" style="811" customWidth="1"/>
    <col min="3368" max="3368" width="51.28515625" style="811" customWidth="1"/>
    <col min="3369" max="3369" width="54.42578125" style="811" customWidth="1"/>
    <col min="3370" max="3370" width="32.28515625" style="811" bestFit="1" customWidth="1"/>
    <col min="3371" max="3371" width="35.42578125" style="811" bestFit="1" customWidth="1"/>
    <col min="3372" max="3372" width="47.85546875" style="811" bestFit="1" customWidth="1"/>
    <col min="3373" max="3373" width="51" style="811" bestFit="1" customWidth="1"/>
    <col min="3374" max="3374" width="41.140625" style="811" bestFit="1" customWidth="1"/>
    <col min="3375" max="3375" width="44.28515625" style="811" bestFit="1" customWidth="1"/>
    <col min="3376" max="3376" width="95.140625" style="811" bestFit="1" customWidth="1"/>
    <col min="3377" max="3377" width="98.140625" style="811" bestFit="1" customWidth="1"/>
    <col min="3378" max="3378" width="48.28515625" style="811" bestFit="1" customWidth="1"/>
    <col min="3379" max="3379" width="51.42578125" style="811" bestFit="1" customWidth="1"/>
    <col min="3380" max="3380" width="56.28515625" style="811" bestFit="1" customWidth="1"/>
    <col min="3381" max="3381" width="59.42578125" style="811" bestFit="1" customWidth="1"/>
    <col min="3382" max="3382" width="136.5703125" style="811" bestFit="1" customWidth="1"/>
    <col min="3383" max="3383" width="139.7109375" style="811" bestFit="1" customWidth="1"/>
    <col min="3384" max="3384" width="33.42578125" style="811" bestFit="1" customWidth="1"/>
    <col min="3385" max="3385" width="36.42578125" style="811" bestFit="1" customWidth="1"/>
    <col min="3386" max="3386" width="58.85546875" style="811" bestFit="1" customWidth="1"/>
    <col min="3387" max="3387" width="62" style="811" bestFit="1" customWidth="1"/>
    <col min="3388" max="3388" width="40.5703125" style="811" bestFit="1" customWidth="1"/>
    <col min="3389" max="3389" width="43.7109375" style="811" bestFit="1" customWidth="1"/>
    <col min="3390" max="3390" width="55.5703125" style="811" bestFit="1" customWidth="1"/>
    <col min="3391" max="3391" width="58.7109375" style="811" bestFit="1" customWidth="1"/>
    <col min="3392" max="3392" width="37.7109375" style="811" bestFit="1" customWidth="1"/>
    <col min="3393" max="3393" width="40.85546875" style="811" bestFit="1" customWidth="1"/>
    <col min="3394" max="3394" width="52.140625" style="811" bestFit="1" customWidth="1"/>
    <col min="3395" max="3395" width="55.28515625" style="811" bestFit="1" customWidth="1"/>
    <col min="3396" max="3396" width="47.28515625" style="811" bestFit="1" customWidth="1"/>
    <col min="3397" max="3397" width="50.42578125" style="811" bestFit="1" customWidth="1"/>
    <col min="3398" max="3398" width="12.5703125" style="811" bestFit="1" customWidth="1"/>
    <col min="3399" max="3584" width="11.42578125" style="811"/>
    <col min="3585" max="3585" width="4.5703125" style="811" customWidth="1"/>
    <col min="3586" max="3586" width="11.5703125" style="811" bestFit="1" customWidth="1"/>
    <col min="3587" max="3589" width="11.5703125" style="811" customWidth="1"/>
    <col min="3590" max="3590" width="45.28515625" style="811" customWidth="1"/>
    <col min="3591" max="3591" width="15.85546875" style="811" customWidth="1"/>
    <col min="3592" max="3592" width="11.85546875" style="811" customWidth="1"/>
    <col min="3593" max="3593" width="17.42578125" style="811" customWidth="1"/>
    <col min="3594" max="3594" width="18" style="811" customWidth="1"/>
    <col min="3595" max="3595" width="14.85546875" style="811" customWidth="1"/>
    <col min="3596" max="3596" width="17.42578125" style="811" customWidth="1"/>
    <col min="3597" max="3597" width="23" style="811" customWidth="1"/>
    <col min="3598" max="3598" width="11.140625" style="811" customWidth="1"/>
    <col min="3599" max="3599" width="20.42578125" style="811" customWidth="1"/>
    <col min="3600" max="3600" width="28.85546875" style="811" customWidth="1"/>
    <col min="3601" max="3601" width="11.42578125" style="811"/>
    <col min="3602" max="3602" width="33.85546875" style="811" customWidth="1"/>
    <col min="3603" max="3603" width="12.5703125" style="811" customWidth="1"/>
    <col min="3604" max="3604" width="47.5703125" style="811" customWidth="1"/>
    <col min="3605" max="3605" width="50.7109375" style="811" customWidth="1"/>
    <col min="3606" max="3606" width="85.140625" style="811" customWidth="1"/>
    <col min="3607" max="3607" width="88.28515625" style="811" customWidth="1"/>
    <col min="3608" max="3608" width="38.5703125" style="811" customWidth="1"/>
    <col min="3609" max="3609" width="41.5703125" style="811" customWidth="1"/>
    <col min="3610" max="3610" width="60.5703125" style="811" customWidth="1"/>
    <col min="3611" max="3611" width="63.7109375" style="811" customWidth="1"/>
    <col min="3612" max="3612" width="71.42578125" style="811" customWidth="1"/>
    <col min="3613" max="3613" width="74.5703125" style="811" customWidth="1"/>
    <col min="3614" max="3614" width="94.28515625" style="811" customWidth="1"/>
    <col min="3615" max="3615" width="97.42578125" style="811" customWidth="1"/>
    <col min="3616" max="3616" width="34" style="811" customWidth="1"/>
    <col min="3617" max="3617" width="37.140625" style="811" customWidth="1"/>
    <col min="3618" max="3618" width="62.140625" style="811" customWidth="1"/>
    <col min="3619" max="3619" width="65.28515625" style="811" customWidth="1"/>
    <col min="3620" max="3620" width="76.7109375" style="811" customWidth="1"/>
    <col min="3621" max="3621" width="79.85546875" style="811" customWidth="1"/>
    <col min="3622" max="3622" width="42" style="811" customWidth="1"/>
    <col min="3623" max="3623" width="45.140625" style="811" customWidth="1"/>
    <col min="3624" max="3624" width="51.28515625" style="811" customWidth="1"/>
    <col min="3625" max="3625" width="54.42578125" style="811" customWidth="1"/>
    <col min="3626" max="3626" width="32.28515625" style="811" bestFit="1" customWidth="1"/>
    <col min="3627" max="3627" width="35.42578125" style="811" bestFit="1" customWidth="1"/>
    <col min="3628" max="3628" width="47.85546875" style="811" bestFit="1" customWidth="1"/>
    <col min="3629" max="3629" width="51" style="811" bestFit="1" customWidth="1"/>
    <col min="3630" max="3630" width="41.140625" style="811" bestFit="1" customWidth="1"/>
    <col min="3631" max="3631" width="44.28515625" style="811" bestFit="1" customWidth="1"/>
    <col min="3632" max="3632" width="95.140625" style="811" bestFit="1" customWidth="1"/>
    <col min="3633" max="3633" width="98.140625" style="811" bestFit="1" customWidth="1"/>
    <col min="3634" max="3634" width="48.28515625" style="811" bestFit="1" customWidth="1"/>
    <col min="3635" max="3635" width="51.42578125" style="811" bestFit="1" customWidth="1"/>
    <col min="3636" max="3636" width="56.28515625" style="811" bestFit="1" customWidth="1"/>
    <col min="3637" max="3637" width="59.42578125" style="811" bestFit="1" customWidth="1"/>
    <col min="3638" max="3638" width="136.5703125" style="811" bestFit="1" customWidth="1"/>
    <col min="3639" max="3639" width="139.7109375" style="811" bestFit="1" customWidth="1"/>
    <col min="3640" max="3640" width="33.42578125" style="811" bestFit="1" customWidth="1"/>
    <col min="3641" max="3641" width="36.42578125" style="811" bestFit="1" customWidth="1"/>
    <col min="3642" max="3642" width="58.85546875" style="811" bestFit="1" customWidth="1"/>
    <col min="3643" max="3643" width="62" style="811" bestFit="1" customWidth="1"/>
    <col min="3644" max="3644" width="40.5703125" style="811" bestFit="1" customWidth="1"/>
    <col min="3645" max="3645" width="43.7109375" style="811" bestFit="1" customWidth="1"/>
    <col min="3646" max="3646" width="55.5703125" style="811" bestFit="1" customWidth="1"/>
    <col min="3647" max="3647" width="58.7109375" style="811" bestFit="1" customWidth="1"/>
    <col min="3648" max="3648" width="37.7109375" style="811" bestFit="1" customWidth="1"/>
    <col min="3649" max="3649" width="40.85546875" style="811" bestFit="1" customWidth="1"/>
    <col min="3650" max="3650" width="52.140625" style="811" bestFit="1" customWidth="1"/>
    <col min="3651" max="3651" width="55.28515625" style="811" bestFit="1" customWidth="1"/>
    <col min="3652" max="3652" width="47.28515625" style="811" bestFit="1" customWidth="1"/>
    <col min="3653" max="3653" width="50.42578125" style="811" bestFit="1" customWidth="1"/>
    <col min="3654" max="3654" width="12.5703125" style="811" bestFit="1" customWidth="1"/>
    <col min="3655" max="3840" width="11.42578125" style="811"/>
    <col min="3841" max="3841" width="4.5703125" style="811" customWidth="1"/>
    <col min="3842" max="3842" width="11.5703125" style="811" bestFit="1" customWidth="1"/>
    <col min="3843" max="3845" width="11.5703125" style="811" customWidth="1"/>
    <col min="3846" max="3846" width="45.28515625" style="811" customWidth="1"/>
    <col min="3847" max="3847" width="15.85546875" style="811" customWidth="1"/>
    <col min="3848" max="3848" width="11.85546875" style="811" customWidth="1"/>
    <col min="3849" max="3849" width="17.42578125" style="811" customWidth="1"/>
    <col min="3850" max="3850" width="18" style="811" customWidth="1"/>
    <col min="3851" max="3851" width="14.85546875" style="811" customWidth="1"/>
    <col min="3852" max="3852" width="17.42578125" style="811" customWidth="1"/>
    <col min="3853" max="3853" width="23" style="811" customWidth="1"/>
    <col min="3854" max="3854" width="11.140625" style="811" customWidth="1"/>
    <col min="3855" max="3855" width="20.42578125" style="811" customWidth="1"/>
    <col min="3856" max="3856" width="28.85546875" style="811" customWidth="1"/>
    <col min="3857" max="3857" width="11.42578125" style="811"/>
    <col min="3858" max="3858" width="33.85546875" style="811" customWidth="1"/>
    <col min="3859" max="3859" width="12.5703125" style="811" customWidth="1"/>
    <col min="3860" max="3860" width="47.5703125" style="811" customWidth="1"/>
    <col min="3861" max="3861" width="50.7109375" style="811" customWidth="1"/>
    <col min="3862" max="3862" width="85.140625" style="811" customWidth="1"/>
    <col min="3863" max="3863" width="88.28515625" style="811" customWidth="1"/>
    <col min="3864" max="3864" width="38.5703125" style="811" customWidth="1"/>
    <col min="3865" max="3865" width="41.5703125" style="811" customWidth="1"/>
    <col min="3866" max="3866" width="60.5703125" style="811" customWidth="1"/>
    <col min="3867" max="3867" width="63.7109375" style="811" customWidth="1"/>
    <col min="3868" max="3868" width="71.42578125" style="811" customWidth="1"/>
    <col min="3869" max="3869" width="74.5703125" style="811" customWidth="1"/>
    <col min="3870" max="3870" width="94.28515625" style="811" customWidth="1"/>
    <col min="3871" max="3871" width="97.42578125" style="811" customWidth="1"/>
    <col min="3872" max="3872" width="34" style="811" customWidth="1"/>
    <col min="3873" max="3873" width="37.140625" style="811" customWidth="1"/>
    <col min="3874" max="3874" width="62.140625" style="811" customWidth="1"/>
    <col min="3875" max="3875" width="65.28515625" style="811" customWidth="1"/>
    <col min="3876" max="3876" width="76.7109375" style="811" customWidth="1"/>
    <col min="3877" max="3877" width="79.85546875" style="811" customWidth="1"/>
    <col min="3878" max="3878" width="42" style="811" customWidth="1"/>
    <col min="3879" max="3879" width="45.140625" style="811" customWidth="1"/>
    <col min="3880" max="3880" width="51.28515625" style="811" customWidth="1"/>
    <col min="3881" max="3881" width="54.42578125" style="811" customWidth="1"/>
    <col min="3882" max="3882" width="32.28515625" style="811" bestFit="1" customWidth="1"/>
    <col min="3883" max="3883" width="35.42578125" style="811" bestFit="1" customWidth="1"/>
    <col min="3884" max="3884" width="47.85546875" style="811" bestFit="1" customWidth="1"/>
    <col min="3885" max="3885" width="51" style="811" bestFit="1" customWidth="1"/>
    <col min="3886" max="3886" width="41.140625" style="811" bestFit="1" customWidth="1"/>
    <col min="3887" max="3887" width="44.28515625" style="811" bestFit="1" customWidth="1"/>
    <col min="3888" max="3888" width="95.140625" style="811" bestFit="1" customWidth="1"/>
    <col min="3889" max="3889" width="98.140625" style="811" bestFit="1" customWidth="1"/>
    <col min="3890" max="3890" width="48.28515625" style="811" bestFit="1" customWidth="1"/>
    <col min="3891" max="3891" width="51.42578125" style="811" bestFit="1" customWidth="1"/>
    <col min="3892" max="3892" width="56.28515625" style="811" bestFit="1" customWidth="1"/>
    <col min="3893" max="3893" width="59.42578125" style="811" bestFit="1" customWidth="1"/>
    <col min="3894" max="3894" width="136.5703125" style="811" bestFit="1" customWidth="1"/>
    <col min="3895" max="3895" width="139.7109375" style="811" bestFit="1" customWidth="1"/>
    <col min="3896" max="3896" width="33.42578125" style="811" bestFit="1" customWidth="1"/>
    <col min="3897" max="3897" width="36.42578125" style="811" bestFit="1" customWidth="1"/>
    <col min="3898" max="3898" width="58.85546875" style="811" bestFit="1" customWidth="1"/>
    <col min="3899" max="3899" width="62" style="811" bestFit="1" customWidth="1"/>
    <col min="3900" max="3900" width="40.5703125" style="811" bestFit="1" customWidth="1"/>
    <col min="3901" max="3901" width="43.7109375" style="811" bestFit="1" customWidth="1"/>
    <col min="3902" max="3902" width="55.5703125" style="811" bestFit="1" customWidth="1"/>
    <col min="3903" max="3903" width="58.7109375" style="811" bestFit="1" customWidth="1"/>
    <col min="3904" max="3904" width="37.7109375" style="811" bestFit="1" customWidth="1"/>
    <col min="3905" max="3905" width="40.85546875" style="811" bestFit="1" customWidth="1"/>
    <col min="3906" max="3906" width="52.140625" style="811" bestFit="1" customWidth="1"/>
    <col min="3907" max="3907" width="55.28515625" style="811" bestFit="1" customWidth="1"/>
    <col min="3908" max="3908" width="47.28515625" style="811" bestFit="1" customWidth="1"/>
    <col min="3909" max="3909" width="50.42578125" style="811" bestFit="1" customWidth="1"/>
    <col min="3910" max="3910" width="12.5703125" style="811" bestFit="1" customWidth="1"/>
    <col min="3911" max="4096" width="11.42578125" style="811"/>
    <col min="4097" max="4097" width="4.5703125" style="811" customWidth="1"/>
    <col min="4098" max="4098" width="11.5703125" style="811" bestFit="1" customWidth="1"/>
    <col min="4099" max="4101" width="11.5703125" style="811" customWidth="1"/>
    <col min="4102" max="4102" width="45.28515625" style="811" customWidth="1"/>
    <col min="4103" max="4103" width="15.85546875" style="811" customWidth="1"/>
    <col min="4104" max="4104" width="11.85546875" style="811" customWidth="1"/>
    <col min="4105" max="4105" width="17.42578125" style="811" customWidth="1"/>
    <col min="4106" max="4106" width="18" style="811" customWidth="1"/>
    <col min="4107" max="4107" width="14.85546875" style="811" customWidth="1"/>
    <col min="4108" max="4108" width="17.42578125" style="811" customWidth="1"/>
    <col min="4109" max="4109" width="23" style="811" customWidth="1"/>
    <col min="4110" max="4110" width="11.140625" style="811" customWidth="1"/>
    <col min="4111" max="4111" width="20.42578125" style="811" customWidth="1"/>
    <col min="4112" max="4112" width="28.85546875" style="811" customWidth="1"/>
    <col min="4113" max="4113" width="11.42578125" style="811"/>
    <col min="4114" max="4114" width="33.85546875" style="811" customWidth="1"/>
    <col min="4115" max="4115" width="12.5703125" style="811" customWidth="1"/>
    <col min="4116" max="4116" width="47.5703125" style="811" customWidth="1"/>
    <col min="4117" max="4117" width="50.7109375" style="811" customWidth="1"/>
    <col min="4118" max="4118" width="85.140625" style="811" customWidth="1"/>
    <col min="4119" max="4119" width="88.28515625" style="811" customWidth="1"/>
    <col min="4120" max="4120" width="38.5703125" style="811" customWidth="1"/>
    <col min="4121" max="4121" width="41.5703125" style="811" customWidth="1"/>
    <col min="4122" max="4122" width="60.5703125" style="811" customWidth="1"/>
    <col min="4123" max="4123" width="63.7109375" style="811" customWidth="1"/>
    <col min="4124" max="4124" width="71.42578125" style="811" customWidth="1"/>
    <col min="4125" max="4125" width="74.5703125" style="811" customWidth="1"/>
    <col min="4126" max="4126" width="94.28515625" style="811" customWidth="1"/>
    <col min="4127" max="4127" width="97.42578125" style="811" customWidth="1"/>
    <col min="4128" max="4128" width="34" style="811" customWidth="1"/>
    <col min="4129" max="4129" width="37.140625" style="811" customWidth="1"/>
    <col min="4130" max="4130" width="62.140625" style="811" customWidth="1"/>
    <col min="4131" max="4131" width="65.28515625" style="811" customWidth="1"/>
    <col min="4132" max="4132" width="76.7109375" style="811" customWidth="1"/>
    <col min="4133" max="4133" width="79.85546875" style="811" customWidth="1"/>
    <col min="4134" max="4134" width="42" style="811" customWidth="1"/>
    <col min="4135" max="4135" width="45.140625" style="811" customWidth="1"/>
    <col min="4136" max="4136" width="51.28515625" style="811" customWidth="1"/>
    <col min="4137" max="4137" width="54.42578125" style="811" customWidth="1"/>
    <col min="4138" max="4138" width="32.28515625" style="811" bestFit="1" customWidth="1"/>
    <col min="4139" max="4139" width="35.42578125" style="811" bestFit="1" customWidth="1"/>
    <col min="4140" max="4140" width="47.85546875" style="811" bestFit="1" customWidth="1"/>
    <col min="4141" max="4141" width="51" style="811" bestFit="1" customWidth="1"/>
    <col min="4142" max="4142" width="41.140625" style="811" bestFit="1" customWidth="1"/>
    <col min="4143" max="4143" width="44.28515625" style="811" bestFit="1" customWidth="1"/>
    <col min="4144" max="4144" width="95.140625" style="811" bestFit="1" customWidth="1"/>
    <col min="4145" max="4145" width="98.140625" style="811" bestFit="1" customWidth="1"/>
    <col min="4146" max="4146" width="48.28515625" style="811" bestFit="1" customWidth="1"/>
    <col min="4147" max="4147" width="51.42578125" style="811" bestFit="1" customWidth="1"/>
    <col min="4148" max="4148" width="56.28515625" style="811" bestFit="1" customWidth="1"/>
    <col min="4149" max="4149" width="59.42578125" style="811" bestFit="1" customWidth="1"/>
    <col min="4150" max="4150" width="136.5703125" style="811" bestFit="1" customWidth="1"/>
    <col min="4151" max="4151" width="139.7109375" style="811" bestFit="1" customWidth="1"/>
    <col min="4152" max="4152" width="33.42578125" style="811" bestFit="1" customWidth="1"/>
    <col min="4153" max="4153" width="36.42578125" style="811" bestFit="1" customWidth="1"/>
    <col min="4154" max="4154" width="58.85546875" style="811" bestFit="1" customWidth="1"/>
    <col min="4155" max="4155" width="62" style="811" bestFit="1" customWidth="1"/>
    <col min="4156" max="4156" width="40.5703125" style="811" bestFit="1" customWidth="1"/>
    <col min="4157" max="4157" width="43.7109375" style="811" bestFit="1" customWidth="1"/>
    <col min="4158" max="4158" width="55.5703125" style="811" bestFit="1" customWidth="1"/>
    <col min="4159" max="4159" width="58.7109375" style="811" bestFit="1" customWidth="1"/>
    <col min="4160" max="4160" width="37.7109375" style="811" bestFit="1" customWidth="1"/>
    <col min="4161" max="4161" width="40.85546875" style="811" bestFit="1" customWidth="1"/>
    <col min="4162" max="4162" width="52.140625" style="811" bestFit="1" customWidth="1"/>
    <col min="4163" max="4163" width="55.28515625" style="811" bestFit="1" customWidth="1"/>
    <col min="4164" max="4164" width="47.28515625" style="811" bestFit="1" customWidth="1"/>
    <col min="4165" max="4165" width="50.42578125" style="811" bestFit="1" customWidth="1"/>
    <col min="4166" max="4166" width="12.5703125" style="811" bestFit="1" customWidth="1"/>
    <col min="4167" max="4352" width="11.42578125" style="811"/>
    <col min="4353" max="4353" width="4.5703125" style="811" customWidth="1"/>
    <col min="4354" max="4354" width="11.5703125" style="811" bestFit="1" customWidth="1"/>
    <col min="4355" max="4357" width="11.5703125" style="811" customWidth="1"/>
    <col min="4358" max="4358" width="45.28515625" style="811" customWidth="1"/>
    <col min="4359" max="4359" width="15.85546875" style="811" customWidth="1"/>
    <col min="4360" max="4360" width="11.85546875" style="811" customWidth="1"/>
    <col min="4361" max="4361" width="17.42578125" style="811" customWidth="1"/>
    <col min="4362" max="4362" width="18" style="811" customWidth="1"/>
    <col min="4363" max="4363" width="14.85546875" style="811" customWidth="1"/>
    <col min="4364" max="4364" width="17.42578125" style="811" customWidth="1"/>
    <col min="4365" max="4365" width="23" style="811" customWidth="1"/>
    <col min="4366" max="4366" width="11.140625" style="811" customWidth="1"/>
    <col min="4367" max="4367" width="20.42578125" style="811" customWidth="1"/>
    <col min="4368" max="4368" width="28.85546875" style="811" customWidth="1"/>
    <col min="4369" max="4369" width="11.42578125" style="811"/>
    <col min="4370" max="4370" width="33.85546875" style="811" customWidth="1"/>
    <col min="4371" max="4371" width="12.5703125" style="811" customWidth="1"/>
    <col min="4372" max="4372" width="47.5703125" style="811" customWidth="1"/>
    <col min="4373" max="4373" width="50.7109375" style="811" customWidth="1"/>
    <col min="4374" max="4374" width="85.140625" style="811" customWidth="1"/>
    <col min="4375" max="4375" width="88.28515625" style="811" customWidth="1"/>
    <col min="4376" max="4376" width="38.5703125" style="811" customWidth="1"/>
    <col min="4377" max="4377" width="41.5703125" style="811" customWidth="1"/>
    <col min="4378" max="4378" width="60.5703125" style="811" customWidth="1"/>
    <col min="4379" max="4379" width="63.7109375" style="811" customWidth="1"/>
    <col min="4380" max="4380" width="71.42578125" style="811" customWidth="1"/>
    <col min="4381" max="4381" width="74.5703125" style="811" customWidth="1"/>
    <col min="4382" max="4382" width="94.28515625" style="811" customWidth="1"/>
    <col min="4383" max="4383" width="97.42578125" style="811" customWidth="1"/>
    <col min="4384" max="4384" width="34" style="811" customWidth="1"/>
    <col min="4385" max="4385" width="37.140625" style="811" customWidth="1"/>
    <col min="4386" max="4386" width="62.140625" style="811" customWidth="1"/>
    <col min="4387" max="4387" width="65.28515625" style="811" customWidth="1"/>
    <col min="4388" max="4388" width="76.7109375" style="811" customWidth="1"/>
    <col min="4389" max="4389" width="79.85546875" style="811" customWidth="1"/>
    <col min="4390" max="4390" width="42" style="811" customWidth="1"/>
    <col min="4391" max="4391" width="45.140625" style="811" customWidth="1"/>
    <col min="4392" max="4392" width="51.28515625" style="811" customWidth="1"/>
    <col min="4393" max="4393" width="54.42578125" style="811" customWidth="1"/>
    <col min="4394" max="4394" width="32.28515625" style="811" bestFit="1" customWidth="1"/>
    <col min="4395" max="4395" width="35.42578125" style="811" bestFit="1" customWidth="1"/>
    <col min="4396" max="4396" width="47.85546875" style="811" bestFit="1" customWidth="1"/>
    <col min="4397" max="4397" width="51" style="811" bestFit="1" customWidth="1"/>
    <col min="4398" max="4398" width="41.140625" style="811" bestFit="1" customWidth="1"/>
    <col min="4399" max="4399" width="44.28515625" style="811" bestFit="1" customWidth="1"/>
    <col min="4400" max="4400" width="95.140625" style="811" bestFit="1" customWidth="1"/>
    <col min="4401" max="4401" width="98.140625" style="811" bestFit="1" customWidth="1"/>
    <col min="4402" max="4402" width="48.28515625" style="811" bestFit="1" customWidth="1"/>
    <col min="4403" max="4403" width="51.42578125" style="811" bestFit="1" customWidth="1"/>
    <col min="4404" max="4404" width="56.28515625" style="811" bestFit="1" customWidth="1"/>
    <col min="4405" max="4405" width="59.42578125" style="811" bestFit="1" customWidth="1"/>
    <col min="4406" max="4406" width="136.5703125" style="811" bestFit="1" customWidth="1"/>
    <col min="4407" max="4407" width="139.7109375" style="811" bestFit="1" customWidth="1"/>
    <col min="4408" max="4408" width="33.42578125" style="811" bestFit="1" customWidth="1"/>
    <col min="4409" max="4409" width="36.42578125" style="811" bestFit="1" customWidth="1"/>
    <col min="4410" max="4410" width="58.85546875" style="811" bestFit="1" customWidth="1"/>
    <col min="4411" max="4411" width="62" style="811" bestFit="1" customWidth="1"/>
    <col min="4412" max="4412" width="40.5703125" style="811" bestFit="1" customWidth="1"/>
    <col min="4413" max="4413" width="43.7109375" style="811" bestFit="1" customWidth="1"/>
    <col min="4414" max="4414" width="55.5703125" style="811" bestFit="1" customWidth="1"/>
    <col min="4415" max="4415" width="58.7109375" style="811" bestFit="1" customWidth="1"/>
    <col min="4416" max="4416" width="37.7109375" style="811" bestFit="1" customWidth="1"/>
    <col min="4417" max="4417" width="40.85546875" style="811" bestFit="1" customWidth="1"/>
    <col min="4418" max="4418" width="52.140625" style="811" bestFit="1" customWidth="1"/>
    <col min="4419" max="4419" width="55.28515625" style="811" bestFit="1" customWidth="1"/>
    <col min="4420" max="4420" width="47.28515625" style="811" bestFit="1" customWidth="1"/>
    <col min="4421" max="4421" width="50.42578125" style="811" bestFit="1" customWidth="1"/>
    <col min="4422" max="4422" width="12.5703125" style="811" bestFit="1" customWidth="1"/>
    <col min="4423" max="4608" width="11.42578125" style="811"/>
    <col min="4609" max="4609" width="4.5703125" style="811" customWidth="1"/>
    <col min="4610" max="4610" width="11.5703125" style="811" bestFit="1" customWidth="1"/>
    <col min="4611" max="4613" width="11.5703125" style="811" customWidth="1"/>
    <col min="4614" max="4614" width="45.28515625" style="811" customWidth="1"/>
    <col min="4615" max="4615" width="15.85546875" style="811" customWidth="1"/>
    <col min="4616" max="4616" width="11.85546875" style="811" customWidth="1"/>
    <col min="4617" max="4617" width="17.42578125" style="811" customWidth="1"/>
    <col min="4618" max="4618" width="18" style="811" customWidth="1"/>
    <col min="4619" max="4619" width="14.85546875" style="811" customWidth="1"/>
    <col min="4620" max="4620" width="17.42578125" style="811" customWidth="1"/>
    <col min="4621" max="4621" width="23" style="811" customWidth="1"/>
    <col min="4622" max="4622" width="11.140625" style="811" customWidth="1"/>
    <col min="4623" max="4623" width="20.42578125" style="811" customWidth="1"/>
    <col min="4624" max="4624" width="28.85546875" style="811" customWidth="1"/>
    <col min="4625" max="4625" width="11.42578125" style="811"/>
    <col min="4626" max="4626" width="33.85546875" style="811" customWidth="1"/>
    <col min="4627" max="4627" width="12.5703125" style="811" customWidth="1"/>
    <col min="4628" max="4628" width="47.5703125" style="811" customWidth="1"/>
    <col min="4629" max="4629" width="50.7109375" style="811" customWidth="1"/>
    <col min="4630" max="4630" width="85.140625" style="811" customWidth="1"/>
    <col min="4631" max="4631" width="88.28515625" style="811" customWidth="1"/>
    <col min="4632" max="4632" width="38.5703125" style="811" customWidth="1"/>
    <col min="4633" max="4633" width="41.5703125" style="811" customWidth="1"/>
    <col min="4634" max="4634" width="60.5703125" style="811" customWidth="1"/>
    <col min="4635" max="4635" width="63.7109375" style="811" customWidth="1"/>
    <col min="4636" max="4636" width="71.42578125" style="811" customWidth="1"/>
    <col min="4637" max="4637" width="74.5703125" style="811" customWidth="1"/>
    <col min="4638" max="4638" width="94.28515625" style="811" customWidth="1"/>
    <col min="4639" max="4639" width="97.42578125" style="811" customWidth="1"/>
    <col min="4640" max="4640" width="34" style="811" customWidth="1"/>
    <col min="4641" max="4641" width="37.140625" style="811" customWidth="1"/>
    <col min="4642" max="4642" width="62.140625" style="811" customWidth="1"/>
    <col min="4643" max="4643" width="65.28515625" style="811" customWidth="1"/>
    <col min="4644" max="4644" width="76.7109375" style="811" customWidth="1"/>
    <col min="4645" max="4645" width="79.85546875" style="811" customWidth="1"/>
    <col min="4646" max="4646" width="42" style="811" customWidth="1"/>
    <col min="4647" max="4647" width="45.140625" style="811" customWidth="1"/>
    <col min="4648" max="4648" width="51.28515625" style="811" customWidth="1"/>
    <col min="4649" max="4649" width="54.42578125" style="811" customWidth="1"/>
    <col min="4650" max="4650" width="32.28515625" style="811" bestFit="1" customWidth="1"/>
    <col min="4651" max="4651" width="35.42578125" style="811" bestFit="1" customWidth="1"/>
    <col min="4652" max="4652" width="47.85546875" style="811" bestFit="1" customWidth="1"/>
    <col min="4653" max="4653" width="51" style="811" bestFit="1" customWidth="1"/>
    <col min="4654" max="4654" width="41.140625" style="811" bestFit="1" customWidth="1"/>
    <col min="4655" max="4655" width="44.28515625" style="811" bestFit="1" customWidth="1"/>
    <col min="4656" max="4656" width="95.140625" style="811" bestFit="1" customWidth="1"/>
    <col min="4657" max="4657" width="98.140625" style="811" bestFit="1" customWidth="1"/>
    <col min="4658" max="4658" width="48.28515625" style="811" bestFit="1" customWidth="1"/>
    <col min="4659" max="4659" width="51.42578125" style="811" bestFit="1" customWidth="1"/>
    <col min="4660" max="4660" width="56.28515625" style="811" bestFit="1" customWidth="1"/>
    <col min="4661" max="4661" width="59.42578125" style="811" bestFit="1" customWidth="1"/>
    <col min="4662" max="4662" width="136.5703125" style="811" bestFit="1" customWidth="1"/>
    <col min="4663" max="4663" width="139.7109375" style="811" bestFit="1" customWidth="1"/>
    <col min="4664" max="4664" width="33.42578125" style="811" bestFit="1" customWidth="1"/>
    <col min="4665" max="4665" width="36.42578125" style="811" bestFit="1" customWidth="1"/>
    <col min="4666" max="4666" width="58.85546875" style="811" bestFit="1" customWidth="1"/>
    <col min="4667" max="4667" width="62" style="811" bestFit="1" customWidth="1"/>
    <col min="4668" max="4668" width="40.5703125" style="811" bestFit="1" customWidth="1"/>
    <col min="4669" max="4669" width="43.7109375" style="811" bestFit="1" customWidth="1"/>
    <col min="4670" max="4670" width="55.5703125" style="811" bestFit="1" customWidth="1"/>
    <col min="4671" max="4671" width="58.7109375" style="811" bestFit="1" customWidth="1"/>
    <col min="4672" max="4672" width="37.7109375" style="811" bestFit="1" customWidth="1"/>
    <col min="4673" max="4673" width="40.85546875" style="811" bestFit="1" customWidth="1"/>
    <col min="4674" max="4674" width="52.140625" style="811" bestFit="1" customWidth="1"/>
    <col min="4675" max="4675" width="55.28515625" style="811" bestFit="1" customWidth="1"/>
    <col min="4676" max="4676" width="47.28515625" style="811" bestFit="1" customWidth="1"/>
    <col min="4677" max="4677" width="50.42578125" style="811" bestFit="1" customWidth="1"/>
    <col min="4678" max="4678" width="12.5703125" style="811" bestFit="1" customWidth="1"/>
    <col min="4679" max="4864" width="11.42578125" style="811"/>
    <col min="4865" max="4865" width="4.5703125" style="811" customWidth="1"/>
    <col min="4866" max="4866" width="11.5703125" style="811" bestFit="1" customWidth="1"/>
    <col min="4867" max="4869" width="11.5703125" style="811" customWidth="1"/>
    <col min="4870" max="4870" width="45.28515625" style="811" customWidth="1"/>
    <col min="4871" max="4871" width="15.85546875" style="811" customWidth="1"/>
    <col min="4872" max="4872" width="11.85546875" style="811" customWidth="1"/>
    <col min="4873" max="4873" width="17.42578125" style="811" customWidth="1"/>
    <col min="4874" max="4874" width="18" style="811" customWidth="1"/>
    <col min="4875" max="4875" width="14.85546875" style="811" customWidth="1"/>
    <col min="4876" max="4876" width="17.42578125" style="811" customWidth="1"/>
    <col min="4877" max="4877" width="23" style="811" customWidth="1"/>
    <col min="4878" max="4878" width="11.140625" style="811" customWidth="1"/>
    <col min="4879" max="4879" width="20.42578125" style="811" customWidth="1"/>
    <col min="4880" max="4880" width="28.85546875" style="811" customWidth="1"/>
    <col min="4881" max="4881" width="11.42578125" style="811"/>
    <col min="4882" max="4882" width="33.85546875" style="811" customWidth="1"/>
    <col min="4883" max="4883" width="12.5703125" style="811" customWidth="1"/>
    <col min="4884" max="4884" width="47.5703125" style="811" customWidth="1"/>
    <col min="4885" max="4885" width="50.7109375" style="811" customWidth="1"/>
    <col min="4886" max="4886" width="85.140625" style="811" customWidth="1"/>
    <col min="4887" max="4887" width="88.28515625" style="811" customWidth="1"/>
    <col min="4888" max="4888" width="38.5703125" style="811" customWidth="1"/>
    <col min="4889" max="4889" width="41.5703125" style="811" customWidth="1"/>
    <col min="4890" max="4890" width="60.5703125" style="811" customWidth="1"/>
    <col min="4891" max="4891" width="63.7109375" style="811" customWidth="1"/>
    <col min="4892" max="4892" width="71.42578125" style="811" customWidth="1"/>
    <col min="4893" max="4893" width="74.5703125" style="811" customWidth="1"/>
    <col min="4894" max="4894" width="94.28515625" style="811" customWidth="1"/>
    <col min="4895" max="4895" width="97.42578125" style="811" customWidth="1"/>
    <col min="4896" max="4896" width="34" style="811" customWidth="1"/>
    <col min="4897" max="4897" width="37.140625" style="811" customWidth="1"/>
    <col min="4898" max="4898" width="62.140625" style="811" customWidth="1"/>
    <col min="4899" max="4899" width="65.28515625" style="811" customWidth="1"/>
    <col min="4900" max="4900" width="76.7109375" style="811" customWidth="1"/>
    <col min="4901" max="4901" width="79.85546875" style="811" customWidth="1"/>
    <col min="4902" max="4902" width="42" style="811" customWidth="1"/>
    <col min="4903" max="4903" width="45.140625" style="811" customWidth="1"/>
    <col min="4904" max="4904" width="51.28515625" style="811" customWidth="1"/>
    <col min="4905" max="4905" width="54.42578125" style="811" customWidth="1"/>
    <col min="4906" max="4906" width="32.28515625" style="811" bestFit="1" customWidth="1"/>
    <col min="4907" max="4907" width="35.42578125" style="811" bestFit="1" customWidth="1"/>
    <col min="4908" max="4908" width="47.85546875" style="811" bestFit="1" customWidth="1"/>
    <col min="4909" max="4909" width="51" style="811" bestFit="1" customWidth="1"/>
    <col min="4910" max="4910" width="41.140625" style="811" bestFit="1" customWidth="1"/>
    <col min="4911" max="4911" width="44.28515625" style="811" bestFit="1" customWidth="1"/>
    <col min="4912" max="4912" width="95.140625" style="811" bestFit="1" customWidth="1"/>
    <col min="4913" max="4913" width="98.140625" style="811" bestFit="1" customWidth="1"/>
    <col min="4914" max="4914" width="48.28515625" style="811" bestFit="1" customWidth="1"/>
    <col min="4915" max="4915" width="51.42578125" style="811" bestFit="1" customWidth="1"/>
    <col min="4916" max="4916" width="56.28515625" style="811" bestFit="1" customWidth="1"/>
    <col min="4917" max="4917" width="59.42578125" style="811" bestFit="1" customWidth="1"/>
    <col min="4918" max="4918" width="136.5703125" style="811" bestFit="1" customWidth="1"/>
    <col min="4919" max="4919" width="139.7109375" style="811" bestFit="1" customWidth="1"/>
    <col min="4920" max="4920" width="33.42578125" style="811" bestFit="1" customWidth="1"/>
    <col min="4921" max="4921" width="36.42578125" style="811" bestFit="1" customWidth="1"/>
    <col min="4922" max="4922" width="58.85546875" style="811" bestFit="1" customWidth="1"/>
    <col min="4923" max="4923" width="62" style="811" bestFit="1" customWidth="1"/>
    <col min="4924" max="4924" width="40.5703125" style="811" bestFit="1" customWidth="1"/>
    <col min="4925" max="4925" width="43.7109375" style="811" bestFit="1" customWidth="1"/>
    <col min="4926" max="4926" width="55.5703125" style="811" bestFit="1" customWidth="1"/>
    <col min="4927" max="4927" width="58.7109375" style="811" bestFit="1" customWidth="1"/>
    <col min="4928" max="4928" width="37.7109375" style="811" bestFit="1" customWidth="1"/>
    <col min="4929" max="4929" width="40.85546875" style="811" bestFit="1" customWidth="1"/>
    <col min="4930" max="4930" width="52.140625" style="811" bestFit="1" customWidth="1"/>
    <col min="4931" max="4931" width="55.28515625" style="811" bestFit="1" customWidth="1"/>
    <col min="4932" max="4932" width="47.28515625" style="811" bestFit="1" customWidth="1"/>
    <col min="4933" max="4933" width="50.42578125" style="811" bestFit="1" customWidth="1"/>
    <col min="4934" max="4934" width="12.5703125" style="811" bestFit="1" customWidth="1"/>
    <col min="4935" max="5120" width="11.42578125" style="811"/>
    <col min="5121" max="5121" width="4.5703125" style="811" customWidth="1"/>
    <col min="5122" max="5122" width="11.5703125" style="811" bestFit="1" customWidth="1"/>
    <col min="5123" max="5125" width="11.5703125" style="811" customWidth="1"/>
    <col min="5126" max="5126" width="45.28515625" style="811" customWidth="1"/>
    <col min="5127" max="5127" width="15.85546875" style="811" customWidth="1"/>
    <col min="5128" max="5128" width="11.85546875" style="811" customWidth="1"/>
    <col min="5129" max="5129" width="17.42578125" style="811" customWidth="1"/>
    <col min="5130" max="5130" width="18" style="811" customWidth="1"/>
    <col min="5131" max="5131" width="14.85546875" style="811" customWidth="1"/>
    <col min="5132" max="5132" width="17.42578125" style="811" customWidth="1"/>
    <col min="5133" max="5133" width="23" style="811" customWidth="1"/>
    <col min="5134" max="5134" width="11.140625" style="811" customWidth="1"/>
    <col min="5135" max="5135" width="20.42578125" style="811" customWidth="1"/>
    <col min="5136" max="5136" width="28.85546875" style="811" customWidth="1"/>
    <col min="5137" max="5137" width="11.42578125" style="811"/>
    <col min="5138" max="5138" width="33.85546875" style="811" customWidth="1"/>
    <col min="5139" max="5139" width="12.5703125" style="811" customWidth="1"/>
    <col min="5140" max="5140" width="47.5703125" style="811" customWidth="1"/>
    <col min="5141" max="5141" width="50.7109375" style="811" customWidth="1"/>
    <col min="5142" max="5142" width="85.140625" style="811" customWidth="1"/>
    <col min="5143" max="5143" width="88.28515625" style="811" customWidth="1"/>
    <col min="5144" max="5144" width="38.5703125" style="811" customWidth="1"/>
    <col min="5145" max="5145" width="41.5703125" style="811" customWidth="1"/>
    <col min="5146" max="5146" width="60.5703125" style="811" customWidth="1"/>
    <col min="5147" max="5147" width="63.7109375" style="811" customWidth="1"/>
    <col min="5148" max="5148" width="71.42578125" style="811" customWidth="1"/>
    <col min="5149" max="5149" width="74.5703125" style="811" customWidth="1"/>
    <col min="5150" max="5150" width="94.28515625" style="811" customWidth="1"/>
    <col min="5151" max="5151" width="97.42578125" style="811" customWidth="1"/>
    <col min="5152" max="5152" width="34" style="811" customWidth="1"/>
    <col min="5153" max="5153" width="37.140625" style="811" customWidth="1"/>
    <col min="5154" max="5154" width="62.140625" style="811" customWidth="1"/>
    <col min="5155" max="5155" width="65.28515625" style="811" customWidth="1"/>
    <col min="5156" max="5156" width="76.7109375" style="811" customWidth="1"/>
    <col min="5157" max="5157" width="79.85546875" style="811" customWidth="1"/>
    <col min="5158" max="5158" width="42" style="811" customWidth="1"/>
    <col min="5159" max="5159" width="45.140625" style="811" customWidth="1"/>
    <col min="5160" max="5160" width="51.28515625" style="811" customWidth="1"/>
    <col min="5161" max="5161" width="54.42578125" style="811" customWidth="1"/>
    <col min="5162" max="5162" width="32.28515625" style="811" bestFit="1" customWidth="1"/>
    <col min="5163" max="5163" width="35.42578125" style="811" bestFit="1" customWidth="1"/>
    <col min="5164" max="5164" width="47.85546875" style="811" bestFit="1" customWidth="1"/>
    <col min="5165" max="5165" width="51" style="811" bestFit="1" customWidth="1"/>
    <col min="5166" max="5166" width="41.140625" style="811" bestFit="1" customWidth="1"/>
    <col min="5167" max="5167" width="44.28515625" style="811" bestFit="1" customWidth="1"/>
    <col min="5168" max="5168" width="95.140625" style="811" bestFit="1" customWidth="1"/>
    <col min="5169" max="5169" width="98.140625" style="811" bestFit="1" customWidth="1"/>
    <col min="5170" max="5170" width="48.28515625" style="811" bestFit="1" customWidth="1"/>
    <col min="5171" max="5171" width="51.42578125" style="811" bestFit="1" customWidth="1"/>
    <col min="5172" max="5172" width="56.28515625" style="811" bestFit="1" customWidth="1"/>
    <col min="5173" max="5173" width="59.42578125" style="811" bestFit="1" customWidth="1"/>
    <col min="5174" max="5174" width="136.5703125" style="811" bestFit="1" customWidth="1"/>
    <col min="5175" max="5175" width="139.7109375" style="811" bestFit="1" customWidth="1"/>
    <col min="5176" max="5176" width="33.42578125" style="811" bestFit="1" customWidth="1"/>
    <col min="5177" max="5177" width="36.42578125" style="811" bestFit="1" customWidth="1"/>
    <col min="5178" max="5178" width="58.85546875" style="811" bestFit="1" customWidth="1"/>
    <col min="5179" max="5179" width="62" style="811" bestFit="1" customWidth="1"/>
    <col min="5180" max="5180" width="40.5703125" style="811" bestFit="1" customWidth="1"/>
    <col min="5181" max="5181" width="43.7109375" style="811" bestFit="1" customWidth="1"/>
    <col min="5182" max="5182" width="55.5703125" style="811" bestFit="1" customWidth="1"/>
    <col min="5183" max="5183" width="58.7109375" style="811" bestFit="1" customWidth="1"/>
    <col min="5184" max="5184" width="37.7109375" style="811" bestFit="1" customWidth="1"/>
    <col min="5185" max="5185" width="40.85546875" style="811" bestFit="1" customWidth="1"/>
    <col min="5186" max="5186" width="52.140625" style="811" bestFit="1" customWidth="1"/>
    <col min="5187" max="5187" width="55.28515625" style="811" bestFit="1" customWidth="1"/>
    <col min="5188" max="5188" width="47.28515625" style="811" bestFit="1" customWidth="1"/>
    <col min="5189" max="5189" width="50.42578125" style="811" bestFit="1" customWidth="1"/>
    <col min="5190" max="5190" width="12.5703125" style="811" bestFit="1" customWidth="1"/>
    <col min="5191" max="5376" width="11.42578125" style="811"/>
    <col min="5377" max="5377" width="4.5703125" style="811" customWidth="1"/>
    <col min="5378" max="5378" width="11.5703125" style="811" bestFit="1" customWidth="1"/>
    <col min="5379" max="5381" width="11.5703125" style="811" customWidth="1"/>
    <col min="5382" max="5382" width="45.28515625" style="811" customWidth="1"/>
    <col min="5383" max="5383" width="15.85546875" style="811" customWidth="1"/>
    <col min="5384" max="5384" width="11.85546875" style="811" customWidth="1"/>
    <col min="5385" max="5385" width="17.42578125" style="811" customWidth="1"/>
    <col min="5386" max="5386" width="18" style="811" customWidth="1"/>
    <col min="5387" max="5387" width="14.85546875" style="811" customWidth="1"/>
    <col min="5388" max="5388" width="17.42578125" style="811" customWidth="1"/>
    <col min="5389" max="5389" width="23" style="811" customWidth="1"/>
    <col min="5390" max="5390" width="11.140625" style="811" customWidth="1"/>
    <col min="5391" max="5391" width="20.42578125" style="811" customWidth="1"/>
    <col min="5392" max="5392" width="28.85546875" style="811" customWidth="1"/>
    <col min="5393" max="5393" width="11.42578125" style="811"/>
    <col min="5394" max="5394" width="33.85546875" style="811" customWidth="1"/>
    <col min="5395" max="5395" width="12.5703125" style="811" customWidth="1"/>
    <col min="5396" max="5396" width="47.5703125" style="811" customWidth="1"/>
    <col min="5397" max="5397" width="50.7109375" style="811" customWidth="1"/>
    <col min="5398" max="5398" width="85.140625" style="811" customWidth="1"/>
    <col min="5399" max="5399" width="88.28515625" style="811" customWidth="1"/>
    <col min="5400" max="5400" width="38.5703125" style="811" customWidth="1"/>
    <col min="5401" max="5401" width="41.5703125" style="811" customWidth="1"/>
    <col min="5402" max="5402" width="60.5703125" style="811" customWidth="1"/>
    <col min="5403" max="5403" width="63.7109375" style="811" customWidth="1"/>
    <col min="5404" max="5404" width="71.42578125" style="811" customWidth="1"/>
    <col min="5405" max="5405" width="74.5703125" style="811" customWidth="1"/>
    <col min="5406" max="5406" width="94.28515625" style="811" customWidth="1"/>
    <col min="5407" max="5407" width="97.42578125" style="811" customWidth="1"/>
    <col min="5408" max="5408" width="34" style="811" customWidth="1"/>
    <col min="5409" max="5409" width="37.140625" style="811" customWidth="1"/>
    <col min="5410" max="5410" width="62.140625" style="811" customWidth="1"/>
    <col min="5411" max="5411" width="65.28515625" style="811" customWidth="1"/>
    <col min="5412" max="5412" width="76.7109375" style="811" customWidth="1"/>
    <col min="5413" max="5413" width="79.85546875" style="811" customWidth="1"/>
    <col min="5414" max="5414" width="42" style="811" customWidth="1"/>
    <col min="5415" max="5415" width="45.140625" style="811" customWidth="1"/>
    <col min="5416" max="5416" width="51.28515625" style="811" customWidth="1"/>
    <col min="5417" max="5417" width="54.42578125" style="811" customWidth="1"/>
    <col min="5418" max="5418" width="32.28515625" style="811" bestFit="1" customWidth="1"/>
    <col min="5419" max="5419" width="35.42578125" style="811" bestFit="1" customWidth="1"/>
    <col min="5420" max="5420" width="47.85546875" style="811" bestFit="1" customWidth="1"/>
    <col min="5421" max="5421" width="51" style="811" bestFit="1" customWidth="1"/>
    <col min="5422" max="5422" width="41.140625" style="811" bestFit="1" customWidth="1"/>
    <col min="5423" max="5423" width="44.28515625" style="811" bestFit="1" customWidth="1"/>
    <col min="5424" max="5424" width="95.140625" style="811" bestFit="1" customWidth="1"/>
    <col min="5425" max="5425" width="98.140625" style="811" bestFit="1" customWidth="1"/>
    <col min="5426" max="5426" width="48.28515625" style="811" bestFit="1" customWidth="1"/>
    <col min="5427" max="5427" width="51.42578125" style="811" bestFit="1" customWidth="1"/>
    <col min="5428" max="5428" width="56.28515625" style="811" bestFit="1" customWidth="1"/>
    <col min="5429" max="5429" width="59.42578125" style="811" bestFit="1" customWidth="1"/>
    <col min="5430" max="5430" width="136.5703125" style="811" bestFit="1" customWidth="1"/>
    <col min="5431" max="5431" width="139.7109375" style="811" bestFit="1" customWidth="1"/>
    <col min="5432" max="5432" width="33.42578125" style="811" bestFit="1" customWidth="1"/>
    <col min="5433" max="5433" width="36.42578125" style="811" bestFit="1" customWidth="1"/>
    <col min="5434" max="5434" width="58.85546875" style="811" bestFit="1" customWidth="1"/>
    <col min="5435" max="5435" width="62" style="811" bestFit="1" customWidth="1"/>
    <col min="5436" max="5436" width="40.5703125" style="811" bestFit="1" customWidth="1"/>
    <col min="5437" max="5437" width="43.7109375" style="811" bestFit="1" customWidth="1"/>
    <col min="5438" max="5438" width="55.5703125" style="811" bestFit="1" customWidth="1"/>
    <col min="5439" max="5439" width="58.7109375" style="811" bestFit="1" customWidth="1"/>
    <col min="5440" max="5440" width="37.7109375" style="811" bestFit="1" customWidth="1"/>
    <col min="5441" max="5441" width="40.85546875" style="811" bestFit="1" customWidth="1"/>
    <col min="5442" max="5442" width="52.140625" style="811" bestFit="1" customWidth="1"/>
    <col min="5443" max="5443" width="55.28515625" style="811" bestFit="1" customWidth="1"/>
    <col min="5444" max="5444" width="47.28515625" style="811" bestFit="1" customWidth="1"/>
    <col min="5445" max="5445" width="50.42578125" style="811" bestFit="1" customWidth="1"/>
    <col min="5446" max="5446" width="12.5703125" style="811" bestFit="1" customWidth="1"/>
    <col min="5447" max="5632" width="11.42578125" style="811"/>
    <col min="5633" max="5633" width="4.5703125" style="811" customWidth="1"/>
    <col min="5634" max="5634" width="11.5703125" style="811" bestFit="1" customWidth="1"/>
    <col min="5635" max="5637" width="11.5703125" style="811" customWidth="1"/>
    <col min="5638" max="5638" width="45.28515625" style="811" customWidth="1"/>
    <col min="5639" max="5639" width="15.85546875" style="811" customWidth="1"/>
    <col min="5640" max="5640" width="11.85546875" style="811" customWidth="1"/>
    <col min="5641" max="5641" width="17.42578125" style="811" customWidth="1"/>
    <col min="5642" max="5642" width="18" style="811" customWidth="1"/>
    <col min="5643" max="5643" width="14.85546875" style="811" customWidth="1"/>
    <col min="5644" max="5644" width="17.42578125" style="811" customWidth="1"/>
    <col min="5645" max="5645" width="23" style="811" customWidth="1"/>
    <col min="5646" max="5646" width="11.140625" style="811" customWidth="1"/>
    <col min="5647" max="5647" width="20.42578125" style="811" customWidth="1"/>
    <col min="5648" max="5648" width="28.85546875" style="811" customWidth="1"/>
    <col min="5649" max="5649" width="11.42578125" style="811"/>
    <col min="5650" max="5650" width="33.85546875" style="811" customWidth="1"/>
    <col min="5651" max="5651" width="12.5703125" style="811" customWidth="1"/>
    <col min="5652" max="5652" width="47.5703125" style="811" customWidth="1"/>
    <col min="5653" max="5653" width="50.7109375" style="811" customWidth="1"/>
    <col min="5654" max="5654" width="85.140625" style="811" customWidth="1"/>
    <col min="5655" max="5655" width="88.28515625" style="811" customWidth="1"/>
    <col min="5656" max="5656" width="38.5703125" style="811" customWidth="1"/>
    <col min="5657" max="5657" width="41.5703125" style="811" customWidth="1"/>
    <col min="5658" max="5658" width="60.5703125" style="811" customWidth="1"/>
    <col min="5659" max="5659" width="63.7109375" style="811" customWidth="1"/>
    <col min="5660" max="5660" width="71.42578125" style="811" customWidth="1"/>
    <col min="5661" max="5661" width="74.5703125" style="811" customWidth="1"/>
    <col min="5662" max="5662" width="94.28515625" style="811" customWidth="1"/>
    <col min="5663" max="5663" width="97.42578125" style="811" customWidth="1"/>
    <col min="5664" max="5664" width="34" style="811" customWidth="1"/>
    <col min="5665" max="5665" width="37.140625" style="811" customWidth="1"/>
    <col min="5666" max="5666" width="62.140625" style="811" customWidth="1"/>
    <col min="5667" max="5667" width="65.28515625" style="811" customWidth="1"/>
    <col min="5668" max="5668" width="76.7109375" style="811" customWidth="1"/>
    <col min="5669" max="5669" width="79.85546875" style="811" customWidth="1"/>
    <col min="5670" max="5670" width="42" style="811" customWidth="1"/>
    <col min="5671" max="5671" width="45.140625" style="811" customWidth="1"/>
    <col min="5672" max="5672" width="51.28515625" style="811" customWidth="1"/>
    <col min="5673" max="5673" width="54.42578125" style="811" customWidth="1"/>
    <col min="5674" max="5674" width="32.28515625" style="811" bestFit="1" customWidth="1"/>
    <col min="5675" max="5675" width="35.42578125" style="811" bestFit="1" customWidth="1"/>
    <col min="5676" max="5676" width="47.85546875" style="811" bestFit="1" customWidth="1"/>
    <col min="5677" max="5677" width="51" style="811" bestFit="1" customWidth="1"/>
    <col min="5678" max="5678" width="41.140625" style="811" bestFit="1" customWidth="1"/>
    <col min="5679" max="5679" width="44.28515625" style="811" bestFit="1" customWidth="1"/>
    <col min="5680" max="5680" width="95.140625" style="811" bestFit="1" customWidth="1"/>
    <col min="5681" max="5681" width="98.140625" style="811" bestFit="1" customWidth="1"/>
    <col min="5682" max="5682" width="48.28515625" style="811" bestFit="1" customWidth="1"/>
    <col min="5683" max="5683" width="51.42578125" style="811" bestFit="1" customWidth="1"/>
    <col min="5684" max="5684" width="56.28515625" style="811" bestFit="1" customWidth="1"/>
    <col min="5685" max="5685" width="59.42578125" style="811" bestFit="1" customWidth="1"/>
    <col min="5686" max="5686" width="136.5703125" style="811" bestFit="1" customWidth="1"/>
    <col min="5687" max="5687" width="139.7109375" style="811" bestFit="1" customWidth="1"/>
    <col min="5688" max="5688" width="33.42578125" style="811" bestFit="1" customWidth="1"/>
    <col min="5689" max="5689" width="36.42578125" style="811" bestFit="1" customWidth="1"/>
    <col min="5690" max="5690" width="58.85546875" style="811" bestFit="1" customWidth="1"/>
    <col min="5691" max="5691" width="62" style="811" bestFit="1" customWidth="1"/>
    <col min="5692" max="5692" width="40.5703125" style="811" bestFit="1" customWidth="1"/>
    <col min="5693" max="5693" width="43.7109375" style="811" bestFit="1" customWidth="1"/>
    <col min="5694" max="5694" width="55.5703125" style="811" bestFit="1" customWidth="1"/>
    <col min="5695" max="5695" width="58.7109375" style="811" bestFit="1" customWidth="1"/>
    <col min="5696" max="5696" width="37.7109375" style="811" bestFit="1" customWidth="1"/>
    <col min="5697" max="5697" width="40.85546875" style="811" bestFit="1" customWidth="1"/>
    <col min="5698" max="5698" width="52.140625" style="811" bestFit="1" customWidth="1"/>
    <col min="5699" max="5699" width="55.28515625" style="811" bestFit="1" customWidth="1"/>
    <col min="5700" max="5700" width="47.28515625" style="811" bestFit="1" customWidth="1"/>
    <col min="5701" max="5701" width="50.42578125" style="811" bestFit="1" customWidth="1"/>
    <col min="5702" max="5702" width="12.5703125" style="811" bestFit="1" customWidth="1"/>
    <col min="5703" max="5888" width="11.42578125" style="811"/>
    <col min="5889" max="5889" width="4.5703125" style="811" customWidth="1"/>
    <col min="5890" max="5890" width="11.5703125" style="811" bestFit="1" customWidth="1"/>
    <col min="5891" max="5893" width="11.5703125" style="811" customWidth="1"/>
    <col min="5894" max="5894" width="45.28515625" style="811" customWidth="1"/>
    <col min="5895" max="5895" width="15.85546875" style="811" customWidth="1"/>
    <col min="5896" max="5896" width="11.85546875" style="811" customWidth="1"/>
    <col min="5897" max="5897" width="17.42578125" style="811" customWidth="1"/>
    <col min="5898" max="5898" width="18" style="811" customWidth="1"/>
    <col min="5899" max="5899" width="14.85546875" style="811" customWidth="1"/>
    <col min="5900" max="5900" width="17.42578125" style="811" customWidth="1"/>
    <col min="5901" max="5901" width="23" style="811" customWidth="1"/>
    <col min="5902" max="5902" width="11.140625" style="811" customWidth="1"/>
    <col min="5903" max="5903" width="20.42578125" style="811" customWidth="1"/>
    <col min="5904" max="5904" width="28.85546875" style="811" customWidth="1"/>
    <col min="5905" max="5905" width="11.42578125" style="811"/>
    <col min="5906" max="5906" width="33.85546875" style="811" customWidth="1"/>
    <col min="5907" max="5907" width="12.5703125" style="811" customWidth="1"/>
    <col min="5908" max="5908" width="47.5703125" style="811" customWidth="1"/>
    <col min="5909" max="5909" width="50.7109375" style="811" customWidth="1"/>
    <col min="5910" max="5910" width="85.140625" style="811" customWidth="1"/>
    <col min="5911" max="5911" width="88.28515625" style="811" customWidth="1"/>
    <col min="5912" max="5912" width="38.5703125" style="811" customWidth="1"/>
    <col min="5913" max="5913" width="41.5703125" style="811" customWidth="1"/>
    <col min="5914" max="5914" width="60.5703125" style="811" customWidth="1"/>
    <col min="5915" max="5915" width="63.7109375" style="811" customWidth="1"/>
    <col min="5916" max="5916" width="71.42578125" style="811" customWidth="1"/>
    <col min="5917" max="5917" width="74.5703125" style="811" customWidth="1"/>
    <col min="5918" max="5918" width="94.28515625" style="811" customWidth="1"/>
    <col min="5919" max="5919" width="97.42578125" style="811" customWidth="1"/>
    <col min="5920" max="5920" width="34" style="811" customWidth="1"/>
    <col min="5921" max="5921" width="37.140625" style="811" customWidth="1"/>
    <col min="5922" max="5922" width="62.140625" style="811" customWidth="1"/>
    <col min="5923" max="5923" width="65.28515625" style="811" customWidth="1"/>
    <col min="5924" max="5924" width="76.7109375" style="811" customWidth="1"/>
    <col min="5925" max="5925" width="79.85546875" style="811" customWidth="1"/>
    <col min="5926" max="5926" width="42" style="811" customWidth="1"/>
    <col min="5927" max="5927" width="45.140625" style="811" customWidth="1"/>
    <col min="5928" max="5928" width="51.28515625" style="811" customWidth="1"/>
    <col min="5929" max="5929" width="54.42578125" style="811" customWidth="1"/>
    <col min="5930" max="5930" width="32.28515625" style="811" bestFit="1" customWidth="1"/>
    <col min="5931" max="5931" width="35.42578125" style="811" bestFit="1" customWidth="1"/>
    <col min="5932" max="5932" width="47.85546875" style="811" bestFit="1" customWidth="1"/>
    <col min="5933" max="5933" width="51" style="811" bestFit="1" customWidth="1"/>
    <col min="5934" max="5934" width="41.140625" style="811" bestFit="1" customWidth="1"/>
    <col min="5935" max="5935" width="44.28515625" style="811" bestFit="1" customWidth="1"/>
    <col min="5936" max="5936" width="95.140625" style="811" bestFit="1" customWidth="1"/>
    <col min="5937" max="5937" width="98.140625" style="811" bestFit="1" customWidth="1"/>
    <col min="5938" max="5938" width="48.28515625" style="811" bestFit="1" customWidth="1"/>
    <col min="5939" max="5939" width="51.42578125" style="811" bestFit="1" customWidth="1"/>
    <col min="5940" max="5940" width="56.28515625" style="811" bestFit="1" customWidth="1"/>
    <col min="5941" max="5941" width="59.42578125" style="811" bestFit="1" customWidth="1"/>
    <col min="5942" max="5942" width="136.5703125" style="811" bestFit="1" customWidth="1"/>
    <col min="5943" max="5943" width="139.7109375" style="811" bestFit="1" customWidth="1"/>
    <col min="5944" max="5944" width="33.42578125" style="811" bestFit="1" customWidth="1"/>
    <col min="5945" max="5945" width="36.42578125" style="811" bestFit="1" customWidth="1"/>
    <col min="5946" max="5946" width="58.85546875" style="811" bestFit="1" customWidth="1"/>
    <col min="5947" max="5947" width="62" style="811" bestFit="1" customWidth="1"/>
    <col min="5948" max="5948" width="40.5703125" style="811" bestFit="1" customWidth="1"/>
    <col min="5949" max="5949" width="43.7109375" style="811" bestFit="1" customWidth="1"/>
    <col min="5950" max="5950" width="55.5703125" style="811" bestFit="1" customWidth="1"/>
    <col min="5951" max="5951" width="58.7109375" style="811" bestFit="1" customWidth="1"/>
    <col min="5952" max="5952" width="37.7109375" style="811" bestFit="1" customWidth="1"/>
    <col min="5953" max="5953" width="40.85546875" style="811" bestFit="1" customWidth="1"/>
    <col min="5954" max="5954" width="52.140625" style="811" bestFit="1" customWidth="1"/>
    <col min="5955" max="5955" width="55.28515625" style="811" bestFit="1" customWidth="1"/>
    <col min="5956" max="5956" width="47.28515625" style="811" bestFit="1" customWidth="1"/>
    <col min="5957" max="5957" width="50.42578125" style="811" bestFit="1" customWidth="1"/>
    <col min="5958" max="5958" width="12.5703125" style="811" bestFit="1" customWidth="1"/>
    <col min="5959" max="6144" width="11.42578125" style="811"/>
    <col min="6145" max="6145" width="4.5703125" style="811" customWidth="1"/>
    <col min="6146" max="6146" width="11.5703125" style="811" bestFit="1" customWidth="1"/>
    <col min="6147" max="6149" width="11.5703125" style="811" customWidth="1"/>
    <col min="6150" max="6150" width="45.28515625" style="811" customWidth="1"/>
    <col min="6151" max="6151" width="15.85546875" style="811" customWidth="1"/>
    <col min="6152" max="6152" width="11.85546875" style="811" customWidth="1"/>
    <col min="6153" max="6153" width="17.42578125" style="811" customWidth="1"/>
    <col min="6154" max="6154" width="18" style="811" customWidth="1"/>
    <col min="6155" max="6155" width="14.85546875" style="811" customWidth="1"/>
    <col min="6156" max="6156" width="17.42578125" style="811" customWidth="1"/>
    <col min="6157" max="6157" width="23" style="811" customWidth="1"/>
    <col min="6158" max="6158" width="11.140625" style="811" customWidth="1"/>
    <col min="6159" max="6159" width="20.42578125" style="811" customWidth="1"/>
    <col min="6160" max="6160" width="28.85546875" style="811" customWidth="1"/>
    <col min="6161" max="6161" width="11.42578125" style="811"/>
    <col min="6162" max="6162" width="33.85546875" style="811" customWidth="1"/>
    <col min="6163" max="6163" width="12.5703125" style="811" customWidth="1"/>
    <col min="6164" max="6164" width="47.5703125" style="811" customWidth="1"/>
    <col min="6165" max="6165" width="50.7109375" style="811" customWidth="1"/>
    <col min="6166" max="6166" width="85.140625" style="811" customWidth="1"/>
    <col min="6167" max="6167" width="88.28515625" style="811" customWidth="1"/>
    <col min="6168" max="6168" width="38.5703125" style="811" customWidth="1"/>
    <col min="6169" max="6169" width="41.5703125" style="811" customWidth="1"/>
    <col min="6170" max="6170" width="60.5703125" style="811" customWidth="1"/>
    <col min="6171" max="6171" width="63.7109375" style="811" customWidth="1"/>
    <col min="6172" max="6172" width="71.42578125" style="811" customWidth="1"/>
    <col min="6173" max="6173" width="74.5703125" style="811" customWidth="1"/>
    <col min="6174" max="6174" width="94.28515625" style="811" customWidth="1"/>
    <col min="6175" max="6175" width="97.42578125" style="811" customWidth="1"/>
    <col min="6176" max="6176" width="34" style="811" customWidth="1"/>
    <col min="6177" max="6177" width="37.140625" style="811" customWidth="1"/>
    <col min="6178" max="6178" width="62.140625" style="811" customWidth="1"/>
    <col min="6179" max="6179" width="65.28515625" style="811" customWidth="1"/>
    <col min="6180" max="6180" width="76.7109375" style="811" customWidth="1"/>
    <col min="6181" max="6181" width="79.85546875" style="811" customWidth="1"/>
    <col min="6182" max="6182" width="42" style="811" customWidth="1"/>
    <col min="6183" max="6183" width="45.140625" style="811" customWidth="1"/>
    <col min="6184" max="6184" width="51.28515625" style="811" customWidth="1"/>
    <col min="6185" max="6185" width="54.42578125" style="811" customWidth="1"/>
    <col min="6186" max="6186" width="32.28515625" style="811" bestFit="1" customWidth="1"/>
    <col min="6187" max="6187" width="35.42578125" style="811" bestFit="1" customWidth="1"/>
    <col min="6188" max="6188" width="47.85546875" style="811" bestFit="1" customWidth="1"/>
    <col min="6189" max="6189" width="51" style="811" bestFit="1" customWidth="1"/>
    <col min="6190" max="6190" width="41.140625" style="811" bestFit="1" customWidth="1"/>
    <col min="6191" max="6191" width="44.28515625" style="811" bestFit="1" customWidth="1"/>
    <col min="6192" max="6192" width="95.140625" style="811" bestFit="1" customWidth="1"/>
    <col min="6193" max="6193" width="98.140625" style="811" bestFit="1" customWidth="1"/>
    <col min="6194" max="6194" width="48.28515625" style="811" bestFit="1" customWidth="1"/>
    <col min="6195" max="6195" width="51.42578125" style="811" bestFit="1" customWidth="1"/>
    <col min="6196" max="6196" width="56.28515625" style="811" bestFit="1" customWidth="1"/>
    <col min="6197" max="6197" width="59.42578125" style="811" bestFit="1" customWidth="1"/>
    <col min="6198" max="6198" width="136.5703125" style="811" bestFit="1" customWidth="1"/>
    <col min="6199" max="6199" width="139.7109375" style="811" bestFit="1" customWidth="1"/>
    <col min="6200" max="6200" width="33.42578125" style="811" bestFit="1" customWidth="1"/>
    <col min="6201" max="6201" width="36.42578125" style="811" bestFit="1" customWidth="1"/>
    <col min="6202" max="6202" width="58.85546875" style="811" bestFit="1" customWidth="1"/>
    <col min="6203" max="6203" width="62" style="811" bestFit="1" customWidth="1"/>
    <col min="6204" max="6204" width="40.5703125" style="811" bestFit="1" customWidth="1"/>
    <col min="6205" max="6205" width="43.7109375" style="811" bestFit="1" customWidth="1"/>
    <col min="6206" max="6206" width="55.5703125" style="811" bestFit="1" customWidth="1"/>
    <col min="6207" max="6207" width="58.7109375" style="811" bestFit="1" customWidth="1"/>
    <col min="6208" max="6208" width="37.7109375" style="811" bestFit="1" customWidth="1"/>
    <col min="6209" max="6209" width="40.85546875" style="811" bestFit="1" customWidth="1"/>
    <col min="6210" max="6210" width="52.140625" style="811" bestFit="1" customWidth="1"/>
    <col min="6211" max="6211" width="55.28515625" style="811" bestFit="1" customWidth="1"/>
    <col min="6212" max="6212" width="47.28515625" style="811" bestFit="1" customWidth="1"/>
    <col min="6213" max="6213" width="50.42578125" style="811" bestFit="1" customWidth="1"/>
    <col min="6214" max="6214" width="12.5703125" style="811" bestFit="1" customWidth="1"/>
    <col min="6215" max="6400" width="11.42578125" style="811"/>
    <col min="6401" max="6401" width="4.5703125" style="811" customWidth="1"/>
    <col min="6402" max="6402" width="11.5703125" style="811" bestFit="1" customWidth="1"/>
    <col min="6403" max="6405" width="11.5703125" style="811" customWidth="1"/>
    <col min="6406" max="6406" width="45.28515625" style="811" customWidth="1"/>
    <col min="6407" max="6407" width="15.85546875" style="811" customWidth="1"/>
    <col min="6408" max="6408" width="11.85546875" style="811" customWidth="1"/>
    <col min="6409" max="6409" width="17.42578125" style="811" customWidth="1"/>
    <col min="6410" max="6410" width="18" style="811" customWidth="1"/>
    <col min="6411" max="6411" width="14.85546875" style="811" customWidth="1"/>
    <col min="6412" max="6412" width="17.42578125" style="811" customWidth="1"/>
    <col min="6413" max="6413" width="23" style="811" customWidth="1"/>
    <col min="6414" max="6414" width="11.140625" style="811" customWidth="1"/>
    <col min="6415" max="6415" width="20.42578125" style="811" customWidth="1"/>
    <col min="6416" max="6416" width="28.85546875" style="811" customWidth="1"/>
    <col min="6417" max="6417" width="11.42578125" style="811"/>
    <col min="6418" max="6418" width="33.85546875" style="811" customWidth="1"/>
    <col min="6419" max="6419" width="12.5703125" style="811" customWidth="1"/>
    <col min="6420" max="6420" width="47.5703125" style="811" customWidth="1"/>
    <col min="6421" max="6421" width="50.7109375" style="811" customWidth="1"/>
    <col min="6422" max="6422" width="85.140625" style="811" customWidth="1"/>
    <col min="6423" max="6423" width="88.28515625" style="811" customWidth="1"/>
    <col min="6424" max="6424" width="38.5703125" style="811" customWidth="1"/>
    <col min="6425" max="6425" width="41.5703125" style="811" customWidth="1"/>
    <col min="6426" max="6426" width="60.5703125" style="811" customWidth="1"/>
    <col min="6427" max="6427" width="63.7109375" style="811" customWidth="1"/>
    <col min="6428" max="6428" width="71.42578125" style="811" customWidth="1"/>
    <col min="6429" max="6429" width="74.5703125" style="811" customWidth="1"/>
    <col min="6430" max="6430" width="94.28515625" style="811" customWidth="1"/>
    <col min="6431" max="6431" width="97.42578125" style="811" customWidth="1"/>
    <col min="6432" max="6432" width="34" style="811" customWidth="1"/>
    <col min="6433" max="6433" width="37.140625" style="811" customWidth="1"/>
    <col min="6434" max="6434" width="62.140625" style="811" customWidth="1"/>
    <col min="6435" max="6435" width="65.28515625" style="811" customWidth="1"/>
    <col min="6436" max="6436" width="76.7109375" style="811" customWidth="1"/>
    <col min="6437" max="6437" width="79.85546875" style="811" customWidth="1"/>
    <col min="6438" max="6438" width="42" style="811" customWidth="1"/>
    <col min="6439" max="6439" width="45.140625" style="811" customWidth="1"/>
    <col min="6440" max="6440" width="51.28515625" style="811" customWidth="1"/>
    <col min="6441" max="6441" width="54.42578125" style="811" customWidth="1"/>
    <col min="6442" max="6442" width="32.28515625" style="811" bestFit="1" customWidth="1"/>
    <col min="6443" max="6443" width="35.42578125" style="811" bestFit="1" customWidth="1"/>
    <col min="6444" max="6444" width="47.85546875" style="811" bestFit="1" customWidth="1"/>
    <col min="6445" max="6445" width="51" style="811" bestFit="1" customWidth="1"/>
    <col min="6446" max="6446" width="41.140625" style="811" bestFit="1" customWidth="1"/>
    <col min="6447" max="6447" width="44.28515625" style="811" bestFit="1" customWidth="1"/>
    <col min="6448" max="6448" width="95.140625" style="811" bestFit="1" customWidth="1"/>
    <col min="6449" max="6449" width="98.140625" style="811" bestFit="1" customWidth="1"/>
    <col min="6450" max="6450" width="48.28515625" style="811" bestFit="1" customWidth="1"/>
    <col min="6451" max="6451" width="51.42578125" style="811" bestFit="1" customWidth="1"/>
    <col min="6452" max="6452" width="56.28515625" style="811" bestFit="1" customWidth="1"/>
    <col min="6453" max="6453" width="59.42578125" style="811" bestFit="1" customWidth="1"/>
    <col min="6454" max="6454" width="136.5703125" style="811" bestFit="1" customWidth="1"/>
    <col min="6455" max="6455" width="139.7109375" style="811" bestFit="1" customWidth="1"/>
    <col min="6456" max="6456" width="33.42578125" style="811" bestFit="1" customWidth="1"/>
    <col min="6457" max="6457" width="36.42578125" style="811" bestFit="1" customWidth="1"/>
    <col min="6458" max="6458" width="58.85546875" style="811" bestFit="1" customWidth="1"/>
    <col min="6459" max="6459" width="62" style="811" bestFit="1" customWidth="1"/>
    <col min="6460" max="6460" width="40.5703125" style="811" bestFit="1" customWidth="1"/>
    <col min="6461" max="6461" width="43.7109375" style="811" bestFit="1" customWidth="1"/>
    <col min="6462" max="6462" width="55.5703125" style="811" bestFit="1" customWidth="1"/>
    <col min="6463" max="6463" width="58.7109375" style="811" bestFit="1" customWidth="1"/>
    <col min="6464" max="6464" width="37.7109375" style="811" bestFit="1" customWidth="1"/>
    <col min="6465" max="6465" width="40.85546875" style="811" bestFit="1" customWidth="1"/>
    <col min="6466" max="6466" width="52.140625" style="811" bestFit="1" customWidth="1"/>
    <col min="6467" max="6467" width="55.28515625" style="811" bestFit="1" customWidth="1"/>
    <col min="6468" max="6468" width="47.28515625" style="811" bestFit="1" customWidth="1"/>
    <col min="6469" max="6469" width="50.42578125" style="811" bestFit="1" customWidth="1"/>
    <col min="6470" max="6470" width="12.5703125" style="811" bestFit="1" customWidth="1"/>
    <col min="6471" max="6656" width="11.42578125" style="811"/>
    <col min="6657" max="6657" width="4.5703125" style="811" customWidth="1"/>
    <col min="6658" max="6658" width="11.5703125" style="811" bestFit="1" customWidth="1"/>
    <col min="6659" max="6661" width="11.5703125" style="811" customWidth="1"/>
    <col min="6662" max="6662" width="45.28515625" style="811" customWidth="1"/>
    <col min="6663" max="6663" width="15.85546875" style="811" customWidth="1"/>
    <col min="6664" max="6664" width="11.85546875" style="811" customWidth="1"/>
    <col min="6665" max="6665" width="17.42578125" style="811" customWidth="1"/>
    <col min="6666" max="6666" width="18" style="811" customWidth="1"/>
    <col min="6667" max="6667" width="14.85546875" style="811" customWidth="1"/>
    <col min="6668" max="6668" width="17.42578125" style="811" customWidth="1"/>
    <col min="6669" max="6669" width="23" style="811" customWidth="1"/>
    <col min="6670" max="6670" width="11.140625" style="811" customWidth="1"/>
    <col min="6671" max="6671" width="20.42578125" style="811" customWidth="1"/>
    <col min="6672" max="6672" width="28.85546875" style="811" customWidth="1"/>
    <col min="6673" max="6673" width="11.42578125" style="811"/>
    <col min="6674" max="6674" width="33.85546875" style="811" customWidth="1"/>
    <col min="6675" max="6675" width="12.5703125" style="811" customWidth="1"/>
    <col min="6676" max="6676" width="47.5703125" style="811" customWidth="1"/>
    <col min="6677" max="6677" width="50.7109375" style="811" customWidth="1"/>
    <col min="6678" max="6678" width="85.140625" style="811" customWidth="1"/>
    <col min="6679" max="6679" width="88.28515625" style="811" customWidth="1"/>
    <col min="6680" max="6680" width="38.5703125" style="811" customWidth="1"/>
    <col min="6681" max="6681" width="41.5703125" style="811" customWidth="1"/>
    <col min="6682" max="6682" width="60.5703125" style="811" customWidth="1"/>
    <col min="6683" max="6683" width="63.7109375" style="811" customWidth="1"/>
    <col min="6684" max="6684" width="71.42578125" style="811" customWidth="1"/>
    <col min="6685" max="6685" width="74.5703125" style="811" customWidth="1"/>
    <col min="6686" max="6686" width="94.28515625" style="811" customWidth="1"/>
    <col min="6687" max="6687" width="97.42578125" style="811" customWidth="1"/>
    <col min="6688" max="6688" width="34" style="811" customWidth="1"/>
    <col min="6689" max="6689" width="37.140625" style="811" customWidth="1"/>
    <col min="6690" max="6690" width="62.140625" style="811" customWidth="1"/>
    <col min="6691" max="6691" width="65.28515625" style="811" customWidth="1"/>
    <col min="6692" max="6692" width="76.7109375" style="811" customWidth="1"/>
    <col min="6693" max="6693" width="79.85546875" style="811" customWidth="1"/>
    <col min="6694" max="6694" width="42" style="811" customWidth="1"/>
    <col min="6695" max="6695" width="45.140625" style="811" customWidth="1"/>
    <col min="6696" max="6696" width="51.28515625" style="811" customWidth="1"/>
    <col min="6697" max="6697" width="54.42578125" style="811" customWidth="1"/>
    <col min="6698" max="6698" width="32.28515625" style="811" bestFit="1" customWidth="1"/>
    <col min="6699" max="6699" width="35.42578125" style="811" bestFit="1" customWidth="1"/>
    <col min="6700" max="6700" width="47.85546875" style="811" bestFit="1" customWidth="1"/>
    <col min="6701" max="6701" width="51" style="811" bestFit="1" customWidth="1"/>
    <col min="6702" max="6702" width="41.140625" style="811" bestFit="1" customWidth="1"/>
    <col min="6703" max="6703" width="44.28515625" style="811" bestFit="1" customWidth="1"/>
    <col min="6704" max="6704" width="95.140625" style="811" bestFit="1" customWidth="1"/>
    <col min="6705" max="6705" width="98.140625" style="811" bestFit="1" customWidth="1"/>
    <col min="6706" max="6706" width="48.28515625" style="811" bestFit="1" customWidth="1"/>
    <col min="6707" max="6707" width="51.42578125" style="811" bestFit="1" customWidth="1"/>
    <col min="6708" max="6708" width="56.28515625" style="811" bestFit="1" customWidth="1"/>
    <col min="6709" max="6709" width="59.42578125" style="811" bestFit="1" customWidth="1"/>
    <col min="6710" max="6710" width="136.5703125" style="811" bestFit="1" customWidth="1"/>
    <col min="6711" max="6711" width="139.7109375" style="811" bestFit="1" customWidth="1"/>
    <col min="6712" max="6712" width="33.42578125" style="811" bestFit="1" customWidth="1"/>
    <col min="6713" max="6713" width="36.42578125" style="811" bestFit="1" customWidth="1"/>
    <col min="6714" max="6714" width="58.85546875" style="811" bestFit="1" customWidth="1"/>
    <col min="6715" max="6715" width="62" style="811" bestFit="1" customWidth="1"/>
    <col min="6716" max="6716" width="40.5703125" style="811" bestFit="1" customWidth="1"/>
    <col min="6717" max="6717" width="43.7109375" style="811" bestFit="1" customWidth="1"/>
    <col min="6718" max="6718" width="55.5703125" style="811" bestFit="1" customWidth="1"/>
    <col min="6719" max="6719" width="58.7109375" style="811" bestFit="1" customWidth="1"/>
    <col min="6720" max="6720" width="37.7109375" style="811" bestFit="1" customWidth="1"/>
    <col min="6721" max="6721" width="40.85546875" style="811" bestFit="1" customWidth="1"/>
    <col min="6722" max="6722" width="52.140625" style="811" bestFit="1" customWidth="1"/>
    <col min="6723" max="6723" width="55.28515625" style="811" bestFit="1" customWidth="1"/>
    <col min="6724" max="6724" width="47.28515625" style="811" bestFit="1" customWidth="1"/>
    <col min="6725" max="6725" width="50.42578125" style="811" bestFit="1" customWidth="1"/>
    <col min="6726" max="6726" width="12.5703125" style="811" bestFit="1" customWidth="1"/>
    <col min="6727" max="6912" width="11.42578125" style="811"/>
    <col min="6913" max="6913" width="4.5703125" style="811" customWidth="1"/>
    <col min="6914" max="6914" width="11.5703125" style="811" bestFit="1" customWidth="1"/>
    <col min="6915" max="6917" width="11.5703125" style="811" customWidth="1"/>
    <col min="6918" max="6918" width="45.28515625" style="811" customWidth="1"/>
    <col min="6919" max="6919" width="15.85546875" style="811" customWidth="1"/>
    <col min="6920" max="6920" width="11.85546875" style="811" customWidth="1"/>
    <col min="6921" max="6921" width="17.42578125" style="811" customWidth="1"/>
    <col min="6922" max="6922" width="18" style="811" customWidth="1"/>
    <col min="6923" max="6923" width="14.85546875" style="811" customWidth="1"/>
    <col min="6924" max="6924" width="17.42578125" style="811" customWidth="1"/>
    <col min="6925" max="6925" width="23" style="811" customWidth="1"/>
    <col min="6926" max="6926" width="11.140625" style="811" customWidth="1"/>
    <col min="6927" max="6927" width="20.42578125" style="811" customWidth="1"/>
    <col min="6928" max="6928" width="28.85546875" style="811" customWidth="1"/>
    <col min="6929" max="6929" width="11.42578125" style="811"/>
    <col min="6930" max="6930" width="33.85546875" style="811" customWidth="1"/>
    <col min="6931" max="6931" width="12.5703125" style="811" customWidth="1"/>
    <col min="6932" max="6932" width="47.5703125" style="811" customWidth="1"/>
    <col min="6933" max="6933" width="50.7109375" style="811" customWidth="1"/>
    <col min="6934" max="6934" width="85.140625" style="811" customWidth="1"/>
    <col min="6935" max="6935" width="88.28515625" style="811" customWidth="1"/>
    <col min="6936" max="6936" width="38.5703125" style="811" customWidth="1"/>
    <col min="6937" max="6937" width="41.5703125" style="811" customWidth="1"/>
    <col min="6938" max="6938" width="60.5703125" style="811" customWidth="1"/>
    <col min="6939" max="6939" width="63.7109375" style="811" customWidth="1"/>
    <col min="6940" max="6940" width="71.42578125" style="811" customWidth="1"/>
    <col min="6941" max="6941" width="74.5703125" style="811" customWidth="1"/>
    <col min="6942" max="6942" width="94.28515625" style="811" customWidth="1"/>
    <col min="6943" max="6943" width="97.42578125" style="811" customWidth="1"/>
    <col min="6944" max="6944" width="34" style="811" customWidth="1"/>
    <col min="6945" max="6945" width="37.140625" style="811" customWidth="1"/>
    <col min="6946" max="6946" width="62.140625" style="811" customWidth="1"/>
    <col min="6947" max="6947" width="65.28515625" style="811" customWidth="1"/>
    <col min="6948" max="6948" width="76.7109375" style="811" customWidth="1"/>
    <col min="6949" max="6949" width="79.85546875" style="811" customWidth="1"/>
    <col min="6950" max="6950" width="42" style="811" customWidth="1"/>
    <col min="6951" max="6951" width="45.140625" style="811" customWidth="1"/>
    <col min="6952" max="6952" width="51.28515625" style="811" customWidth="1"/>
    <col min="6953" max="6953" width="54.42578125" style="811" customWidth="1"/>
    <col min="6954" max="6954" width="32.28515625" style="811" bestFit="1" customWidth="1"/>
    <col min="6955" max="6955" width="35.42578125" style="811" bestFit="1" customWidth="1"/>
    <col min="6956" max="6956" width="47.85546875" style="811" bestFit="1" customWidth="1"/>
    <col min="6957" max="6957" width="51" style="811" bestFit="1" customWidth="1"/>
    <col min="6958" max="6958" width="41.140625" style="811" bestFit="1" customWidth="1"/>
    <col min="6959" max="6959" width="44.28515625" style="811" bestFit="1" customWidth="1"/>
    <col min="6960" max="6960" width="95.140625" style="811" bestFit="1" customWidth="1"/>
    <col min="6961" max="6961" width="98.140625" style="811" bestFit="1" customWidth="1"/>
    <col min="6962" max="6962" width="48.28515625" style="811" bestFit="1" customWidth="1"/>
    <col min="6963" max="6963" width="51.42578125" style="811" bestFit="1" customWidth="1"/>
    <col min="6964" max="6964" width="56.28515625" style="811" bestFit="1" customWidth="1"/>
    <col min="6965" max="6965" width="59.42578125" style="811" bestFit="1" customWidth="1"/>
    <col min="6966" max="6966" width="136.5703125" style="811" bestFit="1" customWidth="1"/>
    <col min="6967" max="6967" width="139.7109375" style="811" bestFit="1" customWidth="1"/>
    <col min="6968" max="6968" width="33.42578125" style="811" bestFit="1" customWidth="1"/>
    <col min="6969" max="6969" width="36.42578125" style="811" bestFit="1" customWidth="1"/>
    <col min="6970" max="6970" width="58.85546875" style="811" bestFit="1" customWidth="1"/>
    <col min="6971" max="6971" width="62" style="811" bestFit="1" customWidth="1"/>
    <col min="6972" max="6972" width="40.5703125" style="811" bestFit="1" customWidth="1"/>
    <col min="6973" max="6973" width="43.7109375" style="811" bestFit="1" customWidth="1"/>
    <col min="6974" max="6974" width="55.5703125" style="811" bestFit="1" customWidth="1"/>
    <col min="6975" max="6975" width="58.7109375" style="811" bestFit="1" customWidth="1"/>
    <col min="6976" max="6976" width="37.7109375" style="811" bestFit="1" customWidth="1"/>
    <col min="6977" max="6977" width="40.85546875" style="811" bestFit="1" customWidth="1"/>
    <col min="6978" max="6978" width="52.140625" style="811" bestFit="1" customWidth="1"/>
    <col min="6979" max="6979" width="55.28515625" style="811" bestFit="1" customWidth="1"/>
    <col min="6980" max="6980" width="47.28515625" style="811" bestFit="1" customWidth="1"/>
    <col min="6981" max="6981" width="50.42578125" style="811" bestFit="1" customWidth="1"/>
    <col min="6982" max="6982" width="12.5703125" style="811" bestFit="1" customWidth="1"/>
    <col min="6983" max="7168" width="11.42578125" style="811"/>
    <col min="7169" max="7169" width="4.5703125" style="811" customWidth="1"/>
    <col min="7170" max="7170" width="11.5703125" style="811" bestFit="1" customWidth="1"/>
    <col min="7171" max="7173" width="11.5703125" style="811" customWidth="1"/>
    <col min="7174" max="7174" width="45.28515625" style="811" customWidth="1"/>
    <col min="7175" max="7175" width="15.85546875" style="811" customWidth="1"/>
    <col min="7176" max="7176" width="11.85546875" style="811" customWidth="1"/>
    <col min="7177" max="7177" width="17.42578125" style="811" customWidth="1"/>
    <col min="7178" max="7178" width="18" style="811" customWidth="1"/>
    <col min="7179" max="7179" width="14.85546875" style="811" customWidth="1"/>
    <col min="7180" max="7180" width="17.42578125" style="811" customWidth="1"/>
    <col min="7181" max="7181" width="23" style="811" customWidth="1"/>
    <col min="7182" max="7182" width="11.140625" style="811" customWidth="1"/>
    <col min="7183" max="7183" width="20.42578125" style="811" customWidth="1"/>
    <col min="7184" max="7184" width="28.85546875" style="811" customWidth="1"/>
    <col min="7185" max="7185" width="11.42578125" style="811"/>
    <col min="7186" max="7186" width="33.85546875" style="811" customWidth="1"/>
    <col min="7187" max="7187" width="12.5703125" style="811" customWidth="1"/>
    <col min="7188" max="7188" width="47.5703125" style="811" customWidth="1"/>
    <col min="7189" max="7189" width="50.7109375" style="811" customWidth="1"/>
    <col min="7190" max="7190" width="85.140625" style="811" customWidth="1"/>
    <col min="7191" max="7191" width="88.28515625" style="811" customWidth="1"/>
    <col min="7192" max="7192" width="38.5703125" style="811" customWidth="1"/>
    <col min="7193" max="7193" width="41.5703125" style="811" customWidth="1"/>
    <col min="7194" max="7194" width="60.5703125" style="811" customWidth="1"/>
    <col min="7195" max="7195" width="63.7109375" style="811" customWidth="1"/>
    <col min="7196" max="7196" width="71.42578125" style="811" customWidth="1"/>
    <col min="7197" max="7197" width="74.5703125" style="811" customWidth="1"/>
    <col min="7198" max="7198" width="94.28515625" style="811" customWidth="1"/>
    <col min="7199" max="7199" width="97.42578125" style="811" customWidth="1"/>
    <col min="7200" max="7200" width="34" style="811" customWidth="1"/>
    <col min="7201" max="7201" width="37.140625" style="811" customWidth="1"/>
    <col min="7202" max="7202" width="62.140625" style="811" customWidth="1"/>
    <col min="7203" max="7203" width="65.28515625" style="811" customWidth="1"/>
    <col min="7204" max="7204" width="76.7109375" style="811" customWidth="1"/>
    <col min="7205" max="7205" width="79.85546875" style="811" customWidth="1"/>
    <col min="7206" max="7206" width="42" style="811" customWidth="1"/>
    <col min="7207" max="7207" width="45.140625" style="811" customWidth="1"/>
    <col min="7208" max="7208" width="51.28515625" style="811" customWidth="1"/>
    <col min="7209" max="7209" width="54.42578125" style="811" customWidth="1"/>
    <col min="7210" max="7210" width="32.28515625" style="811" bestFit="1" customWidth="1"/>
    <col min="7211" max="7211" width="35.42578125" style="811" bestFit="1" customWidth="1"/>
    <col min="7212" max="7212" width="47.85546875" style="811" bestFit="1" customWidth="1"/>
    <col min="7213" max="7213" width="51" style="811" bestFit="1" customWidth="1"/>
    <col min="7214" max="7214" width="41.140625" style="811" bestFit="1" customWidth="1"/>
    <col min="7215" max="7215" width="44.28515625" style="811" bestFit="1" customWidth="1"/>
    <col min="7216" max="7216" width="95.140625" style="811" bestFit="1" customWidth="1"/>
    <col min="7217" max="7217" width="98.140625" style="811" bestFit="1" customWidth="1"/>
    <col min="7218" max="7218" width="48.28515625" style="811" bestFit="1" customWidth="1"/>
    <col min="7219" max="7219" width="51.42578125" style="811" bestFit="1" customWidth="1"/>
    <col min="7220" max="7220" width="56.28515625" style="811" bestFit="1" customWidth="1"/>
    <col min="7221" max="7221" width="59.42578125" style="811" bestFit="1" customWidth="1"/>
    <col min="7222" max="7222" width="136.5703125" style="811" bestFit="1" customWidth="1"/>
    <col min="7223" max="7223" width="139.7109375" style="811" bestFit="1" customWidth="1"/>
    <col min="7224" max="7224" width="33.42578125" style="811" bestFit="1" customWidth="1"/>
    <col min="7225" max="7225" width="36.42578125" style="811" bestFit="1" customWidth="1"/>
    <col min="7226" max="7226" width="58.85546875" style="811" bestFit="1" customWidth="1"/>
    <col min="7227" max="7227" width="62" style="811" bestFit="1" customWidth="1"/>
    <col min="7228" max="7228" width="40.5703125" style="811" bestFit="1" customWidth="1"/>
    <col min="7229" max="7229" width="43.7109375" style="811" bestFit="1" customWidth="1"/>
    <col min="7230" max="7230" width="55.5703125" style="811" bestFit="1" customWidth="1"/>
    <col min="7231" max="7231" width="58.7109375" style="811" bestFit="1" customWidth="1"/>
    <col min="7232" max="7232" width="37.7109375" style="811" bestFit="1" customWidth="1"/>
    <col min="7233" max="7233" width="40.85546875" style="811" bestFit="1" customWidth="1"/>
    <col min="7234" max="7234" width="52.140625" style="811" bestFit="1" customWidth="1"/>
    <col min="7235" max="7235" width="55.28515625" style="811" bestFit="1" customWidth="1"/>
    <col min="7236" max="7236" width="47.28515625" style="811" bestFit="1" customWidth="1"/>
    <col min="7237" max="7237" width="50.42578125" style="811" bestFit="1" customWidth="1"/>
    <col min="7238" max="7238" width="12.5703125" style="811" bestFit="1" customWidth="1"/>
    <col min="7239" max="7424" width="11.42578125" style="811"/>
    <col min="7425" max="7425" width="4.5703125" style="811" customWidth="1"/>
    <col min="7426" max="7426" width="11.5703125" style="811" bestFit="1" customWidth="1"/>
    <col min="7427" max="7429" width="11.5703125" style="811" customWidth="1"/>
    <col min="7430" max="7430" width="45.28515625" style="811" customWidth="1"/>
    <col min="7431" max="7431" width="15.85546875" style="811" customWidth="1"/>
    <col min="7432" max="7432" width="11.85546875" style="811" customWidth="1"/>
    <col min="7433" max="7433" width="17.42578125" style="811" customWidth="1"/>
    <col min="7434" max="7434" width="18" style="811" customWidth="1"/>
    <col min="7435" max="7435" width="14.85546875" style="811" customWidth="1"/>
    <col min="7436" max="7436" width="17.42578125" style="811" customWidth="1"/>
    <col min="7437" max="7437" width="23" style="811" customWidth="1"/>
    <col min="7438" max="7438" width="11.140625" style="811" customWidth="1"/>
    <col min="7439" max="7439" width="20.42578125" style="811" customWidth="1"/>
    <col min="7440" max="7440" width="28.85546875" style="811" customWidth="1"/>
    <col min="7441" max="7441" width="11.42578125" style="811"/>
    <col min="7442" max="7442" width="33.85546875" style="811" customWidth="1"/>
    <col min="7443" max="7443" width="12.5703125" style="811" customWidth="1"/>
    <col min="7444" max="7444" width="47.5703125" style="811" customWidth="1"/>
    <col min="7445" max="7445" width="50.7109375" style="811" customWidth="1"/>
    <col min="7446" max="7446" width="85.140625" style="811" customWidth="1"/>
    <col min="7447" max="7447" width="88.28515625" style="811" customWidth="1"/>
    <col min="7448" max="7448" width="38.5703125" style="811" customWidth="1"/>
    <col min="7449" max="7449" width="41.5703125" style="811" customWidth="1"/>
    <col min="7450" max="7450" width="60.5703125" style="811" customWidth="1"/>
    <col min="7451" max="7451" width="63.7109375" style="811" customWidth="1"/>
    <col min="7452" max="7452" width="71.42578125" style="811" customWidth="1"/>
    <col min="7453" max="7453" width="74.5703125" style="811" customWidth="1"/>
    <col min="7454" max="7454" width="94.28515625" style="811" customWidth="1"/>
    <col min="7455" max="7455" width="97.42578125" style="811" customWidth="1"/>
    <col min="7456" max="7456" width="34" style="811" customWidth="1"/>
    <col min="7457" max="7457" width="37.140625" style="811" customWidth="1"/>
    <col min="7458" max="7458" width="62.140625" style="811" customWidth="1"/>
    <col min="7459" max="7459" width="65.28515625" style="811" customWidth="1"/>
    <col min="7460" max="7460" width="76.7109375" style="811" customWidth="1"/>
    <col min="7461" max="7461" width="79.85546875" style="811" customWidth="1"/>
    <col min="7462" max="7462" width="42" style="811" customWidth="1"/>
    <col min="7463" max="7463" width="45.140625" style="811" customWidth="1"/>
    <col min="7464" max="7464" width="51.28515625" style="811" customWidth="1"/>
    <col min="7465" max="7465" width="54.42578125" style="811" customWidth="1"/>
    <col min="7466" max="7466" width="32.28515625" style="811" bestFit="1" customWidth="1"/>
    <col min="7467" max="7467" width="35.42578125" style="811" bestFit="1" customWidth="1"/>
    <col min="7468" max="7468" width="47.85546875" style="811" bestFit="1" customWidth="1"/>
    <col min="7469" max="7469" width="51" style="811" bestFit="1" customWidth="1"/>
    <col min="7470" max="7470" width="41.140625" style="811" bestFit="1" customWidth="1"/>
    <col min="7471" max="7471" width="44.28515625" style="811" bestFit="1" customWidth="1"/>
    <col min="7472" max="7472" width="95.140625" style="811" bestFit="1" customWidth="1"/>
    <col min="7473" max="7473" width="98.140625" style="811" bestFit="1" customWidth="1"/>
    <col min="7474" max="7474" width="48.28515625" style="811" bestFit="1" customWidth="1"/>
    <col min="7475" max="7475" width="51.42578125" style="811" bestFit="1" customWidth="1"/>
    <col min="7476" max="7476" width="56.28515625" style="811" bestFit="1" customWidth="1"/>
    <col min="7477" max="7477" width="59.42578125" style="811" bestFit="1" customWidth="1"/>
    <col min="7478" max="7478" width="136.5703125" style="811" bestFit="1" customWidth="1"/>
    <col min="7479" max="7479" width="139.7109375" style="811" bestFit="1" customWidth="1"/>
    <col min="7480" max="7480" width="33.42578125" style="811" bestFit="1" customWidth="1"/>
    <col min="7481" max="7481" width="36.42578125" style="811" bestFit="1" customWidth="1"/>
    <col min="7482" max="7482" width="58.85546875" style="811" bestFit="1" customWidth="1"/>
    <col min="7483" max="7483" width="62" style="811" bestFit="1" customWidth="1"/>
    <col min="7484" max="7484" width="40.5703125" style="811" bestFit="1" customWidth="1"/>
    <col min="7485" max="7485" width="43.7109375" style="811" bestFit="1" customWidth="1"/>
    <col min="7486" max="7486" width="55.5703125" style="811" bestFit="1" customWidth="1"/>
    <col min="7487" max="7487" width="58.7109375" style="811" bestFit="1" customWidth="1"/>
    <col min="7488" max="7488" width="37.7109375" style="811" bestFit="1" customWidth="1"/>
    <col min="7489" max="7489" width="40.85546875" style="811" bestFit="1" customWidth="1"/>
    <col min="7490" max="7490" width="52.140625" style="811" bestFit="1" customWidth="1"/>
    <col min="7491" max="7491" width="55.28515625" style="811" bestFit="1" customWidth="1"/>
    <col min="7492" max="7492" width="47.28515625" style="811" bestFit="1" customWidth="1"/>
    <col min="7493" max="7493" width="50.42578125" style="811" bestFit="1" customWidth="1"/>
    <col min="7494" max="7494" width="12.5703125" style="811" bestFit="1" customWidth="1"/>
    <col min="7495" max="7680" width="11.42578125" style="811"/>
    <col min="7681" max="7681" width="4.5703125" style="811" customWidth="1"/>
    <col min="7682" max="7682" width="11.5703125" style="811" bestFit="1" customWidth="1"/>
    <col min="7683" max="7685" width="11.5703125" style="811" customWidth="1"/>
    <col min="7686" max="7686" width="45.28515625" style="811" customWidth="1"/>
    <col min="7687" max="7687" width="15.85546875" style="811" customWidth="1"/>
    <col min="7688" max="7688" width="11.85546875" style="811" customWidth="1"/>
    <col min="7689" max="7689" width="17.42578125" style="811" customWidth="1"/>
    <col min="7690" max="7690" width="18" style="811" customWidth="1"/>
    <col min="7691" max="7691" width="14.85546875" style="811" customWidth="1"/>
    <col min="7692" max="7692" width="17.42578125" style="811" customWidth="1"/>
    <col min="7693" max="7693" width="23" style="811" customWidth="1"/>
    <col min="7694" max="7694" width="11.140625" style="811" customWidth="1"/>
    <col min="7695" max="7695" width="20.42578125" style="811" customWidth="1"/>
    <col min="7696" max="7696" width="28.85546875" style="811" customWidth="1"/>
    <col min="7697" max="7697" width="11.42578125" style="811"/>
    <col min="7698" max="7698" width="33.85546875" style="811" customWidth="1"/>
    <col min="7699" max="7699" width="12.5703125" style="811" customWidth="1"/>
    <col min="7700" max="7700" width="47.5703125" style="811" customWidth="1"/>
    <col min="7701" max="7701" width="50.7109375" style="811" customWidth="1"/>
    <col min="7702" max="7702" width="85.140625" style="811" customWidth="1"/>
    <col min="7703" max="7703" width="88.28515625" style="811" customWidth="1"/>
    <col min="7704" max="7704" width="38.5703125" style="811" customWidth="1"/>
    <col min="7705" max="7705" width="41.5703125" style="811" customWidth="1"/>
    <col min="7706" max="7706" width="60.5703125" style="811" customWidth="1"/>
    <col min="7707" max="7707" width="63.7109375" style="811" customWidth="1"/>
    <col min="7708" max="7708" width="71.42578125" style="811" customWidth="1"/>
    <col min="7709" max="7709" width="74.5703125" style="811" customWidth="1"/>
    <col min="7710" max="7710" width="94.28515625" style="811" customWidth="1"/>
    <col min="7711" max="7711" width="97.42578125" style="811" customWidth="1"/>
    <col min="7712" max="7712" width="34" style="811" customWidth="1"/>
    <col min="7713" max="7713" width="37.140625" style="811" customWidth="1"/>
    <col min="7714" max="7714" width="62.140625" style="811" customWidth="1"/>
    <col min="7715" max="7715" width="65.28515625" style="811" customWidth="1"/>
    <col min="7716" max="7716" width="76.7109375" style="811" customWidth="1"/>
    <col min="7717" max="7717" width="79.85546875" style="811" customWidth="1"/>
    <col min="7718" max="7718" width="42" style="811" customWidth="1"/>
    <col min="7719" max="7719" width="45.140625" style="811" customWidth="1"/>
    <col min="7720" max="7720" width="51.28515625" style="811" customWidth="1"/>
    <col min="7721" max="7721" width="54.42578125" style="811" customWidth="1"/>
    <col min="7722" max="7722" width="32.28515625" style="811" bestFit="1" customWidth="1"/>
    <col min="7723" max="7723" width="35.42578125" style="811" bestFit="1" customWidth="1"/>
    <col min="7724" max="7724" width="47.85546875" style="811" bestFit="1" customWidth="1"/>
    <col min="7725" max="7725" width="51" style="811" bestFit="1" customWidth="1"/>
    <col min="7726" max="7726" width="41.140625" style="811" bestFit="1" customWidth="1"/>
    <col min="7727" max="7727" width="44.28515625" style="811" bestFit="1" customWidth="1"/>
    <col min="7728" max="7728" width="95.140625" style="811" bestFit="1" customWidth="1"/>
    <col min="7729" max="7729" width="98.140625" style="811" bestFit="1" customWidth="1"/>
    <col min="7730" max="7730" width="48.28515625" style="811" bestFit="1" customWidth="1"/>
    <col min="7731" max="7731" width="51.42578125" style="811" bestFit="1" customWidth="1"/>
    <col min="7732" max="7732" width="56.28515625" style="811" bestFit="1" customWidth="1"/>
    <col min="7733" max="7733" width="59.42578125" style="811" bestFit="1" customWidth="1"/>
    <col min="7734" max="7734" width="136.5703125" style="811" bestFit="1" customWidth="1"/>
    <col min="7735" max="7735" width="139.7109375" style="811" bestFit="1" customWidth="1"/>
    <col min="7736" max="7736" width="33.42578125" style="811" bestFit="1" customWidth="1"/>
    <col min="7737" max="7737" width="36.42578125" style="811" bestFit="1" customWidth="1"/>
    <col min="7738" max="7738" width="58.85546875" style="811" bestFit="1" customWidth="1"/>
    <col min="7739" max="7739" width="62" style="811" bestFit="1" customWidth="1"/>
    <col min="7740" max="7740" width="40.5703125" style="811" bestFit="1" customWidth="1"/>
    <col min="7741" max="7741" width="43.7109375" style="811" bestFit="1" customWidth="1"/>
    <col min="7742" max="7742" width="55.5703125" style="811" bestFit="1" customWidth="1"/>
    <col min="7743" max="7743" width="58.7109375" style="811" bestFit="1" customWidth="1"/>
    <col min="7744" max="7744" width="37.7109375" style="811" bestFit="1" customWidth="1"/>
    <col min="7745" max="7745" width="40.85546875" style="811" bestFit="1" customWidth="1"/>
    <col min="7746" max="7746" width="52.140625" style="811" bestFit="1" customWidth="1"/>
    <col min="7747" max="7747" width="55.28515625" style="811" bestFit="1" customWidth="1"/>
    <col min="7748" max="7748" width="47.28515625" style="811" bestFit="1" customWidth="1"/>
    <col min="7749" max="7749" width="50.42578125" style="811" bestFit="1" customWidth="1"/>
    <col min="7750" max="7750" width="12.5703125" style="811" bestFit="1" customWidth="1"/>
    <col min="7751" max="7936" width="11.42578125" style="811"/>
    <col min="7937" max="7937" width="4.5703125" style="811" customWidth="1"/>
    <col min="7938" max="7938" width="11.5703125" style="811" bestFit="1" customWidth="1"/>
    <col min="7939" max="7941" width="11.5703125" style="811" customWidth="1"/>
    <col min="7942" max="7942" width="45.28515625" style="811" customWidth="1"/>
    <col min="7943" max="7943" width="15.85546875" style="811" customWidth="1"/>
    <col min="7944" max="7944" width="11.85546875" style="811" customWidth="1"/>
    <col min="7945" max="7945" width="17.42578125" style="811" customWidth="1"/>
    <col min="7946" max="7946" width="18" style="811" customWidth="1"/>
    <col min="7947" max="7947" width="14.85546875" style="811" customWidth="1"/>
    <col min="7948" max="7948" width="17.42578125" style="811" customWidth="1"/>
    <col min="7949" max="7949" width="23" style="811" customWidth="1"/>
    <col min="7950" max="7950" width="11.140625" style="811" customWidth="1"/>
    <col min="7951" max="7951" width="20.42578125" style="811" customWidth="1"/>
    <col min="7952" max="7952" width="28.85546875" style="811" customWidth="1"/>
    <col min="7953" max="7953" width="11.42578125" style="811"/>
    <col min="7954" max="7954" width="33.85546875" style="811" customWidth="1"/>
    <col min="7955" max="7955" width="12.5703125" style="811" customWidth="1"/>
    <col min="7956" max="7956" width="47.5703125" style="811" customWidth="1"/>
    <col min="7957" max="7957" width="50.7109375" style="811" customWidth="1"/>
    <col min="7958" max="7958" width="85.140625" style="811" customWidth="1"/>
    <col min="7959" max="7959" width="88.28515625" style="811" customWidth="1"/>
    <col min="7960" max="7960" width="38.5703125" style="811" customWidth="1"/>
    <col min="7961" max="7961" width="41.5703125" style="811" customWidth="1"/>
    <col min="7962" max="7962" width="60.5703125" style="811" customWidth="1"/>
    <col min="7963" max="7963" width="63.7109375" style="811" customWidth="1"/>
    <col min="7964" max="7964" width="71.42578125" style="811" customWidth="1"/>
    <col min="7965" max="7965" width="74.5703125" style="811" customWidth="1"/>
    <col min="7966" max="7966" width="94.28515625" style="811" customWidth="1"/>
    <col min="7967" max="7967" width="97.42578125" style="811" customWidth="1"/>
    <col min="7968" max="7968" width="34" style="811" customWidth="1"/>
    <col min="7969" max="7969" width="37.140625" style="811" customWidth="1"/>
    <col min="7970" max="7970" width="62.140625" style="811" customWidth="1"/>
    <col min="7971" max="7971" width="65.28515625" style="811" customWidth="1"/>
    <col min="7972" max="7972" width="76.7109375" style="811" customWidth="1"/>
    <col min="7973" max="7973" width="79.85546875" style="811" customWidth="1"/>
    <col min="7974" max="7974" width="42" style="811" customWidth="1"/>
    <col min="7975" max="7975" width="45.140625" style="811" customWidth="1"/>
    <col min="7976" max="7976" width="51.28515625" style="811" customWidth="1"/>
    <col min="7977" max="7977" width="54.42578125" style="811" customWidth="1"/>
    <col min="7978" max="7978" width="32.28515625" style="811" bestFit="1" customWidth="1"/>
    <col min="7979" max="7979" width="35.42578125" style="811" bestFit="1" customWidth="1"/>
    <col min="7980" max="7980" width="47.85546875" style="811" bestFit="1" customWidth="1"/>
    <col min="7981" max="7981" width="51" style="811" bestFit="1" customWidth="1"/>
    <col min="7982" max="7982" width="41.140625" style="811" bestFit="1" customWidth="1"/>
    <col min="7983" max="7983" width="44.28515625" style="811" bestFit="1" customWidth="1"/>
    <col min="7984" max="7984" width="95.140625" style="811" bestFit="1" customWidth="1"/>
    <col min="7985" max="7985" width="98.140625" style="811" bestFit="1" customWidth="1"/>
    <col min="7986" max="7986" width="48.28515625" style="811" bestFit="1" customWidth="1"/>
    <col min="7987" max="7987" width="51.42578125" style="811" bestFit="1" customWidth="1"/>
    <col min="7988" max="7988" width="56.28515625" style="811" bestFit="1" customWidth="1"/>
    <col min="7989" max="7989" width="59.42578125" style="811" bestFit="1" customWidth="1"/>
    <col min="7990" max="7990" width="136.5703125" style="811" bestFit="1" customWidth="1"/>
    <col min="7991" max="7991" width="139.7109375" style="811" bestFit="1" customWidth="1"/>
    <col min="7992" max="7992" width="33.42578125" style="811" bestFit="1" customWidth="1"/>
    <col min="7993" max="7993" width="36.42578125" style="811" bestFit="1" customWidth="1"/>
    <col min="7994" max="7994" width="58.85546875" style="811" bestFit="1" customWidth="1"/>
    <col min="7995" max="7995" width="62" style="811" bestFit="1" customWidth="1"/>
    <col min="7996" max="7996" width="40.5703125" style="811" bestFit="1" customWidth="1"/>
    <col min="7997" max="7997" width="43.7109375" style="811" bestFit="1" customWidth="1"/>
    <col min="7998" max="7998" width="55.5703125" style="811" bestFit="1" customWidth="1"/>
    <col min="7999" max="7999" width="58.7109375" style="811" bestFit="1" customWidth="1"/>
    <col min="8000" max="8000" width="37.7109375" style="811" bestFit="1" customWidth="1"/>
    <col min="8001" max="8001" width="40.85546875" style="811" bestFit="1" customWidth="1"/>
    <col min="8002" max="8002" width="52.140625" style="811" bestFit="1" customWidth="1"/>
    <col min="8003" max="8003" width="55.28515625" style="811" bestFit="1" customWidth="1"/>
    <col min="8004" max="8004" width="47.28515625" style="811" bestFit="1" customWidth="1"/>
    <col min="8005" max="8005" width="50.42578125" style="811" bestFit="1" customWidth="1"/>
    <col min="8006" max="8006" width="12.5703125" style="811" bestFit="1" customWidth="1"/>
    <col min="8007" max="8192" width="11.42578125" style="811"/>
    <col min="8193" max="8193" width="4.5703125" style="811" customWidth="1"/>
    <col min="8194" max="8194" width="11.5703125" style="811" bestFit="1" customWidth="1"/>
    <col min="8195" max="8197" width="11.5703125" style="811" customWidth="1"/>
    <col min="8198" max="8198" width="45.28515625" style="811" customWidth="1"/>
    <col min="8199" max="8199" width="15.85546875" style="811" customWidth="1"/>
    <col min="8200" max="8200" width="11.85546875" style="811" customWidth="1"/>
    <col min="8201" max="8201" width="17.42578125" style="811" customWidth="1"/>
    <col min="8202" max="8202" width="18" style="811" customWidth="1"/>
    <col min="8203" max="8203" width="14.85546875" style="811" customWidth="1"/>
    <col min="8204" max="8204" width="17.42578125" style="811" customWidth="1"/>
    <col min="8205" max="8205" width="23" style="811" customWidth="1"/>
    <col min="8206" max="8206" width="11.140625" style="811" customWidth="1"/>
    <col min="8207" max="8207" width="20.42578125" style="811" customWidth="1"/>
    <col min="8208" max="8208" width="28.85546875" style="811" customWidth="1"/>
    <col min="8209" max="8209" width="11.42578125" style="811"/>
    <col min="8210" max="8210" width="33.85546875" style="811" customWidth="1"/>
    <col min="8211" max="8211" width="12.5703125" style="811" customWidth="1"/>
    <col min="8212" max="8212" width="47.5703125" style="811" customWidth="1"/>
    <col min="8213" max="8213" width="50.7109375" style="811" customWidth="1"/>
    <col min="8214" max="8214" width="85.140625" style="811" customWidth="1"/>
    <col min="8215" max="8215" width="88.28515625" style="811" customWidth="1"/>
    <col min="8216" max="8216" width="38.5703125" style="811" customWidth="1"/>
    <col min="8217" max="8217" width="41.5703125" style="811" customWidth="1"/>
    <col min="8218" max="8218" width="60.5703125" style="811" customWidth="1"/>
    <col min="8219" max="8219" width="63.7109375" style="811" customWidth="1"/>
    <col min="8220" max="8220" width="71.42578125" style="811" customWidth="1"/>
    <col min="8221" max="8221" width="74.5703125" style="811" customWidth="1"/>
    <col min="8222" max="8222" width="94.28515625" style="811" customWidth="1"/>
    <col min="8223" max="8223" width="97.42578125" style="811" customWidth="1"/>
    <col min="8224" max="8224" width="34" style="811" customWidth="1"/>
    <col min="8225" max="8225" width="37.140625" style="811" customWidth="1"/>
    <col min="8226" max="8226" width="62.140625" style="811" customWidth="1"/>
    <col min="8227" max="8227" width="65.28515625" style="811" customWidth="1"/>
    <col min="8228" max="8228" width="76.7109375" style="811" customWidth="1"/>
    <col min="8229" max="8229" width="79.85546875" style="811" customWidth="1"/>
    <col min="8230" max="8230" width="42" style="811" customWidth="1"/>
    <col min="8231" max="8231" width="45.140625" style="811" customWidth="1"/>
    <col min="8232" max="8232" width="51.28515625" style="811" customWidth="1"/>
    <col min="8233" max="8233" width="54.42578125" style="811" customWidth="1"/>
    <col min="8234" max="8234" width="32.28515625" style="811" bestFit="1" customWidth="1"/>
    <col min="8235" max="8235" width="35.42578125" style="811" bestFit="1" customWidth="1"/>
    <col min="8236" max="8236" width="47.85546875" style="811" bestFit="1" customWidth="1"/>
    <col min="8237" max="8237" width="51" style="811" bestFit="1" customWidth="1"/>
    <col min="8238" max="8238" width="41.140625" style="811" bestFit="1" customWidth="1"/>
    <col min="8239" max="8239" width="44.28515625" style="811" bestFit="1" customWidth="1"/>
    <col min="8240" max="8240" width="95.140625" style="811" bestFit="1" customWidth="1"/>
    <col min="8241" max="8241" width="98.140625" style="811" bestFit="1" customWidth="1"/>
    <col min="8242" max="8242" width="48.28515625" style="811" bestFit="1" customWidth="1"/>
    <col min="8243" max="8243" width="51.42578125" style="811" bestFit="1" customWidth="1"/>
    <col min="8244" max="8244" width="56.28515625" style="811" bestFit="1" customWidth="1"/>
    <col min="8245" max="8245" width="59.42578125" style="811" bestFit="1" customWidth="1"/>
    <col min="8246" max="8246" width="136.5703125" style="811" bestFit="1" customWidth="1"/>
    <col min="8247" max="8247" width="139.7109375" style="811" bestFit="1" customWidth="1"/>
    <col min="8248" max="8248" width="33.42578125" style="811" bestFit="1" customWidth="1"/>
    <col min="8249" max="8249" width="36.42578125" style="811" bestFit="1" customWidth="1"/>
    <col min="8250" max="8250" width="58.85546875" style="811" bestFit="1" customWidth="1"/>
    <col min="8251" max="8251" width="62" style="811" bestFit="1" customWidth="1"/>
    <col min="8252" max="8252" width="40.5703125" style="811" bestFit="1" customWidth="1"/>
    <col min="8253" max="8253" width="43.7109375" style="811" bestFit="1" customWidth="1"/>
    <col min="8254" max="8254" width="55.5703125" style="811" bestFit="1" customWidth="1"/>
    <col min="8255" max="8255" width="58.7109375" style="811" bestFit="1" customWidth="1"/>
    <col min="8256" max="8256" width="37.7109375" style="811" bestFit="1" customWidth="1"/>
    <col min="8257" max="8257" width="40.85546875" style="811" bestFit="1" customWidth="1"/>
    <col min="8258" max="8258" width="52.140625" style="811" bestFit="1" customWidth="1"/>
    <col min="8259" max="8259" width="55.28515625" style="811" bestFit="1" customWidth="1"/>
    <col min="8260" max="8260" width="47.28515625" style="811" bestFit="1" customWidth="1"/>
    <col min="8261" max="8261" width="50.42578125" style="811" bestFit="1" customWidth="1"/>
    <col min="8262" max="8262" width="12.5703125" style="811" bestFit="1" customWidth="1"/>
    <col min="8263" max="8448" width="11.42578125" style="811"/>
    <col min="8449" max="8449" width="4.5703125" style="811" customWidth="1"/>
    <col min="8450" max="8450" width="11.5703125" style="811" bestFit="1" customWidth="1"/>
    <col min="8451" max="8453" width="11.5703125" style="811" customWidth="1"/>
    <col min="8454" max="8454" width="45.28515625" style="811" customWidth="1"/>
    <col min="8455" max="8455" width="15.85546875" style="811" customWidth="1"/>
    <col min="8456" max="8456" width="11.85546875" style="811" customWidth="1"/>
    <col min="8457" max="8457" width="17.42578125" style="811" customWidth="1"/>
    <col min="8458" max="8458" width="18" style="811" customWidth="1"/>
    <col min="8459" max="8459" width="14.85546875" style="811" customWidth="1"/>
    <col min="8460" max="8460" width="17.42578125" style="811" customWidth="1"/>
    <col min="8461" max="8461" width="23" style="811" customWidth="1"/>
    <col min="8462" max="8462" width="11.140625" style="811" customWidth="1"/>
    <col min="8463" max="8463" width="20.42578125" style="811" customWidth="1"/>
    <col min="8464" max="8464" width="28.85546875" style="811" customWidth="1"/>
    <col min="8465" max="8465" width="11.42578125" style="811"/>
    <col min="8466" max="8466" width="33.85546875" style="811" customWidth="1"/>
    <col min="8467" max="8467" width="12.5703125" style="811" customWidth="1"/>
    <col min="8468" max="8468" width="47.5703125" style="811" customWidth="1"/>
    <col min="8469" max="8469" width="50.7109375" style="811" customWidth="1"/>
    <col min="8470" max="8470" width="85.140625" style="811" customWidth="1"/>
    <col min="8471" max="8471" width="88.28515625" style="811" customWidth="1"/>
    <col min="8472" max="8472" width="38.5703125" style="811" customWidth="1"/>
    <col min="8473" max="8473" width="41.5703125" style="811" customWidth="1"/>
    <col min="8474" max="8474" width="60.5703125" style="811" customWidth="1"/>
    <col min="8475" max="8475" width="63.7109375" style="811" customWidth="1"/>
    <col min="8476" max="8476" width="71.42578125" style="811" customWidth="1"/>
    <col min="8477" max="8477" width="74.5703125" style="811" customWidth="1"/>
    <col min="8478" max="8478" width="94.28515625" style="811" customWidth="1"/>
    <col min="8479" max="8479" width="97.42578125" style="811" customWidth="1"/>
    <col min="8480" max="8480" width="34" style="811" customWidth="1"/>
    <col min="8481" max="8481" width="37.140625" style="811" customWidth="1"/>
    <col min="8482" max="8482" width="62.140625" style="811" customWidth="1"/>
    <col min="8483" max="8483" width="65.28515625" style="811" customWidth="1"/>
    <col min="8484" max="8484" width="76.7109375" style="811" customWidth="1"/>
    <col min="8485" max="8485" width="79.85546875" style="811" customWidth="1"/>
    <col min="8486" max="8486" width="42" style="811" customWidth="1"/>
    <col min="8487" max="8487" width="45.140625" style="811" customWidth="1"/>
    <col min="8488" max="8488" width="51.28515625" style="811" customWidth="1"/>
    <col min="8489" max="8489" width="54.42578125" style="811" customWidth="1"/>
    <col min="8490" max="8490" width="32.28515625" style="811" bestFit="1" customWidth="1"/>
    <col min="8491" max="8491" width="35.42578125" style="811" bestFit="1" customWidth="1"/>
    <col min="8492" max="8492" width="47.85546875" style="811" bestFit="1" customWidth="1"/>
    <col min="8493" max="8493" width="51" style="811" bestFit="1" customWidth="1"/>
    <col min="8494" max="8494" width="41.140625" style="811" bestFit="1" customWidth="1"/>
    <col min="8495" max="8495" width="44.28515625" style="811" bestFit="1" customWidth="1"/>
    <col min="8496" max="8496" width="95.140625" style="811" bestFit="1" customWidth="1"/>
    <col min="8497" max="8497" width="98.140625" style="811" bestFit="1" customWidth="1"/>
    <col min="8498" max="8498" width="48.28515625" style="811" bestFit="1" customWidth="1"/>
    <col min="8499" max="8499" width="51.42578125" style="811" bestFit="1" customWidth="1"/>
    <col min="8500" max="8500" width="56.28515625" style="811" bestFit="1" customWidth="1"/>
    <col min="8501" max="8501" width="59.42578125" style="811" bestFit="1" customWidth="1"/>
    <col min="8502" max="8502" width="136.5703125" style="811" bestFit="1" customWidth="1"/>
    <col min="8503" max="8503" width="139.7109375" style="811" bestFit="1" customWidth="1"/>
    <col min="8504" max="8504" width="33.42578125" style="811" bestFit="1" customWidth="1"/>
    <col min="8505" max="8505" width="36.42578125" style="811" bestFit="1" customWidth="1"/>
    <col min="8506" max="8506" width="58.85546875" style="811" bestFit="1" customWidth="1"/>
    <col min="8507" max="8507" width="62" style="811" bestFit="1" customWidth="1"/>
    <col min="8508" max="8508" width="40.5703125" style="811" bestFit="1" customWidth="1"/>
    <col min="8509" max="8509" width="43.7109375" style="811" bestFit="1" customWidth="1"/>
    <col min="8510" max="8510" width="55.5703125" style="811" bestFit="1" customWidth="1"/>
    <col min="8511" max="8511" width="58.7109375" style="811" bestFit="1" customWidth="1"/>
    <col min="8512" max="8512" width="37.7109375" style="811" bestFit="1" customWidth="1"/>
    <col min="8513" max="8513" width="40.85546875" style="811" bestFit="1" customWidth="1"/>
    <col min="8514" max="8514" width="52.140625" style="811" bestFit="1" customWidth="1"/>
    <col min="8515" max="8515" width="55.28515625" style="811" bestFit="1" customWidth="1"/>
    <col min="8516" max="8516" width="47.28515625" style="811" bestFit="1" customWidth="1"/>
    <col min="8517" max="8517" width="50.42578125" style="811" bestFit="1" customWidth="1"/>
    <col min="8518" max="8518" width="12.5703125" style="811" bestFit="1" customWidth="1"/>
    <col min="8519" max="8704" width="11.42578125" style="811"/>
    <col min="8705" max="8705" width="4.5703125" style="811" customWidth="1"/>
    <col min="8706" max="8706" width="11.5703125" style="811" bestFit="1" customWidth="1"/>
    <col min="8707" max="8709" width="11.5703125" style="811" customWidth="1"/>
    <col min="8710" max="8710" width="45.28515625" style="811" customWidth="1"/>
    <col min="8711" max="8711" width="15.85546875" style="811" customWidth="1"/>
    <col min="8712" max="8712" width="11.85546875" style="811" customWidth="1"/>
    <col min="8713" max="8713" width="17.42578125" style="811" customWidth="1"/>
    <col min="8714" max="8714" width="18" style="811" customWidth="1"/>
    <col min="8715" max="8715" width="14.85546875" style="811" customWidth="1"/>
    <col min="8716" max="8716" width="17.42578125" style="811" customWidth="1"/>
    <col min="8717" max="8717" width="23" style="811" customWidth="1"/>
    <col min="8718" max="8718" width="11.140625" style="811" customWidth="1"/>
    <col min="8719" max="8719" width="20.42578125" style="811" customWidth="1"/>
    <col min="8720" max="8720" width="28.85546875" style="811" customWidth="1"/>
    <col min="8721" max="8721" width="11.42578125" style="811"/>
    <col min="8722" max="8722" width="33.85546875" style="811" customWidth="1"/>
    <col min="8723" max="8723" width="12.5703125" style="811" customWidth="1"/>
    <col min="8724" max="8724" width="47.5703125" style="811" customWidth="1"/>
    <col min="8725" max="8725" width="50.7109375" style="811" customWidth="1"/>
    <col min="8726" max="8726" width="85.140625" style="811" customWidth="1"/>
    <col min="8727" max="8727" width="88.28515625" style="811" customWidth="1"/>
    <col min="8728" max="8728" width="38.5703125" style="811" customWidth="1"/>
    <col min="8729" max="8729" width="41.5703125" style="811" customWidth="1"/>
    <col min="8730" max="8730" width="60.5703125" style="811" customWidth="1"/>
    <col min="8731" max="8731" width="63.7109375" style="811" customWidth="1"/>
    <col min="8732" max="8732" width="71.42578125" style="811" customWidth="1"/>
    <col min="8733" max="8733" width="74.5703125" style="811" customWidth="1"/>
    <col min="8734" max="8734" width="94.28515625" style="811" customWidth="1"/>
    <col min="8735" max="8735" width="97.42578125" style="811" customWidth="1"/>
    <col min="8736" max="8736" width="34" style="811" customWidth="1"/>
    <col min="8737" max="8737" width="37.140625" style="811" customWidth="1"/>
    <col min="8738" max="8738" width="62.140625" style="811" customWidth="1"/>
    <col min="8739" max="8739" width="65.28515625" style="811" customWidth="1"/>
    <col min="8740" max="8740" width="76.7109375" style="811" customWidth="1"/>
    <col min="8741" max="8741" width="79.85546875" style="811" customWidth="1"/>
    <col min="8742" max="8742" width="42" style="811" customWidth="1"/>
    <col min="8743" max="8743" width="45.140625" style="811" customWidth="1"/>
    <col min="8744" max="8744" width="51.28515625" style="811" customWidth="1"/>
    <col min="8745" max="8745" width="54.42578125" style="811" customWidth="1"/>
    <col min="8746" max="8746" width="32.28515625" style="811" bestFit="1" customWidth="1"/>
    <col min="8747" max="8747" width="35.42578125" style="811" bestFit="1" customWidth="1"/>
    <col min="8748" max="8748" width="47.85546875" style="811" bestFit="1" customWidth="1"/>
    <col min="8749" max="8749" width="51" style="811" bestFit="1" customWidth="1"/>
    <col min="8750" max="8750" width="41.140625" style="811" bestFit="1" customWidth="1"/>
    <col min="8751" max="8751" width="44.28515625" style="811" bestFit="1" customWidth="1"/>
    <col min="8752" max="8752" width="95.140625" style="811" bestFit="1" customWidth="1"/>
    <col min="8753" max="8753" width="98.140625" style="811" bestFit="1" customWidth="1"/>
    <col min="8754" max="8754" width="48.28515625" style="811" bestFit="1" customWidth="1"/>
    <col min="8755" max="8755" width="51.42578125" style="811" bestFit="1" customWidth="1"/>
    <col min="8756" max="8756" width="56.28515625" style="811" bestFit="1" customWidth="1"/>
    <col min="8757" max="8757" width="59.42578125" style="811" bestFit="1" customWidth="1"/>
    <col min="8758" max="8758" width="136.5703125" style="811" bestFit="1" customWidth="1"/>
    <col min="8759" max="8759" width="139.7109375" style="811" bestFit="1" customWidth="1"/>
    <col min="8760" max="8760" width="33.42578125" style="811" bestFit="1" customWidth="1"/>
    <col min="8761" max="8761" width="36.42578125" style="811" bestFit="1" customWidth="1"/>
    <col min="8762" max="8762" width="58.85546875" style="811" bestFit="1" customWidth="1"/>
    <col min="8763" max="8763" width="62" style="811" bestFit="1" customWidth="1"/>
    <col min="8764" max="8764" width="40.5703125" style="811" bestFit="1" customWidth="1"/>
    <col min="8765" max="8765" width="43.7109375" style="811" bestFit="1" customWidth="1"/>
    <col min="8766" max="8766" width="55.5703125" style="811" bestFit="1" customWidth="1"/>
    <col min="8767" max="8767" width="58.7109375" style="811" bestFit="1" customWidth="1"/>
    <col min="8768" max="8768" width="37.7109375" style="811" bestFit="1" customWidth="1"/>
    <col min="8769" max="8769" width="40.85546875" style="811" bestFit="1" customWidth="1"/>
    <col min="8770" max="8770" width="52.140625" style="811" bestFit="1" customWidth="1"/>
    <col min="8771" max="8771" width="55.28515625" style="811" bestFit="1" customWidth="1"/>
    <col min="8772" max="8772" width="47.28515625" style="811" bestFit="1" customWidth="1"/>
    <col min="8773" max="8773" width="50.42578125" style="811" bestFit="1" customWidth="1"/>
    <col min="8774" max="8774" width="12.5703125" style="811" bestFit="1" customWidth="1"/>
    <col min="8775" max="8960" width="11.42578125" style="811"/>
    <col min="8961" max="8961" width="4.5703125" style="811" customWidth="1"/>
    <col min="8962" max="8962" width="11.5703125" style="811" bestFit="1" customWidth="1"/>
    <col min="8963" max="8965" width="11.5703125" style="811" customWidth="1"/>
    <col min="8966" max="8966" width="45.28515625" style="811" customWidth="1"/>
    <col min="8967" max="8967" width="15.85546875" style="811" customWidth="1"/>
    <col min="8968" max="8968" width="11.85546875" style="811" customWidth="1"/>
    <col min="8969" max="8969" width="17.42578125" style="811" customWidth="1"/>
    <col min="8970" max="8970" width="18" style="811" customWidth="1"/>
    <col min="8971" max="8971" width="14.85546875" style="811" customWidth="1"/>
    <col min="8972" max="8972" width="17.42578125" style="811" customWidth="1"/>
    <col min="8973" max="8973" width="23" style="811" customWidth="1"/>
    <col min="8974" max="8974" width="11.140625" style="811" customWidth="1"/>
    <col min="8975" max="8975" width="20.42578125" style="811" customWidth="1"/>
    <col min="8976" max="8976" width="28.85546875" style="811" customWidth="1"/>
    <col min="8977" max="8977" width="11.42578125" style="811"/>
    <col min="8978" max="8978" width="33.85546875" style="811" customWidth="1"/>
    <col min="8979" max="8979" width="12.5703125" style="811" customWidth="1"/>
    <col min="8980" max="8980" width="47.5703125" style="811" customWidth="1"/>
    <col min="8981" max="8981" width="50.7109375" style="811" customWidth="1"/>
    <col min="8982" max="8982" width="85.140625" style="811" customWidth="1"/>
    <col min="8983" max="8983" width="88.28515625" style="811" customWidth="1"/>
    <col min="8984" max="8984" width="38.5703125" style="811" customWidth="1"/>
    <col min="8985" max="8985" width="41.5703125" style="811" customWidth="1"/>
    <col min="8986" max="8986" width="60.5703125" style="811" customWidth="1"/>
    <col min="8987" max="8987" width="63.7109375" style="811" customWidth="1"/>
    <col min="8988" max="8988" width="71.42578125" style="811" customWidth="1"/>
    <col min="8989" max="8989" width="74.5703125" style="811" customWidth="1"/>
    <col min="8990" max="8990" width="94.28515625" style="811" customWidth="1"/>
    <col min="8991" max="8991" width="97.42578125" style="811" customWidth="1"/>
    <col min="8992" max="8992" width="34" style="811" customWidth="1"/>
    <col min="8993" max="8993" width="37.140625" style="811" customWidth="1"/>
    <col min="8994" max="8994" width="62.140625" style="811" customWidth="1"/>
    <col min="8995" max="8995" width="65.28515625" style="811" customWidth="1"/>
    <col min="8996" max="8996" width="76.7109375" style="811" customWidth="1"/>
    <col min="8997" max="8997" width="79.85546875" style="811" customWidth="1"/>
    <col min="8998" max="8998" width="42" style="811" customWidth="1"/>
    <col min="8999" max="8999" width="45.140625" style="811" customWidth="1"/>
    <col min="9000" max="9000" width="51.28515625" style="811" customWidth="1"/>
    <col min="9001" max="9001" width="54.42578125" style="811" customWidth="1"/>
    <col min="9002" max="9002" width="32.28515625" style="811" bestFit="1" customWidth="1"/>
    <col min="9003" max="9003" width="35.42578125" style="811" bestFit="1" customWidth="1"/>
    <col min="9004" max="9004" width="47.85546875" style="811" bestFit="1" customWidth="1"/>
    <col min="9005" max="9005" width="51" style="811" bestFit="1" customWidth="1"/>
    <col min="9006" max="9006" width="41.140625" style="811" bestFit="1" customWidth="1"/>
    <col min="9007" max="9007" width="44.28515625" style="811" bestFit="1" customWidth="1"/>
    <col min="9008" max="9008" width="95.140625" style="811" bestFit="1" customWidth="1"/>
    <col min="9009" max="9009" width="98.140625" style="811" bestFit="1" customWidth="1"/>
    <col min="9010" max="9010" width="48.28515625" style="811" bestFit="1" customWidth="1"/>
    <col min="9011" max="9011" width="51.42578125" style="811" bestFit="1" customWidth="1"/>
    <col min="9012" max="9012" width="56.28515625" style="811" bestFit="1" customWidth="1"/>
    <col min="9013" max="9013" width="59.42578125" style="811" bestFit="1" customWidth="1"/>
    <col min="9014" max="9014" width="136.5703125" style="811" bestFit="1" customWidth="1"/>
    <col min="9015" max="9015" width="139.7109375" style="811" bestFit="1" customWidth="1"/>
    <col min="9016" max="9016" width="33.42578125" style="811" bestFit="1" customWidth="1"/>
    <col min="9017" max="9017" width="36.42578125" style="811" bestFit="1" customWidth="1"/>
    <col min="9018" max="9018" width="58.85546875" style="811" bestFit="1" customWidth="1"/>
    <col min="9019" max="9019" width="62" style="811" bestFit="1" customWidth="1"/>
    <col min="9020" max="9020" width="40.5703125" style="811" bestFit="1" customWidth="1"/>
    <col min="9021" max="9021" width="43.7109375" style="811" bestFit="1" customWidth="1"/>
    <col min="9022" max="9022" width="55.5703125" style="811" bestFit="1" customWidth="1"/>
    <col min="9023" max="9023" width="58.7109375" style="811" bestFit="1" customWidth="1"/>
    <col min="9024" max="9024" width="37.7109375" style="811" bestFit="1" customWidth="1"/>
    <col min="9025" max="9025" width="40.85546875" style="811" bestFit="1" customWidth="1"/>
    <col min="9026" max="9026" width="52.140625" style="811" bestFit="1" customWidth="1"/>
    <col min="9027" max="9027" width="55.28515625" style="811" bestFit="1" customWidth="1"/>
    <col min="9028" max="9028" width="47.28515625" style="811" bestFit="1" customWidth="1"/>
    <col min="9029" max="9029" width="50.42578125" style="811" bestFit="1" customWidth="1"/>
    <col min="9030" max="9030" width="12.5703125" style="811" bestFit="1" customWidth="1"/>
    <col min="9031" max="9216" width="11.42578125" style="811"/>
    <col min="9217" max="9217" width="4.5703125" style="811" customWidth="1"/>
    <col min="9218" max="9218" width="11.5703125" style="811" bestFit="1" customWidth="1"/>
    <col min="9219" max="9221" width="11.5703125" style="811" customWidth="1"/>
    <col min="9222" max="9222" width="45.28515625" style="811" customWidth="1"/>
    <col min="9223" max="9223" width="15.85546875" style="811" customWidth="1"/>
    <col min="9224" max="9224" width="11.85546875" style="811" customWidth="1"/>
    <col min="9225" max="9225" width="17.42578125" style="811" customWidth="1"/>
    <col min="9226" max="9226" width="18" style="811" customWidth="1"/>
    <col min="9227" max="9227" width="14.85546875" style="811" customWidth="1"/>
    <col min="9228" max="9228" width="17.42578125" style="811" customWidth="1"/>
    <col min="9229" max="9229" width="23" style="811" customWidth="1"/>
    <col min="9230" max="9230" width="11.140625" style="811" customWidth="1"/>
    <col min="9231" max="9231" width="20.42578125" style="811" customWidth="1"/>
    <col min="9232" max="9232" width="28.85546875" style="811" customWidth="1"/>
    <col min="9233" max="9233" width="11.42578125" style="811"/>
    <col min="9234" max="9234" width="33.85546875" style="811" customWidth="1"/>
    <col min="9235" max="9235" width="12.5703125" style="811" customWidth="1"/>
    <col min="9236" max="9236" width="47.5703125" style="811" customWidth="1"/>
    <col min="9237" max="9237" width="50.7109375" style="811" customWidth="1"/>
    <col min="9238" max="9238" width="85.140625" style="811" customWidth="1"/>
    <col min="9239" max="9239" width="88.28515625" style="811" customWidth="1"/>
    <col min="9240" max="9240" width="38.5703125" style="811" customWidth="1"/>
    <col min="9241" max="9241" width="41.5703125" style="811" customWidth="1"/>
    <col min="9242" max="9242" width="60.5703125" style="811" customWidth="1"/>
    <col min="9243" max="9243" width="63.7109375" style="811" customWidth="1"/>
    <col min="9244" max="9244" width="71.42578125" style="811" customWidth="1"/>
    <col min="9245" max="9245" width="74.5703125" style="811" customWidth="1"/>
    <col min="9246" max="9246" width="94.28515625" style="811" customWidth="1"/>
    <col min="9247" max="9247" width="97.42578125" style="811" customWidth="1"/>
    <col min="9248" max="9248" width="34" style="811" customWidth="1"/>
    <col min="9249" max="9249" width="37.140625" style="811" customWidth="1"/>
    <col min="9250" max="9250" width="62.140625" style="811" customWidth="1"/>
    <col min="9251" max="9251" width="65.28515625" style="811" customWidth="1"/>
    <col min="9252" max="9252" width="76.7109375" style="811" customWidth="1"/>
    <col min="9253" max="9253" width="79.85546875" style="811" customWidth="1"/>
    <col min="9254" max="9254" width="42" style="811" customWidth="1"/>
    <col min="9255" max="9255" width="45.140625" style="811" customWidth="1"/>
    <col min="9256" max="9256" width="51.28515625" style="811" customWidth="1"/>
    <col min="9257" max="9257" width="54.42578125" style="811" customWidth="1"/>
    <col min="9258" max="9258" width="32.28515625" style="811" bestFit="1" customWidth="1"/>
    <col min="9259" max="9259" width="35.42578125" style="811" bestFit="1" customWidth="1"/>
    <col min="9260" max="9260" width="47.85546875" style="811" bestFit="1" customWidth="1"/>
    <col min="9261" max="9261" width="51" style="811" bestFit="1" customWidth="1"/>
    <col min="9262" max="9262" width="41.140625" style="811" bestFit="1" customWidth="1"/>
    <col min="9263" max="9263" width="44.28515625" style="811" bestFit="1" customWidth="1"/>
    <col min="9264" max="9264" width="95.140625" style="811" bestFit="1" customWidth="1"/>
    <col min="9265" max="9265" width="98.140625" style="811" bestFit="1" customWidth="1"/>
    <col min="9266" max="9266" width="48.28515625" style="811" bestFit="1" customWidth="1"/>
    <col min="9267" max="9267" width="51.42578125" style="811" bestFit="1" customWidth="1"/>
    <col min="9268" max="9268" width="56.28515625" style="811" bestFit="1" customWidth="1"/>
    <col min="9269" max="9269" width="59.42578125" style="811" bestFit="1" customWidth="1"/>
    <col min="9270" max="9270" width="136.5703125" style="811" bestFit="1" customWidth="1"/>
    <col min="9271" max="9271" width="139.7109375" style="811" bestFit="1" customWidth="1"/>
    <col min="9272" max="9272" width="33.42578125" style="811" bestFit="1" customWidth="1"/>
    <col min="9273" max="9273" width="36.42578125" style="811" bestFit="1" customWidth="1"/>
    <col min="9274" max="9274" width="58.85546875" style="811" bestFit="1" customWidth="1"/>
    <col min="9275" max="9275" width="62" style="811" bestFit="1" customWidth="1"/>
    <col min="9276" max="9276" width="40.5703125" style="811" bestFit="1" customWidth="1"/>
    <col min="9277" max="9277" width="43.7109375" style="811" bestFit="1" customWidth="1"/>
    <col min="9278" max="9278" width="55.5703125" style="811" bestFit="1" customWidth="1"/>
    <col min="9279" max="9279" width="58.7109375" style="811" bestFit="1" customWidth="1"/>
    <col min="9280" max="9280" width="37.7109375" style="811" bestFit="1" customWidth="1"/>
    <col min="9281" max="9281" width="40.85546875" style="811" bestFit="1" customWidth="1"/>
    <col min="9282" max="9282" width="52.140625" style="811" bestFit="1" customWidth="1"/>
    <col min="9283" max="9283" width="55.28515625" style="811" bestFit="1" customWidth="1"/>
    <col min="9284" max="9284" width="47.28515625" style="811" bestFit="1" customWidth="1"/>
    <col min="9285" max="9285" width="50.42578125" style="811" bestFit="1" customWidth="1"/>
    <col min="9286" max="9286" width="12.5703125" style="811" bestFit="1" customWidth="1"/>
    <col min="9287" max="9472" width="11.42578125" style="811"/>
    <col min="9473" max="9473" width="4.5703125" style="811" customWidth="1"/>
    <col min="9474" max="9474" width="11.5703125" style="811" bestFit="1" customWidth="1"/>
    <col min="9475" max="9477" width="11.5703125" style="811" customWidth="1"/>
    <col min="9478" max="9478" width="45.28515625" style="811" customWidth="1"/>
    <col min="9479" max="9479" width="15.85546875" style="811" customWidth="1"/>
    <col min="9480" max="9480" width="11.85546875" style="811" customWidth="1"/>
    <col min="9481" max="9481" width="17.42578125" style="811" customWidth="1"/>
    <col min="9482" max="9482" width="18" style="811" customWidth="1"/>
    <col min="9483" max="9483" width="14.85546875" style="811" customWidth="1"/>
    <col min="9484" max="9484" width="17.42578125" style="811" customWidth="1"/>
    <col min="9485" max="9485" width="23" style="811" customWidth="1"/>
    <col min="9486" max="9486" width="11.140625" style="811" customWidth="1"/>
    <col min="9487" max="9487" width="20.42578125" style="811" customWidth="1"/>
    <col min="9488" max="9488" width="28.85546875" style="811" customWidth="1"/>
    <col min="9489" max="9489" width="11.42578125" style="811"/>
    <col min="9490" max="9490" width="33.85546875" style="811" customWidth="1"/>
    <col min="9491" max="9491" width="12.5703125" style="811" customWidth="1"/>
    <col min="9492" max="9492" width="47.5703125" style="811" customWidth="1"/>
    <col min="9493" max="9493" width="50.7109375" style="811" customWidth="1"/>
    <col min="9494" max="9494" width="85.140625" style="811" customWidth="1"/>
    <col min="9495" max="9495" width="88.28515625" style="811" customWidth="1"/>
    <col min="9496" max="9496" width="38.5703125" style="811" customWidth="1"/>
    <col min="9497" max="9497" width="41.5703125" style="811" customWidth="1"/>
    <col min="9498" max="9498" width="60.5703125" style="811" customWidth="1"/>
    <col min="9499" max="9499" width="63.7109375" style="811" customWidth="1"/>
    <col min="9500" max="9500" width="71.42578125" style="811" customWidth="1"/>
    <col min="9501" max="9501" width="74.5703125" style="811" customWidth="1"/>
    <col min="9502" max="9502" width="94.28515625" style="811" customWidth="1"/>
    <col min="9503" max="9503" width="97.42578125" style="811" customWidth="1"/>
    <col min="9504" max="9504" width="34" style="811" customWidth="1"/>
    <col min="9505" max="9505" width="37.140625" style="811" customWidth="1"/>
    <col min="9506" max="9506" width="62.140625" style="811" customWidth="1"/>
    <col min="9507" max="9507" width="65.28515625" style="811" customWidth="1"/>
    <col min="9508" max="9508" width="76.7109375" style="811" customWidth="1"/>
    <col min="9509" max="9509" width="79.85546875" style="811" customWidth="1"/>
    <col min="9510" max="9510" width="42" style="811" customWidth="1"/>
    <col min="9511" max="9511" width="45.140625" style="811" customWidth="1"/>
    <col min="9512" max="9512" width="51.28515625" style="811" customWidth="1"/>
    <col min="9513" max="9513" width="54.42578125" style="811" customWidth="1"/>
    <col min="9514" max="9514" width="32.28515625" style="811" bestFit="1" customWidth="1"/>
    <col min="9515" max="9515" width="35.42578125" style="811" bestFit="1" customWidth="1"/>
    <col min="9516" max="9516" width="47.85546875" style="811" bestFit="1" customWidth="1"/>
    <col min="9517" max="9517" width="51" style="811" bestFit="1" customWidth="1"/>
    <col min="9518" max="9518" width="41.140625" style="811" bestFit="1" customWidth="1"/>
    <col min="9519" max="9519" width="44.28515625" style="811" bestFit="1" customWidth="1"/>
    <col min="9520" max="9520" width="95.140625" style="811" bestFit="1" customWidth="1"/>
    <col min="9521" max="9521" width="98.140625" style="811" bestFit="1" customWidth="1"/>
    <col min="9522" max="9522" width="48.28515625" style="811" bestFit="1" customWidth="1"/>
    <col min="9523" max="9523" width="51.42578125" style="811" bestFit="1" customWidth="1"/>
    <col min="9524" max="9524" width="56.28515625" style="811" bestFit="1" customWidth="1"/>
    <col min="9525" max="9525" width="59.42578125" style="811" bestFit="1" customWidth="1"/>
    <col min="9526" max="9526" width="136.5703125" style="811" bestFit="1" customWidth="1"/>
    <col min="9527" max="9527" width="139.7109375" style="811" bestFit="1" customWidth="1"/>
    <col min="9528" max="9528" width="33.42578125" style="811" bestFit="1" customWidth="1"/>
    <col min="9529" max="9529" width="36.42578125" style="811" bestFit="1" customWidth="1"/>
    <col min="9530" max="9530" width="58.85546875" style="811" bestFit="1" customWidth="1"/>
    <col min="9531" max="9531" width="62" style="811" bestFit="1" customWidth="1"/>
    <col min="9532" max="9532" width="40.5703125" style="811" bestFit="1" customWidth="1"/>
    <col min="9533" max="9533" width="43.7109375" style="811" bestFit="1" customWidth="1"/>
    <col min="9534" max="9534" width="55.5703125" style="811" bestFit="1" customWidth="1"/>
    <col min="9535" max="9535" width="58.7109375" style="811" bestFit="1" customWidth="1"/>
    <col min="9536" max="9536" width="37.7109375" style="811" bestFit="1" customWidth="1"/>
    <col min="9537" max="9537" width="40.85546875" style="811" bestFit="1" customWidth="1"/>
    <col min="9538" max="9538" width="52.140625" style="811" bestFit="1" customWidth="1"/>
    <col min="9539" max="9539" width="55.28515625" style="811" bestFit="1" customWidth="1"/>
    <col min="9540" max="9540" width="47.28515625" style="811" bestFit="1" customWidth="1"/>
    <col min="9541" max="9541" width="50.42578125" style="811" bestFit="1" customWidth="1"/>
    <col min="9542" max="9542" width="12.5703125" style="811" bestFit="1" customWidth="1"/>
    <col min="9543" max="9728" width="11.42578125" style="811"/>
    <col min="9729" max="9729" width="4.5703125" style="811" customWidth="1"/>
    <col min="9730" max="9730" width="11.5703125" style="811" bestFit="1" customWidth="1"/>
    <col min="9731" max="9733" width="11.5703125" style="811" customWidth="1"/>
    <col min="9734" max="9734" width="45.28515625" style="811" customWidth="1"/>
    <col min="9735" max="9735" width="15.85546875" style="811" customWidth="1"/>
    <col min="9736" max="9736" width="11.85546875" style="811" customWidth="1"/>
    <col min="9737" max="9737" width="17.42578125" style="811" customWidth="1"/>
    <col min="9738" max="9738" width="18" style="811" customWidth="1"/>
    <col min="9739" max="9739" width="14.85546875" style="811" customWidth="1"/>
    <col min="9740" max="9740" width="17.42578125" style="811" customWidth="1"/>
    <col min="9741" max="9741" width="23" style="811" customWidth="1"/>
    <col min="9742" max="9742" width="11.140625" style="811" customWidth="1"/>
    <col min="9743" max="9743" width="20.42578125" style="811" customWidth="1"/>
    <col min="9744" max="9744" width="28.85546875" style="811" customWidth="1"/>
    <col min="9745" max="9745" width="11.42578125" style="811"/>
    <col min="9746" max="9746" width="33.85546875" style="811" customWidth="1"/>
    <col min="9747" max="9747" width="12.5703125" style="811" customWidth="1"/>
    <col min="9748" max="9748" width="47.5703125" style="811" customWidth="1"/>
    <col min="9749" max="9749" width="50.7109375" style="811" customWidth="1"/>
    <col min="9750" max="9750" width="85.140625" style="811" customWidth="1"/>
    <col min="9751" max="9751" width="88.28515625" style="811" customWidth="1"/>
    <col min="9752" max="9752" width="38.5703125" style="811" customWidth="1"/>
    <col min="9753" max="9753" width="41.5703125" style="811" customWidth="1"/>
    <col min="9754" max="9754" width="60.5703125" style="811" customWidth="1"/>
    <col min="9755" max="9755" width="63.7109375" style="811" customWidth="1"/>
    <col min="9756" max="9756" width="71.42578125" style="811" customWidth="1"/>
    <col min="9757" max="9757" width="74.5703125" style="811" customWidth="1"/>
    <col min="9758" max="9758" width="94.28515625" style="811" customWidth="1"/>
    <col min="9759" max="9759" width="97.42578125" style="811" customWidth="1"/>
    <col min="9760" max="9760" width="34" style="811" customWidth="1"/>
    <col min="9761" max="9761" width="37.140625" style="811" customWidth="1"/>
    <col min="9762" max="9762" width="62.140625" style="811" customWidth="1"/>
    <col min="9763" max="9763" width="65.28515625" style="811" customWidth="1"/>
    <col min="9764" max="9764" width="76.7109375" style="811" customWidth="1"/>
    <col min="9765" max="9765" width="79.85546875" style="811" customWidth="1"/>
    <col min="9766" max="9766" width="42" style="811" customWidth="1"/>
    <col min="9767" max="9767" width="45.140625" style="811" customWidth="1"/>
    <col min="9768" max="9768" width="51.28515625" style="811" customWidth="1"/>
    <col min="9769" max="9769" width="54.42578125" style="811" customWidth="1"/>
    <col min="9770" max="9770" width="32.28515625" style="811" bestFit="1" customWidth="1"/>
    <col min="9771" max="9771" width="35.42578125" style="811" bestFit="1" customWidth="1"/>
    <col min="9772" max="9772" width="47.85546875" style="811" bestFit="1" customWidth="1"/>
    <col min="9773" max="9773" width="51" style="811" bestFit="1" customWidth="1"/>
    <col min="9774" max="9774" width="41.140625" style="811" bestFit="1" customWidth="1"/>
    <col min="9775" max="9775" width="44.28515625" style="811" bestFit="1" customWidth="1"/>
    <col min="9776" max="9776" width="95.140625" style="811" bestFit="1" customWidth="1"/>
    <col min="9777" max="9777" width="98.140625" style="811" bestFit="1" customWidth="1"/>
    <col min="9778" max="9778" width="48.28515625" style="811" bestFit="1" customWidth="1"/>
    <col min="9779" max="9779" width="51.42578125" style="811" bestFit="1" customWidth="1"/>
    <col min="9780" max="9780" width="56.28515625" style="811" bestFit="1" customWidth="1"/>
    <col min="9781" max="9781" width="59.42578125" style="811" bestFit="1" customWidth="1"/>
    <col min="9782" max="9782" width="136.5703125" style="811" bestFit="1" customWidth="1"/>
    <col min="9783" max="9783" width="139.7109375" style="811" bestFit="1" customWidth="1"/>
    <col min="9784" max="9784" width="33.42578125" style="811" bestFit="1" customWidth="1"/>
    <col min="9785" max="9785" width="36.42578125" style="811" bestFit="1" customWidth="1"/>
    <col min="9786" max="9786" width="58.85546875" style="811" bestFit="1" customWidth="1"/>
    <col min="9787" max="9787" width="62" style="811" bestFit="1" customWidth="1"/>
    <col min="9788" max="9788" width="40.5703125" style="811" bestFit="1" customWidth="1"/>
    <col min="9789" max="9789" width="43.7109375" style="811" bestFit="1" customWidth="1"/>
    <col min="9790" max="9790" width="55.5703125" style="811" bestFit="1" customWidth="1"/>
    <col min="9791" max="9791" width="58.7109375" style="811" bestFit="1" customWidth="1"/>
    <col min="9792" max="9792" width="37.7109375" style="811" bestFit="1" customWidth="1"/>
    <col min="9793" max="9793" width="40.85546875" style="811" bestFit="1" customWidth="1"/>
    <col min="9794" max="9794" width="52.140625" style="811" bestFit="1" customWidth="1"/>
    <col min="9795" max="9795" width="55.28515625" style="811" bestFit="1" customWidth="1"/>
    <col min="9796" max="9796" width="47.28515625" style="811" bestFit="1" customWidth="1"/>
    <col min="9797" max="9797" width="50.42578125" style="811" bestFit="1" customWidth="1"/>
    <col min="9798" max="9798" width="12.5703125" style="811" bestFit="1" customWidth="1"/>
    <col min="9799" max="9984" width="11.42578125" style="811"/>
    <col min="9985" max="9985" width="4.5703125" style="811" customWidth="1"/>
    <col min="9986" max="9986" width="11.5703125" style="811" bestFit="1" customWidth="1"/>
    <col min="9987" max="9989" width="11.5703125" style="811" customWidth="1"/>
    <col min="9990" max="9990" width="45.28515625" style="811" customWidth="1"/>
    <col min="9991" max="9991" width="15.85546875" style="811" customWidth="1"/>
    <col min="9992" max="9992" width="11.85546875" style="811" customWidth="1"/>
    <col min="9993" max="9993" width="17.42578125" style="811" customWidth="1"/>
    <col min="9994" max="9994" width="18" style="811" customWidth="1"/>
    <col min="9995" max="9995" width="14.85546875" style="811" customWidth="1"/>
    <col min="9996" max="9996" width="17.42578125" style="811" customWidth="1"/>
    <col min="9997" max="9997" width="23" style="811" customWidth="1"/>
    <col min="9998" max="9998" width="11.140625" style="811" customWidth="1"/>
    <col min="9999" max="9999" width="20.42578125" style="811" customWidth="1"/>
    <col min="10000" max="10000" width="28.85546875" style="811" customWidth="1"/>
    <col min="10001" max="10001" width="11.42578125" style="811"/>
    <col min="10002" max="10002" width="33.85546875" style="811" customWidth="1"/>
    <col min="10003" max="10003" width="12.5703125" style="811" customWidth="1"/>
    <col min="10004" max="10004" width="47.5703125" style="811" customWidth="1"/>
    <col min="10005" max="10005" width="50.7109375" style="811" customWidth="1"/>
    <col min="10006" max="10006" width="85.140625" style="811" customWidth="1"/>
    <col min="10007" max="10007" width="88.28515625" style="811" customWidth="1"/>
    <col min="10008" max="10008" width="38.5703125" style="811" customWidth="1"/>
    <col min="10009" max="10009" width="41.5703125" style="811" customWidth="1"/>
    <col min="10010" max="10010" width="60.5703125" style="811" customWidth="1"/>
    <col min="10011" max="10011" width="63.7109375" style="811" customWidth="1"/>
    <col min="10012" max="10012" width="71.42578125" style="811" customWidth="1"/>
    <col min="10013" max="10013" width="74.5703125" style="811" customWidth="1"/>
    <col min="10014" max="10014" width="94.28515625" style="811" customWidth="1"/>
    <col min="10015" max="10015" width="97.42578125" style="811" customWidth="1"/>
    <col min="10016" max="10016" width="34" style="811" customWidth="1"/>
    <col min="10017" max="10017" width="37.140625" style="811" customWidth="1"/>
    <col min="10018" max="10018" width="62.140625" style="811" customWidth="1"/>
    <col min="10019" max="10019" width="65.28515625" style="811" customWidth="1"/>
    <col min="10020" max="10020" width="76.7109375" style="811" customWidth="1"/>
    <col min="10021" max="10021" width="79.85546875" style="811" customWidth="1"/>
    <col min="10022" max="10022" width="42" style="811" customWidth="1"/>
    <col min="10023" max="10023" width="45.140625" style="811" customWidth="1"/>
    <col min="10024" max="10024" width="51.28515625" style="811" customWidth="1"/>
    <col min="10025" max="10025" width="54.42578125" style="811" customWidth="1"/>
    <col min="10026" max="10026" width="32.28515625" style="811" bestFit="1" customWidth="1"/>
    <col min="10027" max="10027" width="35.42578125" style="811" bestFit="1" customWidth="1"/>
    <col min="10028" max="10028" width="47.85546875" style="811" bestFit="1" customWidth="1"/>
    <col min="10029" max="10029" width="51" style="811" bestFit="1" customWidth="1"/>
    <col min="10030" max="10030" width="41.140625" style="811" bestFit="1" customWidth="1"/>
    <col min="10031" max="10031" width="44.28515625" style="811" bestFit="1" customWidth="1"/>
    <col min="10032" max="10032" width="95.140625" style="811" bestFit="1" customWidth="1"/>
    <col min="10033" max="10033" width="98.140625" style="811" bestFit="1" customWidth="1"/>
    <col min="10034" max="10034" width="48.28515625" style="811" bestFit="1" customWidth="1"/>
    <col min="10035" max="10035" width="51.42578125" style="811" bestFit="1" customWidth="1"/>
    <col min="10036" max="10036" width="56.28515625" style="811" bestFit="1" customWidth="1"/>
    <col min="10037" max="10037" width="59.42578125" style="811" bestFit="1" customWidth="1"/>
    <col min="10038" max="10038" width="136.5703125" style="811" bestFit="1" customWidth="1"/>
    <col min="10039" max="10039" width="139.7109375" style="811" bestFit="1" customWidth="1"/>
    <col min="10040" max="10040" width="33.42578125" style="811" bestFit="1" customWidth="1"/>
    <col min="10041" max="10041" width="36.42578125" style="811" bestFit="1" customWidth="1"/>
    <col min="10042" max="10042" width="58.85546875" style="811" bestFit="1" customWidth="1"/>
    <col min="10043" max="10043" width="62" style="811" bestFit="1" customWidth="1"/>
    <col min="10044" max="10044" width="40.5703125" style="811" bestFit="1" customWidth="1"/>
    <col min="10045" max="10045" width="43.7109375" style="811" bestFit="1" customWidth="1"/>
    <col min="10046" max="10046" width="55.5703125" style="811" bestFit="1" customWidth="1"/>
    <col min="10047" max="10047" width="58.7109375" style="811" bestFit="1" customWidth="1"/>
    <col min="10048" max="10048" width="37.7109375" style="811" bestFit="1" customWidth="1"/>
    <col min="10049" max="10049" width="40.85546875" style="811" bestFit="1" customWidth="1"/>
    <col min="10050" max="10050" width="52.140625" style="811" bestFit="1" customWidth="1"/>
    <col min="10051" max="10051" width="55.28515625" style="811" bestFit="1" customWidth="1"/>
    <col min="10052" max="10052" width="47.28515625" style="811" bestFit="1" customWidth="1"/>
    <col min="10053" max="10053" width="50.42578125" style="811" bestFit="1" customWidth="1"/>
    <col min="10054" max="10054" width="12.5703125" style="811" bestFit="1" customWidth="1"/>
    <col min="10055" max="10240" width="11.42578125" style="811"/>
    <col min="10241" max="10241" width="4.5703125" style="811" customWidth="1"/>
    <col min="10242" max="10242" width="11.5703125" style="811" bestFit="1" customWidth="1"/>
    <col min="10243" max="10245" width="11.5703125" style="811" customWidth="1"/>
    <col min="10246" max="10246" width="45.28515625" style="811" customWidth="1"/>
    <col min="10247" max="10247" width="15.85546875" style="811" customWidth="1"/>
    <col min="10248" max="10248" width="11.85546875" style="811" customWidth="1"/>
    <col min="10249" max="10249" width="17.42578125" style="811" customWidth="1"/>
    <col min="10250" max="10250" width="18" style="811" customWidth="1"/>
    <col min="10251" max="10251" width="14.85546875" style="811" customWidth="1"/>
    <col min="10252" max="10252" width="17.42578125" style="811" customWidth="1"/>
    <col min="10253" max="10253" width="23" style="811" customWidth="1"/>
    <col min="10254" max="10254" width="11.140625" style="811" customWidth="1"/>
    <col min="10255" max="10255" width="20.42578125" style="811" customWidth="1"/>
    <col min="10256" max="10256" width="28.85546875" style="811" customWidth="1"/>
    <col min="10257" max="10257" width="11.42578125" style="811"/>
    <col min="10258" max="10258" width="33.85546875" style="811" customWidth="1"/>
    <col min="10259" max="10259" width="12.5703125" style="811" customWidth="1"/>
    <col min="10260" max="10260" width="47.5703125" style="811" customWidth="1"/>
    <col min="10261" max="10261" width="50.7109375" style="811" customWidth="1"/>
    <col min="10262" max="10262" width="85.140625" style="811" customWidth="1"/>
    <col min="10263" max="10263" width="88.28515625" style="811" customWidth="1"/>
    <col min="10264" max="10264" width="38.5703125" style="811" customWidth="1"/>
    <col min="10265" max="10265" width="41.5703125" style="811" customWidth="1"/>
    <col min="10266" max="10266" width="60.5703125" style="811" customWidth="1"/>
    <col min="10267" max="10267" width="63.7109375" style="811" customWidth="1"/>
    <col min="10268" max="10268" width="71.42578125" style="811" customWidth="1"/>
    <col min="10269" max="10269" width="74.5703125" style="811" customWidth="1"/>
    <col min="10270" max="10270" width="94.28515625" style="811" customWidth="1"/>
    <col min="10271" max="10271" width="97.42578125" style="811" customWidth="1"/>
    <col min="10272" max="10272" width="34" style="811" customWidth="1"/>
    <col min="10273" max="10273" width="37.140625" style="811" customWidth="1"/>
    <col min="10274" max="10274" width="62.140625" style="811" customWidth="1"/>
    <col min="10275" max="10275" width="65.28515625" style="811" customWidth="1"/>
    <col min="10276" max="10276" width="76.7109375" style="811" customWidth="1"/>
    <col min="10277" max="10277" width="79.85546875" style="811" customWidth="1"/>
    <col min="10278" max="10278" width="42" style="811" customWidth="1"/>
    <col min="10279" max="10279" width="45.140625" style="811" customWidth="1"/>
    <col min="10280" max="10280" width="51.28515625" style="811" customWidth="1"/>
    <col min="10281" max="10281" width="54.42578125" style="811" customWidth="1"/>
    <col min="10282" max="10282" width="32.28515625" style="811" bestFit="1" customWidth="1"/>
    <col min="10283" max="10283" width="35.42578125" style="811" bestFit="1" customWidth="1"/>
    <col min="10284" max="10284" width="47.85546875" style="811" bestFit="1" customWidth="1"/>
    <col min="10285" max="10285" width="51" style="811" bestFit="1" customWidth="1"/>
    <col min="10286" max="10286" width="41.140625" style="811" bestFit="1" customWidth="1"/>
    <col min="10287" max="10287" width="44.28515625" style="811" bestFit="1" customWidth="1"/>
    <col min="10288" max="10288" width="95.140625" style="811" bestFit="1" customWidth="1"/>
    <col min="10289" max="10289" width="98.140625" style="811" bestFit="1" customWidth="1"/>
    <col min="10290" max="10290" width="48.28515625" style="811" bestFit="1" customWidth="1"/>
    <col min="10291" max="10291" width="51.42578125" style="811" bestFit="1" customWidth="1"/>
    <col min="10292" max="10292" width="56.28515625" style="811" bestFit="1" customWidth="1"/>
    <col min="10293" max="10293" width="59.42578125" style="811" bestFit="1" customWidth="1"/>
    <col min="10294" max="10294" width="136.5703125" style="811" bestFit="1" customWidth="1"/>
    <col min="10295" max="10295" width="139.7109375" style="811" bestFit="1" customWidth="1"/>
    <col min="10296" max="10296" width="33.42578125" style="811" bestFit="1" customWidth="1"/>
    <col min="10297" max="10297" width="36.42578125" style="811" bestFit="1" customWidth="1"/>
    <col min="10298" max="10298" width="58.85546875" style="811" bestFit="1" customWidth="1"/>
    <col min="10299" max="10299" width="62" style="811" bestFit="1" customWidth="1"/>
    <col min="10300" max="10300" width="40.5703125" style="811" bestFit="1" customWidth="1"/>
    <col min="10301" max="10301" width="43.7109375" style="811" bestFit="1" customWidth="1"/>
    <col min="10302" max="10302" width="55.5703125" style="811" bestFit="1" customWidth="1"/>
    <col min="10303" max="10303" width="58.7109375" style="811" bestFit="1" customWidth="1"/>
    <col min="10304" max="10304" width="37.7109375" style="811" bestFit="1" customWidth="1"/>
    <col min="10305" max="10305" width="40.85546875" style="811" bestFit="1" customWidth="1"/>
    <col min="10306" max="10306" width="52.140625" style="811" bestFit="1" customWidth="1"/>
    <col min="10307" max="10307" width="55.28515625" style="811" bestFit="1" customWidth="1"/>
    <col min="10308" max="10308" width="47.28515625" style="811" bestFit="1" customWidth="1"/>
    <col min="10309" max="10309" width="50.42578125" style="811" bestFit="1" customWidth="1"/>
    <col min="10310" max="10310" width="12.5703125" style="811" bestFit="1" customWidth="1"/>
    <col min="10311" max="10496" width="11.42578125" style="811"/>
    <col min="10497" max="10497" width="4.5703125" style="811" customWidth="1"/>
    <col min="10498" max="10498" width="11.5703125" style="811" bestFit="1" customWidth="1"/>
    <col min="10499" max="10501" width="11.5703125" style="811" customWidth="1"/>
    <col min="10502" max="10502" width="45.28515625" style="811" customWidth="1"/>
    <col min="10503" max="10503" width="15.85546875" style="811" customWidth="1"/>
    <col min="10504" max="10504" width="11.85546875" style="811" customWidth="1"/>
    <col min="10505" max="10505" width="17.42578125" style="811" customWidth="1"/>
    <col min="10506" max="10506" width="18" style="811" customWidth="1"/>
    <col min="10507" max="10507" width="14.85546875" style="811" customWidth="1"/>
    <col min="10508" max="10508" width="17.42578125" style="811" customWidth="1"/>
    <col min="10509" max="10509" width="23" style="811" customWidth="1"/>
    <col min="10510" max="10510" width="11.140625" style="811" customWidth="1"/>
    <col min="10511" max="10511" width="20.42578125" style="811" customWidth="1"/>
    <col min="10512" max="10512" width="28.85546875" style="811" customWidth="1"/>
    <col min="10513" max="10513" width="11.42578125" style="811"/>
    <col min="10514" max="10514" width="33.85546875" style="811" customWidth="1"/>
    <col min="10515" max="10515" width="12.5703125" style="811" customWidth="1"/>
    <col min="10516" max="10516" width="47.5703125" style="811" customWidth="1"/>
    <col min="10517" max="10517" width="50.7109375" style="811" customWidth="1"/>
    <col min="10518" max="10518" width="85.140625" style="811" customWidth="1"/>
    <col min="10519" max="10519" width="88.28515625" style="811" customWidth="1"/>
    <col min="10520" max="10520" width="38.5703125" style="811" customWidth="1"/>
    <col min="10521" max="10521" width="41.5703125" style="811" customWidth="1"/>
    <col min="10522" max="10522" width="60.5703125" style="811" customWidth="1"/>
    <col min="10523" max="10523" width="63.7109375" style="811" customWidth="1"/>
    <col min="10524" max="10524" width="71.42578125" style="811" customWidth="1"/>
    <col min="10525" max="10525" width="74.5703125" style="811" customWidth="1"/>
    <col min="10526" max="10526" width="94.28515625" style="811" customWidth="1"/>
    <col min="10527" max="10527" width="97.42578125" style="811" customWidth="1"/>
    <col min="10528" max="10528" width="34" style="811" customWidth="1"/>
    <col min="10529" max="10529" width="37.140625" style="811" customWidth="1"/>
    <col min="10530" max="10530" width="62.140625" style="811" customWidth="1"/>
    <col min="10531" max="10531" width="65.28515625" style="811" customWidth="1"/>
    <col min="10532" max="10532" width="76.7109375" style="811" customWidth="1"/>
    <col min="10533" max="10533" width="79.85546875" style="811" customWidth="1"/>
    <col min="10534" max="10534" width="42" style="811" customWidth="1"/>
    <col min="10535" max="10535" width="45.140625" style="811" customWidth="1"/>
    <col min="10536" max="10536" width="51.28515625" style="811" customWidth="1"/>
    <col min="10537" max="10537" width="54.42578125" style="811" customWidth="1"/>
    <col min="10538" max="10538" width="32.28515625" style="811" bestFit="1" customWidth="1"/>
    <col min="10539" max="10539" width="35.42578125" style="811" bestFit="1" customWidth="1"/>
    <col min="10540" max="10540" width="47.85546875" style="811" bestFit="1" customWidth="1"/>
    <col min="10541" max="10541" width="51" style="811" bestFit="1" customWidth="1"/>
    <col min="10542" max="10542" width="41.140625" style="811" bestFit="1" customWidth="1"/>
    <col min="10543" max="10543" width="44.28515625" style="811" bestFit="1" customWidth="1"/>
    <col min="10544" max="10544" width="95.140625" style="811" bestFit="1" customWidth="1"/>
    <col min="10545" max="10545" width="98.140625" style="811" bestFit="1" customWidth="1"/>
    <col min="10546" max="10546" width="48.28515625" style="811" bestFit="1" customWidth="1"/>
    <col min="10547" max="10547" width="51.42578125" style="811" bestFit="1" customWidth="1"/>
    <col min="10548" max="10548" width="56.28515625" style="811" bestFit="1" customWidth="1"/>
    <col min="10549" max="10549" width="59.42578125" style="811" bestFit="1" customWidth="1"/>
    <col min="10550" max="10550" width="136.5703125" style="811" bestFit="1" customWidth="1"/>
    <col min="10551" max="10551" width="139.7109375" style="811" bestFit="1" customWidth="1"/>
    <col min="10552" max="10552" width="33.42578125" style="811" bestFit="1" customWidth="1"/>
    <col min="10553" max="10553" width="36.42578125" style="811" bestFit="1" customWidth="1"/>
    <col min="10554" max="10554" width="58.85546875" style="811" bestFit="1" customWidth="1"/>
    <col min="10555" max="10555" width="62" style="811" bestFit="1" customWidth="1"/>
    <col min="10556" max="10556" width="40.5703125" style="811" bestFit="1" customWidth="1"/>
    <col min="10557" max="10557" width="43.7109375" style="811" bestFit="1" customWidth="1"/>
    <col min="10558" max="10558" width="55.5703125" style="811" bestFit="1" customWidth="1"/>
    <col min="10559" max="10559" width="58.7109375" style="811" bestFit="1" customWidth="1"/>
    <col min="10560" max="10560" width="37.7109375" style="811" bestFit="1" customWidth="1"/>
    <col min="10561" max="10561" width="40.85546875" style="811" bestFit="1" customWidth="1"/>
    <col min="10562" max="10562" width="52.140625" style="811" bestFit="1" customWidth="1"/>
    <col min="10563" max="10563" width="55.28515625" style="811" bestFit="1" customWidth="1"/>
    <col min="10564" max="10564" width="47.28515625" style="811" bestFit="1" customWidth="1"/>
    <col min="10565" max="10565" width="50.42578125" style="811" bestFit="1" customWidth="1"/>
    <col min="10566" max="10566" width="12.5703125" style="811" bestFit="1" customWidth="1"/>
    <col min="10567" max="10752" width="11.42578125" style="811"/>
    <col min="10753" max="10753" width="4.5703125" style="811" customWidth="1"/>
    <col min="10754" max="10754" width="11.5703125" style="811" bestFit="1" customWidth="1"/>
    <col min="10755" max="10757" width="11.5703125" style="811" customWidth="1"/>
    <col min="10758" max="10758" width="45.28515625" style="811" customWidth="1"/>
    <col min="10759" max="10759" width="15.85546875" style="811" customWidth="1"/>
    <col min="10760" max="10760" width="11.85546875" style="811" customWidth="1"/>
    <col min="10761" max="10761" width="17.42578125" style="811" customWidth="1"/>
    <col min="10762" max="10762" width="18" style="811" customWidth="1"/>
    <col min="10763" max="10763" width="14.85546875" style="811" customWidth="1"/>
    <col min="10764" max="10764" width="17.42578125" style="811" customWidth="1"/>
    <col min="10765" max="10765" width="23" style="811" customWidth="1"/>
    <col min="10766" max="10766" width="11.140625" style="811" customWidth="1"/>
    <col min="10767" max="10767" width="20.42578125" style="811" customWidth="1"/>
    <col min="10768" max="10768" width="28.85546875" style="811" customWidth="1"/>
    <col min="10769" max="10769" width="11.42578125" style="811"/>
    <col min="10770" max="10770" width="33.85546875" style="811" customWidth="1"/>
    <col min="10771" max="10771" width="12.5703125" style="811" customWidth="1"/>
    <col min="10772" max="10772" width="47.5703125" style="811" customWidth="1"/>
    <col min="10773" max="10773" width="50.7109375" style="811" customWidth="1"/>
    <col min="10774" max="10774" width="85.140625" style="811" customWidth="1"/>
    <col min="10775" max="10775" width="88.28515625" style="811" customWidth="1"/>
    <col min="10776" max="10776" width="38.5703125" style="811" customWidth="1"/>
    <col min="10777" max="10777" width="41.5703125" style="811" customWidth="1"/>
    <col min="10778" max="10778" width="60.5703125" style="811" customWidth="1"/>
    <col min="10779" max="10779" width="63.7109375" style="811" customWidth="1"/>
    <col min="10780" max="10780" width="71.42578125" style="811" customWidth="1"/>
    <col min="10781" max="10781" width="74.5703125" style="811" customWidth="1"/>
    <col min="10782" max="10782" width="94.28515625" style="811" customWidth="1"/>
    <col min="10783" max="10783" width="97.42578125" style="811" customWidth="1"/>
    <col min="10784" max="10784" width="34" style="811" customWidth="1"/>
    <col min="10785" max="10785" width="37.140625" style="811" customWidth="1"/>
    <col min="10786" max="10786" width="62.140625" style="811" customWidth="1"/>
    <col min="10787" max="10787" width="65.28515625" style="811" customWidth="1"/>
    <col min="10788" max="10788" width="76.7109375" style="811" customWidth="1"/>
    <col min="10789" max="10789" width="79.85546875" style="811" customWidth="1"/>
    <col min="10790" max="10790" width="42" style="811" customWidth="1"/>
    <col min="10791" max="10791" width="45.140625" style="811" customWidth="1"/>
    <col min="10792" max="10792" width="51.28515625" style="811" customWidth="1"/>
    <col min="10793" max="10793" width="54.42578125" style="811" customWidth="1"/>
    <col min="10794" max="10794" width="32.28515625" style="811" bestFit="1" customWidth="1"/>
    <col min="10795" max="10795" width="35.42578125" style="811" bestFit="1" customWidth="1"/>
    <col min="10796" max="10796" width="47.85546875" style="811" bestFit="1" customWidth="1"/>
    <col min="10797" max="10797" width="51" style="811" bestFit="1" customWidth="1"/>
    <col min="10798" max="10798" width="41.140625" style="811" bestFit="1" customWidth="1"/>
    <col min="10799" max="10799" width="44.28515625" style="811" bestFit="1" customWidth="1"/>
    <col min="10800" max="10800" width="95.140625" style="811" bestFit="1" customWidth="1"/>
    <col min="10801" max="10801" width="98.140625" style="811" bestFit="1" customWidth="1"/>
    <col min="10802" max="10802" width="48.28515625" style="811" bestFit="1" customWidth="1"/>
    <col min="10803" max="10803" width="51.42578125" style="811" bestFit="1" customWidth="1"/>
    <col min="10804" max="10804" width="56.28515625" style="811" bestFit="1" customWidth="1"/>
    <col min="10805" max="10805" width="59.42578125" style="811" bestFit="1" customWidth="1"/>
    <col min="10806" max="10806" width="136.5703125" style="811" bestFit="1" customWidth="1"/>
    <col min="10807" max="10807" width="139.7109375" style="811" bestFit="1" customWidth="1"/>
    <col min="10808" max="10808" width="33.42578125" style="811" bestFit="1" customWidth="1"/>
    <col min="10809" max="10809" width="36.42578125" style="811" bestFit="1" customWidth="1"/>
    <col min="10810" max="10810" width="58.85546875" style="811" bestFit="1" customWidth="1"/>
    <col min="10811" max="10811" width="62" style="811" bestFit="1" customWidth="1"/>
    <col min="10812" max="10812" width="40.5703125" style="811" bestFit="1" customWidth="1"/>
    <col min="10813" max="10813" width="43.7109375" style="811" bestFit="1" customWidth="1"/>
    <col min="10814" max="10814" width="55.5703125" style="811" bestFit="1" customWidth="1"/>
    <col min="10815" max="10815" width="58.7109375" style="811" bestFit="1" customWidth="1"/>
    <col min="10816" max="10816" width="37.7109375" style="811" bestFit="1" customWidth="1"/>
    <col min="10817" max="10817" width="40.85546875" style="811" bestFit="1" customWidth="1"/>
    <col min="10818" max="10818" width="52.140625" style="811" bestFit="1" customWidth="1"/>
    <col min="10819" max="10819" width="55.28515625" style="811" bestFit="1" customWidth="1"/>
    <col min="10820" max="10820" width="47.28515625" style="811" bestFit="1" customWidth="1"/>
    <col min="10821" max="10821" width="50.42578125" style="811" bestFit="1" customWidth="1"/>
    <col min="10822" max="10822" width="12.5703125" style="811" bestFit="1" customWidth="1"/>
    <col min="10823" max="11008" width="11.42578125" style="811"/>
    <col min="11009" max="11009" width="4.5703125" style="811" customWidth="1"/>
    <col min="11010" max="11010" width="11.5703125" style="811" bestFit="1" customWidth="1"/>
    <col min="11011" max="11013" width="11.5703125" style="811" customWidth="1"/>
    <col min="11014" max="11014" width="45.28515625" style="811" customWidth="1"/>
    <col min="11015" max="11015" width="15.85546875" style="811" customWidth="1"/>
    <col min="11016" max="11016" width="11.85546875" style="811" customWidth="1"/>
    <col min="11017" max="11017" width="17.42578125" style="811" customWidth="1"/>
    <col min="11018" max="11018" width="18" style="811" customWidth="1"/>
    <col min="11019" max="11019" width="14.85546875" style="811" customWidth="1"/>
    <col min="11020" max="11020" width="17.42578125" style="811" customWidth="1"/>
    <col min="11021" max="11021" width="23" style="811" customWidth="1"/>
    <col min="11022" max="11022" width="11.140625" style="811" customWidth="1"/>
    <col min="11023" max="11023" width="20.42578125" style="811" customWidth="1"/>
    <col min="11024" max="11024" width="28.85546875" style="811" customWidth="1"/>
    <col min="11025" max="11025" width="11.42578125" style="811"/>
    <col min="11026" max="11026" width="33.85546875" style="811" customWidth="1"/>
    <col min="11027" max="11027" width="12.5703125" style="811" customWidth="1"/>
    <col min="11028" max="11028" width="47.5703125" style="811" customWidth="1"/>
    <col min="11029" max="11029" width="50.7109375" style="811" customWidth="1"/>
    <col min="11030" max="11030" width="85.140625" style="811" customWidth="1"/>
    <col min="11031" max="11031" width="88.28515625" style="811" customWidth="1"/>
    <col min="11032" max="11032" width="38.5703125" style="811" customWidth="1"/>
    <col min="11033" max="11033" width="41.5703125" style="811" customWidth="1"/>
    <col min="11034" max="11034" width="60.5703125" style="811" customWidth="1"/>
    <col min="11035" max="11035" width="63.7109375" style="811" customWidth="1"/>
    <col min="11036" max="11036" width="71.42578125" style="811" customWidth="1"/>
    <col min="11037" max="11037" width="74.5703125" style="811" customWidth="1"/>
    <col min="11038" max="11038" width="94.28515625" style="811" customWidth="1"/>
    <col min="11039" max="11039" width="97.42578125" style="811" customWidth="1"/>
    <col min="11040" max="11040" width="34" style="811" customWidth="1"/>
    <col min="11041" max="11041" width="37.140625" style="811" customWidth="1"/>
    <col min="11042" max="11042" width="62.140625" style="811" customWidth="1"/>
    <col min="11043" max="11043" width="65.28515625" style="811" customWidth="1"/>
    <col min="11044" max="11044" width="76.7109375" style="811" customWidth="1"/>
    <col min="11045" max="11045" width="79.85546875" style="811" customWidth="1"/>
    <col min="11046" max="11046" width="42" style="811" customWidth="1"/>
    <col min="11047" max="11047" width="45.140625" style="811" customWidth="1"/>
    <col min="11048" max="11048" width="51.28515625" style="811" customWidth="1"/>
    <col min="11049" max="11049" width="54.42578125" style="811" customWidth="1"/>
    <col min="11050" max="11050" width="32.28515625" style="811" bestFit="1" customWidth="1"/>
    <col min="11051" max="11051" width="35.42578125" style="811" bestFit="1" customWidth="1"/>
    <col min="11052" max="11052" width="47.85546875" style="811" bestFit="1" customWidth="1"/>
    <col min="11053" max="11053" width="51" style="811" bestFit="1" customWidth="1"/>
    <col min="11054" max="11054" width="41.140625" style="811" bestFit="1" customWidth="1"/>
    <col min="11055" max="11055" width="44.28515625" style="811" bestFit="1" customWidth="1"/>
    <col min="11056" max="11056" width="95.140625" style="811" bestFit="1" customWidth="1"/>
    <col min="11057" max="11057" width="98.140625" style="811" bestFit="1" customWidth="1"/>
    <col min="11058" max="11058" width="48.28515625" style="811" bestFit="1" customWidth="1"/>
    <col min="11059" max="11059" width="51.42578125" style="811" bestFit="1" customWidth="1"/>
    <col min="11060" max="11060" width="56.28515625" style="811" bestFit="1" customWidth="1"/>
    <col min="11061" max="11061" width="59.42578125" style="811" bestFit="1" customWidth="1"/>
    <col min="11062" max="11062" width="136.5703125" style="811" bestFit="1" customWidth="1"/>
    <col min="11063" max="11063" width="139.7109375" style="811" bestFit="1" customWidth="1"/>
    <col min="11064" max="11064" width="33.42578125" style="811" bestFit="1" customWidth="1"/>
    <col min="11065" max="11065" width="36.42578125" style="811" bestFit="1" customWidth="1"/>
    <col min="11066" max="11066" width="58.85546875" style="811" bestFit="1" customWidth="1"/>
    <col min="11067" max="11067" width="62" style="811" bestFit="1" customWidth="1"/>
    <col min="11068" max="11068" width="40.5703125" style="811" bestFit="1" customWidth="1"/>
    <col min="11069" max="11069" width="43.7109375" style="811" bestFit="1" customWidth="1"/>
    <col min="11070" max="11070" width="55.5703125" style="811" bestFit="1" customWidth="1"/>
    <col min="11071" max="11071" width="58.7109375" style="811" bestFit="1" customWidth="1"/>
    <col min="11072" max="11072" width="37.7109375" style="811" bestFit="1" customWidth="1"/>
    <col min="11073" max="11073" width="40.85546875" style="811" bestFit="1" customWidth="1"/>
    <col min="11074" max="11074" width="52.140625" style="811" bestFit="1" customWidth="1"/>
    <col min="11075" max="11075" width="55.28515625" style="811" bestFit="1" customWidth="1"/>
    <col min="11076" max="11076" width="47.28515625" style="811" bestFit="1" customWidth="1"/>
    <col min="11077" max="11077" width="50.42578125" style="811" bestFit="1" customWidth="1"/>
    <col min="11078" max="11078" width="12.5703125" style="811" bestFit="1" customWidth="1"/>
    <col min="11079" max="11264" width="11.42578125" style="811"/>
    <col min="11265" max="11265" width="4.5703125" style="811" customWidth="1"/>
    <col min="11266" max="11266" width="11.5703125" style="811" bestFit="1" customWidth="1"/>
    <col min="11267" max="11269" width="11.5703125" style="811" customWidth="1"/>
    <col min="11270" max="11270" width="45.28515625" style="811" customWidth="1"/>
    <col min="11271" max="11271" width="15.85546875" style="811" customWidth="1"/>
    <col min="11272" max="11272" width="11.85546875" style="811" customWidth="1"/>
    <col min="11273" max="11273" width="17.42578125" style="811" customWidth="1"/>
    <col min="11274" max="11274" width="18" style="811" customWidth="1"/>
    <col min="11275" max="11275" width="14.85546875" style="811" customWidth="1"/>
    <col min="11276" max="11276" width="17.42578125" style="811" customWidth="1"/>
    <col min="11277" max="11277" width="23" style="811" customWidth="1"/>
    <col min="11278" max="11278" width="11.140625" style="811" customWidth="1"/>
    <col min="11279" max="11279" width="20.42578125" style="811" customWidth="1"/>
    <col min="11280" max="11280" width="28.85546875" style="811" customWidth="1"/>
    <col min="11281" max="11281" width="11.42578125" style="811"/>
    <col min="11282" max="11282" width="33.85546875" style="811" customWidth="1"/>
    <col min="11283" max="11283" width="12.5703125" style="811" customWidth="1"/>
    <col min="11284" max="11284" width="47.5703125" style="811" customWidth="1"/>
    <col min="11285" max="11285" width="50.7109375" style="811" customWidth="1"/>
    <col min="11286" max="11286" width="85.140625" style="811" customWidth="1"/>
    <col min="11287" max="11287" width="88.28515625" style="811" customWidth="1"/>
    <col min="11288" max="11288" width="38.5703125" style="811" customWidth="1"/>
    <col min="11289" max="11289" width="41.5703125" style="811" customWidth="1"/>
    <col min="11290" max="11290" width="60.5703125" style="811" customWidth="1"/>
    <col min="11291" max="11291" width="63.7109375" style="811" customWidth="1"/>
    <col min="11292" max="11292" width="71.42578125" style="811" customWidth="1"/>
    <col min="11293" max="11293" width="74.5703125" style="811" customWidth="1"/>
    <col min="11294" max="11294" width="94.28515625" style="811" customWidth="1"/>
    <col min="11295" max="11295" width="97.42578125" style="811" customWidth="1"/>
    <col min="11296" max="11296" width="34" style="811" customWidth="1"/>
    <col min="11297" max="11297" width="37.140625" style="811" customWidth="1"/>
    <col min="11298" max="11298" width="62.140625" style="811" customWidth="1"/>
    <col min="11299" max="11299" width="65.28515625" style="811" customWidth="1"/>
    <col min="11300" max="11300" width="76.7109375" style="811" customWidth="1"/>
    <col min="11301" max="11301" width="79.85546875" style="811" customWidth="1"/>
    <col min="11302" max="11302" width="42" style="811" customWidth="1"/>
    <col min="11303" max="11303" width="45.140625" style="811" customWidth="1"/>
    <col min="11304" max="11304" width="51.28515625" style="811" customWidth="1"/>
    <col min="11305" max="11305" width="54.42578125" style="811" customWidth="1"/>
    <col min="11306" max="11306" width="32.28515625" style="811" bestFit="1" customWidth="1"/>
    <col min="11307" max="11307" width="35.42578125" style="811" bestFit="1" customWidth="1"/>
    <col min="11308" max="11308" width="47.85546875" style="811" bestFit="1" customWidth="1"/>
    <col min="11309" max="11309" width="51" style="811" bestFit="1" customWidth="1"/>
    <col min="11310" max="11310" width="41.140625" style="811" bestFit="1" customWidth="1"/>
    <col min="11311" max="11311" width="44.28515625" style="811" bestFit="1" customWidth="1"/>
    <col min="11312" max="11312" width="95.140625" style="811" bestFit="1" customWidth="1"/>
    <col min="11313" max="11313" width="98.140625" style="811" bestFit="1" customWidth="1"/>
    <col min="11314" max="11314" width="48.28515625" style="811" bestFit="1" customWidth="1"/>
    <col min="11315" max="11315" width="51.42578125" style="811" bestFit="1" customWidth="1"/>
    <col min="11316" max="11316" width="56.28515625" style="811" bestFit="1" customWidth="1"/>
    <col min="11317" max="11317" width="59.42578125" style="811" bestFit="1" customWidth="1"/>
    <col min="11318" max="11318" width="136.5703125" style="811" bestFit="1" customWidth="1"/>
    <col min="11319" max="11319" width="139.7109375" style="811" bestFit="1" customWidth="1"/>
    <col min="11320" max="11320" width="33.42578125" style="811" bestFit="1" customWidth="1"/>
    <col min="11321" max="11321" width="36.42578125" style="811" bestFit="1" customWidth="1"/>
    <col min="11322" max="11322" width="58.85546875" style="811" bestFit="1" customWidth="1"/>
    <col min="11323" max="11323" width="62" style="811" bestFit="1" customWidth="1"/>
    <col min="11324" max="11324" width="40.5703125" style="811" bestFit="1" customWidth="1"/>
    <col min="11325" max="11325" width="43.7109375" style="811" bestFit="1" customWidth="1"/>
    <col min="11326" max="11326" width="55.5703125" style="811" bestFit="1" customWidth="1"/>
    <col min="11327" max="11327" width="58.7109375" style="811" bestFit="1" customWidth="1"/>
    <col min="11328" max="11328" width="37.7109375" style="811" bestFit="1" customWidth="1"/>
    <col min="11329" max="11329" width="40.85546875" style="811" bestFit="1" customWidth="1"/>
    <col min="11330" max="11330" width="52.140625" style="811" bestFit="1" customWidth="1"/>
    <col min="11331" max="11331" width="55.28515625" style="811" bestFit="1" customWidth="1"/>
    <col min="11332" max="11332" width="47.28515625" style="811" bestFit="1" customWidth="1"/>
    <col min="11333" max="11333" width="50.42578125" style="811" bestFit="1" customWidth="1"/>
    <col min="11334" max="11334" width="12.5703125" style="811" bestFit="1" customWidth="1"/>
    <col min="11335" max="11520" width="11.42578125" style="811"/>
    <col min="11521" max="11521" width="4.5703125" style="811" customWidth="1"/>
    <col min="11522" max="11522" width="11.5703125" style="811" bestFit="1" customWidth="1"/>
    <col min="11523" max="11525" width="11.5703125" style="811" customWidth="1"/>
    <col min="11526" max="11526" width="45.28515625" style="811" customWidth="1"/>
    <col min="11527" max="11527" width="15.85546875" style="811" customWidth="1"/>
    <col min="11528" max="11528" width="11.85546875" style="811" customWidth="1"/>
    <col min="11529" max="11529" width="17.42578125" style="811" customWidth="1"/>
    <col min="11530" max="11530" width="18" style="811" customWidth="1"/>
    <col min="11531" max="11531" width="14.85546875" style="811" customWidth="1"/>
    <col min="11532" max="11532" width="17.42578125" style="811" customWidth="1"/>
    <col min="11533" max="11533" width="23" style="811" customWidth="1"/>
    <col min="11534" max="11534" width="11.140625" style="811" customWidth="1"/>
    <col min="11535" max="11535" width="20.42578125" style="811" customWidth="1"/>
    <col min="11536" max="11536" width="28.85546875" style="811" customWidth="1"/>
    <col min="11537" max="11537" width="11.42578125" style="811"/>
    <col min="11538" max="11538" width="33.85546875" style="811" customWidth="1"/>
    <col min="11539" max="11539" width="12.5703125" style="811" customWidth="1"/>
    <col min="11540" max="11540" width="47.5703125" style="811" customWidth="1"/>
    <col min="11541" max="11541" width="50.7109375" style="811" customWidth="1"/>
    <col min="11542" max="11542" width="85.140625" style="811" customWidth="1"/>
    <col min="11543" max="11543" width="88.28515625" style="811" customWidth="1"/>
    <col min="11544" max="11544" width="38.5703125" style="811" customWidth="1"/>
    <col min="11545" max="11545" width="41.5703125" style="811" customWidth="1"/>
    <col min="11546" max="11546" width="60.5703125" style="811" customWidth="1"/>
    <col min="11547" max="11547" width="63.7109375" style="811" customWidth="1"/>
    <col min="11548" max="11548" width="71.42578125" style="811" customWidth="1"/>
    <col min="11549" max="11549" width="74.5703125" style="811" customWidth="1"/>
    <col min="11550" max="11550" width="94.28515625" style="811" customWidth="1"/>
    <col min="11551" max="11551" width="97.42578125" style="811" customWidth="1"/>
    <col min="11552" max="11552" width="34" style="811" customWidth="1"/>
    <col min="11553" max="11553" width="37.140625" style="811" customWidth="1"/>
    <col min="11554" max="11554" width="62.140625" style="811" customWidth="1"/>
    <col min="11555" max="11555" width="65.28515625" style="811" customWidth="1"/>
    <col min="11556" max="11556" width="76.7109375" style="811" customWidth="1"/>
    <col min="11557" max="11557" width="79.85546875" style="811" customWidth="1"/>
    <col min="11558" max="11558" width="42" style="811" customWidth="1"/>
    <col min="11559" max="11559" width="45.140625" style="811" customWidth="1"/>
    <col min="11560" max="11560" width="51.28515625" style="811" customWidth="1"/>
    <col min="11561" max="11561" width="54.42578125" style="811" customWidth="1"/>
    <col min="11562" max="11562" width="32.28515625" style="811" bestFit="1" customWidth="1"/>
    <col min="11563" max="11563" width="35.42578125" style="811" bestFit="1" customWidth="1"/>
    <col min="11564" max="11564" width="47.85546875" style="811" bestFit="1" customWidth="1"/>
    <col min="11565" max="11565" width="51" style="811" bestFit="1" customWidth="1"/>
    <col min="11566" max="11566" width="41.140625" style="811" bestFit="1" customWidth="1"/>
    <col min="11567" max="11567" width="44.28515625" style="811" bestFit="1" customWidth="1"/>
    <col min="11568" max="11568" width="95.140625" style="811" bestFit="1" customWidth="1"/>
    <col min="11569" max="11569" width="98.140625" style="811" bestFit="1" customWidth="1"/>
    <col min="11570" max="11570" width="48.28515625" style="811" bestFit="1" customWidth="1"/>
    <col min="11571" max="11571" width="51.42578125" style="811" bestFit="1" customWidth="1"/>
    <col min="11572" max="11572" width="56.28515625" style="811" bestFit="1" customWidth="1"/>
    <col min="11573" max="11573" width="59.42578125" style="811" bestFit="1" customWidth="1"/>
    <col min="11574" max="11574" width="136.5703125" style="811" bestFit="1" customWidth="1"/>
    <col min="11575" max="11575" width="139.7109375" style="811" bestFit="1" customWidth="1"/>
    <col min="11576" max="11576" width="33.42578125" style="811" bestFit="1" customWidth="1"/>
    <col min="11577" max="11577" width="36.42578125" style="811" bestFit="1" customWidth="1"/>
    <col min="11578" max="11578" width="58.85546875" style="811" bestFit="1" customWidth="1"/>
    <col min="11579" max="11579" width="62" style="811" bestFit="1" customWidth="1"/>
    <col min="11580" max="11580" width="40.5703125" style="811" bestFit="1" customWidth="1"/>
    <col min="11581" max="11581" width="43.7109375" style="811" bestFit="1" customWidth="1"/>
    <col min="11582" max="11582" width="55.5703125" style="811" bestFit="1" customWidth="1"/>
    <col min="11583" max="11583" width="58.7109375" style="811" bestFit="1" customWidth="1"/>
    <col min="11584" max="11584" width="37.7109375" style="811" bestFit="1" customWidth="1"/>
    <col min="11585" max="11585" width="40.85546875" style="811" bestFit="1" customWidth="1"/>
    <col min="11586" max="11586" width="52.140625" style="811" bestFit="1" customWidth="1"/>
    <col min="11587" max="11587" width="55.28515625" style="811" bestFit="1" customWidth="1"/>
    <col min="11588" max="11588" width="47.28515625" style="811" bestFit="1" customWidth="1"/>
    <col min="11589" max="11589" width="50.42578125" style="811" bestFit="1" customWidth="1"/>
    <col min="11590" max="11590" width="12.5703125" style="811" bestFit="1" customWidth="1"/>
    <col min="11591" max="11776" width="11.42578125" style="811"/>
    <col min="11777" max="11777" width="4.5703125" style="811" customWidth="1"/>
    <col min="11778" max="11778" width="11.5703125" style="811" bestFit="1" customWidth="1"/>
    <col min="11779" max="11781" width="11.5703125" style="811" customWidth="1"/>
    <col min="11782" max="11782" width="45.28515625" style="811" customWidth="1"/>
    <col min="11783" max="11783" width="15.85546875" style="811" customWidth="1"/>
    <col min="11784" max="11784" width="11.85546875" style="811" customWidth="1"/>
    <col min="11785" max="11785" width="17.42578125" style="811" customWidth="1"/>
    <col min="11786" max="11786" width="18" style="811" customWidth="1"/>
    <col min="11787" max="11787" width="14.85546875" style="811" customWidth="1"/>
    <col min="11788" max="11788" width="17.42578125" style="811" customWidth="1"/>
    <col min="11789" max="11789" width="23" style="811" customWidth="1"/>
    <col min="11790" max="11790" width="11.140625" style="811" customWidth="1"/>
    <col min="11791" max="11791" width="20.42578125" style="811" customWidth="1"/>
    <col min="11792" max="11792" width="28.85546875" style="811" customWidth="1"/>
    <col min="11793" max="11793" width="11.42578125" style="811"/>
    <col min="11794" max="11794" width="33.85546875" style="811" customWidth="1"/>
    <col min="11795" max="11795" width="12.5703125" style="811" customWidth="1"/>
    <col min="11796" max="11796" width="47.5703125" style="811" customWidth="1"/>
    <col min="11797" max="11797" width="50.7109375" style="811" customWidth="1"/>
    <col min="11798" max="11798" width="85.140625" style="811" customWidth="1"/>
    <col min="11799" max="11799" width="88.28515625" style="811" customWidth="1"/>
    <col min="11800" max="11800" width="38.5703125" style="811" customWidth="1"/>
    <col min="11801" max="11801" width="41.5703125" style="811" customWidth="1"/>
    <col min="11802" max="11802" width="60.5703125" style="811" customWidth="1"/>
    <col min="11803" max="11803" width="63.7109375" style="811" customWidth="1"/>
    <col min="11804" max="11804" width="71.42578125" style="811" customWidth="1"/>
    <col min="11805" max="11805" width="74.5703125" style="811" customWidth="1"/>
    <col min="11806" max="11806" width="94.28515625" style="811" customWidth="1"/>
    <col min="11807" max="11807" width="97.42578125" style="811" customWidth="1"/>
    <col min="11808" max="11808" width="34" style="811" customWidth="1"/>
    <col min="11809" max="11809" width="37.140625" style="811" customWidth="1"/>
    <col min="11810" max="11810" width="62.140625" style="811" customWidth="1"/>
    <col min="11811" max="11811" width="65.28515625" style="811" customWidth="1"/>
    <col min="11812" max="11812" width="76.7109375" style="811" customWidth="1"/>
    <col min="11813" max="11813" width="79.85546875" style="811" customWidth="1"/>
    <col min="11814" max="11814" width="42" style="811" customWidth="1"/>
    <col min="11815" max="11815" width="45.140625" style="811" customWidth="1"/>
    <col min="11816" max="11816" width="51.28515625" style="811" customWidth="1"/>
    <col min="11817" max="11817" width="54.42578125" style="811" customWidth="1"/>
    <col min="11818" max="11818" width="32.28515625" style="811" bestFit="1" customWidth="1"/>
    <col min="11819" max="11819" width="35.42578125" style="811" bestFit="1" customWidth="1"/>
    <col min="11820" max="11820" width="47.85546875" style="811" bestFit="1" customWidth="1"/>
    <col min="11821" max="11821" width="51" style="811" bestFit="1" customWidth="1"/>
    <col min="11822" max="11822" width="41.140625" style="811" bestFit="1" customWidth="1"/>
    <col min="11823" max="11823" width="44.28515625" style="811" bestFit="1" customWidth="1"/>
    <col min="11824" max="11824" width="95.140625" style="811" bestFit="1" customWidth="1"/>
    <col min="11825" max="11825" width="98.140625" style="811" bestFit="1" customWidth="1"/>
    <col min="11826" max="11826" width="48.28515625" style="811" bestFit="1" customWidth="1"/>
    <col min="11827" max="11827" width="51.42578125" style="811" bestFit="1" customWidth="1"/>
    <col min="11828" max="11828" width="56.28515625" style="811" bestFit="1" customWidth="1"/>
    <col min="11829" max="11829" width="59.42578125" style="811" bestFit="1" customWidth="1"/>
    <col min="11830" max="11830" width="136.5703125" style="811" bestFit="1" customWidth="1"/>
    <col min="11831" max="11831" width="139.7109375" style="811" bestFit="1" customWidth="1"/>
    <col min="11832" max="11832" width="33.42578125" style="811" bestFit="1" customWidth="1"/>
    <col min="11833" max="11833" width="36.42578125" style="811" bestFit="1" customWidth="1"/>
    <col min="11834" max="11834" width="58.85546875" style="811" bestFit="1" customWidth="1"/>
    <col min="11835" max="11835" width="62" style="811" bestFit="1" customWidth="1"/>
    <col min="11836" max="11836" width="40.5703125" style="811" bestFit="1" customWidth="1"/>
    <col min="11837" max="11837" width="43.7109375" style="811" bestFit="1" customWidth="1"/>
    <col min="11838" max="11838" width="55.5703125" style="811" bestFit="1" customWidth="1"/>
    <col min="11839" max="11839" width="58.7109375" style="811" bestFit="1" customWidth="1"/>
    <col min="11840" max="11840" width="37.7109375" style="811" bestFit="1" customWidth="1"/>
    <col min="11841" max="11841" width="40.85546875" style="811" bestFit="1" customWidth="1"/>
    <col min="11842" max="11842" width="52.140625" style="811" bestFit="1" customWidth="1"/>
    <col min="11843" max="11843" width="55.28515625" style="811" bestFit="1" customWidth="1"/>
    <col min="11844" max="11844" width="47.28515625" style="811" bestFit="1" customWidth="1"/>
    <col min="11845" max="11845" width="50.42578125" style="811" bestFit="1" customWidth="1"/>
    <col min="11846" max="11846" width="12.5703125" style="811" bestFit="1" customWidth="1"/>
    <col min="11847" max="12032" width="11.42578125" style="811"/>
    <col min="12033" max="12033" width="4.5703125" style="811" customWidth="1"/>
    <col min="12034" max="12034" width="11.5703125" style="811" bestFit="1" customWidth="1"/>
    <col min="12035" max="12037" width="11.5703125" style="811" customWidth="1"/>
    <col min="12038" max="12038" width="45.28515625" style="811" customWidth="1"/>
    <col min="12039" max="12039" width="15.85546875" style="811" customWidth="1"/>
    <col min="12040" max="12040" width="11.85546875" style="811" customWidth="1"/>
    <col min="12041" max="12041" width="17.42578125" style="811" customWidth="1"/>
    <col min="12042" max="12042" width="18" style="811" customWidth="1"/>
    <col min="12043" max="12043" width="14.85546875" style="811" customWidth="1"/>
    <col min="12044" max="12044" width="17.42578125" style="811" customWidth="1"/>
    <col min="12045" max="12045" width="23" style="811" customWidth="1"/>
    <col min="12046" max="12046" width="11.140625" style="811" customWidth="1"/>
    <col min="12047" max="12047" width="20.42578125" style="811" customWidth="1"/>
    <col min="12048" max="12048" width="28.85546875" style="811" customWidth="1"/>
    <col min="12049" max="12049" width="11.42578125" style="811"/>
    <col min="12050" max="12050" width="33.85546875" style="811" customWidth="1"/>
    <col min="12051" max="12051" width="12.5703125" style="811" customWidth="1"/>
    <col min="12052" max="12052" width="47.5703125" style="811" customWidth="1"/>
    <col min="12053" max="12053" width="50.7109375" style="811" customWidth="1"/>
    <col min="12054" max="12054" width="85.140625" style="811" customWidth="1"/>
    <col min="12055" max="12055" width="88.28515625" style="811" customWidth="1"/>
    <col min="12056" max="12056" width="38.5703125" style="811" customWidth="1"/>
    <col min="12057" max="12057" width="41.5703125" style="811" customWidth="1"/>
    <col min="12058" max="12058" width="60.5703125" style="811" customWidth="1"/>
    <col min="12059" max="12059" width="63.7109375" style="811" customWidth="1"/>
    <col min="12060" max="12060" width="71.42578125" style="811" customWidth="1"/>
    <col min="12061" max="12061" width="74.5703125" style="811" customWidth="1"/>
    <col min="12062" max="12062" width="94.28515625" style="811" customWidth="1"/>
    <col min="12063" max="12063" width="97.42578125" style="811" customWidth="1"/>
    <col min="12064" max="12064" width="34" style="811" customWidth="1"/>
    <col min="12065" max="12065" width="37.140625" style="811" customWidth="1"/>
    <col min="12066" max="12066" width="62.140625" style="811" customWidth="1"/>
    <col min="12067" max="12067" width="65.28515625" style="811" customWidth="1"/>
    <col min="12068" max="12068" width="76.7109375" style="811" customWidth="1"/>
    <col min="12069" max="12069" width="79.85546875" style="811" customWidth="1"/>
    <col min="12070" max="12070" width="42" style="811" customWidth="1"/>
    <col min="12071" max="12071" width="45.140625" style="811" customWidth="1"/>
    <col min="12072" max="12072" width="51.28515625" style="811" customWidth="1"/>
    <col min="12073" max="12073" width="54.42578125" style="811" customWidth="1"/>
    <col min="12074" max="12074" width="32.28515625" style="811" bestFit="1" customWidth="1"/>
    <col min="12075" max="12075" width="35.42578125" style="811" bestFit="1" customWidth="1"/>
    <col min="12076" max="12076" width="47.85546875" style="811" bestFit="1" customWidth="1"/>
    <col min="12077" max="12077" width="51" style="811" bestFit="1" customWidth="1"/>
    <col min="12078" max="12078" width="41.140625" style="811" bestFit="1" customWidth="1"/>
    <col min="12079" max="12079" width="44.28515625" style="811" bestFit="1" customWidth="1"/>
    <col min="12080" max="12080" width="95.140625" style="811" bestFit="1" customWidth="1"/>
    <col min="12081" max="12081" width="98.140625" style="811" bestFit="1" customWidth="1"/>
    <col min="12082" max="12082" width="48.28515625" style="811" bestFit="1" customWidth="1"/>
    <col min="12083" max="12083" width="51.42578125" style="811" bestFit="1" customWidth="1"/>
    <col min="12084" max="12084" width="56.28515625" style="811" bestFit="1" customWidth="1"/>
    <col min="12085" max="12085" width="59.42578125" style="811" bestFit="1" customWidth="1"/>
    <col min="12086" max="12086" width="136.5703125" style="811" bestFit="1" customWidth="1"/>
    <col min="12087" max="12087" width="139.7109375" style="811" bestFit="1" customWidth="1"/>
    <col min="12088" max="12088" width="33.42578125" style="811" bestFit="1" customWidth="1"/>
    <col min="12089" max="12089" width="36.42578125" style="811" bestFit="1" customWidth="1"/>
    <col min="12090" max="12090" width="58.85546875" style="811" bestFit="1" customWidth="1"/>
    <col min="12091" max="12091" width="62" style="811" bestFit="1" customWidth="1"/>
    <col min="12092" max="12092" width="40.5703125" style="811" bestFit="1" customWidth="1"/>
    <col min="12093" max="12093" width="43.7109375" style="811" bestFit="1" customWidth="1"/>
    <col min="12094" max="12094" width="55.5703125" style="811" bestFit="1" customWidth="1"/>
    <col min="12095" max="12095" width="58.7109375" style="811" bestFit="1" customWidth="1"/>
    <col min="12096" max="12096" width="37.7109375" style="811" bestFit="1" customWidth="1"/>
    <col min="12097" max="12097" width="40.85546875" style="811" bestFit="1" customWidth="1"/>
    <col min="12098" max="12098" width="52.140625" style="811" bestFit="1" customWidth="1"/>
    <col min="12099" max="12099" width="55.28515625" style="811" bestFit="1" customWidth="1"/>
    <col min="12100" max="12100" width="47.28515625" style="811" bestFit="1" customWidth="1"/>
    <col min="12101" max="12101" width="50.42578125" style="811" bestFit="1" customWidth="1"/>
    <col min="12102" max="12102" width="12.5703125" style="811" bestFit="1" customWidth="1"/>
    <col min="12103" max="12288" width="11.42578125" style="811"/>
    <col min="12289" max="12289" width="4.5703125" style="811" customWidth="1"/>
    <col min="12290" max="12290" width="11.5703125" style="811" bestFit="1" customWidth="1"/>
    <col min="12291" max="12293" width="11.5703125" style="811" customWidth="1"/>
    <col min="12294" max="12294" width="45.28515625" style="811" customWidth="1"/>
    <col min="12295" max="12295" width="15.85546875" style="811" customWidth="1"/>
    <col min="12296" max="12296" width="11.85546875" style="811" customWidth="1"/>
    <col min="12297" max="12297" width="17.42578125" style="811" customWidth="1"/>
    <col min="12298" max="12298" width="18" style="811" customWidth="1"/>
    <col min="12299" max="12299" width="14.85546875" style="811" customWidth="1"/>
    <col min="12300" max="12300" width="17.42578125" style="811" customWidth="1"/>
    <col min="12301" max="12301" width="23" style="811" customWidth="1"/>
    <col min="12302" max="12302" width="11.140625" style="811" customWidth="1"/>
    <col min="12303" max="12303" width="20.42578125" style="811" customWidth="1"/>
    <col min="12304" max="12304" width="28.85546875" style="811" customWidth="1"/>
    <col min="12305" max="12305" width="11.42578125" style="811"/>
    <col min="12306" max="12306" width="33.85546875" style="811" customWidth="1"/>
    <col min="12307" max="12307" width="12.5703125" style="811" customWidth="1"/>
    <col min="12308" max="12308" width="47.5703125" style="811" customWidth="1"/>
    <col min="12309" max="12309" width="50.7109375" style="811" customWidth="1"/>
    <col min="12310" max="12310" width="85.140625" style="811" customWidth="1"/>
    <col min="12311" max="12311" width="88.28515625" style="811" customWidth="1"/>
    <col min="12312" max="12312" width="38.5703125" style="811" customWidth="1"/>
    <col min="12313" max="12313" width="41.5703125" style="811" customWidth="1"/>
    <col min="12314" max="12314" width="60.5703125" style="811" customWidth="1"/>
    <col min="12315" max="12315" width="63.7109375" style="811" customWidth="1"/>
    <col min="12316" max="12316" width="71.42578125" style="811" customWidth="1"/>
    <col min="12317" max="12317" width="74.5703125" style="811" customWidth="1"/>
    <col min="12318" max="12318" width="94.28515625" style="811" customWidth="1"/>
    <col min="12319" max="12319" width="97.42578125" style="811" customWidth="1"/>
    <col min="12320" max="12320" width="34" style="811" customWidth="1"/>
    <col min="12321" max="12321" width="37.140625" style="811" customWidth="1"/>
    <col min="12322" max="12322" width="62.140625" style="811" customWidth="1"/>
    <col min="12323" max="12323" width="65.28515625" style="811" customWidth="1"/>
    <col min="12324" max="12324" width="76.7109375" style="811" customWidth="1"/>
    <col min="12325" max="12325" width="79.85546875" style="811" customWidth="1"/>
    <col min="12326" max="12326" width="42" style="811" customWidth="1"/>
    <col min="12327" max="12327" width="45.140625" style="811" customWidth="1"/>
    <col min="12328" max="12328" width="51.28515625" style="811" customWidth="1"/>
    <col min="12329" max="12329" width="54.42578125" style="811" customWidth="1"/>
    <col min="12330" max="12330" width="32.28515625" style="811" bestFit="1" customWidth="1"/>
    <col min="12331" max="12331" width="35.42578125" style="811" bestFit="1" customWidth="1"/>
    <col min="12332" max="12332" width="47.85546875" style="811" bestFit="1" customWidth="1"/>
    <col min="12333" max="12333" width="51" style="811" bestFit="1" customWidth="1"/>
    <col min="12334" max="12334" width="41.140625" style="811" bestFit="1" customWidth="1"/>
    <col min="12335" max="12335" width="44.28515625" style="811" bestFit="1" customWidth="1"/>
    <col min="12336" max="12336" width="95.140625" style="811" bestFit="1" customWidth="1"/>
    <col min="12337" max="12337" width="98.140625" style="811" bestFit="1" customWidth="1"/>
    <col min="12338" max="12338" width="48.28515625" style="811" bestFit="1" customWidth="1"/>
    <col min="12339" max="12339" width="51.42578125" style="811" bestFit="1" customWidth="1"/>
    <col min="12340" max="12340" width="56.28515625" style="811" bestFit="1" customWidth="1"/>
    <col min="12341" max="12341" width="59.42578125" style="811" bestFit="1" customWidth="1"/>
    <col min="12342" max="12342" width="136.5703125" style="811" bestFit="1" customWidth="1"/>
    <col min="12343" max="12343" width="139.7109375" style="811" bestFit="1" customWidth="1"/>
    <col min="12344" max="12344" width="33.42578125" style="811" bestFit="1" customWidth="1"/>
    <col min="12345" max="12345" width="36.42578125" style="811" bestFit="1" customWidth="1"/>
    <col min="12346" max="12346" width="58.85546875" style="811" bestFit="1" customWidth="1"/>
    <col min="12347" max="12347" width="62" style="811" bestFit="1" customWidth="1"/>
    <col min="12348" max="12348" width="40.5703125" style="811" bestFit="1" customWidth="1"/>
    <col min="12349" max="12349" width="43.7109375" style="811" bestFit="1" customWidth="1"/>
    <col min="12350" max="12350" width="55.5703125" style="811" bestFit="1" customWidth="1"/>
    <col min="12351" max="12351" width="58.7109375" style="811" bestFit="1" customWidth="1"/>
    <col min="12352" max="12352" width="37.7109375" style="811" bestFit="1" customWidth="1"/>
    <col min="12353" max="12353" width="40.85546875" style="811" bestFit="1" customWidth="1"/>
    <col min="12354" max="12354" width="52.140625" style="811" bestFit="1" customWidth="1"/>
    <col min="12355" max="12355" width="55.28515625" style="811" bestFit="1" customWidth="1"/>
    <col min="12356" max="12356" width="47.28515625" style="811" bestFit="1" customWidth="1"/>
    <col min="12357" max="12357" width="50.42578125" style="811" bestFit="1" customWidth="1"/>
    <col min="12358" max="12358" width="12.5703125" style="811" bestFit="1" customWidth="1"/>
    <col min="12359" max="12544" width="11.42578125" style="811"/>
    <col min="12545" max="12545" width="4.5703125" style="811" customWidth="1"/>
    <col min="12546" max="12546" width="11.5703125" style="811" bestFit="1" customWidth="1"/>
    <col min="12547" max="12549" width="11.5703125" style="811" customWidth="1"/>
    <col min="12550" max="12550" width="45.28515625" style="811" customWidth="1"/>
    <col min="12551" max="12551" width="15.85546875" style="811" customWidth="1"/>
    <col min="12552" max="12552" width="11.85546875" style="811" customWidth="1"/>
    <col min="12553" max="12553" width="17.42578125" style="811" customWidth="1"/>
    <col min="12554" max="12554" width="18" style="811" customWidth="1"/>
    <col min="12555" max="12555" width="14.85546875" style="811" customWidth="1"/>
    <col min="12556" max="12556" width="17.42578125" style="811" customWidth="1"/>
    <col min="12557" max="12557" width="23" style="811" customWidth="1"/>
    <col min="12558" max="12558" width="11.140625" style="811" customWidth="1"/>
    <col min="12559" max="12559" width="20.42578125" style="811" customWidth="1"/>
    <col min="12560" max="12560" width="28.85546875" style="811" customWidth="1"/>
    <col min="12561" max="12561" width="11.42578125" style="811"/>
    <col min="12562" max="12562" width="33.85546875" style="811" customWidth="1"/>
    <col min="12563" max="12563" width="12.5703125" style="811" customWidth="1"/>
    <col min="12564" max="12564" width="47.5703125" style="811" customWidth="1"/>
    <col min="12565" max="12565" width="50.7109375" style="811" customWidth="1"/>
    <col min="12566" max="12566" width="85.140625" style="811" customWidth="1"/>
    <col min="12567" max="12567" width="88.28515625" style="811" customWidth="1"/>
    <col min="12568" max="12568" width="38.5703125" style="811" customWidth="1"/>
    <col min="12569" max="12569" width="41.5703125" style="811" customWidth="1"/>
    <col min="12570" max="12570" width="60.5703125" style="811" customWidth="1"/>
    <col min="12571" max="12571" width="63.7109375" style="811" customWidth="1"/>
    <col min="12572" max="12572" width="71.42578125" style="811" customWidth="1"/>
    <col min="12573" max="12573" width="74.5703125" style="811" customWidth="1"/>
    <col min="12574" max="12574" width="94.28515625" style="811" customWidth="1"/>
    <col min="12575" max="12575" width="97.42578125" style="811" customWidth="1"/>
    <col min="12576" max="12576" width="34" style="811" customWidth="1"/>
    <col min="12577" max="12577" width="37.140625" style="811" customWidth="1"/>
    <col min="12578" max="12578" width="62.140625" style="811" customWidth="1"/>
    <col min="12579" max="12579" width="65.28515625" style="811" customWidth="1"/>
    <col min="12580" max="12580" width="76.7109375" style="811" customWidth="1"/>
    <col min="12581" max="12581" width="79.85546875" style="811" customWidth="1"/>
    <col min="12582" max="12582" width="42" style="811" customWidth="1"/>
    <col min="12583" max="12583" width="45.140625" style="811" customWidth="1"/>
    <col min="12584" max="12584" width="51.28515625" style="811" customWidth="1"/>
    <col min="12585" max="12585" width="54.42578125" style="811" customWidth="1"/>
    <col min="12586" max="12586" width="32.28515625" style="811" bestFit="1" customWidth="1"/>
    <col min="12587" max="12587" width="35.42578125" style="811" bestFit="1" customWidth="1"/>
    <col min="12588" max="12588" width="47.85546875" style="811" bestFit="1" customWidth="1"/>
    <col min="12589" max="12589" width="51" style="811" bestFit="1" customWidth="1"/>
    <col min="12590" max="12590" width="41.140625" style="811" bestFit="1" customWidth="1"/>
    <col min="12591" max="12591" width="44.28515625" style="811" bestFit="1" customWidth="1"/>
    <col min="12592" max="12592" width="95.140625" style="811" bestFit="1" customWidth="1"/>
    <col min="12593" max="12593" width="98.140625" style="811" bestFit="1" customWidth="1"/>
    <col min="12594" max="12594" width="48.28515625" style="811" bestFit="1" customWidth="1"/>
    <col min="12595" max="12595" width="51.42578125" style="811" bestFit="1" customWidth="1"/>
    <col min="12596" max="12596" width="56.28515625" style="811" bestFit="1" customWidth="1"/>
    <col min="12597" max="12597" width="59.42578125" style="811" bestFit="1" customWidth="1"/>
    <col min="12598" max="12598" width="136.5703125" style="811" bestFit="1" customWidth="1"/>
    <col min="12599" max="12599" width="139.7109375" style="811" bestFit="1" customWidth="1"/>
    <col min="12600" max="12600" width="33.42578125" style="811" bestFit="1" customWidth="1"/>
    <col min="12601" max="12601" width="36.42578125" style="811" bestFit="1" customWidth="1"/>
    <col min="12602" max="12602" width="58.85546875" style="811" bestFit="1" customWidth="1"/>
    <col min="12603" max="12603" width="62" style="811" bestFit="1" customWidth="1"/>
    <col min="12604" max="12604" width="40.5703125" style="811" bestFit="1" customWidth="1"/>
    <col min="12605" max="12605" width="43.7109375" style="811" bestFit="1" customWidth="1"/>
    <col min="12606" max="12606" width="55.5703125" style="811" bestFit="1" customWidth="1"/>
    <col min="12607" max="12607" width="58.7109375" style="811" bestFit="1" customWidth="1"/>
    <col min="12608" max="12608" width="37.7109375" style="811" bestFit="1" customWidth="1"/>
    <col min="12609" max="12609" width="40.85546875" style="811" bestFit="1" customWidth="1"/>
    <col min="12610" max="12610" width="52.140625" style="811" bestFit="1" customWidth="1"/>
    <col min="12611" max="12611" width="55.28515625" style="811" bestFit="1" customWidth="1"/>
    <col min="12612" max="12612" width="47.28515625" style="811" bestFit="1" customWidth="1"/>
    <col min="12613" max="12613" width="50.42578125" style="811" bestFit="1" customWidth="1"/>
    <col min="12614" max="12614" width="12.5703125" style="811" bestFit="1" customWidth="1"/>
    <col min="12615" max="12800" width="11.42578125" style="811"/>
    <col min="12801" max="12801" width="4.5703125" style="811" customWidth="1"/>
    <col min="12802" max="12802" width="11.5703125" style="811" bestFit="1" customWidth="1"/>
    <col min="12803" max="12805" width="11.5703125" style="811" customWidth="1"/>
    <col min="12806" max="12806" width="45.28515625" style="811" customWidth="1"/>
    <col min="12807" max="12807" width="15.85546875" style="811" customWidth="1"/>
    <col min="12808" max="12808" width="11.85546875" style="811" customWidth="1"/>
    <col min="12809" max="12809" width="17.42578125" style="811" customWidth="1"/>
    <col min="12810" max="12810" width="18" style="811" customWidth="1"/>
    <col min="12811" max="12811" width="14.85546875" style="811" customWidth="1"/>
    <col min="12812" max="12812" width="17.42578125" style="811" customWidth="1"/>
    <col min="12813" max="12813" width="23" style="811" customWidth="1"/>
    <col min="12814" max="12814" width="11.140625" style="811" customWidth="1"/>
    <col min="12815" max="12815" width="20.42578125" style="811" customWidth="1"/>
    <col min="12816" max="12816" width="28.85546875" style="811" customWidth="1"/>
    <col min="12817" max="12817" width="11.42578125" style="811"/>
    <col min="12818" max="12818" width="33.85546875" style="811" customWidth="1"/>
    <col min="12819" max="12819" width="12.5703125" style="811" customWidth="1"/>
    <col min="12820" max="12820" width="47.5703125" style="811" customWidth="1"/>
    <col min="12821" max="12821" width="50.7109375" style="811" customWidth="1"/>
    <col min="12822" max="12822" width="85.140625" style="811" customWidth="1"/>
    <col min="12823" max="12823" width="88.28515625" style="811" customWidth="1"/>
    <col min="12824" max="12824" width="38.5703125" style="811" customWidth="1"/>
    <col min="12825" max="12825" width="41.5703125" style="811" customWidth="1"/>
    <col min="12826" max="12826" width="60.5703125" style="811" customWidth="1"/>
    <col min="12827" max="12827" width="63.7109375" style="811" customWidth="1"/>
    <col min="12828" max="12828" width="71.42578125" style="811" customWidth="1"/>
    <col min="12829" max="12829" width="74.5703125" style="811" customWidth="1"/>
    <col min="12830" max="12830" width="94.28515625" style="811" customWidth="1"/>
    <col min="12831" max="12831" width="97.42578125" style="811" customWidth="1"/>
    <col min="12832" max="12832" width="34" style="811" customWidth="1"/>
    <col min="12833" max="12833" width="37.140625" style="811" customWidth="1"/>
    <col min="12834" max="12834" width="62.140625" style="811" customWidth="1"/>
    <col min="12835" max="12835" width="65.28515625" style="811" customWidth="1"/>
    <col min="12836" max="12836" width="76.7109375" style="811" customWidth="1"/>
    <col min="12837" max="12837" width="79.85546875" style="811" customWidth="1"/>
    <col min="12838" max="12838" width="42" style="811" customWidth="1"/>
    <col min="12839" max="12839" width="45.140625" style="811" customWidth="1"/>
    <col min="12840" max="12840" width="51.28515625" style="811" customWidth="1"/>
    <col min="12841" max="12841" width="54.42578125" style="811" customWidth="1"/>
    <col min="12842" max="12842" width="32.28515625" style="811" bestFit="1" customWidth="1"/>
    <col min="12843" max="12843" width="35.42578125" style="811" bestFit="1" customWidth="1"/>
    <col min="12844" max="12844" width="47.85546875" style="811" bestFit="1" customWidth="1"/>
    <col min="12845" max="12845" width="51" style="811" bestFit="1" customWidth="1"/>
    <col min="12846" max="12846" width="41.140625" style="811" bestFit="1" customWidth="1"/>
    <col min="12847" max="12847" width="44.28515625" style="811" bestFit="1" customWidth="1"/>
    <col min="12848" max="12848" width="95.140625" style="811" bestFit="1" customWidth="1"/>
    <col min="12849" max="12849" width="98.140625" style="811" bestFit="1" customWidth="1"/>
    <col min="12850" max="12850" width="48.28515625" style="811" bestFit="1" customWidth="1"/>
    <col min="12851" max="12851" width="51.42578125" style="811" bestFit="1" customWidth="1"/>
    <col min="12852" max="12852" width="56.28515625" style="811" bestFit="1" customWidth="1"/>
    <col min="12853" max="12853" width="59.42578125" style="811" bestFit="1" customWidth="1"/>
    <col min="12854" max="12854" width="136.5703125" style="811" bestFit="1" customWidth="1"/>
    <col min="12855" max="12855" width="139.7109375" style="811" bestFit="1" customWidth="1"/>
    <col min="12856" max="12856" width="33.42578125" style="811" bestFit="1" customWidth="1"/>
    <col min="12857" max="12857" width="36.42578125" style="811" bestFit="1" customWidth="1"/>
    <col min="12858" max="12858" width="58.85546875" style="811" bestFit="1" customWidth="1"/>
    <col min="12859" max="12859" width="62" style="811" bestFit="1" customWidth="1"/>
    <col min="12860" max="12860" width="40.5703125" style="811" bestFit="1" customWidth="1"/>
    <col min="12861" max="12861" width="43.7109375" style="811" bestFit="1" customWidth="1"/>
    <col min="12862" max="12862" width="55.5703125" style="811" bestFit="1" customWidth="1"/>
    <col min="12863" max="12863" width="58.7109375" style="811" bestFit="1" customWidth="1"/>
    <col min="12864" max="12864" width="37.7109375" style="811" bestFit="1" customWidth="1"/>
    <col min="12865" max="12865" width="40.85546875" style="811" bestFit="1" customWidth="1"/>
    <col min="12866" max="12866" width="52.140625" style="811" bestFit="1" customWidth="1"/>
    <col min="12867" max="12867" width="55.28515625" style="811" bestFit="1" customWidth="1"/>
    <col min="12868" max="12868" width="47.28515625" style="811" bestFit="1" customWidth="1"/>
    <col min="12869" max="12869" width="50.42578125" style="811" bestFit="1" customWidth="1"/>
    <col min="12870" max="12870" width="12.5703125" style="811" bestFit="1" customWidth="1"/>
    <col min="12871" max="13056" width="11.42578125" style="811"/>
    <col min="13057" max="13057" width="4.5703125" style="811" customWidth="1"/>
    <col min="13058" max="13058" width="11.5703125" style="811" bestFit="1" customWidth="1"/>
    <col min="13059" max="13061" width="11.5703125" style="811" customWidth="1"/>
    <col min="13062" max="13062" width="45.28515625" style="811" customWidth="1"/>
    <col min="13063" max="13063" width="15.85546875" style="811" customWidth="1"/>
    <col min="13064" max="13064" width="11.85546875" style="811" customWidth="1"/>
    <col min="13065" max="13065" width="17.42578125" style="811" customWidth="1"/>
    <col min="13066" max="13066" width="18" style="811" customWidth="1"/>
    <col min="13067" max="13067" width="14.85546875" style="811" customWidth="1"/>
    <col min="13068" max="13068" width="17.42578125" style="811" customWidth="1"/>
    <col min="13069" max="13069" width="23" style="811" customWidth="1"/>
    <col min="13070" max="13070" width="11.140625" style="811" customWidth="1"/>
    <col min="13071" max="13071" width="20.42578125" style="811" customWidth="1"/>
    <col min="13072" max="13072" width="28.85546875" style="811" customWidth="1"/>
    <col min="13073" max="13073" width="11.42578125" style="811"/>
    <col min="13074" max="13074" width="33.85546875" style="811" customWidth="1"/>
    <col min="13075" max="13075" width="12.5703125" style="811" customWidth="1"/>
    <col min="13076" max="13076" width="47.5703125" style="811" customWidth="1"/>
    <col min="13077" max="13077" width="50.7109375" style="811" customWidth="1"/>
    <col min="13078" max="13078" width="85.140625" style="811" customWidth="1"/>
    <col min="13079" max="13079" width="88.28515625" style="811" customWidth="1"/>
    <col min="13080" max="13080" width="38.5703125" style="811" customWidth="1"/>
    <col min="13081" max="13081" width="41.5703125" style="811" customWidth="1"/>
    <col min="13082" max="13082" width="60.5703125" style="811" customWidth="1"/>
    <col min="13083" max="13083" width="63.7109375" style="811" customWidth="1"/>
    <col min="13084" max="13084" width="71.42578125" style="811" customWidth="1"/>
    <col min="13085" max="13085" width="74.5703125" style="811" customWidth="1"/>
    <col min="13086" max="13086" width="94.28515625" style="811" customWidth="1"/>
    <col min="13087" max="13087" width="97.42578125" style="811" customWidth="1"/>
    <col min="13088" max="13088" width="34" style="811" customWidth="1"/>
    <col min="13089" max="13089" width="37.140625" style="811" customWidth="1"/>
    <col min="13090" max="13090" width="62.140625" style="811" customWidth="1"/>
    <col min="13091" max="13091" width="65.28515625" style="811" customWidth="1"/>
    <col min="13092" max="13092" width="76.7109375" style="811" customWidth="1"/>
    <col min="13093" max="13093" width="79.85546875" style="811" customWidth="1"/>
    <col min="13094" max="13094" width="42" style="811" customWidth="1"/>
    <col min="13095" max="13095" width="45.140625" style="811" customWidth="1"/>
    <col min="13096" max="13096" width="51.28515625" style="811" customWidth="1"/>
    <col min="13097" max="13097" width="54.42578125" style="811" customWidth="1"/>
    <col min="13098" max="13098" width="32.28515625" style="811" bestFit="1" customWidth="1"/>
    <col min="13099" max="13099" width="35.42578125" style="811" bestFit="1" customWidth="1"/>
    <col min="13100" max="13100" width="47.85546875" style="811" bestFit="1" customWidth="1"/>
    <col min="13101" max="13101" width="51" style="811" bestFit="1" customWidth="1"/>
    <col min="13102" max="13102" width="41.140625" style="811" bestFit="1" customWidth="1"/>
    <col min="13103" max="13103" width="44.28515625" style="811" bestFit="1" customWidth="1"/>
    <col min="13104" max="13104" width="95.140625" style="811" bestFit="1" customWidth="1"/>
    <col min="13105" max="13105" width="98.140625" style="811" bestFit="1" customWidth="1"/>
    <col min="13106" max="13106" width="48.28515625" style="811" bestFit="1" customWidth="1"/>
    <col min="13107" max="13107" width="51.42578125" style="811" bestFit="1" customWidth="1"/>
    <col min="13108" max="13108" width="56.28515625" style="811" bestFit="1" customWidth="1"/>
    <col min="13109" max="13109" width="59.42578125" style="811" bestFit="1" customWidth="1"/>
    <col min="13110" max="13110" width="136.5703125" style="811" bestFit="1" customWidth="1"/>
    <col min="13111" max="13111" width="139.7109375" style="811" bestFit="1" customWidth="1"/>
    <col min="13112" max="13112" width="33.42578125" style="811" bestFit="1" customWidth="1"/>
    <col min="13113" max="13113" width="36.42578125" style="811" bestFit="1" customWidth="1"/>
    <col min="13114" max="13114" width="58.85546875" style="811" bestFit="1" customWidth="1"/>
    <col min="13115" max="13115" width="62" style="811" bestFit="1" customWidth="1"/>
    <col min="13116" max="13116" width="40.5703125" style="811" bestFit="1" customWidth="1"/>
    <col min="13117" max="13117" width="43.7109375" style="811" bestFit="1" customWidth="1"/>
    <col min="13118" max="13118" width="55.5703125" style="811" bestFit="1" customWidth="1"/>
    <col min="13119" max="13119" width="58.7109375" style="811" bestFit="1" customWidth="1"/>
    <col min="13120" max="13120" width="37.7109375" style="811" bestFit="1" customWidth="1"/>
    <col min="13121" max="13121" width="40.85546875" style="811" bestFit="1" customWidth="1"/>
    <col min="13122" max="13122" width="52.140625" style="811" bestFit="1" customWidth="1"/>
    <col min="13123" max="13123" width="55.28515625" style="811" bestFit="1" customWidth="1"/>
    <col min="13124" max="13124" width="47.28515625" style="811" bestFit="1" customWidth="1"/>
    <col min="13125" max="13125" width="50.42578125" style="811" bestFit="1" customWidth="1"/>
    <col min="13126" max="13126" width="12.5703125" style="811" bestFit="1" customWidth="1"/>
    <col min="13127" max="13312" width="11.42578125" style="811"/>
    <col min="13313" max="13313" width="4.5703125" style="811" customWidth="1"/>
    <col min="13314" max="13314" width="11.5703125" style="811" bestFit="1" customWidth="1"/>
    <col min="13315" max="13317" width="11.5703125" style="811" customWidth="1"/>
    <col min="13318" max="13318" width="45.28515625" style="811" customWidth="1"/>
    <col min="13319" max="13319" width="15.85546875" style="811" customWidth="1"/>
    <col min="13320" max="13320" width="11.85546875" style="811" customWidth="1"/>
    <col min="13321" max="13321" width="17.42578125" style="811" customWidth="1"/>
    <col min="13322" max="13322" width="18" style="811" customWidth="1"/>
    <col min="13323" max="13323" width="14.85546875" style="811" customWidth="1"/>
    <col min="13324" max="13324" width="17.42578125" style="811" customWidth="1"/>
    <col min="13325" max="13325" width="23" style="811" customWidth="1"/>
    <col min="13326" max="13326" width="11.140625" style="811" customWidth="1"/>
    <col min="13327" max="13327" width="20.42578125" style="811" customWidth="1"/>
    <col min="13328" max="13328" width="28.85546875" style="811" customWidth="1"/>
    <col min="13329" max="13329" width="11.42578125" style="811"/>
    <col min="13330" max="13330" width="33.85546875" style="811" customWidth="1"/>
    <col min="13331" max="13331" width="12.5703125" style="811" customWidth="1"/>
    <col min="13332" max="13332" width="47.5703125" style="811" customWidth="1"/>
    <col min="13333" max="13333" width="50.7109375" style="811" customWidth="1"/>
    <col min="13334" max="13334" width="85.140625" style="811" customWidth="1"/>
    <col min="13335" max="13335" width="88.28515625" style="811" customWidth="1"/>
    <col min="13336" max="13336" width="38.5703125" style="811" customWidth="1"/>
    <col min="13337" max="13337" width="41.5703125" style="811" customWidth="1"/>
    <col min="13338" max="13338" width="60.5703125" style="811" customWidth="1"/>
    <col min="13339" max="13339" width="63.7109375" style="811" customWidth="1"/>
    <col min="13340" max="13340" width="71.42578125" style="811" customWidth="1"/>
    <col min="13341" max="13341" width="74.5703125" style="811" customWidth="1"/>
    <col min="13342" max="13342" width="94.28515625" style="811" customWidth="1"/>
    <col min="13343" max="13343" width="97.42578125" style="811" customWidth="1"/>
    <col min="13344" max="13344" width="34" style="811" customWidth="1"/>
    <col min="13345" max="13345" width="37.140625" style="811" customWidth="1"/>
    <col min="13346" max="13346" width="62.140625" style="811" customWidth="1"/>
    <col min="13347" max="13347" width="65.28515625" style="811" customWidth="1"/>
    <col min="13348" max="13348" width="76.7109375" style="811" customWidth="1"/>
    <col min="13349" max="13349" width="79.85546875" style="811" customWidth="1"/>
    <col min="13350" max="13350" width="42" style="811" customWidth="1"/>
    <col min="13351" max="13351" width="45.140625" style="811" customWidth="1"/>
    <col min="13352" max="13352" width="51.28515625" style="811" customWidth="1"/>
    <col min="13353" max="13353" width="54.42578125" style="811" customWidth="1"/>
    <col min="13354" max="13354" width="32.28515625" style="811" bestFit="1" customWidth="1"/>
    <col min="13355" max="13355" width="35.42578125" style="811" bestFit="1" customWidth="1"/>
    <col min="13356" max="13356" width="47.85546875" style="811" bestFit="1" customWidth="1"/>
    <col min="13357" max="13357" width="51" style="811" bestFit="1" customWidth="1"/>
    <col min="13358" max="13358" width="41.140625" style="811" bestFit="1" customWidth="1"/>
    <col min="13359" max="13359" width="44.28515625" style="811" bestFit="1" customWidth="1"/>
    <col min="13360" max="13360" width="95.140625" style="811" bestFit="1" customWidth="1"/>
    <col min="13361" max="13361" width="98.140625" style="811" bestFit="1" customWidth="1"/>
    <col min="13362" max="13362" width="48.28515625" style="811" bestFit="1" customWidth="1"/>
    <col min="13363" max="13363" width="51.42578125" style="811" bestFit="1" customWidth="1"/>
    <col min="13364" max="13364" width="56.28515625" style="811" bestFit="1" customWidth="1"/>
    <col min="13365" max="13365" width="59.42578125" style="811" bestFit="1" customWidth="1"/>
    <col min="13366" max="13366" width="136.5703125" style="811" bestFit="1" customWidth="1"/>
    <col min="13367" max="13367" width="139.7109375" style="811" bestFit="1" customWidth="1"/>
    <col min="13368" max="13368" width="33.42578125" style="811" bestFit="1" customWidth="1"/>
    <col min="13369" max="13369" width="36.42578125" style="811" bestFit="1" customWidth="1"/>
    <col min="13370" max="13370" width="58.85546875" style="811" bestFit="1" customWidth="1"/>
    <col min="13371" max="13371" width="62" style="811" bestFit="1" customWidth="1"/>
    <col min="13372" max="13372" width="40.5703125" style="811" bestFit="1" customWidth="1"/>
    <col min="13373" max="13373" width="43.7109375" style="811" bestFit="1" customWidth="1"/>
    <col min="13374" max="13374" width="55.5703125" style="811" bestFit="1" customWidth="1"/>
    <col min="13375" max="13375" width="58.7109375" style="811" bestFit="1" customWidth="1"/>
    <col min="13376" max="13376" width="37.7109375" style="811" bestFit="1" customWidth="1"/>
    <col min="13377" max="13377" width="40.85546875" style="811" bestFit="1" customWidth="1"/>
    <col min="13378" max="13378" width="52.140625" style="811" bestFit="1" customWidth="1"/>
    <col min="13379" max="13379" width="55.28515625" style="811" bestFit="1" customWidth="1"/>
    <col min="13380" max="13380" width="47.28515625" style="811" bestFit="1" customWidth="1"/>
    <col min="13381" max="13381" width="50.42578125" style="811" bestFit="1" customWidth="1"/>
    <col min="13382" max="13382" width="12.5703125" style="811" bestFit="1" customWidth="1"/>
    <col min="13383" max="13568" width="11.42578125" style="811"/>
    <col min="13569" max="13569" width="4.5703125" style="811" customWidth="1"/>
    <col min="13570" max="13570" width="11.5703125" style="811" bestFit="1" customWidth="1"/>
    <col min="13571" max="13573" width="11.5703125" style="811" customWidth="1"/>
    <col min="13574" max="13574" width="45.28515625" style="811" customWidth="1"/>
    <col min="13575" max="13575" width="15.85546875" style="811" customWidth="1"/>
    <col min="13576" max="13576" width="11.85546875" style="811" customWidth="1"/>
    <col min="13577" max="13577" width="17.42578125" style="811" customWidth="1"/>
    <col min="13578" max="13578" width="18" style="811" customWidth="1"/>
    <col min="13579" max="13579" width="14.85546875" style="811" customWidth="1"/>
    <col min="13580" max="13580" width="17.42578125" style="811" customWidth="1"/>
    <col min="13581" max="13581" width="23" style="811" customWidth="1"/>
    <col min="13582" max="13582" width="11.140625" style="811" customWidth="1"/>
    <col min="13583" max="13583" width="20.42578125" style="811" customWidth="1"/>
    <col min="13584" max="13584" width="28.85546875" style="811" customWidth="1"/>
    <col min="13585" max="13585" width="11.42578125" style="811"/>
    <col min="13586" max="13586" width="33.85546875" style="811" customWidth="1"/>
    <col min="13587" max="13587" width="12.5703125" style="811" customWidth="1"/>
    <col min="13588" max="13588" width="47.5703125" style="811" customWidth="1"/>
    <col min="13589" max="13589" width="50.7109375" style="811" customWidth="1"/>
    <col min="13590" max="13590" width="85.140625" style="811" customWidth="1"/>
    <col min="13591" max="13591" width="88.28515625" style="811" customWidth="1"/>
    <col min="13592" max="13592" width="38.5703125" style="811" customWidth="1"/>
    <col min="13593" max="13593" width="41.5703125" style="811" customWidth="1"/>
    <col min="13594" max="13594" width="60.5703125" style="811" customWidth="1"/>
    <col min="13595" max="13595" width="63.7109375" style="811" customWidth="1"/>
    <col min="13596" max="13596" width="71.42578125" style="811" customWidth="1"/>
    <col min="13597" max="13597" width="74.5703125" style="811" customWidth="1"/>
    <col min="13598" max="13598" width="94.28515625" style="811" customWidth="1"/>
    <col min="13599" max="13599" width="97.42578125" style="811" customWidth="1"/>
    <col min="13600" max="13600" width="34" style="811" customWidth="1"/>
    <col min="13601" max="13601" width="37.140625" style="811" customWidth="1"/>
    <col min="13602" max="13602" width="62.140625" style="811" customWidth="1"/>
    <col min="13603" max="13603" width="65.28515625" style="811" customWidth="1"/>
    <col min="13604" max="13604" width="76.7109375" style="811" customWidth="1"/>
    <col min="13605" max="13605" width="79.85546875" style="811" customWidth="1"/>
    <col min="13606" max="13606" width="42" style="811" customWidth="1"/>
    <col min="13607" max="13607" width="45.140625" style="811" customWidth="1"/>
    <col min="13608" max="13608" width="51.28515625" style="811" customWidth="1"/>
    <col min="13609" max="13609" width="54.42578125" style="811" customWidth="1"/>
    <col min="13610" max="13610" width="32.28515625" style="811" bestFit="1" customWidth="1"/>
    <col min="13611" max="13611" width="35.42578125" style="811" bestFit="1" customWidth="1"/>
    <col min="13612" max="13612" width="47.85546875" style="811" bestFit="1" customWidth="1"/>
    <col min="13613" max="13613" width="51" style="811" bestFit="1" customWidth="1"/>
    <col min="13614" max="13614" width="41.140625" style="811" bestFit="1" customWidth="1"/>
    <col min="13615" max="13615" width="44.28515625" style="811" bestFit="1" customWidth="1"/>
    <col min="13616" max="13616" width="95.140625" style="811" bestFit="1" customWidth="1"/>
    <col min="13617" max="13617" width="98.140625" style="811" bestFit="1" customWidth="1"/>
    <col min="13618" max="13618" width="48.28515625" style="811" bestFit="1" customWidth="1"/>
    <col min="13619" max="13619" width="51.42578125" style="811" bestFit="1" customWidth="1"/>
    <col min="13620" max="13620" width="56.28515625" style="811" bestFit="1" customWidth="1"/>
    <col min="13621" max="13621" width="59.42578125" style="811" bestFit="1" customWidth="1"/>
    <col min="13622" max="13622" width="136.5703125" style="811" bestFit="1" customWidth="1"/>
    <col min="13623" max="13623" width="139.7109375" style="811" bestFit="1" customWidth="1"/>
    <col min="13624" max="13624" width="33.42578125" style="811" bestFit="1" customWidth="1"/>
    <col min="13625" max="13625" width="36.42578125" style="811" bestFit="1" customWidth="1"/>
    <col min="13626" max="13626" width="58.85546875" style="811" bestFit="1" customWidth="1"/>
    <col min="13627" max="13627" width="62" style="811" bestFit="1" customWidth="1"/>
    <col min="13628" max="13628" width="40.5703125" style="811" bestFit="1" customWidth="1"/>
    <col min="13629" max="13629" width="43.7109375" style="811" bestFit="1" customWidth="1"/>
    <col min="13630" max="13630" width="55.5703125" style="811" bestFit="1" customWidth="1"/>
    <col min="13631" max="13631" width="58.7109375" style="811" bestFit="1" customWidth="1"/>
    <col min="13632" max="13632" width="37.7109375" style="811" bestFit="1" customWidth="1"/>
    <col min="13633" max="13633" width="40.85546875" style="811" bestFit="1" customWidth="1"/>
    <col min="13634" max="13634" width="52.140625" style="811" bestFit="1" customWidth="1"/>
    <col min="13635" max="13635" width="55.28515625" style="811" bestFit="1" customWidth="1"/>
    <col min="13636" max="13636" width="47.28515625" style="811" bestFit="1" customWidth="1"/>
    <col min="13637" max="13637" width="50.42578125" style="811" bestFit="1" customWidth="1"/>
    <col min="13638" max="13638" width="12.5703125" style="811" bestFit="1" customWidth="1"/>
    <col min="13639" max="13824" width="11.42578125" style="811"/>
    <col min="13825" max="13825" width="4.5703125" style="811" customWidth="1"/>
    <col min="13826" max="13826" width="11.5703125" style="811" bestFit="1" customWidth="1"/>
    <col min="13827" max="13829" width="11.5703125" style="811" customWidth="1"/>
    <col min="13830" max="13830" width="45.28515625" style="811" customWidth="1"/>
    <col min="13831" max="13831" width="15.85546875" style="811" customWidth="1"/>
    <col min="13832" max="13832" width="11.85546875" style="811" customWidth="1"/>
    <col min="13833" max="13833" width="17.42578125" style="811" customWidth="1"/>
    <col min="13834" max="13834" width="18" style="811" customWidth="1"/>
    <col min="13835" max="13835" width="14.85546875" style="811" customWidth="1"/>
    <col min="13836" max="13836" width="17.42578125" style="811" customWidth="1"/>
    <col min="13837" max="13837" width="23" style="811" customWidth="1"/>
    <col min="13838" max="13838" width="11.140625" style="811" customWidth="1"/>
    <col min="13839" max="13839" width="20.42578125" style="811" customWidth="1"/>
    <col min="13840" max="13840" width="28.85546875" style="811" customWidth="1"/>
    <col min="13841" max="13841" width="11.42578125" style="811"/>
    <col min="13842" max="13842" width="33.85546875" style="811" customWidth="1"/>
    <col min="13843" max="13843" width="12.5703125" style="811" customWidth="1"/>
    <col min="13844" max="13844" width="47.5703125" style="811" customWidth="1"/>
    <col min="13845" max="13845" width="50.7109375" style="811" customWidth="1"/>
    <col min="13846" max="13846" width="85.140625" style="811" customWidth="1"/>
    <col min="13847" max="13847" width="88.28515625" style="811" customWidth="1"/>
    <col min="13848" max="13848" width="38.5703125" style="811" customWidth="1"/>
    <col min="13849" max="13849" width="41.5703125" style="811" customWidth="1"/>
    <col min="13850" max="13850" width="60.5703125" style="811" customWidth="1"/>
    <col min="13851" max="13851" width="63.7109375" style="811" customWidth="1"/>
    <col min="13852" max="13852" width="71.42578125" style="811" customWidth="1"/>
    <col min="13853" max="13853" width="74.5703125" style="811" customWidth="1"/>
    <col min="13854" max="13854" width="94.28515625" style="811" customWidth="1"/>
    <col min="13855" max="13855" width="97.42578125" style="811" customWidth="1"/>
    <col min="13856" max="13856" width="34" style="811" customWidth="1"/>
    <col min="13857" max="13857" width="37.140625" style="811" customWidth="1"/>
    <col min="13858" max="13858" width="62.140625" style="811" customWidth="1"/>
    <col min="13859" max="13859" width="65.28515625" style="811" customWidth="1"/>
    <col min="13860" max="13860" width="76.7109375" style="811" customWidth="1"/>
    <col min="13861" max="13861" width="79.85546875" style="811" customWidth="1"/>
    <col min="13862" max="13862" width="42" style="811" customWidth="1"/>
    <col min="13863" max="13863" width="45.140625" style="811" customWidth="1"/>
    <col min="13864" max="13864" width="51.28515625" style="811" customWidth="1"/>
    <col min="13865" max="13865" width="54.42578125" style="811" customWidth="1"/>
    <col min="13866" max="13866" width="32.28515625" style="811" bestFit="1" customWidth="1"/>
    <col min="13867" max="13867" width="35.42578125" style="811" bestFit="1" customWidth="1"/>
    <col min="13868" max="13868" width="47.85546875" style="811" bestFit="1" customWidth="1"/>
    <col min="13869" max="13869" width="51" style="811" bestFit="1" customWidth="1"/>
    <col min="13870" max="13870" width="41.140625" style="811" bestFit="1" customWidth="1"/>
    <col min="13871" max="13871" width="44.28515625" style="811" bestFit="1" customWidth="1"/>
    <col min="13872" max="13872" width="95.140625" style="811" bestFit="1" customWidth="1"/>
    <col min="13873" max="13873" width="98.140625" style="811" bestFit="1" customWidth="1"/>
    <col min="13874" max="13874" width="48.28515625" style="811" bestFit="1" customWidth="1"/>
    <col min="13875" max="13875" width="51.42578125" style="811" bestFit="1" customWidth="1"/>
    <col min="13876" max="13876" width="56.28515625" style="811" bestFit="1" customWidth="1"/>
    <col min="13877" max="13877" width="59.42578125" style="811" bestFit="1" customWidth="1"/>
    <col min="13878" max="13878" width="136.5703125" style="811" bestFit="1" customWidth="1"/>
    <col min="13879" max="13879" width="139.7109375" style="811" bestFit="1" customWidth="1"/>
    <col min="13880" max="13880" width="33.42578125" style="811" bestFit="1" customWidth="1"/>
    <col min="13881" max="13881" width="36.42578125" style="811" bestFit="1" customWidth="1"/>
    <col min="13882" max="13882" width="58.85546875" style="811" bestFit="1" customWidth="1"/>
    <col min="13883" max="13883" width="62" style="811" bestFit="1" customWidth="1"/>
    <col min="13884" max="13884" width="40.5703125" style="811" bestFit="1" customWidth="1"/>
    <col min="13885" max="13885" width="43.7109375" style="811" bestFit="1" customWidth="1"/>
    <col min="13886" max="13886" width="55.5703125" style="811" bestFit="1" customWidth="1"/>
    <col min="13887" max="13887" width="58.7109375" style="811" bestFit="1" customWidth="1"/>
    <col min="13888" max="13888" width="37.7109375" style="811" bestFit="1" customWidth="1"/>
    <col min="13889" max="13889" width="40.85546875" style="811" bestFit="1" customWidth="1"/>
    <col min="13890" max="13890" width="52.140625" style="811" bestFit="1" customWidth="1"/>
    <col min="13891" max="13891" width="55.28515625" style="811" bestFit="1" customWidth="1"/>
    <col min="13892" max="13892" width="47.28515625" style="811" bestFit="1" customWidth="1"/>
    <col min="13893" max="13893" width="50.42578125" style="811" bestFit="1" customWidth="1"/>
    <col min="13894" max="13894" width="12.5703125" style="811" bestFit="1" customWidth="1"/>
    <col min="13895" max="14080" width="11.42578125" style="811"/>
    <col min="14081" max="14081" width="4.5703125" style="811" customWidth="1"/>
    <col min="14082" max="14082" width="11.5703125" style="811" bestFit="1" customWidth="1"/>
    <col min="14083" max="14085" width="11.5703125" style="811" customWidth="1"/>
    <col min="14086" max="14086" width="45.28515625" style="811" customWidth="1"/>
    <col min="14087" max="14087" width="15.85546875" style="811" customWidth="1"/>
    <col min="14088" max="14088" width="11.85546875" style="811" customWidth="1"/>
    <col min="14089" max="14089" width="17.42578125" style="811" customWidth="1"/>
    <col min="14090" max="14090" width="18" style="811" customWidth="1"/>
    <col min="14091" max="14091" width="14.85546875" style="811" customWidth="1"/>
    <col min="14092" max="14092" width="17.42578125" style="811" customWidth="1"/>
    <col min="14093" max="14093" width="23" style="811" customWidth="1"/>
    <col min="14094" max="14094" width="11.140625" style="811" customWidth="1"/>
    <col min="14095" max="14095" width="20.42578125" style="811" customWidth="1"/>
    <col min="14096" max="14096" width="28.85546875" style="811" customWidth="1"/>
    <col min="14097" max="14097" width="11.42578125" style="811"/>
    <col min="14098" max="14098" width="33.85546875" style="811" customWidth="1"/>
    <col min="14099" max="14099" width="12.5703125" style="811" customWidth="1"/>
    <col min="14100" max="14100" width="47.5703125" style="811" customWidth="1"/>
    <col min="14101" max="14101" width="50.7109375" style="811" customWidth="1"/>
    <col min="14102" max="14102" width="85.140625" style="811" customWidth="1"/>
    <col min="14103" max="14103" width="88.28515625" style="811" customWidth="1"/>
    <col min="14104" max="14104" width="38.5703125" style="811" customWidth="1"/>
    <col min="14105" max="14105" width="41.5703125" style="811" customWidth="1"/>
    <col min="14106" max="14106" width="60.5703125" style="811" customWidth="1"/>
    <col min="14107" max="14107" width="63.7109375" style="811" customWidth="1"/>
    <col min="14108" max="14108" width="71.42578125" style="811" customWidth="1"/>
    <col min="14109" max="14109" width="74.5703125" style="811" customWidth="1"/>
    <col min="14110" max="14110" width="94.28515625" style="811" customWidth="1"/>
    <col min="14111" max="14111" width="97.42578125" style="811" customWidth="1"/>
    <col min="14112" max="14112" width="34" style="811" customWidth="1"/>
    <col min="14113" max="14113" width="37.140625" style="811" customWidth="1"/>
    <col min="14114" max="14114" width="62.140625" style="811" customWidth="1"/>
    <col min="14115" max="14115" width="65.28515625" style="811" customWidth="1"/>
    <col min="14116" max="14116" width="76.7109375" style="811" customWidth="1"/>
    <col min="14117" max="14117" width="79.85546875" style="811" customWidth="1"/>
    <col min="14118" max="14118" width="42" style="811" customWidth="1"/>
    <col min="14119" max="14119" width="45.140625" style="811" customWidth="1"/>
    <col min="14120" max="14120" width="51.28515625" style="811" customWidth="1"/>
    <col min="14121" max="14121" width="54.42578125" style="811" customWidth="1"/>
    <col min="14122" max="14122" width="32.28515625" style="811" bestFit="1" customWidth="1"/>
    <col min="14123" max="14123" width="35.42578125" style="811" bestFit="1" customWidth="1"/>
    <col min="14124" max="14124" width="47.85546875" style="811" bestFit="1" customWidth="1"/>
    <col min="14125" max="14125" width="51" style="811" bestFit="1" customWidth="1"/>
    <col min="14126" max="14126" width="41.140625" style="811" bestFit="1" customWidth="1"/>
    <col min="14127" max="14127" width="44.28515625" style="811" bestFit="1" customWidth="1"/>
    <col min="14128" max="14128" width="95.140625" style="811" bestFit="1" customWidth="1"/>
    <col min="14129" max="14129" width="98.140625" style="811" bestFit="1" customWidth="1"/>
    <col min="14130" max="14130" width="48.28515625" style="811" bestFit="1" customWidth="1"/>
    <col min="14131" max="14131" width="51.42578125" style="811" bestFit="1" customWidth="1"/>
    <col min="14132" max="14132" width="56.28515625" style="811" bestFit="1" customWidth="1"/>
    <col min="14133" max="14133" width="59.42578125" style="811" bestFit="1" customWidth="1"/>
    <col min="14134" max="14134" width="136.5703125" style="811" bestFit="1" customWidth="1"/>
    <col min="14135" max="14135" width="139.7109375" style="811" bestFit="1" customWidth="1"/>
    <col min="14136" max="14136" width="33.42578125" style="811" bestFit="1" customWidth="1"/>
    <col min="14137" max="14137" width="36.42578125" style="811" bestFit="1" customWidth="1"/>
    <col min="14138" max="14138" width="58.85546875" style="811" bestFit="1" customWidth="1"/>
    <col min="14139" max="14139" width="62" style="811" bestFit="1" customWidth="1"/>
    <col min="14140" max="14140" width="40.5703125" style="811" bestFit="1" customWidth="1"/>
    <col min="14141" max="14141" width="43.7109375" style="811" bestFit="1" customWidth="1"/>
    <col min="14142" max="14142" width="55.5703125" style="811" bestFit="1" customWidth="1"/>
    <col min="14143" max="14143" width="58.7109375" style="811" bestFit="1" customWidth="1"/>
    <col min="14144" max="14144" width="37.7109375" style="811" bestFit="1" customWidth="1"/>
    <col min="14145" max="14145" width="40.85546875" style="811" bestFit="1" customWidth="1"/>
    <col min="14146" max="14146" width="52.140625" style="811" bestFit="1" customWidth="1"/>
    <col min="14147" max="14147" width="55.28515625" style="811" bestFit="1" customWidth="1"/>
    <col min="14148" max="14148" width="47.28515625" style="811" bestFit="1" customWidth="1"/>
    <col min="14149" max="14149" width="50.42578125" style="811" bestFit="1" customWidth="1"/>
    <col min="14150" max="14150" width="12.5703125" style="811" bestFit="1" customWidth="1"/>
    <col min="14151" max="14336" width="11.42578125" style="811"/>
    <col min="14337" max="14337" width="4.5703125" style="811" customWidth="1"/>
    <col min="14338" max="14338" width="11.5703125" style="811" bestFit="1" customWidth="1"/>
    <col min="14339" max="14341" width="11.5703125" style="811" customWidth="1"/>
    <col min="14342" max="14342" width="45.28515625" style="811" customWidth="1"/>
    <col min="14343" max="14343" width="15.85546875" style="811" customWidth="1"/>
    <col min="14344" max="14344" width="11.85546875" style="811" customWidth="1"/>
    <col min="14345" max="14345" width="17.42578125" style="811" customWidth="1"/>
    <col min="14346" max="14346" width="18" style="811" customWidth="1"/>
    <col min="14347" max="14347" width="14.85546875" style="811" customWidth="1"/>
    <col min="14348" max="14348" width="17.42578125" style="811" customWidth="1"/>
    <col min="14349" max="14349" width="23" style="811" customWidth="1"/>
    <col min="14350" max="14350" width="11.140625" style="811" customWidth="1"/>
    <col min="14351" max="14351" width="20.42578125" style="811" customWidth="1"/>
    <col min="14352" max="14352" width="28.85546875" style="811" customWidth="1"/>
    <col min="14353" max="14353" width="11.42578125" style="811"/>
    <col min="14354" max="14354" width="33.85546875" style="811" customWidth="1"/>
    <col min="14355" max="14355" width="12.5703125" style="811" customWidth="1"/>
    <col min="14356" max="14356" width="47.5703125" style="811" customWidth="1"/>
    <col min="14357" max="14357" width="50.7109375" style="811" customWidth="1"/>
    <col min="14358" max="14358" width="85.140625" style="811" customWidth="1"/>
    <col min="14359" max="14359" width="88.28515625" style="811" customWidth="1"/>
    <col min="14360" max="14360" width="38.5703125" style="811" customWidth="1"/>
    <col min="14361" max="14361" width="41.5703125" style="811" customWidth="1"/>
    <col min="14362" max="14362" width="60.5703125" style="811" customWidth="1"/>
    <col min="14363" max="14363" width="63.7109375" style="811" customWidth="1"/>
    <col min="14364" max="14364" width="71.42578125" style="811" customWidth="1"/>
    <col min="14365" max="14365" width="74.5703125" style="811" customWidth="1"/>
    <col min="14366" max="14366" width="94.28515625" style="811" customWidth="1"/>
    <col min="14367" max="14367" width="97.42578125" style="811" customWidth="1"/>
    <col min="14368" max="14368" width="34" style="811" customWidth="1"/>
    <col min="14369" max="14369" width="37.140625" style="811" customWidth="1"/>
    <col min="14370" max="14370" width="62.140625" style="811" customWidth="1"/>
    <col min="14371" max="14371" width="65.28515625" style="811" customWidth="1"/>
    <col min="14372" max="14372" width="76.7109375" style="811" customWidth="1"/>
    <col min="14373" max="14373" width="79.85546875" style="811" customWidth="1"/>
    <col min="14374" max="14374" width="42" style="811" customWidth="1"/>
    <col min="14375" max="14375" width="45.140625" style="811" customWidth="1"/>
    <col min="14376" max="14376" width="51.28515625" style="811" customWidth="1"/>
    <col min="14377" max="14377" width="54.42578125" style="811" customWidth="1"/>
    <col min="14378" max="14378" width="32.28515625" style="811" bestFit="1" customWidth="1"/>
    <col min="14379" max="14379" width="35.42578125" style="811" bestFit="1" customWidth="1"/>
    <col min="14380" max="14380" width="47.85546875" style="811" bestFit="1" customWidth="1"/>
    <col min="14381" max="14381" width="51" style="811" bestFit="1" customWidth="1"/>
    <col min="14382" max="14382" width="41.140625" style="811" bestFit="1" customWidth="1"/>
    <col min="14383" max="14383" width="44.28515625" style="811" bestFit="1" customWidth="1"/>
    <col min="14384" max="14384" width="95.140625" style="811" bestFit="1" customWidth="1"/>
    <col min="14385" max="14385" width="98.140625" style="811" bestFit="1" customWidth="1"/>
    <col min="14386" max="14386" width="48.28515625" style="811" bestFit="1" customWidth="1"/>
    <col min="14387" max="14387" width="51.42578125" style="811" bestFit="1" customWidth="1"/>
    <col min="14388" max="14388" width="56.28515625" style="811" bestFit="1" customWidth="1"/>
    <col min="14389" max="14389" width="59.42578125" style="811" bestFit="1" customWidth="1"/>
    <col min="14390" max="14390" width="136.5703125" style="811" bestFit="1" customWidth="1"/>
    <col min="14391" max="14391" width="139.7109375" style="811" bestFit="1" customWidth="1"/>
    <col min="14392" max="14392" width="33.42578125" style="811" bestFit="1" customWidth="1"/>
    <col min="14393" max="14393" width="36.42578125" style="811" bestFit="1" customWidth="1"/>
    <col min="14394" max="14394" width="58.85546875" style="811" bestFit="1" customWidth="1"/>
    <col min="14395" max="14395" width="62" style="811" bestFit="1" customWidth="1"/>
    <col min="14396" max="14396" width="40.5703125" style="811" bestFit="1" customWidth="1"/>
    <col min="14397" max="14397" width="43.7109375" style="811" bestFit="1" customWidth="1"/>
    <col min="14398" max="14398" width="55.5703125" style="811" bestFit="1" customWidth="1"/>
    <col min="14399" max="14399" width="58.7109375" style="811" bestFit="1" customWidth="1"/>
    <col min="14400" max="14400" width="37.7109375" style="811" bestFit="1" customWidth="1"/>
    <col min="14401" max="14401" width="40.85546875" style="811" bestFit="1" customWidth="1"/>
    <col min="14402" max="14402" width="52.140625" style="811" bestFit="1" customWidth="1"/>
    <col min="14403" max="14403" width="55.28515625" style="811" bestFit="1" customWidth="1"/>
    <col min="14404" max="14404" width="47.28515625" style="811" bestFit="1" customWidth="1"/>
    <col min="14405" max="14405" width="50.42578125" style="811" bestFit="1" customWidth="1"/>
    <col min="14406" max="14406" width="12.5703125" style="811" bestFit="1" customWidth="1"/>
    <col min="14407" max="14592" width="11.42578125" style="811"/>
    <col min="14593" max="14593" width="4.5703125" style="811" customWidth="1"/>
    <col min="14594" max="14594" width="11.5703125" style="811" bestFit="1" customWidth="1"/>
    <col min="14595" max="14597" width="11.5703125" style="811" customWidth="1"/>
    <col min="14598" max="14598" width="45.28515625" style="811" customWidth="1"/>
    <col min="14599" max="14599" width="15.85546875" style="811" customWidth="1"/>
    <col min="14600" max="14600" width="11.85546875" style="811" customWidth="1"/>
    <col min="14601" max="14601" width="17.42578125" style="811" customWidth="1"/>
    <col min="14602" max="14602" width="18" style="811" customWidth="1"/>
    <col min="14603" max="14603" width="14.85546875" style="811" customWidth="1"/>
    <col min="14604" max="14604" width="17.42578125" style="811" customWidth="1"/>
    <col min="14605" max="14605" width="23" style="811" customWidth="1"/>
    <col min="14606" max="14606" width="11.140625" style="811" customWidth="1"/>
    <col min="14607" max="14607" width="20.42578125" style="811" customWidth="1"/>
    <col min="14608" max="14608" width="28.85546875" style="811" customWidth="1"/>
    <col min="14609" max="14609" width="11.42578125" style="811"/>
    <col min="14610" max="14610" width="33.85546875" style="811" customWidth="1"/>
    <col min="14611" max="14611" width="12.5703125" style="811" customWidth="1"/>
    <col min="14612" max="14612" width="47.5703125" style="811" customWidth="1"/>
    <col min="14613" max="14613" width="50.7109375" style="811" customWidth="1"/>
    <col min="14614" max="14614" width="85.140625" style="811" customWidth="1"/>
    <col min="14615" max="14615" width="88.28515625" style="811" customWidth="1"/>
    <col min="14616" max="14616" width="38.5703125" style="811" customWidth="1"/>
    <col min="14617" max="14617" width="41.5703125" style="811" customWidth="1"/>
    <col min="14618" max="14618" width="60.5703125" style="811" customWidth="1"/>
    <col min="14619" max="14619" width="63.7109375" style="811" customWidth="1"/>
    <col min="14620" max="14620" width="71.42578125" style="811" customWidth="1"/>
    <col min="14621" max="14621" width="74.5703125" style="811" customWidth="1"/>
    <col min="14622" max="14622" width="94.28515625" style="811" customWidth="1"/>
    <col min="14623" max="14623" width="97.42578125" style="811" customWidth="1"/>
    <col min="14624" max="14624" width="34" style="811" customWidth="1"/>
    <col min="14625" max="14625" width="37.140625" style="811" customWidth="1"/>
    <col min="14626" max="14626" width="62.140625" style="811" customWidth="1"/>
    <col min="14627" max="14627" width="65.28515625" style="811" customWidth="1"/>
    <col min="14628" max="14628" width="76.7109375" style="811" customWidth="1"/>
    <col min="14629" max="14629" width="79.85546875" style="811" customWidth="1"/>
    <col min="14630" max="14630" width="42" style="811" customWidth="1"/>
    <col min="14631" max="14631" width="45.140625" style="811" customWidth="1"/>
    <col min="14632" max="14632" width="51.28515625" style="811" customWidth="1"/>
    <col min="14633" max="14633" width="54.42578125" style="811" customWidth="1"/>
    <col min="14634" max="14634" width="32.28515625" style="811" bestFit="1" customWidth="1"/>
    <col min="14635" max="14635" width="35.42578125" style="811" bestFit="1" customWidth="1"/>
    <col min="14636" max="14636" width="47.85546875" style="811" bestFit="1" customWidth="1"/>
    <col min="14637" max="14637" width="51" style="811" bestFit="1" customWidth="1"/>
    <col min="14638" max="14638" width="41.140625" style="811" bestFit="1" customWidth="1"/>
    <col min="14639" max="14639" width="44.28515625" style="811" bestFit="1" customWidth="1"/>
    <col min="14640" max="14640" width="95.140625" style="811" bestFit="1" customWidth="1"/>
    <col min="14641" max="14641" width="98.140625" style="811" bestFit="1" customWidth="1"/>
    <col min="14642" max="14642" width="48.28515625" style="811" bestFit="1" customWidth="1"/>
    <col min="14643" max="14643" width="51.42578125" style="811" bestFit="1" customWidth="1"/>
    <col min="14644" max="14644" width="56.28515625" style="811" bestFit="1" customWidth="1"/>
    <col min="14645" max="14645" width="59.42578125" style="811" bestFit="1" customWidth="1"/>
    <col min="14646" max="14646" width="136.5703125" style="811" bestFit="1" customWidth="1"/>
    <col min="14647" max="14647" width="139.7109375" style="811" bestFit="1" customWidth="1"/>
    <col min="14648" max="14648" width="33.42578125" style="811" bestFit="1" customWidth="1"/>
    <col min="14649" max="14649" width="36.42578125" style="811" bestFit="1" customWidth="1"/>
    <col min="14650" max="14650" width="58.85546875" style="811" bestFit="1" customWidth="1"/>
    <col min="14651" max="14651" width="62" style="811" bestFit="1" customWidth="1"/>
    <col min="14652" max="14652" width="40.5703125" style="811" bestFit="1" customWidth="1"/>
    <col min="14653" max="14653" width="43.7109375" style="811" bestFit="1" customWidth="1"/>
    <col min="14654" max="14654" width="55.5703125" style="811" bestFit="1" customWidth="1"/>
    <col min="14655" max="14655" width="58.7109375" style="811" bestFit="1" customWidth="1"/>
    <col min="14656" max="14656" width="37.7109375" style="811" bestFit="1" customWidth="1"/>
    <col min="14657" max="14657" width="40.85546875" style="811" bestFit="1" customWidth="1"/>
    <col min="14658" max="14658" width="52.140625" style="811" bestFit="1" customWidth="1"/>
    <col min="14659" max="14659" width="55.28515625" style="811" bestFit="1" customWidth="1"/>
    <col min="14660" max="14660" width="47.28515625" style="811" bestFit="1" customWidth="1"/>
    <col min="14661" max="14661" width="50.42578125" style="811" bestFit="1" customWidth="1"/>
    <col min="14662" max="14662" width="12.5703125" style="811" bestFit="1" customWidth="1"/>
    <col min="14663" max="14848" width="11.42578125" style="811"/>
    <col min="14849" max="14849" width="4.5703125" style="811" customWidth="1"/>
    <col min="14850" max="14850" width="11.5703125" style="811" bestFit="1" customWidth="1"/>
    <col min="14851" max="14853" width="11.5703125" style="811" customWidth="1"/>
    <col min="14854" max="14854" width="45.28515625" style="811" customWidth="1"/>
    <col min="14855" max="14855" width="15.85546875" style="811" customWidth="1"/>
    <col min="14856" max="14856" width="11.85546875" style="811" customWidth="1"/>
    <col min="14857" max="14857" width="17.42578125" style="811" customWidth="1"/>
    <col min="14858" max="14858" width="18" style="811" customWidth="1"/>
    <col min="14859" max="14859" width="14.85546875" style="811" customWidth="1"/>
    <col min="14860" max="14860" width="17.42578125" style="811" customWidth="1"/>
    <col min="14861" max="14861" width="23" style="811" customWidth="1"/>
    <col min="14862" max="14862" width="11.140625" style="811" customWidth="1"/>
    <col min="14863" max="14863" width="20.42578125" style="811" customWidth="1"/>
    <col min="14864" max="14864" width="28.85546875" style="811" customWidth="1"/>
    <col min="14865" max="14865" width="11.42578125" style="811"/>
    <col min="14866" max="14866" width="33.85546875" style="811" customWidth="1"/>
    <col min="14867" max="14867" width="12.5703125" style="811" customWidth="1"/>
    <col min="14868" max="14868" width="47.5703125" style="811" customWidth="1"/>
    <col min="14869" max="14869" width="50.7109375" style="811" customWidth="1"/>
    <col min="14870" max="14870" width="85.140625" style="811" customWidth="1"/>
    <col min="14871" max="14871" width="88.28515625" style="811" customWidth="1"/>
    <col min="14872" max="14872" width="38.5703125" style="811" customWidth="1"/>
    <col min="14873" max="14873" width="41.5703125" style="811" customWidth="1"/>
    <col min="14874" max="14874" width="60.5703125" style="811" customWidth="1"/>
    <col min="14875" max="14875" width="63.7109375" style="811" customWidth="1"/>
    <col min="14876" max="14876" width="71.42578125" style="811" customWidth="1"/>
    <col min="14877" max="14877" width="74.5703125" style="811" customWidth="1"/>
    <col min="14878" max="14878" width="94.28515625" style="811" customWidth="1"/>
    <col min="14879" max="14879" width="97.42578125" style="811" customWidth="1"/>
    <col min="14880" max="14880" width="34" style="811" customWidth="1"/>
    <col min="14881" max="14881" width="37.140625" style="811" customWidth="1"/>
    <col min="14882" max="14882" width="62.140625" style="811" customWidth="1"/>
    <col min="14883" max="14883" width="65.28515625" style="811" customWidth="1"/>
    <col min="14884" max="14884" width="76.7109375" style="811" customWidth="1"/>
    <col min="14885" max="14885" width="79.85546875" style="811" customWidth="1"/>
    <col min="14886" max="14886" width="42" style="811" customWidth="1"/>
    <col min="14887" max="14887" width="45.140625" style="811" customWidth="1"/>
    <col min="14888" max="14888" width="51.28515625" style="811" customWidth="1"/>
    <col min="14889" max="14889" width="54.42578125" style="811" customWidth="1"/>
    <col min="14890" max="14890" width="32.28515625" style="811" bestFit="1" customWidth="1"/>
    <col min="14891" max="14891" width="35.42578125" style="811" bestFit="1" customWidth="1"/>
    <col min="14892" max="14892" width="47.85546875" style="811" bestFit="1" customWidth="1"/>
    <col min="14893" max="14893" width="51" style="811" bestFit="1" customWidth="1"/>
    <col min="14894" max="14894" width="41.140625" style="811" bestFit="1" customWidth="1"/>
    <col min="14895" max="14895" width="44.28515625" style="811" bestFit="1" customWidth="1"/>
    <col min="14896" max="14896" width="95.140625" style="811" bestFit="1" customWidth="1"/>
    <col min="14897" max="14897" width="98.140625" style="811" bestFit="1" customWidth="1"/>
    <col min="14898" max="14898" width="48.28515625" style="811" bestFit="1" customWidth="1"/>
    <col min="14899" max="14899" width="51.42578125" style="811" bestFit="1" customWidth="1"/>
    <col min="14900" max="14900" width="56.28515625" style="811" bestFit="1" customWidth="1"/>
    <col min="14901" max="14901" width="59.42578125" style="811" bestFit="1" customWidth="1"/>
    <col min="14902" max="14902" width="136.5703125" style="811" bestFit="1" customWidth="1"/>
    <col min="14903" max="14903" width="139.7109375" style="811" bestFit="1" customWidth="1"/>
    <col min="14904" max="14904" width="33.42578125" style="811" bestFit="1" customWidth="1"/>
    <col min="14905" max="14905" width="36.42578125" style="811" bestFit="1" customWidth="1"/>
    <col min="14906" max="14906" width="58.85546875" style="811" bestFit="1" customWidth="1"/>
    <col min="14907" max="14907" width="62" style="811" bestFit="1" customWidth="1"/>
    <col min="14908" max="14908" width="40.5703125" style="811" bestFit="1" customWidth="1"/>
    <col min="14909" max="14909" width="43.7109375" style="811" bestFit="1" customWidth="1"/>
    <col min="14910" max="14910" width="55.5703125" style="811" bestFit="1" customWidth="1"/>
    <col min="14911" max="14911" width="58.7109375" style="811" bestFit="1" customWidth="1"/>
    <col min="14912" max="14912" width="37.7109375" style="811" bestFit="1" customWidth="1"/>
    <col min="14913" max="14913" width="40.85546875" style="811" bestFit="1" customWidth="1"/>
    <col min="14914" max="14914" width="52.140625" style="811" bestFit="1" customWidth="1"/>
    <col min="14915" max="14915" width="55.28515625" style="811" bestFit="1" customWidth="1"/>
    <col min="14916" max="14916" width="47.28515625" style="811" bestFit="1" customWidth="1"/>
    <col min="14917" max="14917" width="50.42578125" style="811" bestFit="1" customWidth="1"/>
    <col min="14918" max="14918" width="12.5703125" style="811" bestFit="1" customWidth="1"/>
    <col min="14919" max="15104" width="11.42578125" style="811"/>
    <col min="15105" max="15105" width="4.5703125" style="811" customWidth="1"/>
    <col min="15106" max="15106" width="11.5703125" style="811" bestFit="1" customWidth="1"/>
    <col min="15107" max="15109" width="11.5703125" style="811" customWidth="1"/>
    <col min="15110" max="15110" width="45.28515625" style="811" customWidth="1"/>
    <col min="15111" max="15111" width="15.85546875" style="811" customWidth="1"/>
    <col min="15112" max="15112" width="11.85546875" style="811" customWidth="1"/>
    <col min="15113" max="15113" width="17.42578125" style="811" customWidth="1"/>
    <col min="15114" max="15114" width="18" style="811" customWidth="1"/>
    <col min="15115" max="15115" width="14.85546875" style="811" customWidth="1"/>
    <col min="15116" max="15116" width="17.42578125" style="811" customWidth="1"/>
    <col min="15117" max="15117" width="23" style="811" customWidth="1"/>
    <col min="15118" max="15118" width="11.140625" style="811" customWidth="1"/>
    <col min="15119" max="15119" width="20.42578125" style="811" customWidth="1"/>
    <col min="15120" max="15120" width="28.85546875" style="811" customWidth="1"/>
    <col min="15121" max="15121" width="11.42578125" style="811"/>
    <col min="15122" max="15122" width="33.85546875" style="811" customWidth="1"/>
    <col min="15123" max="15123" width="12.5703125" style="811" customWidth="1"/>
    <col min="15124" max="15124" width="47.5703125" style="811" customWidth="1"/>
    <col min="15125" max="15125" width="50.7109375" style="811" customWidth="1"/>
    <col min="15126" max="15126" width="85.140625" style="811" customWidth="1"/>
    <col min="15127" max="15127" width="88.28515625" style="811" customWidth="1"/>
    <col min="15128" max="15128" width="38.5703125" style="811" customWidth="1"/>
    <col min="15129" max="15129" width="41.5703125" style="811" customWidth="1"/>
    <col min="15130" max="15130" width="60.5703125" style="811" customWidth="1"/>
    <col min="15131" max="15131" width="63.7109375" style="811" customWidth="1"/>
    <col min="15132" max="15132" width="71.42578125" style="811" customWidth="1"/>
    <col min="15133" max="15133" width="74.5703125" style="811" customWidth="1"/>
    <col min="15134" max="15134" width="94.28515625" style="811" customWidth="1"/>
    <col min="15135" max="15135" width="97.42578125" style="811" customWidth="1"/>
    <col min="15136" max="15136" width="34" style="811" customWidth="1"/>
    <col min="15137" max="15137" width="37.140625" style="811" customWidth="1"/>
    <col min="15138" max="15138" width="62.140625" style="811" customWidth="1"/>
    <col min="15139" max="15139" width="65.28515625" style="811" customWidth="1"/>
    <col min="15140" max="15140" width="76.7109375" style="811" customWidth="1"/>
    <col min="15141" max="15141" width="79.85546875" style="811" customWidth="1"/>
    <col min="15142" max="15142" width="42" style="811" customWidth="1"/>
    <col min="15143" max="15143" width="45.140625" style="811" customWidth="1"/>
    <col min="15144" max="15144" width="51.28515625" style="811" customWidth="1"/>
    <col min="15145" max="15145" width="54.42578125" style="811" customWidth="1"/>
    <col min="15146" max="15146" width="32.28515625" style="811" bestFit="1" customWidth="1"/>
    <col min="15147" max="15147" width="35.42578125" style="811" bestFit="1" customWidth="1"/>
    <col min="15148" max="15148" width="47.85546875" style="811" bestFit="1" customWidth="1"/>
    <col min="15149" max="15149" width="51" style="811" bestFit="1" customWidth="1"/>
    <col min="15150" max="15150" width="41.140625" style="811" bestFit="1" customWidth="1"/>
    <col min="15151" max="15151" width="44.28515625" style="811" bestFit="1" customWidth="1"/>
    <col min="15152" max="15152" width="95.140625" style="811" bestFit="1" customWidth="1"/>
    <col min="15153" max="15153" width="98.140625" style="811" bestFit="1" customWidth="1"/>
    <col min="15154" max="15154" width="48.28515625" style="811" bestFit="1" customWidth="1"/>
    <col min="15155" max="15155" width="51.42578125" style="811" bestFit="1" customWidth="1"/>
    <col min="15156" max="15156" width="56.28515625" style="811" bestFit="1" customWidth="1"/>
    <col min="15157" max="15157" width="59.42578125" style="811" bestFit="1" customWidth="1"/>
    <col min="15158" max="15158" width="136.5703125" style="811" bestFit="1" customWidth="1"/>
    <col min="15159" max="15159" width="139.7109375" style="811" bestFit="1" customWidth="1"/>
    <col min="15160" max="15160" width="33.42578125" style="811" bestFit="1" customWidth="1"/>
    <col min="15161" max="15161" width="36.42578125" style="811" bestFit="1" customWidth="1"/>
    <col min="15162" max="15162" width="58.85546875" style="811" bestFit="1" customWidth="1"/>
    <col min="15163" max="15163" width="62" style="811" bestFit="1" customWidth="1"/>
    <col min="15164" max="15164" width="40.5703125" style="811" bestFit="1" customWidth="1"/>
    <col min="15165" max="15165" width="43.7109375" style="811" bestFit="1" customWidth="1"/>
    <col min="15166" max="15166" width="55.5703125" style="811" bestFit="1" customWidth="1"/>
    <col min="15167" max="15167" width="58.7109375" style="811" bestFit="1" customWidth="1"/>
    <col min="15168" max="15168" width="37.7109375" style="811" bestFit="1" customWidth="1"/>
    <col min="15169" max="15169" width="40.85546875" style="811" bestFit="1" customWidth="1"/>
    <col min="15170" max="15170" width="52.140625" style="811" bestFit="1" customWidth="1"/>
    <col min="15171" max="15171" width="55.28515625" style="811" bestFit="1" customWidth="1"/>
    <col min="15172" max="15172" width="47.28515625" style="811" bestFit="1" customWidth="1"/>
    <col min="15173" max="15173" width="50.42578125" style="811" bestFit="1" customWidth="1"/>
    <col min="15174" max="15174" width="12.5703125" style="811" bestFit="1" customWidth="1"/>
    <col min="15175" max="15360" width="11.42578125" style="811"/>
    <col min="15361" max="15361" width="4.5703125" style="811" customWidth="1"/>
    <col min="15362" max="15362" width="11.5703125" style="811" bestFit="1" customWidth="1"/>
    <col min="15363" max="15365" width="11.5703125" style="811" customWidth="1"/>
    <col min="15366" max="15366" width="45.28515625" style="811" customWidth="1"/>
    <col min="15367" max="15367" width="15.85546875" style="811" customWidth="1"/>
    <col min="15368" max="15368" width="11.85546875" style="811" customWidth="1"/>
    <col min="15369" max="15369" width="17.42578125" style="811" customWidth="1"/>
    <col min="15370" max="15370" width="18" style="811" customWidth="1"/>
    <col min="15371" max="15371" width="14.85546875" style="811" customWidth="1"/>
    <col min="15372" max="15372" width="17.42578125" style="811" customWidth="1"/>
    <col min="15373" max="15373" width="23" style="811" customWidth="1"/>
    <col min="15374" max="15374" width="11.140625" style="811" customWidth="1"/>
    <col min="15375" max="15375" width="20.42578125" style="811" customWidth="1"/>
    <col min="15376" max="15376" width="28.85546875" style="811" customWidth="1"/>
    <col min="15377" max="15377" width="11.42578125" style="811"/>
    <col min="15378" max="15378" width="33.85546875" style="811" customWidth="1"/>
    <col min="15379" max="15379" width="12.5703125" style="811" customWidth="1"/>
    <col min="15380" max="15380" width="47.5703125" style="811" customWidth="1"/>
    <col min="15381" max="15381" width="50.7109375" style="811" customWidth="1"/>
    <col min="15382" max="15382" width="85.140625" style="811" customWidth="1"/>
    <col min="15383" max="15383" width="88.28515625" style="811" customWidth="1"/>
    <col min="15384" max="15384" width="38.5703125" style="811" customWidth="1"/>
    <col min="15385" max="15385" width="41.5703125" style="811" customWidth="1"/>
    <col min="15386" max="15386" width="60.5703125" style="811" customWidth="1"/>
    <col min="15387" max="15387" width="63.7109375" style="811" customWidth="1"/>
    <col min="15388" max="15388" width="71.42578125" style="811" customWidth="1"/>
    <col min="15389" max="15389" width="74.5703125" style="811" customWidth="1"/>
    <col min="15390" max="15390" width="94.28515625" style="811" customWidth="1"/>
    <col min="15391" max="15391" width="97.42578125" style="811" customWidth="1"/>
    <col min="15392" max="15392" width="34" style="811" customWidth="1"/>
    <col min="15393" max="15393" width="37.140625" style="811" customWidth="1"/>
    <col min="15394" max="15394" width="62.140625" style="811" customWidth="1"/>
    <col min="15395" max="15395" width="65.28515625" style="811" customWidth="1"/>
    <col min="15396" max="15396" width="76.7109375" style="811" customWidth="1"/>
    <col min="15397" max="15397" width="79.85546875" style="811" customWidth="1"/>
    <col min="15398" max="15398" width="42" style="811" customWidth="1"/>
    <col min="15399" max="15399" width="45.140625" style="811" customWidth="1"/>
    <col min="15400" max="15400" width="51.28515625" style="811" customWidth="1"/>
    <col min="15401" max="15401" width="54.42578125" style="811" customWidth="1"/>
    <col min="15402" max="15402" width="32.28515625" style="811" bestFit="1" customWidth="1"/>
    <col min="15403" max="15403" width="35.42578125" style="811" bestFit="1" customWidth="1"/>
    <col min="15404" max="15404" width="47.85546875" style="811" bestFit="1" customWidth="1"/>
    <col min="15405" max="15405" width="51" style="811" bestFit="1" customWidth="1"/>
    <col min="15406" max="15406" width="41.140625" style="811" bestFit="1" customWidth="1"/>
    <col min="15407" max="15407" width="44.28515625" style="811" bestFit="1" customWidth="1"/>
    <col min="15408" max="15408" width="95.140625" style="811" bestFit="1" customWidth="1"/>
    <col min="15409" max="15409" width="98.140625" style="811" bestFit="1" customWidth="1"/>
    <col min="15410" max="15410" width="48.28515625" style="811" bestFit="1" customWidth="1"/>
    <col min="15411" max="15411" width="51.42578125" style="811" bestFit="1" customWidth="1"/>
    <col min="15412" max="15412" width="56.28515625" style="811" bestFit="1" customWidth="1"/>
    <col min="15413" max="15413" width="59.42578125" style="811" bestFit="1" customWidth="1"/>
    <col min="15414" max="15414" width="136.5703125" style="811" bestFit="1" customWidth="1"/>
    <col min="15415" max="15415" width="139.7109375" style="811" bestFit="1" customWidth="1"/>
    <col min="15416" max="15416" width="33.42578125" style="811" bestFit="1" customWidth="1"/>
    <col min="15417" max="15417" width="36.42578125" style="811" bestFit="1" customWidth="1"/>
    <col min="15418" max="15418" width="58.85546875" style="811" bestFit="1" customWidth="1"/>
    <col min="15419" max="15419" width="62" style="811" bestFit="1" customWidth="1"/>
    <col min="15420" max="15420" width="40.5703125" style="811" bestFit="1" customWidth="1"/>
    <col min="15421" max="15421" width="43.7109375" style="811" bestFit="1" customWidth="1"/>
    <col min="15422" max="15422" width="55.5703125" style="811" bestFit="1" customWidth="1"/>
    <col min="15423" max="15423" width="58.7109375" style="811" bestFit="1" customWidth="1"/>
    <col min="15424" max="15424" width="37.7109375" style="811" bestFit="1" customWidth="1"/>
    <col min="15425" max="15425" width="40.85546875" style="811" bestFit="1" customWidth="1"/>
    <col min="15426" max="15426" width="52.140625" style="811" bestFit="1" customWidth="1"/>
    <col min="15427" max="15427" width="55.28515625" style="811" bestFit="1" customWidth="1"/>
    <col min="15428" max="15428" width="47.28515625" style="811" bestFit="1" customWidth="1"/>
    <col min="15429" max="15429" width="50.42578125" style="811" bestFit="1" customWidth="1"/>
    <col min="15430" max="15430" width="12.5703125" style="811" bestFit="1" customWidth="1"/>
    <col min="15431" max="15616" width="11.42578125" style="811"/>
    <col min="15617" max="15617" width="4.5703125" style="811" customWidth="1"/>
    <col min="15618" max="15618" width="11.5703125" style="811" bestFit="1" customWidth="1"/>
    <col min="15619" max="15621" width="11.5703125" style="811" customWidth="1"/>
    <col min="15622" max="15622" width="45.28515625" style="811" customWidth="1"/>
    <col min="15623" max="15623" width="15.85546875" style="811" customWidth="1"/>
    <col min="15624" max="15624" width="11.85546875" style="811" customWidth="1"/>
    <col min="15625" max="15625" width="17.42578125" style="811" customWidth="1"/>
    <col min="15626" max="15626" width="18" style="811" customWidth="1"/>
    <col min="15627" max="15627" width="14.85546875" style="811" customWidth="1"/>
    <col min="15628" max="15628" width="17.42578125" style="811" customWidth="1"/>
    <col min="15629" max="15629" width="23" style="811" customWidth="1"/>
    <col min="15630" max="15630" width="11.140625" style="811" customWidth="1"/>
    <col min="15631" max="15631" width="20.42578125" style="811" customWidth="1"/>
    <col min="15632" max="15632" width="28.85546875" style="811" customWidth="1"/>
    <col min="15633" max="15633" width="11.42578125" style="811"/>
    <col min="15634" max="15634" width="33.85546875" style="811" customWidth="1"/>
    <col min="15635" max="15635" width="12.5703125" style="811" customWidth="1"/>
    <col min="15636" max="15636" width="47.5703125" style="811" customWidth="1"/>
    <col min="15637" max="15637" width="50.7109375" style="811" customWidth="1"/>
    <col min="15638" max="15638" width="85.140625" style="811" customWidth="1"/>
    <col min="15639" max="15639" width="88.28515625" style="811" customWidth="1"/>
    <col min="15640" max="15640" width="38.5703125" style="811" customWidth="1"/>
    <col min="15641" max="15641" width="41.5703125" style="811" customWidth="1"/>
    <col min="15642" max="15642" width="60.5703125" style="811" customWidth="1"/>
    <col min="15643" max="15643" width="63.7109375" style="811" customWidth="1"/>
    <col min="15644" max="15644" width="71.42578125" style="811" customWidth="1"/>
    <col min="15645" max="15645" width="74.5703125" style="811" customWidth="1"/>
    <col min="15646" max="15646" width="94.28515625" style="811" customWidth="1"/>
    <col min="15647" max="15647" width="97.42578125" style="811" customWidth="1"/>
    <col min="15648" max="15648" width="34" style="811" customWidth="1"/>
    <col min="15649" max="15649" width="37.140625" style="811" customWidth="1"/>
    <col min="15650" max="15650" width="62.140625" style="811" customWidth="1"/>
    <col min="15651" max="15651" width="65.28515625" style="811" customWidth="1"/>
    <col min="15652" max="15652" width="76.7109375" style="811" customWidth="1"/>
    <col min="15653" max="15653" width="79.85546875" style="811" customWidth="1"/>
    <col min="15654" max="15654" width="42" style="811" customWidth="1"/>
    <col min="15655" max="15655" width="45.140625" style="811" customWidth="1"/>
    <col min="15656" max="15656" width="51.28515625" style="811" customWidth="1"/>
    <col min="15657" max="15657" width="54.42578125" style="811" customWidth="1"/>
    <col min="15658" max="15658" width="32.28515625" style="811" bestFit="1" customWidth="1"/>
    <col min="15659" max="15659" width="35.42578125" style="811" bestFit="1" customWidth="1"/>
    <col min="15660" max="15660" width="47.85546875" style="811" bestFit="1" customWidth="1"/>
    <col min="15661" max="15661" width="51" style="811" bestFit="1" customWidth="1"/>
    <col min="15662" max="15662" width="41.140625" style="811" bestFit="1" customWidth="1"/>
    <col min="15663" max="15663" width="44.28515625" style="811" bestFit="1" customWidth="1"/>
    <col min="15664" max="15664" width="95.140625" style="811" bestFit="1" customWidth="1"/>
    <col min="15665" max="15665" width="98.140625" style="811" bestFit="1" customWidth="1"/>
    <col min="15666" max="15666" width="48.28515625" style="811" bestFit="1" customWidth="1"/>
    <col min="15667" max="15667" width="51.42578125" style="811" bestFit="1" customWidth="1"/>
    <col min="15668" max="15668" width="56.28515625" style="811" bestFit="1" customWidth="1"/>
    <col min="15669" max="15669" width="59.42578125" style="811" bestFit="1" customWidth="1"/>
    <col min="15670" max="15670" width="136.5703125" style="811" bestFit="1" customWidth="1"/>
    <col min="15671" max="15671" width="139.7109375" style="811" bestFit="1" customWidth="1"/>
    <col min="15672" max="15672" width="33.42578125" style="811" bestFit="1" customWidth="1"/>
    <col min="15673" max="15673" width="36.42578125" style="811" bestFit="1" customWidth="1"/>
    <col min="15674" max="15674" width="58.85546875" style="811" bestFit="1" customWidth="1"/>
    <col min="15675" max="15675" width="62" style="811" bestFit="1" customWidth="1"/>
    <col min="15676" max="15676" width="40.5703125" style="811" bestFit="1" customWidth="1"/>
    <col min="15677" max="15677" width="43.7109375" style="811" bestFit="1" customWidth="1"/>
    <col min="15678" max="15678" width="55.5703125" style="811" bestFit="1" customWidth="1"/>
    <col min="15679" max="15679" width="58.7109375" style="811" bestFit="1" customWidth="1"/>
    <col min="15680" max="15680" width="37.7109375" style="811" bestFit="1" customWidth="1"/>
    <col min="15681" max="15681" width="40.85546875" style="811" bestFit="1" customWidth="1"/>
    <col min="15682" max="15682" width="52.140625" style="811" bestFit="1" customWidth="1"/>
    <col min="15683" max="15683" width="55.28515625" style="811" bestFit="1" customWidth="1"/>
    <col min="15684" max="15684" width="47.28515625" style="811" bestFit="1" customWidth="1"/>
    <col min="15685" max="15685" width="50.42578125" style="811" bestFit="1" customWidth="1"/>
    <col min="15686" max="15686" width="12.5703125" style="811" bestFit="1" customWidth="1"/>
    <col min="15687" max="15872" width="11.42578125" style="811"/>
    <col min="15873" max="15873" width="4.5703125" style="811" customWidth="1"/>
    <col min="15874" max="15874" width="11.5703125" style="811" bestFit="1" customWidth="1"/>
    <col min="15875" max="15877" width="11.5703125" style="811" customWidth="1"/>
    <col min="15878" max="15878" width="45.28515625" style="811" customWidth="1"/>
    <col min="15879" max="15879" width="15.85546875" style="811" customWidth="1"/>
    <col min="15880" max="15880" width="11.85546875" style="811" customWidth="1"/>
    <col min="15881" max="15881" width="17.42578125" style="811" customWidth="1"/>
    <col min="15882" max="15882" width="18" style="811" customWidth="1"/>
    <col min="15883" max="15883" width="14.85546875" style="811" customWidth="1"/>
    <col min="15884" max="15884" width="17.42578125" style="811" customWidth="1"/>
    <col min="15885" max="15885" width="23" style="811" customWidth="1"/>
    <col min="15886" max="15886" width="11.140625" style="811" customWidth="1"/>
    <col min="15887" max="15887" width="20.42578125" style="811" customWidth="1"/>
    <col min="15888" max="15888" width="28.85546875" style="811" customWidth="1"/>
    <col min="15889" max="15889" width="11.42578125" style="811"/>
    <col min="15890" max="15890" width="33.85546875" style="811" customWidth="1"/>
    <col min="15891" max="15891" width="12.5703125" style="811" customWidth="1"/>
    <col min="15892" max="15892" width="47.5703125" style="811" customWidth="1"/>
    <col min="15893" max="15893" width="50.7109375" style="811" customWidth="1"/>
    <col min="15894" max="15894" width="85.140625" style="811" customWidth="1"/>
    <col min="15895" max="15895" width="88.28515625" style="811" customWidth="1"/>
    <col min="15896" max="15896" width="38.5703125" style="811" customWidth="1"/>
    <col min="15897" max="15897" width="41.5703125" style="811" customWidth="1"/>
    <col min="15898" max="15898" width="60.5703125" style="811" customWidth="1"/>
    <col min="15899" max="15899" width="63.7109375" style="811" customWidth="1"/>
    <col min="15900" max="15900" width="71.42578125" style="811" customWidth="1"/>
    <col min="15901" max="15901" width="74.5703125" style="811" customWidth="1"/>
    <col min="15902" max="15902" width="94.28515625" style="811" customWidth="1"/>
    <col min="15903" max="15903" width="97.42578125" style="811" customWidth="1"/>
    <col min="15904" max="15904" width="34" style="811" customWidth="1"/>
    <col min="15905" max="15905" width="37.140625" style="811" customWidth="1"/>
    <col min="15906" max="15906" width="62.140625" style="811" customWidth="1"/>
    <col min="15907" max="15907" width="65.28515625" style="811" customWidth="1"/>
    <col min="15908" max="15908" width="76.7109375" style="811" customWidth="1"/>
    <col min="15909" max="15909" width="79.85546875" style="811" customWidth="1"/>
    <col min="15910" max="15910" width="42" style="811" customWidth="1"/>
    <col min="15911" max="15911" width="45.140625" style="811" customWidth="1"/>
    <col min="15912" max="15912" width="51.28515625" style="811" customWidth="1"/>
    <col min="15913" max="15913" width="54.42578125" style="811" customWidth="1"/>
    <col min="15914" max="15914" width="32.28515625" style="811" bestFit="1" customWidth="1"/>
    <col min="15915" max="15915" width="35.42578125" style="811" bestFit="1" customWidth="1"/>
    <col min="15916" max="15916" width="47.85546875" style="811" bestFit="1" customWidth="1"/>
    <col min="15917" max="15917" width="51" style="811" bestFit="1" customWidth="1"/>
    <col min="15918" max="15918" width="41.140625" style="811" bestFit="1" customWidth="1"/>
    <col min="15919" max="15919" width="44.28515625" style="811" bestFit="1" customWidth="1"/>
    <col min="15920" max="15920" width="95.140625" style="811" bestFit="1" customWidth="1"/>
    <col min="15921" max="15921" width="98.140625" style="811" bestFit="1" customWidth="1"/>
    <col min="15922" max="15922" width="48.28515625" style="811" bestFit="1" customWidth="1"/>
    <col min="15923" max="15923" width="51.42578125" style="811" bestFit="1" customWidth="1"/>
    <col min="15924" max="15924" width="56.28515625" style="811" bestFit="1" customWidth="1"/>
    <col min="15925" max="15925" width="59.42578125" style="811" bestFit="1" customWidth="1"/>
    <col min="15926" max="15926" width="136.5703125" style="811" bestFit="1" customWidth="1"/>
    <col min="15927" max="15927" width="139.7109375" style="811" bestFit="1" customWidth="1"/>
    <col min="15928" max="15928" width="33.42578125" style="811" bestFit="1" customWidth="1"/>
    <col min="15929" max="15929" width="36.42578125" style="811" bestFit="1" customWidth="1"/>
    <col min="15930" max="15930" width="58.85546875" style="811" bestFit="1" customWidth="1"/>
    <col min="15931" max="15931" width="62" style="811" bestFit="1" customWidth="1"/>
    <col min="15932" max="15932" width="40.5703125" style="811" bestFit="1" customWidth="1"/>
    <col min="15933" max="15933" width="43.7109375" style="811" bestFit="1" customWidth="1"/>
    <col min="15934" max="15934" width="55.5703125" style="811" bestFit="1" customWidth="1"/>
    <col min="15935" max="15935" width="58.7109375" style="811" bestFit="1" customWidth="1"/>
    <col min="15936" max="15936" width="37.7109375" style="811" bestFit="1" customWidth="1"/>
    <col min="15937" max="15937" width="40.85546875" style="811" bestFit="1" customWidth="1"/>
    <col min="15938" max="15938" width="52.140625" style="811" bestFit="1" customWidth="1"/>
    <col min="15939" max="15939" width="55.28515625" style="811" bestFit="1" customWidth="1"/>
    <col min="15940" max="15940" width="47.28515625" style="811" bestFit="1" customWidth="1"/>
    <col min="15941" max="15941" width="50.42578125" style="811" bestFit="1" customWidth="1"/>
    <col min="15942" max="15942" width="12.5703125" style="811" bestFit="1" customWidth="1"/>
    <col min="15943" max="16128" width="11.42578125" style="811"/>
    <col min="16129" max="16129" width="4.5703125" style="811" customWidth="1"/>
    <col min="16130" max="16130" width="11.5703125" style="811" bestFit="1" customWidth="1"/>
    <col min="16131" max="16133" width="11.5703125" style="811" customWidth="1"/>
    <col min="16134" max="16134" width="45.28515625" style="811" customWidth="1"/>
    <col min="16135" max="16135" width="15.85546875" style="811" customWidth="1"/>
    <col min="16136" max="16136" width="11.85546875" style="811" customWidth="1"/>
    <col min="16137" max="16137" width="17.42578125" style="811" customWidth="1"/>
    <col min="16138" max="16138" width="18" style="811" customWidth="1"/>
    <col min="16139" max="16139" width="14.85546875" style="811" customWidth="1"/>
    <col min="16140" max="16140" width="17.42578125" style="811" customWidth="1"/>
    <col min="16141" max="16141" width="23" style="811" customWidth="1"/>
    <col min="16142" max="16142" width="11.140625" style="811" customWidth="1"/>
    <col min="16143" max="16143" width="20.42578125" style="811" customWidth="1"/>
    <col min="16144" max="16144" width="28.85546875" style="811" customWidth="1"/>
    <col min="16145" max="16145" width="11.42578125" style="811"/>
    <col min="16146" max="16146" width="33.85546875" style="811" customWidth="1"/>
    <col min="16147" max="16147" width="12.5703125" style="811" customWidth="1"/>
    <col min="16148" max="16148" width="47.5703125" style="811" customWidth="1"/>
    <col min="16149" max="16149" width="50.7109375" style="811" customWidth="1"/>
    <col min="16150" max="16150" width="85.140625" style="811" customWidth="1"/>
    <col min="16151" max="16151" width="88.28515625" style="811" customWidth="1"/>
    <col min="16152" max="16152" width="38.5703125" style="811" customWidth="1"/>
    <col min="16153" max="16153" width="41.5703125" style="811" customWidth="1"/>
    <col min="16154" max="16154" width="60.5703125" style="811" customWidth="1"/>
    <col min="16155" max="16155" width="63.7109375" style="811" customWidth="1"/>
    <col min="16156" max="16156" width="71.42578125" style="811" customWidth="1"/>
    <col min="16157" max="16157" width="74.5703125" style="811" customWidth="1"/>
    <col min="16158" max="16158" width="94.28515625" style="811" customWidth="1"/>
    <col min="16159" max="16159" width="97.42578125" style="811" customWidth="1"/>
    <col min="16160" max="16160" width="34" style="811" customWidth="1"/>
    <col min="16161" max="16161" width="37.140625" style="811" customWidth="1"/>
    <col min="16162" max="16162" width="62.140625" style="811" customWidth="1"/>
    <col min="16163" max="16163" width="65.28515625" style="811" customWidth="1"/>
    <col min="16164" max="16164" width="76.7109375" style="811" customWidth="1"/>
    <col min="16165" max="16165" width="79.85546875" style="811" customWidth="1"/>
    <col min="16166" max="16166" width="42" style="811" customWidth="1"/>
    <col min="16167" max="16167" width="45.140625" style="811" customWidth="1"/>
    <col min="16168" max="16168" width="51.28515625" style="811" customWidth="1"/>
    <col min="16169" max="16169" width="54.42578125" style="811" customWidth="1"/>
    <col min="16170" max="16170" width="32.28515625" style="811" bestFit="1" customWidth="1"/>
    <col min="16171" max="16171" width="35.42578125" style="811" bestFit="1" customWidth="1"/>
    <col min="16172" max="16172" width="47.85546875" style="811" bestFit="1" customWidth="1"/>
    <col min="16173" max="16173" width="51" style="811" bestFit="1" customWidth="1"/>
    <col min="16174" max="16174" width="41.140625" style="811" bestFit="1" customWidth="1"/>
    <col min="16175" max="16175" width="44.28515625" style="811" bestFit="1" customWidth="1"/>
    <col min="16176" max="16176" width="95.140625" style="811" bestFit="1" customWidth="1"/>
    <col min="16177" max="16177" width="98.140625" style="811" bestFit="1" customWidth="1"/>
    <col min="16178" max="16178" width="48.28515625" style="811" bestFit="1" customWidth="1"/>
    <col min="16179" max="16179" width="51.42578125" style="811" bestFit="1" customWidth="1"/>
    <col min="16180" max="16180" width="56.28515625" style="811" bestFit="1" customWidth="1"/>
    <col min="16181" max="16181" width="59.42578125" style="811" bestFit="1" customWidth="1"/>
    <col min="16182" max="16182" width="136.5703125" style="811" bestFit="1" customWidth="1"/>
    <col min="16183" max="16183" width="139.7109375" style="811" bestFit="1" customWidth="1"/>
    <col min="16184" max="16184" width="33.42578125" style="811" bestFit="1" customWidth="1"/>
    <col min="16185" max="16185" width="36.42578125" style="811" bestFit="1" customWidth="1"/>
    <col min="16186" max="16186" width="58.85546875" style="811" bestFit="1" customWidth="1"/>
    <col min="16187" max="16187" width="62" style="811" bestFit="1" customWidth="1"/>
    <col min="16188" max="16188" width="40.5703125" style="811" bestFit="1" customWidth="1"/>
    <col min="16189" max="16189" width="43.7109375" style="811" bestFit="1" customWidth="1"/>
    <col min="16190" max="16190" width="55.5703125" style="811" bestFit="1" customWidth="1"/>
    <col min="16191" max="16191" width="58.7109375" style="811" bestFit="1" customWidth="1"/>
    <col min="16192" max="16192" width="37.7109375" style="811" bestFit="1" customWidth="1"/>
    <col min="16193" max="16193" width="40.85546875" style="811" bestFit="1" customWidth="1"/>
    <col min="16194" max="16194" width="52.140625" style="811" bestFit="1" customWidth="1"/>
    <col min="16195" max="16195" width="55.28515625" style="811" bestFit="1" customWidth="1"/>
    <col min="16196" max="16196" width="47.28515625" style="811" bestFit="1" customWidth="1"/>
    <col min="16197" max="16197" width="50.42578125" style="811" bestFit="1" customWidth="1"/>
    <col min="16198" max="16198" width="12.5703125" style="811" bestFit="1" customWidth="1"/>
    <col min="16199" max="16384" width="11.42578125" style="811"/>
  </cols>
  <sheetData>
    <row r="1" spans="1:16">
      <c r="A1" s="1845" t="s">
        <v>2609</v>
      </c>
      <c r="B1" s="1845"/>
      <c r="C1" s="1845"/>
      <c r="D1" s="1845"/>
      <c r="E1" s="1845"/>
      <c r="F1" s="1845"/>
      <c r="G1" s="1845"/>
      <c r="H1" s="1845"/>
      <c r="I1" s="1845"/>
      <c r="J1" s="1845"/>
      <c r="K1" s="1845"/>
      <c r="L1" s="1845"/>
      <c r="M1" s="1845"/>
      <c r="N1" s="1845"/>
      <c r="O1" s="1845"/>
      <c r="P1" s="1845"/>
    </row>
    <row r="2" spans="1:16">
      <c r="A2" s="1845"/>
      <c r="B2" s="1845"/>
      <c r="C2" s="1845"/>
      <c r="D2" s="1845"/>
      <c r="E2" s="1845"/>
      <c r="F2" s="1845"/>
      <c r="G2" s="1845"/>
      <c r="H2" s="1845"/>
      <c r="I2" s="1845"/>
      <c r="J2" s="1845"/>
      <c r="K2" s="1845"/>
      <c r="L2" s="1845"/>
      <c r="M2" s="1845"/>
      <c r="N2" s="1845"/>
      <c r="O2" s="1845"/>
      <c r="P2" s="1845"/>
    </row>
    <row r="3" spans="1:16">
      <c r="A3" s="1845"/>
      <c r="B3" s="1845"/>
      <c r="C3" s="1845"/>
      <c r="D3" s="1845"/>
      <c r="E3" s="1845"/>
      <c r="F3" s="1845"/>
      <c r="G3" s="1845"/>
      <c r="H3" s="1845"/>
      <c r="I3" s="1845"/>
      <c r="J3" s="1845"/>
      <c r="K3" s="1845"/>
      <c r="L3" s="1845"/>
      <c r="M3" s="1845"/>
      <c r="N3" s="1845"/>
      <c r="O3" s="1845"/>
      <c r="P3" s="1845"/>
    </row>
    <row r="4" spans="1:16">
      <c r="B4" s="812"/>
      <c r="C4" s="812"/>
      <c r="D4" s="812"/>
      <c r="E4" s="812"/>
      <c r="F4" s="813"/>
    </row>
    <row r="5" spans="1:16">
      <c r="A5" s="1836" t="s">
        <v>2610</v>
      </c>
      <c r="B5" s="1836"/>
      <c r="C5" s="1836"/>
      <c r="D5" s="1836"/>
      <c r="E5" s="1836"/>
      <c r="F5" s="1836"/>
      <c r="G5" s="1836"/>
      <c r="H5" s="1836"/>
    </row>
    <row r="6" spans="1:16">
      <c r="A6" s="1846" t="s">
        <v>2611</v>
      </c>
      <c r="B6" s="1846"/>
      <c r="C6" s="1846"/>
      <c r="D6" s="1846"/>
      <c r="E6" s="1846"/>
      <c r="F6" s="1846"/>
      <c r="G6" s="1846"/>
      <c r="H6" s="1846"/>
      <c r="I6" s="815"/>
      <c r="J6" s="815"/>
      <c r="K6" s="815"/>
      <c r="L6" s="815"/>
      <c r="M6" s="815"/>
      <c r="N6" s="815"/>
      <c r="O6" s="816"/>
      <c r="P6" s="815"/>
    </row>
    <row r="7" spans="1:16">
      <c r="A7" s="1847" t="s">
        <v>4244</v>
      </c>
      <c r="B7" s="1847"/>
      <c r="C7" s="1847"/>
      <c r="D7" s="1847"/>
      <c r="E7" s="1847"/>
      <c r="F7" s="1847"/>
      <c r="G7" s="817"/>
      <c r="H7" s="817"/>
      <c r="I7" s="817"/>
      <c r="J7" s="817"/>
      <c r="K7" s="817"/>
      <c r="L7" s="817"/>
      <c r="M7" s="817"/>
      <c r="N7" s="817"/>
      <c r="O7" s="818"/>
      <c r="P7" s="817"/>
    </row>
    <row r="8" spans="1:16">
      <c r="A8" s="819"/>
      <c r="B8" s="819"/>
      <c r="C8" s="819"/>
      <c r="D8" s="820"/>
      <c r="E8" s="819"/>
      <c r="F8" s="819"/>
    </row>
    <row r="9" spans="1:16">
      <c r="A9" s="1843" t="s">
        <v>2612</v>
      </c>
      <c r="B9" s="1843" t="s">
        <v>2613</v>
      </c>
      <c r="C9" s="1843" t="s">
        <v>2614</v>
      </c>
      <c r="D9" s="1843" t="s">
        <v>2615</v>
      </c>
      <c r="E9" s="1843" t="s">
        <v>2616</v>
      </c>
      <c r="F9" s="1843" t="s">
        <v>2617</v>
      </c>
      <c r="G9" s="1843" t="s">
        <v>2618</v>
      </c>
      <c r="H9" s="1843" t="s">
        <v>2619</v>
      </c>
      <c r="I9" s="1848" t="s">
        <v>2620</v>
      </c>
      <c r="J9" s="1850" t="s">
        <v>3757</v>
      </c>
      <c r="K9" s="1850"/>
      <c r="L9" s="1850"/>
      <c r="M9" s="1848" t="s">
        <v>2621</v>
      </c>
      <c r="N9" s="1843" t="s">
        <v>3758</v>
      </c>
      <c r="O9" s="1843" t="s">
        <v>2622</v>
      </c>
      <c r="P9" s="1843" t="s">
        <v>2623</v>
      </c>
    </row>
    <row r="10" spans="1:16" ht="24">
      <c r="A10" s="1844"/>
      <c r="B10" s="1844"/>
      <c r="C10" s="1844"/>
      <c r="D10" s="1844"/>
      <c r="E10" s="1844"/>
      <c r="F10" s="1844"/>
      <c r="G10" s="1844"/>
      <c r="H10" s="1844"/>
      <c r="I10" s="1849"/>
      <c r="J10" s="821" t="s">
        <v>2624</v>
      </c>
      <c r="K10" s="821" t="s">
        <v>2625</v>
      </c>
      <c r="L10" s="822" t="s">
        <v>2626</v>
      </c>
      <c r="M10" s="1849"/>
      <c r="N10" s="1844"/>
      <c r="O10" s="1844"/>
      <c r="P10" s="1844"/>
    </row>
    <row r="11" spans="1:16" s="831" customFormat="1" ht="24">
      <c r="A11" s="823">
        <v>1</v>
      </c>
      <c r="B11" s="824">
        <v>905</v>
      </c>
      <c r="C11" s="824"/>
      <c r="D11" s="824">
        <v>2015</v>
      </c>
      <c r="E11" s="823" t="s">
        <v>2627</v>
      </c>
      <c r="F11" s="825" t="s">
        <v>2630</v>
      </c>
      <c r="G11" s="824">
        <v>900</v>
      </c>
      <c r="H11" s="826">
        <v>0</v>
      </c>
      <c r="I11" s="827">
        <v>0</v>
      </c>
      <c r="J11" s="827">
        <v>1000000000</v>
      </c>
      <c r="K11" s="828">
        <v>0</v>
      </c>
      <c r="L11" s="829">
        <f t="shared" ref="L11:L19" si="0">+J11+K11</f>
        <v>1000000000</v>
      </c>
      <c r="M11" s="830">
        <v>0</v>
      </c>
      <c r="N11" s="825" t="s">
        <v>2631</v>
      </c>
      <c r="O11" s="823" t="s">
        <v>4245</v>
      </c>
      <c r="P11" s="825" t="s">
        <v>4246</v>
      </c>
    </row>
    <row r="12" spans="1:16" s="831" customFormat="1" ht="24">
      <c r="A12" s="823">
        <v>2</v>
      </c>
      <c r="B12" s="824">
        <v>914</v>
      </c>
      <c r="C12" s="824"/>
      <c r="D12" s="824">
        <v>2014</v>
      </c>
      <c r="E12" s="823" t="s">
        <v>2627</v>
      </c>
      <c r="F12" s="825" t="s">
        <v>2634</v>
      </c>
      <c r="G12" s="824">
        <v>220</v>
      </c>
      <c r="H12" s="826">
        <v>0.3</v>
      </c>
      <c r="I12" s="827">
        <v>150000000</v>
      </c>
      <c r="J12" s="827">
        <v>150000000</v>
      </c>
      <c r="K12" s="828">
        <v>0</v>
      </c>
      <c r="L12" s="829">
        <f t="shared" si="0"/>
        <v>150000000</v>
      </c>
      <c r="M12" s="830" t="str">
        <f>IF(I12-J12=0,"Presupuesto completo","Pendiente de estimación")</f>
        <v>Presupuesto completo</v>
      </c>
      <c r="N12" s="825" t="s">
        <v>2633</v>
      </c>
      <c r="O12" s="823" t="s">
        <v>4245</v>
      </c>
      <c r="P12" s="825" t="s">
        <v>2635</v>
      </c>
    </row>
    <row r="13" spans="1:16" s="831" customFormat="1" ht="24">
      <c r="A13" s="823">
        <v>3</v>
      </c>
      <c r="B13" s="824">
        <v>925</v>
      </c>
      <c r="C13" s="824"/>
      <c r="D13" s="824">
        <v>2014</v>
      </c>
      <c r="E13" s="823" t="s">
        <v>2627</v>
      </c>
      <c r="F13" s="825" t="s">
        <v>2640</v>
      </c>
      <c r="G13" s="824">
        <v>1900</v>
      </c>
      <c r="H13" s="826">
        <v>0.3</v>
      </c>
      <c r="I13" s="827">
        <v>0</v>
      </c>
      <c r="J13" s="827">
        <v>1255231209.98</v>
      </c>
      <c r="K13" s="828">
        <v>0</v>
      </c>
      <c r="L13" s="829">
        <f t="shared" si="0"/>
        <v>1255231209.98</v>
      </c>
      <c r="M13" s="830" t="str">
        <f>IF(I13-J13=0,"Presupuesto completo","Pendiente de estimación")</f>
        <v>Pendiente de estimación</v>
      </c>
      <c r="N13" s="825" t="s">
        <v>2641</v>
      </c>
      <c r="O13" s="823" t="s">
        <v>4245</v>
      </c>
      <c r="P13" s="825" t="s">
        <v>2642</v>
      </c>
    </row>
    <row r="14" spans="1:16" s="831" customFormat="1" ht="36">
      <c r="A14" s="823">
        <v>4</v>
      </c>
      <c r="B14" s="824">
        <v>927</v>
      </c>
      <c r="C14" s="823"/>
      <c r="D14" s="823">
        <v>2016</v>
      </c>
      <c r="E14" s="823" t="s">
        <v>2627</v>
      </c>
      <c r="F14" s="825" t="s">
        <v>2643</v>
      </c>
      <c r="G14" s="824" t="s">
        <v>2629</v>
      </c>
      <c r="H14" s="826">
        <v>0.3</v>
      </c>
      <c r="I14" s="827">
        <v>0</v>
      </c>
      <c r="J14" s="827">
        <v>254696444.59999999</v>
      </c>
      <c r="K14" s="828">
        <v>0</v>
      </c>
      <c r="L14" s="829">
        <f t="shared" si="0"/>
        <v>254696444.59999999</v>
      </c>
      <c r="M14" s="830" t="str">
        <f>IF(I14-J14=0,"Presupuesto completo","Pendiente de estimación")</f>
        <v>Pendiente de estimación</v>
      </c>
      <c r="N14" s="825" t="s">
        <v>2629</v>
      </c>
      <c r="O14" s="823" t="s">
        <v>4245</v>
      </c>
      <c r="P14" s="832" t="s">
        <v>2644</v>
      </c>
    </row>
    <row r="15" spans="1:16" s="831" customFormat="1" ht="60">
      <c r="A15" s="823">
        <v>5</v>
      </c>
      <c r="B15" s="824">
        <v>928</v>
      </c>
      <c r="C15" s="823"/>
      <c r="D15" s="823" t="s">
        <v>2629</v>
      </c>
      <c r="E15" s="823" t="s">
        <v>2627</v>
      </c>
      <c r="F15" s="825" t="s">
        <v>2645</v>
      </c>
      <c r="G15" s="824" t="s">
        <v>2629</v>
      </c>
      <c r="H15" s="826">
        <v>0</v>
      </c>
      <c r="I15" s="827">
        <v>0</v>
      </c>
      <c r="J15" s="827">
        <v>387494564.06999999</v>
      </c>
      <c r="K15" s="828">
        <v>0</v>
      </c>
      <c r="L15" s="829">
        <f t="shared" si="0"/>
        <v>387494564.06999999</v>
      </c>
      <c r="M15" s="830" t="s">
        <v>2646</v>
      </c>
      <c r="N15" s="825" t="s">
        <v>2629</v>
      </c>
      <c r="O15" s="823" t="s">
        <v>4245</v>
      </c>
      <c r="P15" s="832" t="s">
        <v>2648</v>
      </c>
    </row>
    <row r="16" spans="1:16" s="831" customFormat="1" ht="24">
      <c r="A16" s="823">
        <v>6</v>
      </c>
      <c r="B16" s="824">
        <v>934</v>
      </c>
      <c r="C16" s="824"/>
      <c r="D16" s="824">
        <v>2018</v>
      </c>
      <c r="E16" s="823"/>
      <c r="F16" s="825" t="s">
        <v>4247</v>
      </c>
      <c r="G16" s="824" t="s">
        <v>2629</v>
      </c>
      <c r="H16" s="826">
        <v>0</v>
      </c>
      <c r="I16" s="827">
        <v>0</v>
      </c>
      <c r="J16" s="827">
        <v>0</v>
      </c>
      <c r="K16" s="828">
        <v>0</v>
      </c>
      <c r="L16" s="829">
        <f>+J16+K16</f>
        <v>0</v>
      </c>
      <c r="M16" s="830" t="s">
        <v>2646</v>
      </c>
      <c r="N16" s="825" t="s">
        <v>2629</v>
      </c>
      <c r="O16" s="823" t="s">
        <v>2650</v>
      </c>
      <c r="P16" s="825"/>
    </row>
    <row r="17" spans="1:16" s="831" customFormat="1" ht="24">
      <c r="A17" s="823">
        <v>7</v>
      </c>
      <c r="B17" s="824">
        <v>936</v>
      </c>
      <c r="C17" s="824"/>
      <c r="D17" s="824">
        <v>2018</v>
      </c>
      <c r="E17" s="823"/>
      <c r="F17" s="825" t="s">
        <v>4248</v>
      </c>
      <c r="G17" s="824"/>
      <c r="H17" s="826">
        <v>0</v>
      </c>
      <c r="I17" s="827">
        <v>0</v>
      </c>
      <c r="J17" s="827">
        <v>0</v>
      </c>
      <c r="K17" s="828">
        <v>0</v>
      </c>
      <c r="L17" s="829">
        <f>+J17+K17</f>
        <v>0</v>
      </c>
      <c r="M17" s="830" t="s">
        <v>2646</v>
      </c>
      <c r="N17" s="825" t="s">
        <v>2629</v>
      </c>
      <c r="O17" s="823" t="s">
        <v>2650</v>
      </c>
      <c r="P17" s="825"/>
    </row>
    <row r="18" spans="1:16" s="831" customFormat="1" ht="84">
      <c r="A18" s="823">
        <v>8</v>
      </c>
      <c r="B18" s="824">
        <v>946</v>
      </c>
      <c r="C18" s="824"/>
      <c r="D18" s="824">
        <v>2016</v>
      </c>
      <c r="E18" s="823" t="s">
        <v>2627</v>
      </c>
      <c r="F18" s="825" t="s">
        <v>2653</v>
      </c>
      <c r="G18" s="824">
        <v>2000</v>
      </c>
      <c r="H18" s="826">
        <v>0.2</v>
      </c>
      <c r="I18" s="827">
        <v>2000000000</v>
      </c>
      <c r="J18" s="827">
        <v>1900000000</v>
      </c>
      <c r="K18" s="828">
        <v>0</v>
      </c>
      <c r="L18" s="829">
        <f t="shared" si="0"/>
        <v>1900000000</v>
      </c>
      <c r="M18" s="830">
        <f>+I18-J18</f>
        <v>100000000</v>
      </c>
      <c r="N18" s="825" t="s">
        <v>2639</v>
      </c>
      <c r="O18" s="823" t="s">
        <v>4245</v>
      </c>
      <c r="P18" s="825" t="s">
        <v>2654</v>
      </c>
    </row>
    <row r="19" spans="1:16" s="831" customFormat="1" ht="24">
      <c r="A19" s="823">
        <v>9</v>
      </c>
      <c r="B19" s="824">
        <v>947</v>
      </c>
      <c r="C19" s="823"/>
      <c r="D19" s="823">
        <v>2016</v>
      </c>
      <c r="E19" s="823" t="s">
        <v>2649</v>
      </c>
      <c r="F19" s="825" t="s">
        <v>2655</v>
      </c>
      <c r="G19" s="824" t="s">
        <v>2629</v>
      </c>
      <c r="H19" s="826">
        <v>0.9</v>
      </c>
      <c r="I19" s="827">
        <v>0</v>
      </c>
      <c r="J19" s="827">
        <v>165000000</v>
      </c>
      <c r="K19" s="828">
        <v>0</v>
      </c>
      <c r="L19" s="829">
        <f t="shared" si="0"/>
        <v>165000000</v>
      </c>
      <c r="M19" s="830" t="str">
        <f>IF(I19-J19=0,"Presupuesto completo","Pendiente de estimación")</f>
        <v>Pendiente de estimación</v>
      </c>
      <c r="N19" s="825" t="s">
        <v>2629</v>
      </c>
      <c r="O19" s="823" t="s">
        <v>4245</v>
      </c>
      <c r="P19" s="832" t="s">
        <v>2656</v>
      </c>
    </row>
    <row r="20" spans="1:16" s="831" customFormat="1" ht="24">
      <c r="A20" s="823">
        <v>10</v>
      </c>
      <c r="B20" s="824">
        <v>954</v>
      </c>
      <c r="C20" s="824"/>
      <c r="D20" s="824">
        <v>2017</v>
      </c>
      <c r="E20" s="823" t="s">
        <v>2627</v>
      </c>
      <c r="F20" s="825" t="s">
        <v>4249</v>
      </c>
      <c r="G20" s="824" t="s">
        <v>2629</v>
      </c>
      <c r="H20" s="826">
        <v>0.1</v>
      </c>
      <c r="I20" s="827">
        <v>0</v>
      </c>
      <c r="J20" s="1837">
        <v>1600000000</v>
      </c>
      <c r="K20" s="828">
        <v>0</v>
      </c>
      <c r="L20" s="1840">
        <v>1600000000</v>
      </c>
      <c r="M20" s="830" t="s">
        <v>2646</v>
      </c>
      <c r="N20" s="825" t="s">
        <v>2629</v>
      </c>
      <c r="O20" s="823" t="s">
        <v>2650</v>
      </c>
      <c r="P20" s="832" t="s">
        <v>3759</v>
      </c>
    </row>
    <row r="21" spans="1:16" s="831" customFormat="1">
      <c r="A21" s="823">
        <v>11</v>
      </c>
      <c r="B21" s="824">
        <v>954</v>
      </c>
      <c r="C21" s="824"/>
      <c r="D21" s="824">
        <v>2017</v>
      </c>
      <c r="E21" s="823" t="s">
        <v>2627</v>
      </c>
      <c r="F21" s="825" t="s">
        <v>4250</v>
      </c>
      <c r="G21" s="824" t="s">
        <v>2629</v>
      </c>
      <c r="H21" s="826">
        <v>0.3</v>
      </c>
      <c r="I21" s="827">
        <v>0</v>
      </c>
      <c r="J21" s="1838"/>
      <c r="K21" s="828">
        <v>0</v>
      </c>
      <c r="L21" s="1841"/>
      <c r="M21" s="830" t="s">
        <v>2646</v>
      </c>
      <c r="N21" s="825" t="s">
        <v>2629</v>
      </c>
      <c r="O21" s="823" t="s">
        <v>2650</v>
      </c>
      <c r="P21" s="832"/>
    </row>
    <row r="22" spans="1:16" s="831" customFormat="1">
      <c r="A22" s="823">
        <v>12</v>
      </c>
      <c r="B22" s="824">
        <v>954</v>
      </c>
      <c r="C22" s="824"/>
      <c r="D22" s="824">
        <v>2017</v>
      </c>
      <c r="E22" s="823" t="s">
        <v>2627</v>
      </c>
      <c r="F22" s="825" t="s">
        <v>4251</v>
      </c>
      <c r="G22" s="824" t="s">
        <v>2629</v>
      </c>
      <c r="H22" s="826">
        <v>0.9</v>
      </c>
      <c r="I22" s="827">
        <v>0</v>
      </c>
      <c r="J22" s="1838"/>
      <c r="K22" s="828">
        <v>0</v>
      </c>
      <c r="L22" s="1841"/>
      <c r="M22" s="830" t="s">
        <v>2646</v>
      </c>
      <c r="N22" s="825" t="s">
        <v>2629</v>
      </c>
      <c r="O22" s="823" t="s">
        <v>2650</v>
      </c>
      <c r="P22" s="832"/>
    </row>
    <row r="23" spans="1:16" s="831" customFormat="1">
      <c r="A23" s="823">
        <v>13</v>
      </c>
      <c r="B23" s="824">
        <v>954</v>
      </c>
      <c r="C23" s="824"/>
      <c r="D23" s="824">
        <v>2017</v>
      </c>
      <c r="E23" s="823" t="s">
        <v>2627</v>
      </c>
      <c r="F23" s="825" t="s">
        <v>4252</v>
      </c>
      <c r="G23" s="824" t="s">
        <v>2629</v>
      </c>
      <c r="H23" s="826">
        <v>0.3</v>
      </c>
      <c r="I23" s="827">
        <v>0</v>
      </c>
      <c r="J23" s="1838"/>
      <c r="K23" s="828">
        <v>0</v>
      </c>
      <c r="L23" s="1841"/>
      <c r="M23" s="830" t="s">
        <v>2646</v>
      </c>
      <c r="N23" s="825" t="s">
        <v>2629</v>
      </c>
      <c r="O23" s="823" t="s">
        <v>2650</v>
      </c>
      <c r="P23" s="832"/>
    </row>
    <row r="24" spans="1:16" s="831" customFormat="1">
      <c r="A24" s="823">
        <v>14</v>
      </c>
      <c r="B24" s="824">
        <v>954</v>
      </c>
      <c r="C24" s="824"/>
      <c r="D24" s="824">
        <v>2017</v>
      </c>
      <c r="E24" s="823" t="s">
        <v>2627</v>
      </c>
      <c r="F24" s="825" t="s">
        <v>4253</v>
      </c>
      <c r="G24" s="824" t="s">
        <v>2629</v>
      </c>
      <c r="H24" s="826">
        <v>0.2</v>
      </c>
      <c r="I24" s="827">
        <v>0</v>
      </c>
      <c r="J24" s="1839"/>
      <c r="K24" s="828">
        <v>0</v>
      </c>
      <c r="L24" s="1842"/>
      <c r="M24" s="830" t="s">
        <v>2646</v>
      </c>
      <c r="N24" s="825" t="s">
        <v>2629</v>
      </c>
      <c r="O24" s="823" t="s">
        <v>2650</v>
      </c>
      <c r="P24" s="832"/>
    </row>
    <row r="25" spans="1:16" s="831" customFormat="1" ht="36">
      <c r="A25" s="823">
        <v>15</v>
      </c>
      <c r="B25" s="824">
        <v>958</v>
      </c>
      <c r="C25" s="824"/>
      <c r="D25" s="824">
        <v>2016</v>
      </c>
      <c r="E25" s="823" t="s">
        <v>2627</v>
      </c>
      <c r="F25" s="825" t="s">
        <v>4254</v>
      </c>
      <c r="G25" s="824" t="s">
        <v>2629</v>
      </c>
      <c r="H25" s="826">
        <v>0</v>
      </c>
      <c r="I25" s="827">
        <v>0</v>
      </c>
      <c r="J25" s="827">
        <v>573567198.5</v>
      </c>
      <c r="K25" s="828">
        <v>0</v>
      </c>
      <c r="L25" s="829">
        <f>+J25+K25</f>
        <v>573567198.5</v>
      </c>
      <c r="M25" s="830" t="str">
        <f>IF(I25-J25=0,"Presupuesto completo","Pendiente de estimación")</f>
        <v>Pendiente de estimación</v>
      </c>
      <c r="N25" s="825" t="s">
        <v>2629</v>
      </c>
      <c r="O25" s="823" t="s">
        <v>4245</v>
      </c>
      <c r="P25" s="832" t="s">
        <v>2659</v>
      </c>
    </row>
    <row r="26" spans="1:16" s="831" customFormat="1" ht="24">
      <c r="A26" s="823">
        <v>16</v>
      </c>
      <c r="B26" s="824">
        <v>958</v>
      </c>
      <c r="C26" s="824"/>
      <c r="D26" s="824">
        <v>2016</v>
      </c>
      <c r="E26" s="823" t="s">
        <v>2627</v>
      </c>
      <c r="F26" s="825" t="s">
        <v>4255</v>
      </c>
      <c r="G26" s="824"/>
      <c r="H26" s="826">
        <v>0.7</v>
      </c>
      <c r="I26" s="827"/>
      <c r="J26" s="827"/>
      <c r="K26" s="828"/>
      <c r="L26" s="829"/>
      <c r="M26" s="830"/>
      <c r="N26" s="825"/>
      <c r="O26" s="823" t="s">
        <v>4245</v>
      </c>
      <c r="P26" s="832"/>
    </row>
    <row r="27" spans="1:16" s="831" customFormat="1" ht="24">
      <c r="A27" s="823">
        <v>17</v>
      </c>
      <c r="B27" s="824">
        <v>967</v>
      </c>
      <c r="C27" s="824"/>
      <c r="D27" s="824">
        <v>2017</v>
      </c>
      <c r="E27" s="823" t="s">
        <v>2627</v>
      </c>
      <c r="F27" s="825" t="s">
        <v>2662</v>
      </c>
      <c r="G27" s="824" t="s">
        <v>2629</v>
      </c>
      <c r="H27" s="826">
        <v>0.4</v>
      </c>
      <c r="I27" s="827">
        <v>0</v>
      </c>
      <c r="J27" s="827">
        <v>172000000</v>
      </c>
      <c r="K27" s="828">
        <v>0</v>
      </c>
      <c r="L27" s="829">
        <f>+J27+K27</f>
        <v>172000000</v>
      </c>
      <c r="M27" s="830" t="s">
        <v>2646</v>
      </c>
      <c r="N27" s="825" t="s">
        <v>2629</v>
      </c>
      <c r="O27" s="823" t="s">
        <v>4245</v>
      </c>
      <c r="P27" s="832" t="s">
        <v>2656</v>
      </c>
    </row>
    <row r="28" spans="1:16" s="831" customFormat="1" ht="60">
      <c r="A28" s="823">
        <v>18</v>
      </c>
      <c r="B28" s="824">
        <v>982</v>
      </c>
      <c r="C28" s="824"/>
      <c r="D28" s="824">
        <v>2015</v>
      </c>
      <c r="E28" s="823" t="s">
        <v>2629</v>
      </c>
      <c r="F28" s="825" t="s">
        <v>2663</v>
      </c>
      <c r="G28" s="824" t="s">
        <v>2629</v>
      </c>
      <c r="H28" s="826">
        <v>0</v>
      </c>
      <c r="I28" s="827">
        <v>0</v>
      </c>
      <c r="J28" s="827">
        <v>125818921.92</v>
      </c>
      <c r="K28" s="828">
        <v>0</v>
      </c>
      <c r="L28" s="829">
        <f>+J28+K28</f>
        <v>125818921.92</v>
      </c>
      <c r="M28" s="830" t="str">
        <f>IF(I28-J28=0,"Presupuesto completo","Pendiente de estimación")</f>
        <v>Pendiente de estimación</v>
      </c>
      <c r="N28" s="825" t="s">
        <v>2664</v>
      </c>
      <c r="O28" s="823" t="s">
        <v>4245</v>
      </c>
      <c r="P28" s="825" t="s">
        <v>2665</v>
      </c>
    </row>
    <row r="29" spans="1:16" s="831" customFormat="1" ht="24">
      <c r="A29" s="823">
        <v>19</v>
      </c>
      <c r="B29" s="824">
        <v>973</v>
      </c>
      <c r="C29" s="824"/>
      <c r="D29" s="824">
        <v>2018</v>
      </c>
      <c r="E29" s="823"/>
      <c r="F29" s="825" t="s">
        <v>4256</v>
      </c>
      <c r="G29" s="824" t="s">
        <v>2629</v>
      </c>
      <c r="H29" s="826">
        <v>0.3</v>
      </c>
      <c r="I29" s="827">
        <v>0</v>
      </c>
      <c r="J29" s="827">
        <v>0</v>
      </c>
      <c r="K29" s="828">
        <v>0</v>
      </c>
      <c r="L29" s="829">
        <f t="shared" ref="L29:L39" si="1">+J29+K29</f>
        <v>0</v>
      </c>
      <c r="M29" s="830"/>
      <c r="N29" s="825" t="s">
        <v>2629</v>
      </c>
      <c r="O29" s="823" t="s">
        <v>2650</v>
      </c>
      <c r="P29" s="825"/>
    </row>
    <row r="30" spans="1:16" s="831" customFormat="1" ht="24">
      <c r="A30" s="823">
        <v>20</v>
      </c>
      <c r="B30" s="824">
        <v>973</v>
      </c>
      <c r="C30" s="824"/>
      <c r="D30" s="824">
        <v>2018</v>
      </c>
      <c r="E30" s="823"/>
      <c r="F30" s="825" t="s">
        <v>4257</v>
      </c>
      <c r="G30" s="824" t="s">
        <v>2629</v>
      </c>
      <c r="H30" s="826">
        <v>0.3</v>
      </c>
      <c r="I30" s="827">
        <v>0</v>
      </c>
      <c r="J30" s="827">
        <v>0</v>
      </c>
      <c r="K30" s="828">
        <v>0</v>
      </c>
      <c r="L30" s="829">
        <f t="shared" si="1"/>
        <v>0</v>
      </c>
      <c r="M30" s="830"/>
      <c r="N30" s="825" t="s">
        <v>2629</v>
      </c>
      <c r="O30" s="823" t="s">
        <v>2650</v>
      </c>
      <c r="P30" s="825"/>
    </row>
    <row r="31" spans="1:16" s="831" customFormat="1" ht="24">
      <c r="A31" s="823">
        <v>21</v>
      </c>
      <c r="B31" s="824">
        <v>973</v>
      </c>
      <c r="C31" s="824"/>
      <c r="D31" s="824">
        <v>2018</v>
      </c>
      <c r="E31" s="823"/>
      <c r="F31" s="825" t="s">
        <v>4258</v>
      </c>
      <c r="G31" s="824" t="s">
        <v>2629</v>
      </c>
      <c r="H31" s="826">
        <v>0</v>
      </c>
      <c r="I31" s="827">
        <v>0</v>
      </c>
      <c r="J31" s="827">
        <v>0</v>
      </c>
      <c r="K31" s="828">
        <v>0</v>
      </c>
      <c r="L31" s="829">
        <f t="shared" si="1"/>
        <v>0</v>
      </c>
      <c r="M31" s="830"/>
      <c r="N31" s="825" t="s">
        <v>2629</v>
      </c>
      <c r="O31" s="823" t="s">
        <v>2650</v>
      </c>
      <c r="P31" s="825"/>
    </row>
    <row r="32" spans="1:16" s="831" customFormat="1" ht="24">
      <c r="A32" s="823">
        <v>22</v>
      </c>
      <c r="B32" s="824">
        <v>973</v>
      </c>
      <c r="C32" s="824"/>
      <c r="D32" s="824">
        <v>2018</v>
      </c>
      <c r="E32" s="823"/>
      <c r="F32" s="825" t="s">
        <v>4259</v>
      </c>
      <c r="G32" s="824" t="s">
        <v>2629</v>
      </c>
      <c r="H32" s="826">
        <v>0</v>
      </c>
      <c r="I32" s="827">
        <v>0</v>
      </c>
      <c r="J32" s="827">
        <v>0</v>
      </c>
      <c r="K32" s="828">
        <v>0</v>
      </c>
      <c r="L32" s="829">
        <f t="shared" si="1"/>
        <v>0</v>
      </c>
      <c r="M32" s="830"/>
      <c r="N32" s="825" t="s">
        <v>2629</v>
      </c>
      <c r="O32" s="823" t="s">
        <v>2650</v>
      </c>
      <c r="P32" s="825"/>
    </row>
    <row r="33" spans="1:16" s="831" customFormat="1" ht="24">
      <c r="A33" s="823">
        <v>23</v>
      </c>
      <c r="B33" s="824">
        <v>973</v>
      </c>
      <c r="C33" s="824"/>
      <c r="D33" s="824">
        <v>2018</v>
      </c>
      <c r="E33" s="823"/>
      <c r="F33" s="825" t="s">
        <v>4260</v>
      </c>
      <c r="G33" s="824" t="s">
        <v>2629</v>
      </c>
      <c r="H33" s="826">
        <v>0</v>
      </c>
      <c r="I33" s="827">
        <v>0</v>
      </c>
      <c r="J33" s="827">
        <v>0</v>
      </c>
      <c r="K33" s="828">
        <v>0</v>
      </c>
      <c r="L33" s="829">
        <f t="shared" si="1"/>
        <v>0</v>
      </c>
      <c r="M33" s="830"/>
      <c r="N33" s="825" t="s">
        <v>2629</v>
      </c>
      <c r="O33" s="823" t="s">
        <v>2650</v>
      </c>
      <c r="P33" s="825"/>
    </row>
    <row r="34" spans="1:16" s="831" customFormat="1">
      <c r="A34" s="823">
        <v>24</v>
      </c>
      <c r="B34" s="824">
        <v>973</v>
      </c>
      <c r="C34" s="824"/>
      <c r="D34" s="824">
        <v>2018</v>
      </c>
      <c r="E34" s="823"/>
      <c r="F34" s="825" t="s">
        <v>4261</v>
      </c>
      <c r="G34" s="824" t="s">
        <v>2629</v>
      </c>
      <c r="H34" s="826">
        <v>0.2</v>
      </c>
      <c r="I34" s="827">
        <v>0</v>
      </c>
      <c r="J34" s="827">
        <v>0</v>
      </c>
      <c r="K34" s="828">
        <v>0</v>
      </c>
      <c r="L34" s="829">
        <f t="shared" si="1"/>
        <v>0</v>
      </c>
      <c r="M34" s="830"/>
      <c r="N34" s="825" t="s">
        <v>2629</v>
      </c>
      <c r="O34" s="823" t="s">
        <v>2650</v>
      </c>
      <c r="P34" s="825"/>
    </row>
    <row r="35" spans="1:16" s="831" customFormat="1" ht="24">
      <c r="A35" s="823">
        <v>25</v>
      </c>
      <c r="B35" s="824">
        <v>973</v>
      </c>
      <c r="C35" s="824"/>
      <c r="D35" s="824">
        <v>2018</v>
      </c>
      <c r="E35" s="823"/>
      <c r="F35" s="825" t="s">
        <v>4262</v>
      </c>
      <c r="G35" s="824" t="s">
        <v>2629</v>
      </c>
      <c r="H35" s="826">
        <v>0</v>
      </c>
      <c r="I35" s="827">
        <v>0</v>
      </c>
      <c r="J35" s="827">
        <v>0</v>
      </c>
      <c r="K35" s="828">
        <v>0</v>
      </c>
      <c r="L35" s="829">
        <f t="shared" si="1"/>
        <v>0</v>
      </c>
      <c r="M35" s="830"/>
      <c r="N35" s="825" t="s">
        <v>2629</v>
      </c>
      <c r="O35" s="823" t="s">
        <v>2650</v>
      </c>
      <c r="P35" s="825"/>
    </row>
    <row r="36" spans="1:16" s="831" customFormat="1" ht="24">
      <c r="A36" s="823">
        <v>26</v>
      </c>
      <c r="B36" s="824">
        <v>973</v>
      </c>
      <c r="C36" s="824"/>
      <c r="D36" s="824">
        <v>2018</v>
      </c>
      <c r="E36" s="823"/>
      <c r="F36" s="825" t="s">
        <v>4263</v>
      </c>
      <c r="G36" s="824" t="s">
        <v>2629</v>
      </c>
      <c r="H36" s="826">
        <v>0</v>
      </c>
      <c r="I36" s="827">
        <v>0</v>
      </c>
      <c r="J36" s="827">
        <v>0</v>
      </c>
      <c r="K36" s="828">
        <v>0</v>
      </c>
      <c r="L36" s="829">
        <f t="shared" si="1"/>
        <v>0</v>
      </c>
      <c r="M36" s="830"/>
      <c r="N36" s="825" t="s">
        <v>2629</v>
      </c>
      <c r="O36" s="823" t="s">
        <v>2650</v>
      </c>
      <c r="P36" s="825"/>
    </row>
    <row r="37" spans="1:16" s="831" customFormat="1">
      <c r="A37" s="823">
        <v>27</v>
      </c>
      <c r="B37" s="824">
        <v>973</v>
      </c>
      <c r="C37" s="824"/>
      <c r="D37" s="824">
        <v>2018</v>
      </c>
      <c r="E37" s="823"/>
      <c r="F37" s="825" t="s">
        <v>4264</v>
      </c>
      <c r="G37" s="824" t="s">
        <v>2629</v>
      </c>
      <c r="H37" s="826">
        <v>0</v>
      </c>
      <c r="I37" s="827">
        <v>0</v>
      </c>
      <c r="J37" s="827">
        <v>0</v>
      </c>
      <c r="K37" s="828">
        <v>0</v>
      </c>
      <c r="L37" s="829">
        <f t="shared" si="1"/>
        <v>0</v>
      </c>
      <c r="M37" s="830"/>
      <c r="N37" s="825" t="s">
        <v>2629</v>
      </c>
      <c r="O37" s="823" t="s">
        <v>2650</v>
      </c>
      <c r="P37" s="825"/>
    </row>
    <row r="38" spans="1:16" s="831" customFormat="1" ht="24">
      <c r="A38" s="823">
        <v>28</v>
      </c>
      <c r="B38" s="824">
        <v>973</v>
      </c>
      <c r="C38" s="824"/>
      <c r="D38" s="824">
        <v>2018</v>
      </c>
      <c r="E38" s="823"/>
      <c r="F38" s="825" t="s">
        <v>4265</v>
      </c>
      <c r="G38" s="824" t="s">
        <v>2629</v>
      </c>
      <c r="H38" s="826">
        <v>0</v>
      </c>
      <c r="I38" s="827">
        <v>0</v>
      </c>
      <c r="J38" s="827">
        <v>0</v>
      </c>
      <c r="K38" s="828">
        <v>0</v>
      </c>
      <c r="L38" s="829">
        <f t="shared" si="1"/>
        <v>0</v>
      </c>
      <c r="M38" s="830"/>
      <c r="N38" s="825" t="s">
        <v>2629</v>
      </c>
      <c r="O38" s="823" t="s">
        <v>2650</v>
      </c>
      <c r="P38" s="825"/>
    </row>
    <row r="39" spans="1:16" s="831" customFormat="1" ht="24">
      <c r="A39" s="823">
        <v>29</v>
      </c>
      <c r="B39" s="824">
        <v>973</v>
      </c>
      <c r="C39" s="824"/>
      <c r="D39" s="824">
        <v>2018</v>
      </c>
      <c r="E39" s="823"/>
      <c r="F39" s="825" t="s">
        <v>4266</v>
      </c>
      <c r="G39" s="824" t="s">
        <v>2629</v>
      </c>
      <c r="H39" s="826">
        <v>0</v>
      </c>
      <c r="I39" s="827">
        <v>0</v>
      </c>
      <c r="J39" s="827">
        <v>0</v>
      </c>
      <c r="K39" s="828">
        <v>0</v>
      </c>
      <c r="L39" s="829">
        <f t="shared" si="1"/>
        <v>0</v>
      </c>
      <c r="M39" s="830"/>
      <c r="N39" s="825" t="s">
        <v>2629</v>
      </c>
      <c r="O39" s="823" t="s">
        <v>2650</v>
      </c>
      <c r="P39" s="825"/>
    </row>
    <row r="41" spans="1:16">
      <c r="F41" s="833" t="s">
        <v>2667</v>
      </c>
      <c r="G41" s="834">
        <f>SUM(G11:G28)</f>
        <v>5020</v>
      </c>
      <c r="H41" s="812"/>
      <c r="I41" s="835">
        <f>SUM(I11:I39)</f>
        <v>2150000000</v>
      </c>
      <c r="J41" s="835">
        <f>SUM(J11:J39)</f>
        <v>7583808339.0699997</v>
      </c>
      <c r="K41" s="835">
        <f>SUM(K11:K39)</f>
        <v>0</v>
      </c>
      <c r="L41" s="835">
        <f>SUM(L11:L39)</f>
        <v>7583808339.0699997</v>
      </c>
      <c r="M41" s="835">
        <f>SUM(M11:M28)</f>
        <v>100000000</v>
      </c>
    </row>
  </sheetData>
  <mergeCells count="20">
    <mergeCell ref="J9:L9"/>
    <mergeCell ref="M9:M10"/>
    <mergeCell ref="N9:N10"/>
    <mergeCell ref="O9:O10"/>
    <mergeCell ref="A5:H5"/>
    <mergeCell ref="J20:J24"/>
    <mergeCell ref="L20:L24"/>
    <mergeCell ref="P9:P10"/>
    <mergeCell ref="A1:P3"/>
    <mergeCell ref="A6:H6"/>
    <mergeCell ref="A7:F7"/>
    <mergeCell ref="A9:A10"/>
    <mergeCell ref="B9:B10"/>
    <mergeCell ref="C9:C10"/>
    <mergeCell ref="D9:D10"/>
    <mergeCell ref="E9:E10"/>
    <mergeCell ref="F9:F10"/>
    <mergeCell ref="G9:G10"/>
    <mergeCell ref="H9:H10"/>
    <mergeCell ref="I9:I10"/>
  </mergeCells>
  <conditionalFormatting sqref="D26">
    <cfRule type="iconSet" priority="1">
      <iconSet iconSet="3Arrows">
        <cfvo type="percent" val="0"/>
        <cfvo type="percent" val="33"/>
        <cfvo type="percent" val="67"/>
      </iconSet>
    </cfRule>
  </conditionalFormatting>
  <conditionalFormatting sqref="D21">
    <cfRule type="iconSet" priority="4">
      <iconSet iconSet="3Arrows">
        <cfvo type="percent" val="0"/>
        <cfvo type="percent" val="33"/>
        <cfvo type="percent" val="67"/>
      </iconSet>
    </cfRule>
  </conditionalFormatting>
  <conditionalFormatting sqref="D22:D23">
    <cfRule type="iconSet" priority="3">
      <iconSet iconSet="3Arrows">
        <cfvo type="percent" val="0"/>
        <cfvo type="percent" val="33"/>
        <cfvo type="percent" val="67"/>
      </iconSet>
    </cfRule>
  </conditionalFormatting>
  <conditionalFormatting sqref="D24">
    <cfRule type="iconSet" priority="2">
      <iconSet iconSet="3Arrows">
        <cfvo type="percent" val="0"/>
        <cfvo type="percent" val="33"/>
        <cfvo type="percent" val="67"/>
      </iconSet>
    </cfRule>
  </conditionalFormatting>
  <conditionalFormatting sqref="D40:D65536 D25 D18:D20 D1:D9 D11:D14 D27:D28">
    <cfRule type="iconSet" priority="5">
      <iconSet iconSet="3Arrows">
        <cfvo type="percent" val="0"/>
        <cfvo type="percent" val="33"/>
        <cfvo type="percent" val="67"/>
      </iconSet>
    </cfRule>
  </conditionalFormatting>
  <conditionalFormatting sqref="H40:H65536 H1:H9 H11:H14 H18:H28">
    <cfRule type="iconSet" priority="6">
      <iconSet iconSet="3Signs">
        <cfvo type="percent" val="0"/>
        <cfvo type="percent" val="33"/>
        <cfvo type="percent" val="67"/>
      </iconSet>
    </cfRule>
  </conditionalFormatting>
  <conditionalFormatting sqref="D29:D39 D16:D17">
    <cfRule type="iconSet" priority="7">
      <iconSet iconSet="3Arrows">
        <cfvo type="percent" val="0"/>
        <cfvo type="percent" val="33"/>
        <cfvo type="percent" val="67"/>
      </iconSet>
    </cfRule>
  </conditionalFormatting>
  <conditionalFormatting sqref="H29:H39 H16:H17">
    <cfRule type="iconSet" priority="8">
      <iconSet iconSet="3Signs">
        <cfvo type="percent" val="0"/>
        <cfvo type="percent" val="33"/>
        <cfvo type="percent" val="67"/>
      </iconSet>
    </cfRule>
  </conditionalFormatting>
  <conditionalFormatting sqref="H15">
    <cfRule type="iconSet" priority="9">
      <iconSet iconSet="3Signs">
        <cfvo type="percent" val="0"/>
        <cfvo type="percent" val="33"/>
        <cfvo type="percent" val="67"/>
      </iconSet>
    </cfRule>
  </conditionalFormatting>
  <conditionalFormatting sqref="D15">
    <cfRule type="iconSet" priority="10">
      <iconSet iconSet="3Arrows">
        <cfvo type="percent" val="0"/>
        <cfvo type="percent" val="33"/>
        <cfvo type="percent" val="67"/>
      </iconSet>
    </cfRule>
  </conditionalFormatting>
  <printOptions horizontalCentered="1"/>
  <pageMargins left="0.39370078740157483" right="0.39370078740157483" top="0.78740157480314965" bottom="0.74803149606299213" header="0.51181102362204722" footer="0.31496062992125984"/>
  <pageSetup scale="50" firstPageNumber="0" orientation="landscape" r:id="rId1"/>
  <headerFooter>
    <oddFooter>&amp;C&amp;P</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G37" sqref="G37"/>
    </sheetView>
  </sheetViews>
  <sheetFormatPr baseColWidth="10" defaultColWidth="9.140625" defaultRowHeight="12.75"/>
  <cols>
    <col min="1" max="1025" width="10.85546875" customWidth="1"/>
  </cols>
  <sheetData/>
  <phoneticPr fontId="16" type="noConversion"/>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2"/>
  <sheetViews>
    <sheetView zoomScale="90" zoomScaleNormal="90" zoomScalePageLayoutView="90" workbookViewId="0">
      <selection sqref="A1:N3"/>
    </sheetView>
  </sheetViews>
  <sheetFormatPr baseColWidth="10" defaultColWidth="10.85546875" defaultRowHeight="12"/>
  <cols>
    <col min="1" max="1" width="5.28515625" style="811" customWidth="1"/>
    <col min="2" max="2" width="8.7109375" style="811" bestFit="1" customWidth="1"/>
    <col min="3" max="3" width="10.28515625" style="838" bestFit="1" customWidth="1"/>
    <col min="4" max="4" width="8.28515625" style="811" bestFit="1" customWidth="1"/>
    <col min="5" max="5" width="41" style="812" customWidth="1"/>
    <col min="6" max="6" width="7.7109375" style="812" bestFit="1" customWidth="1"/>
    <col min="7" max="7" width="15.28515625" style="813" bestFit="1" customWidth="1"/>
    <col min="8" max="8" width="24.7109375" style="839" bestFit="1" customWidth="1"/>
    <col min="9" max="9" width="23.42578125" style="811" bestFit="1" customWidth="1"/>
    <col min="10" max="10" width="16.140625" style="811" bestFit="1" customWidth="1"/>
    <col min="11" max="11" width="16.42578125" style="813" bestFit="1" customWidth="1"/>
    <col min="12" max="12" width="15.140625" style="813" customWidth="1"/>
    <col min="13" max="13" width="17.7109375" style="813" customWidth="1"/>
    <col min="14" max="14" width="28.7109375" style="840" bestFit="1" customWidth="1"/>
    <col min="15" max="256" width="10.85546875" style="811"/>
    <col min="257" max="257" width="5.28515625" style="811" customWidth="1"/>
    <col min="258" max="258" width="8.7109375" style="811" bestFit="1" customWidth="1"/>
    <col min="259" max="259" width="10.28515625" style="811" bestFit="1" customWidth="1"/>
    <col min="260" max="260" width="8.28515625" style="811" bestFit="1" customWidth="1"/>
    <col min="261" max="261" width="41" style="811" customWidth="1"/>
    <col min="262" max="262" width="7.7109375" style="811" bestFit="1" customWidth="1"/>
    <col min="263" max="263" width="15.28515625" style="811" bestFit="1" customWidth="1"/>
    <col min="264" max="264" width="24.7109375" style="811" bestFit="1" customWidth="1"/>
    <col min="265" max="265" width="23.42578125" style="811" bestFit="1" customWidth="1"/>
    <col min="266" max="266" width="16.140625" style="811" bestFit="1" customWidth="1"/>
    <col min="267" max="267" width="16.42578125" style="811" bestFit="1" customWidth="1"/>
    <col min="268" max="268" width="15.140625" style="811" customWidth="1"/>
    <col min="269" max="269" width="17.7109375" style="811" customWidth="1"/>
    <col min="270" max="270" width="28.7109375" style="811" bestFit="1" customWidth="1"/>
    <col min="271" max="512" width="10.85546875" style="811"/>
    <col min="513" max="513" width="5.28515625" style="811" customWidth="1"/>
    <col min="514" max="514" width="8.7109375" style="811" bestFit="1" customWidth="1"/>
    <col min="515" max="515" width="10.28515625" style="811" bestFit="1" customWidth="1"/>
    <col min="516" max="516" width="8.28515625" style="811" bestFit="1" customWidth="1"/>
    <col min="517" max="517" width="41" style="811" customWidth="1"/>
    <col min="518" max="518" width="7.7109375" style="811" bestFit="1" customWidth="1"/>
    <col min="519" max="519" width="15.28515625" style="811" bestFit="1" customWidth="1"/>
    <col min="520" max="520" width="24.7109375" style="811" bestFit="1" customWidth="1"/>
    <col min="521" max="521" width="23.42578125" style="811" bestFit="1" customWidth="1"/>
    <col min="522" max="522" width="16.140625" style="811" bestFit="1" customWidth="1"/>
    <col min="523" max="523" width="16.42578125" style="811" bestFit="1" customWidth="1"/>
    <col min="524" max="524" width="15.140625" style="811" customWidth="1"/>
    <col min="525" max="525" width="17.7109375" style="811" customWidth="1"/>
    <col min="526" max="526" width="28.7109375" style="811" bestFit="1" customWidth="1"/>
    <col min="527" max="768" width="10.85546875" style="811"/>
    <col min="769" max="769" width="5.28515625" style="811" customWidth="1"/>
    <col min="770" max="770" width="8.7109375" style="811" bestFit="1" customWidth="1"/>
    <col min="771" max="771" width="10.28515625" style="811" bestFit="1" customWidth="1"/>
    <col min="772" max="772" width="8.28515625" style="811" bestFit="1" customWidth="1"/>
    <col min="773" max="773" width="41" style="811" customWidth="1"/>
    <col min="774" max="774" width="7.7109375" style="811" bestFit="1" customWidth="1"/>
    <col min="775" max="775" width="15.28515625" style="811" bestFit="1" customWidth="1"/>
    <col min="776" max="776" width="24.7109375" style="811" bestFit="1" customWidth="1"/>
    <col min="777" max="777" width="23.42578125" style="811" bestFit="1" customWidth="1"/>
    <col min="778" max="778" width="16.140625" style="811" bestFit="1" customWidth="1"/>
    <col min="779" max="779" width="16.42578125" style="811" bestFit="1" customWidth="1"/>
    <col min="780" max="780" width="15.140625" style="811" customWidth="1"/>
    <col min="781" max="781" width="17.7109375" style="811" customWidth="1"/>
    <col min="782" max="782" width="28.7109375" style="811" bestFit="1" customWidth="1"/>
    <col min="783" max="1024" width="10.85546875" style="811"/>
    <col min="1025" max="1025" width="5.28515625" style="811" customWidth="1"/>
    <col min="1026" max="1026" width="8.7109375" style="811" bestFit="1" customWidth="1"/>
    <col min="1027" max="1027" width="10.28515625" style="811" bestFit="1" customWidth="1"/>
    <col min="1028" max="1028" width="8.28515625" style="811" bestFit="1" customWidth="1"/>
    <col min="1029" max="1029" width="41" style="811" customWidth="1"/>
    <col min="1030" max="1030" width="7.7109375" style="811" bestFit="1" customWidth="1"/>
    <col min="1031" max="1031" width="15.28515625" style="811" bestFit="1" customWidth="1"/>
    <col min="1032" max="1032" width="24.7109375" style="811" bestFit="1" customWidth="1"/>
    <col min="1033" max="1033" width="23.42578125" style="811" bestFit="1" customWidth="1"/>
    <col min="1034" max="1034" width="16.140625" style="811" bestFit="1" customWidth="1"/>
    <col min="1035" max="1035" width="16.42578125" style="811" bestFit="1" customWidth="1"/>
    <col min="1036" max="1036" width="15.140625" style="811" customWidth="1"/>
    <col min="1037" max="1037" width="17.7109375" style="811" customWidth="1"/>
    <col min="1038" max="1038" width="28.7109375" style="811" bestFit="1" customWidth="1"/>
    <col min="1039" max="1280" width="10.85546875" style="811"/>
    <col min="1281" max="1281" width="5.28515625" style="811" customWidth="1"/>
    <col min="1282" max="1282" width="8.7109375" style="811" bestFit="1" customWidth="1"/>
    <col min="1283" max="1283" width="10.28515625" style="811" bestFit="1" customWidth="1"/>
    <col min="1284" max="1284" width="8.28515625" style="811" bestFit="1" customWidth="1"/>
    <col min="1285" max="1285" width="41" style="811" customWidth="1"/>
    <col min="1286" max="1286" width="7.7109375" style="811" bestFit="1" customWidth="1"/>
    <col min="1287" max="1287" width="15.28515625" style="811" bestFit="1" customWidth="1"/>
    <col min="1288" max="1288" width="24.7109375" style="811" bestFit="1" customWidth="1"/>
    <col min="1289" max="1289" width="23.42578125" style="811" bestFit="1" customWidth="1"/>
    <col min="1290" max="1290" width="16.140625" style="811" bestFit="1" customWidth="1"/>
    <col min="1291" max="1291" width="16.42578125" style="811" bestFit="1" customWidth="1"/>
    <col min="1292" max="1292" width="15.140625" style="811" customWidth="1"/>
    <col min="1293" max="1293" width="17.7109375" style="811" customWidth="1"/>
    <col min="1294" max="1294" width="28.7109375" style="811" bestFit="1" customWidth="1"/>
    <col min="1295" max="1536" width="10.85546875" style="811"/>
    <col min="1537" max="1537" width="5.28515625" style="811" customWidth="1"/>
    <col min="1538" max="1538" width="8.7109375" style="811" bestFit="1" customWidth="1"/>
    <col min="1539" max="1539" width="10.28515625" style="811" bestFit="1" customWidth="1"/>
    <col min="1540" max="1540" width="8.28515625" style="811" bestFit="1" customWidth="1"/>
    <col min="1541" max="1541" width="41" style="811" customWidth="1"/>
    <col min="1542" max="1542" width="7.7109375" style="811" bestFit="1" customWidth="1"/>
    <col min="1543" max="1543" width="15.28515625" style="811" bestFit="1" customWidth="1"/>
    <col min="1544" max="1544" width="24.7109375" style="811" bestFit="1" customWidth="1"/>
    <col min="1545" max="1545" width="23.42578125" style="811" bestFit="1" customWidth="1"/>
    <col min="1546" max="1546" width="16.140625" style="811" bestFit="1" customWidth="1"/>
    <col min="1547" max="1547" width="16.42578125" style="811" bestFit="1" customWidth="1"/>
    <col min="1548" max="1548" width="15.140625" style="811" customWidth="1"/>
    <col min="1549" max="1549" width="17.7109375" style="811" customWidth="1"/>
    <col min="1550" max="1550" width="28.7109375" style="811" bestFit="1" customWidth="1"/>
    <col min="1551" max="1792" width="10.85546875" style="811"/>
    <col min="1793" max="1793" width="5.28515625" style="811" customWidth="1"/>
    <col min="1794" max="1794" width="8.7109375" style="811" bestFit="1" customWidth="1"/>
    <col min="1795" max="1795" width="10.28515625" style="811" bestFit="1" customWidth="1"/>
    <col min="1796" max="1796" width="8.28515625" style="811" bestFit="1" customWidth="1"/>
    <col min="1797" max="1797" width="41" style="811" customWidth="1"/>
    <col min="1798" max="1798" width="7.7109375" style="811" bestFit="1" customWidth="1"/>
    <col min="1799" max="1799" width="15.28515625" style="811" bestFit="1" customWidth="1"/>
    <col min="1800" max="1800" width="24.7109375" style="811" bestFit="1" customWidth="1"/>
    <col min="1801" max="1801" width="23.42578125" style="811" bestFit="1" customWidth="1"/>
    <col min="1802" max="1802" width="16.140625" style="811" bestFit="1" customWidth="1"/>
    <col min="1803" max="1803" width="16.42578125" style="811" bestFit="1" customWidth="1"/>
    <col min="1804" max="1804" width="15.140625" style="811" customWidth="1"/>
    <col min="1805" max="1805" width="17.7109375" style="811" customWidth="1"/>
    <col min="1806" max="1806" width="28.7109375" style="811" bestFit="1" customWidth="1"/>
    <col min="1807" max="2048" width="10.85546875" style="811"/>
    <col min="2049" max="2049" width="5.28515625" style="811" customWidth="1"/>
    <col min="2050" max="2050" width="8.7109375" style="811" bestFit="1" customWidth="1"/>
    <col min="2051" max="2051" width="10.28515625" style="811" bestFit="1" customWidth="1"/>
    <col min="2052" max="2052" width="8.28515625" style="811" bestFit="1" customWidth="1"/>
    <col min="2053" max="2053" width="41" style="811" customWidth="1"/>
    <col min="2054" max="2054" width="7.7109375" style="811" bestFit="1" customWidth="1"/>
    <col min="2055" max="2055" width="15.28515625" style="811" bestFit="1" customWidth="1"/>
    <col min="2056" max="2056" width="24.7109375" style="811" bestFit="1" customWidth="1"/>
    <col min="2057" max="2057" width="23.42578125" style="811" bestFit="1" customWidth="1"/>
    <col min="2058" max="2058" width="16.140625" style="811" bestFit="1" customWidth="1"/>
    <col min="2059" max="2059" width="16.42578125" style="811" bestFit="1" customWidth="1"/>
    <col min="2060" max="2060" width="15.140625" style="811" customWidth="1"/>
    <col min="2061" max="2061" width="17.7109375" style="811" customWidth="1"/>
    <col min="2062" max="2062" width="28.7109375" style="811" bestFit="1" customWidth="1"/>
    <col min="2063" max="2304" width="10.85546875" style="811"/>
    <col min="2305" max="2305" width="5.28515625" style="811" customWidth="1"/>
    <col min="2306" max="2306" width="8.7109375" style="811" bestFit="1" customWidth="1"/>
    <col min="2307" max="2307" width="10.28515625" style="811" bestFit="1" customWidth="1"/>
    <col min="2308" max="2308" width="8.28515625" style="811" bestFit="1" customWidth="1"/>
    <col min="2309" max="2309" width="41" style="811" customWidth="1"/>
    <col min="2310" max="2310" width="7.7109375" style="811" bestFit="1" customWidth="1"/>
    <col min="2311" max="2311" width="15.28515625" style="811" bestFit="1" customWidth="1"/>
    <col min="2312" max="2312" width="24.7109375" style="811" bestFit="1" customWidth="1"/>
    <col min="2313" max="2313" width="23.42578125" style="811" bestFit="1" customWidth="1"/>
    <col min="2314" max="2314" width="16.140625" style="811" bestFit="1" customWidth="1"/>
    <col min="2315" max="2315" width="16.42578125" style="811" bestFit="1" customWidth="1"/>
    <col min="2316" max="2316" width="15.140625" style="811" customWidth="1"/>
    <col min="2317" max="2317" width="17.7109375" style="811" customWidth="1"/>
    <col min="2318" max="2318" width="28.7109375" style="811" bestFit="1" customWidth="1"/>
    <col min="2319" max="2560" width="10.85546875" style="811"/>
    <col min="2561" max="2561" width="5.28515625" style="811" customWidth="1"/>
    <col min="2562" max="2562" width="8.7109375" style="811" bestFit="1" customWidth="1"/>
    <col min="2563" max="2563" width="10.28515625" style="811" bestFit="1" customWidth="1"/>
    <col min="2564" max="2564" width="8.28515625" style="811" bestFit="1" customWidth="1"/>
    <col min="2565" max="2565" width="41" style="811" customWidth="1"/>
    <col min="2566" max="2566" width="7.7109375" style="811" bestFit="1" customWidth="1"/>
    <col min="2567" max="2567" width="15.28515625" style="811" bestFit="1" customWidth="1"/>
    <col min="2568" max="2568" width="24.7109375" style="811" bestFit="1" customWidth="1"/>
    <col min="2569" max="2569" width="23.42578125" style="811" bestFit="1" customWidth="1"/>
    <col min="2570" max="2570" width="16.140625" style="811" bestFit="1" customWidth="1"/>
    <col min="2571" max="2571" width="16.42578125" style="811" bestFit="1" customWidth="1"/>
    <col min="2572" max="2572" width="15.140625" style="811" customWidth="1"/>
    <col min="2573" max="2573" width="17.7109375" style="811" customWidth="1"/>
    <col min="2574" max="2574" width="28.7109375" style="811" bestFit="1" customWidth="1"/>
    <col min="2575" max="2816" width="10.85546875" style="811"/>
    <col min="2817" max="2817" width="5.28515625" style="811" customWidth="1"/>
    <col min="2818" max="2818" width="8.7109375" style="811" bestFit="1" customWidth="1"/>
    <col min="2819" max="2819" width="10.28515625" style="811" bestFit="1" customWidth="1"/>
    <col min="2820" max="2820" width="8.28515625" style="811" bestFit="1" customWidth="1"/>
    <col min="2821" max="2821" width="41" style="811" customWidth="1"/>
    <col min="2822" max="2822" width="7.7109375" style="811" bestFit="1" customWidth="1"/>
    <col min="2823" max="2823" width="15.28515625" style="811" bestFit="1" customWidth="1"/>
    <col min="2824" max="2824" width="24.7109375" style="811" bestFit="1" customWidth="1"/>
    <col min="2825" max="2825" width="23.42578125" style="811" bestFit="1" customWidth="1"/>
    <col min="2826" max="2826" width="16.140625" style="811" bestFit="1" customWidth="1"/>
    <col min="2827" max="2827" width="16.42578125" style="811" bestFit="1" customWidth="1"/>
    <col min="2828" max="2828" width="15.140625" style="811" customWidth="1"/>
    <col min="2829" max="2829" width="17.7109375" style="811" customWidth="1"/>
    <col min="2830" max="2830" width="28.7109375" style="811" bestFit="1" customWidth="1"/>
    <col min="2831" max="3072" width="10.85546875" style="811"/>
    <col min="3073" max="3073" width="5.28515625" style="811" customWidth="1"/>
    <col min="3074" max="3074" width="8.7109375" style="811" bestFit="1" customWidth="1"/>
    <col min="3075" max="3075" width="10.28515625" style="811" bestFit="1" customWidth="1"/>
    <col min="3076" max="3076" width="8.28515625" style="811" bestFit="1" customWidth="1"/>
    <col min="3077" max="3077" width="41" style="811" customWidth="1"/>
    <col min="3078" max="3078" width="7.7109375" style="811" bestFit="1" customWidth="1"/>
    <col min="3079" max="3079" width="15.28515625" style="811" bestFit="1" customWidth="1"/>
    <col min="3080" max="3080" width="24.7109375" style="811" bestFit="1" customWidth="1"/>
    <col min="3081" max="3081" width="23.42578125" style="811" bestFit="1" customWidth="1"/>
    <col min="3082" max="3082" width="16.140625" style="811" bestFit="1" customWidth="1"/>
    <col min="3083" max="3083" width="16.42578125" style="811" bestFit="1" customWidth="1"/>
    <col min="3084" max="3084" width="15.140625" style="811" customWidth="1"/>
    <col min="3085" max="3085" width="17.7109375" style="811" customWidth="1"/>
    <col min="3086" max="3086" width="28.7109375" style="811" bestFit="1" customWidth="1"/>
    <col min="3087" max="3328" width="10.85546875" style="811"/>
    <col min="3329" max="3329" width="5.28515625" style="811" customWidth="1"/>
    <col min="3330" max="3330" width="8.7109375" style="811" bestFit="1" customWidth="1"/>
    <col min="3331" max="3331" width="10.28515625" style="811" bestFit="1" customWidth="1"/>
    <col min="3332" max="3332" width="8.28515625" style="811" bestFit="1" customWidth="1"/>
    <col min="3333" max="3333" width="41" style="811" customWidth="1"/>
    <col min="3334" max="3334" width="7.7109375" style="811" bestFit="1" customWidth="1"/>
    <col min="3335" max="3335" width="15.28515625" style="811" bestFit="1" customWidth="1"/>
    <col min="3336" max="3336" width="24.7109375" style="811" bestFit="1" customWidth="1"/>
    <col min="3337" max="3337" width="23.42578125" style="811" bestFit="1" customWidth="1"/>
    <col min="3338" max="3338" width="16.140625" style="811" bestFit="1" customWidth="1"/>
    <col min="3339" max="3339" width="16.42578125" style="811" bestFit="1" customWidth="1"/>
    <col min="3340" max="3340" width="15.140625" style="811" customWidth="1"/>
    <col min="3341" max="3341" width="17.7109375" style="811" customWidth="1"/>
    <col min="3342" max="3342" width="28.7109375" style="811" bestFit="1" customWidth="1"/>
    <col min="3343" max="3584" width="10.85546875" style="811"/>
    <col min="3585" max="3585" width="5.28515625" style="811" customWidth="1"/>
    <col min="3586" max="3586" width="8.7109375" style="811" bestFit="1" customWidth="1"/>
    <col min="3587" max="3587" width="10.28515625" style="811" bestFit="1" customWidth="1"/>
    <col min="3588" max="3588" width="8.28515625" style="811" bestFit="1" customWidth="1"/>
    <col min="3589" max="3589" width="41" style="811" customWidth="1"/>
    <col min="3590" max="3590" width="7.7109375" style="811" bestFit="1" customWidth="1"/>
    <col min="3591" max="3591" width="15.28515625" style="811" bestFit="1" customWidth="1"/>
    <col min="3592" max="3592" width="24.7109375" style="811" bestFit="1" customWidth="1"/>
    <col min="3593" max="3593" width="23.42578125" style="811" bestFit="1" customWidth="1"/>
    <col min="3594" max="3594" width="16.140625" style="811" bestFit="1" customWidth="1"/>
    <col min="3595" max="3595" width="16.42578125" style="811" bestFit="1" customWidth="1"/>
    <col min="3596" max="3596" width="15.140625" style="811" customWidth="1"/>
    <col min="3597" max="3597" width="17.7109375" style="811" customWidth="1"/>
    <col min="3598" max="3598" width="28.7109375" style="811" bestFit="1" customWidth="1"/>
    <col min="3599" max="3840" width="10.85546875" style="811"/>
    <col min="3841" max="3841" width="5.28515625" style="811" customWidth="1"/>
    <col min="3842" max="3842" width="8.7109375" style="811" bestFit="1" customWidth="1"/>
    <col min="3843" max="3843" width="10.28515625" style="811" bestFit="1" customWidth="1"/>
    <col min="3844" max="3844" width="8.28515625" style="811" bestFit="1" customWidth="1"/>
    <col min="3845" max="3845" width="41" style="811" customWidth="1"/>
    <col min="3846" max="3846" width="7.7109375" style="811" bestFit="1" customWidth="1"/>
    <col min="3847" max="3847" width="15.28515625" style="811" bestFit="1" customWidth="1"/>
    <col min="3848" max="3848" width="24.7109375" style="811" bestFit="1" customWidth="1"/>
    <col min="3849" max="3849" width="23.42578125" style="811" bestFit="1" customWidth="1"/>
    <col min="3850" max="3850" width="16.140625" style="811" bestFit="1" customWidth="1"/>
    <col min="3851" max="3851" width="16.42578125" style="811" bestFit="1" customWidth="1"/>
    <col min="3852" max="3852" width="15.140625" style="811" customWidth="1"/>
    <col min="3853" max="3853" width="17.7109375" style="811" customWidth="1"/>
    <col min="3854" max="3854" width="28.7109375" style="811" bestFit="1" customWidth="1"/>
    <col min="3855" max="4096" width="10.85546875" style="811"/>
    <col min="4097" max="4097" width="5.28515625" style="811" customWidth="1"/>
    <col min="4098" max="4098" width="8.7109375" style="811" bestFit="1" customWidth="1"/>
    <col min="4099" max="4099" width="10.28515625" style="811" bestFit="1" customWidth="1"/>
    <col min="4100" max="4100" width="8.28515625" style="811" bestFit="1" customWidth="1"/>
    <col min="4101" max="4101" width="41" style="811" customWidth="1"/>
    <col min="4102" max="4102" width="7.7109375" style="811" bestFit="1" customWidth="1"/>
    <col min="4103" max="4103" width="15.28515625" style="811" bestFit="1" customWidth="1"/>
    <col min="4104" max="4104" width="24.7109375" style="811" bestFit="1" customWidth="1"/>
    <col min="4105" max="4105" width="23.42578125" style="811" bestFit="1" customWidth="1"/>
    <col min="4106" max="4106" width="16.140625" style="811" bestFit="1" customWidth="1"/>
    <col min="4107" max="4107" width="16.42578125" style="811" bestFit="1" customWidth="1"/>
    <col min="4108" max="4108" width="15.140625" style="811" customWidth="1"/>
    <col min="4109" max="4109" width="17.7109375" style="811" customWidth="1"/>
    <col min="4110" max="4110" width="28.7109375" style="811" bestFit="1" customWidth="1"/>
    <col min="4111" max="4352" width="10.85546875" style="811"/>
    <col min="4353" max="4353" width="5.28515625" style="811" customWidth="1"/>
    <col min="4354" max="4354" width="8.7109375" style="811" bestFit="1" customWidth="1"/>
    <col min="4355" max="4355" width="10.28515625" style="811" bestFit="1" customWidth="1"/>
    <col min="4356" max="4356" width="8.28515625" style="811" bestFit="1" customWidth="1"/>
    <col min="4357" max="4357" width="41" style="811" customWidth="1"/>
    <col min="4358" max="4358" width="7.7109375" style="811" bestFit="1" customWidth="1"/>
    <col min="4359" max="4359" width="15.28515625" style="811" bestFit="1" customWidth="1"/>
    <col min="4360" max="4360" width="24.7109375" style="811" bestFit="1" customWidth="1"/>
    <col min="4361" max="4361" width="23.42578125" style="811" bestFit="1" customWidth="1"/>
    <col min="4362" max="4362" width="16.140625" style="811" bestFit="1" customWidth="1"/>
    <col min="4363" max="4363" width="16.42578125" style="811" bestFit="1" customWidth="1"/>
    <col min="4364" max="4364" width="15.140625" style="811" customWidth="1"/>
    <col min="4365" max="4365" width="17.7109375" style="811" customWidth="1"/>
    <col min="4366" max="4366" width="28.7109375" style="811" bestFit="1" customWidth="1"/>
    <col min="4367" max="4608" width="10.85546875" style="811"/>
    <col min="4609" max="4609" width="5.28515625" style="811" customWidth="1"/>
    <col min="4610" max="4610" width="8.7109375" style="811" bestFit="1" customWidth="1"/>
    <col min="4611" max="4611" width="10.28515625" style="811" bestFit="1" customWidth="1"/>
    <col min="4612" max="4612" width="8.28515625" style="811" bestFit="1" customWidth="1"/>
    <col min="4613" max="4613" width="41" style="811" customWidth="1"/>
    <col min="4614" max="4614" width="7.7109375" style="811" bestFit="1" customWidth="1"/>
    <col min="4615" max="4615" width="15.28515625" style="811" bestFit="1" customWidth="1"/>
    <col min="4616" max="4616" width="24.7109375" style="811" bestFit="1" customWidth="1"/>
    <col min="4617" max="4617" width="23.42578125" style="811" bestFit="1" customWidth="1"/>
    <col min="4618" max="4618" width="16.140625" style="811" bestFit="1" customWidth="1"/>
    <col min="4619" max="4619" width="16.42578125" style="811" bestFit="1" customWidth="1"/>
    <col min="4620" max="4620" width="15.140625" style="811" customWidth="1"/>
    <col min="4621" max="4621" width="17.7109375" style="811" customWidth="1"/>
    <col min="4622" max="4622" width="28.7109375" style="811" bestFit="1" customWidth="1"/>
    <col min="4623" max="4864" width="10.85546875" style="811"/>
    <col min="4865" max="4865" width="5.28515625" style="811" customWidth="1"/>
    <col min="4866" max="4866" width="8.7109375" style="811" bestFit="1" customWidth="1"/>
    <col min="4867" max="4867" width="10.28515625" style="811" bestFit="1" customWidth="1"/>
    <col min="4868" max="4868" width="8.28515625" style="811" bestFit="1" customWidth="1"/>
    <col min="4869" max="4869" width="41" style="811" customWidth="1"/>
    <col min="4870" max="4870" width="7.7109375" style="811" bestFit="1" customWidth="1"/>
    <col min="4871" max="4871" width="15.28515625" style="811" bestFit="1" customWidth="1"/>
    <col min="4872" max="4872" width="24.7109375" style="811" bestFit="1" customWidth="1"/>
    <col min="4873" max="4873" width="23.42578125" style="811" bestFit="1" customWidth="1"/>
    <col min="4874" max="4874" width="16.140625" style="811" bestFit="1" customWidth="1"/>
    <col min="4875" max="4875" width="16.42578125" style="811" bestFit="1" customWidth="1"/>
    <col min="4876" max="4876" width="15.140625" style="811" customWidth="1"/>
    <col min="4877" max="4877" width="17.7109375" style="811" customWidth="1"/>
    <col min="4878" max="4878" width="28.7109375" style="811" bestFit="1" customWidth="1"/>
    <col min="4879" max="5120" width="10.85546875" style="811"/>
    <col min="5121" max="5121" width="5.28515625" style="811" customWidth="1"/>
    <col min="5122" max="5122" width="8.7109375" style="811" bestFit="1" customWidth="1"/>
    <col min="5123" max="5123" width="10.28515625" style="811" bestFit="1" customWidth="1"/>
    <col min="5124" max="5124" width="8.28515625" style="811" bestFit="1" customWidth="1"/>
    <col min="5125" max="5125" width="41" style="811" customWidth="1"/>
    <col min="5126" max="5126" width="7.7109375" style="811" bestFit="1" customWidth="1"/>
    <col min="5127" max="5127" width="15.28515625" style="811" bestFit="1" customWidth="1"/>
    <col min="5128" max="5128" width="24.7109375" style="811" bestFit="1" customWidth="1"/>
    <col min="5129" max="5129" width="23.42578125" style="811" bestFit="1" customWidth="1"/>
    <col min="5130" max="5130" width="16.140625" style="811" bestFit="1" customWidth="1"/>
    <col min="5131" max="5131" width="16.42578125" style="811" bestFit="1" customWidth="1"/>
    <col min="5132" max="5132" width="15.140625" style="811" customWidth="1"/>
    <col min="5133" max="5133" width="17.7109375" style="811" customWidth="1"/>
    <col min="5134" max="5134" width="28.7109375" style="811" bestFit="1" customWidth="1"/>
    <col min="5135" max="5376" width="10.85546875" style="811"/>
    <col min="5377" max="5377" width="5.28515625" style="811" customWidth="1"/>
    <col min="5378" max="5378" width="8.7109375" style="811" bestFit="1" customWidth="1"/>
    <col min="5379" max="5379" width="10.28515625" style="811" bestFit="1" customWidth="1"/>
    <col min="5380" max="5380" width="8.28515625" style="811" bestFit="1" customWidth="1"/>
    <col min="5381" max="5381" width="41" style="811" customWidth="1"/>
    <col min="5382" max="5382" width="7.7109375" style="811" bestFit="1" customWidth="1"/>
    <col min="5383" max="5383" width="15.28515625" style="811" bestFit="1" customWidth="1"/>
    <col min="5384" max="5384" width="24.7109375" style="811" bestFit="1" customWidth="1"/>
    <col min="5385" max="5385" width="23.42578125" style="811" bestFit="1" customWidth="1"/>
    <col min="5386" max="5386" width="16.140625" style="811" bestFit="1" customWidth="1"/>
    <col min="5387" max="5387" width="16.42578125" style="811" bestFit="1" customWidth="1"/>
    <col min="5388" max="5388" width="15.140625" style="811" customWidth="1"/>
    <col min="5389" max="5389" width="17.7109375" style="811" customWidth="1"/>
    <col min="5390" max="5390" width="28.7109375" style="811" bestFit="1" customWidth="1"/>
    <col min="5391" max="5632" width="10.85546875" style="811"/>
    <col min="5633" max="5633" width="5.28515625" style="811" customWidth="1"/>
    <col min="5634" max="5634" width="8.7109375" style="811" bestFit="1" customWidth="1"/>
    <col min="5635" max="5635" width="10.28515625" style="811" bestFit="1" customWidth="1"/>
    <col min="5636" max="5636" width="8.28515625" style="811" bestFit="1" customWidth="1"/>
    <col min="5637" max="5637" width="41" style="811" customWidth="1"/>
    <col min="5638" max="5638" width="7.7109375" style="811" bestFit="1" customWidth="1"/>
    <col min="5639" max="5639" width="15.28515625" style="811" bestFit="1" customWidth="1"/>
    <col min="5640" max="5640" width="24.7109375" style="811" bestFit="1" customWidth="1"/>
    <col min="5641" max="5641" width="23.42578125" style="811" bestFit="1" customWidth="1"/>
    <col min="5642" max="5642" width="16.140625" style="811" bestFit="1" customWidth="1"/>
    <col min="5643" max="5643" width="16.42578125" style="811" bestFit="1" customWidth="1"/>
    <col min="5644" max="5644" width="15.140625" style="811" customWidth="1"/>
    <col min="5645" max="5645" width="17.7109375" style="811" customWidth="1"/>
    <col min="5646" max="5646" width="28.7109375" style="811" bestFit="1" customWidth="1"/>
    <col min="5647" max="5888" width="10.85546875" style="811"/>
    <col min="5889" max="5889" width="5.28515625" style="811" customWidth="1"/>
    <col min="5890" max="5890" width="8.7109375" style="811" bestFit="1" customWidth="1"/>
    <col min="5891" max="5891" width="10.28515625" style="811" bestFit="1" customWidth="1"/>
    <col min="5892" max="5892" width="8.28515625" style="811" bestFit="1" customWidth="1"/>
    <col min="5893" max="5893" width="41" style="811" customWidth="1"/>
    <col min="5894" max="5894" width="7.7109375" style="811" bestFit="1" customWidth="1"/>
    <col min="5895" max="5895" width="15.28515625" style="811" bestFit="1" customWidth="1"/>
    <col min="5896" max="5896" width="24.7109375" style="811" bestFit="1" customWidth="1"/>
    <col min="5897" max="5897" width="23.42578125" style="811" bestFit="1" customWidth="1"/>
    <col min="5898" max="5898" width="16.140625" style="811" bestFit="1" customWidth="1"/>
    <col min="5899" max="5899" width="16.42578125" style="811" bestFit="1" customWidth="1"/>
    <col min="5900" max="5900" width="15.140625" style="811" customWidth="1"/>
    <col min="5901" max="5901" width="17.7109375" style="811" customWidth="1"/>
    <col min="5902" max="5902" width="28.7109375" style="811" bestFit="1" customWidth="1"/>
    <col min="5903" max="6144" width="10.85546875" style="811"/>
    <col min="6145" max="6145" width="5.28515625" style="811" customWidth="1"/>
    <col min="6146" max="6146" width="8.7109375" style="811" bestFit="1" customWidth="1"/>
    <col min="6147" max="6147" width="10.28515625" style="811" bestFit="1" customWidth="1"/>
    <col min="6148" max="6148" width="8.28515625" style="811" bestFit="1" customWidth="1"/>
    <col min="6149" max="6149" width="41" style="811" customWidth="1"/>
    <col min="6150" max="6150" width="7.7109375" style="811" bestFit="1" customWidth="1"/>
    <col min="6151" max="6151" width="15.28515625" style="811" bestFit="1" customWidth="1"/>
    <col min="6152" max="6152" width="24.7109375" style="811" bestFit="1" customWidth="1"/>
    <col min="6153" max="6153" width="23.42578125" style="811" bestFit="1" customWidth="1"/>
    <col min="6154" max="6154" width="16.140625" style="811" bestFit="1" customWidth="1"/>
    <col min="6155" max="6155" width="16.42578125" style="811" bestFit="1" customWidth="1"/>
    <col min="6156" max="6156" width="15.140625" style="811" customWidth="1"/>
    <col min="6157" max="6157" width="17.7109375" style="811" customWidth="1"/>
    <col min="6158" max="6158" width="28.7109375" style="811" bestFit="1" customWidth="1"/>
    <col min="6159" max="6400" width="10.85546875" style="811"/>
    <col min="6401" max="6401" width="5.28515625" style="811" customWidth="1"/>
    <col min="6402" max="6402" width="8.7109375" style="811" bestFit="1" customWidth="1"/>
    <col min="6403" max="6403" width="10.28515625" style="811" bestFit="1" customWidth="1"/>
    <col min="6404" max="6404" width="8.28515625" style="811" bestFit="1" customWidth="1"/>
    <col min="6405" max="6405" width="41" style="811" customWidth="1"/>
    <col min="6406" max="6406" width="7.7109375" style="811" bestFit="1" customWidth="1"/>
    <col min="6407" max="6407" width="15.28515625" style="811" bestFit="1" customWidth="1"/>
    <col min="6408" max="6408" width="24.7109375" style="811" bestFit="1" customWidth="1"/>
    <col min="6409" max="6409" width="23.42578125" style="811" bestFit="1" customWidth="1"/>
    <col min="6410" max="6410" width="16.140625" style="811" bestFit="1" customWidth="1"/>
    <col min="6411" max="6411" width="16.42578125" style="811" bestFit="1" customWidth="1"/>
    <col min="6412" max="6412" width="15.140625" style="811" customWidth="1"/>
    <col min="6413" max="6413" width="17.7109375" style="811" customWidth="1"/>
    <col min="6414" max="6414" width="28.7109375" style="811" bestFit="1" customWidth="1"/>
    <col min="6415" max="6656" width="10.85546875" style="811"/>
    <col min="6657" max="6657" width="5.28515625" style="811" customWidth="1"/>
    <col min="6658" max="6658" width="8.7109375" style="811" bestFit="1" customWidth="1"/>
    <col min="6659" max="6659" width="10.28515625" style="811" bestFit="1" customWidth="1"/>
    <col min="6660" max="6660" width="8.28515625" style="811" bestFit="1" customWidth="1"/>
    <col min="6661" max="6661" width="41" style="811" customWidth="1"/>
    <col min="6662" max="6662" width="7.7109375" style="811" bestFit="1" customWidth="1"/>
    <col min="6663" max="6663" width="15.28515625" style="811" bestFit="1" customWidth="1"/>
    <col min="6664" max="6664" width="24.7109375" style="811" bestFit="1" customWidth="1"/>
    <col min="6665" max="6665" width="23.42578125" style="811" bestFit="1" customWidth="1"/>
    <col min="6666" max="6666" width="16.140625" style="811" bestFit="1" customWidth="1"/>
    <col min="6667" max="6667" width="16.42578125" style="811" bestFit="1" customWidth="1"/>
    <col min="6668" max="6668" width="15.140625" style="811" customWidth="1"/>
    <col min="6669" max="6669" width="17.7109375" style="811" customWidth="1"/>
    <col min="6670" max="6670" width="28.7109375" style="811" bestFit="1" customWidth="1"/>
    <col min="6671" max="6912" width="10.85546875" style="811"/>
    <col min="6913" max="6913" width="5.28515625" style="811" customWidth="1"/>
    <col min="6914" max="6914" width="8.7109375" style="811" bestFit="1" customWidth="1"/>
    <col min="6915" max="6915" width="10.28515625" style="811" bestFit="1" customWidth="1"/>
    <col min="6916" max="6916" width="8.28515625" style="811" bestFit="1" customWidth="1"/>
    <col min="6917" max="6917" width="41" style="811" customWidth="1"/>
    <col min="6918" max="6918" width="7.7109375" style="811" bestFit="1" customWidth="1"/>
    <col min="6919" max="6919" width="15.28515625" style="811" bestFit="1" customWidth="1"/>
    <col min="6920" max="6920" width="24.7109375" style="811" bestFit="1" customWidth="1"/>
    <col min="6921" max="6921" width="23.42578125" style="811" bestFit="1" customWidth="1"/>
    <col min="6922" max="6922" width="16.140625" style="811" bestFit="1" customWidth="1"/>
    <col min="6923" max="6923" width="16.42578125" style="811" bestFit="1" customWidth="1"/>
    <col min="6924" max="6924" width="15.140625" style="811" customWidth="1"/>
    <col min="6925" max="6925" width="17.7109375" style="811" customWidth="1"/>
    <col min="6926" max="6926" width="28.7109375" style="811" bestFit="1" customWidth="1"/>
    <col min="6927" max="7168" width="10.85546875" style="811"/>
    <col min="7169" max="7169" width="5.28515625" style="811" customWidth="1"/>
    <col min="7170" max="7170" width="8.7109375" style="811" bestFit="1" customWidth="1"/>
    <col min="7171" max="7171" width="10.28515625" style="811" bestFit="1" customWidth="1"/>
    <col min="7172" max="7172" width="8.28515625" style="811" bestFit="1" customWidth="1"/>
    <col min="7173" max="7173" width="41" style="811" customWidth="1"/>
    <col min="7174" max="7174" width="7.7109375" style="811" bestFit="1" customWidth="1"/>
    <col min="7175" max="7175" width="15.28515625" style="811" bestFit="1" customWidth="1"/>
    <col min="7176" max="7176" width="24.7109375" style="811" bestFit="1" customWidth="1"/>
    <col min="7177" max="7177" width="23.42578125" style="811" bestFit="1" customWidth="1"/>
    <col min="7178" max="7178" width="16.140625" style="811" bestFit="1" customWidth="1"/>
    <col min="7179" max="7179" width="16.42578125" style="811" bestFit="1" customWidth="1"/>
    <col min="7180" max="7180" width="15.140625" style="811" customWidth="1"/>
    <col min="7181" max="7181" width="17.7109375" style="811" customWidth="1"/>
    <col min="7182" max="7182" width="28.7109375" style="811" bestFit="1" customWidth="1"/>
    <col min="7183" max="7424" width="10.85546875" style="811"/>
    <col min="7425" max="7425" width="5.28515625" style="811" customWidth="1"/>
    <col min="7426" max="7426" width="8.7109375" style="811" bestFit="1" customWidth="1"/>
    <col min="7427" max="7427" width="10.28515625" style="811" bestFit="1" customWidth="1"/>
    <col min="7428" max="7428" width="8.28515625" style="811" bestFit="1" customWidth="1"/>
    <col min="7429" max="7429" width="41" style="811" customWidth="1"/>
    <col min="7430" max="7430" width="7.7109375" style="811" bestFit="1" customWidth="1"/>
    <col min="7431" max="7431" width="15.28515625" style="811" bestFit="1" customWidth="1"/>
    <col min="7432" max="7432" width="24.7109375" style="811" bestFit="1" customWidth="1"/>
    <col min="7433" max="7433" width="23.42578125" style="811" bestFit="1" customWidth="1"/>
    <col min="7434" max="7434" width="16.140625" style="811" bestFit="1" customWidth="1"/>
    <col min="7435" max="7435" width="16.42578125" style="811" bestFit="1" customWidth="1"/>
    <col min="7436" max="7436" width="15.140625" style="811" customWidth="1"/>
    <col min="7437" max="7437" width="17.7109375" style="811" customWidth="1"/>
    <col min="7438" max="7438" width="28.7109375" style="811" bestFit="1" customWidth="1"/>
    <col min="7439" max="7680" width="10.85546875" style="811"/>
    <col min="7681" max="7681" width="5.28515625" style="811" customWidth="1"/>
    <col min="7682" max="7682" width="8.7109375" style="811" bestFit="1" customWidth="1"/>
    <col min="7683" max="7683" width="10.28515625" style="811" bestFit="1" customWidth="1"/>
    <col min="7684" max="7684" width="8.28515625" style="811" bestFit="1" customWidth="1"/>
    <col min="7685" max="7685" width="41" style="811" customWidth="1"/>
    <col min="7686" max="7686" width="7.7109375" style="811" bestFit="1" customWidth="1"/>
    <col min="7687" max="7687" width="15.28515625" style="811" bestFit="1" customWidth="1"/>
    <col min="7688" max="7688" width="24.7109375" style="811" bestFit="1" customWidth="1"/>
    <col min="7689" max="7689" width="23.42578125" style="811" bestFit="1" customWidth="1"/>
    <col min="7690" max="7690" width="16.140625" style="811" bestFit="1" customWidth="1"/>
    <col min="7691" max="7691" width="16.42578125" style="811" bestFit="1" customWidth="1"/>
    <col min="7692" max="7692" width="15.140625" style="811" customWidth="1"/>
    <col min="7693" max="7693" width="17.7109375" style="811" customWidth="1"/>
    <col min="7694" max="7694" width="28.7109375" style="811" bestFit="1" customWidth="1"/>
    <col min="7695" max="7936" width="10.85546875" style="811"/>
    <col min="7937" max="7937" width="5.28515625" style="811" customWidth="1"/>
    <col min="7938" max="7938" width="8.7109375" style="811" bestFit="1" customWidth="1"/>
    <col min="7939" max="7939" width="10.28515625" style="811" bestFit="1" customWidth="1"/>
    <col min="7940" max="7940" width="8.28515625" style="811" bestFit="1" customWidth="1"/>
    <col min="7941" max="7941" width="41" style="811" customWidth="1"/>
    <col min="7942" max="7942" width="7.7109375" style="811" bestFit="1" customWidth="1"/>
    <col min="7943" max="7943" width="15.28515625" style="811" bestFit="1" customWidth="1"/>
    <col min="7944" max="7944" width="24.7109375" style="811" bestFit="1" customWidth="1"/>
    <col min="7945" max="7945" width="23.42578125" style="811" bestFit="1" customWidth="1"/>
    <col min="7946" max="7946" width="16.140625" style="811" bestFit="1" customWidth="1"/>
    <col min="7947" max="7947" width="16.42578125" style="811" bestFit="1" customWidth="1"/>
    <col min="7948" max="7948" width="15.140625" style="811" customWidth="1"/>
    <col min="7949" max="7949" width="17.7109375" style="811" customWidth="1"/>
    <col min="7950" max="7950" width="28.7109375" style="811" bestFit="1" customWidth="1"/>
    <col min="7951" max="8192" width="10.85546875" style="811"/>
    <col min="8193" max="8193" width="5.28515625" style="811" customWidth="1"/>
    <col min="8194" max="8194" width="8.7109375" style="811" bestFit="1" customWidth="1"/>
    <col min="8195" max="8195" width="10.28515625" style="811" bestFit="1" customWidth="1"/>
    <col min="8196" max="8196" width="8.28515625" style="811" bestFit="1" customWidth="1"/>
    <col min="8197" max="8197" width="41" style="811" customWidth="1"/>
    <col min="8198" max="8198" width="7.7109375" style="811" bestFit="1" customWidth="1"/>
    <col min="8199" max="8199" width="15.28515625" style="811" bestFit="1" customWidth="1"/>
    <col min="8200" max="8200" width="24.7109375" style="811" bestFit="1" customWidth="1"/>
    <col min="8201" max="8201" width="23.42578125" style="811" bestFit="1" customWidth="1"/>
    <col min="8202" max="8202" width="16.140625" style="811" bestFit="1" customWidth="1"/>
    <col min="8203" max="8203" width="16.42578125" style="811" bestFit="1" customWidth="1"/>
    <col min="8204" max="8204" width="15.140625" style="811" customWidth="1"/>
    <col min="8205" max="8205" width="17.7109375" style="811" customWidth="1"/>
    <col min="8206" max="8206" width="28.7109375" style="811" bestFit="1" customWidth="1"/>
    <col min="8207" max="8448" width="10.85546875" style="811"/>
    <col min="8449" max="8449" width="5.28515625" style="811" customWidth="1"/>
    <col min="8450" max="8450" width="8.7109375" style="811" bestFit="1" customWidth="1"/>
    <col min="8451" max="8451" width="10.28515625" style="811" bestFit="1" customWidth="1"/>
    <col min="8452" max="8452" width="8.28515625" style="811" bestFit="1" customWidth="1"/>
    <col min="8453" max="8453" width="41" style="811" customWidth="1"/>
    <col min="8454" max="8454" width="7.7109375" style="811" bestFit="1" customWidth="1"/>
    <col min="8455" max="8455" width="15.28515625" style="811" bestFit="1" customWidth="1"/>
    <col min="8456" max="8456" width="24.7109375" style="811" bestFit="1" customWidth="1"/>
    <col min="8457" max="8457" width="23.42578125" style="811" bestFit="1" customWidth="1"/>
    <col min="8458" max="8458" width="16.140625" style="811" bestFit="1" customWidth="1"/>
    <col min="8459" max="8459" width="16.42578125" style="811" bestFit="1" customWidth="1"/>
    <col min="8460" max="8460" width="15.140625" style="811" customWidth="1"/>
    <col min="8461" max="8461" width="17.7109375" style="811" customWidth="1"/>
    <col min="8462" max="8462" width="28.7109375" style="811" bestFit="1" customWidth="1"/>
    <col min="8463" max="8704" width="10.85546875" style="811"/>
    <col min="8705" max="8705" width="5.28515625" style="811" customWidth="1"/>
    <col min="8706" max="8706" width="8.7109375" style="811" bestFit="1" customWidth="1"/>
    <col min="8707" max="8707" width="10.28515625" style="811" bestFit="1" customWidth="1"/>
    <col min="8708" max="8708" width="8.28515625" style="811" bestFit="1" customWidth="1"/>
    <col min="8709" max="8709" width="41" style="811" customWidth="1"/>
    <col min="8710" max="8710" width="7.7109375" style="811" bestFit="1" customWidth="1"/>
    <col min="8711" max="8711" width="15.28515625" style="811" bestFit="1" customWidth="1"/>
    <col min="8712" max="8712" width="24.7109375" style="811" bestFit="1" customWidth="1"/>
    <col min="8713" max="8713" width="23.42578125" style="811" bestFit="1" customWidth="1"/>
    <col min="8714" max="8714" width="16.140625" style="811" bestFit="1" customWidth="1"/>
    <col min="8715" max="8715" width="16.42578125" style="811" bestFit="1" customWidth="1"/>
    <col min="8716" max="8716" width="15.140625" style="811" customWidth="1"/>
    <col min="8717" max="8717" width="17.7109375" style="811" customWidth="1"/>
    <col min="8718" max="8718" width="28.7109375" style="811" bestFit="1" customWidth="1"/>
    <col min="8719" max="8960" width="10.85546875" style="811"/>
    <col min="8961" max="8961" width="5.28515625" style="811" customWidth="1"/>
    <col min="8962" max="8962" width="8.7109375" style="811" bestFit="1" customWidth="1"/>
    <col min="8963" max="8963" width="10.28515625" style="811" bestFit="1" customWidth="1"/>
    <col min="8964" max="8964" width="8.28515625" style="811" bestFit="1" customWidth="1"/>
    <col min="8965" max="8965" width="41" style="811" customWidth="1"/>
    <col min="8966" max="8966" width="7.7109375" style="811" bestFit="1" customWidth="1"/>
    <col min="8967" max="8967" width="15.28515625" style="811" bestFit="1" customWidth="1"/>
    <col min="8968" max="8968" width="24.7109375" style="811" bestFit="1" customWidth="1"/>
    <col min="8969" max="8969" width="23.42578125" style="811" bestFit="1" customWidth="1"/>
    <col min="8970" max="8970" width="16.140625" style="811" bestFit="1" customWidth="1"/>
    <col min="8971" max="8971" width="16.42578125" style="811" bestFit="1" customWidth="1"/>
    <col min="8972" max="8972" width="15.140625" style="811" customWidth="1"/>
    <col min="8973" max="8973" width="17.7109375" style="811" customWidth="1"/>
    <col min="8974" max="8974" width="28.7109375" style="811" bestFit="1" customWidth="1"/>
    <col min="8975" max="9216" width="10.85546875" style="811"/>
    <col min="9217" max="9217" width="5.28515625" style="811" customWidth="1"/>
    <col min="9218" max="9218" width="8.7109375" style="811" bestFit="1" customWidth="1"/>
    <col min="9219" max="9219" width="10.28515625" style="811" bestFit="1" customWidth="1"/>
    <col min="9220" max="9220" width="8.28515625" style="811" bestFit="1" customWidth="1"/>
    <col min="9221" max="9221" width="41" style="811" customWidth="1"/>
    <col min="9222" max="9222" width="7.7109375" style="811" bestFit="1" customWidth="1"/>
    <col min="9223" max="9223" width="15.28515625" style="811" bestFit="1" customWidth="1"/>
    <col min="9224" max="9224" width="24.7109375" style="811" bestFit="1" customWidth="1"/>
    <col min="9225" max="9225" width="23.42578125" style="811" bestFit="1" customWidth="1"/>
    <col min="9226" max="9226" width="16.140625" style="811" bestFit="1" customWidth="1"/>
    <col min="9227" max="9227" width="16.42578125" style="811" bestFit="1" customWidth="1"/>
    <col min="9228" max="9228" width="15.140625" style="811" customWidth="1"/>
    <col min="9229" max="9229" width="17.7109375" style="811" customWidth="1"/>
    <col min="9230" max="9230" width="28.7109375" style="811" bestFit="1" customWidth="1"/>
    <col min="9231" max="9472" width="10.85546875" style="811"/>
    <col min="9473" max="9473" width="5.28515625" style="811" customWidth="1"/>
    <col min="9474" max="9474" width="8.7109375" style="811" bestFit="1" customWidth="1"/>
    <col min="9475" max="9475" width="10.28515625" style="811" bestFit="1" customWidth="1"/>
    <col min="9476" max="9476" width="8.28515625" style="811" bestFit="1" customWidth="1"/>
    <col min="9477" max="9477" width="41" style="811" customWidth="1"/>
    <col min="9478" max="9478" width="7.7109375" style="811" bestFit="1" customWidth="1"/>
    <col min="9479" max="9479" width="15.28515625" style="811" bestFit="1" customWidth="1"/>
    <col min="9480" max="9480" width="24.7109375" style="811" bestFit="1" customWidth="1"/>
    <col min="9481" max="9481" width="23.42578125" style="811" bestFit="1" customWidth="1"/>
    <col min="9482" max="9482" width="16.140625" style="811" bestFit="1" customWidth="1"/>
    <col min="9483" max="9483" width="16.42578125" style="811" bestFit="1" customWidth="1"/>
    <col min="9484" max="9484" width="15.140625" style="811" customWidth="1"/>
    <col min="9485" max="9485" width="17.7109375" style="811" customWidth="1"/>
    <col min="9486" max="9486" width="28.7109375" style="811" bestFit="1" customWidth="1"/>
    <col min="9487" max="9728" width="10.85546875" style="811"/>
    <col min="9729" max="9729" width="5.28515625" style="811" customWidth="1"/>
    <col min="9730" max="9730" width="8.7109375" style="811" bestFit="1" customWidth="1"/>
    <col min="9731" max="9731" width="10.28515625" style="811" bestFit="1" customWidth="1"/>
    <col min="9732" max="9732" width="8.28515625" style="811" bestFit="1" customWidth="1"/>
    <col min="9733" max="9733" width="41" style="811" customWidth="1"/>
    <col min="9734" max="9734" width="7.7109375" style="811" bestFit="1" customWidth="1"/>
    <col min="9735" max="9735" width="15.28515625" style="811" bestFit="1" customWidth="1"/>
    <col min="9736" max="9736" width="24.7109375" style="811" bestFit="1" customWidth="1"/>
    <col min="9737" max="9737" width="23.42578125" style="811" bestFit="1" customWidth="1"/>
    <col min="9738" max="9738" width="16.140625" style="811" bestFit="1" customWidth="1"/>
    <col min="9739" max="9739" width="16.42578125" style="811" bestFit="1" customWidth="1"/>
    <col min="9740" max="9740" width="15.140625" style="811" customWidth="1"/>
    <col min="9741" max="9741" width="17.7109375" style="811" customWidth="1"/>
    <col min="9742" max="9742" width="28.7109375" style="811" bestFit="1" customWidth="1"/>
    <col min="9743" max="9984" width="10.85546875" style="811"/>
    <col min="9985" max="9985" width="5.28515625" style="811" customWidth="1"/>
    <col min="9986" max="9986" width="8.7109375" style="811" bestFit="1" customWidth="1"/>
    <col min="9987" max="9987" width="10.28515625" style="811" bestFit="1" customWidth="1"/>
    <col min="9988" max="9988" width="8.28515625" style="811" bestFit="1" customWidth="1"/>
    <col min="9989" max="9989" width="41" style="811" customWidth="1"/>
    <col min="9990" max="9990" width="7.7109375" style="811" bestFit="1" customWidth="1"/>
    <col min="9991" max="9991" width="15.28515625" style="811" bestFit="1" customWidth="1"/>
    <col min="9992" max="9992" width="24.7109375" style="811" bestFit="1" customWidth="1"/>
    <col min="9993" max="9993" width="23.42578125" style="811" bestFit="1" customWidth="1"/>
    <col min="9994" max="9994" width="16.140625" style="811" bestFit="1" customWidth="1"/>
    <col min="9995" max="9995" width="16.42578125" style="811" bestFit="1" customWidth="1"/>
    <col min="9996" max="9996" width="15.140625" style="811" customWidth="1"/>
    <col min="9997" max="9997" width="17.7109375" style="811" customWidth="1"/>
    <col min="9998" max="9998" width="28.7109375" style="811" bestFit="1" customWidth="1"/>
    <col min="9999" max="10240" width="10.85546875" style="811"/>
    <col min="10241" max="10241" width="5.28515625" style="811" customWidth="1"/>
    <col min="10242" max="10242" width="8.7109375" style="811" bestFit="1" customWidth="1"/>
    <col min="10243" max="10243" width="10.28515625" style="811" bestFit="1" customWidth="1"/>
    <col min="10244" max="10244" width="8.28515625" style="811" bestFit="1" customWidth="1"/>
    <col min="10245" max="10245" width="41" style="811" customWidth="1"/>
    <col min="10246" max="10246" width="7.7109375" style="811" bestFit="1" customWidth="1"/>
    <col min="10247" max="10247" width="15.28515625" style="811" bestFit="1" customWidth="1"/>
    <col min="10248" max="10248" width="24.7109375" style="811" bestFit="1" customWidth="1"/>
    <col min="10249" max="10249" width="23.42578125" style="811" bestFit="1" customWidth="1"/>
    <col min="10250" max="10250" width="16.140625" style="811" bestFit="1" customWidth="1"/>
    <col min="10251" max="10251" width="16.42578125" style="811" bestFit="1" customWidth="1"/>
    <col min="10252" max="10252" width="15.140625" style="811" customWidth="1"/>
    <col min="10253" max="10253" width="17.7109375" style="811" customWidth="1"/>
    <col min="10254" max="10254" width="28.7109375" style="811" bestFit="1" customWidth="1"/>
    <col min="10255" max="10496" width="10.85546875" style="811"/>
    <col min="10497" max="10497" width="5.28515625" style="811" customWidth="1"/>
    <col min="10498" max="10498" width="8.7109375" style="811" bestFit="1" customWidth="1"/>
    <col min="10499" max="10499" width="10.28515625" style="811" bestFit="1" customWidth="1"/>
    <col min="10500" max="10500" width="8.28515625" style="811" bestFit="1" customWidth="1"/>
    <col min="10501" max="10501" width="41" style="811" customWidth="1"/>
    <col min="10502" max="10502" width="7.7109375" style="811" bestFit="1" customWidth="1"/>
    <col min="10503" max="10503" width="15.28515625" style="811" bestFit="1" customWidth="1"/>
    <col min="10504" max="10504" width="24.7109375" style="811" bestFit="1" customWidth="1"/>
    <col min="10505" max="10505" width="23.42578125" style="811" bestFit="1" customWidth="1"/>
    <col min="10506" max="10506" width="16.140625" style="811" bestFit="1" customWidth="1"/>
    <col min="10507" max="10507" width="16.42578125" style="811" bestFit="1" customWidth="1"/>
    <col min="10508" max="10508" width="15.140625" style="811" customWidth="1"/>
    <col min="10509" max="10509" width="17.7109375" style="811" customWidth="1"/>
    <col min="10510" max="10510" width="28.7109375" style="811" bestFit="1" customWidth="1"/>
    <col min="10511" max="10752" width="10.85546875" style="811"/>
    <col min="10753" max="10753" width="5.28515625" style="811" customWidth="1"/>
    <col min="10754" max="10754" width="8.7109375" style="811" bestFit="1" customWidth="1"/>
    <col min="10755" max="10755" width="10.28515625" style="811" bestFit="1" customWidth="1"/>
    <col min="10756" max="10756" width="8.28515625" style="811" bestFit="1" customWidth="1"/>
    <col min="10757" max="10757" width="41" style="811" customWidth="1"/>
    <col min="10758" max="10758" width="7.7109375" style="811" bestFit="1" customWidth="1"/>
    <col min="10759" max="10759" width="15.28515625" style="811" bestFit="1" customWidth="1"/>
    <col min="10760" max="10760" width="24.7109375" style="811" bestFit="1" customWidth="1"/>
    <col min="10761" max="10761" width="23.42578125" style="811" bestFit="1" customWidth="1"/>
    <col min="10762" max="10762" width="16.140625" style="811" bestFit="1" customWidth="1"/>
    <col min="10763" max="10763" width="16.42578125" style="811" bestFit="1" customWidth="1"/>
    <col min="10764" max="10764" width="15.140625" style="811" customWidth="1"/>
    <col min="10765" max="10765" width="17.7109375" style="811" customWidth="1"/>
    <col min="10766" max="10766" width="28.7109375" style="811" bestFit="1" customWidth="1"/>
    <col min="10767" max="11008" width="10.85546875" style="811"/>
    <col min="11009" max="11009" width="5.28515625" style="811" customWidth="1"/>
    <col min="11010" max="11010" width="8.7109375" style="811" bestFit="1" customWidth="1"/>
    <col min="11011" max="11011" width="10.28515625" style="811" bestFit="1" customWidth="1"/>
    <col min="11012" max="11012" width="8.28515625" style="811" bestFit="1" customWidth="1"/>
    <col min="11013" max="11013" width="41" style="811" customWidth="1"/>
    <col min="11014" max="11014" width="7.7109375" style="811" bestFit="1" customWidth="1"/>
    <col min="11015" max="11015" width="15.28515625" style="811" bestFit="1" customWidth="1"/>
    <col min="11016" max="11016" width="24.7109375" style="811" bestFit="1" customWidth="1"/>
    <col min="11017" max="11017" width="23.42578125" style="811" bestFit="1" customWidth="1"/>
    <col min="11018" max="11018" width="16.140625" style="811" bestFit="1" customWidth="1"/>
    <col min="11019" max="11019" width="16.42578125" style="811" bestFit="1" customWidth="1"/>
    <col min="11020" max="11020" width="15.140625" style="811" customWidth="1"/>
    <col min="11021" max="11021" width="17.7109375" style="811" customWidth="1"/>
    <col min="11022" max="11022" width="28.7109375" style="811" bestFit="1" customWidth="1"/>
    <col min="11023" max="11264" width="10.85546875" style="811"/>
    <col min="11265" max="11265" width="5.28515625" style="811" customWidth="1"/>
    <col min="11266" max="11266" width="8.7109375" style="811" bestFit="1" customWidth="1"/>
    <col min="11267" max="11267" width="10.28515625" style="811" bestFit="1" customWidth="1"/>
    <col min="11268" max="11268" width="8.28515625" style="811" bestFit="1" customWidth="1"/>
    <col min="11269" max="11269" width="41" style="811" customWidth="1"/>
    <col min="11270" max="11270" width="7.7109375" style="811" bestFit="1" customWidth="1"/>
    <col min="11271" max="11271" width="15.28515625" style="811" bestFit="1" customWidth="1"/>
    <col min="11272" max="11272" width="24.7109375" style="811" bestFit="1" customWidth="1"/>
    <col min="11273" max="11273" width="23.42578125" style="811" bestFit="1" customWidth="1"/>
    <col min="11274" max="11274" width="16.140625" style="811" bestFit="1" customWidth="1"/>
    <col min="11275" max="11275" width="16.42578125" style="811" bestFit="1" customWidth="1"/>
    <col min="11276" max="11276" width="15.140625" style="811" customWidth="1"/>
    <col min="11277" max="11277" width="17.7109375" style="811" customWidth="1"/>
    <col min="11278" max="11278" width="28.7109375" style="811" bestFit="1" customWidth="1"/>
    <col min="11279" max="11520" width="10.85546875" style="811"/>
    <col min="11521" max="11521" width="5.28515625" style="811" customWidth="1"/>
    <col min="11522" max="11522" width="8.7109375" style="811" bestFit="1" customWidth="1"/>
    <col min="11523" max="11523" width="10.28515625" style="811" bestFit="1" customWidth="1"/>
    <col min="11524" max="11524" width="8.28515625" style="811" bestFit="1" customWidth="1"/>
    <col min="11525" max="11525" width="41" style="811" customWidth="1"/>
    <col min="11526" max="11526" width="7.7109375" style="811" bestFit="1" customWidth="1"/>
    <col min="11527" max="11527" width="15.28515625" style="811" bestFit="1" customWidth="1"/>
    <col min="11528" max="11528" width="24.7109375" style="811" bestFit="1" customWidth="1"/>
    <col min="11529" max="11529" width="23.42578125" style="811" bestFit="1" customWidth="1"/>
    <col min="11530" max="11530" width="16.140625" style="811" bestFit="1" customWidth="1"/>
    <col min="11531" max="11531" width="16.42578125" style="811" bestFit="1" customWidth="1"/>
    <col min="11532" max="11532" width="15.140625" style="811" customWidth="1"/>
    <col min="11533" max="11533" width="17.7109375" style="811" customWidth="1"/>
    <col min="11534" max="11534" width="28.7109375" style="811" bestFit="1" customWidth="1"/>
    <col min="11535" max="11776" width="10.85546875" style="811"/>
    <col min="11777" max="11777" width="5.28515625" style="811" customWidth="1"/>
    <col min="11778" max="11778" width="8.7109375" style="811" bestFit="1" customWidth="1"/>
    <col min="11779" max="11779" width="10.28515625" style="811" bestFit="1" customWidth="1"/>
    <col min="11780" max="11780" width="8.28515625" style="811" bestFit="1" customWidth="1"/>
    <col min="11781" max="11781" width="41" style="811" customWidth="1"/>
    <col min="11782" max="11782" width="7.7109375" style="811" bestFit="1" customWidth="1"/>
    <col min="11783" max="11783" width="15.28515625" style="811" bestFit="1" customWidth="1"/>
    <col min="11784" max="11784" width="24.7109375" style="811" bestFit="1" customWidth="1"/>
    <col min="11785" max="11785" width="23.42578125" style="811" bestFit="1" customWidth="1"/>
    <col min="11786" max="11786" width="16.140625" style="811" bestFit="1" customWidth="1"/>
    <col min="11787" max="11787" width="16.42578125" style="811" bestFit="1" customWidth="1"/>
    <col min="11788" max="11788" width="15.140625" style="811" customWidth="1"/>
    <col min="11789" max="11789" width="17.7109375" style="811" customWidth="1"/>
    <col min="11790" max="11790" width="28.7109375" style="811" bestFit="1" customWidth="1"/>
    <col min="11791" max="12032" width="10.85546875" style="811"/>
    <col min="12033" max="12033" width="5.28515625" style="811" customWidth="1"/>
    <col min="12034" max="12034" width="8.7109375" style="811" bestFit="1" customWidth="1"/>
    <col min="12035" max="12035" width="10.28515625" style="811" bestFit="1" customWidth="1"/>
    <col min="12036" max="12036" width="8.28515625" style="811" bestFit="1" customWidth="1"/>
    <col min="12037" max="12037" width="41" style="811" customWidth="1"/>
    <col min="12038" max="12038" width="7.7109375" style="811" bestFit="1" customWidth="1"/>
    <col min="12039" max="12039" width="15.28515625" style="811" bestFit="1" customWidth="1"/>
    <col min="12040" max="12040" width="24.7109375" style="811" bestFit="1" customWidth="1"/>
    <col min="12041" max="12041" width="23.42578125" style="811" bestFit="1" customWidth="1"/>
    <col min="12042" max="12042" width="16.140625" style="811" bestFit="1" customWidth="1"/>
    <col min="12043" max="12043" width="16.42578125" style="811" bestFit="1" customWidth="1"/>
    <col min="12044" max="12044" width="15.140625" style="811" customWidth="1"/>
    <col min="12045" max="12045" width="17.7109375" style="811" customWidth="1"/>
    <col min="12046" max="12046" width="28.7109375" style="811" bestFit="1" customWidth="1"/>
    <col min="12047" max="12288" width="10.85546875" style="811"/>
    <col min="12289" max="12289" width="5.28515625" style="811" customWidth="1"/>
    <col min="12290" max="12290" width="8.7109375" style="811" bestFit="1" customWidth="1"/>
    <col min="12291" max="12291" width="10.28515625" style="811" bestFit="1" customWidth="1"/>
    <col min="12292" max="12292" width="8.28515625" style="811" bestFit="1" customWidth="1"/>
    <col min="12293" max="12293" width="41" style="811" customWidth="1"/>
    <col min="12294" max="12294" width="7.7109375" style="811" bestFit="1" customWidth="1"/>
    <col min="12295" max="12295" width="15.28515625" style="811" bestFit="1" customWidth="1"/>
    <col min="12296" max="12296" width="24.7109375" style="811" bestFit="1" customWidth="1"/>
    <col min="12297" max="12297" width="23.42578125" style="811" bestFit="1" customWidth="1"/>
    <col min="12298" max="12298" width="16.140625" style="811" bestFit="1" customWidth="1"/>
    <col min="12299" max="12299" width="16.42578125" style="811" bestFit="1" customWidth="1"/>
    <col min="12300" max="12300" width="15.140625" style="811" customWidth="1"/>
    <col min="12301" max="12301" width="17.7109375" style="811" customWidth="1"/>
    <col min="12302" max="12302" width="28.7109375" style="811" bestFit="1" customWidth="1"/>
    <col min="12303" max="12544" width="10.85546875" style="811"/>
    <col min="12545" max="12545" width="5.28515625" style="811" customWidth="1"/>
    <col min="12546" max="12546" width="8.7109375" style="811" bestFit="1" customWidth="1"/>
    <col min="12547" max="12547" width="10.28515625" style="811" bestFit="1" customWidth="1"/>
    <col min="12548" max="12548" width="8.28515625" style="811" bestFit="1" customWidth="1"/>
    <col min="12549" max="12549" width="41" style="811" customWidth="1"/>
    <col min="12550" max="12550" width="7.7109375" style="811" bestFit="1" customWidth="1"/>
    <col min="12551" max="12551" width="15.28515625" style="811" bestFit="1" customWidth="1"/>
    <col min="12552" max="12552" width="24.7109375" style="811" bestFit="1" customWidth="1"/>
    <col min="12553" max="12553" width="23.42578125" style="811" bestFit="1" customWidth="1"/>
    <col min="12554" max="12554" width="16.140625" style="811" bestFit="1" customWidth="1"/>
    <col min="12555" max="12555" width="16.42578125" style="811" bestFit="1" customWidth="1"/>
    <col min="12556" max="12556" width="15.140625" style="811" customWidth="1"/>
    <col min="12557" max="12557" width="17.7109375" style="811" customWidth="1"/>
    <col min="12558" max="12558" width="28.7109375" style="811" bestFit="1" customWidth="1"/>
    <col min="12559" max="12800" width="10.85546875" style="811"/>
    <col min="12801" max="12801" width="5.28515625" style="811" customWidth="1"/>
    <col min="12802" max="12802" width="8.7109375" style="811" bestFit="1" customWidth="1"/>
    <col min="12803" max="12803" width="10.28515625" style="811" bestFit="1" customWidth="1"/>
    <col min="12804" max="12804" width="8.28515625" style="811" bestFit="1" customWidth="1"/>
    <col min="12805" max="12805" width="41" style="811" customWidth="1"/>
    <col min="12806" max="12806" width="7.7109375" style="811" bestFit="1" customWidth="1"/>
    <col min="12807" max="12807" width="15.28515625" style="811" bestFit="1" customWidth="1"/>
    <col min="12808" max="12808" width="24.7109375" style="811" bestFit="1" customWidth="1"/>
    <col min="12809" max="12809" width="23.42578125" style="811" bestFit="1" customWidth="1"/>
    <col min="12810" max="12810" width="16.140625" style="811" bestFit="1" customWidth="1"/>
    <col min="12811" max="12811" width="16.42578125" style="811" bestFit="1" customWidth="1"/>
    <col min="12812" max="12812" width="15.140625" style="811" customWidth="1"/>
    <col min="12813" max="12813" width="17.7109375" style="811" customWidth="1"/>
    <col min="12814" max="12814" width="28.7109375" style="811" bestFit="1" customWidth="1"/>
    <col min="12815" max="13056" width="10.85546875" style="811"/>
    <col min="13057" max="13057" width="5.28515625" style="811" customWidth="1"/>
    <col min="13058" max="13058" width="8.7109375" style="811" bestFit="1" customWidth="1"/>
    <col min="13059" max="13059" width="10.28515625" style="811" bestFit="1" customWidth="1"/>
    <col min="13060" max="13060" width="8.28515625" style="811" bestFit="1" customWidth="1"/>
    <col min="13061" max="13061" width="41" style="811" customWidth="1"/>
    <col min="13062" max="13062" width="7.7109375" style="811" bestFit="1" customWidth="1"/>
    <col min="13063" max="13063" width="15.28515625" style="811" bestFit="1" customWidth="1"/>
    <col min="13064" max="13064" width="24.7109375" style="811" bestFit="1" customWidth="1"/>
    <col min="13065" max="13065" width="23.42578125" style="811" bestFit="1" customWidth="1"/>
    <col min="13066" max="13066" width="16.140625" style="811" bestFit="1" customWidth="1"/>
    <col min="13067" max="13067" width="16.42578125" style="811" bestFit="1" customWidth="1"/>
    <col min="13068" max="13068" width="15.140625" style="811" customWidth="1"/>
    <col min="13069" max="13069" width="17.7109375" style="811" customWidth="1"/>
    <col min="13070" max="13070" width="28.7109375" style="811" bestFit="1" customWidth="1"/>
    <col min="13071" max="13312" width="10.85546875" style="811"/>
    <col min="13313" max="13313" width="5.28515625" style="811" customWidth="1"/>
    <col min="13314" max="13314" width="8.7109375" style="811" bestFit="1" customWidth="1"/>
    <col min="13315" max="13315" width="10.28515625" style="811" bestFit="1" customWidth="1"/>
    <col min="13316" max="13316" width="8.28515625" style="811" bestFit="1" customWidth="1"/>
    <col min="13317" max="13317" width="41" style="811" customWidth="1"/>
    <col min="13318" max="13318" width="7.7109375" style="811" bestFit="1" customWidth="1"/>
    <col min="13319" max="13319" width="15.28515625" style="811" bestFit="1" customWidth="1"/>
    <col min="13320" max="13320" width="24.7109375" style="811" bestFit="1" customWidth="1"/>
    <col min="13321" max="13321" width="23.42578125" style="811" bestFit="1" customWidth="1"/>
    <col min="13322" max="13322" width="16.140625" style="811" bestFit="1" customWidth="1"/>
    <col min="13323" max="13323" width="16.42578125" style="811" bestFit="1" customWidth="1"/>
    <col min="13324" max="13324" width="15.140625" style="811" customWidth="1"/>
    <col min="13325" max="13325" width="17.7109375" style="811" customWidth="1"/>
    <col min="13326" max="13326" width="28.7109375" style="811" bestFit="1" customWidth="1"/>
    <col min="13327" max="13568" width="10.85546875" style="811"/>
    <col min="13569" max="13569" width="5.28515625" style="811" customWidth="1"/>
    <col min="13570" max="13570" width="8.7109375" style="811" bestFit="1" customWidth="1"/>
    <col min="13571" max="13571" width="10.28515625" style="811" bestFit="1" customWidth="1"/>
    <col min="13572" max="13572" width="8.28515625" style="811" bestFit="1" customWidth="1"/>
    <col min="13573" max="13573" width="41" style="811" customWidth="1"/>
    <col min="13574" max="13574" width="7.7109375" style="811" bestFit="1" customWidth="1"/>
    <col min="13575" max="13575" width="15.28515625" style="811" bestFit="1" customWidth="1"/>
    <col min="13576" max="13576" width="24.7109375" style="811" bestFit="1" customWidth="1"/>
    <col min="13577" max="13577" width="23.42578125" style="811" bestFit="1" customWidth="1"/>
    <col min="13578" max="13578" width="16.140625" style="811" bestFit="1" customWidth="1"/>
    <col min="13579" max="13579" width="16.42578125" style="811" bestFit="1" customWidth="1"/>
    <col min="13580" max="13580" width="15.140625" style="811" customWidth="1"/>
    <col min="13581" max="13581" width="17.7109375" style="811" customWidth="1"/>
    <col min="13582" max="13582" width="28.7109375" style="811" bestFit="1" customWidth="1"/>
    <col min="13583" max="13824" width="10.85546875" style="811"/>
    <col min="13825" max="13825" width="5.28515625" style="811" customWidth="1"/>
    <col min="13826" max="13826" width="8.7109375" style="811" bestFit="1" customWidth="1"/>
    <col min="13827" max="13827" width="10.28515625" style="811" bestFit="1" customWidth="1"/>
    <col min="13828" max="13828" width="8.28515625" style="811" bestFit="1" customWidth="1"/>
    <col min="13829" max="13829" width="41" style="811" customWidth="1"/>
    <col min="13830" max="13830" width="7.7109375" style="811" bestFit="1" customWidth="1"/>
    <col min="13831" max="13831" width="15.28515625" style="811" bestFit="1" customWidth="1"/>
    <col min="13832" max="13832" width="24.7109375" style="811" bestFit="1" customWidth="1"/>
    <col min="13833" max="13833" width="23.42578125" style="811" bestFit="1" customWidth="1"/>
    <col min="13834" max="13834" width="16.140625" style="811" bestFit="1" customWidth="1"/>
    <col min="13835" max="13835" width="16.42578125" style="811" bestFit="1" customWidth="1"/>
    <col min="13836" max="13836" width="15.140625" style="811" customWidth="1"/>
    <col min="13837" max="13837" width="17.7109375" style="811" customWidth="1"/>
    <col min="13838" max="13838" width="28.7109375" style="811" bestFit="1" customWidth="1"/>
    <col min="13839" max="14080" width="10.85546875" style="811"/>
    <col min="14081" max="14081" width="5.28515625" style="811" customWidth="1"/>
    <col min="14082" max="14082" width="8.7109375" style="811" bestFit="1" customWidth="1"/>
    <col min="14083" max="14083" width="10.28515625" style="811" bestFit="1" customWidth="1"/>
    <col min="14084" max="14084" width="8.28515625" style="811" bestFit="1" customWidth="1"/>
    <col min="14085" max="14085" width="41" style="811" customWidth="1"/>
    <col min="14086" max="14086" width="7.7109375" style="811" bestFit="1" customWidth="1"/>
    <col min="14087" max="14087" width="15.28515625" style="811" bestFit="1" customWidth="1"/>
    <col min="14088" max="14088" width="24.7109375" style="811" bestFit="1" customWidth="1"/>
    <col min="14089" max="14089" width="23.42578125" style="811" bestFit="1" customWidth="1"/>
    <col min="14090" max="14090" width="16.140625" style="811" bestFit="1" customWidth="1"/>
    <col min="14091" max="14091" width="16.42578125" style="811" bestFit="1" customWidth="1"/>
    <col min="14092" max="14092" width="15.140625" style="811" customWidth="1"/>
    <col min="14093" max="14093" width="17.7109375" style="811" customWidth="1"/>
    <col min="14094" max="14094" width="28.7109375" style="811" bestFit="1" customWidth="1"/>
    <col min="14095" max="14336" width="10.85546875" style="811"/>
    <col min="14337" max="14337" width="5.28515625" style="811" customWidth="1"/>
    <col min="14338" max="14338" width="8.7109375" style="811" bestFit="1" customWidth="1"/>
    <col min="14339" max="14339" width="10.28515625" style="811" bestFit="1" customWidth="1"/>
    <col min="14340" max="14340" width="8.28515625" style="811" bestFit="1" customWidth="1"/>
    <col min="14341" max="14341" width="41" style="811" customWidth="1"/>
    <col min="14342" max="14342" width="7.7109375" style="811" bestFit="1" customWidth="1"/>
    <col min="14343" max="14343" width="15.28515625" style="811" bestFit="1" customWidth="1"/>
    <col min="14344" max="14344" width="24.7109375" style="811" bestFit="1" customWidth="1"/>
    <col min="14345" max="14345" width="23.42578125" style="811" bestFit="1" customWidth="1"/>
    <col min="14346" max="14346" width="16.140625" style="811" bestFit="1" customWidth="1"/>
    <col min="14347" max="14347" width="16.42578125" style="811" bestFit="1" customWidth="1"/>
    <col min="14348" max="14348" width="15.140625" style="811" customWidth="1"/>
    <col min="14349" max="14349" width="17.7109375" style="811" customWidth="1"/>
    <col min="14350" max="14350" width="28.7109375" style="811" bestFit="1" customWidth="1"/>
    <col min="14351" max="14592" width="10.85546875" style="811"/>
    <col min="14593" max="14593" width="5.28515625" style="811" customWidth="1"/>
    <col min="14594" max="14594" width="8.7109375" style="811" bestFit="1" customWidth="1"/>
    <col min="14595" max="14595" width="10.28515625" style="811" bestFit="1" customWidth="1"/>
    <col min="14596" max="14596" width="8.28515625" style="811" bestFit="1" customWidth="1"/>
    <col min="14597" max="14597" width="41" style="811" customWidth="1"/>
    <col min="14598" max="14598" width="7.7109375" style="811" bestFit="1" customWidth="1"/>
    <col min="14599" max="14599" width="15.28515625" style="811" bestFit="1" customWidth="1"/>
    <col min="14600" max="14600" width="24.7109375" style="811" bestFit="1" customWidth="1"/>
    <col min="14601" max="14601" width="23.42578125" style="811" bestFit="1" customWidth="1"/>
    <col min="14602" max="14602" width="16.140625" style="811" bestFit="1" customWidth="1"/>
    <col min="14603" max="14603" width="16.42578125" style="811" bestFit="1" customWidth="1"/>
    <col min="14604" max="14604" width="15.140625" style="811" customWidth="1"/>
    <col min="14605" max="14605" width="17.7109375" style="811" customWidth="1"/>
    <col min="14606" max="14606" width="28.7109375" style="811" bestFit="1" customWidth="1"/>
    <col min="14607" max="14848" width="10.85546875" style="811"/>
    <col min="14849" max="14849" width="5.28515625" style="811" customWidth="1"/>
    <col min="14850" max="14850" width="8.7109375" style="811" bestFit="1" customWidth="1"/>
    <col min="14851" max="14851" width="10.28515625" style="811" bestFit="1" customWidth="1"/>
    <col min="14852" max="14852" width="8.28515625" style="811" bestFit="1" customWidth="1"/>
    <col min="14853" max="14853" width="41" style="811" customWidth="1"/>
    <col min="14854" max="14854" width="7.7109375" style="811" bestFit="1" customWidth="1"/>
    <col min="14855" max="14855" width="15.28515625" style="811" bestFit="1" customWidth="1"/>
    <col min="14856" max="14856" width="24.7109375" style="811" bestFit="1" customWidth="1"/>
    <col min="14857" max="14857" width="23.42578125" style="811" bestFit="1" customWidth="1"/>
    <col min="14858" max="14858" width="16.140625" style="811" bestFit="1" customWidth="1"/>
    <col min="14859" max="14859" width="16.42578125" style="811" bestFit="1" customWidth="1"/>
    <col min="14860" max="14860" width="15.140625" style="811" customWidth="1"/>
    <col min="14861" max="14861" width="17.7109375" style="811" customWidth="1"/>
    <col min="14862" max="14862" width="28.7109375" style="811" bestFit="1" customWidth="1"/>
    <col min="14863" max="15104" width="10.85546875" style="811"/>
    <col min="15105" max="15105" width="5.28515625" style="811" customWidth="1"/>
    <col min="15106" max="15106" width="8.7109375" style="811" bestFit="1" customWidth="1"/>
    <col min="15107" max="15107" width="10.28515625" style="811" bestFit="1" customWidth="1"/>
    <col min="15108" max="15108" width="8.28515625" style="811" bestFit="1" customWidth="1"/>
    <col min="15109" max="15109" width="41" style="811" customWidth="1"/>
    <col min="15110" max="15110" width="7.7109375" style="811" bestFit="1" customWidth="1"/>
    <col min="15111" max="15111" width="15.28515625" style="811" bestFit="1" customWidth="1"/>
    <col min="15112" max="15112" width="24.7109375" style="811" bestFit="1" customWidth="1"/>
    <col min="15113" max="15113" width="23.42578125" style="811" bestFit="1" customWidth="1"/>
    <col min="15114" max="15114" width="16.140625" style="811" bestFit="1" customWidth="1"/>
    <col min="15115" max="15115" width="16.42578125" style="811" bestFit="1" customWidth="1"/>
    <col min="15116" max="15116" width="15.140625" style="811" customWidth="1"/>
    <col min="15117" max="15117" width="17.7109375" style="811" customWidth="1"/>
    <col min="15118" max="15118" width="28.7109375" style="811" bestFit="1" customWidth="1"/>
    <col min="15119" max="15360" width="10.85546875" style="811"/>
    <col min="15361" max="15361" width="5.28515625" style="811" customWidth="1"/>
    <col min="15362" max="15362" width="8.7109375" style="811" bestFit="1" customWidth="1"/>
    <col min="15363" max="15363" width="10.28515625" style="811" bestFit="1" customWidth="1"/>
    <col min="15364" max="15364" width="8.28515625" style="811" bestFit="1" customWidth="1"/>
    <col min="15365" max="15365" width="41" style="811" customWidth="1"/>
    <col min="15366" max="15366" width="7.7109375" style="811" bestFit="1" customWidth="1"/>
    <col min="15367" max="15367" width="15.28515625" style="811" bestFit="1" customWidth="1"/>
    <col min="15368" max="15368" width="24.7109375" style="811" bestFit="1" customWidth="1"/>
    <col min="15369" max="15369" width="23.42578125" style="811" bestFit="1" customWidth="1"/>
    <col min="15370" max="15370" width="16.140625" style="811" bestFit="1" customWidth="1"/>
    <col min="15371" max="15371" width="16.42578125" style="811" bestFit="1" customWidth="1"/>
    <col min="15372" max="15372" width="15.140625" style="811" customWidth="1"/>
    <col min="15373" max="15373" width="17.7109375" style="811" customWidth="1"/>
    <col min="15374" max="15374" width="28.7109375" style="811" bestFit="1" customWidth="1"/>
    <col min="15375" max="15616" width="10.85546875" style="811"/>
    <col min="15617" max="15617" width="5.28515625" style="811" customWidth="1"/>
    <col min="15618" max="15618" width="8.7109375" style="811" bestFit="1" customWidth="1"/>
    <col min="15619" max="15619" width="10.28515625" style="811" bestFit="1" customWidth="1"/>
    <col min="15620" max="15620" width="8.28515625" style="811" bestFit="1" customWidth="1"/>
    <col min="15621" max="15621" width="41" style="811" customWidth="1"/>
    <col min="15622" max="15622" width="7.7109375" style="811" bestFit="1" customWidth="1"/>
    <col min="15623" max="15623" width="15.28515625" style="811" bestFit="1" customWidth="1"/>
    <col min="15624" max="15624" width="24.7109375" style="811" bestFit="1" customWidth="1"/>
    <col min="15625" max="15625" width="23.42578125" style="811" bestFit="1" customWidth="1"/>
    <col min="15626" max="15626" width="16.140625" style="811" bestFit="1" customWidth="1"/>
    <col min="15627" max="15627" width="16.42578125" style="811" bestFit="1" customWidth="1"/>
    <col min="15628" max="15628" width="15.140625" style="811" customWidth="1"/>
    <col min="15629" max="15629" width="17.7109375" style="811" customWidth="1"/>
    <col min="15630" max="15630" width="28.7109375" style="811" bestFit="1" customWidth="1"/>
    <col min="15631" max="15872" width="10.85546875" style="811"/>
    <col min="15873" max="15873" width="5.28515625" style="811" customWidth="1"/>
    <col min="15874" max="15874" width="8.7109375" style="811" bestFit="1" customWidth="1"/>
    <col min="15875" max="15875" width="10.28515625" style="811" bestFit="1" customWidth="1"/>
    <col min="15876" max="15876" width="8.28515625" style="811" bestFit="1" customWidth="1"/>
    <col min="15877" max="15877" width="41" style="811" customWidth="1"/>
    <col min="15878" max="15878" width="7.7109375" style="811" bestFit="1" customWidth="1"/>
    <col min="15879" max="15879" width="15.28515625" style="811" bestFit="1" customWidth="1"/>
    <col min="15880" max="15880" width="24.7109375" style="811" bestFit="1" customWidth="1"/>
    <col min="15881" max="15881" width="23.42578125" style="811" bestFit="1" customWidth="1"/>
    <col min="15882" max="15882" width="16.140625" style="811" bestFit="1" customWidth="1"/>
    <col min="15883" max="15883" width="16.42578125" style="811" bestFit="1" customWidth="1"/>
    <col min="15884" max="15884" width="15.140625" style="811" customWidth="1"/>
    <col min="15885" max="15885" width="17.7109375" style="811" customWidth="1"/>
    <col min="15886" max="15886" width="28.7109375" style="811" bestFit="1" customWidth="1"/>
    <col min="15887" max="16128" width="10.85546875" style="811"/>
    <col min="16129" max="16129" width="5.28515625" style="811" customWidth="1"/>
    <col min="16130" max="16130" width="8.7109375" style="811" bestFit="1" customWidth="1"/>
    <col min="16131" max="16131" width="10.28515625" style="811" bestFit="1" customWidth="1"/>
    <col min="16132" max="16132" width="8.28515625" style="811" bestFit="1" customWidth="1"/>
    <col min="16133" max="16133" width="41" style="811" customWidth="1"/>
    <col min="16134" max="16134" width="7.7109375" style="811" bestFit="1" customWidth="1"/>
    <col min="16135" max="16135" width="15.28515625" style="811" bestFit="1" customWidth="1"/>
    <col min="16136" max="16136" width="24.7109375" style="811" bestFit="1" customWidth="1"/>
    <col min="16137" max="16137" width="23.42578125" style="811" bestFit="1" customWidth="1"/>
    <col min="16138" max="16138" width="16.140625" style="811" bestFit="1" customWidth="1"/>
    <col min="16139" max="16139" width="16.42578125" style="811" bestFit="1" customWidth="1"/>
    <col min="16140" max="16140" width="15.140625" style="811" customWidth="1"/>
    <col min="16141" max="16141" width="17.7109375" style="811" customWidth="1"/>
    <col min="16142" max="16142" width="28.7109375" style="811" bestFit="1" customWidth="1"/>
    <col min="16143" max="16384" width="10.85546875" style="811"/>
  </cols>
  <sheetData>
    <row r="1" spans="1:14">
      <c r="A1" s="1845" t="s">
        <v>2668</v>
      </c>
      <c r="B1" s="1845"/>
      <c r="C1" s="1845"/>
      <c r="D1" s="1845"/>
      <c r="E1" s="1845"/>
      <c r="F1" s="1845"/>
      <c r="G1" s="1845"/>
      <c r="H1" s="1845"/>
      <c r="I1" s="1845"/>
      <c r="J1" s="1845"/>
      <c r="K1" s="1845"/>
      <c r="L1" s="1845"/>
      <c r="M1" s="1845"/>
      <c r="N1" s="1845"/>
    </row>
    <row r="2" spans="1:14">
      <c r="A2" s="1845"/>
      <c r="B2" s="1845"/>
      <c r="C2" s="1845"/>
      <c r="D2" s="1845"/>
      <c r="E2" s="1845"/>
      <c r="F2" s="1845"/>
      <c r="G2" s="1845"/>
      <c r="H2" s="1845"/>
      <c r="I2" s="1845"/>
      <c r="J2" s="1845"/>
      <c r="K2" s="1845"/>
      <c r="L2" s="1845"/>
      <c r="M2" s="1845"/>
      <c r="N2" s="1845"/>
    </row>
    <row r="3" spans="1:14">
      <c r="A3" s="1845"/>
      <c r="B3" s="1845"/>
      <c r="C3" s="1845"/>
      <c r="D3" s="1845"/>
      <c r="E3" s="1845"/>
      <c r="F3" s="1845"/>
      <c r="G3" s="1845"/>
      <c r="H3" s="1845"/>
      <c r="I3" s="1845"/>
      <c r="J3" s="1845"/>
      <c r="K3" s="1845"/>
      <c r="L3" s="1845"/>
      <c r="M3" s="1845"/>
      <c r="N3" s="1845"/>
    </row>
    <row r="5" spans="1:14">
      <c r="A5" s="841" t="s">
        <v>2669</v>
      </c>
      <c r="B5" s="841"/>
      <c r="C5" s="842"/>
      <c r="D5" s="841"/>
      <c r="E5" s="841"/>
      <c r="F5" s="841"/>
      <c r="G5" s="841"/>
      <c r="H5" s="813"/>
      <c r="I5" s="843" t="s">
        <v>2670</v>
      </c>
      <c r="J5" s="844">
        <f>COUNTIF(L9:L23,"CARTEL")</f>
        <v>8</v>
      </c>
      <c r="K5" s="845"/>
      <c r="L5" s="846" t="s">
        <v>2671</v>
      </c>
      <c r="M5" s="846"/>
      <c r="N5" s="847">
        <f>COUNTIF(L9:L23,"adjudicación")</f>
        <v>2</v>
      </c>
    </row>
    <row r="6" spans="1:14">
      <c r="A6" s="1847" t="s">
        <v>4244</v>
      </c>
      <c r="B6" s="1847"/>
      <c r="C6" s="1847"/>
      <c r="D6" s="1847"/>
      <c r="E6" s="1847"/>
      <c r="F6" s="848"/>
      <c r="G6" s="817"/>
      <c r="H6" s="849"/>
      <c r="I6" s="815"/>
      <c r="J6" s="815"/>
      <c r="K6" s="850"/>
      <c r="L6" s="850"/>
      <c r="M6" s="850"/>
      <c r="N6" s="851"/>
    </row>
    <row r="7" spans="1:14">
      <c r="A7" s="852"/>
      <c r="B7" s="852"/>
      <c r="C7" s="853"/>
      <c r="D7" s="852"/>
      <c r="E7" s="852"/>
      <c r="F7" s="852"/>
      <c r="G7" s="852"/>
      <c r="H7" s="854"/>
      <c r="I7" s="852"/>
      <c r="J7" s="852"/>
      <c r="K7" s="852"/>
      <c r="L7" s="855"/>
      <c r="M7" s="855"/>
      <c r="N7" s="856"/>
    </row>
    <row r="8" spans="1:14" ht="36">
      <c r="A8" s="857" t="s">
        <v>2612</v>
      </c>
      <c r="B8" s="836" t="s">
        <v>2672</v>
      </c>
      <c r="C8" s="836" t="s">
        <v>2673</v>
      </c>
      <c r="D8" s="836" t="s">
        <v>2674</v>
      </c>
      <c r="E8" s="836" t="s">
        <v>2675</v>
      </c>
      <c r="F8" s="836" t="s">
        <v>2676</v>
      </c>
      <c r="G8" s="836" t="s">
        <v>2677</v>
      </c>
      <c r="H8" s="858" t="s">
        <v>2678</v>
      </c>
      <c r="I8" s="836" t="s">
        <v>2620</v>
      </c>
      <c r="J8" s="836" t="s">
        <v>2679</v>
      </c>
      <c r="K8" s="836" t="s">
        <v>2680</v>
      </c>
      <c r="L8" s="836" t="s">
        <v>2681</v>
      </c>
      <c r="M8" s="836" t="s">
        <v>2682</v>
      </c>
      <c r="N8" s="836" t="s">
        <v>2683</v>
      </c>
    </row>
    <row r="9" spans="1:14" s="831" customFormat="1" ht="24">
      <c r="A9" s="823">
        <v>1</v>
      </c>
      <c r="B9" s="823">
        <v>903</v>
      </c>
      <c r="C9" s="823"/>
      <c r="D9" s="823">
        <v>2017</v>
      </c>
      <c r="E9" s="832" t="s">
        <v>2628</v>
      </c>
      <c r="F9" s="823" t="s">
        <v>2629</v>
      </c>
      <c r="G9" s="859" t="s">
        <v>2633</v>
      </c>
      <c r="H9" s="837" t="s">
        <v>4267</v>
      </c>
      <c r="I9" s="828">
        <v>0</v>
      </c>
      <c r="J9" s="828">
        <v>330000000</v>
      </c>
      <c r="K9" s="837" t="s">
        <v>2686</v>
      </c>
      <c r="L9" s="830" t="s">
        <v>4268</v>
      </c>
      <c r="M9" s="832" t="s">
        <v>2690</v>
      </c>
      <c r="N9" s="832" t="s">
        <v>4269</v>
      </c>
    </row>
    <row r="10" spans="1:14" s="831" customFormat="1" ht="36">
      <c r="A10" s="823">
        <v>2</v>
      </c>
      <c r="B10" s="823">
        <v>907</v>
      </c>
      <c r="C10" s="823"/>
      <c r="D10" s="823">
        <v>2015</v>
      </c>
      <c r="E10" s="832" t="s">
        <v>2632</v>
      </c>
      <c r="F10" s="823" t="s">
        <v>2629</v>
      </c>
      <c r="G10" s="826" t="s">
        <v>2633</v>
      </c>
      <c r="H10" s="837" t="s">
        <v>4270</v>
      </c>
      <c r="I10" s="828">
        <v>0</v>
      </c>
      <c r="J10" s="828">
        <v>15000000</v>
      </c>
      <c r="K10" s="837" t="s">
        <v>2686</v>
      </c>
      <c r="L10" s="837" t="s">
        <v>4271</v>
      </c>
      <c r="M10" s="832" t="s">
        <v>2690</v>
      </c>
      <c r="N10" s="832" t="s">
        <v>4272</v>
      </c>
    </row>
    <row r="11" spans="1:14" s="831" customFormat="1" ht="24">
      <c r="A11" s="823">
        <v>3</v>
      </c>
      <c r="B11" s="823">
        <v>913</v>
      </c>
      <c r="C11" s="823"/>
      <c r="D11" s="823">
        <v>2017</v>
      </c>
      <c r="E11" s="832" t="s">
        <v>2693</v>
      </c>
      <c r="F11" s="823" t="s">
        <v>2629</v>
      </c>
      <c r="G11" s="859" t="s">
        <v>2633</v>
      </c>
      <c r="H11" s="837" t="s">
        <v>4273</v>
      </c>
      <c r="I11" s="828">
        <v>0</v>
      </c>
      <c r="J11" s="828">
        <v>150000000</v>
      </c>
      <c r="K11" s="837" t="s">
        <v>2689</v>
      </c>
      <c r="L11" s="860" t="s">
        <v>4268</v>
      </c>
      <c r="M11" s="832" t="s">
        <v>2690</v>
      </c>
      <c r="N11" s="832" t="s">
        <v>4274</v>
      </c>
    </row>
    <row r="12" spans="1:14" s="831" customFormat="1" ht="48">
      <c r="A12" s="823">
        <v>4</v>
      </c>
      <c r="B12" s="824">
        <v>921</v>
      </c>
      <c r="C12" s="824" t="s">
        <v>2637</v>
      </c>
      <c r="D12" s="824">
        <v>2015</v>
      </c>
      <c r="E12" s="825" t="s">
        <v>2638</v>
      </c>
      <c r="F12" s="824" t="s">
        <v>2629</v>
      </c>
      <c r="G12" s="826" t="s">
        <v>2639</v>
      </c>
      <c r="H12" s="837" t="s">
        <v>4275</v>
      </c>
      <c r="I12" s="827">
        <v>0</v>
      </c>
      <c r="J12" s="828">
        <v>1500651123.3</v>
      </c>
      <c r="K12" s="837" t="s">
        <v>2686</v>
      </c>
      <c r="L12" s="830" t="s">
        <v>2697</v>
      </c>
      <c r="M12" s="825" t="s">
        <v>2690</v>
      </c>
      <c r="N12" s="825"/>
    </row>
    <row r="13" spans="1:14" s="831" customFormat="1" ht="36">
      <c r="A13" s="823">
        <v>5</v>
      </c>
      <c r="B13" s="824">
        <v>923</v>
      </c>
      <c r="C13" s="824"/>
      <c r="D13" s="824">
        <v>2018</v>
      </c>
      <c r="E13" s="825" t="s">
        <v>3761</v>
      </c>
      <c r="F13" s="823" t="s">
        <v>2629</v>
      </c>
      <c r="G13" s="826" t="s">
        <v>2633</v>
      </c>
      <c r="H13" s="837" t="s">
        <v>4270</v>
      </c>
      <c r="I13" s="827">
        <v>0</v>
      </c>
      <c r="J13" s="828">
        <v>630400000</v>
      </c>
      <c r="K13" s="837" t="s">
        <v>2686</v>
      </c>
      <c r="L13" s="837" t="s">
        <v>4271</v>
      </c>
      <c r="M13" s="832" t="s">
        <v>2690</v>
      </c>
      <c r="N13" s="823"/>
    </row>
    <row r="14" spans="1:14" s="831" customFormat="1" ht="24">
      <c r="A14" s="823">
        <v>6</v>
      </c>
      <c r="B14" s="824">
        <v>943</v>
      </c>
      <c r="C14" s="824"/>
      <c r="D14" s="824">
        <v>2016</v>
      </c>
      <c r="E14" s="825" t="s">
        <v>2651</v>
      </c>
      <c r="F14" s="824">
        <v>1205</v>
      </c>
      <c r="G14" s="826" t="s">
        <v>2633</v>
      </c>
      <c r="H14" s="861" t="s">
        <v>2685</v>
      </c>
      <c r="I14" s="827">
        <v>0</v>
      </c>
      <c r="J14" s="828">
        <v>920000000</v>
      </c>
      <c r="K14" s="837" t="s">
        <v>2686</v>
      </c>
      <c r="L14" s="830" t="s">
        <v>2687</v>
      </c>
      <c r="M14" s="862" t="s">
        <v>2690</v>
      </c>
      <c r="N14" s="825" t="s">
        <v>2652</v>
      </c>
    </row>
    <row r="15" spans="1:14" s="831" customFormat="1" ht="24">
      <c r="A15" s="823">
        <v>7</v>
      </c>
      <c r="B15" s="824">
        <v>948</v>
      </c>
      <c r="C15" s="823"/>
      <c r="D15" s="823">
        <v>2016</v>
      </c>
      <c r="E15" s="825" t="s">
        <v>2657</v>
      </c>
      <c r="F15" s="824" t="s">
        <v>2629</v>
      </c>
      <c r="G15" s="826" t="s">
        <v>2633</v>
      </c>
      <c r="H15" s="861" t="s">
        <v>2685</v>
      </c>
      <c r="I15" s="828">
        <v>0</v>
      </c>
      <c r="J15" s="827">
        <v>155000000</v>
      </c>
      <c r="K15" s="837" t="s">
        <v>2686</v>
      </c>
      <c r="L15" s="830" t="s">
        <v>2687</v>
      </c>
      <c r="M15" s="832" t="s">
        <v>2705</v>
      </c>
      <c r="N15" s="832" t="s">
        <v>2656</v>
      </c>
    </row>
    <row r="16" spans="1:14" s="863" customFormat="1">
      <c r="A16" s="823">
        <v>8</v>
      </c>
      <c r="B16" s="824">
        <v>950</v>
      </c>
      <c r="C16" s="824"/>
      <c r="D16" s="824">
        <v>2017</v>
      </c>
      <c r="E16" s="825" t="s">
        <v>2706</v>
      </c>
      <c r="F16" s="824">
        <v>950</v>
      </c>
      <c r="G16" s="826" t="s">
        <v>2633</v>
      </c>
      <c r="H16" s="826" t="s">
        <v>2685</v>
      </c>
      <c r="I16" s="827">
        <v>0</v>
      </c>
      <c r="J16" s="827">
        <v>899496993.19000006</v>
      </c>
      <c r="K16" s="837" t="s">
        <v>2686</v>
      </c>
      <c r="L16" s="830" t="s">
        <v>2687</v>
      </c>
      <c r="M16" s="832" t="s">
        <v>2705</v>
      </c>
      <c r="N16" s="825"/>
    </row>
    <row r="17" spans="1:14" s="831" customFormat="1" ht="24">
      <c r="A17" s="823">
        <v>9</v>
      </c>
      <c r="B17" s="824">
        <v>951</v>
      </c>
      <c r="C17" s="824"/>
      <c r="D17" s="824">
        <v>2015</v>
      </c>
      <c r="E17" s="825" t="s">
        <v>2658</v>
      </c>
      <c r="F17" s="824">
        <v>300</v>
      </c>
      <c r="G17" s="826" t="s">
        <v>2633</v>
      </c>
      <c r="H17" s="826" t="s">
        <v>2685</v>
      </c>
      <c r="I17" s="827">
        <v>0</v>
      </c>
      <c r="J17" s="827">
        <v>0</v>
      </c>
      <c r="K17" s="837" t="s">
        <v>2686</v>
      </c>
      <c r="L17" s="830" t="s">
        <v>2687</v>
      </c>
      <c r="M17" s="832" t="s">
        <v>2705</v>
      </c>
      <c r="N17" s="825"/>
    </row>
    <row r="18" spans="1:14" s="831" customFormat="1" ht="48">
      <c r="A18" s="823">
        <v>10</v>
      </c>
      <c r="B18" s="823" t="s">
        <v>2707</v>
      </c>
      <c r="C18" s="823"/>
      <c r="D18" s="823" t="s">
        <v>2701</v>
      </c>
      <c r="E18" s="832" t="s">
        <v>2708</v>
      </c>
      <c r="F18" s="824">
        <v>50</v>
      </c>
      <c r="G18" s="859" t="s">
        <v>2633</v>
      </c>
      <c r="H18" s="837" t="s">
        <v>2709</v>
      </c>
      <c r="I18" s="828">
        <v>55000000</v>
      </c>
      <c r="J18" s="828">
        <v>55000000</v>
      </c>
      <c r="K18" s="837" t="s">
        <v>2710</v>
      </c>
      <c r="L18" s="830" t="s">
        <v>2697</v>
      </c>
      <c r="M18" s="832" t="s">
        <v>2705</v>
      </c>
      <c r="N18" s="832" t="s">
        <v>2711</v>
      </c>
    </row>
    <row r="19" spans="1:14" s="831" customFormat="1">
      <c r="A19" s="823">
        <v>11</v>
      </c>
      <c r="B19" s="824">
        <v>963</v>
      </c>
      <c r="C19" s="824"/>
      <c r="D19" s="824">
        <v>2017</v>
      </c>
      <c r="E19" s="825" t="s">
        <v>2660</v>
      </c>
      <c r="F19" s="824" t="s">
        <v>2629</v>
      </c>
      <c r="G19" s="859" t="s">
        <v>4276</v>
      </c>
      <c r="H19" s="826" t="s">
        <v>2685</v>
      </c>
      <c r="I19" s="827">
        <v>0</v>
      </c>
      <c r="J19" s="827">
        <v>63000000</v>
      </c>
      <c r="K19" s="837" t="s">
        <v>2689</v>
      </c>
      <c r="L19" s="830" t="s">
        <v>2687</v>
      </c>
      <c r="M19" s="832" t="s">
        <v>2705</v>
      </c>
      <c r="N19" s="825" t="s">
        <v>2629</v>
      </c>
    </row>
    <row r="20" spans="1:14" s="831" customFormat="1" ht="24">
      <c r="A20" s="823">
        <v>12</v>
      </c>
      <c r="B20" s="824">
        <v>964</v>
      </c>
      <c r="C20" s="824"/>
      <c r="D20" s="824">
        <v>2017</v>
      </c>
      <c r="E20" s="825" t="s">
        <v>2661</v>
      </c>
      <c r="F20" s="824" t="s">
        <v>2629</v>
      </c>
      <c r="G20" s="826" t="s">
        <v>2633</v>
      </c>
      <c r="H20" s="826" t="s">
        <v>2685</v>
      </c>
      <c r="I20" s="827">
        <v>0</v>
      </c>
      <c r="J20" s="827">
        <v>245000000</v>
      </c>
      <c r="K20" s="837" t="s">
        <v>2686</v>
      </c>
      <c r="L20" s="830" t="s">
        <v>2687</v>
      </c>
      <c r="M20" s="832" t="s">
        <v>2690</v>
      </c>
      <c r="N20" s="825" t="s">
        <v>2629</v>
      </c>
    </row>
    <row r="21" spans="1:14" s="831" customFormat="1" ht="84">
      <c r="A21" s="823">
        <v>13</v>
      </c>
      <c r="B21" s="823">
        <v>977</v>
      </c>
      <c r="C21" s="823"/>
      <c r="D21" s="823">
        <v>2012</v>
      </c>
      <c r="E21" s="832" t="s">
        <v>2720</v>
      </c>
      <c r="F21" s="823">
        <v>230</v>
      </c>
      <c r="G21" s="859" t="s">
        <v>2633</v>
      </c>
      <c r="H21" s="837" t="s">
        <v>2685</v>
      </c>
      <c r="I21" s="828">
        <v>180000000</v>
      </c>
      <c r="J21" s="828">
        <v>64496993.189999998</v>
      </c>
      <c r="K21" s="837" t="s">
        <v>2686</v>
      </c>
      <c r="L21" s="830" t="s">
        <v>2687</v>
      </c>
      <c r="M21" s="832" t="s">
        <v>2690</v>
      </c>
      <c r="N21" s="832" t="s">
        <v>3767</v>
      </c>
    </row>
    <row r="22" spans="1:14" s="831" customFormat="1">
      <c r="A22" s="823">
        <v>14</v>
      </c>
      <c r="B22" s="823">
        <v>985</v>
      </c>
      <c r="C22" s="823"/>
      <c r="D22" s="823">
        <v>2017</v>
      </c>
      <c r="E22" s="832" t="s">
        <v>2666</v>
      </c>
      <c r="F22" s="823" t="s">
        <v>2629</v>
      </c>
      <c r="G22" s="859" t="s">
        <v>2629</v>
      </c>
      <c r="H22" s="837" t="s">
        <v>2685</v>
      </c>
      <c r="I22" s="828">
        <v>0</v>
      </c>
      <c r="J22" s="828">
        <v>100000000</v>
      </c>
      <c r="K22" s="837" t="s">
        <v>2629</v>
      </c>
      <c r="L22" s="830" t="s">
        <v>2687</v>
      </c>
      <c r="M22" s="832" t="s">
        <v>4277</v>
      </c>
      <c r="N22" s="832" t="s">
        <v>2629</v>
      </c>
    </row>
    <row r="23" spans="1:14" s="831" customFormat="1" ht="24">
      <c r="A23" s="823">
        <v>15</v>
      </c>
      <c r="B23" s="823">
        <v>993</v>
      </c>
      <c r="C23" s="823"/>
      <c r="D23" s="823">
        <v>2012</v>
      </c>
      <c r="E23" s="832" t="s">
        <v>2724</v>
      </c>
      <c r="F23" s="823">
        <v>2953</v>
      </c>
      <c r="G23" s="859" t="s">
        <v>2639</v>
      </c>
      <c r="H23" s="837" t="s">
        <v>3768</v>
      </c>
      <c r="I23" s="828">
        <v>0</v>
      </c>
      <c r="J23" s="828">
        <v>925000000</v>
      </c>
      <c r="K23" s="837" t="s">
        <v>2686</v>
      </c>
      <c r="L23" s="830" t="s">
        <v>4278</v>
      </c>
      <c r="M23" s="832" t="s">
        <v>2629</v>
      </c>
      <c r="N23" s="832" t="s">
        <v>4279</v>
      </c>
    </row>
    <row r="24" spans="1:14">
      <c r="A24" s="831"/>
      <c r="E24" s="811"/>
      <c r="F24" s="811"/>
      <c r="G24" s="811"/>
      <c r="K24" s="811"/>
      <c r="M24" s="811"/>
      <c r="N24" s="864"/>
    </row>
    <row r="25" spans="1:14">
      <c r="B25" s="831"/>
      <c r="E25" s="865" t="s">
        <v>2667</v>
      </c>
      <c r="F25" s="866">
        <f>SUM(F9:F23)</f>
        <v>5688</v>
      </c>
      <c r="G25" s="867"/>
      <c r="H25" s="868" t="s">
        <v>2667</v>
      </c>
      <c r="I25" s="869">
        <f>SUM(I9:I23)</f>
        <v>235000000</v>
      </c>
      <c r="J25" s="870">
        <f>SUM(J9:J23)</f>
        <v>6053045109.6799994</v>
      </c>
    </row>
    <row r="26" spans="1:14">
      <c r="B26" s="831"/>
      <c r="G26" s="812"/>
      <c r="H26" s="871"/>
      <c r="I26" s="812"/>
      <c r="J26" s="812"/>
    </row>
    <row r="27" spans="1:14">
      <c r="B27" s="831"/>
      <c r="E27" s="867"/>
      <c r="F27" s="867"/>
      <c r="G27" s="867"/>
      <c r="H27" s="872"/>
      <c r="I27" s="873"/>
      <c r="J27" s="874"/>
    </row>
    <row r="32" spans="1:14">
      <c r="I32" s="875"/>
    </row>
  </sheetData>
  <mergeCells count="2">
    <mergeCell ref="A1:N3"/>
    <mergeCell ref="A6:E6"/>
  </mergeCells>
  <conditionalFormatting sqref="H5:N5">
    <cfRule type="iconSet" priority="22">
      <iconSet iconSet="3Flags">
        <cfvo type="percent" val="0"/>
        <cfvo type="percent" val="33"/>
        <cfvo type="percent" val="67"/>
      </iconSet>
    </cfRule>
  </conditionalFormatting>
  <conditionalFormatting sqref="G9">
    <cfRule type="iconSet" priority="21">
      <iconSet iconSet="3Signs">
        <cfvo type="percent" val="0"/>
        <cfvo type="percent" val="33"/>
        <cfvo type="percent" val="67"/>
      </iconSet>
    </cfRule>
  </conditionalFormatting>
  <conditionalFormatting sqref="D9">
    <cfRule type="iconSet" priority="20">
      <iconSet iconSet="3Arrows">
        <cfvo type="percent" val="0"/>
        <cfvo type="percent" val="33"/>
        <cfvo type="percent" val="67"/>
      </iconSet>
    </cfRule>
  </conditionalFormatting>
  <conditionalFormatting sqref="G12:G13">
    <cfRule type="iconSet" priority="19">
      <iconSet iconSet="3Signs">
        <cfvo type="percent" val="0"/>
        <cfvo type="percent" val="33"/>
        <cfvo type="percent" val="67"/>
      </iconSet>
    </cfRule>
  </conditionalFormatting>
  <conditionalFormatting sqref="D12:D13">
    <cfRule type="iconSet" priority="18">
      <iconSet iconSet="3Arrows">
        <cfvo type="percent" val="0"/>
        <cfvo type="percent" val="33"/>
        <cfvo type="percent" val="67"/>
      </iconSet>
    </cfRule>
  </conditionalFormatting>
  <conditionalFormatting sqref="G15">
    <cfRule type="iconSet" priority="17">
      <iconSet iconSet="3Signs">
        <cfvo type="percent" val="0"/>
        <cfvo type="percent" val="33"/>
        <cfvo type="percent" val="67"/>
      </iconSet>
    </cfRule>
  </conditionalFormatting>
  <conditionalFormatting sqref="D15">
    <cfRule type="iconSet" priority="16">
      <iconSet iconSet="3Arrows">
        <cfvo type="percent" val="0"/>
        <cfvo type="percent" val="33"/>
        <cfvo type="percent" val="67"/>
      </iconSet>
    </cfRule>
  </conditionalFormatting>
  <conditionalFormatting sqref="G14">
    <cfRule type="iconSet" priority="15">
      <iconSet iconSet="3Signs">
        <cfvo type="percent" val="0"/>
        <cfvo type="percent" val="33"/>
        <cfvo type="percent" val="67"/>
      </iconSet>
    </cfRule>
  </conditionalFormatting>
  <conditionalFormatting sqref="D14">
    <cfRule type="iconSet" priority="14">
      <iconSet iconSet="3Arrows">
        <cfvo type="percent" val="0"/>
        <cfvo type="percent" val="33"/>
        <cfvo type="percent" val="67"/>
      </iconSet>
    </cfRule>
  </conditionalFormatting>
  <conditionalFormatting sqref="D18 D10:D11 D23 D21">
    <cfRule type="iconSet" priority="23">
      <iconSet iconSet="3Arrows">
        <cfvo type="percent" val="0"/>
        <cfvo type="percent" val="33"/>
        <cfvo type="percent" val="67"/>
      </iconSet>
    </cfRule>
  </conditionalFormatting>
  <conditionalFormatting sqref="G18 G11 G23 G21">
    <cfRule type="iconSet" priority="24">
      <iconSet iconSet="3Signs">
        <cfvo type="percent" val="0"/>
        <cfvo type="percent" val="33"/>
        <cfvo type="percent" val="67"/>
      </iconSet>
    </cfRule>
  </conditionalFormatting>
  <conditionalFormatting sqref="H17">
    <cfRule type="iconSet" priority="13">
      <iconSet iconSet="3Signs">
        <cfvo type="percent" val="0"/>
        <cfvo type="percent" val="33"/>
        <cfvo type="percent" val="67"/>
      </iconSet>
    </cfRule>
  </conditionalFormatting>
  <conditionalFormatting sqref="D17">
    <cfRule type="iconSet" priority="12">
      <iconSet iconSet="3Arrows">
        <cfvo type="percent" val="0"/>
        <cfvo type="percent" val="33"/>
        <cfvo type="percent" val="67"/>
      </iconSet>
    </cfRule>
  </conditionalFormatting>
  <conditionalFormatting sqref="H16">
    <cfRule type="iconSet" priority="10">
      <iconSet iconSet="3Signs">
        <cfvo type="percent" val="0"/>
        <cfvo type="percent" val="33"/>
        <cfvo type="percent" val="67"/>
      </iconSet>
    </cfRule>
  </conditionalFormatting>
  <conditionalFormatting sqref="D16">
    <cfRule type="iconSet" priority="11">
      <iconSet iconSet="3Arrows">
        <cfvo type="percent" val="0"/>
        <cfvo type="percent" val="33"/>
        <cfvo type="percent" val="67"/>
      </iconSet>
    </cfRule>
  </conditionalFormatting>
  <conditionalFormatting sqref="H19:H20">
    <cfRule type="iconSet" priority="9">
      <iconSet iconSet="3Signs">
        <cfvo type="percent" val="0"/>
        <cfvo type="percent" val="33"/>
        <cfvo type="percent" val="67"/>
      </iconSet>
    </cfRule>
  </conditionalFormatting>
  <conditionalFormatting sqref="D19:D20">
    <cfRule type="iconSet" priority="8">
      <iconSet iconSet="3Arrows">
        <cfvo type="percent" val="0"/>
        <cfvo type="percent" val="33"/>
        <cfvo type="percent" val="67"/>
      </iconSet>
    </cfRule>
  </conditionalFormatting>
  <conditionalFormatting sqref="G17">
    <cfRule type="iconSet" priority="7">
      <iconSet iconSet="3Signs">
        <cfvo type="percent" val="0"/>
        <cfvo type="percent" val="33"/>
        <cfvo type="percent" val="67"/>
      </iconSet>
    </cfRule>
  </conditionalFormatting>
  <conditionalFormatting sqref="G16">
    <cfRule type="iconSet" priority="6">
      <iconSet iconSet="3Signs">
        <cfvo type="percent" val="0"/>
        <cfvo type="percent" val="33"/>
        <cfvo type="percent" val="67"/>
      </iconSet>
    </cfRule>
  </conditionalFormatting>
  <conditionalFormatting sqref="G20">
    <cfRule type="iconSet" priority="5">
      <iconSet iconSet="3Signs">
        <cfvo type="percent" val="0"/>
        <cfvo type="percent" val="33"/>
        <cfvo type="percent" val="67"/>
      </iconSet>
    </cfRule>
  </conditionalFormatting>
  <conditionalFormatting sqref="G10">
    <cfRule type="iconSet" priority="4">
      <iconSet iconSet="3Signs">
        <cfvo type="percent" val="0"/>
        <cfvo type="percent" val="33"/>
        <cfvo type="percent" val="67"/>
      </iconSet>
    </cfRule>
  </conditionalFormatting>
  <conditionalFormatting sqref="D22">
    <cfRule type="iconSet" priority="2">
      <iconSet iconSet="3Arrows">
        <cfvo type="percent" val="0"/>
        <cfvo type="percent" val="33"/>
        <cfvo type="percent" val="67"/>
      </iconSet>
    </cfRule>
  </conditionalFormatting>
  <conditionalFormatting sqref="G22">
    <cfRule type="iconSet" priority="3">
      <iconSet iconSet="3Signs">
        <cfvo type="percent" val="0"/>
        <cfvo type="percent" val="33"/>
        <cfvo type="percent" val="67"/>
      </iconSet>
    </cfRule>
  </conditionalFormatting>
  <conditionalFormatting sqref="G19">
    <cfRule type="iconSet" priority="1">
      <iconSet iconSet="3Signs">
        <cfvo type="percent" val="0"/>
        <cfvo type="percent" val="33"/>
        <cfvo type="percent" val="67"/>
      </iconSet>
    </cfRule>
  </conditionalFormatting>
  <pageMargins left="0.39370078740157483" right="0.39370078740157483" top="0.51181102362204722" bottom="0.55118110236220474" header="0.51181102362204722" footer="0.31496062992125984"/>
  <pageSetup scale="55" firstPageNumber="0" orientation="landscape" r:id="rId1"/>
  <headerFooter>
    <oddFooter>&amp;C&amp;P</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G15" sqref="G15"/>
    </sheetView>
  </sheetViews>
  <sheetFormatPr baseColWidth="10" defaultColWidth="9.140625" defaultRowHeight="12.75"/>
  <cols>
    <col min="1" max="1025" width="10.85546875" customWidth="1"/>
  </cols>
  <sheetData/>
  <phoneticPr fontId="16" type="noConversion"/>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5"/>
  <sheetViews>
    <sheetView zoomScale="70" zoomScaleNormal="70" zoomScalePageLayoutView="90" workbookViewId="0">
      <pane ySplit="7" topLeftCell="A11" activePane="bottomLeft" state="frozen"/>
      <selection pane="bottomLeft" activeCell="J31" sqref="J31"/>
    </sheetView>
  </sheetViews>
  <sheetFormatPr baseColWidth="10" defaultColWidth="14.85546875" defaultRowHeight="12.75"/>
  <cols>
    <col min="1" max="1" width="22.5703125" style="110" customWidth="1"/>
    <col min="2" max="2" width="18.42578125" style="110" customWidth="1"/>
    <col min="3" max="3" width="18.28515625" style="110" customWidth="1"/>
    <col min="4" max="4" width="18.5703125" style="110" customWidth="1"/>
    <col min="5" max="5" width="16.85546875" style="110" customWidth="1"/>
    <col min="6" max="6" width="19.7109375" style="110" customWidth="1"/>
    <col min="7" max="7" width="18.28515625" style="110" customWidth="1"/>
    <col min="8" max="8" width="17.42578125" style="110" customWidth="1"/>
    <col min="9" max="9" width="16.5703125" style="110" customWidth="1"/>
    <col min="10" max="10" width="18.5703125" style="110" bestFit="1" customWidth="1"/>
    <col min="11" max="12" width="14.85546875" style="110"/>
    <col min="13" max="13" width="17.28515625" style="110" bestFit="1" customWidth="1"/>
    <col min="14" max="16384" width="14.85546875" style="110"/>
  </cols>
  <sheetData>
    <row r="1" spans="1:10" s="7" customFormat="1" ht="15">
      <c r="A1" s="1687" t="s">
        <v>1</v>
      </c>
      <c r="B1" s="1687"/>
      <c r="C1" s="1687"/>
      <c r="D1" s="1687"/>
      <c r="E1" s="1687"/>
      <c r="F1" s="1687"/>
      <c r="G1" s="1687"/>
      <c r="H1" s="1687"/>
      <c r="I1" s="1687"/>
      <c r="J1" s="1687"/>
    </row>
    <row r="2" spans="1:10" s="7" customFormat="1" ht="15">
      <c r="A2" s="1687" t="s">
        <v>8547</v>
      </c>
      <c r="B2" s="1687"/>
      <c r="C2" s="1687"/>
      <c r="D2" s="1687"/>
      <c r="E2" s="1687"/>
      <c r="F2" s="1687"/>
      <c r="G2" s="1687"/>
      <c r="H2" s="1687"/>
      <c r="I2" s="1687"/>
      <c r="J2" s="1687"/>
    </row>
    <row r="3" spans="1:10" s="7" customFormat="1" ht="15">
      <c r="A3" s="1687" t="s">
        <v>3984</v>
      </c>
      <c r="B3" s="1687"/>
      <c r="C3" s="1687"/>
      <c r="D3" s="1687"/>
      <c r="E3" s="1687"/>
      <c r="F3" s="1687"/>
      <c r="G3" s="1687"/>
      <c r="H3" s="1687"/>
      <c r="I3" s="1687"/>
      <c r="J3" s="1687"/>
    </row>
    <row r="4" spans="1:10" s="7" customFormat="1" ht="15">
      <c r="A4" s="1687" t="s">
        <v>3</v>
      </c>
      <c r="B4" s="1687"/>
      <c r="C4" s="1687"/>
      <c r="D4" s="1687"/>
      <c r="E4" s="1687"/>
      <c r="F4" s="1687"/>
      <c r="G4" s="1687"/>
      <c r="H4" s="1687"/>
      <c r="I4" s="1687"/>
      <c r="J4" s="1687"/>
    </row>
    <row r="5" spans="1:10" s="7" customFormat="1" ht="14.25">
      <c r="A5" s="15"/>
      <c r="B5" s="15"/>
      <c r="C5" s="15"/>
      <c r="D5" s="15"/>
      <c r="E5" s="15"/>
      <c r="F5" s="15"/>
      <c r="G5" s="15"/>
      <c r="H5" s="15"/>
      <c r="I5" s="15"/>
      <c r="J5" s="15"/>
    </row>
    <row r="6" spans="1:10" s="131" customFormat="1">
      <c r="A6" s="47"/>
      <c r="B6" s="47"/>
      <c r="C6" s="47"/>
      <c r="D6" s="47"/>
      <c r="E6" s="47"/>
      <c r="F6" s="47"/>
      <c r="G6" s="47"/>
      <c r="H6" s="47"/>
      <c r="I6" s="47"/>
      <c r="J6" s="47"/>
    </row>
    <row r="7" spans="1:10" s="328" customFormat="1" ht="63.75" customHeight="1">
      <c r="A7" s="326"/>
      <c r="B7" s="326" t="s">
        <v>3992</v>
      </c>
      <c r="C7" s="326" t="s">
        <v>84</v>
      </c>
      <c r="D7" s="326" t="s">
        <v>3989</v>
      </c>
      <c r="E7" s="326" t="s">
        <v>8840</v>
      </c>
      <c r="F7" s="326" t="s">
        <v>85</v>
      </c>
      <c r="G7" s="326" t="s">
        <v>86</v>
      </c>
      <c r="H7" s="326" t="s">
        <v>87</v>
      </c>
      <c r="I7" s="326" t="s">
        <v>3142</v>
      </c>
      <c r="J7" s="327" t="s">
        <v>88</v>
      </c>
    </row>
    <row r="8" spans="1:10" s="49" customFormat="1">
      <c r="A8" s="109"/>
      <c r="B8" s="50"/>
      <c r="C8" s="50"/>
      <c r="D8" s="50"/>
      <c r="E8" s="50"/>
      <c r="F8" s="50"/>
      <c r="G8" s="50"/>
      <c r="H8" s="50"/>
      <c r="I8" s="50"/>
      <c r="J8" s="18"/>
    </row>
    <row r="9" spans="1:10" s="53" customFormat="1" ht="25.5">
      <c r="A9" s="111" t="s">
        <v>92</v>
      </c>
      <c r="B9" s="460">
        <v>3669877968.5999999</v>
      </c>
      <c r="C9" s="460">
        <v>69914099611.960007</v>
      </c>
      <c r="D9" s="460">
        <f>581520383.56-53523043.74</f>
        <v>527997339.81999993</v>
      </c>
      <c r="E9" s="460">
        <f>-3572539639.64+-7499000+-53523043.74</f>
        <v>-3633561683.3799996</v>
      </c>
      <c r="F9" s="460">
        <v>86170547289.369995</v>
      </c>
      <c r="G9" s="460">
        <v>352204563.54000002</v>
      </c>
      <c r="H9" s="461">
        <v>113331840</v>
      </c>
      <c r="I9" s="460">
        <v>0</v>
      </c>
      <c r="J9" s="52">
        <f>SUM(B9:I9)</f>
        <v>157114496929.91</v>
      </c>
    </row>
    <row r="10" spans="1:10">
      <c r="A10" s="362"/>
      <c r="B10" s="458"/>
      <c r="C10" s="458"/>
      <c r="D10" s="458"/>
      <c r="E10" s="458"/>
      <c r="F10" s="458"/>
      <c r="G10" s="458"/>
      <c r="H10" s="462"/>
      <c r="I10" s="458"/>
      <c r="J10" s="46"/>
    </row>
    <row r="11" spans="1:10" ht="25.5">
      <c r="A11" s="362" t="s">
        <v>8490</v>
      </c>
      <c r="B11" s="458">
        <v>14258049569.959999</v>
      </c>
      <c r="C11" s="458">
        <v>76358996160.889999</v>
      </c>
      <c r="D11" s="458">
        <v>0</v>
      </c>
      <c r="E11" s="458">
        <v>0</v>
      </c>
      <c r="F11" s="458">
        <v>0</v>
      </c>
      <c r="G11" s="458">
        <v>0</v>
      </c>
      <c r="H11" s="458">
        <v>0</v>
      </c>
      <c r="I11" s="458">
        <v>0</v>
      </c>
      <c r="J11" s="46">
        <f t="shared" ref="J11:J17" si="0">SUM(B11:I11)</f>
        <v>90617045730.850006</v>
      </c>
    </row>
    <row r="12" spans="1:10" ht="25.5">
      <c r="A12" s="362" t="s">
        <v>3991</v>
      </c>
      <c r="B12" s="458">
        <v>0</v>
      </c>
      <c r="C12" s="458"/>
      <c r="D12" s="458">
        <v>341846927.60000002</v>
      </c>
      <c r="E12" s="458">
        <v>0</v>
      </c>
      <c r="F12" s="458">
        <v>0</v>
      </c>
      <c r="G12" s="458">
        <v>0</v>
      </c>
      <c r="H12" s="458">
        <v>0</v>
      </c>
      <c r="I12" s="458">
        <v>0</v>
      </c>
      <c r="J12" s="46">
        <f t="shared" si="0"/>
        <v>341846927.60000002</v>
      </c>
    </row>
    <row r="13" spans="1:10" ht="25.5">
      <c r="A13" s="362" t="s">
        <v>89</v>
      </c>
      <c r="B13" s="458">
        <f>-B9</f>
        <v>-3669877968.5999999</v>
      </c>
      <c r="C13" s="458">
        <v>0</v>
      </c>
      <c r="D13" s="458">
        <v>0</v>
      </c>
      <c r="E13" s="458">
        <v>0</v>
      </c>
      <c r="F13" s="458">
        <v>0</v>
      </c>
      <c r="G13" s="458">
        <v>0</v>
      </c>
      <c r="H13" s="458">
        <v>0</v>
      </c>
      <c r="I13" s="458">
        <v>0</v>
      </c>
      <c r="J13" s="459">
        <f t="shared" si="0"/>
        <v>-3669877968.5999999</v>
      </c>
    </row>
    <row r="14" spans="1:10" ht="25.5">
      <c r="A14" s="362" t="s">
        <v>3990</v>
      </c>
      <c r="B14" s="458">
        <v>0</v>
      </c>
      <c r="C14" s="458">
        <f>-C9</f>
        <v>-69914099611.960007</v>
      </c>
      <c r="D14" s="458">
        <v>-243837365.00999999</v>
      </c>
      <c r="E14" s="458">
        <v>0</v>
      </c>
      <c r="F14" s="458">
        <v>0</v>
      </c>
      <c r="G14" s="458">
        <v>0</v>
      </c>
      <c r="H14" s="458">
        <v>0</v>
      </c>
      <c r="I14" s="458">
        <v>0</v>
      </c>
      <c r="J14" s="459">
        <f t="shared" si="0"/>
        <v>-70157936976.970001</v>
      </c>
    </row>
    <row r="15" spans="1:10" ht="25.5">
      <c r="A15" s="362" t="s">
        <v>90</v>
      </c>
      <c r="B15" s="458">
        <v>0</v>
      </c>
      <c r="C15" s="458">
        <v>0</v>
      </c>
      <c r="D15" s="458">
        <v>0</v>
      </c>
      <c r="E15" s="458">
        <v>0</v>
      </c>
      <c r="F15" s="458">
        <v>14578794851.24</v>
      </c>
      <c r="G15" s="458">
        <v>0</v>
      </c>
      <c r="H15" s="462">
        <v>0</v>
      </c>
      <c r="I15" s="458">
        <v>0</v>
      </c>
      <c r="J15" s="46">
        <f t="shared" si="0"/>
        <v>14578794851.24</v>
      </c>
    </row>
    <row r="16" spans="1:10" ht="25.5">
      <c r="A16" s="362" t="s">
        <v>91</v>
      </c>
      <c r="B16" s="458">
        <v>0</v>
      </c>
      <c r="C16" s="458">
        <v>0</v>
      </c>
      <c r="D16" s="458">
        <v>0</v>
      </c>
      <c r="E16" s="458">
        <v>1884411165.76</v>
      </c>
      <c r="F16" s="458">
        <v>0</v>
      </c>
      <c r="G16" s="458">
        <v>0</v>
      </c>
      <c r="H16" s="462">
        <v>0</v>
      </c>
      <c r="I16" s="458">
        <v>0</v>
      </c>
      <c r="J16" s="46">
        <f t="shared" si="0"/>
        <v>1884411165.76</v>
      </c>
    </row>
    <row r="17" spans="1:12" ht="25.5">
      <c r="A17" s="362" t="s">
        <v>8491</v>
      </c>
      <c r="B17" s="458">
        <v>0</v>
      </c>
      <c r="C17" s="458">
        <v>0</v>
      </c>
      <c r="D17" s="458">
        <v>0</v>
      </c>
      <c r="E17" s="458">
        <v>0</v>
      </c>
      <c r="F17" s="458">
        <v>0</v>
      </c>
      <c r="G17" s="458">
        <v>-9235008.8900000006</v>
      </c>
      <c r="H17" s="458">
        <v>6568870</v>
      </c>
      <c r="I17" s="458">
        <v>0</v>
      </c>
      <c r="J17" s="459">
        <f t="shared" si="0"/>
        <v>-2666138.8900000006</v>
      </c>
    </row>
    <row r="18" spans="1:12" s="53" customFormat="1">
      <c r="A18" s="112"/>
      <c r="B18" s="463"/>
      <c r="C18" s="463"/>
      <c r="D18" s="464"/>
      <c r="E18" s="463"/>
      <c r="F18" s="463"/>
      <c r="G18" s="463"/>
      <c r="H18" s="463"/>
      <c r="I18" s="463"/>
      <c r="J18" s="55"/>
    </row>
    <row r="19" spans="1:12" s="53" customFormat="1" ht="25.5">
      <c r="A19" s="114" t="s">
        <v>93</v>
      </c>
      <c r="B19" s="465">
        <f>SUM(B9:B18)</f>
        <v>14258049569.959997</v>
      </c>
      <c r="C19" s="465">
        <f>SUM(C9:C18)</f>
        <v>76358996160.889999</v>
      </c>
      <c r="D19" s="465">
        <f>SUM(D9:D17)</f>
        <v>626006902.40999997</v>
      </c>
      <c r="E19" s="465">
        <f>SUM(E9:E17)</f>
        <v>-1749150517.6199996</v>
      </c>
      <c r="F19" s="465">
        <f>SUM(F9:F17)</f>
        <v>100749342140.61</v>
      </c>
      <c r="G19" s="465">
        <f>SUM(G9:G17)</f>
        <v>342969554.65000004</v>
      </c>
      <c r="H19" s="465">
        <f>SUM(H9:H18)</f>
        <v>119900710</v>
      </c>
      <c r="I19" s="465">
        <f>SUM(I9:I18)</f>
        <v>0</v>
      </c>
      <c r="J19" s="115">
        <f>SUM(J9:J17)</f>
        <v>190706114520.89999</v>
      </c>
    </row>
    <row r="20" spans="1:12" s="53" customFormat="1">
      <c r="A20" s="51"/>
      <c r="B20" s="460"/>
      <c r="C20" s="460"/>
      <c r="D20" s="460"/>
      <c r="E20" s="460"/>
      <c r="F20" s="460"/>
      <c r="G20" s="460"/>
      <c r="H20" s="460"/>
      <c r="I20" s="460"/>
      <c r="J20" s="52"/>
    </row>
    <row r="21" spans="1:12" ht="27" customHeight="1">
      <c r="A21" s="362" t="s">
        <v>8490</v>
      </c>
      <c r="B21" s="459">
        <f>+'Estado de Situación'!D63</f>
        <v>7795588550.1800003</v>
      </c>
      <c r="C21" s="459">
        <v>0</v>
      </c>
      <c r="D21" s="459">
        <v>0</v>
      </c>
      <c r="E21" s="459">
        <v>0</v>
      </c>
      <c r="F21" s="459">
        <v>0</v>
      </c>
      <c r="G21" s="459">
        <v>0</v>
      </c>
      <c r="H21" s="459">
        <v>0</v>
      </c>
      <c r="I21" s="459">
        <v>0</v>
      </c>
      <c r="J21" s="46">
        <f t="shared" ref="J21:J29" si="1">SUM(B21:I21)</f>
        <v>7795588550.1800003</v>
      </c>
    </row>
    <row r="22" spans="1:12" ht="38.25">
      <c r="A22" s="362" t="s">
        <v>3987</v>
      </c>
      <c r="B22" s="459">
        <v>0</v>
      </c>
      <c r="C22" s="459">
        <v>0</v>
      </c>
      <c r="D22" s="459">
        <v>0</v>
      </c>
      <c r="E22" s="459">
        <v>0</v>
      </c>
      <c r="F22" s="459">
        <v>0</v>
      </c>
      <c r="G22" s="459">
        <v>0</v>
      </c>
      <c r="H22" s="459">
        <v>0</v>
      </c>
      <c r="I22" s="459">
        <f>+'Estado de Situación'!D64</f>
        <v>500983410.25</v>
      </c>
      <c r="J22" s="46">
        <f t="shared" si="1"/>
        <v>500983410.25</v>
      </c>
      <c r="L22" s="453"/>
    </row>
    <row r="23" spans="1:12" s="131" customFormat="1" ht="25.5">
      <c r="A23" s="362" t="s">
        <v>3988</v>
      </c>
      <c r="B23" s="459">
        <v>0</v>
      </c>
      <c r="C23" s="459">
        <v>71717339532.690002</v>
      </c>
      <c r="D23" s="459">
        <v>0</v>
      </c>
      <c r="E23" s="459">
        <v>0</v>
      </c>
      <c r="F23" s="459">
        <v>0</v>
      </c>
      <c r="G23" s="459">
        <v>0</v>
      </c>
      <c r="H23" s="459">
        <v>0</v>
      </c>
      <c r="I23" s="459">
        <v>0</v>
      </c>
      <c r="J23" s="46">
        <f t="shared" si="1"/>
        <v>71717339532.690002</v>
      </c>
      <c r="L23" s="454"/>
    </row>
    <row r="24" spans="1:12" s="131" customFormat="1" ht="25.5">
      <c r="A24" s="362" t="s">
        <v>3991</v>
      </c>
      <c r="B24" s="459">
        <v>0</v>
      </c>
      <c r="C24" s="459">
        <v>0</v>
      </c>
      <c r="D24" s="459">
        <v>502974583.70999998</v>
      </c>
      <c r="E24" s="459">
        <v>0</v>
      </c>
      <c r="F24" s="459">
        <v>0</v>
      </c>
      <c r="G24" s="459">
        <v>0</v>
      </c>
      <c r="H24" s="459">
        <v>0</v>
      </c>
      <c r="I24" s="459">
        <v>0</v>
      </c>
      <c r="J24" s="46">
        <f t="shared" si="1"/>
        <v>502974583.70999998</v>
      </c>
      <c r="L24" s="454"/>
    </row>
    <row r="25" spans="1:12" ht="25.5">
      <c r="A25" s="362" t="s">
        <v>89</v>
      </c>
      <c r="B25" s="459">
        <f>+-B19</f>
        <v>-14258049569.959997</v>
      </c>
      <c r="C25" s="459">
        <v>0</v>
      </c>
      <c r="D25" s="459">
        <v>0</v>
      </c>
      <c r="E25" s="459">
        <v>0</v>
      </c>
      <c r="F25" s="459">
        <v>0</v>
      </c>
      <c r="G25" s="459">
        <v>0</v>
      </c>
      <c r="H25" s="459">
        <v>0</v>
      </c>
      <c r="I25" s="459">
        <v>0</v>
      </c>
      <c r="J25" s="459">
        <f t="shared" si="1"/>
        <v>-14258049569.959997</v>
      </c>
      <c r="L25" s="455"/>
    </row>
    <row r="26" spans="1:12" ht="25.5">
      <c r="A26" s="362" t="s">
        <v>3990</v>
      </c>
      <c r="B26" s="459">
        <v>0</v>
      </c>
      <c r="C26" s="459">
        <f>-C11</f>
        <v>-76358996160.889999</v>
      </c>
      <c r="D26" s="459">
        <v>-179358088.18000001</v>
      </c>
      <c r="E26" s="459">
        <v>0</v>
      </c>
      <c r="F26" s="459">
        <v>0</v>
      </c>
      <c r="G26" s="459">
        <v>0</v>
      </c>
      <c r="H26" s="459">
        <v>0</v>
      </c>
      <c r="I26" s="459">
        <v>0</v>
      </c>
      <c r="J26" s="459">
        <f t="shared" si="1"/>
        <v>-76538354249.069992</v>
      </c>
      <c r="L26" s="456"/>
    </row>
    <row r="27" spans="1:12" ht="31.5" customHeight="1">
      <c r="A27" s="362" t="s">
        <v>90</v>
      </c>
      <c r="B27" s="459">
        <v>0</v>
      </c>
      <c r="C27" s="459">
        <v>0</v>
      </c>
      <c r="D27" s="459">
        <v>0</v>
      </c>
      <c r="E27" s="459">
        <v>0</v>
      </c>
      <c r="F27" s="459">
        <f>+-F19+'Estado de Situación'!D59</f>
        <v>34530540569.690002</v>
      </c>
      <c r="G27" s="459">
        <v>0</v>
      </c>
      <c r="H27" s="459">
        <v>0</v>
      </c>
      <c r="I27" s="459">
        <v>0</v>
      </c>
      <c r="J27" s="46">
        <f t="shared" si="1"/>
        <v>34530540569.690002</v>
      </c>
    </row>
    <row r="28" spans="1:12" ht="25.5">
      <c r="A28" s="362" t="s">
        <v>91</v>
      </c>
      <c r="B28" s="459">
        <v>0</v>
      </c>
      <c r="C28" s="459">
        <v>0</v>
      </c>
      <c r="D28" s="459">
        <v>0</v>
      </c>
      <c r="E28" s="459">
        <v>-1829502713.4400001</v>
      </c>
      <c r="F28" s="459">
        <v>0</v>
      </c>
      <c r="G28" s="459">
        <v>0</v>
      </c>
      <c r="H28" s="459">
        <v>0</v>
      </c>
      <c r="I28" s="459">
        <v>0</v>
      </c>
      <c r="J28" s="459">
        <f t="shared" si="1"/>
        <v>-1829502713.4400001</v>
      </c>
    </row>
    <row r="29" spans="1:12" ht="25.5">
      <c r="A29" s="362" t="s">
        <v>8491</v>
      </c>
      <c r="B29" s="459">
        <v>0</v>
      </c>
      <c r="C29" s="459">
        <v>0</v>
      </c>
      <c r="D29" s="459">
        <v>0</v>
      </c>
      <c r="E29" s="459">
        <v>0</v>
      </c>
      <c r="F29" s="459">
        <v>0</v>
      </c>
      <c r="G29" s="459">
        <f>+'Estado de Situación'!D60-G19</f>
        <v>-7122024.1900000572</v>
      </c>
      <c r="H29" s="459">
        <f>+'Estado de Situación'!D57-'Cambio-Patrimonio'!H19</f>
        <v>4907700</v>
      </c>
      <c r="I29" s="459">
        <v>0</v>
      </c>
      <c r="J29" s="459">
        <f t="shared" si="1"/>
        <v>-2214324.1900000572</v>
      </c>
    </row>
    <row r="30" spans="1:12">
      <c r="A30" s="362"/>
      <c r="B30" s="113"/>
      <c r="C30" s="113"/>
      <c r="D30" s="113"/>
      <c r="E30" s="113"/>
      <c r="F30" s="113"/>
      <c r="G30" s="113"/>
      <c r="H30" s="113"/>
      <c r="I30" s="113"/>
      <c r="J30" s="46"/>
    </row>
    <row r="31" spans="1:12" s="53" customFormat="1" ht="26.25" thickBot="1">
      <c r="A31" s="317" t="s">
        <v>3985</v>
      </c>
      <c r="B31" s="116">
        <f t="shared" ref="B31:J31" si="2">SUM(B19:B29)</f>
        <v>7795588550.1800022</v>
      </c>
      <c r="C31" s="116">
        <f t="shared" si="2"/>
        <v>71717339532.690018</v>
      </c>
      <c r="D31" s="116">
        <f t="shared" si="2"/>
        <v>949623397.93999982</v>
      </c>
      <c r="E31" s="116">
        <f t="shared" si="2"/>
        <v>-3578653231.0599995</v>
      </c>
      <c r="F31" s="116">
        <f t="shared" si="2"/>
        <v>135279882710.3</v>
      </c>
      <c r="G31" s="457">
        <f t="shared" si="2"/>
        <v>335847530.45999998</v>
      </c>
      <c r="H31" s="116">
        <f t="shared" si="2"/>
        <v>124808410</v>
      </c>
      <c r="I31" s="116">
        <f t="shared" si="2"/>
        <v>500983410.25</v>
      </c>
      <c r="J31" s="116">
        <f t="shared" si="2"/>
        <v>213125420310.76001</v>
      </c>
    </row>
    <row r="32" spans="1:12" ht="13.5" thickTop="1">
      <c r="A32" s="54"/>
      <c r="B32" s="118"/>
      <c r="C32" s="118"/>
      <c r="D32" s="118"/>
      <c r="E32" s="118"/>
      <c r="F32" s="119"/>
      <c r="G32" s="120"/>
      <c r="I32" s="119"/>
      <c r="J32" s="119"/>
    </row>
    <row r="33" spans="2:10" s="46" customFormat="1">
      <c r="B33" s="118"/>
      <c r="C33" s="118"/>
      <c r="D33" s="118"/>
      <c r="E33" s="118"/>
      <c r="F33" s="121"/>
      <c r="G33" s="122"/>
      <c r="H33" s="61"/>
    </row>
    <row r="34" spans="2:10" s="46" customFormat="1">
      <c r="B34" s="118"/>
      <c r="C34" s="118"/>
      <c r="D34" s="118"/>
      <c r="E34" s="118"/>
      <c r="F34" s="121"/>
      <c r="G34" s="122"/>
      <c r="I34" s="118"/>
      <c r="J34" s="118"/>
    </row>
    <row r="35" spans="2:10">
      <c r="B35" s="46"/>
      <c r="C35" s="46"/>
      <c r="D35" s="46"/>
      <c r="E35" s="46"/>
      <c r="G35" s="46"/>
    </row>
    <row r="36" spans="2:10">
      <c r="G36" s="46"/>
    </row>
    <row r="37" spans="2:10">
      <c r="G37" s="46"/>
    </row>
    <row r="38" spans="2:10">
      <c r="G38" s="46"/>
    </row>
    <row r="39" spans="2:10">
      <c r="G39" s="46"/>
    </row>
    <row r="40" spans="2:10">
      <c r="D40" s="462"/>
      <c r="G40" s="46"/>
    </row>
    <row r="41" spans="2:10">
      <c r="G41" s="46"/>
    </row>
    <row r="42" spans="2:10">
      <c r="G42" s="46"/>
    </row>
    <row r="43" spans="2:10">
      <c r="G43" s="46"/>
    </row>
    <row r="44" spans="2:10">
      <c r="G44" s="46"/>
    </row>
    <row r="45" spans="2:10">
      <c r="G45" s="46"/>
    </row>
  </sheetData>
  <mergeCells count="4">
    <mergeCell ref="A4:J4"/>
    <mergeCell ref="A1:J1"/>
    <mergeCell ref="A2:J2"/>
    <mergeCell ref="A3:J3"/>
  </mergeCells>
  <printOptions horizontalCentered="1" verticalCentered="1"/>
  <pageMargins left="0.19685039370078741" right="0.19685039370078741" top="0.78740157480314965" bottom="0.78740157480314965" header="0.51181102362204722" footer="0.59055118110236227"/>
  <pageSetup scale="70" firstPageNumber="0" orientation="landscape" r:id="rId1"/>
  <headerFooter>
    <oddFooter>&amp;C&amp;P</oddFooter>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S68"/>
  <sheetViews>
    <sheetView zoomScale="90" zoomScaleNormal="90" zoomScalePageLayoutView="90" workbookViewId="0">
      <selection activeCell="F32" sqref="F32"/>
    </sheetView>
  </sheetViews>
  <sheetFormatPr baseColWidth="10" defaultRowHeight="12"/>
  <cols>
    <col min="1" max="1" width="4.140625" style="558" customWidth="1"/>
    <col min="2" max="2" width="10.42578125" style="558" customWidth="1"/>
    <col min="3" max="3" width="10.5703125" style="558" bestFit="1" customWidth="1"/>
    <col min="4" max="4" width="8.28515625" style="558" bestFit="1" customWidth="1"/>
    <col min="5" max="5" width="28.5703125" style="930" customWidth="1"/>
    <col min="6" max="6" width="7.7109375" style="558" bestFit="1" customWidth="1"/>
    <col min="7" max="7" width="15.140625" style="558" customWidth="1"/>
    <col min="8" max="8" width="25" style="558" bestFit="1" customWidth="1"/>
    <col min="9" max="9" width="13.5703125" style="558" customWidth="1"/>
    <col min="10" max="10" width="16.42578125" style="558" bestFit="1" customWidth="1"/>
    <col min="11" max="11" width="16.140625" style="558" bestFit="1" customWidth="1"/>
    <col min="12" max="12" width="20.28515625" style="558" bestFit="1" customWidth="1"/>
    <col min="13" max="13" width="16.140625" style="558" bestFit="1" customWidth="1"/>
    <col min="14" max="14" width="15.28515625" style="558" bestFit="1" customWidth="1"/>
    <col min="15" max="16" width="18.140625" style="558" customWidth="1"/>
    <col min="17" max="17" width="27.42578125" style="558" customWidth="1"/>
    <col min="18" max="18" width="7.28515625" style="558" bestFit="1" customWidth="1"/>
    <col min="19" max="256" width="11.42578125" style="558"/>
    <col min="257" max="257" width="4.140625" style="558" customWidth="1"/>
    <col min="258" max="258" width="10.42578125" style="558" customWidth="1"/>
    <col min="259" max="259" width="10.5703125" style="558" bestFit="1" customWidth="1"/>
    <col min="260" max="260" width="8.28515625" style="558" bestFit="1" customWidth="1"/>
    <col min="261" max="261" width="50" style="558" bestFit="1" customWidth="1"/>
    <col min="262" max="262" width="7.7109375" style="558" bestFit="1" customWidth="1"/>
    <col min="263" max="263" width="22.42578125" style="558" bestFit="1" customWidth="1"/>
    <col min="264" max="264" width="25" style="558" bestFit="1" customWidth="1"/>
    <col min="265" max="265" width="13.5703125" style="558" bestFit="1" customWidth="1"/>
    <col min="266" max="266" width="16.140625" style="558" bestFit="1" customWidth="1"/>
    <col min="267" max="267" width="18.7109375" style="558" bestFit="1" customWidth="1"/>
    <col min="268" max="268" width="18.28515625" style="558" bestFit="1" customWidth="1"/>
    <col min="269" max="269" width="17.42578125" style="558" bestFit="1" customWidth="1"/>
    <col min="270" max="270" width="15.28515625" style="558" bestFit="1" customWidth="1"/>
    <col min="271" max="272" width="18.140625" style="558" customWidth="1"/>
    <col min="273" max="273" width="25.28515625" style="558" bestFit="1" customWidth="1"/>
    <col min="274" max="274" width="7.28515625" style="558" bestFit="1" customWidth="1"/>
    <col min="275" max="512" width="11.42578125" style="558"/>
    <col min="513" max="513" width="4.140625" style="558" customWidth="1"/>
    <col min="514" max="514" width="10.42578125" style="558" customWidth="1"/>
    <col min="515" max="515" width="10.5703125" style="558" bestFit="1" customWidth="1"/>
    <col min="516" max="516" width="8.28515625" style="558" bestFit="1" customWidth="1"/>
    <col min="517" max="517" width="50" style="558" bestFit="1" customWidth="1"/>
    <col min="518" max="518" width="7.7109375" style="558" bestFit="1" customWidth="1"/>
    <col min="519" max="519" width="22.42578125" style="558" bestFit="1" customWidth="1"/>
    <col min="520" max="520" width="25" style="558" bestFit="1" customWidth="1"/>
    <col min="521" max="521" width="13.5703125" style="558" bestFit="1" customWidth="1"/>
    <col min="522" max="522" width="16.140625" style="558" bestFit="1" customWidth="1"/>
    <col min="523" max="523" width="18.7109375" style="558" bestFit="1" customWidth="1"/>
    <col min="524" max="524" width="18.28515625" style="558" bestFit="1" customWidth="1"/>
    <col min="525" max="525" width="17.42578125" style="558" bestFit="1" customWidth="1"/>
    <col min="526" max="526" width="15.28515625" style="558" bestFit="1" customWidth="1"/>
    <col min="527" max="528" width="18.140625" style="558" customWidth="1"/>
    <col min="529" max="529" width="25.28515625" style="558" bestFit="1" customWidth="1"/>
    <col min="530" max="530" width="7.28515625" style="558" bestFit="1" customWidth="1"/>
    <col min="531" max="768" width="11.42578125" style="558"/>
    <col min="769" max="769" width="4.140625" style="558" customWidth="1"/>
    <col min="770" max="770" width="10.42578125" style="558" customWidth="1"/>
    <col min="771" max="771" width="10.5703125" style="558" bestFit="1" customWidth="1"/>
    <col min="772" max="772" width="8.28515625" style="558" bestFit="1" customWidth="1"/>
    <col min="773" max="773" width="50" style="558" bestFit="1" customWidth="1"/>
    <col min="774" max="774" width="7.7109375" style="558" bestFit="1" customWidth="1"/>
    <col min="775" max="775" width="22.42578125" style="558" bestFit="1" customWidth="1"/>
    <col min="776" max="776" width="25" style="558" bestFit="1" customWidth="1"/>
    <col min="777" max="777" width="13.5703125" style="558" bestFit="1" customWidth="1"/>
    <col min="778" max="778" width="16.140625" style="558" bestFit="1" customWidth="1"/>
    <col min="779" max="779" width="18.7109375" style="558" bestFit="1" customWidth="1"/>
    <col min="780" max="780" width="18.28515625" style="558" bestFit="1" customWidth="1"/>
    <col min="781" max="781" width="17.42578125" style="558" bestFit="1" customWidth="1"/>
    <col min="782" max="782" width="15.28515625" style="558" bestFit="1" customWidth="1"/>
    <col min="783" max="784" width="18.140625" style="558" customWidth="1"/>
    <col min="785" max="785" width="25.28515625" style="558" bestFit="1" customWidth="1"/>
    <col min="786" max="786" width="7.28515625" style="558" bestFit="1" customWidth="1"/>
    <col min="787" max="1024" width="11.42578125" style="558"/>
    <col min="1025" max="1025" width="4.140625" style="558" customWidth="1"/>
    <col min="1026" max="1026" width="10.42578125" style="558" customWidth="1"/>
    <col min="1027" max="1027" width="10.5703125" style="558" bestFit="1" customWidth="1"/>
    <col min="1028" max="1028" width="8.28515625" style="558" bestFit="1" customWidth="1"/>
    <col min="1029" max="1029" width="50" style="558" bestFit="1" customWidth="1"/>
    <col min="1030" max="1030" width="7.7109375" style="558" bestFit="1" customWidth="1"/>
    <col min="1031" max="1031" width="22.42578125" style="558" bestFit="1" customWidth="1"/>
    <col min="1032" max="1032" width="25" style="558" bestFit="1" customWidth="1"/>
    <col min="1033" max="1033" width="13.5703125" style="558" bestFit="1" customWidth="1"/>
    <col min="1034" max="1034" width="16.140625" style="558" bestFit="1" customWidth="1"/>
    <col min="1035" max="1035" width="18.7109375" style="558" bestFit="1" customWidth="1"/>
    <col min="1036" max="1036" width="18.28515625" style="558" bestFit="1" customWidth="1"/>
    <col min="1037" max="1037" width="17.42578125" style="558" bestFit="1" customWidth="1"/>
    <col min="1038" max="1038" width="15.28515625" style="558" bestFit="1" customWidth="1"/>
    <col min="1039" max="1040" width="18.140625" style="558" customWidth="1"/>
    <col min="1041" max="1041" width="25.28515625" style="558" bestFit="1" customWidth="1"/>
    <col min="1042" max="1042" width="7.28515625" style="558" bestFit="1" customWidth="1"/>
    <col min="1043" max="1280" width="11.42578125" style="558"/>
    <col min="1281" max="1281" width="4.140625" style="558" customWidth="1"/>
    <col min="1282" max="1282" width="10.42578125" style="558" customWidth="1"/>
    <col min="1283" max="1283" width="10.5703125" style="558" bestFit="1" customWidth="1"/>
    <col min="1284" max="1284" width="8.28515625" style="558" bestFit="1" customWidth="1"/>
    <col min="1285" max="1285" width="50" style="558" bestFit="1" customWidth="1"/>
    <col min="1286" max="1286" width="7.7109375" style="558" bestFit="1" customWidth="1"/>
    <col min="1287" max="1287" width="22.42578125" style="558" bestFit="1" customWidth="1"/>
    <col min="1288" max="1288" width="25" style="558" bestFit="1" customWidth="1"/>
    <col min="1289" max="1289" width="13.5703125" style="558" bestFit="1" customWidth="1"/>
    <col min="1290" max="1290" width="16.140625" style="558" bestFit="1" customWidth="1"/>
    <col min="1291" max="1291" width="18.7109375" style="558" bestFit="1" customWidth="1"/>
    <col min="1292" max="1292" width="18.28515625" style="558" bestFit="1" customWidth="1"/>
    <col min="1293" max="1293" width="17.42578125" style="558" bestFit="1" customWidth="1"/>
    <col min="1294" max="1294" width="15.28515625" style="558" bestFit="1" customWidth="1"/>
    <col min="1295" max="1296" width="18.140625" style="558" customWidth="1"/>
    <col min="1297" max="1297" width="25.28515625" style="558" bestFit="1" customWidth="1"/>
    <col min="1298" max="1298" width="7.28515625" style="558" bestFit="1" customWidth="1"/>
    <col min="1299" max="1536" width="11.42578125" style="558"/>
    <col min="1537" max="1537" width="4.140625" style="558" customWidth="1"/>
    <col min="1538" max="1538" width="10.42578125" style="558" customWidth="1"/>
    <col min="1539" max="1539" width="10.5703125" style="558" bestFit="1" customWidth="1"/>
    <col min="1540" max="1540" width="8.28515625" style="558" bestFit="1" customWidth="1"/>
    <col min="1541" max="1541" width="50" style="558" bestFit="1" customWidth="1"/>
    <col min="1542" max="1542" width="7.7109375" style="558" bestFit="1" customWidth="1"/>
    <col min="1543" max="1543" width="22.42578125" style="558" bestFit="1" customWidth="1"/>
    <col min="1544" max="1544" width="25" style="558" bestFit="1" customWidth="1"/>
    <col min="1545" max="1545" width="13.5703125" style="558" bestFit="1" customWidth="1"/>
    <col min="1546" max="1546" width="16.140625" style="558" bestFit="1" customWidth="1"/>
    <col min="1547" max="1547" width="18.7109375" style="558" bestFit="1" customWidth="1"/>
    <col min="1548" max="1548" width="18.28515625" style="558" bestFit="1" customWidth="1"/>
    <col min="1549" max="1549" width="17.42578125" style="558" bestFit="1" customWidth="1"/>
    <col min="1550" max="1550" width="15.28515625" style="558" bestFit="1" customWidth="1"/>
    <col min="1551" max="1552" width="18.140625" style="558" customWidth="1"/>
    <col min="1553" max="1553" width="25.28515625" style="558" bestFit="1" customWidth="1"/>
    <col min="1554" max="1554" width="7.28515625" style="558" bestFit="1" customWidth="1"/>
    <col min="1555" max="1792" width="11.42578125" style="558"/>
    <col min="1793" max="1793" width="4.140625" style="558" customWidth="1"/>
    <col min="1794" max="1794" width="10.42578125" style="558" customWidth="1"/>
    <col min="1795" max="1795" width="10.5703125" style="558" bestFit="1" customWidth="1"/>
    <col min="1796" max="1796" width="8.28515625" style="558" bestFit="1" customWidth="1"/>
    <col min="1797" max="1797" width="50" style="558" bestFit="1" customWidth="1"/>
    <col min="1798" max="1798" width="7.7109375" style="558" bestFit="1" customWidth="1"/>
    <col min="1799" max="1799" width="22.42578125" style="558" bestFit="1" customWidth="1"/>
    <col min="1800" max="1800" width="25" style="558" bestFit="1" customWidth="1"/>
    <col min="1801" max="1801" width="13.5703125" style="558" bestFit="1" customWidth="1"/>
    <col min="1802" max="1802" width="16.140625" style="558" bestFit="1" customWidth="1"/>
    <col min="1803" max="1803" width="18.7109375" style="558" bestFit="1" customWidth="1"/>
    <col min="1804" max="1804" width="18.28515625" style="558" bestFit="1" customWidth="1"/>
    <col min="1805" max="1805" width="17.42578125" style="558" bestFit="1" customWidth="1"/>
    <col min="1806" max="1806" width="15.28515625" style="558" bestFit="1" customWidth="1"/>
    <col min="1807" max="1808" width="18.140625" style="558" customWidth="1"/>
    <col min="1809" max="1809" width="25.28515625" style="558" bestFit="1" customWidth="1"/>
    <col min="1810" max="1810" width="7.28515625" style="558" bestFit="1" customWidth="1"/>
    <col min="1811" max="2048" width="11.42578125" style="558"/>
    <col min="2049" max="2049" width="4.140625" style="558" customWidth="1"/>
    <col min="2050" max="2050" width="10.42578125" style="558" customWidth="1"/>
    <col min="2051" max="2051" width="10.5703125" style="558" bestFit="1" customWidth="1"/>
    <col min="2052" max="2052" width="8.28515625" style="558" bestFit="1" customWidth="1"/>
    <col min="2053" max="2053" width="50" style="558" bestFit="1" customWidth="1"/>
    <col min="2054" max="2054" width="7.7109375" style="558" bestFit="1" customWidth="1"/>
    <col min="2055" max="2055" width="22.42578125" style="558" bestFit="1" customWidth="1"/>
    <col min="2056" max="2056" width="25" style="558" bestFit="1" customWidth="1"/>
    <col min="2057" max="2057" width="13.5703125" style="558" bestFit="1" customWidth="1"/>
    <col min="2058" max="2058" width="16.140625" style="558" bestFit="1" customWidth="1"/>
    <col min="2059" max="2059" width="18.7109375" style="558" bestFit="1" customWidth="1"/>
    <col min="2060" max="2060" width="18.28515625" style="558" bestFit="1" customWidth="1"/>
    <col min="2061" max="2061" width="17.42578125" style="558" bestFit="1" customWidth="1"/>
    <col min="2062" max="2062" width="15.28515625" style="558" bestFit="1" customWidth="1"/>
    <col min="2063" max="2064" width="18.140625" style="558" customWidth="1"/>
    <col min="2065" max="2065" width="25.28515625" style="558" bestFit="1" customWidth="1"/>
    <col min="2066" max="2066" width="7.28515625" style="558" bestFit="1" customWidth="1"/>
    <col min="2067" max="2304" width="11.42578125" style="558"/>
    <col min="2305" max="2305" width="4.140625" style="558" customWidth="1"/>
    <col min="2306" max="2306" width="10.42578125" style="558" customWidth="1"/>
    <col min="2307" max="2307" width="10.5703125" style="558" bestFit="1" customWidth="1"/>
    <col min="2308" max="2308" width="8.28515625" style="558" bestFit="1" customWidth="1"/>
    <col min="2309" max="2309" width="50" style="558" bestFit="1" customWidth="1"/>
    <col min="2310" max="2310" width="7.7109375" style="558" bestFit="1" customWidth="1"/>
    <col min="2311" max="2311" width="22.42578125" style="558" bestFit="1" customWidth="1"/>
    <col min="2312" max="2312" width="25" style="558" bestFit="1" customWidth="1"/>
    <col min="2313" max="2313" width="13.5703125" style="558" bestFit="1" customWidth="1"/>
    <col min="2314" max="2314" width="16.140625" style="558" bestFit="1" customWidth="1"/>
    <col min="2315" max="2315" width="18.7109375" style="558" bestFit="1" customWidth="1"/>
    <col min="2316" max="2316" width="18.28515625" style="558" bestFit="1" customWidth="1"/>
    <col min="2317" max="2317" width="17.42578125" style="558" bestFit="1" customWidth="1"/>
    <col min="2318" max="2318" width="15.28515625" style="558" bestFit="1" customWidth="1"/>
    <col min="2319" max="2320" width="18.140625" style="558" customWidth="1"/>
    <col min="2321" max="2321" width="25.28515625" style="558" bestFit="1" customWidth="1"/>
    <col min="2322" max="2322" width="7.28515625" style="558" bestFit="1" customWidth="1"/>
    <col min="2323" max="2560" width="11.42578125" style="558"/>
    <col min="2561" max="2561" width="4.140625" style="558" customWidth="1"/>
    <col min="2562" max="2562" width="10.42578125" style="558" customWidth="1"/>
    <col min="2563" max="2563" width="10.5703125" style="558" bestFit="1" customWidth="1"/>
    <col min="2564" max="2564" width="8.28515625" style="558" bestFit="1" customWidth="1"/>
    <col min="2565" max="2565" width="50" style="558" bestFit="1" customWidth="1"/>
    <col min="2566" max="2566" width="7.7109375" style="558" bestFit="1" customWidth="1"/>
    <col min="2567" max="2567" width="22.42578125" style="558" bestFit="1" customWidth="1"/>
    <col min="2568" max="2568" width="25" style="558" bestFit="1" customWidth="1"/>
    <col min="2569" max="2569" width="13.5703125" style="558" bestFit="1" customWidth="1"/>
    <col min="2570" max="2570" width="16.140625" style="558" bestFit="1" customWidth="1"/>
    <col min="2571" max="2571" width="18.7109375" style="558" bestFit="1" customWidth="1"/>
    <col min="2572" max="2572" width="18.28515625" style="558" bestFit="1" customWidth="1"/>
    <col min="2573" max="2573" width="17.42578125" style="558" bestFit="1" customWidth="1"/>
    <col min="2574" max="2574" width="15.28515625" style="558" bestFit="1" customWidth="1"/>
    <col min="2575" max="2576" width="18.140625" style="558" customWidth="1"/>
    <col min="2577" max="2577" width="25.28515625" style="558" bestFit="1" customWidth="1"/>
    <col min="2578" max="2578" width="7.28515625" style="558" bestFit="1" customWidth="1"/>
    <col min="2579" max="2816" width="11.42578125" style="558"/>
    <col min="2817" max="2817" width="4.140625" style="558" customWidth="1"/>
    <col min="2818" max="2818" width="10.42578125" style="558" customWidth="1"/>
    <col min="2819" max="2819" width="10.5703125" style="558" bestFit="1" customWidth="1"/>
    <col min="2820" max="2820" width="8.28515625" style="558" bestFit="1" customWidth="1"/>
    <col min="2821" max="2821" width="50" style="558" bestFit="1" customWidth="1"/>
    <col min="2822" max="2822" width="7.7109375" style="558" bestFit="1" customWidth="1"/>
    <col min="2823" max="2823" width="22.42578125" style="558" bestFit="1" customWidth="1"/>
    <col min="2824" max="2824" width="25" style="558" bestFit="1" customWidth="1"/>
    <col min="2825" max="2825" width="13.5703125" style="558" bestFit="1" customWidth="1"/>
    <col min="2826" max="2826" width="16.140625" style="558" bestFit="1" customWidth="1"/>
    <col min="2827" max="2827" width="18.7109375" style="558" bestFit="1" customWidth="1"/>
    <col min="2828" max="2828" width="18.28515625" style="558" bestFit="1" customWidth="1"/>
    <col min="2829" max="2829" width="17.42578125" style="558" bestFit="1" customWidth="1"/>
    <col min="2830" max="2830" width="15.28515625" style="558" bestFit="1" customWidth="1"/>
    <col min="2831" max="2832" width="18.140625" style="558" customWidth="1"/>
    <col min="2833" max="2833" width="25.28515625" style="558" bestFit="1" customWidth="1"/>
    <col min="2834" max="2834" width="7.28515625" style="558" bestFit="1" customWidth="1"/>
    <col min="2835" max="3072" width="11.42578125" style="558"/>
    <col min="3073" max="3073" width="4.140625" style="558" customWidth="1"/>
    <col min="3074" max="3074" width="10.42578125" style="558" customWidth="1"/>
    <col min="3075" max="3075" width="10.5703125" style="558" bestFit="1" customWidth="1"/>
    <col min="3076" max="3076" width="8.28515625" style="558" bestFit="1" customWidth="1"/>
    <col min="3077" max="3077" width="50" style="558" bestFit="1" customWidth="1"/>
    <col min="3078" max="3078" width="7.7109375" style="558" bestFit="1" customWidth="1"/>
    <col min="3079" max="3079" width="22.42578125" style="558" bestFit="1" customWidth="1"/>
    <col min="3080" max="3080" width="25" style="558" bestFit="1" customWidth="1"/>
    <col min="3081" max="3081" width="13.5703125" style="558" bestFit="1" customWidth="1"/>
    <col min="3082" max="3082" width="16.140625" style="558" bestFit="1" customWidth="1"/>
    <col min="3083" max="3083" width="18.7109375" style="558" bestFit="1" customWidth="1"/>
    <col min="3084" max="3084" width="18.28515625" style="558" bestFit="1" customWidth="1"/>
    <col min="3085" max="3085" width="17.42578125" style="558" bestFit="1" customWidth="1"/>
    <col min="3086" max="3086" width="15.28515625" style="558" bestFit="1" customWidth="1"/>
    <col min="3087" max="3088" width="18.140625" style="558" customWidth="1"/>
    <col min="3089" max="3089" width="25.28515625" style="558" bestFit="1" customWidth="1"/>
    <col min="3090" max="3090" width="7.28515625" style="558" bestFit="1" customWidth="1"/>
    <col min="3091" max="3328" width="11.42578125" style="558"/>
    <col min="3329" max="3329" width="4.140625" style="558" customWidth="1"/>
    <col min="3330" max="3330" width="10.42578125" style="558" customWidth="1"/>
    <col min="3331" max="3331" width="10.5703125" style="558" bestFit="1" customWidth="1"/>
    <col min="3332" max="3332" width="8.28515625" style="558" bestFit="1" customWidth="1"/>
    <col min="3333" max="3333" width="50" style="558" bestFit="1" customWidth="1"/>
    <col min="3334" max="3334" width="7.7109375" style="558" bestFit="1" customWidth="1"/>
    <col min="3335" max="3335" width="22.42578125" style="558" bestFit="1" customWidth="1"/>
    <col min="3336" max="3336" width="25" style="558" bestFit="1" customWidth="1"/>
    <col min="3337" max="3337" width="13.5703125" style="558" bestFit="1" customWidth="1"/>
    <col min="3338" max="3338" width="16.140625" style="558" bestFit="1" customWidth="1"/>
    <col min="3339" max="3339" width="18.7109375" style="558" bestFit="1" customWidth="1"/>
    <col min="3340" max="3340" width="18.28515625" style="558" bestFit="1" customWidth="1"/>
    <col min="3341" max="3341" width="17.42578125" style="558" bestFit="1" customWidth="1"/>
    <col min="3342" max="3342" width="15.28515625" style="558" bestFit="1" customWidth="1"/>
    <col min="3343" max="3344" width="18.140625" style="558" customWidth="1"/>
    <col min="3345" max="3345" width="25.28515625" style="558" bestFit="1" customWidth="1"/>
    <col min="3346" max="3346" width="7.28515625" style="558" bestFit="1" customWidth="1"/>
    <col min="3347" max="3584" width="11.42578125" style="558"/>
    <col min="3585" max="3585" width="4.140625" style="558" customWidth="1"/>
    <col min="3586" max="3586" width="10.42578125" style="558" customWidth="1"/>
    <col min="3587" max="3587" width="10.5703125" style="558" bestFit="1" customWidth="1"/>
    <col min="3588" max="3588" width="8.28515625" style="558" bestFit="1" customWidth="1"/>
    <col min="3589" max="3589" width="50" style="558" bestFit="1" customWidth="1"/>
    <col min="3590" max="3590" width="7.7109375" style="558" bestFit="1" customWidth="1"/>
    <col min="3591" max="3591" width="22.42578125" style="558" bestFit="1" customWidth="1"/>
    <col min="3592" max="3592" width="25" style="558" bestFit="1" customWidth="1"/>
    <col min="3593" max="3593" width="13.5703125" style="558" bestFit="1" customWidth="1"/>
    <col min="3594" max="3594" width="16.140625" style="558" bestFit="1" customWidth="1"/>
    <col min="3595" max="3595" width="18.7109375" style="558" bestFit="1" customWidth="1"/>
    <col min="3596" max="3596" width="18.28515625" style="558" bestFit="1" customWidth="1"/>
    <col min="3597" max="3597" width="17.42578125" style="558" bestFit="1" customWidth="1"/>
    <col min="3598" max="3598" width="15.28515625" style="558" bestFit="1" customWidth="1"/>
    <col min="3599" max="3600" width="18.140625" style="558" customWidth="1"/>
    <col min="3601" max="3601" width="25.28515625" style="558" bestFit="1" customWidth="1"/>
    <col min="3602" max="3602" width="7.28515625" style="558" bestFit="1" customWidth="1"/>
    <col min="3603" max="3840" width="11.42578125" style="558"/>
    <col min="3841" max="3841" width="4.140625" style="558" customWidth="1"/>
    <col min="3842" max="3842" width="10.42578125" style="558" customWidth="1"/>
    <col min="3843" max="3843" width="10.5703125" style="558" bestFit="1" customWidth="1"/>
    <col min="3844" max="3844" width="8.28515625" style="558" bestFit="1" customWidth="1"/>
    <col min="3845" max="3845" width="50" style="558" bestFit="1" customWidth="1"/>
    <col min="3846" max="3846" width="7.7109375" style="558" bestFit="1" customWidth="1"/>
    <col min="3847" max="3847" width="22.42578125" style="558" bestFit="1" customWidth="1"/>
    <col min="3848" max="3848" width="25" style="558" bestFit="1" customWidth="1"/>
    <col min="3849" max="3849" width="13.5703125" style="558" bestFit="1" customWidth="1"/>
    <col min="3850" max="3850" width="16.140625" style="558" bestFit="1" customWidth="1"/>
    <col min="3851" max="3851" width="18.7109375" style="558" bestFit="1" customWidth="1"/>
    <col min="3852" max="3852" width="18.28515625" style="558" bestFit="1" customWidth="1"/>
    <col min="3853" max="3853" width="17.42578125" style="558" bestFit="1" customWidth="1"/>
    <col min="3854" max="3854" width="15.28515625" style="558" bestFit="1" customWidth="1"/>
    <col min="3855" max="3856" width="18.140625" style="558" customWidth="1"/>
    <col min="3857" max="3857" width="25.28515625" style="558" bestFit="1" customWidth="1"/>
    <col min="3858" max="3858" width="7.28515625" style="558" bestFit="1" customWidth="1"/>
    <col min="3859" max="4096" width="11.42578125" style="558"/>
    <col min="4097" max="4097" width="4.140625" style="558" customWidth="1"/>
    <col min="4098" max="4098" width="10.42578125" style="558" customWidth="1"/>
    <col min="4099" max="4099" width="10.5703125" style="558" bestFit="1" customWidth="1"/>
    <col min="4100" max="4100" width="8.28515625" style="558" bestFit="1" customWidth="1"/>
    <col min="4101" max="4101" width="50" style="558" bestFit="1" customWidth="1"/>
    <col min="4102" max="4102" width="7.7109375" style="558" bestFit="1" customWidth="1"/>
    <col min="4103" max="4103" width="22.42578125" style="558" bestFit="1" customWidth="1"/>
    <col min="4104" max="4104" width="25" style="558" bestFit="1" customWidth="1"/>
    <col min="4105" max="4105" width="13.5703125" style="558" bestFit="1" customWidth="1"/>
    <col min="4106" max="4106" width="16.140625" style="558" bestFit="1" customWidth="1"/>
    <col min="4107" max="4107" width="18.7109375" style="558" bestFit="1" customWidth="1"/>
    <col min="4108" max="4108" width="18.28515625" style="558" bestFit="1" customWidth="1"/>
    <col min="4109" max="4109" width="17.42578125" style="558" bestFit="1" customWidth="1"/>
    <col min="4110" max="4110" width="15.28515625" style="558" bestFit="1" customWidth="1"/>
    <col min="4111" max="4112" width="18.140625" style="558" customWidth="1"/>
    <col min="4113" max="4113" width="25.28515625" style="558" bestFit="1" customWidth="1"/>
    <col min="4114" max="4114" width="7.28515625" style="558" bestFit="1" customWidth="1"/>
    <col min="4115" max="4352" width="11.42578125" style="558"/>
    <col min="4353" max="4353" width="4.140625" style="558" customWidth="1"/>
    <col min="4354" max="4354" width="10.42578125" style="558" customWidth="1"/>
    <col min="4355" max="4355" width="10.5703125" style="558" bestFit="1" customWidth="1"/>
    <col min="4356" max="4356" width="8.28515625" style="558" bestFit="1" customWidth="1"/>
    <col min="4357" max="4357" width="50" style="558" bestFit="1" customWidth="1"/>
    <col min="4358" max="4358" width="7.7109375" style="558" bestFit="1" customWidth="1"/>
    <col min="4359" max="4359" width="22.42578125" style="558" bestFit="1" customWidth="1"/>
    <col min="4360" max="4360" width="25" style="558" bestFit="1" customWidth="1"/>
    <col min="4361" max="4361" width="13.5703125" style="558" bestFit="1" customWidth="1"/>
    <col min="4362" max="4362" width="16.140625" style="558" bestFit="1" customWidth="1"/>
    <col min="4363" max="4363" width="18.7109375" style="558" bestFit="1" customWidth="1"/>
    <col min="4364" max="4364" width="18.28515625" style="558" bestFit="1" customWidth="1"/>
    <col min="4365" max="4365" width="17.42578125" style="558" bestFit="1" customWidth="1"/>
    <col min="4366" max="4366" width="15.28515625" style="558" bestFit="1" customWidth="1"/>
    <col min="4367" max="4368" width="18.140625" style="558" customWidth="1"/>
    <col min="4369" max="4369" width="25.28515625" style="558" bestFit="1" customWidth="1"/>
    <col min="4370" max="4370" width="7.28515625" style="558" bestFit="1" customWidth="1"/>
    <col min="4371" max="4608" width="11.42578125" style="558"/>
    <col min="4609" max="4609" width="4.140625" style="558" customWidth="1"/>
    <col min="4610" max="4610" width="10.42578125" style="558" customWidth="1"/>
    <col min="4611" max="4611" width="10.5703125" style="558" bestFit="1" customWidth="1"/>
    <col min="4612" max="4612" width="8.28515625" style="558" bestFit="1" customWidth="1"/>
    <col min="4613" max="4613" width="50" style="558" bestFit="1" customWidth="1"/>
    <col min="4614" max="4614" width="7.7109375" style="558" bestFit="1" customWidth="1"/>
    <col min="4615" max="4615" width="22.42578125" style="558" bestFit="1" customWidth="1"/>
    <col min="4616" max="4616" width="25" style="558" bestFit="1" customWidth="1"/>
    <col min="4617" max="4617" width="13.5703125" style="558" bestFit="1" customWidth="1"/>
    <col min="4618" max="4618" width="16.140625" style="558" bestFit="1" customWidth="1"/>
    <col min="4619" max="4619" width="18.7109375" style="558" bestFit="1" customWidth="1"/>
    <col min="4620" max="4620" width="18.28515625" style="558" bestFit="1" customWidth="1"/>
    <col min="4621" max="4621" width="17.42578125" style="558" bestFit="1" customWidth="1"/>
    <col min="4622" max="4622" width="15.28515625" style="558" bestFit="1" customWidth="1"/>
    <col min="4623" max="4624" width="18.140625" style="558" customWidth="1"/>
    <col min="4625" max="4625" width="25.28515625" style="558" bestFit="1" customWidth="1"/>
    <col min="4626" max="4626" width="7.28515625" style="558" bestFit="1" customWidth="1"/>
    <col min="4627" max="4864" width="11.42578125" style="558"/>
    <col min="4865" max="4865" width="4.140625" style="558" customWidth="1"/>
    <col min="4866" max="4866" width="10.42578125" style="558" customWidth="1"/>
    <col min="4867" max="4867" width="10.5703125" style="558" bestFit="1" customWidth="1"/>
    <col min="4868" max="4868" width="8.28515625" style="558" bestFit="1" customWidth="1"/>
    <col min="4869" max="4869" width="50" style="558" bestFit="1" customWidth="1"/>
    <col min="4870" max="4870" width="7.7109375" style="558" bestFit="1" customWidth="1"/>
    <col min="4871" max="4871" width="22.42578125" style="558" bestFit="1" customWidth="1"/>
    <col min="4872" max="4872" width="25" style="558" bestFit="1" customWidth="1"/>
    <col min="4873" max="4873" width="13.5703125" style="558" bestFit="1" customWidth="1"/>
    <col min="4874" max="4874" width="16.140625" style="558" bestFit="1" customWidth="1"/>
    <col min="4875" max="4875" width="18.7109375" style="558" bestFit="1" customWidth="1"/>
    <col min="4876" max="4876" width="18.28515625" style="558" bestFit="1" customWidth="1"/>
    <col min="4877" max="4877" width="17.42578125" style="558" bestFit="1" customWidth="1"/>
    <col min="4878" max="4878" width="15.28515625" style="558" bestFit="1" customWidth="1"/>
    <col min="4879" max="4880" width="18.140625" style="558" customWidth="1"/>
    <col min="4881" max="4881" width="25.28515625" style="558" bestFit="1" customWidth="1"/>
    <col min="4882" max="4882" width="7.28515625" style="558" bestFit="1" customWidth="1"/>
    <col min="4883" max="5120" width="11.42578125" style="558"/>
    <col min="5121" max="5121" width="4.140625" style="558" customWidth="1"/>
    <col min="5122" max="5122" width="10.42578125" style="558" customWidth="1"/>
    <col min="5123" max="5123" width="10.5703125" style="558" bestFit="1" customWidth="1"/>
    <col min="5124" max="5124" width="8.28515625" style="558" bestFit="1" customWidth="1"/>
    <col min="5125" max="5125" width="50" style="558" bestFit="1" customWidth="1"/>
    <col min="5126" max="5126" width="7.7109375" style="558" bestFit="1" customWidth="1"/>
    <col min="5127" max="5127" width="22.42578125" style="558" bestFit="1" customWidth="1"/>
    <col min="5128" max="5128" width="25" style="558" bestFit="1" customWidth="1"/>
    <col min="5129" max="5129" width="13.5703125" style="558" bestFit="1" customWidth="1"/>
    <col min="5130" max="5130" width="16.140625" style="558" bestFit="1" customWidth="1"/>
    <col min="5131" max="5131" width="18.7109375" style="558" bestFit="1" customWidth="1"/>
    <col min="5132" max="5132" width="18.28515625" style="558" bestFit="1" customWidth="1"/>
    <col min="5133" max="5133" width="17.42578125" style="558" bestFit="1" customWidth="1"/>
    <col min="5134" max="5134" width="15.28515625" style="558" bestFit="1" customWidth="1"/>
    <col min="5135" max="5136" width="18.140625" style="558" customWidth="1"/>
    <col min="5137" max="5137" width="25.28515625" style="558" bestFit="1" customWidth="1"/>
    <col min="5138" max="5138" width="7.28515625" style="558" bestFit="1" customWidth="1"/>
    <col min="5139" max="5376" width="11.42578125" style="558"/>
    <col min="5377" max="5377" width="4.140625" style="558" customWidth="1"/>
    <col min="5378" max="5378" width="10.42578125" style="558" customWidth="1"/>
    <col min="5379" max="5379" width="10.5703125" style="558" bestFit="1" customWidth="1"/>
    <col min="5380" max="5380" width="8.28515625" style="558" bestFit="1" customWidth="1"/>
    <col min="5381" max="5381" width="50" style="558" bestFit="1" customWidth="1"/>
    <col min="5382" max="5382" width="7.7109375" style="558" bestFit="1" customWidth="1"/>
    <col min="5383" max="5383" width="22.42578125" style="558" bestFit="1" customWidth="1"/>
    <col min="5384" max="5384" width="25" style="558" bestFit="1" customWidth="1"/>
    <col min="5385" max="5385" width="13.5703125" style="558" bestFit="1" customWidth="1"/>
    <col min="5386" max="5386" width="16.140625" style="558" bestFit="1" customWidth="1"/>
    <col min="5387" max="5387" width="18.7109375" style="558" bestFit="1" customWidth="1"/>
    <col min="5388" max="5388" width="18.28515625" style="558" bestFit="1" customWidth="1"/>
    <col min="5389" max="5389" width="17.42578125" style="558" bestFit="1" customWidth="1"/>
    <col min="5390" max="5390" width="15.28515625" style="558" bestFit="1" customWidth="1"/>
    <col min="5391" max="5392" width="18.140625" style="558" customWidth="1"/>
    <col min="5393" max="5393" width="25.28515625" style="558" bestFit="1" customWidth="1"/>
    <col min="5394" max="5394" width="7.28515625" style="558" bestFit="1" customWidth="1"/>
    <col min="5395" max="5632" width="11.42578125" style="558"/>
    <col min="5633" max="5633" width="4.140625" style="558" customWidth="1"/>
    <col min="5634" max="5634" width="10.42578125" style="558" customWidth="1"/>
    <col min="5635" max="5635" width="10.5703125" style="558" bestFit="1" customWidth="1"/>
    <col min="5636" max="5636" width="8.28515625" style="558" bestFit="1" customWidth="1"/>
    <col min="5637" max="5637" width="50" style="558" bestFit="1" customWidth="1"/>
    <col min="5638" max="5638" width="7.7109375" style="558" bestFit="1" customWidth="1"/>
    <col min="5639" max="5639" width="22.42578125" style="558" bestFit="1" customWidth="1"/>
    <col min="5640" max="5640" width="25" style="558" bestFit="1" customWidth="1"/>
    <col min="5641" max="5641" width="13.5703125" style="558" bestFit="1" customWidth="1"/>
    <col min="5642" max="5642" width="16.140625" style="558" bestFit="1" customWidth="1"/>
    <col min="5643" max="5643" width="18.7109375" style="558" bestFit="1" customWidth="1"/>
    <col min="5644" max="5644" width="18.28515625" style="558" bestFit="1" customWidth="1"/>
    <col min="5645" max="5645" width="17.42578125" style="558" bestFit="1" customWidth="1"/>
    <col min="5646" max="5646" width="15.28515625" style="558" bestFit="1" customWidth="1"/>
    <col min="5647" max="5648" width="18.140625" style="558" customWidth="1"/>
    <col min="5649" max="5649" width="25.28515625" style="558" bestFit="1" customWidth="1"/>
    <col min="5650" max="5650" width="7.28515625" style="558" bestFit="1" customWidth="1"/>
    <col min="5651" max="5888" width="11.42578125" style="558"/>
    <col min="5889" max="5889" width="4.140625" style="558" customWidth="1"/>
    <col min="5890" max="5890" width="10.42578125" style="558" customWidth="1"/>
    <col min="5891" max="5891" width="10.5703125" style="558" bestFit="1" customWidth="1"/>
    <col min="5892" max="5892" width="8.28515625" style="558" bestFit="1" customWidth="1"/>
    <col min="5893" max="5893" width="50" style="558" bestFit="1" customWidth="1"/>
    <col min="5894" max="5894" width="7.7109375" style="558" bestFit="1" customWidth="1"/>
    <col min="5895" max="5895" width="22.42578125" style="558" bestFit="1" customWidth="1"/>
    <col min="5896" max="5896" width="25" style="558" bestFit="1" customWidth="1"/>
    <col min="5897" max="5897" width="13.5703125" style="558" bestFit="1" customWidth="1"/>
    <col min="5898" max="5898" width="16.140625" style="558" bestFit="1" customWidth="1"/>
    <col min="5899" max="5899" width="18.7109375" style="558" bestFit="1" customWidth="1"/>
    <col min="5900" max="5900" width="18.28515625" style="558" bestFit="1" customWidth="1"/>
    <col min="5901" max="5901" width="17.42578125" style="558" bestFit="1" customWidth="1"/>
    <col min="5902" max="5902" width="15.28515625" style="558" bestFit="1" customWidth="1"/>
    <col min="5903" max="5904" width="18.140625" style="558" customWidth="1"/>
    <col min="5905" max="5905" width="25.28515625" style="558" bestFit="1" customWidth="1"/>
    <col min="5906" max="5906" width="7.28515625" style="558" bestFit="1" customWidth="1"/>
    <col min="5907" max="6144" width="11.42578125" style="558"/>
    <col min="6145" max="6145" width="4.140625" style="558" customWidth="1"/>
    <col min="6146" max="6146" width="10.42578125" style="558" customWidth="1"/>
    <col min="6147" max="6147" width="10.5703125" style="558" bestFit="1" customWidth="1"/>
    <col min="6148" max="6148" width="8.28515625" style="558" bestFit="1" customWidth="1"/>
    <col min="6149" max="6149" width="50" style="558" bestFit="1" customWidth="1"/>
    <col min="6150" max="6150" width="7.7109375" style="558" bestFit="1" customWidth="1"/>
    <col min="6151" max="6151" width="22.42578125" style="558" bestFit="1" customWidth="1"/>
    <col min="6152" max="6152" width="25" style="558" bestFit="1" customWidth="1"/>
    <col min="6153" max="6153" width="13.5703125" style="558" bestFit="1" customWidth="1"/>
    <col min="6154" max="6154" width="16.140625" style="558" bestFit="1" customWidth="1"/>
    <col min="6155" max="6155" width="18.7109375" style="558" bestFit="1" customWidth="1"/>
    <col min="6156" max="6156" width="18.28515625" style="558" bestFit="1" customWidth="1"/>
    <col min="6157" max="6157" width="17.42578125" style="558" bestFit="1" customWidth="1"/>
    <col min="6158" max="6158" width="15.28515625" style="558" bestFit="1" customWidth="1"/>
    <col min="6159" max="6160" width="18.140625" style="558" customWidth="1"/>
    <col min="6161" max="6161" width="25.28515625" style="558" bestFit="1" customWidth="1"/>
    <col min="6162" max="6162" width="7.28515625" style="558" bestFit="1" customWidth="1"/>
    <col min="6163" max="6400" width="11.42578125" style="558"/>
    <col min="6401" max="6401" width="4.140625" style="558" customWidth="1"/>
    <col min="6402" max="6402" width="10.42578125" style="558" customWidth="1"/>
    <col min="6403" max="6403" width="10.5703125" style="558" bestFit="1" customWidth="1"/>
    <col min="6404" max="6404" width="8.28515625" style="558" bestFit="1" customWidth="1"/>
    <col min="6405" max="6405" width="50" style="558" bestFit="1" customWidth="1"/>
    <col min="6406" max="6406" width="7.7109375" style="558" bestFit="1" customWidth="1"/>
    <col min="6407" max="6407" width="22.42578125" style="558" bestFit="1" customWidth="1"/>
    <col min="6408" max="6408" width="25" style="558" bestFit="1" customWidth="1"/>
    <col min="6409" max="6409" width="13.5703125" style="558" bestFit="1" customWidth="1"/>
    <col min="6410" max="6410" width="16.140625" style="558" bestFit="1" customWidth="1"/>
    <col min="6411" max="6411" width="18.7109375" style="558" bestFit="1" customWidth="1"/>
    <col min="6412" max="6412" width="18.28515625" style="558" bestFit="1" customWidth="1"/>
    <col min="6413" max="6413" width="17.42578125" style="558" bestFit="1" customWidth="1"/>
    <col min="6414" max="6414" width="15.28515625" style="558" bestFit="1" customWidth="1"/>
    <col min="6415" max="6416" width="18.140625" style="558" customWidth="1"/>
    <col min="6417" max="6417" width="25.28515625" style="558" bestFit="1" customWidth="1"/>
    <col min="6418" max="6418" width="7.28515625" style="558" bestFit="1" customWidth="1"/>
    <col min="6419" max="6656" width="11.42578125" style="558"/>
    <col min="6657" max="6657" width="4.140625" style="558" customWidth="1"/>
    <col min="6658" max="6658" width="10.42578125" style="558" customWidth="1"/>
    <col min="6659" max="6659" width="10.5703125" style="558" bestFit="1" customWidth="1"/>
    <col min="6660" max="6660" width="8.28515625" style="558" bestFit="1" customWidth="1"/>
    <col min="6661" max="6661" width="50" style="558" bestFit="1" customWidth="1"/>
    <col min="6662" max="6662" width="7.7109375" style="558" bestFit="1" customWidth="1"/>
    <col min="6663" max="6663" width="22.42578125" style="558" bestFit="1" customWidth="1"/>
    <col min="6664" max="6664" width="25" style="558" bestFit="1" customWidth="1"/>
    <col min="6665" max="6665" width="13.5703125" style="558" bestFit="1" customWidth="1"/>
    <col min="6666" max="6666" width="16.140625" style="558" bestFit="1" customWidth="1"/>
    <col min="6667" max="6667" width="18.7109375" style="558" bestFit="1" customWidth="1"/>
    <col min="6668" max="6668" width="18.28515625" style="558" bestFit="1" customWidth="1"/>
    <col min="6669" max="6669" width="17.42578125" style="558" bestFit="1" customWidth="1"/>
    <col min="6670" max="6670" width="15.28515625" style="558" bestFit="1" customWidth="1"/>
    <col min="6671" max="6672" width="18.140625" style="558" customWidth="1"/>
    <col min="6673" max="6673" width="25.28515625" style="558" bestFit="1" customWidth="1"/>
    <col min="6674" max="6674" width="7.28515625" style="558" bestFit="1" customWidth="1"/>
    <col min="6675" max="6912" width="11.42578125" style="558"/>
    <col min="6913" max="6913" width="4.140625" style="558" customWidth="1"/>
    <col min="6914" max="6914" width="10.42578125" style="558" customWidth="1"/>
    <col min="6915" max="6915" width="10.5703125" style="558" bestFit="1" customWidth="1"/>
    <col min="6916" max="6916" width="8.28515625" style="558" bestFit="1" customWidth="1"/>
    <col min="6917" max="6917" width="50" style="558" bestFit="1" customWidth="1"/>
    <col min="6918" max="6918" width="7.7109375" style="558" bestFit="1" customWidth="1"/>
    <col min="6919" max="6919" width="22.42578125" style="558" bestFit="1" customWidth="1"/>
    <col min="6920" max="6920" width="25" style="558" bestFit="1" customWidth="1"/>
    <col min="6921" max="6921" width="13.5703125" style="558" bestFit="1" customWidth="1"/>
    <col min="6922" max="6922" width="16.140625" style="558" bestFit="1" customWidth="1"/>
    <col min="6923" max="6923" width="18.7109375" style="558" bestFit="1" customWidth="1"/>
    <col min="6924" max="6924" width="18.28515625" style="558" bestFit="1" customWidth="1"/>
    <col min="6925" max="6925" width="17.42578125" style="558" bestFit="1" customWidth="1"/>
    <col min="6926" max="6926" width="15.28515625" style="558" bestFit="1" customWidth="1"/>
    <col min="6927" max="6928" width="18.140625" style="558" customWidth="1"/>
    <col min="6929" max="6929" width="25.28515625" style="558" bestFit="1" customWidth="1"/>
    <col min="6930" max="6930" width="7.28515625" style="558" bestFit="1" customWidth="1"/>
    <col min="6931" max="7168" width="11.42578125" style="558"/>
    <col min="7169" max="7169" width="4.140625" style="558" customWidth="1"/>
    <col min="7170" max="7170" width="10.42578125" style="558" customWidth="1"/>
    <col min="7171" max="7171" width="10.5703125" style="558" bestFit="1" customWidth="1"/>
    <col min="7172" max="7172" width="8.28515625" style="558" bestFit="1" customWidth="1"/>
    <col min="7173" max="7173" width="50" style="558" bestFit="1" customWidth="1"/>
    <col min="7174" max="7174" width="7.7109375" style="558" bestFit="1" customWidth="1"/>
    <col min="7175" max="7175" width="22.42578125" style="558" bestFit="1" customWidth="1"/>
    <col min="7176" max="7176" width="25" style="558" bestFit="1" customWidth="1"/>
    <col min="7177" max="7177" width="13.5703125" style="558" bestFit="1" customWidth="1"/>
    <col min="7178" max="7178" width="16.140625" style="558" bestFit="1" customWidth="1"/>
    <col min="7179" max="7179" width="18.7109375" style="558" bestFit="1" customWidth="1"/>
    <col min="7180" max="7180" width="18.28515625" style="558" bestFit="1" customWidth="1"/>
    <col min="7181" max="7181" width="17.42578125" style="558" bestFit="1" customWidth="1"/>
    <col min="7182" max="7182" width="15.28515625" style="558" bestFit="1" customWidth="1"/>
    <col min="7183" max="7184" width="18.140625" style="558" customWidth="1"/>
    <col min="7185" max="7185" width="25.28515625" style="558" bestFit="1" customWidth="1"/>
    <col min="7186" max="7186" width="7.28515625" style="558" bestFit="1" customWidth="1"/>
    <col min="7187" max="7424" width="11.42578125" style="558"/>
    <col min="7425" max="7425" width="4.140625" style="558" customWidth="1"/>
    <col min="7426" max="7426" width="10.42578125" style="558" customWidth="1"/>
    <col min="7427" max="7427" width="10.5703125" style="558" bestFit="1" customWidth="1"/>
    <col min="7428" max="7428" width="8.28515625" style="558" bestFit="1" customWidth="1"/>
    <col min="7429" max="7429" width="50" style="558" bestFit="1" customWidth="1"/>
    <col min="7430" max="7430" width="7.7109375" style="558" bestFit="1" customWidth="1"/>
    <col min="7431" max="7431" width="22.42578125" style="558" bestFit="1" customWidth="1"/>
    <col min="7432" max="7432" width="25" style="558" bestFit="1" customWidth="1"/>
    <col min="7433" max="7433" width="13.5703125" style="558" bestFit="1" customWidth="1"/>
    <col min="7434" max="7434" width="16.140625" style="558" bestFit="1" customWidth="1"/>
    <col min="7435" max="7435" width="18.7109375" style="558" bestFit="1" customWidth="1"/>
    <col min="7436" max="7436" width="18.28515625" style="558" bestFit="1" customWidth="1"/>
    <col min="7437" max="7437" width="17.42578125" style="558" bestFit="1" customWidth="1"/>
    <col min="7438" max="7438" width="15.28515625" style="558" bestFit="1" customWidth="1"/>
    <col min="7439" max="7440" width="18.140625" style="558" customWidth="1"/>
    <col min="7441" max="7441" width="25.28515625" style="558" bestFit="1" customWidth="1"/>
    <col min="7442" max="7442" width="7.28515625" style="558" bestFit="1" customWidth="1"/>
    <col min="7443" max="7680" width="11.42578125" style="558"/>
    <col min="7681" max="7681" width="4.140625" style="558" customWidth="1"/>
    <col min="7682" max="7682" width="10.42578125" style="558" customWidth="1"/>
    <col min="7683" max="7683" width="10.5703125" style="558" bestFit="1" customWidth="1"/>
    <col min="7684" max="7684" width="8.28515625" style="558" bestFit="1" customWidth="1"/>
    <col min="7685" max="7685" width="50" style="558" bestFit="1" customWidth="1"/>
    <col min="7686" max="7686" width="7.7109375" style="558" bestFit="1" customWidth="1"/>
    <col min="7687" max="7687" width="22.42578125" style="558" bestFit="1" customWidth="1"/>
    <col min="7688" max="7688" width="25" style="558" bestFit="1" customWidth="1"/>
    <col min="7689" max="7689" width="13.5703125" style="558" bestFit="1" customWidth="1"/>
    <col min="7690" max="7690" width="16.140625" style="558" bestFit="1" customWidth="1"/>
    <col min="7691" max="7691" width="18.7109375" style="558" bestFit="1" customWidth="1"/>
    <col min="7692" max="7692" width="18.28515625" style="558" bestFit="1" customWidth="1"/>
    <col min="7693" max="7693" width="17.42578125" style="558" bestFit="1" customWidth="1"/>
    <col min="7694" max="7694" width="15.28515625" style="558" bestFit="1" customWidth="1"/>
    <col min="7695" max="7696" width="18.140625" style="558" customWidth="1"/>
    <col min="7697" max="7697" width="25.28515625" style="558" bestFit="1" customWidth="1"/>
    <col min="7698" max="7698" width="7.28515625" style="558" bestFit="1" customWidth="1"/>
    <col min="7699" max="7936" width="11.42578125" style="558"/>
    <col min="7937" max="7937" width="4.140625" style="558" customWidth="1"/>
    <col min="7938" max="7938" width="10.42578125" style="558" customWidth="1"/>
    <col min="7939" max="7939" width="10.5703125" style="558" bestFit="1" customWidth="1"/>
    <col min="7940" max="7940" width="8.28515625" style="558" bestFit="1" customWidth="1"/>
    <col min="7941" max="7941" width="50" style="558" bestFit="1" customWidth="1"/>
    <col min="7942" max="7942" width="7.7109375" style="558" bestFit="1" customWidth="1"/>
    <col min="7943" max="7943" width="22.42578125" style="558" bestFit="1" customWidth="1"/>
    <col min="7944" max="7944" width="25" style="558" bestFit="1" customWidth="1"/>
    <col min="7945" max="7945" width="13.5703125" style="558" bestFit="1" customWidth="1"/>
    <col min="7946" max="7946" width="16.140625" style="558" bestFit="1" customWidth="1"/>
    <col min="7947" max="7947" width="18.7109375" style="558" bestFit="1" customWidth="1"/>
    <col min="7948" max="7948" width="18.28515625" style="558" bestFit="1" customWidth="1"/>
    <col min="7949" max="7949" width="17.42578125" style="558" bestFit="1" customWidth="1"/>
    <col min="7950" max="7950" width="15.28515625" style="558" bestFit="1" customWidth="1"/>
    <col min="7951" max="7952" width="18.140625" style="558" customWidth="1"/>
    <col min="7953" max="7953" width="25.28515625" style="558" bestFit="1" customWidth="1"/>
    <col min="7954" max="7954" width="7.28515625" style="558" bestFit="1" customWidth="1"/>
    <col min="7955" max="8192" width="11.42578125" style="558"/>
    <col min="8193" max="8193" width="4.140625" style="558" customWidth="1"/>
    <col min="8194" max="8194" width="10.42578125" style="558" customWidth="1"/>
    <col min="8195" max="8195" width="10.5703125" style="558" bestFit="1" customWidth="1"/>
    <col min="8196" max="8196" width="8.28515625" style="558" bestFit="1" customWidth="1"/>
    <col min="8197" max="8197" width="50" style="558" bestFit="1" customWidth="1"/>
    <col min="8198" max="8198" width="7.7109375" style="558" bestFit="1" customWidth="1"/>
    <col min="8199" max="8199" width="22.42578125" style="558" bestFit="1" customWidth="1"/>
    <col min="8200" max="8200" width="25" style="558" bestFit="1" customWidth="1"/>
    <col min="8201" max="8201" width="13.5703125" style="558" bestFit="1" customWidth="1"/>
    <col min="8202" max="8202" width="16.140625" style="558" bestFit="1" customWidth="1"/>
    <col min="8203" max="8203" width="18.7109375" style="558" bestFit="1" customWidth="1"/>
    <col min="8204" max="8204" width="18.28515625" style="558" bestFit="1" customWidth="1"/>
    <col min="8205" max="8205" width="17.42578125" style="558" bestFit="1" customWidth="1"/>
    <col min="8206" max="8206" width="15.28515625" style="558" bestFit="1" customWidth="1"/>
    <col min="8207" max="8208" width="18.140625" style="558" customWidth="1"/>
    <col min="8209" max="8209" width="25.28515625" style="558" bestFit="1" customWidth="1"/>
    <col min="8210" max="8210" width="7.28515625" style="558" bestFit="1" customWidth="1"/>
    <col min="8211" max="8448" width="11.42578125" style="558"/>
    <col min="8449" max="8449" width="4.140625" style="558" customWidth="1"/>
    <col min="8450" max="8450" width="10.42578125" style="558" customWidth="1"/>
    <col min="8451" max="8451" width="10.5703125" style="558" bestFit="1" customWidth="1"/>
    <col min="8452" max="8452" width="8.28515625" style="558" bestFit="1" customWidth="1"/>
    <col min="8453" max="8453" width="50" style="558" bestFit="1" customWidth="1"/>
    <col min="8454" max="8454" width="7.7109375" style="558" bestFit="1" customWidth="1"/>
    <col min="8455" max="8455" width="22.42578125" style="558" bestFit="1" customWidth="1"/>
    <col min="8456" max="8456" width="25" style="558" bestFit="1" customWidth="1"/>
    <col min="8457" max="8457" width="13.5703125" style="558" bestFit="1" customWidth="1"/>
    <col min="8458" max="8458" width="16.140625" style="558" bestFit="1" customWidth="1"/>
    <col min="8459" max="8459" width="18.7109375" style="558" bestFit="1" customWidth="1"/>
    <col min="8460" max="8460" width="18.28515625" style="558" bestFit="1" customWidth="1"/>
    <col min="8461" max="8461" width="17.42578125" style="558" bestFit="1" customWidth="1"/>
    <col min="8462" max="8462" width="15.28515625" style="558" bestFit="1" customWidth="1"/>
    <col min="8463" max="8464" width="18.140625" style="558" customWidth="1"/>
    <col min="8465" max="8465" width="25.28515625" style="558" bestFit="1" customWidth="1"/>
    <col min="8466" max="8466" width="7.28515625" style="558" bestFit="1" customWidth="1"/>
    <col min="8467" max="8704" width="11.42578125" style="558"/>
    <col min="8705" max="8705" width="4.140625" style="558" customWidth="1"/>
    <col min="8706" max="8706" width="10.42578125" style="558" customWidth="1"/>
    <col min="8707" max="8707" width="10.5703125" style="558" bestFit="1" customWidth="1"/>
    <col min="8708" max="8708" width="8.28515625" style="558" bestFit="1" customWidth="1"/>
    <col min="8709" max="8709" width="50" style="558" bestFit="1" customWidth="1"/>
    <col min="8710" max="8710" width="7.7109375" style="558" bestFit="1" customWidth="1"/>
    <col min="8711" max="8711" width="22.42578125" style="558" bestFit="1" customWidth="1"/>
    <col min="8712" max="8712" width="25" style="558" bestFit="1" customWidth="1"/>
    <col min="8713" max="8713" width="13.5703125" style="558" bestFit="1" customWidth="1"/>
    <col min="8714" max="8714" width="16.140625" style="558" bestFit="1" customWidth="1"/>
    <col min="8715" max="8715" width="18.7109375" style="558" bestFit="1" customWidth="1"/>
    <col min="8716" max="8716" width="18.28515625" style="558" bestFit="1" customWidth="1"/>
    <col min="8717" max="8717" width="17.42578125" style="558" bestFit="1" customWidth="1"/>
    <col min="8718" max="8718" width="15.28515625" style="558" bestFit="1" customWidth="1"/>
    <col min="8719" max="8720" width="18.140625" style="558" customWidth="1"/>
    <col min="8721" max="8721" width="25.28515625" style="558" bestFit="1" customWidth="1"/>
    <col min="8722" max="8722" width="7.28515625" style="558" bestFit="1" customWidth="1"/>
    <col min="8723" max="8960" width="11.42578125" style="558"/>
    <col min="8961" max="8961" width="4.140625" style="558" customWidth="1"/>
    <col min="8962" max="8962" width="10.42578125" style="558" customWidth="1"/>
    <col min="8963" max="8963" width="10.5703125" style="558" bestFit="1" customWidth="1"/>
    <col min="8964" max="8964" width="8.28515625" style="558" bestFit="1" customWidth="1"/>
    <col min="8965" max="8965" width="50" style="558" bestFit="1" customWidth="1"/>
    <col min="8966" max="8966" width="7.7109375" style="558" bestFit="1" customWidth="1"/>
    <col min="8967" max="8967" width="22.42578125" style="558" bestFit="1" customWidth="1"/>
    <col min="8968" max="8968" width="25" style="558" bestFit="1" customWidth="1"/>
    <col min="8969" max="8969" width="13.5703125" style="558" bestFit="1" customWidth="1"/>
    <col min="8970" max="8970" width="16.140625" style="558" bestFit="1" customWidth="1"/>
    <col min="8971" max="8971" width="18.7109375" style="558" bestFit="1" customWidth="1"/>
    <col min="8972" max="8972" width="18.28515625" style="558" bestFit="1" customWidth="1"/>
    <col min="8973" max="8973" width="17.42578125" style="558" bestFit="1" customWidth="1"/>
    <col min="8974" max="8974" width="15.28515625" style="558" bestFit="1" customWidth="1"/>
    <col min="8975" max="8976" width="18.140625" style="558" customWidth="1"/>
    <col min="8977" max="8977" width="25.28515625" style="558" bestFit="1" customWidth="1"/>
    <col min="8978" max="8978" width="7.28515625" style="558" bestFit="1" customWidth="1"/>
    <col min="8979" max="9216" width="11.42578125" style="558"/>
    <col min="9217" max="9217" width="4.140625" style="558" customWidth="1"/>
    <col min="9218" max="9218" width="10.42578125" style="558" customWidth="1"/>
    <col min="9219" max="9219" width="10.5703125" style="558" bestFit="1" customWidth="1"/>
    <col min="9220" max="9220" width="8.28515625" style="558" bestFit="1" customWidth="1"/>
    <col min="9221" max="9221" width="50" style="558" bestFit="1" customWidth="1"/>
    <col min="9222" max="9222" width="7.7109375" style="558" bestFit="1" customWidth="1"/>
    <col min="9223" max="9223" width="22.42578125" style="558" bestFit="1" customWidth="1"/>
    <col min="9224" max="9224" width="25" style="558" bestFit="1" customWidth="1"/>
    <col min="9225" max="9225" width="13.5703125" style="558" bestFit="1" customWidth="1"/>
    <col min="9226" max="9226" width="16.140625" style="558" bestFit="1" customWidth="1"/>
    <col min="9227" max="9227" width="18.7109375" style="558" bestFit="1" customWidth="1"/>
    <col min="9228" max="9228" width="18.28515625" style="558" bestFit="1" customWidth="1"/>
    <col min="9229" max="9229" width="17.42578125" style="558" bestFit="1" customWidth="1"/>
    <col min="9230" max="9230" width="15.28515625" style="558" bestFit="1" customWidth="1"/>
    <col min="9231" max="9232" width="18.140625" style="558" customWidth="1"/>
    <col min="9233" max="9233" width="25.28515625" style="558" bestFit="1" customWidth="1"/>
    <col min="9234" max="9234" width="7.28515625" style="558" bestFit="1" customWidth="1"/>
    <col min="9235" max="9472" width="11.42578125" style="558"/>
    <col min="9473" max="9473" width="4.140625" style="558" customWidth="1"/>
    <col min="9474" max="9474" width="10.42578125" style="558" customWidth="1"/>
    <col min="9475" max="9475" width="10.5703125" style="558" bestFit="1" customWidth="1"/>
    <col min="9476" max="9476" width="8.28515625" style="558" bestFit="1" customWidth="1"/>
    <col min="9477" max="9477" width="50" style="558" bestFit="1" customWidth="1"/>
    <col min="9478" max="9478" width="7.7109375" style="558" bestFit="1" customWidth="1"/>
    <col min="9479" max="9479" width="22.42578125" style="558" bestFit="1" customWidth="1"/>
    <col min="9480" max="9480" width="25" style="558" bestFit="1" customWidth="1"/>
    <col min="9481" max="9481" width="13.5703125" style="558" bestFit="1" customWidth="1"/>
    <col min="9482" max="9482" width="16.140625" style="558" bestFit="1" customWidth="1"/>
    <col min="9483" max="9483" width="18.7109375" style="558" bestFit="1" customWidth="1"/>
    <col min="9484" max="9484" width="18.28515625" style="558" bestFit="1" customWidth="1"/>
    <col min="9485" max="9485" width="17.42578125" style="558" bestFit="1" customWidth="1"/>
    <col min="9486" max="9486" width="15.28515625" style="558" bestFit="1" customWidth="1"/>
    <col min="9487" max="9488" width="18.140625" style="558" customWidth="1"/>
    <col min="9489" max="9489" width="25.28515625" style="558" bestFit="1" customWidth="1"/>
    <col min="9490" max="9490" width="7.28515625" style="558" bestFit="1" customWidth="1"/>
    <col min="9491" max="9728" width="11.42578125" style="558"/>
    <col min="9729" max="9729" width="4.140625" style="558" customWidth="1"/>
    <col min="9730" max="9730" width="10.42578125" style="558" customWidth="1"/>
    <col min="9731" max="9731" width="10.5703125" style="558" bestFit="1" customWidth="1"/>
    <col min="9732" max="9732" width="8.28515625" style="558" bestFit="1" customWidth="1"/>
    <col min="9733" max="9733" width="50" style="558" bestFit="1" customWidth="1"/>
    <col min="9734" max="9734" width="7.7109375" style="558" bestFit="1" customWidth="1"/>
    <col min="9735" max="9735" width="22.42578125" style="558" bestFit="1" customWidth="1"/>
    <col min="9736" max="9736" width="25" style="558" bestFit="1" customWidth="1"/>
    <col min="9737" max="9737" width="13.5703125" style="558" bestFit="1" customWidth="1"/>
    <col min="9738" max="9738" width="16.140625" style="558" bestFit="1" customWidth="1"/>
    <col min="9739" max="9739" width="18.7109375" style="558" bestFit="1" customWidth="1"/>
    <col min="9740" max="9740" width="18.28515625" style="558" bestFit="1" customWidth="1"/>
    <col min="9741" max="9741" width="17.42578125" style="558" bestFit="1" customWidth="1"/>
    <col min="9742" max="9742" width="15.28515625" style="558" bestFit="1" customWidth="1"/>
    <col min="9743" max="9744" width="18.140625" style="558" customWidth="1"/>
    <col min="9745" max="9745" width="25.28515625" style="558" bestFit="1" customWidth="1"/>
    <col min="9746" max="9746" width="7.28515625" style="558" bestFit="1" customWidth="1"/>
    <col min="9747" max="9984" width="11.42578125" style="558"/>
    <col min="9985" max="9985" width="4.140625" style="558" customWidth="1"/>
    <col min="9986" max="9986" width="10.42578125" style="558" customWidth="1"/>
    <col min="9987" max="9987" width="10.5703125" style="558" bestFit="1" customWidth="1"/>
    <col min="9988" max="9988" width="8.28515625" style="558" bestFit="1" customWidth="1"/>
    <col min="9989" max="9989" width="50" style="558" bestFit="1" customWidth="1"/>
    <col min="9990" max="9990" width="7.7109375" style="558" bestFit="1" customWidth="1"/>
    <col min="9991" max="9991" width="22.42578125" style="558" bestFit="1" customWidth="1"/>
    <col min="9992" max="9992" width="25" style="558" bestFit="1" customWidth="1"/>
    <col min="9993" max="9993" width="13.5703125" style="558" bestFit="1" customWidth="1"/>
    <col min="9994" max="9994" width="16.140625" style="558" bestFit="1" customWidth="1"/>
    <col min="9995" max="9995" width="18.7109375" style="558" bestFit="1" customWidth="1"/>
    <col min="9996" max="9996" width="18.28515625" style="558" bestFit="1" customWidth="1"/>
    <col min="9997" max="9997" width="17.42578125" style="558" bestFit="1" customWidth="1"/>
    <col min="9998" max="9998" width="15.28515625" style="558" bestFit="1" customWidth="1"/>
    <col min="9999" max="10000" width="18.140625" style="558" customWidth="1"/>
    <col min="10001" max="10001" width="25.28515625" style="558" bestFit="1" customWidth="1"/>
    <col min="10002" max="10002" width="7.28515625" style="558" bestFit="1" customWidth="1"/>
    <col min="10003" max="10240" width="11.42578125" style="558"/>
    <col min="10241" max="10241" width="4.140625" style="558" customWidth="1"/>
    <col min="10242" max="10242" width="10.42578125" style="558" customWidth="1"/>
    <col min="10243" max="10243" width="10.5703125" style="558" bestFit="1" customWidth="1"/>
    <col min="10244" max="10244" width="8.28515625" style="558" bestFit="1" customWidth="1"/>
    <col min="10245" max="10245" width="50" style="558" bestFit="1" customWidth="1"/>
    <col min="10246" max="10246" width="7.7109375" style="558" bestFit="1" customWidth="1"/>
    <col min="10247" max="10247" width="22.42578125" style="558" bestFit="1" customWidth="1"/>
    <col min="10248" max="10248" width="25" style="558" bestFit="1" customWidth="1"/>
    <col min="10249" max="10249" width="13.5703125" style="558" bestFit="1" customWidth="1"/>
    <col min="10250" max="10250" width="16.140625" style="558" bestFit="1" customWidth="1"/>
    <col min="10251" max="10251" width="18.7109375" style="558" bestFit="1" customWidth="1"/>
    <col min="10252" max="10252" width="18.28515625" style="558" bestFit="1" customWidth="1"/>
    <col min="10253" max="10253" width="17.42578125" style="558" bestFit="1" customWidth="1"/>
    <col min="10254" max="10254" width="15.28515625" style="558" bestFit="1" customWidth="1"/>
    <col min="10255" max="10256" width="18.140625" style="558" customWidth="1"/>
    <col min="10257" max="10257" width="25.28515625" style="558" bestFit="1" customWidth="1"/>
    <col min="10258" max="10258" width="7.28515625" style="558" bestFit="1" customWidth="1"/>
    <col min="10259" max="10496" width="11.42578125" style="558"/>
    <col min="10497" max="10497" width="4.140625" style="558" customWidth="1"/>
    <col min="10498" max="10498" width="10.42578125" style="558" customWidth="1"/>
    <col min="10499" max="10499" width="10.5703125" style="558" bestFit="1" customWidth="1"/>
    <col min="10500" max="10500" width="8.28515625" style="558" bestFit="1" customWidth="1"/>
    <col min="10501" max="10501" width="50" style="558" bestFit="1" customWidth="1"/>
    <col min="10502" max="10502" width="7.7109375" style="558" bestFit="1" customWidth="1"/>
    <col min="10503" max="10503" width="22.42578125" style="558" bestFit="1" customWidth="1"/>
    <col min="10504" max="10504" width="25" style="558" bestFit="1" customWidth="1"/>
    <col min="10505" max="10505" width="13.5703125" style="558" bestFit="1" customWidth="1"/>
    <col min="10506" max="10506" width="16.140625" style="558" bestFit="1" customWidth="1"/>
    <col min="10507" max="10507" width="18.7109375" style="558" bestFit="1" customWidth="1"/>
    <col min="10508" max="10508" width="18.28515625" style="558" bestFit="1" customWidth="1"/>
    <col min="10509" max="10509" width="17.42578125" style="558" bestFit="1" customWidth="1"/>
    <col min="10510" max="10510" width="15.28515625" style="558" bestFit="1" customWidth="1"/>
    <col min="10511" max="10512" width="18.140625" style="558" customWidth="1"/>
    <col min="10513" max="10513" width="25.28515625" style="558" bestFit="1" customWidth="1"/>
    <col min="10514" max="10514" width="7.28515625" style="558" bestFit="1" customWidth="1"/>
    <col min="10515" max="10752" width="11.42578125" style="558"/>
    <col min="10753" max="10753" width="4.140625" style="558" customWidth="1"/>
    <col min="10754" max="10754" width="10.42578125" style="558" customWidth="1"/>
    <col min="10755" max="10755" width="10.5703125" style="558" bestFit="1" customWidth="1"/>
    <col min="10756" max="10756" width="8.28515625" style="558" bestFit="1" customWidth="1"/>
    <col min="10757" max="10757" width="50" style="558" bestFit="1" customWidth="1"/>
    <col min="10758" max="10758" width="7.7109375" style="558" bestFit="1" customWidth="1"/>
    <col min="10759" max="10759" width="22.42578125" style="558" bestFit="1" customWidth="1"/>
    <col min="10760" max="10760" width="25" style="558" bestFit="1" customWidth="1"/>
    <col min="10761" max="10761" width="13.5703125" style="558" bestFit="1" customWidth="1"/>
    <col min="10762" max="10762" width="16.140625" style="558" bestFit="1" customWidth="1"/>
    <col min="10763" max="10763" width="18.7109375" style="558" bestFit="1" customWidth="1"/>
    <col min="10764" max="10764" width="18.28515625" style="558" bestFit="1" customWidth="1"/>
    <col min="10765" max="10765" width="17.42578125" style="558" bestFit="1" customWidth="1"/>
    <col min="10766" max="10766" width="15.28515625" style="558" bestFit="1" customWidth="1"/>
    <col min="10767" max="10768" width="18.140625" style="558" customWidth="1"/>
    <col min="10769" max="10769" width="25.28515625" style="558" bestFit="1" customWidth="1"/>
    <col min="10770" max="10770" width="7.28515625" style="558" bestFit="1" customWidth="1"/>
    <col min="10771" max="11008" width="11.42578125" style="558"/>
    <col min="11009" max="11009" width="4.140625" style="558" customWidth="1"/>
    <col min="11010" max="11010" width="10.42578125" style="558" customWidth="1"/>
    <col min="11011" max="11011" width="10.5703125" style="558" bestFit="1" customWidth="1"/>
    <col min="11012" max="11012" width="8.28515625" style="558" bestFit="1" customWidth="1"/>
    <col min="11013" max="11013" width="50" style="558" bestFit="1" customWidth="1"/>
    <col min="11014" max="11014" width="7.7109375" style="558" bestFit="1" customWidth="1"/>
    <col min="11015" max="11015" width="22.42578125" style="558" bestFit="1" customWidth="1"/>
    <col min="11016" max="11016" width="25" style="558" bestFit="1" customWidth="1"/>
    <col min="11017" max="11017" width="13.5703125" style="558" bestFit="1" customWidth="1"/>
    <col min="11018" max="11018" width="16.140625" style="558" bestFit="1" customWidth="1"/>
    <col min="11019" max="11019" width="18.7109375" style="558" bestFit="1" customWidth="1"/>
    <col min="11020" max="11020" width="18.28515625" style="558" bestFit="1" customWidth="1"/>
    <col min="11021" max="11021" width="17.42578125" style="558" bestFit="1" customWidth="1"/>
    <col min="11022" max="11022" width="15.28515625" style="558" bestFit="1" customWidth="1"/>
    <col min="11023" max="11024" width="18.140625" style="558" customWidth="1"/>
    <col min="11025" max="11025" width="25.28515625" style="558" bestFit="1" customWidth="1"/>
    <col min="11026" max="11026" width="7.28515625" style="558" bestFit="1" customWidth="1"/>
    <col min="11027" max="11264" width="11.42578125" style="558"/>
    <col min="11265" max="11265" width="4.140625" style="558" customWidth="1"/>
    <col min="11266" max="11266" width="10.42578125" style="558" customWidth="1"/>
    <col min="11267" max="11267" width="10.5703125" style="558" bestFit="1" customWidth="1"/>
    <col min="11268" max="11268" width="8.28515625" style="558" bestFit="1" customWidth="1"/>
    <col min="11269" max="11269" width="50" style="558" bestFit="1" customWidth="1"/>
    <col min="11270" max="11270" width="7.7109375" style="558" bestFit="1" customWidth="1"/>
    <col min="11271" max="11271" width="22.42578125" style="558" bestFit="1" customWidth="1"/>
    <col min="11272" max="11272" width="25" style="558" bestFit="1" customWidth="1"/>
    <col min="11273" max="11273" width="13.5703125" style="558" bestFit="1" customWidth="1"/>
    <col min="11274" max="11274" width="16.140625" style="558" bestFit="1" customWidth="1"/>
    <col min="11275" max="11275" width="18.7109375" style="558" bestFit="1" customWidth="1"/>
    <col min="11276" max="11276" width="18.28515625" style="558" bestFit="1" customWidth="1"/>
    <col min="11277" max="11277" width="17.42578125" style="558" bestFit="1" customWidth="1"/>
    <col min="11278" max="11278" width="15.28515625" style="558" bestFit="1" customWidth="1"/>
    <col min="11279" max="11280" width="18.140625" style="558" customWidth="1"/>
    <col min="11281" max="11281" width="25.28515625" style="558" bestFit="1" customWidth="1"/>
    <col min="11282" max="11282" width="7.28515625" style="558" bestFit="1" customWidth="1"/>
    <col min="11283" max="11520" width="11.42578125" style="558"/>
    <col min="11521" max="11521" width="4.140625" style="558" customWidth="1"/>
    <col min="11522" max="11522" width="10.42578125" style="558" customWidth="1"/>
    <col min="11523" max="11523" width="10.5703125" style="558" bestFit="1" customWidth="1"/>
    <col min="11524" max="11524" width="8.28515625" style="558" bestFit="1" customWidth="1"/>
    <col min="11525" max="11525" width="50" style="558" bestFit="1" customWidth="1"/>
    <col min="11526" max="11526" width="7.7109375" style="558" bestFit="1" customWidth="1"/>
    <col min="11527" max="11527" width="22.42578125" style="558" bestFit="1" customWidth="1"/>
    <col min="11528" max="11528" width="25" style="558" bestFit="1" customWidth="1"/>
    <col min="11529" max="11529" width="13.5703125" style="558" bestFit="1" customWidth="1"/>
    <col min="11530" max="11530" width="16.140625" style="558" bestFit="1" customWidth="1"/>
    <col min="11531" max="11531" width="18.7109375" style="558" bestFit="1" customWidth="1"/>
    <col min="11532" max="11532" width="18.28515625" style="558" bestFit="1" customWidth="1"/>
    <col min="11533" max="11533" width="17.42578125" style="558" bestFit="1" customWidth="1"/>
    <col min="11534" max="11534" width="15.28515625" style="558" bestFit="1" customWidth="1"/>
    <col min="11535" max="11536" width="18.140625" style="558" customWidth="1"/>
    <col min="11537" max="11537" width="25.28515625" style="558" bestFit="1" customWidth="1"/>
    <col min="11538" max="11538" width="7.28515625" style="558" bestFit="1" customWidth="1"/>
    <col min="11539" max="11776" width="11.42578125" style="558"/>
    <col min="11777" max="11777" width="4.140625" style="558" customWidth="1"/>
    <col min="11778" max="11778" width="10.42578125" style="558" customWidth="1"/>
    <col min="11779" max="11779" width="10.5703125" style="558" bestFit="1" customWidth="1"/>
    <col min="11780" max="11780" width="8.28515625" style="558" bestFit="1" customWidth="1"/>
    <col min="11781" max="11781" width="50" style="558" bestFit="1" customWidth="1"/>
    <col min="11782" max="11782" width="7.7109375" style="558" bestFit="1" customWidth="1"/>
    <col min="11783" max="11783" width="22.42578125" style="558" bestFit="1" customWidth="1"/>
    <col min="11784" max="11784" width="25" style="558" bestFit="1" customWidth="1"/>
    <col min="11785" max="11785" width="13.5703125" style="558" bestFit="1" customWidth="1"/>
    <col min="11786" max="11786" width="16.140625" style="558" bestFit="1" customWidth="1"/>
    <col min="11787" max="11787" width="18.7109375" style="558" bestFit="1" customWidth="1"/>
    <col min="11788" max="11788" width="18.28515625" style="558" bestFit="1" customWidth="1"/>
    <col min="11789" max="11789" width="17.42578125" style="558" bestFit="1" customWidth="1"/>
    <col min="11790" max="11790" width="15.28515625" style="558" bestFit="1" customWidth="1"/>
    <col min="11791" max="11792" width="18.140625" style="558" customWidth="1"/>
    <col min="11793" max="11793" width="25.28515625" style="558" bestFit="1" customWidth="1"/>
    <col min="11794" max="11794" width="7.28515625" style="558" bestFit="1" customWidth="1"/>
    <col min="11795" max="12032" width="11.42578125" style="558"/>
    <col min="12033" max="12033" width="4.140625" style="558" customWidth="1"/>
    <col min="12034" max="12034" width="10.42578125" style="558" customWidth="1"/>
    <col min="12035" max="12035" width="10.5703125" style="558" bestFit="1" customWidth="1"/>
    <col min="12036" max="12036" width="8.28515625" style="558" bestFit="1" customWidth="1"/>
    <col min="12037" max="12037" width="50" style="558" bestFit="1" customWidth="1"/>
    <col min="12038" max="12038" width="7.7109375" style="558" bestFit="1" customWidth="1"/>
    <col min="12039" max="12039" width="22.42578125" style="558" bestFit="1" customWidth="1"/>
    <col min="12040" max="12040" width="25" style="558" bestFit="1" customWidth="1"/>
    <col min="12041" max="12041" width="13.5703125" style="558" bestFit="1" customWidth="1"/>
    <col min="12042" max="12042" width="16.140625" style="558" bestFit="1" customWidth="1"/>
    <col min="12043" max="12043" width="18.7109375" style="558" bestFit="1" customWidth="1"/>
    <col min="12044" max="12044" width="18.28515625" style="558" bestFit="1" customWidth="1"/>
    <col min="12045" max="12045" width="17.42578125" style="558" bestFit="1" customWidth="1"/>
    <col min="12046" max="12046" width="15.28515625" style="558" bestFit="1" customWidth="1"/>
    <col min="12047" max="12048" width="18.140625" style="558" customWidth="1"/>
    <col min="12049" max="12049" width="25.28515625" style="558" bestFit="1" customWidth="1"/>
    <col min="12050" max="12050" width="7.28515625" style="558" bestFit="1" customWidth="1"/>
    <col min="12051" max="12288" width="11.42578125" style="558"/>
    <col min="12289" max="12289" width="4.140625" style="558" customWidth="1"/>
    <col min="12290" max="12290" width="10.42578125" style="558" customWidth="1"/>
    <col min="12291" max="12291" width="10.5703125" style="558" bestFit="1" customWidth="1"/>
    <col min="12292" max="12292" width="8.28515625" style="558" bestFit="1" customWidth="1"/>
    <col min="12293" max="12293" width="50" style="558" bestFit="1" customWidth="1"/>
    <col min="12294" max="12294" width="7.7109375" style="558" bestFit="1" customWidth="1"/>
    <col min="12295" max="12295" width="22.42578125" style="558" bestFit="1" customWidth="1"/>
    <col min="12296" max="12296" width="25" style="558" bestFit="1" customWidth="1"/>
    <col min="12297" max="12297" width="13.5703125" style="558" bestFit="1" customWidth="1"/>
    <col min="12298" max="12298" width="16.140625" style="558" bestFit="1" customWidth="1"/>
    <col min="12299" max="12299" width="18.7109375" style="558" bestFit="1" customWidth="1"/>
    <col min="12300" max="12300" width="18.28515625" style="558" bestFit="1" customWidth="1"/>
    <col min="12301" max="12301" width="17.42578125" style="558" bestFit="1" customWidth="1"/>
    <col min="12302" max="12302" width="15.28515625" style="558" bestFit="1" customWidth="1"/>
    <col min="12303" max="12304" width="18.140625" style="558" customWidth="1"/>
    <col min="12305" max="12305" width="25.28515625" style="558" bestFit="1" customWidth="1"/>
    <col min="12306" max="12306" width="7.28515625" style="558" bestFit="1" customWidth="1"/>
    <col min="12307" max="12544" width="11.42578125" style="558"/>
    <col min="12545" max="12545" width="4.140625" style="558" customWidth="1"/>
    <col min="12546" max="12546" width="10.42578125" style="558" customWidth="1"/>
    <col min="12547" max="12547" width="10.5703125" style="558" bestFit="1" customWidth="1"/>
    <col min="12548" max="12548" width="8.28515625" style="558" bestFit="1" customWidth="1"/>
    <col min="12549" max="12549" width="50" style="558" bestFit="1" customWidth="1"/>
    <col min="12550" max="12550" width="7.7109375" style="558" bestFit="1" customWidth="1"/>
    <col min="12551" max="12551" width="22.42578125" style="558" bestFit="1" customWidth="1"/>
    <col min="12552" max="12552" width="25" style="558" bestFit="1" customWidth="1"/>
    <col min="12553" max="12553" width="13.5703125" style="558" bestFit="1" customWidth="1"/>
    <col min="12554" max="12554" width="16.140625" style="558" bestFit="1" customWidth="1"/>
    <col min="12555" max="12555" width="18.7109375" style="558" bestFit="1" customWidth="1"/>
    <col min="12556" max="12556" width="18.28515625" style="558" bestFit="1" customWidth="1"/>
    <col min="12557" max="12557" width="17.42578125" style="558" bestFit="1" customWidth="1"/>
    <col min="12558" max="12558" width="15.28515625" style="558" bestFit="1" customWidth="1"/>
    <col min="12559" max="12560" width="18.140625" style="558" customWidth="1"/>
    <col min="12561" max="12561" width="25.28515625" style="558" bestFit="1" customWidth="1"/>
    <col min="12562" max="12562" width="7.28515625" style="558" bestFit="1" customWidth="1"/>
    <col min="12563" max="12800" width="11.42578125" style="558"/>
    <col min="12801" max="12801" width="4.140625" style="558" customWidth="1"/>
    <col min="12802" max="12802" width="10.42578125" style="558" customWidth="1"/>
    <col min="12803" max="12803" width="10.5703125" style="558" bestFit="1" customWidth="1"/>
    <col min="12804" max="12804" width="8.28515625" style="558" bestFit="1" customWidth="1"/>
    <col min="12805" max="12805" width="50" style="558" bestFit="1" customWidth="1"/>
    <col min="12806" max="12806" width="7.7109375" style="558" bestFit="1" customWidth="1"/>
    <col min="12807" max="12807" width="22.42578125" style="558" bestFit="1" customWidth="1"/>
    <col min="12808" max="12808" width="25" style="558" bestFit="1" customWidth="1"/>
    <col min="12809" max="12809" width="13.5703125" style="558" bestFit="1" customWidth="1"/>
    <col min="12810" max="12810" width="16.140625" style="558" bestFit="1" customWidth="1"/>
    <col min="12811" max="12811" width="18.7109375" style="558" bestFit="1" customWidth="1"/>
    <col min="12812" max="12812" width="18.28515625" style="558" bestFit="1" customWidth="1"/>
    <col min="12813" max="12813" width="17.42578125" style="558" bestFit="1" customWidth="1"/>
    <col min="12814" max="12814" width="15.28515625" style="558" bestFit="1" customWidth="1"/>
    <col min="12815" max="12816" width="18.140625" style="558" customWidth="1"/>
    <col min="12817" max="12817" width="25.28515625" style="558" bestFit="1" customWidth="1"/>
    <col min="12818" max="12818" width="7.28515625" style="558" bestFit="1" customWidth="1"/>
    <col min="12819" max="13056" width="11.42578125" style="558"/>
    <col min="13057" max="13057" width="4.140625" style="558" customWidth="1"/>
    <col min="13058" max="13058" width="10.42578125" style="558" customWidth="1"/>
    <col min="13059" max="13059" width="10.5703125" style="558" bestFit="1" customWidth="1"/>
    <col min="13060" max="13060" width="8.28515625" style="558" bestFit="1" customWidth="1"/>
    <col min="13061" max="13061" width="50" style="558" bestFit="1" customWidth="1"/>
    <col min="13062" max="13062" width="7.7109375" style="558" bestFit="1" customWidth="1"/>
    <col min="13063" max="13063" width="22.42578125" style="558" bestFit="1" customWidth="1"/>
    <col min="13064" max="13064" width="25" style="558" bestFit="1" customWidth="1"/>
    <col min="13065" max="13065" width="13.5703125" style="558" bestFit="1" customWidth="1"/>
    <col min="13066" max="13066" width="16.140625" style="558" bestFit="1" customWidth="1"/>
    <col min="13067" max="13067" width="18.7109375" style="558" bestFit="1" customWidth="1"/>
    <col min="13068" max="13068" width="18.28515625" style="558" bestFit="1" customWidth="1"/>
    <col min="13069" max="13069" width="17.42578125" style="558" bestFit="1" customWidth="1"/>
    <col min="13070" max="13070" width="15.28515625" style="558" bestFit="1" customWidth="1"/>
    <col min="13071" max="13072" width="18.140625" style="558" customWidth="1"/>
    <col min="13073" max="13073" width="25.28515625" style="558" bestFit="1" customWidth="1"/>
    <col min="13074" max="13074" width="7.28515625" style="558" bestFit="1" customWidth="1"/>
    <col min="13075" max="13312" width="11.42578125" style="558"/>
    <col min="13313" max="13313" width="4.140625" style="558" customWidth="1"/>
    <col min="13314" max="13314" width="10.42578125" style="558" customWidth="1"/>
    <col min="13315" max="13315" width="10.5703125" style="558" bestFit="1" customWidth="1"/>
    <col min="13316" max="13316" width="8.28515625" style="558" bestFit="1" customWidth="1"/>
    <col min="13317" max="13317" width="50" style="558" bestFit="1" customWidth="1"/>
    <col min="13318" max="13318" width="7.7109375" style="558" bestFit="1" customWidth="1"/>
    <col min="13319" max="13319" width="22.42578125" style="558" bestFit="1" customWidth="1"/>
    <col min="13320" max="13320" width="25" style="558" bestFit="1" customWidth="1"/>
    <col min="13321" max="13321" width="13.5703125" style="558" bestFit="1" customWidth="1"/>
    <col min="13322" max="13322" width="16.140625" style="558" bestFit="1" customWidth="1"/>
    <col min="13323" max="13323" width="18.7109375" style="558" bestFit="1" customWidth="1"/>
    <col min="13324" max="13324" width="18.28515625" style="558" bestFit="1" customWidth="1"/>
    <col min="13325" max="13325" width="17.42578125" style="558" bestFit="1" customWidth="1"/>
    <col min="13326" max="13326" width="15.28515625" style="558" bestFit="1" customWidth="1"/>
    <col min="13327" max="13328" width="18.140625" style="558" customWidth="1"/>
    <col min="13329" max="13329" width="25.28515625" style="558" bestFit="1" customWidth="1"/>
    <col min="13330" max="13330" width="7.28515625" style="558" bestFit="1" customWidth="1"/>
    <col min="13331" max="13568" width="11.42578125" style="558"/>
    <col min="13569" max="13569" width="4.140625" style="558" customWidth="1"/>
    <col min="13570" max="13570" width="10.42578125" style="558" customWidth="1"/>
    <col min="13571" max="13571" width="10.5703125" style="558" bestFit="1" customWidth="1"/>
    <col min="13572" max="13572" width="8.28515625" style="558" bestFit="1" customWidth="1"/>
    <col min="13573" max="13573" width="50" style="558" bestFit="1" customWidth="1"/>
    <col min="13574" max="13574" width="7.7109375" style="558" bestFit="1" customWidth="1"/>
    <col min="13575" max="13575" width="22.42578125" style="558" bestFit="1" customWidth="1"/>
    <col min="13576" max="13576" width="25" style="558" bestFit="1" customWidth="1"/>
    <col min="13577" max="13577" width="13.5703125" style="558" bestFit="1" customWidth="1"/>
    <col min="13578" max="13578" width="16.140625" style="558" bestFit="1" customWidth="1"/>
    <col min="13579" max="13579" width="18.7109375" style="558" bestFit="1" customWidth="1"/>
    <col min="13580" max="13580" width="18.28515625" style="558" bestFit="1" customWidth="1"/>
    <col min="13581" max="13581" width="17.42578125" style="558" bestFit="1" customWidth="1"/>
    <col min="13582" max="13582" width="15.28515625" style="558" bestFit="1" customWidth="1"/>
    <col min="13583" max="13584" width="18.140625" style="558" customWidth="1"/>
    <col min="13585" max="13585" width="25.28515625" style="558" bestFit="1" customWidth="1"/>
    <col min="13586" max="13586" width="7.28515625" style="558" bestFit="1" customWidth="1"/>
    <col min="13587" max="13824" width="11.42578125" style="558"/>
    <col min="13825" max="13825" width="4.140625" style="558" customWidth="1"/>
    <col min="13826" max="13826" width="10.42578125" style="558" customWidth="1"/>
    <col min="13827" max="13827" width="10.5703125" style="558" bestFit="1" customWidth="1"/>
    <col min="13828" max="13828" width="8.28515625" style="558" bestFit="1" customWidth="1"/>
    <col min="13829" max="13829" width="50" style="558" bestFit="1" customWidth="1"/>
    <col min="13830" max="13830" width="7.7109375" style="558" bestFit="1" customWidth="1"/>
    <col min="13831" max="13831" width="22.42578125" style="558" bestFit="1" customWidth="1"/>
    <col min="13832" max="13832" width="25" style="558" bestFit="1" customWidth="1"/>
    <col min="13833" max="13833" width="13.5703125" style="558" bestFit="1" customWidth="1"/>
    <col min="13834" max="13834" width="16.140625" style="558" bestFit="1" customWidth="1"/>
    <col min="13835" max="13835" width="18.7109375" style="558" bestFit="1" customWidth="1"/>
    <col min="13836" max="13836" width="18.28515625" style="558" bestFit="1" customWidth="1"/>
    <col min="13837" max="13837" width="17.42578125" style="558" bestFit="1" customWidth="1"/>
    <col min="13838" max="13838" width="15.28515625" style="558" bestFit="1" customWidth="1"/>
    <col min="13839" max="13840" width="18.140625" style="558" customWidth="1"/>
    <col min="13841" max="13841" width="25.28515625" style="558" bestFit="1" customWidth="1"/>
    <col min="13842" max="13842" width="7.28515625" style="558" bestFit="1" customWidth="1"/>
    <col min="13843" max="14080" width="11.42578125" style="558"/>
    <col min="14081" max="14081" width="4.140625" style="558" customWidth="1"/>
    <col min="14082" max="14082" width="10.42578125" style="558" customWidth="1"/>
    <col min="14083" max="14083" width="10.5703125" style="558" bestFit="1" customWidth="1"/>
    <col min="14084" max="14084" width="8.28515625" style="558" bestFit="1" customWidth="1"/>
    <col min="14085" max="14085" width="50" style="558" bestFit="1" customWidth="1"/>
    <col min="14086" max="14086" width="7.7109375" style="558" bestFit="1" customWidth="1"/>
    <col min="14087" max="14087" width="22.42578125" style="558" bestFit="1" customWidth="1"/>
    <col min="14088" max="14088" width="25" style="558" bestFit="1" customWidth="1"/>
    <col min="14089" max="14089" width="13.5703125" style="558" bestFit="1" customWidth="1"/>
    <col min="14090" max="14090" width="16.140625" style="558" bestFit="1" customWidth="1"/>
    <col min="14091" max="14091" width="18.7109375" style="558" bestFit="1" customWidth="1"/>
    <col min="14092" max="14092" width="18.28515625" style="558" bestFit="1" customWidth="1"/>
    <col min="14093" max="14093" width="17.42578125" style="558" bestFit="1" customWidth="1"/>
    <col min="14094" max="14094" width="15.28515625" style="558" bestFit="1" customWidth="1"/>
    <col min="14095" max="14096" width="18.140625" style="558" customWidth="1"/>
    <col min="14097" max="14097" width="25.28515625" style="558" bestFit="1" customWidth="1"/>
    <col min="14098" max="14098" width="7.28515625" style="558" bestFit="1" customWidth="1"/>
    <col min="14099" max="14336" width="11.42578125" style="558"/>
    <col min="14337" max="14337" width="4.140625" style="558" customWidth="1"/>
    <col min="14338" max="14338" width="10.42578125" style="558" customWidth="1"/>
    <col min="14339" max="14339" width="10.5703125" style="558" bestFit="1" customWidth="1"/>
    <col min="14340" max="14340" width="8.28515625" style="558" bestFit="1" customWidth="1"/>
    <col min="14341" max="14341" width="50" style="558" bestFit="1" customWidth="1"/>
    <col min="14342" max="14342" width="7.7109375" style="558" bestFit="1" customWidth="1"/>
    <col min="14343" max="14343" width="22.42578125" style="558" bestFit="1" customWidth="1"/>
    <col min="14344" max="14344" width="25" style="558" bestFit="1" customWidth="1"/>
    <col min="14345" max="14345" width="13.5703125" style="558" bestFit="1" customWidth="1"/>
    <col min="14346" max="14346" width="16.140625" style="558" bestFit="1" customWidth="1"/>
    <col min="14347" max="14347" width="18.7109375" style="558" bestFit="1" customWidth="1"/>
    <col min="14348" max="14348" width="18.28515625" style="558" bestFit="1" customWidth="1"/>
    <col min="14349" max="14349" width="17.42578125" style="558" bestFit="1" customWidth="1"/>
    <col min="14350" max="14350" width="15.28515625" style="558" bestFit="1" customWidth="1"/>
    <col min="14351" max="14352" width="18.140625" style="558" customWidth="1"/>
    <col min="14353" max="14353" width="25.28515625" style="558" bestFit="1" customWidth="1"/>
    <col min="14354" max="14354" width="7.28515625" style="558" bestFit="1" customWidth="1"/>
    <col min="14355" max="14592" width="11.42578125" style="558"/>
    <col min="14593" max="14593" width="4.140625" style="558" customWidth="1"/>
    <col min="14594" max="14594" width="10.42578125" style="558" customWidth="1"/>
    <col min="14595" max="14595" width="10.5703125" style="558" bestFit="1" customWidth="1"/>
    <col min="14596" max="14596" width="8.28515625" style="558" bestFit="1" customWidth="1"/>
    <col min="14597" max="14597" width="50" style="558" bestFit="1" customWidth="1"/>
    <col min="14598" max="14598" width="7.7109375" style="558" bestFit="1" customWidth="1"/>
    <col min="14599" max="14599" width="22.42578125" style="558" bestFit="1" customWidth="1"/>
    <col min="14600" max="14600" width="25" style="558" bestFit="1" customWidth="1"/>
    <col min="14601" max="14601" width="13.5703125" style="558" bestFit="1" customWidth="1"/>
    <col min="14602" max="14602" width="16.140625" style="558" bestFit="1" customWidth="1"/>
    <col min="14603" max="14603" width="18.7109375" style="558" bestFit="1" customWidth="1"/>
    <col min="14604" max="14604" width="18.28515625" style="558" bestFit="1" customWidth="1"/>
    <col min="14605" max="14605" width="17.42578125" style="558" bestFit="1" customWidth="1"/>
    <col min="14606" max="14606" width="15.28515625" style="558" bestFit="1" customWidth="1"/>
    <col min="14607" max="14608" width="18.140625" style="558" customWidth="1"/>
    <col min="14609" max="14609" width="25.28515625" style="558" bestFit="1" customWidth="1"/>
    <col min="14610" max="14610" width="7.28515625" style="558" bestFit="1" customWidth="1"/>
    <col min="14611" max="14848" width="11.42578125" style="558"/>
    <col min="14849" max="14849" width="4.140625" style="558" customWidth="1"/>
    <col min="14850" max="14850" width="10.42578125" style="558" customWidth="1"/>
    <col min="14851" max="14851" width="10.5703125" style="558" bestFit="1" customWidth="1"/>
    <col min="14852" max="14852" width="8.28515625" style="558" bestFit="1" customWidth="1"/>
    <col min="14853" max="14853" width="50" style="558" bestFit="1" customWidth="1"/>
    <col min="14854" max="14854" width="7.7109375" style="558" bestFit="1" customWidth="1"/>
    <col min="14855" max="14855" width="22.42578125" style="558" bestFit="1" customWidth="1"/>
    <col min="14856" max="14856" width="25" style="558" bestFit="1" customWidth="1"/>
    <col min="14857" max="14857" width="13.5703125" style="558" bestFit="1" customWidth="1"/>
    <col min="14858" max="14858" width="16.140625" style="558" bestFit="1" customWidth="1"/>
    <col min="14859" max="14859" width="18.7109375" style="558" bestFit="1" customWidth="1"/>
    <col min="14860" max="14860" width="18.28515625" style="558" bestFit="1" customWidth="1"/>
    <col min="14861" max="14861" width="17.42578125" style="558" bestFit="1" customWidth="1"/>
    <col min="14862" max="14862" width="15.28515625" style="558" bestFit="1" customWidth="1"/>
    <col min="14863" max="14864" width="18.140625" style="558" customWidth="1"/>
    <col min="14865" max="14865" width="25.28515625" style="558" bestFit="1" customWidth="1"/>
    <col min="14866" max="14866" width="7.28515625" style="558" bestFit="1" customWidth="1"/>
    <col min="14867" max="15104" width="11.42578125" style="558"/>
    <col min="15105" max="15105" width="4.140625" style="558" customWidth="1"/>
    <col min="15106" max="15106" width="10.42578125" style="558" customWidth="1"/>
    <col min="15107" max="15107" width="10.5703125" style="558" bestFit="1" customWidth="1"/>
    <col min="15108" max="15108" width="8.28515625" style="558" bestFit="1" customWidth="1"/>
    <col min="15109" max="15109" width="50" style="558" bestFit="1" customWidth="1"/>
    <col min="15110" max="15110" width="7.7109375" style="558" bestFit="1" customWidth="1"/>
    <col min="15111" max="15111" width="22.42578125" style="558" bestFit="1" customWidth="1"/>
    <col min="15112" max="15112" width="25" style="558" bestFit="1" customWidth="1"/>
    <col min="15113" max="15113" width="13.5703125" style="558" bestFit="1" customWidth="1"/>
    <col min="15114" max="15114" width="16.140625" style="558" bestFit="1" customWidth="1"/>
    <col min="15115" max="15115" width="18.7109375" style="558" bestFit="1" customWidth="1"/>
    <col min="15116" max="15116" width="18.28515625" style="558" bestFit="1" customWidth="1"/>
    <col min="15117" max="15117" width="17.42578125" style="558" bestFit="1" customWidth="1"/>
    <col min="15118" max="15118" width="15.28515625" style="558" bestFit="1" customWidth="1"/>
    <col min="15119" max="15120" width="18.140625" style="558" customWidth="1"/>
    <col min="15121" max="15121" width="25.28515625" style="558" bestFit="1" customWidth="1"/>
    <col min="15122" max="15122" width="7.28515625" style="558" bestFit="1" customWidth="1"/>
    <col min="15123" max="15360" width="11.42578125" style="558"/>
    <col min="15361" max="15361" width="4.140625" style="558" customWidth="1"/>
    <col min="15362" max="15362" width="10.42578125" style="558" customWidth="1"/>
    <col min="15363" max="15363" width="10.5703125" style="558" bestFit="1" customWidth="1"/>
    <col min="15364" max="15364" width="8.28515625" style="558" bestFit="1" customWidth="1"/>
    <col min="15365" max="15365" width="50" style="558" bestFit="1" customWidth="1"/>
    <col min="15366" max="15366" width="7.7109375" style="558" bestFit="1" customWidth="1"/>
    <col min="15367" max="15367" width="22.42578125" style="558" bestFit="1" customWidth="1"/>
    <col min="15368" max="15368" width="25" style="558" bestFit="1" customWidth="1"/>
    <col min="15369" max="15369" width="13.5703125" style="558" bestFit="1" customWidth="1"/>
    <col min="15370" max="15370" width="16.140625" style="558" bestFit="1" customWidth="1"/>
    <col min="15371" max="15371" width="18.7109375" style="558" bestFit="1" customWidth="1"/>
    <col min="15372" max="15372" width="18.28515625" style="558" bestFit="1" customWidth="1"/>
    <col min="15373" max="15373" width="17.42578125" style="558" bestFit="1" customWidth="1"/>
    <col min="15374" max="15374" width="15.28515625" style="558" bestFit="1" customWidth="1"/>
    <col min="15375" max="15376" width="18.140625" style="558" customWidth="1"/>
    <col min="15377" max="15377" width="25.28515625" style="558" bestFit="1" customWidth="1"/>
    <col min="15378" max="15378" width="7.28515625" style="558" bestFit="1" customWidth="1"/>
    <col min="15379" max="15616" width="11.42578125" style="558"/>
    <col min="15617" max="15617" width="4.140625" style="558" customWidth="1"/>
    <col min="15618" max="15618" width="10.42578125" style="558" customWidth="1"/>
    <col min="15619" max="15619" width="10.5703125" style="558" bestFit="1" customWidth="1"/>
    <col min="15620" max="15620" width="8.28515625" style="558" bestFit="1" customWidth="1"/>
    <col min="15621" max="15621" width="50" style="558" bestFit="1" customWidth="1"/>
    <col min="15622" max="15622" width="7.7109375" style="558" bestFit="1" customWidth="1"/>
    <col min="15623" max="15623" width="22.42578125" style="558" bestFit="1" customWidth="1"/>
    <col min="15624" max="15624" width="25" style="558" bestFit="1" customWidth="1"/>
    <col min="15625" max="15625" width="13.5703125" style="558" bestFit="1" customWidth="1"/>
    <col min="15626" max="15626" width="16.140625" style="558" bestFit="1" customWidth="1"/>
    <col min="15627" max="15627" width="18.7109375" style="558" bestFit="1" customWidth="1"/>
    <col min="15628" max="15628" width="18.28515625" style="558" bestFit="1" customWidth="1"/>
    <col min="15629" max="15629" width="17.42578125" style="558" bestFit="1" customWidth="1"/>
    <col min="15630" max="15630" width="15.28515625" style="558" bestFit="1" customWidth="1"/>
    <col min="15631" max="15632" width="18.140625" style="558" customWidth="1"/>
    <col min="15633" max="15633" width="25.28515625" style="558" bestFit="1" customWidth="1"/>
    <col min="15634" max="15634" width="7.28515625" style="558" bestFit="1" customWidth="1"/>
    <col min="15635" max="15872" width="11.42578125" style="558"/>
    <col min="15873" max="15873" width="4.140625" style="558" customWidth="1"/>
    <col min="15874" max="15874" width="10.42578125" style="558" customWidth="1"/>
    <col min="15875" max="15875" width="10.5703125" style="558" bestFit="1" customWidth="1"/>
    <col min="15876" max="15876" width="8.28515625" style="558" bestFit="1" customWidth="1"/>
    <col min="15877" max="15877" width="50" style="558" bestFit="1" customWidth="1"/>
    <col min="15878" max="15878" width="7.7109375" style="558" bestFit="1" customWidth="1"/>
    <col min="15879" max="15879" width="22.42578125" style="558" bestFit="1" customWidth="1"/>
    <col min="15880" max="15880" width="25" style="558" bestFit="1" customWidth="1"/>
    <col min="15881" max="15881" width="13.5703125" style="558" bestFit="1" customWidth="1"/>
    <col min="15882" max="15882" width="16.140625" style="558" bestFit="1" customWidth="1"/>
    <col min="15883" max="15883" width="18.7109375" style="558" bestFit="1" customWidth="1"/>
    <col min="15884" max="15884" width="18.28515625" style="558" bestFit="1" customWidth="1"/>
    <col min="15885" max="15885" width="17.42578125" style="558" bestFit="1" customWidth="1"/>
    <col min="15886" max="15886" width="15.28515625" style="558" bestFit="1" customWidth="1"/>
    <col min="15887" max="15888" width="18.140625" style="558" customWidth="1"/>
    <col min="15889" max="15889" width="25.28515625" style="558" bestFit="1" customWidth="1"/>
    <col min="15890" max="15890" width="7.28515625" style="558" bestFit="1" customWidth="1"/>
    <col min="15891" max="16128" width="11.42578125" style="558"/>
    <col min="16129" max="16129" width="4.140625" style="558" customWidth="1"/>
    <col min="16130" max="16130" width="10.42578125" style="558" customWidth="1"/>
    <col min="16131" max="16131" width="10.5703125" style="558" bestFit="1" customWidth="1"/>
    <col min="16132" max="16132" width="8.28515625" style="558" bestFit="1" customWidth="1"/>
    <col min="16133" max="16133" width="50" style="558" bestFit="1" customWidth="1"/>
    <col min="16134" max="16134" width="7.7109375" style="558" bestFit="1" customWidth="1"/>
    <col min="16135" max="16135" width="22.42578125" style="558" bestFit="1" customWidth="1"/>
    <col min="16136" max="16136" width="25" style="558" bestFit="1" customWidth="1"/>
    <col min="16137" max="16137" width="13.5703125" style="558" bestFit="1" customWidth="1"/>
    <col min="16138" max="16138" width="16.140625" style="558" bestFit="1" customWidth="1"/>
    <col min="16139" max="16139" width="18.7109375" style="558" bestFit="1" customWidth="1"/>
    <col min="16140" max="16140" width="18.28515625" style="558" bestFit="1" customWidth="1"/>
    <col min="16141" max="16141" width="17.42578125" style="558" bestFit="1" customWidth="1"/>
    <col min="16142" max="16142" width="15.28515625" style="558" bestFit="1" customWidth="1"/>
    <col min="16143" max="16144" width="18.140625" style="558" customWidth="1"/>
    <col min="16145" max="16145" width="25.28515625" style="558" bestFit="1" customWidth="1"/>
    <col min="16146" max="16146" width="7.28515625" style="558" bestFit="1" customWidth="1"/>
    <col min="16147" max="16384" width="11.42578125" style="558"/>
  </cols>
  <sheetData>
    <row r="1" spans="1:19">
      <c r="A1" s="1845" t="s">
        <v>2730</v>
      </c>
      <c r="B1" s="1845"/>
      <c r="C1" s="1845"/>
      <c r="D1" s="1845"/>
      <c r="E1" s="1845"/>
      <c r="F1" s="1845"/>
      <c r="G1" s="1845"/>
      <c r="H1" s="1845"/>
      <c r="I1" s="1845"/>
      <c r="J1" s="1845"/>
      <c r="K1" s="1845"/>
      <c r="L1" s="1845"/>
      <c r="M1" s="1845"/>
      <c r="N1" s="1845"/>
      <c r="O1" s="1845"/>
      <c r="P1" s="1845"/>
      <c r="Q1" s="1845"/>
    </row>
    <row r="2" spans="1:19">
      <c r="A2" s="1845"/>
      <c r="B2" s="1845"/>
      <c r="C2" s="1845"/>
      <c r="D2" s="1845"/>
      <c r="E2" s="1845"/>
      <c r="F2" s="1845"/>
      <c r="G2" s="1845"/>
      <c r="H2" s="1845"/>
      <c r="I2" s="1845"/>
      <c r="J2" s="1845"/>
      <c r="K2" s="1845"/>
      <c r="L2" s="1845"/>
      <c r="M2" s="1845"/>
      <c r="N2" s="1845"/>
      <c r="O2" s="1845"/>
      <c r="P2" s="1845"/>
      <c r="Q2" s="1845"/>
    </row>
    <row r="3" spans="1:19">
      <c r="A3" s="1845"/>
      <c r="B3" s="1845"/>
      <c r="C3" s="1845"/>
      <c r="D3" s="1845"/>
      <c r="E3" s="1845"/>
      <c r="F3" s="1845"/>
      <c r="G3" s="1845"/>
      <c r="H3" s="1845"/>
      <c r="I3" s="1845"/>
      <c r="J3" s="1845"/>
      <c r="K3" s="1845"/>
      <c r="L3" s="1845"/>
      <c r="M3" s="1845"/>
      <c r="N3" s="1845"/>
      <c r="O3" s="1845"/>
      <c r="P3" s="1845"/>
      <c r="Q3" s="1845"/>
    </row>
    <row r="4" spans="1:19" s="811" customFormat="1">
      <c r="E4" s="812"/>
      <c r="Q4" s="815"/>
      <c r="R4" s="815"/>
      <c r="S4" s="815"/>
    </row>
    <row r="5" spans="1:19" s="811" customFormat="1">
      <c r="A5" s="1836" t="s">
        <v>2731</v>
      </c>
      <c r="B5" s="1836"/>
      <c r="C5" s="1836"/>
      <c r="D5" s="1836"/>
      <c r="E5" s="1836"/>
      <c r="F5" s="1836"/>
      <c r="G5" s="1836"/>
      <c r="H5" s="876"/>
      <c r="Q5" s="815"/>
      <c r="R5" s="815"/>
      <c r="S5" s="815"/>
    </row>
    <row r="6" spans="1:19" s="811" customFormat="1">
      <c r="A6" s="877" t="s">
        <v>4244</v>
      </c>
      <c r="B6" s="877"/>
      <c r="C6" s="877"/>
      <c r="D6" s="878"/>
      <c r="E6" s="812"/>
      <c r="F6" s="879"/>
      <c r="G6" s="815"/>
      <c r="Q6" s="815"/>
      <c r="R6" s="815"/>
      <c r="S6" s="815"/>
    </row>
    <row r="7" spans="1:19" s="811" customFormat="1">
      <c r="A7" s="880"/>
      <c r="B7" s="880"/>
      <c r="C7" s="880"/>
      <c r="D7" s="880"/>
      <c r="E7" s="881"/>
      <c r="F7" s="882"/>
      <c r="G7" s="882"/>
      <c r="H7" s="882"/>
      <c r="I7" s="882"/>
      <c r="J7" s="882"/>
      <c r="K7" s="852"/>
      <c r="L7" s="852"/>
      <c r="M7" s="852"/>
      <c r="N7" s="852"/>
      <c r="O7" s="852"/>
      <c r="P7" s="852"/>
      <c r="Q7" s="852"/>
      <c r="R7" s="815"/>
      <c r="S7" s="815"/>
    </row>
    <row r="8" spans="1:19" s="811" customFormat="1">
      <c r="A8" s="883"/>
      <c r="B8" s="1851" t="s">
        <v>2732</v>
      </c>
      <c r="C8" s="1852"/>
      <c r="D8" s="880"/>
      <c r="E8" s="881"/>
      <c r="F8" s="882"/>
      <c r="G8" s="882"/>
      <c r="H8" s="882"/>
      <c r="I8" s="882"/>
      <c r="J8" s="882"/>
      <c r="K8" s="852"/>
      <c r="L8" s="852"/>
      <c r="M8" s="852"/>
      <c r="N8" s="852"/>
      <c r="O8" s="852"/>
      <c r="P8" s="852"/>
      <c r="Q8" s="852"/>
      <c r="R8" s="815"/>
      <c r="S8" s="815"/>
    </row>
    <row r="9" spans="1:19" s="811" customFormat="1" ht="48">
      <c r="A9" s="884" t="s">
        <v>2612</v>
      </c>
      <c r="B9" s="884" t="s">
        <v>2733</v>
      </c>
      <c r="C9" s="884" t="s">
        <v>2734</v>
      </c>
      <c r="D9" s="884" t="s">
        <v>2674</v>
      </c>
      <c r="E9" s="884" t="s">
        <v>2675</v>
      </c>
      <c r="F9" s="884" t="s">
        <v>2676</v>
      </c>
      <c r="G9" s="884" t="s">
        <v>2726</v>
      </c>
      <c r="H9" s="884" t="s">
        <v>2678</v>
      </c>
      <c r="I9" s="884" t="s">
        <v>2735</v>
      </c>
      <c r="J9" s="884" t="s">
        <v>2736</v>
      </c>
      <c r="K9" s="884" t="s">
        <v>2737</v>
      </c>
      <c r="L9" s="884" t="s">
        <v>2738</v>
      </c>
      <c r="M9" s="884" t="s">
        <v>2739</v>
      </c>
      <c r="N9" s="885" t="s">
        <v>2740</v>
      </c>
      <c r="O9" s="885" t="s">
        <v>2741</v>
      </c>
      <c r="P9" s="885" t="s">
        <v>2742</v>
      </c>
      <c r="Q9" s="885" t="s">
        <v>2683</v>
      </c>
      <c r="R9" s="815"/>
      <c r="S9" s="815"/>
    </row>
    <row r="10" spans="1:19" s="831" customFormat="1" ht="72">
      <c r="A10" s="824">
        <v>1</v>
      </c>
      <c r="B10" s="886">
        <v>900</v>
      </c>
      <c r="C10" s="824"/>
      <c r="D10" s="886">
        <v>2016</v>
      </c>
      <c r="E10" s="825" t="s">
        <v>2743</v>
      </c>
      <c r="F10" s="824" t="s">
        <v>2629</v>
      </c>
      <c r="G10" s="826" t="s">
        <v>2633</v>
      </c>
      <c r="H10" s="887" t="s">
        <v>2744</v>
      </c>
      <c r="I10" s="888">
        <v>0</v>
      </c>
      <c r="J10" s="889">
        <v>133739223.79000001</v>
      </c>
      <c r="K10" s="890">
        <f>83308623.76+17469625.86+14643590.9</f>
        <v>115421840.52000001</v>
      </c>
      <c r="L10" s="898">
        <f t="shared" ref="L10:L34" si="0">+J10-K10</f>
        <v>18317383.269999996</v>
      </c>
      <c r="M10" s="889">
        <f>+L10+I101</f>
        <v>18317383.269999996</v>
      </c>
      <c r="N10" s="891">
        <f t="shared" ref="N10:N20" si="1">+K10/J10</f>
        <v>0.86303656660395822</v>
      </c>
      <c r="O10" s="824" t="s">
        <v>3769</v>
      </c>
      <c r="P10" s="824" t="s">
        <v>3770</v>
      </c>
      <c r="Q10" s="892" t="s">
        <v>3771</v>
      </c>
      <c r="R10" s="893"/>
      <c r="S10" s="893"/>
    </row>
    <row r="11" spans="1:19" s="831" customFormat="1" ht="48">
      <c r="A11" s="823">
        <v>2</v>
      </c>
      <c r="B11" s="894">
        <v>900</v>
      </c>
      <c r="C11" s="832"/>
      <c r="D11" s="894">
        <v>2016</v>
      </c>
      <c r="E11" s="832" t="s">
        <v>4280</v>
      </c>
      <c r="F11" s="823" t="s">
        <v>2629</v>
      </c>
      <c r="G11" s="859" t="s">
        <v>2664</v>
      </c>
      <c r="H11" s="895" t="s">
        <v>2745</v>
      </c>
      <c r="I11" s="896">
        <v>0</v>
      </c>
      <c r="J11" s="897">
        <v>11900000</v>
      </c>
      <c r="K11" s="890">
        <v>0</v>
      </c>
      <c r="L11" s="898">
        <f t="shared" si="0"/>
        <v>11900000</v>
      </c>
      <c r="M11" s="897">
        <f t="shared" ref="M11:M23" si="2">+I11+L11</f>
        <v>11900000</v>
      </c>
      <c r="N11" s="891">
        <f t="shared" si="1"/>
        <v>0</v>
      </c>
      <c r="O11" s="824" t="s">
        <v>2746</v>
      </c>
      <c r="P11" s="824" t="s">
        <v>2747</v>
      </c>
      <c r="Q11" s="892"/>
    </row>
    <row r="12" spans="1:19" s="831" customFormat="1" ht="36">
      <c r="A12" s="824">
        <v>3</v>
      </c>
      <c r="B12" s="823">
        <v>902</v>
      </c>
      <c r="C12" s="823"/>
      <c r="D12" s="823">
        <v>2015</v>
      </c>
      <c r="E12" s="832" t="s">
        <v>2684</v>
      </c>
      <c r="F12" s="823">
        <v>610</v>
      </c>
      <c r="G12" s="859" t="s">
        <v>2633</v>
      </c>
      <c r="H12" s="837" t="s">
        <v>3760</v>
      </c>
      <c r="I12" s="828">
        <v>0</v>
      </c>
      <c r="J12" s="828">
        <v>700000000</v>
      </c>
      <c r="K12" s="837">
        <v>0</v>
      </c>
      <c r="L12" s="898">
        <f t="shared" si="0"/>
        <v>700000000</v>
      </c>
      <c r="M12" s="897">
        <f t="shared" si="2"/>
        <v>700000000</v>
      </c>
      <c r="N12" s="891">
        <f t="shared" si="1"/>
        <v>0</v>
      </c>
      <c r="Q12" s="892" t="s">
        <v>4281</v>
      </c>
    </row>
    <row r="13" spans="1:19" s="831" customFormat="1" ht="36">
      <c r="A13" s="823">
        <v>4</v>
      </c>
      <c r="B13" s="823">
        <v>906</v>
      </c>
      <c r="C13" s="823"/>
      <c r="D13" s="823">
        <v>2015</v>
      </c>
      <c r="E13" s="832" t="s">
        <v>2688</v>
      </c>
      <c r="F13" s="823">
        <v>63</v>
      </c>
      <c r="G13" s="859" t="s">
        <v>2664</v>
      </c>
      <c r="H13" s="837" t="s">
        <v>3772</v>
      </c>
      <c r="I13" s="828">
        <v>7847104.3400000036</v>
      </c>
      <c r="J13" s="828">
        <v>37152895.659999996</v>
      </c>
      <c r="K13" s="890">
        <v>30758030.601999998</v>
      </c>
      <c r="L13" s="898">
        <f t="shared" si="0"/>
        <v>6394865.0579999983</v>
      </c>
      <c r="M13" s="897">
        <f t="shared" si="2"/>
        <v>14241969.398000002</v>
      </c>
      <c r="N13" s="891">
        <f t="shared" si="1"/>
        <v>0.82787707540963174</v>
      </c>
      <c r="O13" s="824" t="s">
        <v>3773</v>
      </c>
      <c r="P13" s="824" t="s">
        <v>4282</v>
      </c>
      <c r="Q13" s="892"/>
    </row>
    <row r="14" spans="1:19" s="831" customFormat="1" ht="48">
      <c r="A14" s="824">
        <v>5</v>
      </c>
      <c r="B14" s="823">
        <v>908</v>
      </c>
      <c r="C14" s="823"/>
      <c r="D14" s="823">
        <v>2015</v>
      </c>
      <c r="E14" s="832" t="s">
        <v>2691</v>
      </c>
      <c r="F14" s="823">
        <v>152</v>
      </c>
      <c r="G14" s="859" t="s">
        <v>2664</v>
      </c>
      <c r="H14" s="837" t="s">
        <v>3772</v>
      </c>
      <c r="I14" s="828">
        <v>11214762.200000003</v>
      </c>
      <c r="J14" s="828">
        <v>78785237.799999997</v>
      </c>
      <c r="K14" s="898">
        <v>50647917.769999996</v>
      </c>
      <c r="L14" s="898">
        <f t="shared" si="0"/>
        <v>28137320.030000001</v>
      </c>
      <c r="M14" s="897">
        <f t="shared" si="2"/>
        <v>39352082.230000004</v>
      </c>
      <c r="N14" s="891">
        <f t="shared" si="1"/>
        <v>0.64286050514402326</v>
      </c>
      <c r="O14" s="824" t="s">
        <v>3773</v>
      </c>
      <c r="P14" s="824" t="s">
        <v>4283</v>
      </c>
      <c r="Q14" s="892"/>
    </row>
    <row r="15" spans="1:19" s="831" customFormat="1" ht="60">
      <c r="A15" s="823">
        <v>6</v>
      </c>
      <c r="B15" s="886" t="s">
        <v>2748</v>
      </c>
      <c r="C15" s="825"/>
      <c r="D15" s="886">
        <v>2014</v>
      </c>
      <c r="E15" s="825" t="s">
        <v>2749</v>
      </c>
      <c r="F15" s="824">
        <v>530</v>
      </c>
      <c r="G15" s="826" t="s">
        <v>2633</v>
      </c>
      <c r="H15" s="895" t="s">
        <v>2750</v>
      </c>
      <c r="I15" s="890">
        <v>0</v>
      </c>
      <c r="J15" s="899">
        <f>(735000*580)+14551793.4</f>
        <v>440851793.39999998</v>
      </c>
      <c r="K15" s="890">
        <v>390784780.49999994</v>
      </c>
      <c r="L15" s="890">
        <f t="shared" si="0"/>
        <v>50067012.900000036</v>
      </c>
      <c r="M15" s="890">
        <f t="shared" si="2"/>
        <v>50067012.900000036</v>
      </c>
      <c r="N15" s="891">
        <f t="shared" si="1"/>
        <v>0.88643119150346172</v>
      </c>
      <c r="O15" s="824" t="s">
        <v>2751</v>
      </c>
      <c r="P15" s="824" t="s">
        <v>4284</v>
      </c>
      <c r="Q15" s="892" t="s">
        <v>2752</v>
      </c>
    </row>
    <row r="16" spans="1:19" s="831" customFormat="1" ht="24">
      <c r="A16" s="824">
        <v>7</v>
      </c>
      <c r="B16" s="824">
        <v>910</v>
      </c>
      <c r="C16" s="823"/>
      <c r="D16" s="823">
        <v>2017</v>
      </c>
      <c r="E16" s="825" t="s">
        <v>2692</v>
      </c>
      <c r="F16" s="824" t="s">
        <v>2647</v>
      </c>
      <c r="G16" s="826" t="s">
        <v>2664</v>
      </c>
      <c r="H16" s="837" t="s">
        <v>4285</v>
      </c>
      <c r="I16" s="827">
        <v>0</v>
      </c>
      <c r="J16" s="828">
        <v>102078259.48</v>
      </c>
      <c r="K16" s="890">
        <v>6551713.9199999999</v>
      </c>
      <c r="L16" s="890">
        <f t="shared" si="0"/>
        <v>95526545.560000002</v>
      </c>
      <c r="M16" s="890">
        <f t="shared" si="2"/>
        <v>95526545.560000002</v>
      </c>
      <c r="N16" s="891">
        <f t="shared" si="1"/>
        <v>6.418324482975403E-2</v>
      </c>
      <c r="O16" s="824" t="s">
        <v>4286</v>
      </c>
      <c r="P16" s="824" t="s">
        <v>4287</v>
      </c>
      <c r="Q16" s="892"/>
    </row>
    <row r="17" spans="1:17" s="831" customFormat="1" ht="36">
      <c r="A17" s="823">
        <v>8</v>
      </c>
      <c r="B17" s="824">
        <v>916</v>
      </c>
      <c r="C17" s="824"/>
      <c r="D17" s="824">
        <v>2016</v>
      </c>
      <c r="E17" s="825" t="s">
        <v>2636</v>
      </c>
      <c r="F17" s="824">
        <v>3800</v>
      </c>
      <c r="G17" s="826" t="s">
        <v>2633</v>
      </c>
      <c r="H17" s="861" t="s">
        <v>4288</v>
      </c>
      <c r="I17" s="827">
        <v>0</v>
      </c>
      <c r="J17" s="900">
        <v>799950737.00999999</v>
      </c>
      <c r="K17" s="837">
        <v>0</v>
      </c>
      <c r="L17" s="890">
        <f t="shared" si="0"/>
        <v>799950737.00999999</v>
      </c>
      <c r="M17" s="890">
        <f t="shared" si="2"/>
        <v>799950737.00999999</v>
      </c>
      <c r="N17" s="891">
        <f t="shared" si="1"/>
        <v>0</v>
      </c>
      <c r="Q17" s="892" t="s">
        <v>4281</v>
      </c>
    </row>
    <row r="18" spans="1:17" s="831" customFormat="1" ht="36">
      <c r="A18" s="824">
        <v>9</v>
      </c>
      <c r="B18" s="824">
        <v>919</v>
      </c>
      <c r="C18" s="824"/>
      <c r="D18" s="824">
        <v>2015</v>
      </c>
      <c r="E18" s="825" t="s">
        <v>2694</v>
      </c>
      <c r="F18" s="824">
        <v>200</v>
      </c>
      <c r="G18" s="826" t="s">
        <v>2664</v>
      </c>
      <c r="H18" s="826" t="s">
        <v>4289</v>
      </c>
      <c r="I18" s="827">
        <v>0</v>
      </c>
      <c r="J18" s="828">
        <v>54952231</v>
      </c>
      <c r="K18" s="828">
        <v>19678507.979999997</v>
      </c>
      <c r="L18" s="890">
        <f t="shared" si="0"/>
        <v>35273723.020000003</v>
      </c>
      <c r="M18" s="890">
        <f t="shared" si="2"/>
        <v>35273723.020000003</v>
      </c>
      <c r="N18" s="891">
        <f t="shared" si="1"/>
        <v>0.35810207560089774</v>
      </c>
      <c r="O18" s="824" t="s">
        <v>4290</v>
      </c>
      <c r="P18" s="824" t="s">
        <v>4291</v>
      </c>
      <c r="Q18" s="892"/>
    </row>
    <row r="19" spans="1:17" s="831" customFormat="1" ht="24">
      <c r="A19" s="823">
        <v>10</v>
      </c>
      <c r="B19" s="823">
        <v>929</v>
      </c>
      <c r="C19" s="823"/>
      <c r="D19" s="823">
        <v>2013</v>
      </c>
      <c r="E19" s="832" t="s">
        <v>2695</v>
      </c>
      <c r="F19" s="823">
        <v>585</v>
      </c>
      <c r="G19" s="859" t="s">
        <v>2633</v>
      </c>
      <c r="H19" s="837" t="s">
        <v>2696</v>
      </c>
      <c r="I19" s="828">
        <v>0</v>
      </c>
      <c r="J19" s="828">
        <v>350951846.08999997</v>
      </c>
      <c r="K19" s="890">
        <v>236707070.13999999</v>
      </c>
      <c r="L19" s="890">
        <f t="shared" si="0"/>
        <v>114244775.94999999</v>
      </c>
      <c r="M19" s="890">
        <f t="shared" si="2"/>
        <v>114244775.94999999</v>
      </c>
      <c r="N19" s="891">
        <f t="shared" si="1"/>
        <v>0.67447164839616647</v>
      </c>
      <c r="O19" s="824" t="s">
        <v>3774</v>
      </c>
      <c r="P19" s="824" t="s">
        <v>4292</v>
      </c>
      <c r="Q19" s="892"/>
    </row>
    <row r="20" spans="1:17" s="831" customFormat="1" ht="24">
      <c r="A20" s="824">
        <v>11</v>
      </c>
      <c r="B20" s="823">
        <v>930</v>
      </c>
      <c r="C20" s="823"/>
      <c r="D20" s="823">
        <v>2015</v>
      </c>
      <c r="E20" s="832" t="s">
        <v>2698</v>
      </c>
      <c r="F20" s="823">
        <v>10870</v>
      </c>
      <c r="G20" s="859" t="s">
        <v>2633</v>
      </c>
      <c r="H20" s="837" t="s">
        <v>3762</v>
      </c>
      <c r="I20" s="828">
        <v>0</v>
      </c>
      <c r="J20" s="828">
        <f>352128.74*600</f>
        <v>211277244</v>
      </c>
      <c r="K20" s="828">
        <f>153651*600</f>
        <v>92190600</v>
      </c>
      <c r="L20" s="890">
        <f t="shared" si="0"/>
        <v>119086644</v>
      </c>
      <c r="M20" s="890">
        <f t="shared" si="2"/>
        <v>119086644</v>
      </c>
      <c r="N20" s="891">
        <f t="shared" si="1"/>
        <v>0.43634893306351535</v>
      </c>
      <c r="O20" s="824" t="s">
        <v>4293</v>
      </c>
      <c r="P20" s="824" t="s">
        <v>4294</v>
      </c>
      <c r="Q20" s="892"/>
    </row>
    <row r="21" spans="1:17" s="831" customFormat="1" ht="24">
      <c r="A21" s="823">
        <v>12</v>
      </c>
      <c r="B21" s="823">
        <v>931</v>
      </c>
      <c r="C21" s="823"/>
      <c r="D21" s="823">
        <v>2016</v>
      </c>
      <c r="E21" s="832" t="s">
        <v>2699</v>
      </c>
      <c r="F21" s="823">
        <v>230</v>
      </c>
      <c r="G21" s="859" t="s">
        <v>2633</v>
      </c>
      <c r="H21" s="837" t="s">
        <v>3775</v>
      </c>
      <c r="I21" s="828">
        <v>0</v>
      </c>
      <c r="J21" s="828">
        <v>59414400</v>
      </c>
      <c r="K21" s="828">
        <v>32768320</v>
      </c>
      <c r="L21" s="890">
        <f t="shared" si="0"/>
        <v>26646080</v>
      </c>
      <c r="M21" s="890">
        <f t="shared" si="2"/>
        <v>26646080</v>
      </c>
      <c r="N21" s="891">
        <f>+K21/J21</f>
        <v>0.55152151666935967</v>
      </c>
      <c r="O21" s="824" t="s">
        <v>3776</v>
      </c>
      <c r="P21" s="824" t="s">
        <v>4295</v>
      </c>
      <c r="Q21" s="892"/>
    </row>
    <row r="22" spans="1:17" s="831" customFormat="1" ht="48">
      <c r="A22" s="824">
        <v>13</v>
      </c>
      <c r="B22" s="823">
        <v>933</v>
      </c>
      <c r="C22" s="823"/>
      <c r="D22" s="823">
        <v>2017</v>
      </c>
      <c r="E22" s="832" t="s">
        <v>2700</v>
      </c>
      <c r="F22" s="823" t="s">
        <v>2629</v>
      </c>
      <c r="G22" s="859" t="s">
        <v>2664</v>
      </c>
      <c r="H22" s="837" t="s">
        <v>3763</v>
      </c>
      <c r="I22" s="828">
        <v>41126860</v>
      </c>
      <c r="J22" s="828">
        <v>18873140</v>
      </c>
      <c r="K22" s="828">
        <v>0</v>
      </c>
      <c r="L22" s="890">
        <f t="shared" si="0"/>
        <v>18873140</v>
      </c>
      <c r="M22" s="890">
        <f t="shared" si="2"/>
        <v>60000000</v>
      </c>
      <c r="N22" s="891">
        <f>+K22/J22</f>
        <v>0</v>
      </c>
      <c r="O22" s="824" t="s">
        <v>4296</v>
      </c>
      <c r="P22" s="824" t="s">
        <v>2747</v>
      </c>
      <c r="Q22" s="892"/>
    </row>
    <row r="23" spans="1:17" s="863" customFormat="1" ht="36">
      <c r="A23" s="823">
        <v>14</v>
      </c>
      <c r="B23" s="823">
        <v>941</v>
      </c>
      <c r="C23" s="823"/>
      <c r="D23" s="823">
        <v>2015</v>
      </c>
      <c r="E23" s="832" t="s">
        <v>2704</v>
      </c>
      <c r="F23" s="823">
        <v>100</v>
      </c>
      <c r="G23" s="859" t="s">
        <v>2633</v>
      </c>
      <c r="H23" s="837" t="s">
        <v>3775</v>
      </c>
      <c r="I23" s="828">
        <v>0</v>
      </c>
      <c r="J23" s="828">
        <v>73000000</v>
      </c>
      <c r="K23" s="837">
        <v>37957500</v>
      </c>
      <c r="L23" s="890">
        <f t="shared" si="0"/>
        <v>35042500</v>
      </c>
      <c r="M23" s="890">
        <f t="shared" si="2"/>
        <v>35042500</v>
      </c>
      <c r="N23" s="891">
        <f t="shared" ref="N23:N34" si="3">+K23/J23</f>
        <v>0.51996575342465756</v>
      </c>
      <c r="O23" s="824" t="s">
        <v>3777</v>
      </c>
      <c r="P23" s="824" t="s">
        <v>4297</v>
      </c>
      <c r="Q23" s="892"/>
    </row>
    <row r="24" spans="1:17" s="831" customFormat="1" ht="36">
      <c r="A24" s="824">
        <v>15</v>
      </c>
      <c r="B24" s="823">
        <v>949</v>
      </c>
      <c r="C24" s="823" t="s">
        <v>2753</v>
      </c>
      <c r="D24" s="823">
        <v>2014</v>
      </c>
      <c r="E24" s="825" t="s">
        <v>2754</v>
      </c>
      <c r="F24" s="823">
        <v>130</v>
      </c>
      <c r="G24" s="859" t="s">
        <v>2664</v>
      </c>
      <c r="H24" s="837" t="s">
        <v>2755</v>
      </c>
      <c r="I24" s="828">
        <v>0</v>
      </c>
      <c r="J24" s="828">
        <v>148150000</v>
      </c>
      <c r="K24" s="837">
        <v>142149999.5</v>
      </c>
      <c r="L24" s="827">
        <f t="shared" si="0"/>
        <v>6000000.5</v>
      </c>
      <c r="M24" s="827">
        <f>+L24+I24</f>
        <v>6000000.5</v>
      </c>
      <c r="N24" s="891">
        <f t="shared" si="3"/>
        <v>0.95950050286871413</v>
      </c>
      <c r="O24" s="824" t="s">
        <v>2756</v>
      </c>
      <c r="P24" s="824" t="s">
        <v>4298</v>
      </c>
      <c r="Q24" s="892"/>
    </row>
    <row r="25" spans="1:17" s="831" customFormat="1" ht="24">
      <c r="A25" s="823">
        <v>16</v>
      </c>
      <c r="B25" s="823">
        <v>960</v>
      </c>
      <c r="C25" s="823"/>
      <c r="D25" s="823">
        <v>2016</v>
      </c>
      <c r="E25" s="832" t="s">
        <v>2713</v>
      </c>
      <c r="F25" s="823">
        <v>212</v>
      </c>
      <c r="G25" s="859" t="s">
        <v>2633</v>
      </c>
      <c r="H25" s="837" t="s">
        <v>2685</v>
      </c>
      <c r="I25" s="831">
        <v>0</v>
      </c>
      <c r="J25" s="828">
        <v>357445760</v>
      </c>
      <c r="K25" s="837">
        <v>0</v>
      </c>
      <c r="L25" s="827">
        <f t="shared" si="0"/>
        <v>357445760</v>
      </c>
      <c r="M25" s="827">
        <f>+L25+J25</f>
        <v>714891520</v>
      </c>
      <c r="N25" s="891">
        <f t="shared" si="3"/>
        <v>0</v>
      </c>
      <c r="Q25" s="892"/>
    </row>
    <row r="26" spans="1:17" s="831" customFormat="1" ht="36">
      <c r="A26" s="824">
        <v>17</v>
      </c>
      <c r="B26" s="823">
        <v>961</v>
      </c>
      <c r="C26" s="823"/>
      <c r="D26" s="823">
        <v>2016</v>
      </c>
      <c r="E26" s="832" t="s">
        <v>2714</v>
      </c>
      <c r="F26" s="823">
        <v>577</v>
      </c>
      <c r="G26" s="859" t="s">
        <v>2633</v>
      </c>
      <c r="H26" s="837" t="s">
        <v>2715</v>
      </c>
      <c r="I26" s="828">
        <v>0</v>
      </c>
      <c r="J26" s="828">
        <v>247529047.41999999</v>
      </c>
      <c r="K26" s="837">
        <v>208596857.01000002</v>
      </c>
      <c r="L26" s="827">
        <f t="shared" si="0"/>
        <v>38932190.409999967</v>
      </c>
      <c r="M26" s="827">
        <f>+L26+I26</f>
        <v>38932190.409999967</v>
      </c>
      <c r="N26" s="891">
        <f t="shared" si="3"/>
        <v>0.84271667985720899</v>
      </c>
      <c r="O26" s="824" t="s">
        <v>3778</v>
      </c>
      <c r="P26" s="824" t="s">
        <v>4299</v>
      </c>
      <c r="Q26" s="892"/>
    </row>
    <row r="27" spans="1:17" s="831" customFormat="1" ht="24">
      <c r="A27" s="823">
        <v>18</v>
      </c>
      <c r="B27" s="823">
        <v>969</v>
      </c>
      <c r="C27" s="823"/>
      <c r="D27" s="823">
        <v>2017</v>
      </c>
      <c r="E27" s="832" t="s">
        <v>2717</v>
      </c>
      <c r="F27" s="823">
        <v>2910</v>
      </c>
      <c r="G27" s="859" t="s">
        <v>2633</v>
      </c>
      <c r="H27" s="837" t="s">
        <v>3764</v>
      </c>
      <c r="I27" s="828">
        <v>0</v>
      </c>
      <c r="J27" s="828">
        <v>620581408.29999995</v>
      </c>
      <c r="K27" s="837">
        <v>109716281.66</v>
      </c>
      <c r="L27" s="827">
        <f t="shared" si="0"/>
        <v>510865126.63999999</v>
      </c>
      <c r="M27" s="827">
        <f>+L27+I27</f>
        <v>510865126.63999999</v>
      </c>
      <c r="N27" s="891">
        <f t="shared" si="3"/>
        <v>0.17679595326671665</v>
      </c>
      <c r="O27" s="824" t="s">
        <v>4300</v>
      </c>
      <c r="P27" s="824" t="s">
        <v>4301</v>
      </c>
      <c r="Q27" s="892"/>
    </row>
    <row r="28" spans="1:17" s="831" customFormat="1" ht="36">
      <c r="A28" s="824">
        <v>19</v>
      </c>
      <c r="B28" s="823">
        <v>973</v>
      </c>
      <c r="C28" s="823"/>
      <c r="D28" s="823"/>
      <c r="E28" s="832" t="s">
        <v>3765</v>
      </c>
      <c r="F28" s="823">
        <v>242</v>
      </c>
      <c r="G28" s="859" t="s">
        <v>2664</v>
      </c>
      <c r="H28" s="837" t="s">
        <v>3766</v>
      </c>
      <c r="I28" s="828">
        <v>0</v>
      </c>
      <c r="J28" s="828">
        <v>12493350</v>
      </c>
      <c r="K28" s="837">
        <v>11493350</v>
      </c>
      <c r="L28" s="827">
        <f t="shared" si="0"/>
        <v>1000000</v>
      </c>
      <c r="M28" s="827">
        <f>+L28+I28</f>
        <v>1000000</v>
      </c>
      <c r="N28" s="891">
        <f t="shared" si="3"/>
        <v>0.91995741734602809</v>
      </c>
      <c r="O28" s="824" t="s">
        <v>4302</v>
      </c>
      <c r="P28" s="824" t="s">
        <v>4303</v>
      </c>
      <c r="Q28" s="892"/>
    </row>
    <row r="29" spans="1:17" s="831" customFormat="1" ht="36">
      <c r="A29" s="823">
        <v>20</v>
      </c>
      <c r="B29" s="901">
        <v>973</v>
      </c>
      <c r="C29" s="902" t="s">
        <v>2762</v>
      </c>
      <c r="D29" s="902" t="s">
        <v>2763</v>
      </c>
      <c r="E29" s="825" t="s">
        <v>2764</v>
      </c>
      <c r="F29" s="824">
        <v>3000</v>
      </c>
      <c r="G29" s="824" t="s">
        <v>2633</v>
      </c>
      <c r="H29" s="903" t="s">
        <v>2765</v>
      </c>
      <c r="I29" s="890">
        <v>0</v>
      </c>
      <c r="J29" s="890">
        <v>176532500</v>
      </c>
      <c r="K29" s="890">
        <v>130812500</v>
      </c>
      <c r="L29" s="889">
        <f t="shared" si="0"/>
        <v>45720000</v>
      </c>
      <c r="M29" s="889">
        <f t="shared" ref="M29:M34" si="4">+I29+L29</f>
        <v>45720000</v>
      </c>
      <c r="N29" s="891">
        <f t="shared" si="3"/>
        <v>0.74101086202257371</v>
      </c>
      <c r="O29" s="824" t="s">
        <v>2766</v>
      </c>
      <c r="P29" s="824" t="s">
        <v>4304</v>
      </c>
      <c r="Q29" s="892"/>
    </row>
    <row r="30" spans="1:17" s="831" customFormat="1" ht="50.25" customHeight="1">
      <c r="A30" s="824">
        <v>21</v>
      </c>
      <c r="B30" s="901">
        <v>973</v>
      </c>
      <c r="C30" s="904" t="s">
        <v>2762</v>
      </c>
      <c r="D30" s="902" t="s">
        <v>2767</v>
      </c>
      <c r="E30" s="825" t="s">
        <v>2768</v>
      </c>
      <c r="F30" s="824">
        <v>1310</v>
      </c>
      <c r="G30" s="824" t="s">
        <v>2641</v>
      </c>
      <c r="H30" s="903" t="s">
        <v>4305</v>
      </c>
      <c r="I30" s="890">
        <v>0</v>
      </c>
      <c r="J30" s="890">
        <v>1147057737.7</v>
      </c>
      <c r="K30" s="890">
        <v>628119593.18999994</v>
      </c>
      <c r="L30" s="890">
        <f t="shared" si="0"/>
        <v>518938144.51000011</v>
      </c>
      <c r="M30" s="890">
        <f t="shared" si="4"/>
        <v>518938144.51000011</v>
      </c>
      <c r="N30" s="891">
        <f t="shared" si="3"/>
        <v>0.54759195857870369</v>
      </c>
      <c r="O30" s="824" t="s">
        <v>4306</v>
      </c>
      <c r="P30" s="824" t="s">
        <v>4307</v>
      </c>
      <c r="Q30" s="892"/>
    </row>
    <row r="31" spans="1:17" s="831" customFormat="1" ht="38.25" customHeight="1">
      <c r="A31" s="823">
        <v>22</v>
      </c>
      <c r="B31" s="823">
        <v>979</v>
      </c>
      <c r="C31" s="823"/>
      <c r="D31" s="823">
        <v>2016</v>
      </c>
      <c r="E31" s="832" t="s">
        <v>8534</v>
      </c>
      <c r="F31" s="823">
        <v>1140</v>
      </c>
      <c r="G31" s="859" t="s">
        <v>2639</v>
      </c>
      <c r="H31" s="837" t="s">
        <v>2721</v>
      </c>
      <c r="I31" s="828">
        <v>0</v>
      </c>
      <c r="J31" s="837">
        <v>1368777000</v>
      </c>
      <c r="K31" s="837">
        <v>293300505.37</v>
      </c>
      <c r="L31" s="890">
        <f t="shared" si="0"/>
        <v>1075476494.6300001</v>
      </c>
      <c r="M31" s="890">
        <f t="shared" si="4"/>
        <v>1075476494.6300001</v>
      </c>
      <c r="N31" s="891">
        <f t="shared" si="3"/>
        <v>0.2142792473646182</v>
      </c>
      <c r="O31" s="824" t="s">
        <v>4308</v>
      </c>
      <c r="P31" s="824" t="s">
        <v>4309</v>
      </c>
      <c r="Q31" s="892"/>
    </row>
    <row r="32" spans="1:17" s="831" customFormat="1" ht="24">
      <c r="A32" s="824">
        <v>23</v>
      </c>
      <c r="B32" s="824">
        <v>987</v>
      </c>
      <c r="C32" s="824"/>
      <c r="D32" s="824">
        <v>2017</v>
      </c>
      <c r="E32" s="832" t="s">
        <v>2722</v>
      </c>
      <c r="F32" s="824">
        <v>45</v>
      </c>
      <c r="G32" s="826" t="s">
        <v>2664</v>
      </c>
      <c r="H32" s="837" t="s">
        <v>3779</v>
      </c>
      <c r="I32" s="827">
        <v>0</v>
      </c>
      <c r="J32" s="828">
        <v>41063710</v>
      </c>
      <c r="K32" s="837">
        <v>36705000</v>
      </c>
      <c r="L32" s="890">
        <f t="shared" si="0"/>
        <v>4358710</v>
      </c>
      <c r="M32" s="890">
        <f t="shared" si="4"/>
        <v>4358710</v>
      </c>
      <c r="N32" s="891">
        <f t="shared" si="3"/>
        <v>0.89385493906907099</v>
      </c>
      <c r="O32" s="824" t="s">
        <v>3780</v>
      </c>
      <c r="P32" s="824" t="s">
        <v>4310</v>
      </c>
      <c r="Q32" s="892"/>
    </row>
    <row r="33" spans="1:17" s="831" customFormat="1" ht="24">
      <c r="A33" s="823">
        <v>24</v>
      </c>
      <c r="B33" s="823">
        <v>990</v>
      </c>
      <c r="C33" s="823"/>
      <c r="D33" s="823">
        <v>2017</v>
      </c>
      <c r="E33" s="825" t="s">
        <v>2723</v>
      </c>
      <c r="F33" s="823">
        <v>9</v>
      </c>
      <c r="G33" s="859" t="s">
        <v>2664</v>
      </c>
      <c r="H33" s="837" t="s">
        <v>3781</v>
      </c>
      <c r="I33" s="828">
        <v>16582760</v>
      </c>
      <c r="J33" s="828">
        <v>53417240</v>
      </c>
      <c r="K33" s="837">
        <v>9323484</v>
      </c>
      <c r="L33" s="890">
        <f t="shared" si="0"/>
        <v>44093756</v>
      </c>
      <c r="M33" s="890">
        <f t="shared" si="4"/>
        <v>60676516</v>
      </c>
      <c r="N33" s="891">
        <f t="shared" si="3"/>
        <v>0.17454072879841789</v>
      </c>
      <c r="O33" s="824" t="s">
        <v>3782</v>
      </c>
      <c r="P33" s="824" t="s">
        <v>4311</v>
      </c>
      <c r="Q33" s="892"/>
    </row>
    <row r="34" spans="1:17" s="831" customFormat="1" ht="37.5" customHeight="1">
      <c r="A34" s="824">
        <v>25</v>
      </c>
      <c r="B34" s="823">
        <v>998</v>
      </c>
      <c r="C34" s="823"/>
      <c r="D34" s="823">
        <v>2014</v>
      </c>
      <c r="E34" s="825" t="s">
        <v>2725</v>
      </c>
      <c r="F34" s="823">
        <v>600</v>
      </c>
      <c r="G34" s="859" t="s">
        <v>2633</v>
      </c>
      <c r="H34" s="837" t="s">
        <v>4312</v>
      </c>
      <c r="I34" s="828">
        <v>0</v>
      </c>
      <c r="J34" s="828">
        <f>+(1158000*600)+35000000</f>
        <v>729800000</v>
      </c>
      <c r="K34" s="837">
        <v>0</v>
      </c>
      <c r="L34" s="890">
        <f t="shared" si="0"/>
        <v>729800000</v>
      </c>
      <c r="M34" s="890">
        <f t="shared" si="4"/>
        <v>729800000</v>
      </c>
      <c r="N34" s="891">
        <f t="shared" si="3"/>
        <v>0</v>
      </c>
      <c r="O34" s="824" t="s">
        <v>4313</v>
      </c>
      <c r="P34" s="824"/>
      <c r="Q34" s="892" t="s">
        <v>4314</v>
      </c>
    </row>
    <row r="35" spans="1:17" s="831" customFormat="1">
      <c r="E35" s="906" t="s">
        <v>2667</v>
      </c>
      <c r="F35" s="907">
        <f>SUM(F10:F34)</f>
        <v>27315</v>
      </c>
      <c r="H35" s="908" t="s">
        <v>2667</v>
      </c>
      <c r="I35" s="909">
        <f>SUM(I10:I34)</f>
        <v>76771486.540000007</v>
      </c>
      <c r="J35" s="909">
        <f>+SUM(J10:J34)</f>
        <v>7975774761.6499996</v>
      </c>
      <c r="K35" s="909">
        <f>SUM(K10:K34)</f>
        <v>2583683852.1619997</v>
      </c>
      <c r="L35" s="909">
        <f>SUM(L10:L34)</f>
        <v>5392090909.4879999</v>
      </c>
      <c r="M35" s="909">
        <f>SUM(M10:M34)</f>
        <v>5826308156.0279999</v>
      </c>
    </row>
    <row r="36" spans="1:17" s="831" customFormat="1">
      <c r="E36" s="910"/>
      <c r="F36" s="911"/>
      <c r="H36" s="873"/>
      <c r="I36" s="912"/>
      <c r="J36" s="912"/>
      <c r="K36" s="912"/>
      <c r="L36" s="912"/>
      <c r="M36" s="912"/>
    </row>
    <row r="37" spans="1:17" s="831" customFormat="1">
      <c r="E37" s="910"/>
      <c r="F37" s="911"/>
      <c r="H37" s="873"/>
      <c r="I37" s="912"/>
      <c r="J37" s="912"/>
      <c r="K37" s="912"/>
      <c r="L37" s="912"/>
      <c r="M37" s="912"/>
    </row>
    <row r="38" spans="1:17" s="831" customFormat="1">
      <c r="E38" s="910"/>
      <c r="F38" s="911"/>
      <c r="H38" s="873"/>
      <c r="I38" s="912"/>
      <c r="J38" s="912"/>
      <c r="K38" s="912"/>
      <c r="L38" s="912"/>
      <c r="M38" s="912"/>
    </row>
    <row r="39" spans="1:17" s="831" customFormat="1">
      <c r="E39" s="910"/>
      <c r="F39" s="911"/>
      <c r="H39" s="873"/>
      <c r="I39" s="912"/>
      <c r="J39" s="912"/>
      <c r="K39" s="912"/>
      <c r="L39" s="912"/>
      <c r="M39" s="912"/>
    </row>
    <row r="40" spans="1:17" s="831" customFormat="1">
      <c r="E40" s="910"/>
      <c r="F40" s="911"/>
      <c r="H40" s="873"/>
      <c r="I40" s="912"/>
      <c r="J40" s="912"/>
      <c r="K40" s="912"/>
      <c r="L40" s="912"/>
      <c r="M40" s="912"/>
    </row>
    <row r="41" spans="1:17" s="831" customFormat="1">
      <c r="E41" s="910"/>
      <c r="F41" s="911"/>
      <c r="H41" s="873"/>
      <c r="I41" s="912"/>
      <c r="J41" s="912"/>
      <c r="K41" s="912"/>
      <c r="L41" s="912"/>
      <c r="M41" s="912"/>
    </row>
    <row r="42" spans="1:17" s="831" customFormat="1">
      <c r="E42" s="910"/>
      <c r="F42" s="911"/>
      <c r="H42" s="873"/>
      <c r="I42" s="912"/>
      <c r="J42" s="912"/>
      <c r="K42" s="912"/>
      <c r="L42" s="912"/>
      <c r="M42" s="912"/>
    </row>
    <row r="43" spans="1:17" s="831" customFormat="1">
      <c r="A43" s="1836" t="s">
        <v>4315</v>
      </c>
      <c r="B43" s="1836"/>
      <c r="C43" s="1836"/>
      <c r="D43" s="1836"/>
      <c r="E43" s="1836"/>
      <c r="F43" s="876"/>
      <c r="H43" s="873"/>
      <c r="I43" s="912"/>
      <c r="J43" s="912"/>
      <c r="K43" s="912"/>
      <c r="L43" s="912"/>
      <c r="M43" s="912"/>
    </row>
    <row r="44" spans="1:17" s="831" customFormat="1">
      <c r="B44" s="1851" t="s">
        <v>2732</v>
      </c>
      <c r="C44" s="1852"/>
      <c r="E44" s="905"/>
    </row>
    <row r="45" spans="1:17" s="831" customFormat="1" ht="48">
      <c r="A45" s="884" t="s">
        <v>2612</v>
      </c>
      <c r="B45" s="884" t="s">
        <v>2672</v>
      </c>
      <c r="C45" s="884" t="s">
        <v>2673</v>
      </c>
      <c r="D45" s="884" t="s">
        <v>2674</v>
      </c>
      <c r="E45" s="884" t="s">
        <v>2675</v>
      </c>
      <c r="F45" s="884" t="s">
        <v>2676</v>
      </c>
      <c r="G45" s="884" t="s">
        <v>2726</v>
      </c>
      <c r="H45" s="884" t="s">
        <v>2678</v>
      </c>
      <c r="I45" s="884" t="s">
        <v>2735</v>
      </c>
      <c r="J45" s="884" t="s">
        <v>2736</v>
      </c>
      <c r="K45" s="884" t="s">
        <v>2737</v>
      </c>
      <c r="L45" s="884" t="s">
        <v>2738</v>
      </c>
      <c r="M45" s="884" t="s">
        <v>2739</v>
      </c>
      <c r="N45" s="885" t="s">
        <v>2740</v>
      </c>
      <c r="O45" s="885" t="s">
        <v>2741</v>
      </c>
      <c r="P45" s="885" t="s">
        <v>2742</v>
      </c>
      <c r="Q45" s="885" t="s">
        <v>2683</v>
      </c>
    </row>
    <row r="46" spans="1:17" s="831" customFormat="1" ht="60">
      <c r="A46" s="824">
        <v>1</v>
      </c>
      <c r="B46" s="824">
        <v>973</v>
      </c>
      <c r="C46" s="904" t="s">
        <v>2784</v>
      </c>
      <c r="D46" s="824">
        <v>2013</v>
      </c>
      <c r="E46" s="825" t="s">
        <v>2785</v>
      </c>
      <c r="F46" s="824">
        <v>715</v>
      </c>
      <c r="G46" s="824" t="s">
        <v>2729</v>
      </c>
      <c r="H46" s="824" t="s">
        <v>2786</v>
      </c>
      <c r="I46" s="913">
        <v>0</v>
      </c>
      <c r="J46" s="914">
        <v>1087700</v>
      </c>
      <c r="K46" s="914">
        <v>895752.07000000018</v>
      </c>
      <c r="L46" s="914">
        <f>+J46-K46</f>
        <v>191947.92999999982</v>
      </c>
      <c r="M46" s="914">
        <f>+L46+I46</f>
        <v>191947.92999999982</v>
      </c>
      <c r="N46" s="915">
        <f>+K46/J46</f>
        <v>0.82352861083019235</v>
      </c>
      <c r="O46" s="824" t="s">
        <v>2787</v>
      </c>
      <c r="P46" s="824" t="s">
        <v>4316</v>
      </c>
      <c r="Q46" s="916" t="s">
        <v>2788</v>
      </c>
    </row>
    <row r="47" spans="1:17" s="919" customFormat="1" ht="72">
      <c r="A47" s="824">
        <v>2</v>
      </c>
      <c r="B47" s="901">
        <v>973</v>
      </c>
      <c r="C47" s="904" t="s">
        <v>2794</v>
      </c>
      <c r="D47" s="902">
        <v>2012</v>
      </c>
      <c r="E47" s="917" t="s">
        <v>2795</v>
      </c>
      <c r="F47" s="886">
        <v>668</v>
      </c>
      <c r="G47" s="886" t="s">
        <v>2729</v>
      </c>
      <c r="H47" s="886" t="s">
        <v>2796</v>
      </c>
      <c r="I47" s="918">
        <v>0</v>
      </c>
      <c r="J47" s="914">
        <v>828700</v>
      </c>
      <c r="K47" s="914">
        <v>558975.49</v>
      </c>
      <c r="L47" s="914">
        <f>+J47-K47</f>
        <v>269724.51</v>
      </c>
      <c r="M47" s="914">
        <f>+L47+I47</f>
        <v>269724.51</v>
      </c>
      <c r="N47" s="891">
        <f>+K47/J47</f>
        <v>0.67452092433932664</v>
      </c>
      <c r="O47" s="886" t="s">
        <v>2797</v>
      </c>
      <c r="P47" s="886" t="s">
        <v>4317</v>
      </c>
      <c r="Q47" s="889" t="s">
        <v>4318</v>
      </c>
    </row>
    <row r="48" spans="1:17" s="831" customFormat="1" ht="72">
      <c r="A48" s="824">
        <v>3</v>
      </c>
      <c r="B48" s="901">
        <v>973</v>
      </c>
      <c r="C48" s="902" t="s">
        <v>2798</v>
      </c>
      <c r="D48" s="902">
        <v>2013</v>
      </c>
      <c r="E48" s="825" t="s">
        <v>2799</v>
      </c>
      <c r="F48" s="824">
        <v>1500</v>
      </c>
      <c r="G48" s="920" t="s">
        <v>2729</v>
      </c>
      <c r="H48" s="824" t="s">
        <v>2800</v>
      </c>
      <c r="I48" s="913">
        <v>0</v>
      </c>
      <c r="J48" s="914">
        <v>1947655.22</v>
      </c>
      <c r="K48" s="914">
        <v>1922240.58</v>
      </c>
      <c r="L48" s="914">
        <f>+J48-K48</f>
        <v>25414.639999999898</v>
      </c>
      <c r="M48" s="914">
        <f>+L48+I48</f>
        <v>25414.639999999898</v>
      </c>
      <c r="N48" s="891">
        <f>+K48/J48</f>
        <v>0.98695116068849198</v>
      </c>
      <c r="O48" s="824" t="s">
        <v>4319</v>
      </c>
      <c r="P48" s="824" t="s">
        <v>4320</v>
      </c>
      <c r="Q48" s="916"/>
    </row>
    <row r="49" spans="1:17" s="831" customFormat="1" ht="36">
      <c r="A49" s="824">
        <v>4</v>
      </c>
      <c r="B49" s="901">
        <v>973</v>
      </c>
      <c r="C49" s="904" t="s">
        <v>2727</v>
      </c>
      <c r="D49" s="902"/>
      <c r="E49" s="825" t="s">
        <v>2728</v>
      </c>
      <c r="F49" s="824">
        <v>3000</v>
      </c>
      <c r="G49" s="824" t="s">
        <v>2729</v>
      </c>
      <c r="H49" s="921" t="s">
        <v>4321</v>
      </c>
      <c r="I49" s="913">
        <v>0</v>
      </c>
      <c r="J49" s="914">
        <v>3535000</v>
      </c>
      <c r="K49" s="914">
        <v>1064810.24</v>
      </c>
      <c r="L49" s="914">
        <f>+J49-K49</f>
        <v>2470189.7599999998</v>
      </c>
      <c r="M49" s="914">
        <f>+L49+I49</f>
        <v>2470189.7599999998</v>
      </c>
      <c r="N49" s="891">
        <f>+K49/J49</f>
        <v>0.30121930410183873</v>
      </c>
      <c r="O49" s="824" t="s">
        <v>4322</v>
      </c>
      <c r="P49" s="824" t="s">
        <v>4323</v>
      </c>
      <c r="Q49" s="916"/>
    </row>
    <row r="50" spans="1:17" s="831" customFormat="1" ht="24">
      <c r="A50" s="824">
        <v>5</v>
      </c>
      <c r="B50" s="824">
        <v>973</v>
      </c>
      <c r="C50" s="904" t="s">
        <v>2801</v>
      </c>
      <c r="D50" s="824">
        <v>2012</v>
      </c>
      <c r="E50" s="825" t="s">
        <v>2802</v>
      </c>
      <c r="F50" s="824">
        <v>910</v>
      </c>
      <c r="G50" s="1853" t="s">
        <v>2729</v>
      </c>
      <c r="H50" s="1855" t="s">
        <v>2803</v>
      </c>
      <c r="I50" s="1856">
        <v>0</v>
      </c>
      <c r="J50" s="1857">
        <v>3314268</v>
      </c>
      <c r="K50" s="1858">
        <v>3280339.34</v>
      </c>
      <c r="L50" s="1860">
        <f>+J50-K50</f>
        <v>33928.660000000149</v>
      </c>
      <c r="M50" s="1860">
        <f>+I50+L50</f>
        <v>33928.660000000149</v>
      </c>
      <c r="N50" s="1862">
        <f>+K50/J50</f>
        <v>0.98976284959454086</v>
      </c>
      <c r="O50" s="1863" t="s">
        <v>4324</v>
      </c>
      <c r="P50" s="1863" t="s">
        <v>4325</v>
      </c>
      <c r="Q50" s="1859"/>
    </row>
    <row r="51" spans="1:17" s="831" customFormat="1">
      <c r="A51" s="824">
        <v>6</v>
      </c>
      <c r="B51" s="922">
        <v>973</v>
      </c>
      <c r="C51" s="904" t="s">
        <v>2804</v>
      </c>
      <c r="D51" s="824">
        <v>2012</v>
      </c>
      <c r="E51" s="825" t="s">
        <v>2805</v>
      </c>
      <c r="F51" s="824">
        <v>930</v>
      </c>
      <c r="G51" s="1854"/>
      <c r="H51" s="1855"/>
      <c r="I51" s="1856"/>
      <c r="J51" s="1857"/>
      <c r="K51" s="1857"/>
      <c r="L51" s="1861"/>
      <c r="M51" s="1861"/>
      <c r="N51" s="1862"/>
      <c r="O51" s="1863"/>
      <c r="P51" s="1863"/>
      <c r="Q51" s="1859"/>
    </row>
    <row r="52" spans="1:17" s="831" customFormat="1" ht="72">
      <c r="A52" s="824">
        <v>7</v>
      </c>
      <c r="B52" s="824">
        <v>973</v>
      </c>
      <c r="C52" s="904" t="s">
        <v>2806</v>
      </c>
      <c r="D52" s="824">
        <v>2012</v>
      </c>
      <c r="E52" s="825" t="s">
        <v>2807</v>
      </c>
      <c r="F52" s="824">
        <v>790</v>
      </c>
      <c r="G52" s="824" t="s">
        <v>2729</v>
      </c>
      <c r="H52" s="823" t="s">
        <v>2808</v>
      </c>
      <c r="I52" s="923">
        <v>0</v>
      </c>
      <c r="J52" s="923">
        <v>1328057.21</v>
      </c>
      <c r="K52" s="923">
        <v>1296223.1200000003</v>
      </c>
      <c r="L52" s="924">
        <f>+J52-K52</f>
        <v>31834.089999999618</v>
      </c>
      <c r="M52" s="924">
        <f>+L52+I52</f>
        <v>31834.089999999618</v>
      </c>
      <c r="N52" s="925">
        <f>+K52/J52</f>
        <v>0.97602957932813783</v>
      </c>
      <c r="O52" s="823" t="s">
        <v>4326</v>
      </c>
      <c r="P52" s="925" t="s">
        <v>4327</v>
      </c>
      <c r="Q52" s="926"/>
    </row>
    <row r="53" spans="1:17" s="831" customFormat="1" ht="72">
      <c r="A53" s="824">
        <v>8</v>
      </c>
      <c r="B53" s="824">
        <v>973</v>
      </c>
      <c r="C53" s="904" t="s">
        <v>2814</v>
      </c>
      <c r="D53" s="824">
        <v>2014</v>
      </c>
      <c r="E53" s="825" t="s">
        <v>2815</v>
      </c>
      <c r="F53" s="824">
        <v>2857</v>
      </c>
      <c r="G53" s="824" t="s">
        <v>2729</v>
      </c>
      <c r="H53" s="921" t="s">
        <v>2816</v>
      </c>
      <c r="I53" s="913">
        <v>0</v>
      </c>
      <c r="J53" s="913">
        <v>5294000</v>
      </c>
      <c r="K53" s="913">
        <v>5263480.7300000004</v>
      </c>
      <c r="L53" s="914">
        <f>+J53-K53</f>
        <v>30519.269999999553</v>
      </c>
      <c r="M53" s="914">
        <f>+L53+I53</f>
        <v>30519.269999999553</v>
      </c>
      <c r="N53" s="891">
        <f>+K53/J53</f>
        <v>0.99423512089157551</v>
      </c>
      <c r="O53" s="824" t="s">
        <v>4328</v>
      </c>
      <c r="P53" s="891" t="s">
        <v>4329</v>
      </c>
      <c r="Q53" s="927"/>
    </row>
    <row r="54" spans="1:17" s="831" customFormat="1" ht="60">
      <c r="A54" s="824">
        <v>9</v>
      </c>
      <c r="B54" s="901">
        <v>973</v>
      </c>
      <c r="C54" s="904">
        <v>9419</v>
      </c>
      <c r="D54" s="902">
        <v>2013</v>
      </c>
      <c r="E54" s="825" t="s">
        <v>8535</v>
      </c>
      <c r="F54" s="824">
        <v>750</v>
      </c>
      <c r="G54" s="824" t="s">
        <v>2729</v>
      </c>
      <c r="H54" s="824" t="s">
        <v>2817</v>
      </c>
      <c r="I54" s="913">
        <v>0</v>
      </c>
      <c r="J54" s="913">
        <v>1576040</v>
      </c>
      <c r="K54" s="913">
        <v>1471147.46</v>
      </c>
      <c r="L54" s="914">
        <f>+J54-K54</f>
        <v>104892.54000000004</v>
      </c>
      <c r="M54" s="914">
        <f>+L54+I54</f>
        <v>104892.54000000004</v>
      </c>
      <c r="N54" s="891">
        <f>+K54/J54</f>
        <v>0.93344550899723355</v>
      </c>
      <c r="O54" s="824" t="s">
        <v>2818</v>
      </c>
      <c r="P54" s="891" t="s">
        <v>4330</v>
      </c>
      <c r="Q54" s="927"/>
    </row>
    <row r="55" spans="1:17" s="831" customFormat="1" ht="24">
      <c r="A55" s="824">
        <v>10</v>
      </c>
      <c r="B55" s="824">
        <v>973</v>
      </c>
      <c r="C55" s="904">
        <v>9420</v>
      </c>
      <c r="D55" s="824">
        <v>2013</v>
      </c>
      <c r="E55" s="825" t="s">
        <v>2819</v>
      </c>
      <c r="F55" s="824">
        <v>1200</v>
      </c>
      <c r="G55" s="824" t="s">
        <v>2820</v>
      </c>
      <c r="H55" s="921" t="s">
        <v>2821</v>
      </c>
      <c r="I55" s="913">
        <v>0</v>
      </c>
      <c r="J55" s="913">
        <v>2233410000</v>
      </c>
      <c r="K55" s="913">
        <v>619418538.76999998</v>
      </c>
      <c r="L55" s="914">
        <f>+J55-K55</f>
        <v>1613991461.23</v>
      </c>
      <c r="M55" s="914">
        <f>+L55+I55</f>
        <v>1613991461.23</v>
      </c>
      <c r="N55" s="891">
        <f>+K55/J55</f>
        <v>0.27734206382616716</v>
      </c>
      <c r="O55" s="824" t="s">
        <v>2822</v>
      </c>
      <c r="P55" s="891" t="s">
        <v>4331</v>
      </c>
      <c r="Q55" s="927"/>
    </row>
    <row r="56" spans="1:17" s="811" customFormat="1">
      <c r="E56" s="812"/>
    </row>
    <row r="57" spans="1:17" s="811" customFormat="1">
      <c r="E57" s="833" t="s">
        <v>2667</v>
      </c>
      <c r="F57" s="834">
        <f>SUM(F46:F55)</f>
        <v>13320</v>
      </c>
      <c r="H57" s="928" t="s">
        <v>2667</v>
      </c>
      <c r="I57" s="929">
        <f>SUM(I46:I55)</f>
        <v>0</v>
      </c>
      <c r="J57" s="929">
        <f>+SUM(J46:J55)</f>
        <v>2252321420.4299998</v>
      </c>
      <c r="K57" s="929">
        <f>SUM(K46:K55)</f>
        <v>635171507.79999995</v>
      </c>
      <c r="L57" s="929">
        <f>SUM(L46:L55)</f>
        <v>1617149912.6300001</v>
      </c>
      <c r="M57" s="929">
        <f>SUM(M46:M55)</f>
        <v>1617149912.6300001</v>
      </c>
    </row>
    <row r="58" spans="1:17" s="811" customFormat="1"/>
    <row r="59" spans="1:17" s="811" customFormat="1"/>
    <row r="60" spans="1:17" s="811" customFormat="1">
      <c r="E60" s="812"/>
    </row>
    <row r="61" spans="1:17" s="811" customFormat="1">
      <c r="E61" s="812"/>
    </row>
    <row r="62" spans="1:17" s="811" customFormat="1">
      <c r="E62" s="812"/>
    </row>
    <row r="63" spans="1:17" s="811" customFormat="1">
      <c r="E63" s="812"/>
    </row>
    <row r="68" spans="10:10">
      <c r="J68" s="931"/>
    </row>
  </sheetData>
  <mergeCells count="16">
    <mergeCell ref="A1:Q3"/>
    <mergeCell ref="B8:C8"/>
    <mergeCell ref="A43:E43"/>
    <mergeCell ref="B44:C44"/>
    <mergeCell ref="G50:G51"/>
    <mergeCell ref="H50:H51"/>
    <mergeCell ref="I50:I51"/>
    <mergeCell ref="J50:J51"/>
    <mergeCell ref="K50:K51"/>
    <mergeCell ref="Q50:Q51"/>
    <mergeCell ref="L50:L51"/>
    <mergeCell ref="M50:M51"/>
    <mergeCell ref="N50:N51"/>
    <mergeCell ref="O50:O51"/>
    <mergeCell ref="P50:P51"/>
    <mergeCell ref="A5:G5"/>
  </mergeCells>
  <conditionalFormatting sqref="N45">
    <cfRule type="dataBar" priority="1">
      <dataBar>
        <cfvo type="min"/>
        <cfvo type="max"/>
        <color theme="6" tint="0.59999389629810485"/>
      </dataBar>
      <extLst>
        <ext xmlns:x14="http://schemas.microsoft.com/office/spreadsheetml/2009/9/main" uri="{B025F937-C7B1-47D3-B67F-A62EFF666E3E}">
          <x14:id>{1C1B3A40-41CF-4305-9DD9-B058561668C1}</x14:id>
        </ext>
      </extLst>
    </cfRule>
    <cfRule type="dataBar" priority="2">
      <dataBar>
        <cfvo type="min"/>
        <cfvo type="max"/>
        <color theme="8" tint="0.59999389629810485"/>
      </dataBar>
      <extLst>
        <ext xmlns:x14="http://schemas.microsoft.com/office/spreadsheetml/2009/9/main" uri="{B025F937-C7B1-47D3-B67F-A62EFF666E3E}">
          <x14:id>{C7D9DCE7-20A9-4885-B5CC-ECBC0D21A7B8}</x14:id>
        </ext>
      </extLst>
    </cfRule>
    <cfRule type="dataBar" priority="3">
      <dataBar>
        <cfvo type="min"/>
        <cfvo type="max"/>
        <color theme="6" tint="0.59999389629810485"/>
      </dataBar>
      <extLst>
        <ext xmlns:x14="http://schemas.microsoft.com/office/spreadsheetml/2009/9/main" uri="{B025F937-C7B1-47D3-B67F-A62EFF666E3E}">
          <x14:id>{16BA93ED-67FF-44F7-B9CD-1D0385F35E2D}</x14:id>
        </ext>
      </extLst>
    </cfRule>
    <cfRule type="dataBar" priority="4">
      <dataBar>
        <cfvo type="min"/>
        <cfvo type="max"/>
        <color rgb="FF638EC6"/>
      </dataBar>
      <extLst>
        <ext xmlns:x14="http://schemas.microsoft.com/office/spreadsheetml/2009/9/main" uri="{B025F937-C7B1-47D3-B67F-A62EFF666E3E}">
          <x14:id>{5DDD8BC8-962E-4EDB-B6D9-A9B0483B3905}</x14:id>
        </ext>
      </extLst>
    </cfRule>
    <cfRule type="iconSet" priority="5">
      <iconSet iconSet="4Rating">
        <cfvo type="percent" val="0"/>
        <cfvo type="percent" val="25"/>
        <cfvo type="percent" val="50"/>
        <cfvo type="percent" val="75"/>
      </iconSet>
    </cfRule>
  </conditionalFormatting>
  <conditionalFormatting sqref="N29:Q30 P52 N50 N46:N47 P46:P47 N52:N55 N31:N34 N15:N28">
    <cfRule type="expression" dxfId="103" priority="85" stopIfTrue="1">
      <formula>#REF! &lt;= (25% *#REF!)</formula>
    </cfRule>
  </conditionalFormatting>
  <conditionalFormatting sqref="N11:N14">
    <cfRule type="expression" dxfId="102" priority="84" stopIfTrue="1">
      <formula>#REF! &lt;= (25% *#REF!)</formula>
    </cfRule>
  </conditionalFormatting>
  <conditionalFormatting sqref="O11">
    <cfRule type="expression" dxfId="101" priority="83" stopIfTrue="1">
      <formula>#REF! &lt;= (25% *#REF!)</formula>
    </cfRule>
  </conditionalFormatting>
  <conditionalFormatting sqref="P11 O19:P19 O23 O31:P34 O21:P21 P13">
    <cfRule type="expression" dxfId="100" priority="82" stopIfTrue="1">
      <formula>#REF! &lt;= (25% *#REF!)</formula>
    </cfRule>
  </conditionalFormatting>
  <conditionalFormatting sqref="O15">
    <cfRule type="expression" dxfId="99" priority="81" stopIfTrue="1">
      <formula>#REF! &lt;= (25% *#REF!)</formula>
    </cfRule>
  </conditionalFormatting>
  <conditionalFormatting sqref="P15">
    <cfRule type="expression" dxfId="98" priority="80" stopIfTrue="1">
      <formula>#REF! &lt;= (25% *#REF!)</formula>
    </cfRule>
  </conditionalFormatting>
  <conditionalFormatting sqref="P48 N48:N49">
    <cfRule type="expression" dxfId="97" priority="79" stopIfTrue="1">
      <formula>#REF! &lt;= (25% *#REF!)</formula>
    </cfRule>
  </conditionalFormatting>
  <conditionalFormatting sqref="N52:N65541 N1:N9 N11:N44 N46:N50">
    <cfRule type="dataBar" priority="73">
      <dataBar>
        <cfvo type="min"/>
        <cfvo type="max"/>
        <color theme="6" tint="0.59999389629810485"/>
      </dataBar>
      <extLst>
        <ext xmlns:x14="http://schemas.microsoft.com/office/spreadsheetml/2009/9/main" uri="{B025F937-C7B1-47D3-B67F-A62EFF666E3E}">
          <x14:id>{BEC01813-EB5C-4200-9926-96EBB43F5F05}</x14:id>
        </ext>
      </extLst>
    </cfRule>
    <cfRule type="dataBar" priority="74">
      <dataBar>
        <cfvo type="min"/>
        <cfvo type="max"/>
        <color theme="8" tint="0.59999389629810485"/>
      </dataBar>
      <extLst>
        <ext xmlns:x14="http://schemas.microsoft.com/office/spreadsheetml/2009/9/main" uri="{B025F937-C7B1-47D3-B67F-A62EFF666E3E}">
          <x14:id>{C8F6F7AA-AC82-4B73-8773-64E70D94DE0B}</x14:id>
        </ext>
      </extLst>
    </cfRule>
    <cfRule type="dataBar" priority="76">
      <dataBar>
        <cfvo type="min"/>
        <cfvo type="max"/>
        <color theme="6" tint="0.59999389629810485"/>
      </dataBar>
      <extLst>
        <ext xmlns:x14="http://schemas.microsoft.com/office/spreadsheetml/2009/9/main" uri="{B025F937-C7B1-47D3-B67F-A62EFF666E3E}">
          <x14:id>{44E34CA7-46AB-4D14-A6AB-5378209330F6}</x14:id>
        </ext>
      </extLst>
    </cfRule>
    <cfRule type="dataBar" priority="77">
      <dataBar>
        <cfvo type="min"/>
        <cfvo type="max"/>
        <color rgb="FF638EC6"/>
      </dataBar>
      <extLst>
        <ext xmlns:x14="http://schemas.microsoft.com/office/spreadsheetml/2009/9/main" uri="{B025F937-C7B1-47D3-B67F-A62EFF666E3E}">
          <x14:id>{D611733B-A6BD-4C4A-AA6A-FD06CF09000E}</x14:id>
        </ext>
      </extLst>
    </cfRule>
    <cfRule type="iconSet" priority="78">
      <iconSet iconSet="4Rating">
        <cfvo type="percent" val="0"/>
        <cfvo type="percent" val="25"/>
        <cfvo type="percent" val="50"/>
        <cfvo type="percent" val="75"/>
      </iconSet>
    </cfRule>
  </conditionalFormatting>
  <conditionalFormatting sqref="O59">
    <cfRule type="dataBar" priority="75">
      <dataBar>
        <cfvo type="min"/>
        <cfvo type="max"/>
        <color rgb="FF638EC6"/>
      </dataBar>
      <extLst>
        <ext xmlns:x14="http://schemas.microsoft.com/office/spreadsheetml/2009/9/main" uri="{B025F937-C7B1-47D3-B67F-A62EFF666E3E}">
          <x14:id>{8665A386-5981-458C-8600-9DDDEC8FCCF8}</x14:id>
        </ext>
      </extLst>
    </cfRule>
  </conditionalFormatting>
  <conditionalFormatting sqref="N10">
    <cfRule type="expression" dxfId="96" priority="72" stopIfTrue="1">
      <formula>#REF! &lt;= (25% *#REF!)</formula>
    </cfRule>
  </conditionalFormatting>
  <conditionalFormatting sqref="N10">
    <cfRule type="dataBar" priority="67">
      <dataBar>
        <cfvo type="min"/>
        <cfvo type="max"/>
        <color theme="6" tint="0.59999389629810485"/>
      </dataBar>
      <extLst>
        <ext xmlns:x14="http://schemas.microsoft.com/office/spreadsheetml/2009/9/main" uri="{B025F937-C7B1-47D3-B67F-A62EFF666E3E}">
          <x14:id>{640A2AF6-017A-4D12-B9D3-CA5994BC2AD3}</x14:id>
        </ext>
      </extLst>
    </cfRule>
    <cfRule type="dataBar" priority="68">
      <dataBar>
        <cfvo type="min"/>
        <cfvo type="max"/>
        <color theme="8" tint="0.59999389629810485"/>
      </dataBar>
      <extLst>
        <ext xmlns:x14="http://schemas.microsoft.com/office/spreadsheetml/2009/9/main" uri="{B025F937-C7B1-47D3-B67F-A62EFF666E3E}">
          <x14:id>{D9A434EC-13F2-4F1A-A1ED-BF173097A3EB}</x14:id>
        </ext>
      </extLst>
    </cfRule>
    <cfRule type="dataBar" priority="69">
      <dataBar>
        <cfvo type="min"/>
        <cfvo type="max"/>
        <color theme="6" tint="0.59999389629810485"/>
      </dataBar>
      <extLst>
        <ext xmlns:x14="http://schemas.microsoft.com/office/spreadsheetml/2009/9/main" uri="{B025F937-C7B1-47D3-B67F-A62EFF666E3E}">
          <x14:id>{67DB1841-F914-4354-89DC-840F74FF5E10}</x14:id>
        </ext>
      </extLst>
    </cfRule>
    <cfRule type="dataBar" priority="70">
      <dataBar>
        <cfvo type="min"/>
        <cfvo type="max"/>
        <color rgb="FF638EC6"/>
      </dataBar>
      <extLst>
        <ext xmlns:x14="http://schemas.microsoft.com/office/spreadsheetml/2009/9/main" uri="{B025F937-C7B1-47D3-B67F-A62EFF666E3E}">
          <x14:id>{79D13C8F-F499-4DB0-AAB7-2FCFA0E84BD8}</x14:id>
        </ext>
      </extLst>
    </cfRule>
    <cfRule type="iconSet" priority="71">
      <iconSet iconSet="4Rating">
        <cfvo type="percent" val="0"/>
        <cfvo type="percent" val="25"/>
        <cfvo type="percent" val="50"/>
        <cfvo type="percent" val="75"/>
      </iconSet>
    </cfRule>
  </conditionalFormatting>
  <conditionalFormatting sqref="O10">
    <cfRule type="expression" dxfId="95" priority="66" stopIfTrue="1">
      <formula>#REF! &lt;= (25% *#REF!)</formula>
    </cfRule>
  </conditionalFormatting>
  <conditionalFormatting sqref="P10">
    <cfRule type="expression" dxfId="94" priority="65" stopIfTrue="1">
      <formula>#REF! &lt;= (25% *#REF!)</formula>
    </cfRule>
  </conditionalFormatting>
  <conditionalFormatting sqref="D24">
    <cfRule type="iconSet" priority="63">
      <iconSet iconSet="3Arrows">
        <cfvo type="percent" val="0"/>
        <cfvo type="percent" val="33"/>
        <cfvo type="percent" val="67"/>
      </iconSet>
    </cfRule>
  </conditionalFormatting>
  <conditionalFormatting sqref="G24">
    <cfRule type="iconSet" priority="64">
      <iconSet iconSet="3Signs">
        <cfvo type="percent" val="0"/>
        <cfvo type="percent" val="33"/>
        <cfvo type="percent" val="67"/>
      </iconSet>
    </cfRule>
  </conditionalFormatting>
  <conditionalFormatting sqref="O24">
    <cfRule type="expression" dxfId="93" priority="62" stopIfTrue="1">
      <formula>#REF! &lt;= (25% *#REF!)</formula>
    </cfRule>
  </conditionalFormatting>
  <conditionalFormatting sqref="P24">
    <cfRule type="expression" dxfId="92" priority="61" stopIfTrue="1">
      <formula>#REF! &lt;= (25% *#REF!)</formula>
    </cfRule>
  </conditionalFormatting>
  <conditionalFormatting sqref="P53:P55">
    <cfRule type="expression" dxfId="91" priority="60" stopIfTrue="1">
      <formula>#REF! &lt;= (25% *#REF!)</formula>
    </cfRule>
  </conditionalFormatting>
  <conditionalFormatting sqref="D31">
    <cfRule type="iconSet" priority="58">
      <iconSet iconSet="3Arrows">
        <cfvo type="percent" val="0"/>
        <cfvo type="percent" val="33"/>
        <cfvo type="percent" val="67"/>
      </iconSet>
    </cfRule>
  </conditionalFormatting>
  <conditionalFormatting sqref="G31">
    <cfRule type="iconSet" priority="59">
      <iconSet iconSet="3Signs">
        <cfvo type="percent" val="0"/>
        <cfvo type="percent" val="33"/>
        <cfvo type="percent" val="67"/>
      </iconSet>
    </cfRule>
  </conditionalFormatting>
  <conditionalFormatting sqref="G32">
    <cfRule type="iconSet" priority="57">
      <iconSet iconSet="3Signs">
        <cfvo type="percent" val="0"/>
        <cfvo type="percent" val="33"/>
        <cfvo type="percent" val="67"/>
      </iconSet>
    </cfRule>
  </conditionalFormatting>
  <conditionalFormatting sqref="D32">
    <cfRule type="iconSet" priority="56">
      <iconSet iconSet="3Arrows">
        <cfvo type="percent" val="0"/>
        <cfvo type="percent" val="33"/>
        <cfvo type="percent" val="67"/>
      </iconSet>
    </cfRule>
  </conditionalFormatting>
  <conditionalFormatting sqref="D33">
    <cfRule type="iconSet" priority="54">
      <iconSet iconSet="3Arrows">
        <cfvo type="percent" val="0"/>
        <cfvo type="percent" val="33"/>
        <cfvo type="percent" val="67"/>
      </iconSet>
    </cfRule>
  </conditionalFormatting>
  <conditionalFormatting sqref="G33">
    <cfRule type="iconSet" priority="55">
      <iconSet iconSet="3Signs">
        <cfvo type="percent" val="0"/>
        <cfvo type="percent" val="33"/>
        <cfvo type="percent" val="67"/>
      </iconSet>
    </cfRule>
  </conditionalFormatting>
  <conditionalFormatting sqref="D34">
    <cfRule type="iconSet" priority="52">
      <iconSet iconSet="3Arrows">
        <cfvo type="percent" val="0"/>
        <cfvo type="percent" val="33"/>
        <cfvo type="percent" val="67"/>
      </iconSet>
    </cfRule>
  </conditionalFormatting>
  <conditionalFormatting sqref="G34">
    <cfRule type="iconSet" priority="53">
      <iconSet iconSet="3Signs">
        <cfvo type="percent" val="0"/>
        <cfvo type="percent" val="33"/>
        <cfvo type="percent" val="67"/>
      </iconSet>
    </cfRule>
  </conditionalFormatting>
  <conditionalFormatting sqref="D13">
    <cfRule type="iconSet" priority="50">
      <iconSet iconSet="3Arrows">
        <cfvo type="percent" val="0"/>
        <cfvo type="percent" val="33"/>
        <cfvo type="percent" val="67"/>
      </iconSet>
    </cfRule>
  </conditionalFormatting>
  <conditionalFormatting sqref="G13">
    <cfRule type="iconSet" priority="51">
      <iconSet iconSet="3Signs">
        <cfvo type="percent" val="0"/>
        <cfvo type="percent" val="33"/>
        <cfvo type="percent" val="67"/>
      </iconSet>
    </cfRule>
  </conditionalFormatting>
  <conditionalFormatting sqref="D14">
    <cfRule type="iconSet" priority="48">
      <iconSet iconSet="3Arrows">
        <cfvo type="percent" val="0"/>
        <cfvo type="percent" val="33"/>
        <cfvo type="percent" val="67"/>
      </iconSet>
    </cfRule>
  </conditionalFormatting>
  <conditionalFormatting sqref="G14">
    <cfRule type="iconSet" priority="49">
      <iconSet iconSet="3Signs">
        <cfvo type="percent" val="0"/>
        <cfvo type="percent" val="33"/>
        <cfvo type="percent" val="67"/>
      </iconSet>
    </cfRule>
  </conditionalFormatting>
  <conditionalFormatting sqref="D19">
    <cfRule type="iconSet" priority="46">
      <iconSet iconSet="3Arrows">
        <cfvo type="percent" val="0"/>
        <cfvo type="percent" val="33"/>
        <cfvo type="percent" val="67"/>
      </iconSet>
    </cfRule>
  </conditionalFormatting>
  <conditionalFormatting sqref="G19">
    <cfRule type="iconSet" priority="47">
      <iconSet iconSet="3Signs">
        <cfvo type="percent" val="0"/>
        <cfvo type="percent" val="33"/>
        <cfvo type="percent" val="67"/>
      </iconSet>
    </cfRule>
  </conditionalFormatting>
  <conditionalFormatting sqref="D21">
    <cfRule type="iconSet" priority="44">
      <iconSet iconSet="3Arrows">
        <cfvo type="percent" val="0"/>
        <cfvo type="percent" val="33"/>
        <cfvo type="percent" val="67"/>
      </iconSet>
    </cfRule>
  </conditionalFormatting>
  <conditionalFormatting sqref="G21">
    <cfRule type="iconSet" priority="45">
      <iconSet iconSet="3Signs">
        <cfvo type="percent" val="0"/>
        <cfvo type="percent" val="33"/>
        <cfvo type="percent" val="67"/>
      </iconSet>
    </cfRule>
  </conditionalFormatting>
  <conditionalFormatting sqref="D23">
    <cfRule type="iconSet" priority="42">
      <iconSet iconSet="3Arrows">
        <cfvo type="percent" val="0"/>
        <cfvo type="percent" val="33"/>
        <cfvo type="percent" val="67"/>
      </iconSet>
    </cfRule>
  </conditionalFormatting>
  <conditionalFormatting sqref="G23">
    <cfRule type="iconSet" priority="43">
      <iconSet iconSet="3Signs">
        <cfvo type="percent" val="0"/>
        <cfvo type="percent" val="33"/>
        <cfvo type="percent" val="67"/>
      </iconSet>
    </cfRule>
  </conditionalFormatting>
  <conditionalFormatting sqref="D26">
    <cfRule type="iconSet" priority="40">
      <iconSet iconSet="3Arrows">
        <cfvo type="percent" val="0"/>
        <cfvo type="percent" val="33"/>
        <cfvo type="percent" val="67"/>
      </iconSet>
    </cfRule>
  </conditionalFormatting>
  <conditionalFormatting sqref="G26">
    <cfRule type="iconSet" priority="41">
      <iconSet iconSet="3Signs">
        <cfvo type="percent" val="0"/>
        <cfvo type="percent" val="33"/>
        <cfvo type="percent" val="67"/>
      </iconSet>
    </cfRule>
  </conditionalFormatting>
  <conditionalFormatting sqref="O13:O14">
    <cfRule type="expression" dxfId="90" priority="39" stopIfTrue="1">
      <formula>#REF! &lt;= (25% *#REF!)</formula>
    </cfRule>
  </conditionalFormatting>
  <conditionalFormatting sqref="P14">
    <cfRule type="expression" dxfId="89" priority="38" stopIfTrue="1">
      <formula>#REF! &lt;= (25% *#REF!)</formula>
    </cfRule>
  </conditionalFormatting>
  <conditionalFormatting sqref="P23">
    <cfRule type="expression" dxfId="88" priority="37" stopIfTrue="1">
      <formula>#REF! &lt;= (25% *#REF!)</formula>
    </cfRule>
  </conditionalFormatting>
  <conditionalFormatting sqref="O26">
    <cfRule type="expression" dxfId="87" priority="36" stopIfTrue="1">
      <formula>#REF! &lt;= (25% *#REF!)</formula>
    </cfRule>
  </conditionalFormatting>
  <conditionalFormatting sqref="P26">
    <cfRule type="expression" dxfId="86" priority="35" stopIfTrue="1">
      <formula>#REF! &lt;= (25% *#REF!)</formula>
    </cfRule>
  </conditionalFormatting>
  <conditionalFormatting sqref="P49">
    <cfRule type="expression" dxfId="85" priority="34" stopIfTrue="1">
      <formula>#REF! &lt;= (25% *#REF!)</formula>
    </cfRule>
  </conditionalFormatting>
  <conditionalFormatting sqref="D20">
    <cfRule type="iconSet" priority="32">
      <iconSet iconSet="3Arrows">
        <cfvo type="percent" val="0"/>
        <cfvo type="percent" val="33"/>
        <cfvo type="percent" val="67"/>
      </iconSet>
    </cfRule>
  </conditionalFormatting>
  <conditionalFormatting sqref="G20">
    <cfRule type="iconSet" priority="33">
      <iconSet iconSet="3Signs">
        <cfvo type="percent" val="0"/>
        <cfvo type="percent" val="33"/>
        <cfvo type="percent" val="67"/>
      </iconSet>
    </cfRule>
  </conditionalFormatting>
  <conditionalFormatting sqref="H18">
    <cfRule type="iconSet" priority="31">
      <iconSet iconSet="3Signs">
        <cfvo type="percent" val="0"/>
        <cfvo type="percent" val="33"/>
        <cfvo type="percent" val="67"/>
      </iconSet>
    </cfRule>
  </conditionalFormatting>
  <conditionalFormatting sqref="D18">
    <cfRule type="iconSet" priority="30">
      <iconSet iconSet="3Arrows">
        <cfvo type="percent" val="0"/>
        <cfvo type="percent" val="33"/>
        <cfvo type="percent" val="67"/>
      </iconSet>
    </cfRule>
  </conditionalFormatting>
  <conditionalFormatting sqref="G16">
    <cfRule type="iconSet" priority="29">
      <iconSet iconSet="3Signs">
        <cfvo type="percent" val="0"/>
        <cfvo type="percent" val="33"/>
        <cfvo type="percent" val="67"/>
      </iconSet>
    </cfRule>
  </conditionalFormatting>
  <conditionalFormatting sqref="D16">
    <cfRule type="iconSet" priority="28">
      <iconSet iconSet="3Arrows">
        <cfvo type="percent" val="0"/>
        <cfvo type="percent" val="33"/>
        <cfvo type="percent" val="67"/>
      </iconSet>
    </cfRule>
  </conditionalFormatting>
  <conditionalFormatting sqref="D22">
    <cfRule type="iconSet" priority="26">
      <iconSet iconSet="3Arrows">
        <cfvo type="percent" val="0"/>
        <cfvo type="percent" val="33"/>
        <cfvo type="percent" val="67"/>
      </iconSet>
    </cfRule>
  </conditionalFormatting>
  <conditionalFormatting sqref="G22">
    <cfRule type="iconSet" priority="27">
      <iconSet iconSet="3Signs">
        <cfvo type="percent" val="0"/>
        <cfvo type="percent" val="33"/>
        <cfvo type="percent" val="67"/>
      </iconSet>
    </cfRule>
  </conditionalFormatting>
  <conditionalFormatting sqref="D27">
    <cfRule type="iconSet" priority="24">
      <iconSet iconSet="3Arrows">
        <cfvo type="percent" val="0"/>
        <cfvo type="percent" val="33"/>
        <cfvo type="percent" val="67"/>
      </iconSet>
    </cfRule>
  </conditionalFormatting>
  <conditionalFormatting sqref="G27">
    <cfRule type="iconSet" priority="25">
      <iconSet iconSet="3Signs">
        <cfvo type="percent" val="0"/>
        <cfvo type="percent" val="33"/>
        <cfvo type="percent" val="67"/>
      </iconSet>
    </cfRule>
  </conditionalFormatting>
  <conditionalFormatting sqref="D28">
    <cfRule type="iconSet" priority="22">
      <iconSet iconSet="3Arrows">
        <cfvo type="percent" val="0"/>
        <cfvo type="percent" val="33"/>
        <cfvo type="percent" val="67"/>
      </iconSet>
    </cfRule>
  </conditionalFormatting>
  <conditionalFormatting sqref="G28">
    <cfRule type="iconSet" priority="23">
      <iconSet iconSet="3Signs">
        <cfvo type="percent" val="0"/>
        <cfvo type="percent" val="33"/>
        <cfvo type="percent" val="67"/>
      </iconSet>
    </cfRule>
  </conditionalFormatting>
  <conditionalFormatting sqref="O16">
    <cfRule type="expression" dxfId="84" priority="21" stopIfTrue="1">
      <formula>#REF! &lt;= (25% *#REF!)</formula>
    </cfRule>
  </conditionalFormatting>
  <conditionalFormatting sqref="P16">
    <cfRule type="expression" dxfId="83" priority="20" stopIfTrue="1">
      <formula>#REF! &lt;= (25% *#REF!)</formula>
    </cfRule>
  </conditionalFormatting>
  <conditionalFormatting sqref="O18">
    <cfRule type="expression" dxfId="82" priority="19" stopIfTrue="1">
      <formula>#REF! &lt;= (25% *#REF!)</formula>
    </cfRule>
  </conditionalFormatting>
  <conditionalFormatting sqref="P18">
    <cfRule type="expression" dxfId="81" priority="18" stopIfTrue="1">
      <formula>#REF! &lt;= (25% *#REF!)</formula>
    </cfRule>
  </conditionalFormatting>
  <conditionalFormatting sqref="G18">
    <cfRule type="iconSet" priority="17">
      <iconSet iconSet="3Signs">
        <cfvo type="percent" val="0"/>
        <cfvo type="percent" val="33"/>
        <cfvo type="percent" val="67"/>
      </iconSet>
    </cfRule>
  </conditionalFormatting>
  <conditionalFormatting sqref="O20">
    <cfRule type="expression" dxfId="80" priority="16" stopIfTrue="1">
      <formula>#REF! &lt;= (25% *#REF!)</formula>
    </cfRule>
  </conditionalFormatting>
  <conditionalFormatting sqref="P20">
    <cfRule type="expression" dxfId="79" priority="15" stopIfTrue="1">
      <formula>#REF! &lt;= (25% *#REF!)</formula>
    </cfRule>
  </conditionalFormatting>
  <conditionalFormatting sqref="O22:P22">
    <cfRule type="expression" dxfId="78" priority="14" stopIfTrue="1">
      <formula>#REF! &lt;= (25% *#REF!)</formula>
    </cfRule>
  </conditionalFormatting>
  <conditionalFormatting sqref="O27:O28">
    <cfRule type="expression" dxfId="77" priority="13" stopIfTrue="1">
      <formula>#REF! &lt;= (25% *#REF!)</formula>
    </cfRule>
  </conditionalFormatting>
  <conditionalFormatting sqref="P27:P28">
    <cfRule type="expression" dxfId="76" priority="12" stopIfTrue="1">
      <formula>#REF! &lt;= (25% *#REF!)</formula>
    </cfRule>
  </conditionalFormatting>
  <conditionalFormatting sqref="G12">
    <cfRule type="iconSet" priority="11">
      <iconSet iconSet="3Signs">
        <cfvo type="percent" val="0"/>
        <cfvo type="percent" val="33"/>
        <cfvo type="percent" val="67"/>
      </iconSet>
    </cfRule>
  </conditionalFormatting>
  <conditionalFormatting sqref="D12">
    <cfRule type="iconSet" priority="10">
      <iconSet iconSet="3Arrows">
        <cfvo type="percent" val="0"/>
        <cfvo type="percent" val="33"/>
        <cfvo type="percent" val="67"/>
      </iconSet>
    </cfRule>
  </conditionalFormatting>
  <conditionalFormatting sqref="G17">
    <cfRule type="iconSet" priority="9">
      <iconSet iconSet="3Signs">
        <cfvo type="percent" val="0"/>
        <cfvo type="percent" val="33"/>
        <cfvo type="percent" val="67"/>
      </iconSet>
    </cfRule>
  </conditionalFormatting>
  <conditionalFormatting sqref="D17">
    <cfRule type="iconSet" priority="8">
      <iconSet iconSet="3Arrows">
        <cfvo type="percent" val="0"/>
        <cfvo type="percent" val="33"/>
        <cfvo type="percent" val="67"/>
      </iconSet>
    </cfRule>
  </conditionalFormatting>
  <conditionalFormatting sqref="D25">
    <cfRule type="iconSet" priority="6">
      <iconSet iconSet="3Arrows">
        <cfvo type="percent" val="0"/>
        <cfvo type="percent" val="33"/>
        <cfvo type="percent" val="67"/>
      </iconSet>
    </cfRule>
  </conditionalFormatting>
  <conditionalFormatting sqref="G25">
    <cfRule type="iconSet" priority="7">
      <iconSet iconSet="3Signs">
        <cfvo type="percent" val="0"/>
        <cfvo type="percent" val="33"/>
        <cfvo type="percent" val="67"/>
      </iconSet>
    </cfRule>
  </conditionalFormatting>
  <printOptions horizontalCentered="1"/>
  <pageMargins left="0.19685039370078741" right="0.19685039370078741" top="0.78740157480314965" bottom="0.35433070866141736" header="0.51181102362204722" footer="0.31496062992125984"/>
  <pageSetup scale="50" firstPageNumber="0" orientation="landscape" r:id="rId1"/>
  <headerFooter>
    <oddFooter>&amp;C&amp;P</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dataBar" id="{1C1B3A40-41CF-4305-9DD9-B058561668C1}">
            <x14:dataBar minLength="0" maxLength="100" negativeBarColorSameAsPositive="1" axisPosition="none">
              <x14:cfvo type="min"/>
              <x14:cfvo type="max"/>
            </x14:dataBar>
          </x14:cfRule>
          <x14:cfRule type="dataBar" id="{C7D9DCE7-20A9-4885-B5CC-ECBC0D21A7B8}">
            <x14:dataBar minLength="0" maxLength="100" negativeBarColorSameAsPositive="1" axisPosition="none">
              <x14:cfvo type="min"/>
              <x14:cfvo type="max"/>
            </x14:dataBar>
          </x14:cfRule>
          <x14:cfRule type="dataBar" id="{16BA93ED-67FF-44F7-B9CD-1D0385F35E2D}">
            <x14:dataBar minLength="0" maxLength="100" negativeBarColorSameAsPositive="1" axisPosition="none">
              <x14:cfvo type="min"/>
              <x14:cfvo type="max"/>
            </x14:dataBar>
          </x14:cfRule>
          <x14:cfRule type="dataBar" id="{5DDD8BC8-962E-4EDB-B6D9-A9B0483B3905}">
            <x14:dataBar minLength="0" maxLength="100" negativeBarColorSameAsPositive="1" axisPosition="none">
              <x14:cfvo type="min"/>
              <x14:cfvo type="max"/>
            </x14:dataBar>
          </x14:cfRule>
          <xm:sqref>N45</xm:sqref>
        </x14:conditionalFormatting>
        <x14:conditionalFormatting xmlns:xm="http://schemas.microsoft.com/office/excel/2006/main">
          <x14:cfRule type="dataBar" id="{BEC01813-EB5C-4200-9926-96EBB43F5F05}">
            <x14:dataBar minLength="0" maxLength="100" negativeBarColorSameAsPositive="1" axisPosition="none">
              <x14:cfvo type="min"/>
              <x14:cfvo type="max"/>
            </x14:dataBar>
          </x14:cfRule>
          <x14:cfRule type="dataBar" id="{C8F6F7AA-AC82-4B73-8773-64E70D94DE0B}">
            <x14:dataBar minLength="0" maxLength="100" negativeBarColorSameAsPositive="1" axisPosition="none">
              <x14:cfvo type="min"/>
              <x14:cfvo type="max"/>
            </x14:dataBar>
          </x14:cfRule>
          <x14:cfRule type="dataBar" id="{44E34CA7-46AB-4D14-A6AB-5378209330F6}">
            <x14:dataBar minLength="0" maxLength="100" negativeBarColorSameAsPositive="1" axisPosition="none">
              <x14:cfvo type="min"/>
              <x14:cfvo type="max"/>
            </x14:dataBar>
          </x14:cfRule>
          <x14:cfRule type="dataBar" id="{D611733B-A6BD-4C4A-AA6A-FD06CF09000E}">
            <x14:dataBar minLength="0" maxLength="100" negativeBarColorSameAsPositive="1" axisPosition="none">
              <x14:cfvo type="min"/>
              <x14:cfvo type="max"/>
            </x14:dataBar>
          </x14:cfRule>
          <xm:sqref>N52:N65541 N1:N9 N11:N44 N46:N50</xm:sqref>
        </x14:conditionalFormatting>
        <x14:conditionalFormatting xmlns:xm="http://schemas.microsoft.com/office/excel/2006/main">
          <x14:cfRule type="dataBar" id="{8665A386-5981-458C-8600-9DDDEC8FCCF8}">
            <x14:dataBar minLength="0" maxLength="100" negativeBarColorSameAsPositive="1" axisPosition="none">
              <x14:cfvo type="min"/>
              <x14:cfvo type="max"/>
            </x14:dataBar>
          </x14:cfRule>
          <xm:sqref>O59</xm:sqref>
        </x14:conditionalFormatting>
        <x14:conditionalFormatting xmlns:xm="http://schemas.microsoft.com/office/excel/2006/main">
          <x14:cfRule type="dataBar" id="{640A2AF6-017A-4D12-B9D3-CA5994BC2AD3}">
            <x14:dataBar minLength="0" maxLength="100" negativeBarColorSameAsPositive="1" axisPosition="none">
              <x14:cfvo type="min"/>
              <x14:cfvo type="max"/>
            </x14:dataBar>
          </x14:cfRule>
          <x14:cfRule type="dataBar" id="{D9A434EC-13F2-4F1A-A1ED-BF173097A3EB}">
            <x14:dataBar minLength="0" maxLength="100" negativeBarColorSameAsPositive="1" axisPosition="none">
              <x14:cfvo type="min"/>
              <x14:cfvo type="max"/>
            </x14:dataBar>
          </x14:cfRule>
          <x14:cfRule type="dataBar" id="{67DB1841-F914-4354-89DC-840F74FF5E10}">
            <x14:dataBar minLength="0" maxLength="100" negativeBarColorSameAsPositive="1" axisPosition="none">
              <x14:cfvo type="min"/>
              <x14:cfvo type="max"/>
            </x14:dataBar>
          </x14:cfRule>
          <x14:cfRule type="dataBar" id="{79D13C8F-F499-4DB0-AAB7-2FCFA0E84BD8}">
            <x14:dataBar minLength="0" maxLength="100" negativeBarColorSameAsPositive="1" axisPosition="none">
              <x14:cfvo type="min"/>
              <x14:cfvo type="max"/>
            </x14:dataBar>
          </x14:cfRule>
          <xm:sqref>N10</xm:sqref>
        </x14:conditionalFormatting>
      </x14:conditionalFormatting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G19" sqref="G19"/>
    </sheetView>
  </sheetViews>
  <sheetFormatPr baseColWidth="10" defaultColWidth="9.140625" defaultRowHeight="12.75"/>
  <cols>
    <col min="1" max="1025" width="10.85546875" customWidth="1"/>
  </cols>
  <sheetData/>
  <phoneticPr fontId="16" type="noConversion"/>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91"/>
  <sheetViews>
    <sheetView topLeftCell="A43" zoomScale="90" zoomScaleNormal="90" zoomScalePageLayoutView="90" workbookViewId="0">
      <selection activeCell="H57" sqref="H57"/>
    </sheetView>
  </sheetViews>
  <sheetFormatPr baseColWidth="10" defaultRowHeight="12"/>
  <cols>
    <col min="1" max="1" width="3" style="558" bestFit="1" customWidth="1"/>
    <col min="2" max="2" width="10.42578125" style="558" customWidth="1"/>
    <col min="3" max="3" width="14.5703125" style="558" customWidth="1"/>
    <col min="4" max="4" width="9.42578125" style="558" customWidth="1"/>
    <col min="5" max="5" width="25" style="930" customWidth="1"/>
    <col min="6" max="6" width="9" style="930" bestFit="1" customWidth="1"/>
    <col min="7" max="7" width="16.140625" style="558" customWidth="1"/>
    <col min="8" max="8" width="25.42578125" style="558" bestFit="1" customWidth="1"/>
    <col min="9" max="9" width="13.5703125" style="558" customWidth="1"/>
    <col min="10" max="10" width="16.42578125" style="558" bestFit="1" customWidth="1"/>
    <col min="11" max="11" width="16.140625" style="558" bestFit="1" customWidth="1"/>
    <col min="12" max="12" width="16" style="558" bestFit="1" customWidth="1"/>
    <col min="13" max="13" width="14.5703125" style="558" bestFit="1" customWidth="1"/>
    <col min="14" max="14" width="13" style="558" customWidth="1"/>
    <col min="15" max="15" width="11.28515625" style="558" customWidth="1"/>
    <col min="16" max="16" width="16" style="558" customWidth="1"/>
    <col min="17" max="17" width="25.85546875" style="558" bestFit="1" customWidth="1"/>
    <col min="18" max="18" width="15.140625" style="930" customWidth="1"/>
    <col min="19" max="256" width="11.42578125" style="558"/>
    <col min="257" max="257" width="3" style="558" bestFit="1" customWidth="1"/>
    <col min="258" max="258" width="10.42578125" style="558" customWidth="1"/>
    <col min="259" max="259" width="16.140625" style="558" bestFit="1" customWidth="1"/>
    <col min="260" max="260" width="8.28515625" style="558" bestFit="1" customWidth="1"/>
    <col min="261" max="261" width="42.5703125" style="558" customWidth="1"/>
    <col min="262" max="262" width="9" style="558" bestFit="1" customWidth="1"/>
    <col min="263" max="263" width="23.140625" style="558" customWidth="1"/>
    <col min="264" max="264" width="25" style="558" bestFit="1" customWidth="1"/>
    <col min="265" max="265" width="13.5703125" style="558" bestFit="1" customWidth="1"/>
    <col min="266" max="266" width="16.140625" style="558" bestFit="1" customWidth="1"/>
    <col min="267" max="267" width="18.7109375" style="558" customWidth="1"/>
    <col min="268" max="269" width="16.42578125" style="558" bestFit="1" customWidth="1"/>
    <col min="270" max="270" width="13" style="558" customWidth="1"/>
    <col min="271" max="271" width="11.28515625" style="558" customWidth="1"/>
    <col min="272" max="272" width="16" style="558" customWidth="1"/>
    <col min="273" max="273" width="25.85546875" style="558" bestFit="1" customWidth="1"/>
    <col min="274" max="274" width="15.140625" style="558" customWidth="1"/>
    <col min="275" max="512" width="11.42578125" style="558"/>
    <col min="513" max="513" width="3" style="558" bestFit="1" customWidth="1"/>
    <col min="514" max="514" width="10.42578125" style="558" customWidth="1"/>
    <col min="515" max="515" width="16.140625" style="558" bestFit="1" customWidth="1"/>
    <col min="516" max="516" width="8.28515625" style="558" bestFit="1" customWidth="1"/>
    <col min="517" max="517" width="42.5703125" style="558" customWidth="1"/>
    <col min="518" max="518" width="9" style="558" bestFit="1" customWidth="1"/>
    <col min="519" max="519" width="23.140625" style="558" customWidth="1"/>
    <col min="520" max="520" width="25" style="558" bestFit="1" customWidth="1"/>
    <col min="521" max="521" width="13.5703125" style="558" bestFit="1" customWidth="1"/>
    <col min="522" max="522" width="16.140625" style="558" bestFit="1" customWidth="1"/>
    <col min="523" max="523" width="18.7109375" style="558" customWidth="1"/>
    <col min="524" max="525" width="16.42578125" style="558" bestFit="1" customWidth="1"/>
    <col min="526" max="526" width="13" style="558" customWidth="1"/>
    <col min="527" max="527" width="11.28515625" style="558" customWidth="1"/>
    <col min="528" max="528" width="16" style="558" customWidth="1"/>
    <col min="529" max="529" width="25.85546875" style="558" bestFit="1" customWidth="1"/>
    <col min="530" max="530" width="15.140625" style="558" customWidth="1"/>
    <col min="531" max="768" width="11.42578125" style="558"/>
    <col min="769" max="769" width="3" style="558" bestFit="1" customWidth="1"/>
    <col min="770" max="770" width="10.42578125" style="558" customWidth="1"/>
    <col min="771" max="771" width="16.140625" style="558" bestFit="1" customWidth="1"/>
    <col min="772" max="772" width="8.28515625" style="558" bestFit="1" customWidth="1"/>
    <col min="773" max="773" width="42.5703125" style="558" customWidth="1"/>
    <col min="774" max="774" width="9" style="558" bestFit="1" customWidth="1"/>
    <col min="775" max="775" width="23.140625" style="558" customWidth="1"/>
    <col min="776" max="776" width="25" style="558" bestFit="1" customWidth="1"/>
    <col min="777" max="777" width="13.5703125" style="558" bestFit="1" customWidth="1"/>
    <col min="778" max="778" width="16.140625" style="558" bestFit="1" customWidth="1"/>
    <col min="779" max="779" width="18.7109375" style="558" customWidth="1"/>
    <col min="780" max="781" width="16.42578125" style="558" bestFit="1" customWidth="1"/>
    <col min="782" max="782" width="13" style="558" customWidth="1"/>
    <col min="783" max="783" width="11.28515625" style="558" customWidth="1"/>
    <col min="784" max="784" width="16" style="558" customWidth="1"/>
    <col min="785" max="785" width="25.85546875" style="558" bestFit="1" customWidth="1"/>
    <col min="786" max="786" width="15.140625" style="558" customWidth="1"/>
    <col min="787" max="1024" width="11.42578125" style="558"/>
    <col min="1025" max="1025" width="3" style="558" bestFit="1" customWidth="1"/>
    <col min="1026" max="1026" width="10.42578125" style="558" customWidth="1"/>
    <col min="1027" max="1027" width="16.140625" style="558" bestFit="1" customWidth="1"/>
    <col min="1028" max="1028" width="8.28515625" style="558" bestFit="1" customWidth="1"/>
    <col min="1029" max="1029" width="42.5703125" style="558" customWidth="1"/>
    <col min="1030" max="1030" width="9" style="558" bestFit="1" customWidth="1"/>
    <col min="1031" max="1031" width="23.140625" style="558" customWidth="1"/>
    <col min="1032" max="1032" width="25" style="558" bestFit="1" customWidth="1"/>
    <col min="1033" max="1033" width="13.5703125" style="558" bestFit="1" customWidth="1"/>
    <col min="1034" max="1034" width="16.140625" style="558" bestFit="1" customWidth="1"/>
    <col min="1035" max="1035" width="18.7109375" style="558" customWidth="1"/>
    <col min="1036" max="1037" width="16.42578125" style="558" bestFit="1" customWidth="1"/>
    <col min="1038" max="1038" width="13" style="558" customWidth="1"/>
    <col min="1039" max="1039" width="11.28515625" style="558" customWidth="1"/>
    <col min="1040" max="1040" width="16" style="558" customWidth="1"/>
    <col min="1041" max="1041" width="25.85546875" style="558" bestFit="1" customWidth="1"/>
    <col min="1042" max="1042" width="15.140625" style="558" customWidth="1"/>
    <col min="1043" max="1280" width="11.42578125" style="558"/>
    <col min="1281" max="1281" width="3" style="558" bestFit="1" customWidth="1"/>
    <col min="1282" max="1282" width="10.42578125" style="558" customWidth="1"/>
    <col min="1283" max="1283" width="16.140625" style="558" bestFit="1" customWidth="1"/>
    <col min="1284" max="1284" width="8.28515625" style="558" bestFit="1" customWidth="1"/>
    <col min="1285" max="1285" width="42.5703125" style="558" customWidth="1"/>
    <col min="1286" max="1286" width="9" style="558" bestFit="1" customWidth="1"/>
    <col min="1287" max="1287" width="23.140625" style="558" customWidth="1"/>
    <col min="1288" max="1288" width="25" style="558" bestFit="1" customWidth="1"/>
    <col min="1289" max="1289" width="13.5703125" style="558" bestFit="1" customWidth="1"/>
    <col min="1290" max="1290" width="16.140625" style="558" bestFit="1" customWidth="1"/>
    <col min="1291" max="1291" width="18.7109375" style="558" customWidth="1"/>
    <col min="1292" max="1293" width="16.42578125" style="558" bestFit="1" customWidth="1"/>
    <col min="1294" max="1294" width="13" style="558" customWidth="1"/>
    <col min="1295" max="1295" width="11.28515625" style="558" customWidth="1"/>
    <col min="1296" max="1296" width="16" style="558" customWidth="1"/>
    <col min="1297" max="1297" width="25.85546875" style="558" bestFit="1" customWidth="1"/>
    <col min="1298" max="1298" width="15.140625" style="558" customWidth="1"/>
    <col min="1299" max="1536" width="11.42578125" style="558"/>
    <col min="1537" max="1537" width="3" style="558" bestFit="1" customWidth="1"/>
    <col min="1538" max="1538" width="10.42578125" style="558" customWidth="1"/>
    <col min="1539" max="1539" width="16.140625" style="558" bestFit="1" customWidth="1"/>
    <col min="1540" max="1540" width="8.28515625" style="558" bestFit="1" customWidth="1"/>
    <col min="1541" max="1541" width="42.5703125" style="558" customWidth="1"/>
    <col min="1542" max="1542" width="9" style="558" bestFit="1" customWidth="1"/>
    <col min="1543" max="1543" width="23.140625" style="558" customWidth="1"/>
    <col min="1544" max="1544" width="25" style="558" bestFit="1" customWidth="1"/>
    <col min="1545" max="1545" width="13.5703125" style="558" bestFit="1" customWidth="1"/>
    <col min="1546" max="1546" width="16.140625" style="558" bestFit="1" customWidth="1"/>
    <col min="1547" max="1547" width="18.7109375" style="558" customWidth="1"/>
    <col min="1548" max="1549" width="16.42578125" style="558" bestFit="1" customWidth="1"/>
    <col min="1550" max="1550" width="13" style="558" customWidth="1"/>
    <col min="1551" max="1551" width="11.28515625" style="558" customWidth="1"/>
    <col min="1552" max="1552" width="16" style="558" customWidth="1"/>
    <col min="1553" max="1553" width="25.85546875" style="558" bestFit="1" customWidth="1"/>
    <col min="1554" max="1554" width="15.140625" style="558" customWidth="1"/>
    <col min="1555" max="1792" width="11.42578125" style="558"/>
    <col min="1793" max="1793" width="3" style="558" bestFit="1" customWidth="1"/>
    <col min="1794" max="1794" width="10.42578125" style="558" customWidth="1"/>
    <col min="1795" max="1795" width="16.140625" style="558" bestFit="1" customWidth="1"/>
    <col min="1796" max="1796" width="8.28515625" style="558" bestFit="1" customWidth="1"/>
    <col min="1797" max="1797" width="42.5703125" style="558" customWidth="1"/>
    <col min="1798" max="1798" width="9" style="558" bestFit="1" customWidth="1"/>
    <col min="1799" max="1799" width="23.140625" style="558" customWidth="1"/>
    <col min="1800" max="1800" width="25" style="558" bestFit="1" customWidth="1"/>
    <col min="1801" max="1801" width="13.5703125" style="558" bestFit="1" customWidth="1"/>
    <col min="1802" max="1802" width="16.140625" style="558" bestFit="1" customWidth="1"/>
    <col min="1803" max="1803" width="18.7109375" style="558" customWidth="1"/>
    <col min="1804" max="1805" width="16.42578125" style="558" bestFit="1" customWidth="1"/>
    <col min="1806" max="1806" width="13" style="558" customWidth="1"/>
    <col min="1807" max="1807" width="11.28515625" style="558" customWidth="1"/>
    <col min="1808" max="1808" width="16" style="558" customWidth="1"/>
    <col min="1809" max="1809" width="25.85546875" style="558" bestFit="1" customWidth="1"/>
    <col min="1810" max="1810" width="15.140625" style="558" customWidth="1"/>
    <col min="1811" max="2048" width="11.42578125" style="558"/>
    <col min="2049" max="2049" width="3" style="558" bestFit="1" customWidth="1"/>
    <col min="2050" max="2050" width="10.42578125" style="558" customWidth="1"/>
    <col min="2051" max="2051" width="16.140625" style="558" bestFit="1" customWidth="1"/>
    <col min="2052" max="2052" width="8.28515625" style="558" bestFit="1" customWidth="1"/>
    <col min="2053" max="2053" width="42.5703125" style="558" customWidth="1"/>
    <col min="2054" max="2054" width="9" style="558" bestFit="1" customWidth="1"/>
    <col min="2055" max="2055" width="23.140625" style="558" customWidth="1"/>
    <col min="2056" max="2056" width="25" style="558" bestFit="1" customWidth="1"/>
    <col min="2057" max="2057" width="13.5703125" style="558" bestFit="1" customWidth="1"/>
    <col min="2058" max="2058" width="16.140625" style="558" bestFit="1" customWidth="1"/>
    <col min="2059" max="2059" width="18.7109375" style="558" customWidth="1"/>
    <col min="2060" max="2061" width="16.42578125" style="558" bestFit="1" customWidth="1"/>
    <col min="2062" max="2062" width="13" style="558" customWidth="1"/>
    <col min="2063" max="2063" width="11.28515625" style="558" customWidth="1"/>
    <col min="2064" max="2064" width="16" style="558" customWidth="1"/>
    <col min="2065" max="2065" width="25.85546875" style="558" bestFit="1" customWidth="1"/>
    <col min="2066" max="2066" width="15.140625" style="558" customWidth="1"/>
    <col min="2067" max="2304" width="11.42578125" style="558"/>
    <col min="2305" max="2305" width="3" style="558" bestFit="1" customWidth="1"/>
    <col min="2306" max="2306" width="10.42578125" style="558" customWidth="1"/>
    <col min="2307" max="2307" width="16.140625" style="558" bestFit="1" customWidth="1"/>
    <col min="2308" max="2308" width="8.28515625" style="558" bestFit="1" customWidth="1"/>
    <col min="2309" max="2309" width="42.5703125" style="558" customWidth="1"/>
    <col min="2310" max="2310" width="9" style="558" bestFit="1" customWidth="1"/>
    <col min="2311" max="2311" width="23.140625" style="558" customWidth="1"/>
    <col min="2312" max="2312" width="25" style="558" bestFit="1" customWidth="1"/>
    <col min="2313" max="2313" width="13.5703125" style="558" bestFit="1" customWidth="1"/>
    <col min="2314" max="2314" width="16.140625" style="558" bestFit="1" customWidth="1"/>
    <col min="2315" max="2315" width="18.7109375" style="558" customWidth="1"/>
    <col min="2316" max="2317" width="16.42578125" style="558" bestFit="1" customWidth="1"/>
    <col min="2318" max="2318" width="13" style="558" customWidth="1"/>
    <col min="2319" max="2319" width="11.28515625" style="558" customWidth="1"/>
    <col min="2320" max="2320" width="16" style="558" customWidth="1"/>
    <col min="2321" max="2321" width="25.85546875" style="558" bestFit="1" customWidth="1"/>
    <col min="2322" max="2322" width="15.140625" style="558" customWidth="1"/>
    <col min="2323" max="2560" width="11.42578125" style="558"/>
    <col min="2561" max="2561" width="3" style="558" bestFit="1" customWidth="1"/>
    <col min="2562" max="2562" width="10.42578125" style="558" customWidth="1"/>
    <col min="2563" max="2563" width="16.140625" style="558" bestFit="1" customWidth="1"/>
    <col min="2564" max="2564" width="8.28515625" style="558" bestFit="1" customWidth="1"/>
    <col min="2565" max="2565" width="42.5703125" style="558" customWidth="1"/>
    <col min="2566" max="2566" width="9" style="558" bestFit="1" customWidth="1"/>
    <col min="2567" max="2567" width="23.140625" style="558" customWidth="1"/>
    <col min="2568" max="2568" width="25" style="558" bestFit="1" customWidth="1"/>
    <col min="2569" max="2569" width="13.5703125" style="558" bestFit="1" customWidth="1"/>
    <col min="2570" max="2570" width="16.140625" style="558" bestFit="1" customWidth="1"/>
    <col min="2571" max="2571" width="18.7109375" style="558" customWidth="1"/>
    <col min="2572" max="2573" width="16.42578125" style="558" bestFit="1" customWidth="1"/>
    <col min="2574" max="2574" width="13" style="558" customWidth="1"/>
    <col min="2575" max="2575" width="11.28515625" style="558" customWidth="1"/>
    <col min="2576" max="2576" width="16" style="558" customWidth="1"/>
    <col min="2577" max="2577" width="25.85546875" style="558" bestFit="1" customWidth="1"/>
    <col min="2578" max="2578" width="15.140625" style="558" customWidth="1"/>
    <col min="2579" max="2816" width="11.42578125" style="558"/>
    <col min="2817" max="2817" width="3" style="558" bestFit="1" customWidth="1"/>
    <col min="2818" max="2818" width="10.42578125" style="558" customWidth="1"/>
    <col min="2819" max="2819" width="16.140625" style="558" bestFit="1" customWidth="1"/>
    <col min="2820" max="2820" width="8.28515625" style="558" bestFit="1" customWidth="1"/>
    <col min="2821" max="2821" width="42.5703125" style="558" customWidth="1"/>
    <col min="2822" max="2822" width="9" style="558" bestFit="1" customWidth="1"/>
    <col min="2823" max="2823" width="23.140625" style="558" customWidth="1"/>
    <col min="2824" max="2824" width="25" style="558" bestFit="1" customWidth="1"/>
    <col min="2825" max="2825" width="13.5703125" style="558" bestFit="1" customWidth="1"/>
    <col min="2826" max="2826" width="16.140625" style="558" bestFit="1" customWidth="1"/>
    <col min="2827" max="2827" width="18.7109375" style="558" customWidth="1"/>
    <col min="2828" max="2829" width="16.42578125" style="558" bestFit="1" customWidth="1"/>
    <col min="2830" max="2830" width="13" style="558" customWidth="1"/>
    <col min="2831" max="2831" width="11.28515625" style="558" customWidth="1"/>
    <col min="2832" max="2832" width="16" style="558" customWidth="1"/>
    <col min="2833" max="2833" width="25.85546875" style="558" bestFit="1" customWidth="1"/>
    <col min="2834" max="2834" width="15.140625" style="558" customWidth="1"/>
    <col min="2835" max="3072" width="11.42578125" style="558"/>
    <col min="3073" max="3073" width="3" style="558" bestFit="1" customWidth="1"/>
    <col min="3074" max="3074" width="10.42578125" style="558" customWidth="1"/>
    <col min="3075" max="3075" width="16.140625" style="558" bestFit="1" customWidth="1"/>
    <col min="3076" max="3076" width="8.28515625" style="558" bestFit="1" customWidth="1"/>
    <col min="3077" max="3077" width="42.5703125" style="558" customWidth="1"/>
    <col min="3078" max="3078" width="9" style="558" bestFit="1" customWidth="1"/>
    <col min="3079" max="3079" width="23.140625" style="558" customWidth="1"/>
    <col min="3080" max="3080" width="25" style="558" bestFit="1" customWidth="1"/>
    <col min="3081" max="3081" width="13.5703125" style="558" bestFit="1" customWidth="1"/>
    <col min="3082" max="3082" width="16.140625" style="558" bestFit="1" customWidth="1"/>
    <col min="3083" max="3083" width="18.7109375" style="558" customWidth="1"/>
    <col min="3084" max="3085" width="16.42578125" style="558" bestFit="1" customWidth="1"/>
    <col min="3086" max="3086" width="13" style="558" customWidth="1"/>
    <col min="3087" max="3087" width="11.28515625" style="558" customWidth="1"/>
    <col min="3088" max="3088" width="16" style="558" customWidth="1"/>
    <col min="3089" max="3089" width="25.85546875" style="558" bestFit="1" customWidth="1"/>
    <col min="3090" max="3090" width="15.140625" style="558" customWidth="1"/>
    <col min="3091" max="3328" width="11.42578125" style="558"/>
    <col min="3329" max="3329" width="3" style="558" bestFit="1" customWidth="1"/>
    <col min="3330" max="3330" width="10.42578125" style="558" customWidth="1"/>
    <col min="3331" max="3331" width="16.140625" style="558" bestFit="1" customWidth="1"/>
    <col min="3332" max="3332" width="8.28515625" style="558" bestFit="1" customWidth="1"/>
    <col min="3333" max="3333" width="42.5703125" style="558" customWidth="1"/>
    <col min="3334" max="3334" width="9" style="558" bestFit="1" customWidth="1"/>
    <col min="3335" max="3335" width="23.140625" style="558" customWidth="1"/>
    <col min="3336" max="3336" width="25" style="558" bestFit="1" customWidth="1"/>
    <col min="3337" max="3337" width="13.5703125" style="558" bestFit="1" customWidth="1"/>
    <col min="3338" max="3338" width="16.140625" style="558" bestFit="1" customWidth="1"/>
    <col min="3339" max="3339" width="18.7109375" style="558" customWidth="1"/>
    <col min="3340" max="3341" width="16.42578125" style="558" bestFit="1" customWidth="1"/>
    <col min="3342" max="3342" width="13" style="558" customWidth="1"/>
    <col min="3343" max="3343" width="11.28515625" style="558" customWidth="1"/>
    <col min="3344" max="3344" width="16" style="558" customWidth="1"/>
    <col min="3345" max="3345" width="25.85546875" style="558" bestFit="1" customWidth="1"/>
    <col min="3346" max="3346" width="15.140625" style="558" customWidth="1"/>
    <col min="3347" max="3584" width="11.42578125" style="558"/>
    <col min="3585" max="3585" width="3" style="558" bestFit="1" customWidth="1"/>
    <col min="3586" max="3586" width="10.42578125" style="558" customWidth="1"/>
    <col min="3587" max="3587" width="16.140625" style="558" bestFit="1" customWidth="1"/>
    <col min="3588" max="3588" width="8.28515625" style="558" bestFit="1" customWidth="1"/>
    <col min="3589" max="3589" width="42.5703125" style="558" customWidth="1"/>
    <col min="3590" max="3590" width="9" style="558" bestFit="1" customWidth="1"/>
    <col min="3591" max="3591" width="23.140625" style="558" customWidth="1"/>
    <col min="3592" max="3592" width="25" style="558" bestFit="1" customWidth="1"/>
    <col min="3593" max="3593" width="13.5703125" style="558" bestFit="1" customWidth="1"/>
    <col min="3594" max="3594" width="16.140625" style="558" bestFit="1" customWidth="1"/>
    <col min="3595" max="3595" width="18.7109375" style="558" customWidth="1"/>
    <col min="3596" max="3597" width="16.42578125" style="558" bestFit="1" customWidth="1"/>
    <col min="3598" max="3598" width="13" style="558" customWidth="1"/>
    <col min="3599" max="3599" width="11.28515625" style="558" customWidth="1"/>
    <col min="3600" max="3600" width="16" style="558" customWidth="1"/>
    <col min="3601" max="3601" width="25.85546875" style="558" bestFit="1" customWidth="1"/>
    <col min="3602" max="3602" width="15.140625" style="558" customWidth="1"/>
    <col min="3603" max="3840" width="11.42578125" style="558"/>
    <col min="3841" max="3841" width="3" style="558" bestFit="1" customWidth="1"/>
    <col min="3842" max="3842" width="10.42578125" style="558" customWidth="1"/>
    <col min="3843" max="3843" width="16.140625" style="558" bestFit="1" customWidth="1"/>
    <col min="3844" max="3844" width="8.28515625" style="558" bestFit="1" customWidth="1"/>
    <col min="3845" max="3845" width="42.5703125" style="558" customWidth="1"/>
    <col min="3846" max="3846" width="9" style="558" bestFit="1" customWidth="1"/>
    <col min="3847" max="3847" width="23.140625" style="558" customWidth="1"/>
    <col min="3848" max="3848" width="25" style="558" bestFit="1" customWidth="1"/>
    <col min="3849" max="3849" width="13.5703125" style="558" bestFit="1" customWidth="1"/>
    <col min="3850" max="3850" width="16.140625" style="558" bestFit="1" customWidth="1"/>
    <col min="3851" max="3851" width="18.7109375" style="558" customWidth="1"/>
    <col min="3852" max="3853" width="16.42578125" style="558" bestFit="1" customWidth="1"/>
    <col min="3854" max="3854" width="13" style="558" customWidth="1"/>
    <col min="3855" max="3855" width="11.28515625" style="558" customWidth="1"/>
    <col min="3856" max="3856" width="16" style="558" customWidth="1"/>
    <col min="3857" max="3857" width="25.85546875" style="558" bestFit="1" customWidth="1"/>
    <col min="3858" max="3858" width="15.140625" style="558" customWidth="1"/>
    <col min="3859" max="4096" width="11.42578125" style="558"/>
    <col min="4097" max="4097" width="3" style="558" bestFit="1" customWidth="1"/>
    <col min="4098" max="4098" width="10.42578125" style="558" customWidth="1"/>
    <col min="4099" max="4099" width="16.140625" style="558" bestFit="1" customWidth="1"/>
    <col min="4100" max="4100" width="8.28515625" style="558" bestFit="1" customWidth="1"/>
    <col min="4101" max="4101" width="42.5703125" style="558" customWidth="1"/>
    <col min="4102" max="4102" width="9" style="558" bestFit="1" customWidth="1"/>
    <col min="4103" max="4103" width="23.140625" style="558" customWidth="1"/>
    <col min="4104" max="4104" width="25" style="558" bestFit="1" customWidth="1"/>
    <col min="4105" max="4105" width="13.5703125" style="558" bestFit="1" customWidth="1"/>
    <col min="4106" max="4106" width="16.140625" style="558" bestFit="1" customWidth="1"/>
    <col min="4107" max="4107" width="18.7109375" style="558" customWidth="1"/>
    <col min="4108" max="4109" width="16.42578125" style="558" bestFit="1" customWidth="1"/>
    <col min="4110" max="4110" width="13" style="558" customWidth="1"/>
    <col min="4111" max="4111" width="11.28515625" style="558" customWidth="1"/>
    <col min="4112" max="4112" width="16" style="558" customWidth="1"/>
    <col min="4113" max="4113" width="25.85546875" style="558" bestFit="1" customWidth="1"/>
    <col min="4114" max="4114" width="15.140625" style="558" customWidth="1"/>
    <col min="4115" max="4352" width="11.42578125" style="558"/>
    <col min="4353" max="4353" width="3" style="558" bestFit="1" customWidth="1"/>
    <col min="4354" max="4354" width="10.42578125" style="558" customWidth="1"/>
    <col min="4355" max="4355" width="16.140625" style="558" bestFit="1" customWidth="1"/>
    <col min="4356" max="4356" width="8.28515625" style="558" bestFit="1" customWidth="1"/>
    <col min="4357" max="4357" width="42.5703125" style="558" customWidth="1"/>
    <col min="4358" max="4358" width="9" style="558" bestFit="1" customWidth="1"/>
    <col min="4359" max="4359" width="23.140625" style="558" customWidth="1"/>
    <col min="4360" max="4360" width="25" style="558" bestFit="1" customWidth="1"/>
    <col min="4361" max="4361" width="13.5703125" style="558" bestFit="1" customWidth="1"/>
    <col min="4362" max="4362" width="16.140625" style="558" bestFit="1" customWidth="1"/>
    <col min="4363" max="4363" width="18.7109375" style="558" customWidth="1"/>
    <col min="4364" max="4365" width="16.42578125" style="558" bestFit="1" customWidth="1"/>
    <col min="4366" max="4366" width="13" style="558" customWidth="1"/>
    <col min="4367" max="4367" width="11.28515625" style="558" customWidth="1"/>
    <col min="4368" max="4368" width="16" style="558" customWidth="1"/>
    <col min="4369" max="4369" width="25.85546875" style="558" bestFit="1" customWidth="1"/>
    <col min="4370" max="4370" width="15.140625" style="558" customWidth="1"/>
    <col min="4371" max="4608" width="11.42578125" style="558"/>
    <col min="4609" max="4609" width="3" style="558" bestFit="1" customWidth="1"/>
    <col min="4610" max="4610" width="10.42578125" style="558" customWidth="1"/>
    <col min="4611" max="4611" width="16.140625" style="558" bestFit="1" customWidth="1"/>
    <col min="4612" max="4612" width="8.28515625" style="558" bestFit="1" customWidth="1"/>
    <col min="4613" max="4613" width="42.5703125" style="558" customWidth="1"/>
    <col min="4614" max="4614" width="9" style="558" bestFit="1" customWidth="1"/>
    <col min="4615" max="4615" width="23.140625" style="558" customWidth="1"/>
    <col min="4616" max="4616" width="25" style="558" bestFit="1" customWidth="1"/>
    <col min="4617" max="4617" width="13.5703125" style="558" bestFit="1" customWidth="1"/>
    <col min="4618" max="4618" width="16.140625" style="558" bestFit="1" customWidth="1"/>
    <col min="4619" max="4619" width="18.7109375" style="558" customWidth="1"/>
    <col min="4620" max="4621" width="16.42578125" style="558" bestFit="1" customWidth="1"/>
    <col min="4622" max="4622" width="13" style="558" customWidth="1"/>
    <col min="4623" max="4623" width="11.28515625" style="558" customWidth="1"/>
    <col min="4624" max="4624" width="16" style="558" customWidth="1"/>
    <col min="4625" max="4625" width="25.85546875" style="558" bestFit="1" customWidth="1"/>
    <col min="4626" max="4626" width="15.140625" style="558" customWidth="1"/>
    <col min="4627" max="4864" width="11.42578125" style="558"/>
    <col min="4865" max="4865" width="3" style="558" bestFit="1" customWidth="1"/>
    <col min="4866" max="4866" width="10.42578125" style="558" customWidth="1"/>
    <col min="4867" max="4867" width="16.140625" style="558" bestFit="1" customWidth="1"/>
    <col min="4868" max="4868" width="8.28515625" style="558" bestFit="1" customWidth="1"/>
    <col min="4869" max="4869" width="42.5703125" style="558" customWidth="1"/>
    <col min="4870" max="4870" width="9" style="558" bestFit="1" customWidth="1"/>
    <col min="4871" max="4871" width="23.140625" style="558" customWidth="1"/>
    <col min="4872" max="4872" width="25" style="558" bestFit="1" customWidth="1"/>
    <col min="4873" max="4873" width="13.5703125" style="558" bestFit="1" customWidth="1"/>
    <col min="4874" max="4874" width="16.140625" style="558" bestFit="1" customWidth="1"/>
    <col min="4875" max="4875" width="18.7109375" style="558" customWidth="1"/>
    <col min="4876" max="4877" width="16.42578125" style="558" bestFit="1" customWidth="1"/>
    <col min="4878" max="4878" width="13" style="558" customWidth="1"/>
    <col min="4879" max="4879" width="11.28515625" style="558" customWidth="1"/>
    <col min="4880" max="4880" width="16" style="558" customWidth="1"/>
    <col min="4881" max="4881" width="25.85546875" style="558" bestFit="1" customWidth="1"/>
    <col min="4882" max="4882" width="15.140625" style="558" customWidth="1"/>
    <col min="4883" max="5120" width="11.42578125" style="558"/>
    <col min="5121" max="5121" width="3" style="558" bestFit="1" customWidth="1"/>
    <col min="5122" max="5122" width="10.42578125" style="558" customWidth="1"/>
    <col min="5123" max="5123" width="16.140625" style="558" bestFit="1" customWidth="1"/>
    <col min="5124" max="5124" width="8.28515625" style="558" bestFit="1" customWidth="1"/>
    <col min="5125" max="5125" width="42.5703125" style="558" customWidth="1"/>
    <col min="5126" max="5126" width="9" style="558" bestFit="1" customWidth="1"/>
    <col min="5127" max="5127" width="23.140625" style="558" customWidth="1"/>
    <col min="5128" max="5128" width="25" style="558" bestFit="1" customWidth="1"/>
    <col min="5129" max="5129" width="13.5703125" style="558" bestFit="1" customWidth="1"/>
    <col min="5130" max="5130" width="16.140625" style="558" bestFit="1" customWidth="1"/>
    <col min="5131" max="5131" width="18.7109375" style="558" customWidth="1"/>
    <col min="5132" max="5133" width="16.42578125" style="558" bestFit="1" customWidth="1"/>
    <col min="5134" max="5134" width="13" style="558" customWidth="1"/>
    <col min="5135" max="5135" width="11.28515625" style="558" customWidth="1"/>
    <col min="5136" max="5136" width="16" style="558" customWidth="1"/>
    <col min="5137" max="5137" width="25.85546875" style="558" bestFit="1" customWidth="1"/>
    <col min="5138" max="5138" width="15.140625" style="558" customWidth="1"/>
    <col min="5139" max="5376" width="11.42578125" style="558"/>
    <col min="5377" max="5377" width="3" style="558" bestFit="1" customWidth="1"/>
    <col min="5378" max="5378" width="10.42578125" style="558" customWidth="1"/>
    <col min="5379" max="5379" width="16.140625" style="558" bestFit="1" customWidth="1"/>
    <col min="5380" max="5380" width="8.28515625" style="558" bestFit="1" customWidth="1"/>
    <col min="5381" max="5381" width="42.5703125" style="558" customWidth="1"/>
    <col min="5382" max="5382" width="9" style="558" bestFit="1" customWidth="1"/>
    <col min="5383" max="5383" width="23.140625" style="558" customWidth="1"/>
    <col min="5384" max="5384" width="25" style="558" bestFit="1" customWidth="1"/>
    <col min="5385" max="5385" width="13.5703125" style="558" bestFit="1" customWidth="1"/>
    <col min="5386" max="5386" width="16.140625" style="558" bestFit="1" customWidth="1"/>
    <col min="5387" max="5387" width="18.7109375" style="558" customWidth="1"/>
    <col min="5388" max="5389" width="16.42578125" style="558" bestFit="1" customWidth="1"/>
    <col min="5390" max="5390" width="13" style="558" customWidth="1"/>
    <col min="5391" max="5391" width="11.28515625" style="558" customWidth="1"/>
    <col min="5392" max="5392" width="16" style="558" customWidth="1"/>
    <col min="5393" max="5393" width="25.85546875" style="558" bestFit="1" customWidth="1"/>
    <col min="5394" max="5394" width="15.140625" style="558" customWidth="1"/>
    <col min="5395" max="5632" width="11.42578125" style="558"/>
    <col min="5633" max="5633" width="3" style="558" bestFit="1" customWidth="1"/>
    <col min="5634" max="5634" width="10.42578125" style="558" customWidth="1"/>
    <col min="5635" max="5635" width="16.140625" style="558" bestFit="1" customWidth="1"/>
    <col min="5636" max="5636" width="8.28515625" style="558" bestFit="1" customWidth="1"/>
    <col min="5637" max="5637" width="42.5703125" style="558" customWidth="1"/>
    <col min="5638" max="5638" width="9" style="558" bestFit="1" customWidth="1"/>
    <col min="5639" max="5639" width="23.140625" style="558" customWidth="1"/>
    <col min="5640" max="5640" width="25" style="558" bestFit="1" customWidth="1"/>
    <col min="5641" max="5641" width="13.5703125" style="558" bestFit="1" customWidth="1"/>
    <col min="5642" max="5642" width="16.140625" style="558" bestFit="1" customWidth="1"/>
    <col min="5643" max="5643" width="18.7109375" style="558" customWidth="1"/>
    <col min="5644" max="5645" width="16.42578125" style="558" bestFit="1" customWidth="1"/>
    <col min="5646" max="5646" width="13" style="558" customWidth="1"/>
    <col min="5647" max="5647" width="11.28515625" style="558" customWidth="1"/>
    <col min="5648" max="5648" width="16" style="558" customWidth="1"/>
    <col min="5649" max="5649" width="25.85546875" style="558" bestFit="1" customWidth="1"/>
    <col min="5650" max="5650" width="15.140625" style="558" customWidth="1"/>
    <col min="5651" max="5888" width="11.42578125" style="558"/>
    <col min="5889" max="5889" width="3" style="558" bestFit="1" customWidth="1"/>
    <col min="5890" max="5890" width="10.42578125" style="558" customWidth="1"/>
    <col min="5891" max="5891" width="16.140625" style="558" bestFit="1" customWidth="1"/>
    <col min="5892" max="5892" width="8.28515625" style="558" bestFit="1" customWidth="1"/>
    <col min="5893" max="5893" width="42.5703125" style="558" customWidth="1"/>
    <col min="5894" max="5894" width="9" style="558" bestFit="1" customWidth="1"/>
    <col min="5895" max="5895" width="23.140625" style="558" customWidth="1"/>
    <col min="5896" max="5896" width="25" style="558" bestFit="1" customWidth="1"/>
    <col min="5897" max="5897" width="13.5703125" style="558" bestFit="1" customWidth="1"/>
    <col min="5898" max="5898" width="16.140625" style="558" bestFit="1" customWidth="1"/>
    <col min="5899" max="5899" width="18.7109375" style="558" customWidth="1"/>
    <col min="5900" max="5901" width="16.42578125" style="558" bestFit="1" customWidth="1"/>
    <col min="5902" max="5902" width="13" style="558" customWidth="1"/>
    <col min="5903" max="5903" width="11.28515625" style="558" customWidth="1"/>
    <col min="5904" max="5904" width="16" style="558" customWidth="1"/>
    <col min="5905" max="5905" width="25.85546875" style="558" bestFit="1" customWidth="1"/>
    <col min="5906" max="5906" width="15.140625" style="558" customWidth="1"/>
    <col min="5907" max="6144" width="11.42578125" style="558"/>
    <col min="6145" max="6145" width="3" style="558" bestFit="1" customWidth="1"/>
    <col min="6146" max="6146" width="10.42578125" style="558" customWidth="1"/>
    <col min="6147" max="6147" width="16.140625" style="558" bestFit="1" customWidth="1"/>
    <col min="6148" max="6148" width="8.28515625" style="558" bestFit="1" customWidth="1"/>
    <col min="6149" max="6149" width="42.5703125" style="558" customWidth="1"/>
    <col min="6150" max="6150" width="9" style="558" bestFit="1" customWidth="1"/>
    <col min="6151" max="6151" width="23.140625" style="558" customWidth="1"/>
    <col min="6152" max="6152" width="25" style="558" bestFit="1" customWidth="1"/>
    <col min="6153" max="6153" width="13.5703125" style="558" bestFit="1" customWidth="1"/>
    <col min="6154" max="6154" width="16.140625" style="558" bestFit="1" customWidth="1"/>
    <col min="6155" max="6155" width="18.7109375" style="558" customWidth="1"/>
    <col min="6156" max="6157" width="16.42578125" style="558" bestFit="1" customWidth="1"/>
    <col min="6158" max="6158" width="13" style="558" customWidth="1"/>
    <col min="6159" max="6159" width="11.28515625" style="558" customWidth="1"/>
    <col min="6160" max="6160" width="16" style="558" customWidth="1"/>
    <col min="6161" max="6161" width="25.85546875" style="558" bestFit="1" customWidth="1"/>
    <col min="6162" max="6162" width="15.140625" style="558" customWidth="1"/>
    <col min="6163" max="6400" width="11.42578125" style="558"/>
    <col min="6401" max="6401" width="3" style="558" bestFit="1" customWidth="1"/>
    <col min="6402" max="6402" width="10.42578125" style="558" customWidth="1"/>
    <col min="6403" max="6403" width="16.140625" style="558" bestFit="1" customWidth="1"/>
    <col min="6404" max="6404" width="8.28515625" style="558" bestFit="1" customWidth="1"/>
    <col min="6405" max="6405" width="42.5703125" style="558" customWidth="1"/>
    <col min="6406" max="6406" width="9" style="558" bestFit="1" customWidth="1"/>
    <col min="6407" max="6407" width="23.140625" style="558" customWidth="1"/>
    <col min="6408" max="6408" width="25" style="558" bestFit="1" customWidth="1"/>
    <col min="6409" max="6409" width="13.5703125" style="558" bestFit="1" customWidth="1"/>
    <col min="6410" max="6410" width="16.140625" style="558" bestFit="1" customWidth="1"/>
    <col min="6411" max="6411" width="18.7109375" style="558" customWidth="1"/>
    <col min="6412" max="6413" width="16.42578125" style="558" bestFit="1" customWidth="1"/>
    <col min="6414" max="6414" width="13" style="558" customWidth="1"/>
    <col min="6415" max="6415" width="11.28515625" style="558" customWidth="1"/>
    <col min="6416" max="6416" width="16" style="558" customWidth="1"/>
    <col min="6417" max="6417" width="25.85546875" style="558" bestFit="1" customWidth="1"/>
    <col min="6418" max="6418" width="15.140625" style="558" customWidth="1"/>
    <col min="6419" max="6656" width="11.42578125" style="558"/>
    <col min="6657" max="6657" width="3" style="558" bestFit="1" customWidth="1"/>
    <col min="6658" max="6658" width="10.42578125" style="558" customWidth="1"/>
    <col min="6659" max="6659" width="16.140625" style="558" bestFit="1" customWidth="1"/>
    <col min="6660" max="6660" width="8.28515625" style="558" bestFit="1" customWidth="1"/>
    <col min="6661" max="6661" width="42.5703125" style="558" customWidth="1"/>
    <col min="6662" max="6662" width="9" style="558" bestFit="1" customWidth="1"/>
    <col min="6663" max="6663" width="23.140625" style="558" customWidth="1"/>
    <col min="6664" max="6664" width="25" style="558" bestFit="1" customWidth="1"/>
    <col min="6665" max="6665" width="13.5703125" style="558" bestFit="1" customWidth="1"/>
    <col min="6666" max="6666" width="16.140625" style="558" bestFit="1" customWidth="1"/>
    <col min="6667" max="6667" width="18.7109375" style="558" customWidth="1"/>
    <col min="6668" max="6669" width="16.42578125" style="558" bestFit="1" customWidth="1"/>
    <col min="6670" max="6670" width="13" style="558" customWidth="1"/>
    <col min="6671" max="6671" width="11.28515625" style="558" customWidth="1"/>
    <col min="6672" max="6672" width="16" style="558" customWidth="1"/>
    <col min="6673" max="6673" width="25.85546875" style="558" bestFit="1" customWidth="1"/>
    <col min="6674" max="6674" width="15.140625" style="558" customWidth="1"/>
    <col min="6675" max="6912" width="11.42578125" style="558"/>
    <col min="6913" max="6913" width="3" style="558" bestFit="1" customWidth="1"/>
    <col min="6914" max="6914" width="10.42578125" style="558" customWidth="1"/>
    <col min="6915" max="6915" width="16.140625" style="558" bestFit="1" customWidth="1"/>
    <col min="6916" max="6916" width="8.28515625" style="558" bestFit="1" customWidth="1"/>
    <col min="6917" max="6917" width="42.5703125" style="558" customWidth="1"/>
    <col min="6918" max="6918" width="9" style="558" bestFit="1" customWidth="1"/>
    <col min="6919" max="6919" width="23.140625" style="558" customWidth="1"/>
    <col min="6920" max="6920" width="25" style="558" bestFit="1" customWidth="1"/>
    <col min="6921" max="6921" width="13.5703125" style="558" bestFit="1" customWidth="1"/>
    <col min="6922" max="6922" width="16.140625" style="558" bestFit="1" customWidth="1"/>
    <col min="6923" max="6923" width="18.7109375" style="558" customWidth="1"/>
    <col min="6924" max="6925" width="16.42578125" style="558" bestFit="1" customWidth="1"/>
    <col min="6926" max="6926" width="13" style="558" customWidth="1"/>
    <col min="6927" max="6927" width="11.28515625" style="558" customWidth="1"/>
    <col min="6928" max="6928" width="16" style="558" customWidth="1"/>
    <col min="6929" max="6929" width="25.85546875" style="558" bestFit="1" customWidth="1"/>
    <col min="6930" max="6930" width="15.140625" style="558" customWidth="1"/>
    <col min="6931" max="7168" width="11.42578125" style="558"/>
    <col min="7169" max="7169" width="3" style="558" bestFit="1" customWidth="1"/>
    <col min="7170" max="7170" width="10.42578125" style="558" customWidth="1"/>
    <col min="7171" max="7171" width="16.140625" style="558" bestFit="1" customWidth="1"/>
    <col min="7172" max="7172" width="8.28515625" style="558" bestFit="1" customWidth="1"/>
    <col min="7173" max="7173" width="42.5703125" style="558" customWidth="1"/>
    <col min="7174" max="7174" width="9" style="558" bestFit="1" customWidth="1"/>
    <col min="7175" max="7175" width="23.140625" style="558" customWidth="1"/>
    <col min="7176" max="7176" width="25" style="558" bestFit="1" customWidth="1"/>
    <col min="7177" max="7177" width="13.5703125" style="558" bestFit="1" customWidth="1"/>
    <col min="7178" max="7178" width="16.140625" style="558" bestFit="1" customWidth="1"/>
    <col min="7179" max="7179" width="18.7109375" style="558" customWidth="1"/>
    <col min="7180" max="7181" width="16.42578125" style="558" bestFit="1" customWidth="1"/>
    <col min="7182" max="7182" width="13" style="558" customWidth="1"/>
    <col min="7183" max="7183" width="11.28515625" style="558" customWidth="1"/>
    <col min="7184" max="7184" width="16" style="558" customWidth="1"/>
    <col min="7185" max="7185" width="25.85546875" style="558" bestFit="1" customWidth="1"/>
    <col min="7186" max="7186" width="15.140625" style="558" customWidth="1"/>
    <col min="7187" max="7424" width="11.42578125" style="558"/>
    <col min="7425" max="7425" width="3" style="558" bestFit="1" customWidth="1"/>
    <col min="7426" max="7426" width="10.42578125" style="558" customWidth="1"/>
    <col min="7427" max="7427" width="16.140625" style="558" bestFit="1" customWidth="1"/>
    <col min="7428" max="7428" width="8.28515625" style="558" bestFit="1" customWidth="1"/>
    <col min="7429" max="7429" width="42.5703125" style="558" customWidth="1"/>
    <col min="7430" max="7430" width="9" style="558" bestFit="1" customWidth="1"/>
    <col min="7431" max="7431" width="23.140625" style="558" customWidth="1"/>
    <col min="7432" max="7432" width="25" style="558" bestFit="1" customWidth="1"/>
    <col min="7433" max="7433" width="13.5703125" style="558" bestFit="1" customWidth="1"/>
    <col min="7434" max="7434" width="16.140625" style="558" bestFit="1" customWidth="1"/>
    <col min="7435" max="7435" width="18.7109375" style="558" customWidth="1"/>
    <col min="7436" max="7437" width="16.42578125" style="558" bestFit="1" customWidth="1"/>
    <col min="7438" max="7438" width="13" style="558" customWidth="1"/>
    <col min="7439" max="7439" width="11.28515625" style="558" customWidth="1"/>
    <col min="7440" max="7440" width="16" style="558" customWidth="1"/>
    <col min="7441" max="7441" width="25.85546875" style="558" bestFit="1" customWidth="1"/>
    <col min="7442" max="7442" width="15.140625" style="558" customWidth="1"/>
    <col min="7443" max="7680" width="11.42578125" style="558"/>
    <col min="7681" max="7681" width="3" style="558" bestFit="1" customWidth="1"/>
    <col min="7682" max="7682" width="10.42578125" style="558" customWidth="1"/>
    <col min="7683" max="7683" width="16.140625" style="558" bestFit="1" customWidth="1"/>
    <col min="7684" max="7684" width="8.28515625" style="558" bestFit="1" customWidth="1"/>
    <col min="7685" max="7685" width="42.5703125" style="558" customWidth="1"/>
    <col min="7686" max="7686" width="9" style="558" bestFit="1" customWidth="1"/>
    <col min="7687" max="7687" width="23.140625" style="558" customWidth="1"/>
    <col min="7688" max="7688" width="25" style="558" bestFit="1" customWidth="1"/>
    <col min="7689" max="7689" width="13.5703125" style="558" bestFit="1" customWidth="1"/>
    <col min="7690" max="7690" width="16.140625" style="558" bestFit="1" customWidth="1"/>
    <col min="7691" max="7691" width="18.7109375" style="558" customWidth="1"/>
    <col min="7692" max="7693" width="16.42578125" style="558" bestFit="1" customWidth="1"/>
    <col min="7694" max="7694" width="13" style="558" customWidth="1"/>
    <col min="7695" max="7695" width="11.28515625" style="558" customWidth="1"/>
    <col min="7696" max="7696" width="16" style="558" customWidth="1"/>
    <col min="7697" max="7697" width="25.85546875" style="558" bestFit="1" customWidth="1"/>
    <col min="7698" max="7698" width="15.140625" style="558" customWidth="1"/>
    <col min="7699" max="7936" width="11.42578125" style="558"/>
    <col min="7937" max="7937" width="3" style="558" bestFit="1" customWidth="1"/>
    <col min="7938" max="7938" width="10.42578125" style="558" customWidth="1"/>
    <col min="7939" max="7939" width="16.140625" style="558" bestFit="1" customWidth="1"/>
    <col min="7940" max="7940" width="8.28515625" style="558" bestFit="1" customWidth="1"/>
    <col min="7941" max="7941" width="42.5703125" style="558" customWidth="1"/>
    <col min="7942" max="7942" width="9" style="558" bestFit="1" customWidth="1"/>
    <col min="7943" max="7943" width="23.140625" style="558" customWidth="1"/>
    <col min="7944" max="7944" width="25" style="558" bestFit="1" customWidth="1"/>
    <col min="7945" max="7945" width="13.5703125" style="558" bestFit="1" customWidth="1"/>
    <col min="7946" max="7946" width="16.140625" style="558" bestFit="1" customWidth="1"/>
    <col min="7947" max="7947" width="18.7109375" style="558" customWidth="1"/>
    <col min="7948" max="7949" width="16.42578125" style="558" bestFit="1" customWidth="1"/>
    <col min="7950" max="7950" width="13" style="558" customWidth="1"/>
    <col min="7951" max="7951" width="11.28515625" style="558" customWidth="1"/>
    <col min="7952" max="7952" width="16" style="558" customWidth="1"/>
    <col min="7953" max="7953" width="25.85546875" style="558" bestFit="1" customWidth="1"/>
    <col min="7954" max="7954" width="15.140625" style="558" customWidth="1"/>
    <col min="7955" max="8192" width="11.42578125" style="558"/>
    <col min="8193" max="8193" width="3" style="558" bestFit="1" customWidth="1"/>
    <col min="8194" max="8194" width="10.42578125" style="558" customWidth="1"/>
    <col min="8195" max="8195" width="16.140625" style="558" bestFit="1" customWidth="1"/>
    <col min="8196" max="8196" width="8.28515625" style="558" bestFit="1" customWidth="1"/>
    <col min="8197" max="8197" width="42.5703125" style="558" customWidth="1"/>
    <col min="8198" max="8198" width="9" style="558" bestFit="1" customWidth="1"/>
    <col min="8199" max="8199" width="23.140625" style="558" customWidth="1"/>
    <col min="8200" max="8200" width="25" style="558" bestFit="1" customWidth="1"/>
    <col min="8201" max="8201" width="13.5703125" style="558" bestFit="1" customWidth="1"/>
    <col min="8202" max="8202" width="16.140625" style="558" bestFit="1" customWidth="1"/>
    <col min="8203" max="8203" width="18.7109375" style="558" customWidth="1"/>
    <col min="8204" max="8205" width="16.42578125" style="558" bestFit="1" customWidth="1"/>
    <col min="8206" max="8206" width="13" style="558" customWidth="1"/>
    <col min="8207" max="8207" width="11.28515625" style="558" customWidth="1"/>
    <col min="8208" max="8208" width="16" style="558" customWidth="1"/>
    <col min="8209" max="8209" width="25.85546875" style="558" bestFit="1" customWidth="1"/>
    <col min="8210" max="8210" width="15.140625" style="558" customWidth="1"/>
    <col min="8211" max="8448" width="11.42578125" style="558"/>
    <col min="8449" max="8449" width="3" style="558" bestFit="1" customWidth="1"/>
    <col min="8450" max="8450" width="10.42578125" style="558" customWidth="1"/>
    <col min="8451" max="8451" width="16.140625" style="558" bestFit="1" customWidth="1"/>
    <col min="8452" max="8452" width="8.28515625" style="558" bestFit="1" customWidth="1"/>
    <col min="8453" max="8453" width="42.5703125" style="558" customWidth="1"/>
    <col min="8454" max="8454" width="9" style="558" bestFit="1" customWidth="1"/>
    <col min="8455" max="8455" width="23.140625" style="558" customWidth="1"/>
    <col min="8456" max="8456" width="25" style="558" bestFit="1" customWidth="1"/>
    <col min="8457" max="8457" width="13.5703125" style="558" bestFit="1" customWidth="1"/>
    <col min="8458" max="8458" width="16.140625" style="558" bestFit="1" customWidth="1"/>
    <col min="8459" max="8459" width="18.7109375" style="558" customWidth="1"/>
    <col min="8460" max="8461" width="16.42578125" style="558" bestFit="1" customWidth="1"/>
    <col min="8462" max="8462" width="13" style="558" customWidth="1"/>
    <col min="8463" max="8463" width="11.28515625" style="558" customWidth="1"/>
    <col min="8464" max="8464" width="16" style="558" customWidth="1"/>
    <col min="8465" max="8465" width="25.85546875" style="558" bestFit="1" customWidth="1"/>
    <col min="8466" max="8466" width="15.140625" style="558" customWidth="1"/>
    <col min="8467" max="8704" width="11.42578125" style="558"/>
    <col min="8705" max="8705" width="3" style="558" bestFit="1" customWidth="1"/>
    <col min="8706" max="8706" width="10.42578125" style="558" customWidth="1"/>
    <col min="8707" max="8707" width="16.140625" style="558" bestFit="1" customWidth="1"/>
    <col min="8708" max="8708" width="8.28515625" style="558" bestFit="1" customWidth="1"/>
    <col min="8709" max="8709" width="42.5703125" style="558" customWidth="1"/>
    <col min="8710" max="8710" width="9" style="558" bestFit="1" customWidth="1"/>
    <col min="8711" max="8711" width="23.140625" style="558" customWidth="1"/>
    <col min="8712" max="8712" width="25" style="558" bestFit="1" customWidth="1"/>
    <col min="8713" max="8713" width="13.5703125" style="558" bestFit="1" customWidth="1"/>
    <col min="8714" max="8714" width="16.140625" style="558" bestFit="1" customWidth="1"/>
    <col min="8715" max="8715" width="18.7109375" style="558" customWidth="1"/>
    <col min="8716" max="8717" width="16.42578125" style="558" bestFit="1" customWidth="1"/>
    <col min="8718" max="8718" width="13" style="558" customWidth="1"/>
    <col min="8719" max="8719" width="11.28515625" style="558" customWidth="1"/>
    <col min="8720" max="8720" width="16" style="558" customWidth="1"/>
    <col min="8721" max="8721" width="25.85546875" style="558" bestFit="1" customWidth="1"/>
    <col min="8722" max="8722" width="15.140625" style="558" customWidth="1"/>
    <col min="8723" max="8960" width="11.42578125" style="558"/>
    <col min="8961" max="8961" width="3" style="558" bestFit="1" customWidth="1"/>
    <col min="8962" max="8962" width="10.42578125" style="558" customWidth="1"/>
    <col min="8963" max="8963" width="16.140625" style="558" bestFit="1" customWidth="1"/>
    <col min="8964" max="8964" width="8.28515625" style="558" bestFit="1" customWidth="1"/>
    <col min="8965" max="8965" width="42.5703125" style="558" customWidth="1"/>
    <col min="8966" max="8966" width="9" style="558" bestFit="1" customWidth="1"/>
    <col min="8967" max="8967" width="23.140625" style="558" customWidth="1"/>
    <col min="8968" max="8968" width="25" style="558" bestFit="1" customWidth="1"/>
    <col min="8969" max="8969" width="13.5703125" style="558" bestFit="1" customWidth="1"/>
    <col min="8970" max="8970" width="16.140625" style="558" bestFit="1" customWidth="1"/>
    <col min="8971" max="8971" width="18.7109375" style="558" customWidth="1"/>
    <col min="8972" max="8973" width="16.42578125" style="558" bestFit="1" customWidth="1"/>
    <col min="8974" max="8974" width="13" style="558" customWidth="1"/>
    <col min="8975" max="8975" width="11.28515625" style="558" customWidth="1"/>
    <col min="8976" max="8976" width="16" style="558" customWidth="1"/>
    <col min="8977" max="8977" width="25.85546875" style="558" bestFit="1" customWidth="1"/>
    <col min="8978" max="8978" width="15.140625" style="558" customWidth="1"/>
    <col min="8979" max="9216" width="11.42578125" style="558"/>
    <col min="9217" max="9217" width="3" style="558" bestFit="1" customWidth="1"/>
    <col min="9218" max="9218" width="10.42578125" style="558" customWidth="1"/>
    <col min="9219" max="9219" width="16.140625" style="558" bestFit="1" customWidth="1"/>
    <col min="9220" max="9220" width="8.28515625" style="558" bestFit="1" customWidth="1"/>
    <col min="9221" max="9221" width="42.5703125" style="558" customWidth="1"/>
    <col min="9222" max="9222" width="9" style="558" bestFit="1" customWidth="1"/>
    <col min="9223" max="9223" width="23.140625" style="558" customWidth="1"/>
    <col min="9224" max="9224" width="25" style="558" bestFit="1" customWidth="1"/>
    <col min="9225" max="9225" width="13.5703125" style="558" bestFit="1" customWidth="1"/>
    <col min="9226" max="9226" width="16.140625" style="558" bestFit="1" customWidth="1"/>
    <col min="9227" max="9227" width="18.7109375" style="558" customWidth="1"/>
    <col min="9228" max="9229" width="16.42578125" style="558" bestFit="1" customWidth="1"/>
    <col min="9230" max="9230" width="13" style="558" customWidth="1"/>
    <col min="9231" max="9231" width="11.28515625" style="558" customWidth="1"/>
    <col min="9232" max="9232" width="16" style="558" customWidth="1"/>
    <col min="9233" max="9233" width="25.85546875" style="558" bestFit="1" customWidth="1"/>
    <col min="9234" max="9234" width="15.140625" style="558" customWidth="1"/>
    <col min="9235" max="9472" width="11.42578125" style="558"/>
    <col min="9473" max="9473" width="3" style="558" bestFit="1" customWidth="1"/>
    <col min="9474" max="9474" width="10.42578125" style="558" customWidth="1"/>
    <col min="9475" max="9475" width="16.140625" style="558" bestFit="1" customWidth="1"/>
    <col min="9476" max="9476" width="8.28515625" style="558" bestFit="1" customWidth="1"/>
    <col min="9477" max="9477" width="42.5703125" style="558" customWidth="1"/>
    <col min="9478" max="9478" width="9" style="558" bestFit="1" customWidth="1"/>
    <col min="9479" max="9479" width="23.140625" style="558" customWidth="1"/>
    <col min="9480" max="9480" width="25" style="558" bestFit="1" customWidth="1"/>
    <col min="9481" max="9481" width="13.5703125" style="558" bestFit="1" customWidth="1"/>
    <col min="9482" max="9482" width="16.140625" style="558" bestFit="1" customWidth="1"/>
    <col min="9483" max="9483" width="18.7109375" style="558" customWidth="1"/>
    <col min="9484" max="9485" width="16.42578125" style="558" bestFit="1" customWidth="1"/>
    <col min="9486" max="9486" width="13" style="558" customWidth="1"/>
    <col min="9487" max="9487" width="11.28515625" style="558" customWidth="1"/>
    <col min="9488" max="9488" width="16" style="558" customWidth="1"/>
    <col min="9489" max="9489" width="25.85546875" style="558" bestFit="1" customWidth="1"/>
    <col min="9490" max="9490" width="15.140625" style="558" customWidth="1"/>
    <col min="9491" max="9728" width="11.42578125" style="558"/>
    <col min="9729" max="9729" width="3" style="558" bestFit="1" customWidth="1"/>
    <col min="9730" max="9730" width="10.42578125" style="558" customWidth="1"/>
    <col min="9731" max="9731" width="16.140625" style="558" bestFit="1" customWidth="1"/>
    <col min="9732" max="9732" width="8.28515625" style="558" bestFit="1" customWidth="1"/>
    <col min="9733" max="9733" width="42.5703125" style="558" customWidth="1"/>
    <col min="9734" max="9734" width="9" style="558" bestFit="1" customWidth="1"/>
    <col min="9735" max="9735" width="23.140625" style="558" customWidth="1"/>
    <col min="9736" max="9736" width="25" style="558" bestFit="1" customWidth="1"/>
    <col min="9737" max="9737" width="13.5703125" style="558" bestFit="1" customWidth="1"/>
    <col min="9738" max="9738" width="16.140625" style="558" bestFit="1" customWidth="1"/>
    <col min="9739" max="9739" width="18.7109375" style="558" customWidth="1"/>
    <col min="9740" max="9741" width="16.42578125" style="558" bestFit="1" customWidth="1"/>
    <col min="9742" max="9742" width="13" style="558" customWidth="1"/>
    <col min="9743" max="9743" width="11.28515625" style="558" customWidth="1"/>
    <col min="9744" max="9744" width="16" style="558" customWidth="1"/>
    <col min="9745" max="9745" width="25.85546875" style="558" bestFit="1" customWidth="1"/>
    <col min="9746" max="9746" width="15.140625" style="558" customWidth="1"/>
    <col min="9747" max="9984" width="11.42578125" style="558"/>
    <col min="9985" max="9985" width="3" style="558" bestFit="1" customWidth="1"/>
    <col min="9986" max="9986" width="10.42578125" style="558" customWidth="1"/>
    <col min="9987" max="9987" width="16.140625" style="558" bestFit="1" customWidth="1"/>
    <col min="9988" max="9988" width="8.28515625" style="558" bestFit="1" customWidth="1"/>
    <col min="9989" max="9989" width="42.5703125" style="558" customWidth="1"/>
    <col min="9990" max="9990" width="9" style="558" bestFit="1" customWidth="1"/>
    <col min="9991" max="9991" width="23.140625" style="558" customWidth="1"/>
    <col min="9992" max="9992" width="25" style="558" bestFit="1" customWidth="1"/>
    <col min="9993" max="9993" width="13.5703125" style="558" bestFit="1" customWidth="1"/>
    <col min="9994" max="9994" width="16.140625" style="558" bestFit="1" customWidth="1"/>
    <col min="9995" max="9995" width="18.7109375" style="558" customWidth="1"/>
    <col min="9996" max="9997" width="16.42578125" style="558" bestFit="1" customWidth="1"/>
    <col min="9998" max="9998" width="13" style="558" customWidth="1"/>
    <col min="9999" max="9999" width="11.28515625" style="558" customWidth="1"/>
    <col min="10000" max="10000" width="16" style="558" customWidth="1"/>
    <col min="10001" max="10001" width="25.85546875" style="558" bestFit="1" customWidth="1"/>
    <col min="10002" max="10002" width="15.140625" style="558" customWidth="1"/>
    <col min="10003" max="10240" width="11.42578125" style="558"/>
    <col min="10241" max="10241" width="3" style="558" bestFit="1" customWidth="1"/>
    <col min="10242" max="10242" width="10.42578125" style="558" customWidth="1"/>
    <col min="10243" max="10243" width="16.140625" style="558" bestFit="1" customWidth="1"/>
    <col min="10244" max="10244" width="8.28515625" style="558" bestFit="1" customWidth="1"/>
    <col min="10245" max="10245" width="42.5703125" style="558" customWidth="1"/>
    <col min="10246" max="10246" width="9" style="558" bestFit="1" customWidth="1"/>
    <col min="10247" max="10247" width="23.140625" style="558" customWidth="1"/>
    <col min="10248" max="10248" width="25" style="558" bestFit="1" customWidth="1"/>
    <col min="10249" max="10249" width="13.5703125" style="558" bestFit="1" customWidth="1"/>
    <col min="10250" max="10250" width="16.140625" style="558" bestFit="1" customWidth="1"/>
    <col min="10251" max="10251" width="18.7109375" style="558" customWidth="1"/>
    <col min="10252" max="10253" width="16.42578125" style="558" bestFit="1" customWidth="1"/>
    <col min="10254" max="10254" width="13" style="558" customWidth="1"/>
    <col min="10255" max="10255" width="11.28515625" style="558" customWidth="1"/>
    <col min="10256" max="10256" width="16" style="558" customWidth="1"/>
    <col min="10257" max="10257" width="25.85546875" style="558" bestFit="1" customWidth="1"/>
    <col min="10258" max="10258" width="15.140625" style="558" customWidth="1"/>
    <col min="10259" max="10496" width="11.42578125" style="558"/>
    <col min="10497" max="10497" width="3" style="558" bestFit="1" customWidth="1"/>
    <col min="10498" max="10498" width="10.42578125" style="558" customWidth="1"/>
    <col min="10499" max="10499" width="16.140625" style="558" bestFit="1" customWidth="1"/>
    <col min="10500" max="10500" width="8.28515625" style="558" bestFit="1" customWidth="1"/>
    <col min="10501" max="10501" width="42.5703125" style="558" customWidth="1"/>
    <col min="10502" max="10502" width="9" style="558" bestFit="1" customWidth="1"/>
    <col min="10503" max="10503" width="23.140625" style="558" customWidth="1"/>
    <col min="10504" max="10504" width="25" style="558" bestFit="1" customWidth="1"/>
    <col min="10505" max="10505" width="13.5703125" style="558" bestFit="1" customWidth="1"/>
    <col min="10506" max="10506" width="16.140625" style="558" bestFit="1" customWidth="1"/>
    <col min="10507" max="10507" width="18.7109375" style="558" customWidth="1"/>
    <col min="10508" max="10509" width="16.42578125" style="558" bestFit="1" customWidth="1"/>
    <col min="10510" max="10510" width="13" style="558" customWidth="1"/>
    <col min="10511" max="10511" width="11.28515625" style="558" customWidth="1"/>
    <col min="10512" max="10512" width="16" style="558" customWidth="1"/>
    <col min="10513" max="10513" width="25.85546875" style="558" bestFit="1" customWidth="1"/>
    <col min="10514" max="10514" width="15.140625" style="558" customWidth="1"/>
    <col min="10515" max="10752" width="11.42578125" style="558"/>
    <col min="10753" max="10753" width="3" style="558" bestFit="1" customWidth="1"/>
    <col min="10754" max="10754" width="10.42578125" style="558" customWidth="1"/>
    <col min="10755" max="10755" width="16.140625" style="558" bestFit="1" customWidth="1"/>
    <col min="10756" max="10756" width="8.28515625" style="558" bestFit="1" customWidth="1"/>
    <col min="10757" max="10757" width="42.5703125" style="558" customWidth="1"/>
    <col min="10758" max="10758" width="9" style="558" bestFit="1" customWidth="1"/>
    <col min="10759" max="10759" width="23.140625" style="558" customWidth="1"/>
    <col min="10760" max="10760" width="25" style="558" bestFit="1" customWidth="1"/>
    <col min="10761" max="10761" width="13.5703125" style="558" bestFit="1" customWidth="1"/>
    <col min="10762" max="10762" width="16.140625" style="558" bestFit="1" customWidth="1"/>
    <col min="10763" max="10763" width="18.7109375" style="558" customWidth="1"/>
    <col min="10764" max="10765" width="16.42578125" style="558" bestFit="1" customWidth="1"/>
    <col min="10766" max="10766" width="13" style="558" customWidth="1"/>
    <col min="10767" max="10767" width="11.28515625" style="558" customWidth="1"/>
    <col min="10768" max="10768" width="16" style="558" customWidth="1"/>
    <col min="10769" max="10769" width="25.85546875" style="558" bestFit="1" customWidth="1"/>
    <col min="10770" max="10770" width="15.140625" style="558" customWidth="1"/>
    <col min="10771" max="11008" width="11.42578125" style="558"/>
    <col min="11009" max="11009" width="3" style="558" bestFit="1" customWidth="1"/>
    <col min="11010" max="11010" width="10.42578125" style="558" customWidth="1"/>
    <col min="11011" max="11011" width="16.140625" style="558" bestFit="1" customWidth="1"/>
    <col min="11012" max="11012" width="8.28515625" style="558" bestFit="1" customWidth="1"/>
    <col min="11013" max="11013" width="42.5703125" style="558" customWidth="1"/>
    <col min="11014" max="11014" width="9" style="558" bestFit="1" customWidth="1"/>
    <col min="11015" max="11015" width="23.140625" style="558" customWidth="1"/>
    <col min="11016" max="11016" width="25" style="558" bestFit="1" customWidth="1"/>
    <col min="11017" max="11017" width="13.5703125" style="558" bestFit="1" customWidth="1"/>
    <col min="11018" max="11018" width="16.140625" style="558" bestFit="1" customWidth="1"/>
    <col min="11019" max="11019" width="18.7109375" style="558" customWidth="1"/>
    <col min="11020" max="11021" width="16.42578125" style="558" bestFit="1" customWidth="1"/>
    <col min="11022" max="11022" width="13" style="558" customWidth="1"/>
    <col min="11023" max="11023" width="11.28515625" style="558" customWidth="1"/>
    <col min="11024" max="11024" width="16" style="558" customWidth="1"/>
    <col min="11025" max="11025" width="25.85546875" style="558" bestFit="1" customWidth="1"/>
    <col min="11026" max="11026" width="15.140625" style="558" customWidth="1"/>
    <col min="11027" max="11264" width="11.42578125" style="558"/>
    <col min="11265" max="11265" width="3" style="558" bestFit="1" customWidth="1"/>
    <col min="11266" max="11266" width="10.42578125" style="558" customWidth="1"/>
    <col min="11267" max="11267" width="16.140625" style="558" bestFit="1" customWidth="1"/>
    <col min="11268" max="11268" width="8.28515625" style="558" bestFit="1" customWidth="1"/>
    <col min="11269" max="11269" width="42.5703125" style="558" customWidth="1"/>
    <col min="11270" max="11270" width="9" style="558" bestFit="1" customWidth="1"/>
    <col min="11271" max="11271" width="23.140625" style="558" customWidth="1"/>
    <col min="11272" max="11272" width="25" style="558" bestFit="1" customWidth="1"/>
    <col min="11273" max="11273" width="13.5703125" style="558" bestFit="1" customWidth="1"/>
    <col min="11274" max="11274" width="16.140625" style="558" bestFit="1" customWidth="1"/>
    <col min="11275" max="11275" width="18.7109375" style="558" customWidth="1"/>
    <col min="11276" max="11277" width="16.42578125" style="558" bestFit="1" customWidth="1"/>
    <col min="11278" max="11278" width="13" style="558" customWidth="1"/>
    <col min="11279" max="11279" width="11.28515625" style="558" customWidth="1"/>
    <col min="11280" max="11280" width="16" style="558" customWidth="1"/>
    <col min="11281" max="11281" width="25.85546875" style="558" bestFit="1" customWidth="1"/>
    <col min="11282" max="11282" width="15.140625" style="558" customWidth="1"/>
    <col min="11283" max="11520" width="11.42578125" style="558"/>
    <col min="11521" max="11521" width="3" style="558" bestFit="1" customWidth="1"/>
    <col min="11522" max="11522" width="10.42578125" style="558" customWidth="1"/>
    <col min="11523" max="11523" width="16.140625" style="558" bestFit="1" customWidth="1"/>
    <col min="11524" max="11524" width="8.28515625" style="558" bestFit="1" customWidth="1"/>
    <col min="11525" max="11525" width="42.5703125" style="558" customWidth="1"/>
    <col min="11526" max="11526" width="9" style="558" bestFit="1" customWidth="1"/>
    <col min="11527" max="11527" width="23.140625" style="558" customWidth="1"/>
    <col min="11528" max="11528" width="25" style="558" bestFit="1" customWidth="1"/>
    <col min="11529" max="11529" width="13.5703125" style="558" bestFit="1" customWidth="1"/>
    <col min="11530" max="11530" width="16.140625" style="558" bestFit="1" customWidth="1"/>
    <col min="11531" max="11531" width="18.7109375" style="558" customWidth="1"/>
    <col min="11532" max="11533" width="16.42578125" style="558" bestFit="1" customWidth="1"/>
    <col min="11534" max="11534" width="13" style="558" customWidth="1"/>
    <col min="11535" max="11535" width="11.28515625" style="558" customWidth="1"/>
    <col min="11536" max="11536" width="16" style="558" customWidth="1"/>
    <col min="11537" max="11537" width="25.85546875" style="558" bestFit="1" customWidth="1"/>
    <col min="11538" max="11538" width="15.140625" style="558" customWidth="1"/>
    <col min="11539" max="11776" width="11.42578125" style="558"/>
    <col min="11777" max="11777" width="3" style="558" bestFit="1" customWidth="1"/>
    <col min="11778" max="11778" width="10.42578125" style="558" customWidth="1"/>
    <col min="11779" max="11779" width="16.140625" style="558" bestFit="1" customWidth="1"/>
    <col min="11780" max="11780" width="8.28515625" style="558" bestFit="1" customWidth="1"/>
    <col min="11781" max="11781" width="42.5703125" style="558" customWidth="1"/>
    <col min="11782" max="11782" width="9" style="558" bestFit="1" customWidth="1"/>
    <col min="11783" max="11783" width="23.140625" style="558" customWidth="1"/>
    <col min="11784" max="11784" width="25" style="558" bestFit="1" customWidth="1"/>
    <col min="11785" max="11785" width="13.5703125" style="558" bestFit="1" customWidth="1"/>
    <col min="11786" max="11786" width="16.140625" style="558" bestFit="1" customWidth="1"/>
    <col min="11787" max="11787" width="18.7109375" style="558" customWidth="1"/>
    <col min="11788" max="11789" width="16.42578125" style="558" bestFit="1" customWidth="1"/>
    <col min="11790" max="11790" width="13" style="558" customWidth="1"/>
    <col min="11791" max="11791" width="11.28515625" style="558" customWidth="1"/>
    <col min="11792" max="11792" width="16" style="558" customWidth="1"/>
    <col min="11793" max="11793" width="25.85546875" style="558" bestFit="1" customWidth="1"/>
    <col min="11794" max="11794" width="15.140625" style="558" customWidth="1"/>
    <col min="11795" max="12032" width="11.42578125" style="558"/>
    <col min="12033" max="12033" width="3" style="558" bestFit="1" customWidth="1"/>
    <col min="12034" max="12034" width="10.42578125" style="558" customWidth="1"/>
    <col min="12035" max="12035" width="16.140625" style="558" bestFit="1" customWidth="1"/>
    <col min="12036" max="12036" width="8.28515625" style="558" bestFit="1" customWidth="1"/>
    <col min="12037" max="12037" width="42.5703125" style="558" customWidth="1"/>
    <col min="12038" max="12038" width="9" style="558" bestFit="1" customWidth="1"/>
    <col min="12039" max="12039" width="23.140625" style="558" customWidth="1"/>
    <col min="12040" max="12040" width="25" style="558" bestFit="1" customWidth="1"/>
    <col min="12041" max="12041" width="13.5703125" style="558" bestFit="1" customWidth="1"/>
    <col min="12042" max="12042" width="16.140625" style="558" bestFit="1" customWidth="1"/>
    <col min="12043" max="12043" width="18.7109375" style="558" customWidth="1"/>
    <col min="12044" max="12045" width="16.42578125" style="558" bestFit="1" customWidth="1"/>
    <col min="12046" max="12046" width="13" style="558" customWidth="1"/>
    <col min="12047" max="12047" width="11.28515625" style="558" customWidth="1"/>
    <col min="12048" max="12048" width="16" style="558" customWidth="1"/>
    <col min="12049" max="12049" width="25.85546875" style="558" bestFit="1" customWidth="1"/>
    <col min="12050" max="12050" width="15.140625" style="558" customWidth="1"/>
    <col min="12051" max="12288" width="11.42578125" style="558"/>
    <col min="12289" max="12289" width="3" style="558" bestFit="1" customWidth="1"/>
    <col min="12290" max="12290" width="10.42578125" style="558" customWidth="1"/>
    <col min="12291" max="12291" width="16.140625" style="558" bestFit="1" customWidth="1"/>
    <col min="12292" max="12292" width="8.28515625" style="558" bestFit="1" customWidth="1"/>
    <col min="12293" max="12293" width="42.5703125" style="558" customWidth="1"/>
    <col min="12294" max="12294" width="9" style="558" bestFit="1" customWidth="1"/>
    <col min="12295" max="12295" width="23.140625" style="558" customWidth="1"/>
    <col min="12296" max="12296" width="25" style="558" bestFit="1" customWidth="1"/>
    <col min="12297" max="12297" width="13.5703125" style="558" bestFit="1" customWidth="1"/>
    <col min="12298" max="12298" width="16.140625" style="558" bestFit="1" customWidth="1"/>
    <col min="12299" max="12299" width="18.7109375" style="558" customWidth="1"/>
    <col min="12300" max="12301" width="16.42578125" style="558" bestFit="1" customWidth="1"/>
    <col min="12302" max="12302" width="13" style="558" customWidth="1"/>
    <col min="12303" max="12303" width="11.28515625" style="558" customWidth="1"/>
    <col min="12304" max="12304" width="16" style="558" customWidth="1"/>
    <col min="12305" max="12305" width="25.85546875" style="558" bestFit="1" customWidth="1"/>
    <col min="12306" max="12306" width="15.140625" style="558" customWidth="1"/>
    <col min="12307" max="12544" width="11.42578125" style="558"/>
    <col min="12545" max="12545" width="3" style="558" bestFit="1" customWidth="1"/>
    <col min="12546" max="12546" width="10.42578125" style="558" customWidth="1"/>
    <col min="12547" max="12547" width="16.140625" style="558" bestFit="1" customWidth="1"/>
    <col min="12548" max="12548" width="8.28515625" style="558" bestFit="1" customWidth="1"/>
    <col min="12549" max="12549" width="42.5703125" style="558" customWidth="1"/>
    <col min="12550" max="12550" width="9" style="558" bestFit="1" customWidth="1"/>
    <col min="12551" max="12551" width="23.140625" style="558" customWidth="1"/>
    <col min="12552" max="12552" width="25" style="558" bestFit="1" customWidth="1"/>
    <col min="12553" max="12553" width="13.5703125" style="558" bestFit="1" customWidth="1"/>
    <col min="12554" max="12554" width="16.140625" style="558" bestFit="1" customWidth="1"/>
    <col min="12555" max="12555" width="18.7109375" style="558" customWidth="1"/>
    <col min="12556" max="12557" width="16.42578125" style="558" bestFit="1" customWidth="1"/>
    <col min="12558" max="12558" width="13" style="558" customWidth="1"/>
    <col min="12559" max="12559" width="11.28515625" style="558" customWidth="1"/>
    <col min="12560" max="12560" width="16" style="558" customWidth="1"/>
    <col min="12561" max="12561" width="25.85546875" style="558" bestFit="1" customWidth="1"/>
    <col min="12562" max="12562" width="15.140625" style="558" customWidth="1"/>
    <col min="12563" max="12800" width="11.42578125" style="558"/>
    <col min="12801" max="12801" width="3" style="558" bestFit="1" customWidth="1"/>
    <col min="12802" max="12802" width="10.42578125" style="558" customWidth="1"/>
    <col min="12803" max="12803" width="16.140625" style="558" bestFit="1" customWidth="1"/>
    <col min="12804" max="12804" width="8.28515625" style="558" bestFit="1" customWidth="1"/>
    <col min="12805" max="12805" width="42.5703125" style="558" customWidth="1"/>
    <col min="12806" max="12806" width="9" style="558" bestFit="1" customWidth="1"/>
    <col min="12807" max="12807" width="23.140625" style="558" customWidth="1"/>
    <col min="12808" max="12808" width="25" style="558" bestFit="1" customWidth="1"/>
    <col min="12809" max="12809" width="13.5703125" style="558" bestFit="1" customWidth="1"/>
    <col min="12810" max="12810" width="16.140625" style="558" bestFit="1" customWidth="1"/>
    <col min="12811" max="12811" width="18.7109375" style="558" customWidth="1"/>
    <col min="12812" max="12813" width="16.42578125" style="558" bestFit="1" customWidth="1"/>
    <col min="12814" max="12814" width="13" style="558" customWidth="1"/>
    <col min="12815" max="12815" width="11.28515625" style="558" customWidth="1"/>
    <col min="12816" max="12816" width="16" style="558" customWidth="1"/>
    <col min="12817" max="12817" width="25.85546875" style="558" bestFit="1" customWidth="1"/>
    <col min="12818" max="12818" width="15.140625" style="558" customWidth="1"/>
    <col min="12819" max="13056" width="11.42578125" style="558"/>
    <col min="13057" max="13057" width="3" style="558" bestFit="1" customWidth="1"/>
    <col min="13058" max="13058" width="10.42578125" style="558" customWidth="1"/>
    <col min="13059" max="13059" width="16.140625" style="558" bestFit="1" customWidth="1"/>
    <col min="13060" max="13060" width="8.28515625" style="558" bestFit="1" customWidth="1"/>
    <col min="13061" max="13061" width="42.5703125" style="558" customWidth="1"/>
    <col min="13062" max="13062" width="9" style="558" bestFit="1" customWidth="1"/>
    <col min="13063" max="13063" width="23.140625" style="558" customWidth="1"/>
    <col min="13064" max="13064" width="25" style="558" bestFit="1" customWidth="1"/>
    <col min="13065" max="13065" width="13.5703125" style="558" bestFit="1" customWidth="1"/>
    <col min="13066" max="13066" width="16.140625" style="558" bestFit="1" customWidth="1"/>
    <col min="13067" max="13067" width="18.7109375" style="558" customWidth="1"/>
    <col min="13068" max="13069" width="16.42578125" style="558" bestFit="1" customWidth="1"/>
    <col min="13070" max="13070" width="13" style="558" customWidth="1"/>
    <col min="13071" max="13071" width="11.28515625" style="558" customWidth="1"/>
    <col min="13072" max="13072" width="16" style="558" customWidth="1"/>
    <col min="13073" max="13073" width="25.85546875" style="558" bestFit="1" customWidth="1"/>
    <col min="13074" max="13074" width="15.140625" style="558" customWidth="1"/>
    <col min="13075" max="13312" width="11.42578125" style="558"/>
    <col min="13313" max="13313" width="3" style="558" bestFit="1" customWidth="1"/>
    <col min="13314" max="13314" width="10.42578125" style="558" customWidth="1"/>
    <col min="13315" max="13315" width="16.140625" style="558" bestFit="1" customWidth="1"/>
    <col min="13316" max="13316" width="8.28515625" style="558" bestFit="1" customWidth="1"/>
    <col min="13317" max="13317" width="42.5703125" style="558" customWidth="1"/>
    <col min="13318" max="13318" width="9" style="558" bestFit="1" customWidth="1"/>
    <col min="13319" max="13319" width="23.140625" style="558" customWidth="1"/>
    <col min="13320" max="13320" width="25" style="558" bestFit="1" customWidth="1"/>
    <col min="13321" max="13321" width="13.5703125" style="558" bestFit="1" customWidth="1"/>
    <col min="13322" max="13322" width="16.140625" style="558" bestFit="1" customWidth="1"/>
    <col min="13323" max="13323" width="18.7109375" style="558" customWidth="1"/>
    <col min="13324" max="13325" width="16.42578125" style="558" bestFit="1" customWidth="1"/>
    <col min="13326" max="13326" width="13" style="558" customWidth="1"/>
    <col min="13327" max="13327" width="11.28515625" style="558" customWidth="1"/>
    <col min="13328" max="13328" width="16" style="558" customWidth="1"/>
    <col min="13329" max="13329" width="25.85546875" style="558" bestFit="1" customWidth="1"/>
    <col min="13330" max="13330" width="15.140625" style="558" customWidth="1"/>
    <col min="13331" max="13568" width="11.42578125" style="558"/>
    <col min="13569" max="13569" width="3" style="558" bestFit="1" customWidth="1"/>
    <col min="13570" max="13570" width="10.42578125" style="558" customWidth="1"/>
    <col min="13571" max="13571" width="16.140625" style="558" bestFit="1" customWidth="1"/>
    <col min="13572" max="13572" width="8.28515625" style="558" bestFit="1" customWidth="1"/>
    <col min="13573" max="13573" width="42.5703125" style="558" customWidth="1"/>
    <col min="13574" max="13574" width="9" style="558" bestFit="1" customWidth="1"/>
    <col min="13575" max="13575" width="23.140625" style="558" customWidth="1"/>
    <col min="13576" max="13576" width="25" style="558" bestFit="1" customWidth="1"/>
    <col min="13577" max="13577" width="13.5703125" style="558" bestFit="1" customWidth="1"/>
    <col min="13578" max="13578" width="16.140625" style="558" bestFit="1" customWidth="1"/>
    <col min="13579" max="13579" width="18.7109375" style="558" customWidth="1"/>
    <col min="13580" max="13581" width="16.42578125" style="558" bestFit="1" customWidth="1"/>
    <col min="13582" max="13582" width="13" style="558" customWidth="1"/>
    <col min="13583" max="13583" width="11.28515625" style="558" customWidth="1"/>
    <col min="13584" max="13584" width="16" style="558" customWidth="1"/>
    <col min="13585" max="13585" width="25.85546875" style="558" bestFit="1" customWidth="1"/>
    <col min="13586" max="13586" width="15.140625" style="558" customWidth="1"/>
    <col min="13587" max="13824" width="11.42578125" style="558"/>
    <col min="13825" max="13825" width="3" style="558" bestFit="1" customWidth="1"/>
    <col min="13826" max="13826" width="10.42578125" style="558" customWidth="1"/>
    <col min="13827" max="13827" width="16.140625" style="558" bestFit="1" customWidth="1"/>
    <col min="13828" max="13828" width="8.28515625" style="558" bestFit="1" customWidth="1"/>
    <col min="13829" max="13829" width="42.5703125" style="558" customWidth="1"/>
    <col min="13830" max="13830" width="9" style="558" bestFit="1" customWidth="1"/>
    <col min="13831" max="13831" width="23.140625" style="558" customWidth="1"/>
    <col min="13832" max="13832" width="25" style="558" bestFit="1" customWidth="1"/>
    <col min="13833" max="13833" width="13.5703125" style="558" bestFit="1" customWidth="1"/>
    <col min="13834" max="13834" width="16.140625" style="558" bestFit="1" customWidth="1"/>
    <col min="13835" max="13835" width="18.7109375" style="558" customWidth="1"/>
    <col min="13836" max="13837" width="16.42578125" style="558" bestFit="1" customWidth="1"/>
    <col min="13838" max="13838" width="13" style="558" customWidth="1"/>
    <col min="13839" max="13839" width="11.28515625" style="558" customWidth="1"/>
    <col min="13840" max="13840" width="16" style="558" customWidth="1"/>
    <col min="13841" max="13841" width="25.85546875" style="558" bestFit="1" customWidth="1"/>
    <col min="13842" max="13842" width="15.140625" style="558" customWidth="1"/>
    <col min="13843" max="14080" width="11.42578125" style="558"/>
    <col min="14081" max="14081" width="3" style="558" bestFit="1" customWidth="1"/>
    <col min="14082" max="14082" width="10.42578125" style="558" customWidth="1"/>
    <col min="14083" max="14083" width="16.140625" style="558" bestFit="1" customWidth="1"/>
    <col min="14084" max="14084" width="8.28515625" style="558" bestFit="1" customWidth="1"/>
    <col min="14085" max="14085" width="42.5703125" style="558" customWidth="1"/>
    <col min="14086" max="14086" width="9" style="558" bestFit="1" customWidth="1"/>
    <col min="14087" max="14087" width="23.140625" style="558" customWidth="1"/>
    <col min="14088" max="14088" width="25" style="558" bestFit="1" customWidth="1"/>
    <col min="14089" max="14089" width="13.5703125" style="558" bestFit="1" customWidth="1"/>
    <col min="14090" max="14090" width="16.140625" style="558" bestFit="1" customWidth="1"/>
    <col min="14091" max="14091" width="18.7109375" style="558" customWidth="1"/>
    <col min="14092" max="14093" width="16.42578125" style="558" bestFit="1" customWidth="1"/>
    <col min="14094" max="14094" width="13" style="558" customWidth="1"/>
    <col min="14095" max="14095" width="11.28515625" style="558" customWidth="1"/>
    <col min="14096" max="14096" width="16" style="558" customWidth="1"/>
    <col min="14097" max="14097" width="25.85546875" style="558" bestFit="1" customWidth="1"/>
    <col min="14098" max="14098" width="15.140625" style="558" customWidth="1"/>
    <col min="14099" max="14336" width="11.42578125" style="558"/>
    <col min="14337" max="14337" width="3" style="558" bestFit="1" customWidth="1"/>
    <col min="14338" max="14338" width="10.42578125" style="558" customWidth="1"/>
    <col min="14339" max="14339" width="16.140625" style="558" bestFit="1" customWidth="1"/>
    <col min="14340" max="14340" width="8.28515625" style="558" bestFit="1" customWidth="1"/>
    <col min="14341" max="14341" width="42.5703125" style="558" customWidth="1"/>
    <col min="14342" max="14342" width="9" style="558" bestFit="1" customWidth="1"/>
    <col min="14343" max="14343" width="23.140625" style="558" customWidth="1"/>
    <col min="14344" max="14344" width="25" style="558" bestFit="1" customWidth="1"/>
    <col min="14345" max="14345" width="13.5703125" style="558" bestFit="1" customWidth="1"/>
    <col min="14346" max="14346" width="16.140625" style="558" bestFit="1" customWidth="1"/>
    <col min="14347" max="14347" width="18.7109375" style="558" customWidth="1"/>
    <col min="14348" max="14349" width="16.42578125" style="558" bestFit="1" customWidth="1"/>
    <col min="14350" max="14350" width="13" style="558" customWidth="1"/>
    <col min="14351" max="14351" width="11.28515625" style="558" customWidth="1"/>
    <col min="14352" max="14352" width="16" style="558" customWidth="1"/>
    <col min="14353" max="14353" width="25.85546875" style="558" bestFit="1" customWidth="1"/>
    <col min="14354" max="14354" width="15.140625" style="558" customWidth="1"/>
    <col min="14355" max="14592" width="11.42578125" style="558"/>
    <col min="14593" max="14593" width="3" style="558" bestFit="1" customWidth="1"/>
    <col min="14594" max="14594" width="10.42578125" style="558" customWidth="1"/>
    <col min="14595" max="14595" width="16.140625" style="558" bestFit="1" customWidth="1"/>
    <col min="14596" max="14596" width="8.28515625" style="558" bestFit="1" customWidth="1"/>
    <col min="14597" max="14597" width="42.5703125" style="558" customWidth="1"/>
    <col min="14598" max="14598" width="9" style="558" bestFit="1" customWidth="1"/>
    <col min="14599" max="14599" width="23.140625" style="558" customWidth="1"/>
    <col min="14600" max="14600" width="25" style="558" bestFit="1" customWidth="1"/>
    <col min="14601" max="14601" width="13.5703125" style="558" bestFit="1" customWidth="1"/>
    <col min="14602" max="14602" width="16.140625" style="558" bestFit="1" customWidth="1"/>
    <col min="14603" max="14603" width="18.7109375" style="558" customWidth="1"/>
    <col min="14604" max="14605" width="16.42578125" style="558" bestFit="1" customWidth="1"/>
    <col min="14606" max="14606" width="13" style="558" customWidth="1"/>
    <col min="14607" max="14607" width="11.28515625" style="558" customWidth="1"/>
    <col min="14608" max="14608" width="16" style="558" customWidth="1"/>
    <col min="14609" max="14609" width="25.85546875" style="558" bestFit="1" customWidth="1"/>
    <col min="14610" max="14610" width="15.140625" style="558" customWidth="1"/>
    <col min="14611" max="14848" width="11.42578125" style="558"/>
    <col min="14849" max="14849" width="3" style="558" bestFit="1" customWidth="1"/>
    <col min="14850" max="14850" width="10.42578125" style="558" customWidth="1"/>
    <col min="14851" max="14851" width="16.140625" style="558" bestFit="1" customWidth="1"/>
    <col min="14852" max="14852" width="8.28515625" style="558" bestFit="1" customWidth="1"/>
    <col min="14853" max="14853" width="42.5703125" style="558" customWidth="1"/>
    <col min="14854" max="14854" width="9" style="558" bestFit="1" customWidth="1"/>
    <col min="14855" max="14855" width="23.140625" style="558" customWidth="1"/>
    <col min="14856" max="14856" width="25" style="558" bestFit="1" customWidth="1"/>
    <col min="14857" max="14857" width="13.5703125" style="558" bestFit="1" customWidth="1"/>
    <col min="14858" max="14858" width="16.140625" style="558" bestFit="1" customWidth="1"/>
    <col min="14859" max="14859" width="18.7109375" style="558" customWidth="1"/>
    <col min="14860" max="14861" width="16.42578125" style="558" bestFit="1" customWidth="1"/>
    <col min="14862" max="14862" width="13" style="558" customWidth="1"/>
    <col min="14863" max="14863" width="11.28515625" style="558" customWidth="1"/>
    <col min="14864" max="14864" width="16" style="558" customWidth="1"/>
    <col min="14865" max="14865" width="25.85546875" style="558" bestFit="1" customWidth="1"/>
    <col min="14866" max="14866" width="15.140625" style="558" customWidth="1"/>
    <col min="14867" max="15104" width="11.42578125" style="558"/>
    <col min="15105" max="15105" width="3" style="558" bestFit="1" customWidth="1"/>
    <col min="15106" max="15106" width="10.42578125" style="558" customWidth="1"/>
    <col min="15107" max="15107" width="16.140625" style="558" bestFit="1" customWidth="1"/>
    <col min="15108" max="15108" width="8.28515625" style="558" bestFit="1" customWidth="1"/>
    <col min="15109" max="15109" width="42.5703125" style="558" customWidth="1"/>
    <col min="15110" max="15110" width="9" style="558" bestFit="1" customWidth="1"/>
    <col min="15111" max="15111" width="23.140625" style="558" customWidth="1"/>
    <col min="15112" max="15112" width="25" style="558" bestFit="1" customWidth="1"/>
    <col min="15113" max="15113" width="13.5703125" style="558" bestFit="1" customWidth="1"/>
    <col min="15114" max="15114" width="16.140625" style="558" bestFit="1" customWidth="1"/>
    <col min="15115" max="15115" width="18.7109375" style="558" customWidth="1"/>
    <col min="15116" max="15117" width="16.42578125" style="558" bestFit="1" customWidth="1"/>
    <col min="15118" max="15118" width="13" style="558" customWidth="1"/>
    <col min="15119" max="15119" width="11.28515625" style="558" customWidth="1"/>
    <col min="15120" max="15120" width="16" style="558" customWidth="1"/>
    <col min="15121" max="15121" width="25.85546875" style="558" bestFit="1" customWidth="1"/>
    <col min="15122" max="15122" width="15.140625" style="558" customWidth="1"/>
    <col min="15123" max="15360" width="11.42578125" style="558"/>
    <col min="15361" max="15361" width="3" style="558" bestFit="1" customWidth="1"/>
    <col min="15362" max="15362" width="10.42578125" style="558" customWidth="1"/>
    <col min="15363" max="15363" width="16.140625" style="558" bestFit="1" customWidth="1"/>
    <col min="15364" max="15364" width="8.28515625" style="558" bestFit="1" customWidth="1"/>
    <col min="15365" max="15365" width="42.5703125" style="558" customWidth="1"/>
    <col min="15366" max="15366" width="9" style="558" bestFit="1" customWidth="1"/>
    <col min="15367" max="15367" width="23.140625" style="558" customWidth="1"/>
    <col min="15368" max="15368" width="25" style="558" bestFit="1" customWidth="1"/>
    <col min="15369" max="15369" width="13.5703125" style="558" bestFit="1" customWidth="1"/>
    <col min="15370" max="15370" width="16.140625" style="558" bestFit="1" customWidth="1"/>
    <col min="15371" max="15371" width="18.7109375" style="558" customWidth="1"/>
    <col min="15372" max="15373" width="16.42578125" style="558" bestFit="1" customWidth="1"/>
    <col min="15374" max="15374" width="13" style="558" customWidth="1"/>
    <col min="15375" max="15375" width="11.28515625" style="558" customWidth="1"/>
    <col min="15376" max="15376" width="16" style="558" customWidth="1"/>
    <col min="15377" max="15377" width="25.85546875" style="558" bestFit="1" customWidth="1"/>
    <col min="15378" max="15378" width="15.140625" style="558" customWidth="1"/>
    <col min="15379" max="15616" width="11.42578125" style="558"/>
    <col min="15617" max="15617" width="3" style="558" bestFit="1" customWidth="1"/>
    <col min="15618" max="15618" width="10.42578125" style="558" customWidth="1"/>
    <col min="15619" max="15619" width="16.140625" style="558" bestFit="1" customWidth="1"/>
    <col min="15620" max="15620" width="8.28515625" style="558" bestFit="1" customWidth="1"/>
    <col min="15621" max="15621" width="42.5703125" style="558" customWidth="1"/>
    <col min="15622" max="15622" width="9" style="558" bestFit="1" customWidth="1"/>
    <col min="15623" max="15623" width="23.140625" style="558" customWidth="1"/>
    <col min="15624" max="15624" width="25" style="558" bestFit="1" customWidth="1"/>
    <col min="15625" max="15625" width="13.5703125" style="558" bestFit="1" customWidth="1"/>
    <col min="15626" max="15626" width="16.140625" style="558" bestFit="1" customWidth="1"/>
    <col min="15627" max="15627" width="18.7109375" style="558" customWidth="1"/>
    <col min="15628" max="15629" width="16.42578125" style="558" bestFit="1" customWidth="1"/>
    <col min="15630" max="15630" width="13" style="558" customWidth="1"/>
    <col min="15631" max="15631" width="11.28515625" style="558" customWidth="1"/>
    <col min="15632" max="15632" width="16" style="558" customWidth="1"/>
    <col min="15633" max="15633" width="25.85546875" style="558" bestFit="1" customWidth="1"/>
    <col min="15634" max="15634" width="15.140625" style="558" customWidth="1"/>
    <col min="15635" max="15872" width="11.42578125" style="558"/>
    <col min="15873" max="15873" width="3" style="558" bestFit="1" customWidth="1"/>
    <col min="15874" max="15874" width="10.42578125" style="558" customWidth="1"/>
    <col min="15875" max="15875" width="16.140625" style="558" bestFit="1" customWidth="1"/>
    <col min="15876" max="15876" width="8.28515625" style="558" bestFit="1" customWidth="1"/>
    <col min="15877" max="15877" width="42.5703125" style="558" customWidth="1"/>
    <col min="15878" max="15878" width="9" style="558" bestFit="1" customWidth="1"/>
    <col min="15879" max="15879" width="23.140625" style="558" customWidth="1"/>
    <col min="15880" max="15880" width="25" style="558" bestFit="1" customWidth="1"/>
    <col min="15881" max="15881" width="13.5703125" style="558" bestFit="1" customWidth="1"/>
    <col min="15882" max="15882" width="16.140625" style="558" bestFit="1" customWidth="1"/>
    <col min="15883" max="15883" width="18.7109375" style="558" customWidth="1"/>
    <col min="15884" max="15885" width="16.42578125" style="558" bestFit="1" customWidth="1"/>
    <col min="15886" max="15886" width="13" style="558" customWidth="1"/>
    <col min="15887" max="15887" width="11.28515625" style="558" customWidth="1"/>
    <col min="15888" max="15888" width="16" style="558" customWidth="1"/>
    <col min="15889" max="15889" width="25.85546875" style="558" bestFit="1" customWidth="1"/>
    <col min="15890" max="15890" width="15.140625" style="558" customWidth="1"/>
    <col min="15891" max="16128" width="11.42578125" style="558"/>
    <col min="16129" max="16129" width="3" style="558" bestFit="1" customWidth="1"/>
    <col min="16130" max="16130" width="10.42578125" style="558" customWidth="1"/>
    <col min="16131" max="16131" width="16.140625" style="558" bestFit="1" customWidth="1"/>
    <col min="16132" max="16132" width="8.28515625" style="558" bestFit="1" customWidth="1"/>
    <col min="16133" max="16133" width="42.5703125" style="558" customWidth="1"/>
    <col min="16134" max="16134" width="9" style="558" bestFit="1" customWidth="1"/>
    <col min="16135" max="16135" width="23.140625" style="558" customWidth="1"/>
    <col min="16136" max="16136" width="25" style="558" bestFit="1" customWidth="1"/>
    <col min="16137" max="16137" width="13.5703125" style="558" bestFit="1" customWidth="1"/>
    <col min="16138" max="16138" width="16.140625" style="558" bestFit="1" customWidth="1"/>
    <col min="16139" max="16139" width="18.7109375" style="558" customWidth="1"/>
    <col min="16140" max="16141" width="16.42578125" style="558" bestFit="1" customWidth="1"/>
    <col min="16142" max="16142" width="13" style="558" customWidth="1"/>
    <col min="16143" max="16143" width="11.28515625" style="558" customWidth="1"/>
    <col min="16144" max="16144" width="16" style="558" customWidth="1"/>
    <col min="16145" max="16145" width="25.85546875" style="558" bestFit="1" customWidth="1"/>
    <col min="16146" max="16146" width="15.140625" style="558" customWidth="1"/>
    <col min="16147" max="16384" width="11.42578125" style="558"/>
  </cols>
  <sheetData>
    <row r="1" spans="1:18">
      <c r="A1" s="1845" t="s">
        <v>2831</v>
      </c>
      <c r="B1" s="1845"/>
      <c r="C1" s="1845"/>
      <c r="D1" s="1845"/>
      <c r="E1" s="1845"/>
      <c r="F1" s="1845"/>
      <c r="G1" s="1845"/>
      <c r="H1" s="1845"/>
      <c r="I1" s="1845"/>
      <c r="J1" s="1845"/>
      <c r="K1" s="1845"/>
      <c r="L1" s="1845"/>
      <c r="M1" s="1845"/>
      <c r="N1" s="1845"/>
      <c r="O1" s="1845"/>
      <c r="P1" s="1845"/>
      <c r="Q1" s="1845"/>
      <c r="R1" s="1845"/>
    </row>
    <row r="2" spans="1:18">
      <c r="A2" s="1845"/>
      <c r="B2" s="1845"/>
      <c r="C2" s="1845"/>
      <c r="D2" s="1845"/>
      <c r="E2" s="1845"/>
      <c r="F2" s="1845"/>
      <c r="G2" s="1845"/>
      <c r="H2" s="1845"/>
      <c r="I2" s="1845"/>
      <c r="J2" s="1845"/>
      <c r="K2" s="1845"/>
      <c r="L2" s="1845"/>
      <c r="M2" s="1845"/>
      <c r="N2" s="1845"/>
      <c r="O2" s="1845"/>
      <c r="P2" s="1845"/>
      <c r="Q2" s="1845"/>
      <c r="R2" s="1845"/>
    </row>
    <row r="3" spans="1:18">
      <c r="A3" s="1845"/>
      <c r="B3" s="1845"/>
      <c r="C3" s="1845"/>
      <c r="D3" s="1845"/>
      <c r="E3" s="1845"/>
      <c r="F3" s="1845"/>
      <c r="G3" s="1845"/>
      <c r="H3" s="1845"/>
      <c r="I3" s="1845"/>
      <c r="J3" s="1845"/>
      <c r="K3" s="1845"/>
      <c r="L3" s="1845"/>
      <c r="M3" s="1845"/>
      <c r="N3" s="1845"/>
      <c r="O3" s="1845"/>
      <c r="P3" s="1845"/>
      <c r="Q3" s="1845"/>
      <c r="R3" s="1845"/>
    </row>
    <row r="4" spans="1:18" s="811" customFormat="1">
      <c r="E4" s="812"/>
      <c r="F4" s="812"/>
      <c r="R4" s="812"/>
    </row>
    <row r="5" spans="1:18" s="811" customFormat="1">
      <c r="A5" s="1836" t="s">
        <v>2832</v>
      </c>
      <c r="B5" s="1836"/>
      <c r="C5" s="1836"/>
      <c r="D5" s="1836"/>
      <c r="E5" s="1836"/>
      <c r="G5" s="812"/>
      <c r="R5" s="812"/>
    </row>
    <row r="6" spans="1:18" s="811" customFormat="1">
      <c r="A6" s="877" t="s">
        <v>4244</v>
      </c>
      <c r="B6" s="877"/>
      <c r="C6" s="877"/>
      <c r="D6" s="878"/>
      <c r="E6" s="812"/>
      <c r="F6" s="879"/>
      <c r="G6" s="815"/>
      <c r="R6" s="812"/>
    </row>
    <row r="7" spans="1:18" s="811" customFormat="1">
      <c r="A7" s="880"/>
      <c r="B7" s="880"/>
      <c r="C7" s="880"/>
      <c r="D7" s="880"/>
      <c r="E7" s="881"/>
      <c r="F7" s="881"/>
      <c r="G7" s="882"/>
      <c r="H7" s="882"/>
      <c r="I7" s="852"/>
      <c r="J7" s="852"/>
      <c r="K7" s="852"/>
      <c r="L7" s="852"/>
      <c r="M7" s="852"/>
      <c r="N7" s="852"/>
      <c r="O7" s="852"/>
      <c r="P7" s="852"/>
      <c r="Q7" s="852"/>
      <c r="R7" s="812"/>
    </row>
    <row r="8" spans="1:18" s="811" customFormat="1" ht="60">
      <c r="A8" s="933" t="s">
        <v>2612</v>
      </c>
      <c r="B8" s="884" t="s">
        <v>2833</v>
      </c>
      <c r="C8" s="884" t="s">
        <v>2614</v>
      </c>
      <c r="D8" s="884" t="s">
        <v>2674</v>
      </c>
      <c r="E8" s="884" t="s">
        <v>2675</v>
      </c>
      <c r="F8" s="884" t="s">
        <v>2834</v>
      </c>
      <c r="G8" s="884" t="s">
        <v>2726</v>
      </c>
      <c r="H8" s="884" t="s">
        <v>2678</v>
      </c>
      <c r="I8" s="884" t="s">
        <v>2735</v>
      </c>
      <c r="J8" s="884" t="s">
        <v>2736</v>
      </c>
      <c r="K8" s="884" t="s">
        <v>2737</v>
      </c>
      <c r="L8" s="884" t="s">
        <v>2835</v>
      </c>
      <c r="M8" s="884" t="s">
        <v>2836</v>
      </c>
      <c r="N8" s="836" t="s">
        <v>2740</v>
      </c>
      <c r="O8" s="836" t="s">
        <v>2837</v>
      </c>
      <c r="P8" s="836" t="s">
        <v>2741</v>
      </c>
      <c r="Q8" s="836" t="s">
        <v>2742</v>
      </c>
      <c r="R8" s="836" t="s">
        <v>2683</v>
      </c>
    </row>
    <row r="9" spans="1:18" s="831" customFormat="1" ht="60">
      <c r="A9" s="886">
        <v>1</v>
      </c>
      <c r="B9" s="886">
        <v>912</v>
      </c>
      <c r="C9" s="902"/>
      <c r="D9" s="902" t="s">
        <v>2767</v>
      </c>
      <c r="E9" s="917" t="s">
        <v>2838</v>
      </c>
      <c r="F9" s="886">
        <v>1380</v>
      </c>
      <c r="G9" s="886" t="s">
        <v>2641</v>
      </c>
      <c r="H9" s="895" t="s">
        <v>2839</v>
      </c>
      <c r="I9" s="890">
        <v>0</v>
      </c>
      <c r="J9" s="889">
        <v>1034811167</v>
      </c>
      <c r="K9" s="889">
        <v>1032214673.95</v>
      </c>
      <c r="L9" s="889">
        <f t="shared" ref="L9:L39" si="0">+J9-K9</f>
        <v>2596493.0499999523</v>
      </c>
      <c r="M9" s="889">
        <f t="shared" ref="M9:M17" si="1">+L9+I9</f>
        <v>2596493.0499999523</v>
      </c>
      <c r="N9" s="891">
        <f t="shared" ref="N9:N39" si="2">+K9/J9</f>
        <v>0.9974908532756489</v>
      </c>
      <c r="O9" s="934">
        <v>2017</v>
      </c>
      <c r="P9" s="886" t="s">
        <v>2840</v>
      </c>
      <c r="Q9" s="886" t="s">
        <v>3783</v>
      </c>
      <c r="R9" s="892" t="s">
        <v>4332</v>
      </c>
    </row>
    <row r="10" spans="1:18" s="831" customFormat="1" ht="36">
      <c r="A10" s="823">
        <v>2</v>
      </c>
      <c r="B10" s="894">
        <v>917</v>
      </c>
      <c r="C10" s="832"/>
      <c r="D10" s="894">
        <v>2016</v>
      </c>
      <c r="E10" s="832" t="s">
        <v>2842</v>
      </c>
      <c r="F10" s="823">
        <v>900</v>
      </c>
      <c r="G10" s="859" t="s">
        <v>2664</v>
      </c>
      <c r="H10" s="895" t="s">
        <v>2843</v>
      </c>
      <c r="I10" s="896">
        <v>0</v>
      </c>
      <c r="J10" s="897">
        <v>72205344.189999998</v>
      </c>
      <c r="K10" s="889">
        <v>69858940.799999997</v>
      </c>
      <c r="L10" s="827">
        <f t="shared" si="0"/>
        <v>2346403.3900000006</v>
      </c>
      <c r="M10" s="827">
        <f t="shared" si="1"/>
        <v>2346403.3900000006</v>
      </c>
      <c r="N10" s="891">
        <f t="shared" si="2"/>
        <v>0.96750374343724876</v>
      </c>
      <c r="O10" s="935">
        <v>2017</v>
      </c>
      <c r="P10" s="824" t="s">
        <v>2844</v>
      </c>
      <c r="Q10" s="824" t="s">
        <v>2845</v>
      </c>
      <c r="R10" s="892" t="s">
        <v>4333</v>
      </c>
    </row>
    <row r="11" spans="1:18" s="831" customFormat="1" ht="36">
      <c r="A11" s="886">
        <v>3</v>
      </c>
      <c r="B11" s="824">
        <v>922</v>
      </c>
      <c r="C11" s="902"/>
      <c r="D11" s="902" t="s">
        <v>2846</v>
      </c>
      <c r="E11" s="825" t="s">
        <v>2847</v>
      </c>
      <c r="F11" s="824">
        <v>840</v>
      </c>
      <c r="G11" s="824" t="s">
        <v>2641</v>
      </c>
      <c r="H11" s="895" t="s">
        <v>2848</v>
      </c>
      <c r="I11" s="890">
        <v>8756230</v>
      </c>
      <c r="J11" s="889">
        <v>715000000</v>
      </c>
      <c r="K11" s="889">
        <v>703468228.20000005</v>
      </c>
      <c r="L11" s="827">
        <f t="shared" si="0"/>
        <v>11531771.799999952</v>
      </c>
      <c r="M11" s="827">
        <f t="shared" si="1"/>
        <v>20288001.799999952</v>
      </c>
      <c r="N11" s="891">
        <f t="shared" si="2"/>
        <v>0.98387164783216785</v>
      </c>
      <c r="O11" s="934">
        <v>2017</v>
      </c>
      <c r="P11" s="824" t="s">
        <v>2849</v>
      </c>
      <c r="Q11" s="824" t="s">
        <v>3784</v>
      </c>
      <c r="R11" s="936" t="s">
        <v>2841</v>
      </c>
    </row>
    <row r="12" spans="1:18" s="831" customFormat="1" ht="48">
      <c r="A12" s="886">
        <v>4</v>
      </c>
      <c r="B12" s="894">
        <v>924</v>
      </c>
      <c r="C12" s="832"/>
      <c r="D12" s="894">
        <v>2014</v>
      </c>
      <c r="E12" s="832" t="s">
        <v>2850</v>
      </c>
      <c r="F12" s="823">
        <v>800</v>
      </c>
      <c r="G12" s="859" t="s">
        <v>2633</v>
      </c>
      <c r="H12" s="895" t="s">
        <v>2843</v>
      </c>
      <c r="I12" s="896">
        <v>0</v>
      </c>
      <c r="J12" s="897">
        <f>89930000+391059.2</f>
        <v>90321059.200000003</v>
      </c>
      <c r="K12" s="889">
        <v>90321059.200000003</v>
      </c>
      <c r="L12" s="827">
        <f t="shared" si="0"/>
        <v>0</v>
      </c>
      <c r="M12" s="827">
        <f t="shared" si="1"/>
        <v>0</v>
      </c>
      <c r="N12" s="891">
        <f t="shared" si="2"/>
        <v>1</v>
      </c>
      <c r="O12" s="935">
        <v>2017</v>
      </c>
      <c r="P12" s="824" t="s">
        <v>2851</v>
      </c>
      <c r="Q12" s="824" t="s">
        <v>2852</v>
      </c>
      <c r="R12" s="892" t="s">
        <v>4333</v>
      </c>
    </row>
    <row r="13" spans="1:18" s="831" customFormat="1" ht="36">
      <c r="A13" s="823">
        <v>5</v>
      </c>
      <c r="B13" s="886">
        <v>926</v>
      </c>
      <c r="C13" s="824">
        <v>5301</v>
      </c>
      <c r="D13" s="886">
        <v>2015</v>
      </c>
      <c r="E13" s="825" t="s">
        <v>2853</v>
      </c>
      <c r="F13" s="824">
        <v>50</v>
      </c>
      <c r="G13" s="826" t="s">
        <v>2664</v>
      </c>
      <c r="H13" s="895" t="s">
        <v>2854</v>
      </c>
      <c r="I13" s="890">
        <v>166757.73000000001</v>
      </c>
      <c r="J13" s="889">
        <v>60750000</v>
      </c>
      <c r="K13" s="890">
        <v>59350765.600000001</v>
      </c>
      <c r="L13" s="827">
        <f t="shared" si="0"/>
        <v>1399234.3999999985</v>
      </c>
      <c r="M13" s="827">
        <f t="shared" si="1"/>
        <v>1565992.1299999985</v>
      </c>
      <c r="N13" s="937">
        <f t="shared" si="2"/>
        <v>0.9769673349794239</v>
      </c>
      <c r="O13" s="920">
        <v>2017</v>
      </c>
      <c r="P13" s="938" t="s">
        <v>2855</v>
      </c>
      <c r="Q13" s="824" t="s">
        <v>4334</v>
      </c>
      <c r="R13" s="939" t="s">
        <v>2841</v>
      </c>
    </row>
    <row r="14" spans="1:18" s="831" customFormat="1" ht="36">
      <c r="A14" s="886">
        <v>6</v>
      </c>
      <c r="B14" s="894">
        <v>937</v>
      </c>
      <c r="C14" s="832"/>
      <c r="D14" s="894">
        <v>2015</v>
      </c>
      <c r="E14" s="832" t="s">
        <v>2858</v>
      </c>
      <c r="F14" s="823">
        <v>100</v>
      </c>
      <c r="G14" s="859" t="s">
        <v>2664</v>
      </c>
      <c r="H14" s="895" t="s">
        <v>2772</v>
      </c>
      <c r="I14" s="896">
        <v>0</v>
      </c>
      <c r="J14" s="897">
        <v>77378357.659999996</v>
      </c>
      <c r="K14" s="890">
        <v>75654732.599999994</v>
      </c>
      <c r="L14" s="827">
        <f t="shared" si="0"/>
        <v>1723625.0600000024</v>
      </c>
      <c r="M14" s="827">
        <f t="shared" si="1"/>
        <v>1723625.0600000024</v>
      </c>
      <c r="N14" s="891">
        <f t="shared" si="2"/>
        <v>0.97772471383311599</v>
      </c>
      <c r="O14" s="920">
        <v>2017</v>
      </c>
      <c r="P14" s="824" t="s">
        <v>4335</v>
      </c>
      <c r="Q14" s="940" t="s">
        <v>4336</v>
      </c>
      <c r="R14" s="939" t="s">
        <v>2841</v>
      </c>
    </row>
    <row r="15" spans="1:18" s="831" customFormat="1" ht="36">
      <c r="A15" s="886">
        <v>7</v>
      </c>
      <c r="B15" s="824">
        <v>939</v>
      </c>
      <c r="C15" s="825"/>
      <c r="D15" s="902">
        <v>2013</v>
      </c>
      <c r="E15" s="825" t="s">
        <v>2859</v>
      </c>
      <c r="F15" s="824">
        <v>570</v>
      </c>
      <c r="G15" s="824" t="s">
        <v>2633</v>
      </c>
      <c r="H15" s="895" t="s">
        <v>2860</v>
      </c>
      <c r="I15" s="890">
        <v>0</v>
      </c>
      <c r="J15" s="889">
        <v>294918473.58999997</v>
      </c>
      <c r="K15" s="889">
        <v>293793712.20999998</v>
      </c>
      <c r="L15" s="827">
        <f t="shared" si="0"/>
        <v>1124761.3799999952</v>
      </c>
      <c r="M15" s="941">
        <f t="shared" si="1"/>
        <v>1124761.3799999952</v>
      </c>
      <c r="N15" s="937">
        <f t="shared" si="2"/>
        <v>0.99618619557361587</v>
      </c>
      <c r="O15" s="920">
        <v>2017</v>
      </c>
      <c r="P15" s="938" t="s">
        <v>2861</v>
      </c>
      <c r="Q15" s="824" t="s">
        <v>2862</v>
      </c>
      <c r="R15" s="936" t="s">
        <v>2863</v>
      </c>
    </row>
    <row r="16" spans="1:18" s="863" customFormat="1" ht="72">
      <c r="A16" s="823">
        <v>8</v>
      </c>
      <c r="B16" s="823">
        <v>953</v>
      </c>
      <c r="C16" s="823"/>
      <c r="D16" s="823">
        <v>2017</v>
      </c>
      <c r="E16" s="832" t="s">
        <v>2757</v>
      </c>
      <c r="F16" s="823" t="s">
        <v>2647</v>
      </c>
      <c r="G16" s="859" t="s">
        <v>2664</v>
      </c>
      <c r="H16" s="837" t="s">
        <v>2758</v>
      </c>
      <c r="I16" s="828">
        <v>0</v>
      </c>
      <c r="J16" s="828">
        <v>15000000</v>
      </c>
      <c r="K16" s="837">
        <v>13537788.68</v>
      </c>
      <c r="L16" s="827">
        <f t="shared" si="0"/>
        <v>1462211.3200000003</v>
      </c>
      <c r="M16" s="827">
        <f t="shared" si="1"/>
        <v>1462211.3200000003</v>
      </c>
      <c r="N16" s="891">
        <f t="shared" si="2"/>
        <v>0.90251924533333328</v>
      </c>
      <c r="O16" s="920">
        <v>2018</v>
      </c>
      <c r="P16" s="824" t="s">
        <v>2759</v>
      </c>
      <c r="Q16" s="824" t="s">
        <v>3785</v>
      </c>
      <c r="R16" s="936" t="s">
        <v>4337</v>
      </c>
    </row>
    <row r="17" spans="1:19" s="831" customFormat="1" ht="60">
      <c r="A17" s="886">
        <v>9</v>
      </c>
      <c r="B17" s="886">
        <v>954</v>
      </c>
      <c r="C17" s="825"/>
      <c r="D17" s="886">
        <v>2016</v>
      </c>
      <c r="E17" s="825" t="s">
        <v>2864</v>
      </c>
      <c r="F17" s="824" t="s">
        <v>2647</v>
      </c>
      <c r="G17" s="826" t="s">
        <v>2664</v>
      </c>
      <c r="H17" s="895" t="s">
        <v>2865</v>
      </c>
      <c r="I17" s="890">
        <v>0</v>
      </c>
      <c r="J17" s="889">
        <v>8175000</v>
      </c>
      <c r="K17" s="890">
        <v>5600000</v>
      </c>
      <c r="L17" s="827">
        <f t="shared" si="0"/>
        <v>2575000</v>
      </c>
      <c r="M17" s="941">
        <f t="shared" si="1"/>
        <v>2575000</v>
      </c>
      <c r="N17" s="937">
        <f t="shared" si="2"/>
        <v>0.68501529051987764</v>
      </c>
      <c r="O17" s="920">
        <v>2016</v>
      </c>
      <c r="P17" s="938" t="s">
        <v>2866</v>
      </c>
      <c r="Q17" s="824" t="s">
        <v>2867</v>
      </c>
      <c r="R17" s="936" t="s">
        <v>2841</v>
      </c>
    </row>
    <row r="18" spans="1:19" s="831" customFormat="1" ht="36">
      <c r="A18" s="886">
        <v>10</v>
      </c>
      <c r="B18" s="886">
        <v>955</v>
      </c>
      <c r="C18" s="902"/>
      <c r="D18" s="902" t="s">
        <v>2763</v>
      </c>
      <c r="E18" s="825" t="s">
        <v>2868</v>
      </c>
      <c r="F18" s="824">
        <v>224.74</v>
      </c>
      <c r="G18" s="824" t="s">
        <v>2633</v>
      </c>
      <c r="H18" s="895" t="s">
        <v>2869</v>
      </c>
      <c r="I18" s="889">
        <v>0</v>
      </c>
      <c r="J18" s="889">
        <v>60210713.420000002</v>
      </c>
      <c r="K18" s="890">
        <v>60049438.189999998</v>
      </c>
      <c r="L18" s="889">
        <f t="shared" si="0"/>
        <v>161275.23000000417</v>
      </c>
      <c r="M18" s="941">
        <f>+I18+L18</f>
        <v>161275.23000000417</v>
      </c>
      <c r="N18" s="937">
        <f t="shared" si="2"/>
        <v>0.9973214861469083</v>
      </c>
      <c r="O18" s="920">
        <v>2016</v>
      </c>
      <c r="P18" s="938" t="s">
        <v>2870</v>
      </c>
      <c r="Q18" s="824" t="s">
        <v>2871</v>
      </c>
      <c r="R18" s="892" t="s">
        <v>2863</v>
      </c>
    </row>
    <row r="19" spans="1:19" s="831" customFormat="1" ht="48">
      <c r="A19" s="823">
        <v>11</v>
      </c>
      <c r="B19" s="823">
        <v>956</v>
      </c>
      <c r="C19" s="823"/>
      <c r="D19" s="823">
        <v>2017</v>
      </c>
      <c r="E19" s="832" t="s">
        <v>2712</v>
      </c>
      <c r="F19" s="823" t="s">
        <v>2647</v>
      </c>
      <c r="G19" s="859" t="s">
        <v>2664</v>
      </c>
      <c r="H19" s="837" t="s">
        <v>3786</v>
      </c>
      <c r="I19" s="828">
        <v>4040200</v>
      </c>
      <c r="J19" s="828">
        <v>10959800</v>
      </c>
      <c r="K19" s="898">
        <v>10458565</v>
      </c>
      <c r="L19" s="889">
        <f t="shared" si="0"/>
        <v>501235</v>
      </c>
      <c r="M19" s="941">
        <f>+I19+L19</f>
        <v>4541435</v>
      </c>
      <c r="N19" s="937">
        <f t="shared" si="2"/>
        <v>0.95426604500082113</v>
      </c>
      <c r="O19" s="920">
        <v>2018</v>
      </c>
      <c r="P19" s="938" t="s">
        <v>3787</v>
      </c>
      <c r="Q19" s="824" t="s">
        <v>4338</v>
      </c>
      <c r="R19" s="892" t="s">
        <v>2841</v>
      </c>
    </row>
    <row r="20" spans="1:19" s="831" customFormat="1" ht="48">
      <c r="A20" s="886">
        <v>12</v>
      </c>
      <c r="B20" s="886">
        <v>959</v>
      </c>
      <c r="C20" s="825"/>
      <c r="D20" s="886">
        <v>2016</v>
      </c>
      <c r="E20" s="825" t="s">
        <v>2872</v>
      </c>
      <c r="F20" s="824">
        <v>200</v>
      </c>
      <c r="G20" s="826" t="s">
        <v>2664</v>
      </c>
      <c r="H20" s="895" t="s">
        <v>2873</v>
      </c>
      <c r="I20" s="890">
        <v>0</v>
      </c>
      <c r="J20" s="889">
        <v>106584694.59999999</v>
      </c>
      <c r="K20" s="890">
        <v>105378979.98</v>
      </c>
      <c r="L20" s="827">
        <f t="shared" si="0"/>
        <v>1205714.6199999899</v>
      </c>
      <c r="M20" s="827">
        <f>+L20+I20</f>
        <v>1205714.6199999899</v>
      </c>
      <c r="N20" s="937">
        <f t="shared" si="2"/>
        <v>0.98868773209394745</v>
      </c>
      <c r="O20" s="920">
        <v>2017</v>
      </c>
      <c r="P20" s="938" t="s">
        <v>2874</v>
      </c>
      <c r="Q20" s="824" t="s">
        <v>4339</v>
      </c>
      <c r="R20" s="892" t="s">
        <v>2841</v>
      </c>
    </row>
    <row r="21" spans="1:19" s="831" customFormat="1" ht="36">
      <c r="A21" s="886">
        <v>13</v>
      </c>
      <c r="B21" s="886">
        <v>962</v>
      </c>
      <c r="C21" s="825"/>
      <c r="D21" s="886">
        <v>2015</v>
      </c>
      <c r="E21" s="825" t="s">
        <v>2875</v>
      </c>
      <c r="F21" s="824">
        <v>112</v>
      </c>
      <c r="G21" s="826" t="s">
        <v>2664</v>
      </c>
      <c r="H21" s="895" t="s">
        <v>2876</v>
      </c>
      <c r="I21" s="890">
        <v>0</v>
      </c>
      <c r="J21" s="889">
        <v>65772100</v>
      </c>
      <c r="K21" s="890">
        <v>61638100</v>
      </c>
      <c r="L21" s="827">
        <f t="shared" si="0"/>
        <v>4134000</v>
      </c>
      <c r="M21" s="827">
        <f>+L21+I21</f>
        <v>4134000</v>
      </c>
      <c r="N21" s="937">
        <f t="shared" si="2"/>
        <v>0.9371466016745702</v>
      </c>
      <c r="O21" s="920">
        <v>2017</v>
      </c>
      <c r="P21" s="938" t="s">
        <v>2877</v>
      </c>
      <c r="Q21" s="824" t="s">
        <v>4340</v>
      </c>
      <c r="R21" s="892" t="s">
        <v>2841</v>
      </c>
    </row>
    <row r="22" spans="1:19" s="831" customFormat="1" ht="48">
      <c r="A22" s="823">
        <v>14</v>
      </c>
      <c r="B22" s="823">
        <v>966</v>
      </c>
      <c r="C22" s="823"/>
      <c r="D22" s="823">
        <v>2017</v>
      </c>
      <c r="E22" s="832" t="s">
        <v>2716</v>
      </c>
      <c r="F22" s="823" t="s">
        <v>2629</v>
      </c>
      <c r="G22" s="859" t="s">
        <v>2664</v>
      </c>
      <c r="H22" s="837" t="s">
        <v>3788</v>
      </c>
      <c r="I22" s="828">
        <v>44785556</v>
      </c>
      <c r="J22" s="828">
        <v>115214444.09999999</v>
      </c>
      <c r="K22" s="898">
        <v>105214444.09999999</v>
      </c>
      <c r="L22" s="827">
        <f t="shared" si="0"/>
        <v>10000000</v>
      </c>
      <c r="M22" s="827">
        <f>+L22+I22</f>
        <v>54785556</v>
      </c>
      <c r="N22" s="937">
        <f t="shared" si="2"/>
        <v>0.91320532700465462</v>
      </c>
      <c r="O22" s="920">
        <v>2018</v>
      </c>
      <c r="P22" s="938" t="s">
        <v>3789</v>
      </c>
      <c r="Q22" s="824" t="s">
        <v>3790</v>
      </c>
      <c r="R22" s="892" t="s">
        <v>2841</v>
      </c>
    </row>
    <row r="23" spans="1:19" s="831" customFormat="1" ht="48">
      <c r="A23" s="886">
        <v>15</v>
      </c>
      <c r="B23" s="901">
        <v>968</v>
      </c>
      <c r="C23" s="902"/>
      <c r="D23" s="902" t="s">
        <v>2767</v>
      </c>
      <c r="E23" s="832" t="s">
        <v>8536</v>
      </c>
      <c r="F23" s="824">
        <v>70</v>
      </c>
      <c r="G23" s="920" t="s">
        <v>2878</v>
      </c>
      <c r="H23" s="903" t="s">
        <v>2879</v>
      </c>
      <c r="I23" s="888">
        <v>0</v>
      </c>
      <c r="J23" s="890">
        <v>51576128.780000001</v>
      </c>
      <c r="K23" s="890">
        <v>43076128.779999994</v>
      </c>
      <c r="L23" s="899">
        <f t="shared" si="0"/>
        <v>8500000.0000000075</v>
      </c>
      <c r="M23" s="942">
        <f>+I23+L23</f>
        <v>8500000.0000000075</v>
      </c>
      <c r="N23" s="937">
        <f t="shared" si="2"/>
        <v>0.83519507568594198</v>
      </c>
      <c r="O23" s="920">
        <v>2015</v>
      </c>
      <c r="P23" s="938" t="s">
        <v>2880</v>
      </c>
      <c r="Q23" s="824" t="s">
        <v>2881</v>
      </c>
      <c r="R23" s="892" t="s">
        <v>2841</v>
      </c>
    </row>
    <row r="24" spans="1:19" s="831" customFormat="1" ht="48">
      <c r="A24" s="886">
        <v>16</v>
      </c>
      <c r="B24" s="894">
        <v>973</v>
      </c>
      <c r="C24" s="832"/>
      <c r="D24" s="894">
        <v>2015</v>
      </c>
      <c r="E24" s="832" t="s">
        <v>2769</v>
      </c>
      <c r="F24" s="823">
        <v>625</v>
      </c>
      <c r="G24" s="859" t="s">
        <v>2633</v>
      </c>
      <c r="H24" s="895" t="s">
        <v>2770</v>
      </c>
      <c r="I24" s="896">
        <v>0</v>
      </c>
      <c r="J24" s="897">
        <v>473752200</v>
      </c>
      <c r="K24" s="890">
        <v>466560361.82999998</v>
      </c>
      <c r="L24" s="890">
        <f t="shared" si="0"/>
        <v>7191838.1700000167</v>
      </c>
      <c r="M24" s="890">
        <f t="shared" ref="M24:M29" si="3">+I24+L24</f>
        <v>7191838.1700000167</v>
      </c>
      <c r="N24" s="891">
        <f t="shared" si="2"/>
        <v>0.98481940945076352</v>
      </c>
      <c r="O24" s="920">
        <v>2018</v>
      </c>
      <c r="P24" s="824" t="s">
        <v>2771</v>
      </c>
      <c r="Q24" s="824" t="s">
        <v>3791</v>
      </c>
      <c r="R24" s="892" t="s">
        <v>3792</v>
      </c>
    </row>
    <row r="25" spans="1:19" s="831" customFormat="1" ht="60">
      <c r="A25" s="823">
        <v>17</v>
      </c>
      <c r="B25" s="894">
        <v>973</v>
      </c>
      <c r="C25" s="832"/>
      <c r="D25" s="894">
        <v>2016</v>
      </c>
      <c r="E25" s="832" t="s">
        <v>8537</v>
      </c>
      <c r="F25" s="823" t="s">
        <v>2629</v>
      </c>
      <c r="G25" s="859" t="s">
        <v>2664</v>
      </c>
      <c r="H25" s="895" t="s">
        <v>2772</v>
      </c>
      <c r="I25" s="896">
        <v>0</v>
      </c>
      <c r="J25" s="897">
        <v>19307998.870000001</v>
      </c>
      <c r="K25" s="890">
        <v>17807998.869999997</v>
      </c>
      <c r="L25" s="890">
        <f t="shared" si="0"/>
        <v>1500000.0000000037</v>
      </c>
      <c r="M25" s="890">
        <f t="shared" si="3"/>
        <v>1500000.0000000037</v>
      </c>
      <c r="N25" s="891">
        <f t="shared" si="2"/>
        <v>0.92231199048127954</v>
      </c>
      <c r="O25" s="920">
        <v>2018</v>
      </c>
      <c r="P25" s="824" t="s">
        <v>2773</v>
      </c>
      <c r="Q25" s="824" t="s">
        <v>2774</v>
      </c>
      <c r="R25" s="892" t="s">
        <v>3792</v>
      </c>
    </row>
    <row r="26" spans="1:19" s="831" customFormat="1" ht="48">
      <c r="A26" s="886">
        <v>18</v>
      </c>
      <c r="B26" s="894">
        <v>973</v>
      </c>
      <c r="C26" s="832"/>
      <c r="D26" s="894">
        <v>2016</v>
      </c>
      <c r="E26" s="832" t="s">
        <v>8538</v>
      </c>
      <c r="F26" s="823" t="s">
        <v>2629</v>
      </c>
      <c r="G26" s="859" t="s">
        <v>2664</v>
      </c>
      <c r="H26" s="895" t="s">
        <v>2772</v>
      </c>
      <c r="I26" s="896">
        <v>0</v>
      </c>
      <c r="J26" s="897">
        <v>19580000</v>
      </c>
      <c r="K26" s="890">
        <v>18064698</v>
      </c>
      <c r="L26" s="890">
        <f t="shared" si="0"/>
        <v>1515302</v>
      </c>
      <c r="M26" s="890">
        <f t="shared" si="3"/>
        <v>1515302</v>
      </c>
      <c r="N26" s="891">
        <f t="shared" si="2"/>
        <v>0.92260970377936669</v>
      </c>
      <c r="O26" s="920">
        <v>2018</v>
      </c>
      <c r="P26" s="824" t="s">
        <v>2775</v>
      </c>
      <c r="Q26" s="824" t="s">
        <v>3793</v>
      </c>
      <c r="R26" s="892" t="s">
        <v>3792</v>
      </c>
    </row>
    <row r="27" spans="1:19" s="831" customFormat="1" ht="48">
      <c r="A27" s="886">
        <v>19</v>
      </c>
      <c r="B27" s="823">
        <v>973</v>
      </c>
      <c r="C27" s="823"/>
      <c r="D27" s="823">
        <v>2017</v>
      </c>
      <c r="E27" s="832" t="s">
        <v>2778</v>
      </c>
      <c r="F27" s="823" t="s">
        <v>2629</v>
      </c>
      <c r="G27" s="859" t="s">
        <v>2664</v>
      </c>
      <c r="H27" s="837" t="s">
        <v>3794</v>
      </c>
      <c r="I27" s="828">
        <v>0</v>
      </c>
      <c r="J27" s="828">
        <v>43707322</v>
      </c>
      <c r="K27" s="837">
        <v>41406700</v>
      </c>
      <c r="L27" s="890">
        <f t="shared" si="0"/>
        <v>2300622</v>
      </c>
      <c r="M27" s="890">
        <f t="shared" si="3"/>
        <v>2300622</v>
      </c>
      <c r="N27" s="891">
        <f t="shared" si="2"/>
        <v>0.94736300704948251</v>
      </c>
      <c r="O27" s="920">
        <v>2018</v>
      </c>
      <c r="P27" s="824" t="s">
        <v>3795</v>
      </c>
      <c r="Q27" s="824" t="s">
        <v>3796</v>
      </c>
      <c r="R27" s="892" t="s">
        <v>3792</v>
      </c>
    </row>
    <row r="28" spans="1:19" s="831" customFormat="1" ht="36">
      <c r="A28" s="823">
        <v>20</v>
      </c>
      <c r="B28" s="823">
        <v>973</v>
      </c>
      <c r="C28" s="823"/>
      <c r="D28" s="823">
        <v>2017</v>
      </c>
      <c r="E28" s="832" t="s">
        <v>2776</v>
      </c>
      <c r="F28" s="823" t="s">
        <v>2629</v>
      </c>
      <c r="G28" s="859" t="s">
        <v>2664</v>
      </c>
      <c r="H28" s="837" t="s">
        <v>2777</v>
      </c>
      <c r="I28" s="828">
        <v>0</v>
      </c>
      <c r="J28" s="897">
        <v>20972570</v>
      </c>
      <c r="K28" s="837">
        <v>19952860</v>
      </c>
      <c r="L28" s="890">
        <f t="shared" si="0"/>
        <v>1019710</v>
      </c>
      <c r="M28" s="890">
        <f t="shared" si="3"/>
        <v>1019710</v>
      </c>
      <c r="N28" s="891">
        <f t="shared" si="2"/>
        <v>0.95137887249869713</v>
      </c>
      <c r="O28" s="920">
        <v>2018</v>
      </c>
      <c r="P28" s="824" t="s">
        <v>3797</v>
      </c>
      <c r="Q28" s="824" t="s">
        <v>3798</v>
      </c>
      <c r="R28" s="892" t="s">
        <v>3792</v>
      </c>
    </row>
    <row r="29" spans="1:19" s="831" customFormat="1" ht="36">
      <c r="A29" s="886">
        <v>21</v>
      </c>
      <c r="B29" s="823">
        <v>973</v>
      </c>
      <c r="C29" s="823"/>
      <c r="D29" s="823">
        <v>2016</v>
      </c>
      <c r="E29" s="832" t="s">
        <v>2718</v>
      </c>
      <c r="F29" s="823" t="s">
        <v>2629</v>
      </c>
      <c r="G29" s="859" t="s">
        <v>2664</v>
      </c>
      <c r="H29" s="837" t="s">
        <v>2719</v>
      </c>
      <c r="I29" s="828">
        <v>2581191.92</v>
      </c>
      <c r="J29" s="897">
        <v>19818808.879999999</v>
      </c>
      <c r="K29" s="897">
        <v>19818808.879999999</v>
      </c>
      <c r="L29" s="890">
        <f t="shared" si="0"/>
        <v>0</v>
      </c>
      <c r="M29" s="890">
        <f t="shared" si="3"/>
        <v>2581191.92</v>
      </c>
      <c r="N29" s="891">
        <f t="shared" si="2"/>
        <v>1</v>
      </c>
      <c r="O29" s="920">
        <v>2017</v>
      </c>
      <c r="P29" s="824" t="s">
        <v>3799</v>
      </c>
      <c r="Q29" s="824" t="s">
        <v>3800</v>
      </c>
      <c r="R29" s="892" t="s">
        <v>3792</v>
      </c>
    </row>
    <row r="30" spans="1:19" s="831" customFormat="1" ht="156">
      <c r="A30" s="886">
        <v>22</v>
      </c>
      <c r="B30" s="901">
        <v>973</v>
      </c>
      <c r="C30" s="902" t="s">
        <v>2887</v>
      </c>
      <c r="D30" s="902" t="s">
        <v>2767</v>
      </c>
      <c r="E30" s="825" t="s">
        <v>2888</v>
      </c>
      <c r="F30" s="824">
        <v>272.54000000000002</v>
      </c>
      <c r="G30" s="920" t="s">
        <v>3801</v>
      </c>
      <c r="H30" s="837" t="s">
        <v>3802</v>
      </c>
      <c r="I30" s="888">
        <v>0</v>
      </c>
      <c r="J30" s="888">
        <f>43350677.24+19600000+1500000</f>
        <v>64450677.240000002</v>
      </c>
      <c r="K30" s="888">
        <v>62950677.240000002</v>
      </c>
      <c r="L30" s="899">
        <f t="shared" si="0"/>
        <v>1500000</v>
      </c>
      <c r="M30" s="942">
        <f>+I30+L30</f>
        <v>1500000</v>
      </c>
      <c r="N30" s="937">
        <f t="shared" si="2"/>
        <v>0.97672638885679453</v>
      </c>
      <c r="O30" s="920">
        <v>2016</v>
      </c>
      <c r="P30" s="938" t="s">
        <v>3803</v>
      </c>
      <c r="Q30" s="824" t="s">
        <v>3804</v>
      </c>
      <c r="R30" s="892" t="s">
        <v>3805</v>
      </c>
    </row>
    <row r="31" spans="1:19" s="831" customFormat="1" ht="60">
      <c r="A31" s="823">
        <v>23</v>
      </c>
      <c r="B31" s="886" t="s">
        <v>2892</v>
      </c>
      <c r="C31" s="943" t="s">
        <v>2893</v>
      </c>
      <c r="D31" s="886">
        <v>2015</v>
      </c>
      <c r="E31" s="825" t="s">
        <v>8539</v>
      </c>
      <c r="F31" s="824">
        <v>300</v>
      </c>
      <c r="G31" s="826" t="s">
        <v>2664</v>
      </c>
      <c r="H31" s="895" t="s">
        <v>2854</v>
      </c>
      <c r="I31" s="890">
        <v>0</v>
      </c>
      <c r="J31" s="889">
        <v>36672122</v>
      </c>
      <c r="K31" s="890">
        <v>36671372</v>
      </c>
      <c r="L31" s="889">
        <f t="shared" si="0"/>
        <v>750</v>
      </c>
      <c r="M31" s="944">
        <f>+I31+L31</f>
        <v>750</v>
      </c>
      <c r="N31" s="937">
        <f t="shared" si="2"/>
        <v>0.99997954849735715</v>
      </c>
      <c r="O31" s="920">
        <v>2016</v>
      </c>
      <c r="P31" s="938" t="s">
        <v>2894</v>
      </c>
      <c r="Q31" s="824" t="s">
        <v>2895</v>
      </c>
      <c r="R31" s="936" t="s">
        <v>2841</v>
      </c>
      <c r="S31" s="893"/>
    </row>
    <row r="32" spans="1:19" s="831" customFormat="1" ht="36">
      <c r="A32" s="886">
        <v>24</v>
      </c>
      <c r="B32" s="824" t="s">
        <v>2896</v>
      </c>
      <c r="C32" s="904"/>
      <c r="D32" s="902" t="s">
        <v>2897</v>
      </c>
      <c r="E32" s="825" t="s">
        <v>2898</v>
      </c>
      <c r="F32" s="824">
        <v>380</v>
      </c>
      <c r="G32" s="824" t="s">
        <v>2664</v>
      </c>
      <c r="H32" s="895" t="s">
        <v>3806</v>
      </c>
      <c r="I32" s="888">
        <v>0</v>
      </c>
      <c r="J32" s="889">
        <v>33044950</v>
      </c>
      <c r="K32" s="890">
        <v>29408116.800000001</v>
      </c>
      <c r="L32" s="890">
        <f t="shared" si="0"/>
        <v>3636833.1999999993</v>
      </c>
      <c r="M32" s="945">
        <f>+L32+I32</f>
        <v>3636833.1999999993</v>
      </c>
      <c r="N32" s="937">
        <f t="shared" si="2"/>
        <v>0.88994284451935923</v>
      </c>
      <c r="O32" s="920">
        <v>2017</v>
      </c>
      <c r="P32" s="938" t="s">
        <v>2899</v>
      </c>
      <c r="Q32" s="824" t="s">
        <v>2900</v>
      </c>
      <c r="R32" s="936" t="s">
        <v>2863</v>
      </c>
    </row>
    <row r="33" spans="1:18" s="831" customFormat="1" ht="36">
      <c r="A33" s="886">
        <v>25</v>
      </c>
      <c r="B33" s="886">
        <v>973</v>
      </c>
      <c r="C33" s="825"/>
      <c r="D33" s="886">
        <v>2016</v>
      </c>
      <c r="E33" s="825" t="s">
        <v>2901</v>
      </c>
      <c r="F33" s="824">
        <v>410</v>
      </c>
      <c r="G33" s="826" t="s">
        <v>2664</v>
      </c>
      <c r="H33" s="895" t="s">
        <v>2902</v>
      </c>
      <c r="I33" s="888">
        <v>0</v>
      </c>
      <c r="J33" s="889">
        <v>30000000</v>
      </c>
      <c r="K33" s="946">
        <v>28679075.761999998</v>
      </c>
      <c r="L33" s="890">
        <f t="shared" si="0"/>
        <v>1320924.2380000018</v>
      </c>
      <c r="M33" s="890">
        <f>+I33+L33</f>
        <v>1320924.2380000018</v>
      </c>
      <c r="N33" s="937">
        <f t="shared" si="2"/>
        <v>0.95596919206666664</v>
      </c>
      <c r="O33" s="920">
        <v>2017</v>
      </c>
      <c r="P33" s="938" t="s">
        <v>2903</v>
      </c>
      <c r="Q33" s="824" t="s">
        <v>4341</v>
      </c>
      <c r="R33" s="892" t="s">
        <v>2841</v>
      </c>
    </row>
    <row r="34" spans="1:18" s="831" customFormat="1" ht="36">
      <c r="A34" s="823">
        <v>26</v>
      </c>
      <c r="B34" s="894">
        <v>973</v>
      </c>
      <c r="C34" s="832"/>
      <c r="D34" s="894" t="s">
        <v>2897</v>
      </c>
      <c r="E34" s="832" t="s">
        <v>2904</v>
      </c>
      <c r="F34" s="823" t="s">
        <v>2629</v>
      </c>
      <c r="G34" s="859" t="s">
        <v>2664</v>
      </c>
      <c r="H34" s="895" t="s">
        <v>2905</v>
      </c>
      <c r="I34" s="896">
        <v>0</v>
      </c>
      <c r="J34" s="897">
        <v>18047881.119999997</v>
      </c>
      <c r="K34" s="897">
        <v>16530376.900000002</v>
      </c>
      <c r="L34" s="827">
        <f t="shared" si="0"/>
        <v>1517504.2199999951</v>
      </c>
      <c r="M34" s="827">
        <f>+L34+I34</f>
        <v>1517504.2199999951</v>
      </c>
      <c r="N34" s="891">
        <f t="shared" si="2"/>
        <v>0.91591787368776756</v>
      </c>
      <c r="O34" s="824" t="s">
        <v>2773</v>
      </c>
      <c r="P34" s="824" t="s">
        <v>2773</v>
      </c>
      <c r="Q34" s="824" t="s">
        <v>2906</v>
      </c>
      <c r="R34" s="892" t="s">
        <v>2841</v>
      </c>
    </row>
    <row r="35" spans="1:18" s="831" customFormat="1" ht="108">
      <c r="A35" s="886">
        <v>27</v>
      </c>
      <c r="B35" s="823">
        <v>976</v>
      </c>
      <c r="C35" s="823">
        <v>5505</v>
      </c>
      <c r="D35" s="823">
        <v>2014</v>
      </c>
      <c r="E35" s="832" t="s">
        <v>2779</v>
      </c>
      <c r="F35" s="823">
        <v>1000</v>
      </c>
      <c r="G35" s="859" t="s">
        <v>2633</v>
      </c>
      <c r="H35" s="837" t="s">
        <v>2703</v>
      </c>
      <c r="I35" s="828">
        <v>0</v>
      </c>
      <c r="J35" s="828">
        <v>149260000</v>
      </c>
      <c r="K35" s="837">
        <v>143260000</v>
      </c>
      <c r="L35" s="890">
        <f t="shared" si="0"/>
        <v>6000000</v>
      </c>
      <c r="M35" s="890">
        <f>+I35+L35</f>
        <v>6000000</v>
      </c>
      <c r="N35" s="891">
        <f t="shared" si="2"/>
        <v>0.95980168832909019</v>
      </c>
      <c r="O35" s="824">
        <v>2018</v>
      </c>
      <c r="P35" s="824" t="s">
        <v>2780</v>
      </c>
      <c r="Q35" s="824" t="s">
        <v>3807</v>
      </c>
      <c r="R35" s="892" t="s">
        <v>3808</v>
      </c>
    </row>
    <row r="36" spans="1:18" s="831" customFormat="1" ht="36">
      <c r="A36" s="886">
        <v>28</v>
      </c>
      <c r="B36" s="901">
        <v>974</v>
      </c>
      <c r="C36" s="902"/>
      <c r="D36" s="902" t="s">
        <v>2767</v>
      </c>
      <c r="E36" s="825" t="s">
        <v>2907</v>
      </c>
      <c r="F36" s="824">
        <v>336</v>
      </c>
      <c r="G36" s="824" t="s">
        <v>2633</v>
      </c>
      <c r="H36" s="903" t="s">
        <v>2908</v>
      </c>
      <c r="I36" s="890">
        <v>0</v>
      </c>
      <c r="J36" s="890">
        <v>172100000</v>
      </c>
      <c r="K36" s="890">
        <v>163952175.28999996</v>
      </c>
      <c r="L36" s="890">
        <f t="shared" si="0"/>
        <v>8147824.7100000381</v>
      </c>
      <c r="M36" s="945">
        <f>+L36+I36</f>
        <v>8147824.7100000381</v>
      </c>
      <c r="N36" s="937">
        <f t="shared" si="2"/>
        <v>0.95265645142359068</v>
      </c>
      <c r="O36" s="920">
        <v>2016</v>
      </c>
      <c r="P36" s="938" t="s">
        <v>2909</v>
      </c>
      <c r="Q36" s="824" t="s">
        <v>2910</v>
      </c>
      <c r="R36" s="892" t="s">
        <v>2863</v>
      </c>
    </row>
    <row r="37" spans="1:18" s="831" customFormat="1" ht="72">
      <c r="A37" s="823">
        <v>29</v>
      </c>
      <c r="B37" s="824">
        <v>978</v>
      </c>
      <c r="C37" s="904"/>
      <c r="D37" s="902">
        <v>2012</v>
      </c>
      <c r="E37" s="825" t="s">
        <v>2781</v>
      </c>
      <c r="F37" s="824">
        <v>2122</v>
      </c>
      <c r="G37" s="824" t="s">
        <v>2782</v>
      </c>
      <c r="H37" s="895" t="s">
        <v>2783</v>
      </c>
      <c r="I37" s="890">
        <v>0</v>
      </c>
      <c r="J37" s="889">
        <v>1177000000</v>
      </c>
      <c r="K37" s="890">
        <v>1175415840.79</v>
      </c>
      <c r="L37" s="890">
        <f t="shared" si="0"/>
        <v>1584159.2100000381</v>
      </c>
      <c r="M37" s="890">
        <f>+I37+L37</f>
        <v>1584159.2100000381</v>
      </c>
      <c r="N37" s="891">
        <f t="shared" si="2"/>
        <v>0.99865407033984699</v>
      </c>
      <c r="O37" s="824">
        <v>2018</v>
      </c>
      <c r="P37" s="824" t="s">
        <v>3809</v>
      </c>
      <c r="Q37" s="824" t="s">
        <v>4342</v>
      </c>
      <c r="R37" s="892" t="s">
        <v>4343</v>
      </c>
    </row>
    <row r="38" spans="1:18" s="831" customFormat="1" ht="48">
      <c r="A38" s="886">
        <v>30</v>
      </c>
      <c r="B38" s="947">
        <v>980</v>
      </c>
      <c r="C38" s="948"/>
      <c r="D38" s="948" t="s">
        <v>2911</v>
      </c>
      <c r="E38" s="832" t="s">
        <v>2912</v>
      </c>
      <c r="F38" s="823" t="s">
        <v>2647</v>
      </c>
      <c r="G38" s="949" t="s">
        <v>2878</v>
      </c>
      <c r="H38" s="903" t="s">
        <v>2913</v>
      </c>
      <c r="I38" s="946">
        <v>0</v>
      </c>
      <c r="J38" s="946">
        <v>68550000</v>
      </c>
      <c r="K38" s="946">
        <v>66609960.469999999</v>
      </c>
      <c r="L38" s="890">
        <f t="shared" si="0"/>
        <v>1940039.5300000012</v>
      </c>
      <c r="M38" s="945">
        <f>+I38+L38</f>
        <v>1940039.5300000012</v>
      </c>
      <c r="N38" s="937">
        <f t="shared" si="2"/>
        <v>0.97169891276440556</v>
      </c>
      <c r="O38" s="920">
        <v>2016</v>
      </c>
      <c r="P38" s="938" t="s">
        <v>2914</v>
      </c>
      <c r="Q38" s="824" t="s">
        <v>2915</v>
      </c>
      <c r="R38" s="892" t="s">
        <v>4333</v>
      </c>
    </row>
    <row r="39" spans="1:18" s="831" customFormat="1" ht="84">
      <c r="A39" s="886">
        <v>31</v>
      </c>
      <c r="B39" s="947">
        <v>987</v>
      </c>
      <c r="C39" s="948"/>
      <c r="D39" s="948" t="s">
        <v>4344</v>
      </c>
      <c r="E39" s="832" t="s">
        <v>4345</v>
      </c>
      <c r="F39" s="823"/>
      <c r="G39" s="949" t="s">
        <v>2664</v>
      </c>
      <c r="H39" s="903" t="s">
        <v>3779</v>
      </c>
      <c r="I39" s="946">
        <v>1654999.799999997</v>
      </c>
      <c r="J39" s="946">
        <v>41931710</v>
      </c>
      <c r="K39" s="946">
        <v>37572282.899999999</v>
      </c>
      <c r="L39" s="890">
        <f t="shared" si="0"/>
        <v>4359427.1000000015</v>
      </c>
      <c r="M39" s="945">
        <f>+I39+L39</f>
        <v>6014426.8999999985</v>
      </c>
      <c r="N39" s="937">
        <f t="shared" si="2"/>
        <v>0.8960350746487562</v>
      </c>
      <c r="O39" s="920">
        <v>2018</v>
      </c>
      <c r="P39" s="938" t="s">
        <v>4346</v>
      </c>
      <c r="Q39" s="824" t="s">
        <v>4347</v>
      </c>
      <c r="R39" s="892" t="s">
        <v>4348</v>
      </c>
    </row>
    <row r="40" spans="1:18" s="811" customFormat="1">
      <c r="A40" s="950"/>
      <c r="F40" s="812"/>
      <c r="R40" s="812"/>
    </row>
    <row r="41" spans="1:18" s="811" customFormat="1">
      <c r="E41" s="866" t="s">
        <v>2667</v>
      </c>
      <c r="F41" s="834">
        <f>SUM(F9:F39)</f>
        <v>10692.279999999999</v>
      </c>
      <c r="H41" s="866" t="s">
        <v>2667</v>
      </c>
      <c r="I41" s="870">
        <f>SUM(I9:I39)</f>
        <v>61984935.450000003</v>
      </c>
      <c r="J41" s="951">
        <f>SUM(J9:J39)</f>
        <v>5167073522.6499996</v>
      </c>
      <c r="K41" s="951">
        <f>SUM(K9:K39)</f>
        <v>5074276863.0220003</v>
      </c>
      <c r="L41" s="951">
        <f>SUM(L9:L39)</f>
        <v>92796659.628000021</v>
      </c>
      <c r="M41" s="951">
        <f>SUM(M9:M39)</f>
        <v>154781595.07800001</v>
      </c>
      <c r="R41" s="812"/>
    </row>
    <row r="42" spans="1:18" s="811" customFormat="1">
      <c r="R42" s="812"/>
    </row>
    <row r="43" spans="1:18" s="811" customFormat="1">
      <c r="R43" s="812"/>
    </row>
    <row r="44" spans="1:18" s="811" customFormat="1">
      <c r="R44" s="812"/>
    </row>
    <row r="45" spans="1:18" s="811" customFormat="1">
      <c r="R45" s="812"/>
    </row>
    <row r="46" spans="1:18" s="811" customFormat="1">
      <c r="R46" s="812"/>
    </row>
    <row r="47" spans="1:18" s="811" customFormat="1">
      <c r="R47" s="812"/>
    </row>
    <row r="48" spans="1:18" s="811" customFormat="1">
      <c r="R48" s="812"/>
    </row>
    <row r="49" spans="1:18" s="811" customFormat="1">
      <c r="R49" s="812"/>
    </row>
    <row r="50" spans="1:18" s="811" customFormat="1">
      <c r="R50" s="812"/>
    </row>
    <row r="51" spans="1:18" s="811" customFormat="1">
      <c r="R51" s="812"/>
    </row>
    <row r="52" spans="1:18" s="811" customFormat="1">
      <c r="R52" s="812"/>
    </row>
    <row r="53" spans="1:18" s="811" customFormat="1">
      <c r="A53" s="1836" t="s">
        <v>2916</v>
      </c>
      <c r="B53" s="1836"/>
      <c r="C53" s="1836"/>
      <c r="D53" s="1836"/>
      <c r="E53" s="1836"/>
      <c r="G53" s="812"/>
      <c r="R53" s="812"/>
    </row>
    <row r="54" spans="1:18" s="811" customFormat="1">
      <c r="R54" s="812"/>
    </row>
    <row r="55" spans="1:18" s="811" customFormat="1" ht="60">
      <c r="A55" s="933" t="s">
        <v>2612</v>
      </c>
      <c r="B55" s="884" t="s">
        <v>2833</v>
      </c>
      <c r="C55" s="884" t="s">
        <v>2614</v>
      </c>
      <c r="D55" s="884" t="s">
        <v>2674</v>
      </c>
      <c r="E55" s="884" t="s">
        <v>2675</v>
      </c>
      <c r="F55" s="884" t="s">
        <v>2834</v>
      </c>
      <c r="G55" s="884" t="s">
        <v>2726</v>
      </c>
      <c r="H55" s="884" t="s">
        <v>2678</v>
      </c>
      <c r="I55" s="884" t="s">
        <v>2735</v>
      </c>
      <c r="J55" s="884" t="s">
        <v>2736</v>
      </c>
      <c r="K55" s="884" t="s">
        <v>2737</v>
      </c>
      <c r="L55" s="884" t="s">
        <v>2835</v>
      </c>
      <c r="M55" s="884" t="s">
        <v>2836</v>
      </c>
      <c r="N55" s="836" t="s">
        <v>2740</v>
      </c>
      <c r="O55" s="836" t="s">
        <v>2837</v>
      </c>
      <c r="P55" s="836" t="s">
        <v>2741</v>
      </c>
      <c r="Q55" s="836" t="s">
        <v>2742</v>
      </c>
      <c r="R55" s="836" t="s">
        <v>2683</v>
      </c>
    </row>
    <row r="56" spans="1:18" s="831" customFormat="1" ht="36">
      <c r="A56" s="824">
        <v>1</v>
      </c>
      <c r="B56" s="901">
        <v>973</v>
      </c>
      <c r="C56" s="902" t="s">
        <v>2917</v>
      </c>
      <c r="D56" s="904">
        <v>2012</v>
      </c>
      <c r="E56" s="825" t="s">
        <v>2918</v>
      </c>
      <c r="F56" s="824">
        <v>900</v>
      </c>
      <c r="G56" s="920" t="s">
        <v>2729</v>
      </c>
      <c r="H56" s="903" t="s">
        <v>2919</v>
      </c>
      <c r="I56" s="913">
        <v>0</v>
      </c>
      <c r="J56" s="914">
        <v>981727</v>
      </c>
      <c r="K56" s="914">
        <v>981726.90999999992</v>
      </c>
      <c r="L56" s="914">
        <f t="shared" ref="L56:L63" si="4">+J56-K56</f>
        <v>9.0000000083819032E-2</v>
      </c>
      <c r="M56" s="914">
        <f t="shared" ref="M56:M63" si="5">+L56+I56</f>
        <v>9.0000000083819032E-2</v>
      </c>
      <c r="N56" s="891">
        <f t="shared" ref="N56:N63" si="6">+K56/J56</f>
        <v>0.99999990832481933</v>
      </c>
      <c r="O56" s="920">
        <v>2017</v>
      </c>
      <c r="P56" s="824" t="s">
        <v>2920</v>
      </c>
      <c r="Q56" s="824" t="s">
        <v>2921</v>
      </c>
      <c r="R56" s="936" t="s">
        <v>3810</v>
      </c>
    </row>
    <row r="57" spans="1:18" s="831" customFormat="1" ht="168">
      <c r="A57" s="824">
        <v>2</v>
      </c>
      <c r="B57" s="901">
        <v>973</v>
      </c>
      <c r="C57" s="902" t="s">
        <v>2789</v>
      </c>
      <c r="D57" s="902">
        <v>2013</v>
      </c>
      <c r="E57" s="825" t="s">
        <v>2790</v>
      </c>
      <c r="F57" s="824">
        <v>817</v>
      </c>
      <c r="G57" s="920" t="s">
        <v>2729</v>
      </c>
      <c r="H57" s="824" t="s">
        <v>2791</v>
      </c>
      <c r="I57" s="913">
        <v>0</v>
      </c>
      <c r="J57" s="914">
        <f>1624267.34+149867.23</f>
        <v>1774134.57</v>
      </c>
      <c r="K57" s="914">
        <f>821177.81+872375.57</f>
        <v>1693553.38</v>
      </c>
      <c r="L57" s="914">
        <f t="shared" si="4"/>
        <v>80581.190000000177</v>
      </c>
      <c r="M57" s="914">
        <f t="shared" si="5"/>
        <v>80581.190000000177</v>
      </c>
      <c r="N57" s="891">
        <f t="shared" si="6"/>
        <v>0.9545800012227933</v>
      </c>
      <c r="O57" s="920">
        <v>2018</v>
      </c>
      <c r="P57" s="824" t="s">
        <v>2792</v>
      </c>
      <c r="Q57" s="824" t="s">
        <v>3811</v>
      </c>
      <c r="R57" s="916" t="s">
        <v>2793</v>
      </c>
    </row>
    <row r="58" spans="1:18" s="831" customFormat="1" ht="72">
      <c r="A58" s="824">
        <v>3</v>
      </c>
      <c r="B58" s="901">
        <v>973</v>
      </c>
      <c r="C58" s="902" t="s">
        <v>2798</v>
      </c>
      <c r="D58" s="902">
        <v>2013</v>
      </c>
      <c r="E58" s="825" t="s">
        <v>2799</v>
      </c>
      <c r="F58" s="824">
        <v>1500</v>
      </c>
      <c r="G58" s="920" t="s">
        <v>2729</v>
      </c>
      <c r="H58" s="824" t="s">
        <v>4349</v>
      </c>
      <c r="I58" s="913">
        <v>0</v>
      </c>
      <c r="J58" s="914">
        <v>1947655.22</v>
      </c>
      <c r="K58" s="914">
        <v>1922240.58</v>
      </c>
      <c r="L58" s="914">
        <f t="shared" si="4"/>
        <v>25414.639999999898</v>
      </c>
      <c r="M58" s="914">
        <f t="shared" si="5"/>
        <v>25414.639999999898</v>
      </c>
      <c r="N58" s="891">
        <f t="shared" si="6"/>
        <v>0.98695116068849198</v>
      </c>
      <c r="O58" s="920">
        <v>2018</v>
      </c>
      <c r="P58" s="824" t="s">
        <v>4350</v>
      </c>
      <c r="Q58" s="824" t="s">
        <v>4351</v>
      </c>
      <c r="R58" s="952" t="s">
        <v>3813</v>
      </c>
    </row>
    <row r="59" spans="1:18" s="831" customFormat="1" ht="72">
      <c r="A59" s="824">
        <v>4</v>
      </c>
      <c r="B59" s="901">
        <v>973</v>
      </c>
      <c r="C59" s="904" t="s">
        <v>2923</v>
      </c>
      <c r="D59" s="902">
        <v>2013</v>
      </c>
      <c r="E59" s="825" t="s">
        <v>2924</v>
      </c>
      <c r="F59" s="824">
        <v>801</v>
      </c>
      <c r="G59" s="824" t="s">
        <v>2729</v>
      </c>
      <c r="H59" s="824" t="s">
        <v>4352</v>
      </c>
      <c r="I59" s="953">
        <v>0</v>
      </c>
      <c r="J59" s="932">
        <v>1078581.3</v>
      </c>
      <c r="K59" s="932">
        <v>1078581.27</v>
      </c>
      <c r="L59" s="932">
        <f t="shared" si="4"/>
        <v>3.0000000027939677E-2</v>
      </c>
      <c r="M59" s="932">
        <f t="shared" si="5"/>
        <v>3.0000000027939677E-2</v>
      </c>
      <c r="N59" s="954">
        <f t="shared" si="6"/>
        <v>0.99999997218568504</v>
      </c>
      <c r="O59" s="920">
        <v>2018</v>
      </c>
      <c r="P59" s="922" t="s">
        <v>4353</v>
      </c>
      <c r="Q59" s="954" t="s">
        <v>4354</v>
      </c>
      <c r="R59" s="952" t="s">
        <v>3813</v>
      </c>
    </row>
    <row r="60" spans="1:18" s="831" customFormat="1" ht="60">
      <c r="A60" s="824">
        <v>5</v>
      </c>
      <c r="B60" s="901">
        <v>973</v>
      </c>
      <c r="C60" s="904" t="s">
        <v>3814</v>
      </c>
      <c r="D60" s="902">
        <v>2013</v>
      </c>
      <c r="E60" s="825" t="s">
        <v>2809</v>
      </c>
      <c r="F60" s="824">
        <v>1266</v>
      </c>
      <c r="G60" s="824" t="s">
        <v>2729</v>
      </c>
      <c r="H60" s="824" t="s">
        <v>2810</v>
      </c>
      <c r="I60" s="913">
        <v>0</v>
      </c>
      <c r="J60" s="913">
        <v>2488000.5099999998</v>
      </c>
      <c r="K60" s="913">
        <v>2479000.0000000005</v>
      </c>
      <c r="L60" s="914">
        <f t="shared" si="4"/>
        <v>9000.5099999993108</v>
      </c>
      <c r="M60" s="914">
        <f t="shared" si="5"/>
        <v>9000.5099999993108</v>
      </c>
      <c r="N60" s="891">
        <f t="shared" si="6"/>
        <v>0.99638243241356916</v>
      </c>
      <c r="O60" s="920">
        <v>2018</v>
      </c>
      <c r="P60" s="824" t="s">
        <v>4355</v>
      </c>
      <c r="Q60" s="891" t="s">
        <v>4356</v>
      </c>
      <c r="R60" s="916" t="s">
        <v>4357</v>
      </c>
    </row>
    <row r="61" spans="1:18" s="831" customFormat="1" ht="60">
      <c r="A61" s="824">
        <v>6</v>
      </c>
      <c r="B61" s="901">
        <v>973</v>
      </c>
      <c r="C61" s="904" t="s">
        <v>2811</v>
      </c>
      <c r="D61" s="902">
        <v>2012</v>
      </c>
      <c r="E61" s="825" t="s">
        <v>2812</v>
      </c>
      <c r="F61" s="824">
        <v>3000</v>
      </c>
      <c r="G61" s="824" t="s">
        <v>2729</v>
      </c>
      <c r="H61" s="824" t="s">
        <v>2813</v>
      </c>
      <c r="I61" s="913">
        <v>0</v>
      </c>
      <c r="J61" s="913">
        <v>3203479.48</v>
      </c>
      <c r="K61" s="913">
        <v>3188988.9</v>
      </c>
      <c r="L61" s="914">
        <f t="shared" si="4"/>
        <v>14490.580000000075</v>
      </c>
      <c r="M61" s="914">
        <f t="shared" si="5"/>
        <v>14490.580000000075</v>
      </c>
      <c r="N61" s="891">
        <f t="shared" si="6"/>
        <v>0.99547661219918282</v>
      </c>
      <c r="O61" s="920">
        <v>2018</v>
      </c>
      <c r="P61" s="824" t="s">
        <v>4358</v>
      </c>
      <c r="Q61" s="891" t="s">
        <v>4359</v>
      </c>
      <c r="R61" s="916" t="s">
        <v>4360</v>
      </c>
    </row>
    <row r="62" spans="1:18" s="831" customFormat="1" ht="60">
      <c r="A62" s="824">
        <v>7</v>
      </c>
      <c r="B62" s="824">
        <v>973</v>
      </c>
      <c r="C62" s="955" t="s">
        <v>2925</v>
      </c>
      <c r="D62" s="824">
        <v>2014</v>
      </c>
      <c r="E62" s="825" t="s">
        <v>2926</v>
      </c>
      <c r="F62" s="824">
        <v>6000</v>
      </c>
      <c r="G62" s="824" t="s">
        <v>2729</v>
      </c>
      <c r="H62" s="824" t="s">
        <v>2927</v>
      </c>
      <c r="I62" s="913">
        <v>0</v>
      </c>
      <c r="J62" s="914">
        <v>458560.03</v>
      </c>
      <c r="K62" s="914">
        <v>380781.4</v>
      </c>
      <c r="L62" s="914">
        <f t="shared" si="4"/>
        <v>77778.63</v>
      </c>
      <c r="M62" s="914">
        <f t="shared" si="5"/>
        <v>77778.63</v>
      </c>
      <c r="N62" s="891">
        <f t="shared" si="6"/>
        <v>0.83038506430662962</v>
      </c>
      <c r="O62" s="920">
        <v>2017</v>
      </c>
      <c r="P62" s="824" t="s">
        <v>2928</v>
      </c>
      <c r="Q62" s="824" t="s">
        <v>2929</v>
      </c>
      <c r="R62" s="916" t="s">
        <v>3812</v>
      </c>
    </row>
    <row r="63" spans="1:18" s="831" customFormat="1" ht="72">
      <c r="A63" s="824">
        <v>8</v>
      </c>
      <c r="B63" s="824">
        <v>973</v>
      </c>
      <c r="C63" s="904" t="s">
        <v>2925</v>
      </c>
      <c r="D63" s="824">
        <v>2015</v>
      </c>
      <c r="E63" s="825" t="s">
        <v>2932</v>
      </c>
      <c r="F63" s="824">
        <v>2000</v>
      </c>
      <c r="G63" s="824" t="s">
        <v>2729</v>
      </c>
      <c r="H63" s="824" t="s">
        <v>2933</v>
      </c>
      <c r="I63" s="913">
        <v>0</v>
      </c>
      <c r="J63" s="913">
        <v>295000</v>
      </c>
      <c r="K63" s="913">
        <v>295000</v>
      </c>
      <c r="L63" s="914">
        <f t="shared" si="4"/>
        <v>0</v>
      </c>
      <c r="M63" s="914">
        <f t="shared" si="5"/>
        <v>0</v>
      </c>
      <c r="N63" s="891">
        <f t="shared" si="6"/>
        <v>1</v>
      </c>
      <c r="O63" s="920">
        <v>2018</v>
      </c>
      <c r="P63" s="824" t="s">
        <v>2934</v>
      </c>
      <c r="Q63" s="891" t="s">
        <v>2935</v>
      </c>
      <c r="R63" s="956" t="s">
        <v>3815</v>
      </c>
    </row>
    <row r="64" spans="1:18" s="811" customFormat="1">
      <c r="R64" s="812"/>
    </row>
    <row r="65" spans="3:18" s="811" customFormat="1">
      <c r="E65" s="866" t="s">
        <v>2667</v>
      </c>
      <c r="F65" s="834">
        <f>SUM(F56:F63)</f>
        <v>16284</v>
      </c>
      <c r="H65" s="866" t="s">
        <v>2667</v>
      </c>
      <c r="I65" s="870">
        <f>SUM(I56:I63)</f>
        <v>0</v>
      </c>
      <c r="J65" s="951">
        <f>SUM(J56:J63)</f>
        <v>12227138.109999999</v>
      </c>
      <c r="K65" s="951">
        <f>SUM(K56:K63)</f>
        <v>12019872.440000001</v>
      </c>
      <c r="L65" s="951">
        <f>SUM(L56:L63)</f>
        <v>207265.66999999958</v>
      </c>
      <c r="M65" s="951">
        <f>SUM(M56:M63)</f>
        <v>207265.66999999958</v>
      </c>
      <c r="R65" s="812"/>
    </row>
    <row r="66" spans="3:18" s="811" customFormat="1">
      <c r="E66" s="812"/>
      <c r="F66" s="812"/>
      <c r="R66" s="812"/>
    </row>
    <row r="69" spans="3:18" s="811" customFormat="1">
      <c r="E69" s="812"/>
      <c r="F69" s="812"/>
      <c r="R69" s="812"/>
    </row>
    <row r="70" spans="3:18" s="811" customFormat="1">
      <c r="C70" s="957" t="s">
        <v>2939</v>
      </c>
      <c r="D70" s="957"/>
      <c r="H70" s="812"/>
      <c r="R70" s="812"/>
    </row>
    <row r="71" spans="3:18" s="811" customFormat="1">
      <c r="C71" s="1864" t="s">
        <v>2940</v>
      </c>
      <c r="D71" s="1864"/>
      <c r="E71" s="1864"/>
      <c r="F71" s="1864"/>
      <c r="G71" s="1864"/>
      <c r="H71" s="1864"/>
      <c r="I71" s="1864"/>
      <c r="J71" s="1864"/>
      <c r="K71" s="1864"/>
      <c r="L71" s="1864"/>
      <c r="M71" s="1864"/>
      <c r="N71" s="1864"/>
      <c r="O71" s="1864"/>
      <c r="P71" s="840"/>
      <c r="R71" s="812"/>
    </row>
    <row r="72" spans="3:18" s="811" customFormat="1">
      <c r="C72" s="1864"/>
      <c r="D72" s="1864"/>
      <c r="E72" s="1864"/>
      <c r="F72" s="1864"/>
      <c r="G72" s="1864"/>
      <c r="H72" s="1864"/>
      <c r="I72" s="1864"/>
      <c r="J72" s="1864"/>
      <c r="K72" s="1864"/>
      <c r="L72" s="1864"/>
      <c r="M72" s="1864"/>
      <c r="N72" s="1864"/>
      <c r="O72" s="1864"/>
      <c r="P72" s="840"/>
      <c r="R72" s="812"/>
    </row>
    <row r="73" spans="3:18" s="811" customFormat="1">
      <c r="E73" s="812"/>
      <c r="F73" s="812"/>
      <c r="R73" s="812"/>
    </row>
    <row r="74" spans="3:18" s="811" customFormat="1">
      <c r="E74" s="812"/>
      <c r="F74" s="812"/>
      <c r="R74" s="812"/>
    </row>
    <row r="75" spans="3:18" s="811" customFormat="1">
      <c r="E75" s="812"/>
      <c r="F75" s="812"/>
      <c r="R75" s="812"/>
    </row>
    <row r="76" spans="3:18" s="811" customFormat="1">
      <c r="E76" s="812"/>
      <c r="F76" s="812"/>
      <c r="R76" s="812"/>
    </row>
    <row r="77" spans="3:18" s="811" customFormat="1">
      <c r="E77" s="812"/>
      <c r="F77" s="812"/>
      <c r="R77" s="812"/>
    </row>
    <row r="78" spans="3:18" s="811" customFormat="1">
      <c r="E78" s="812"/>
      <c r="F78" s="812"/>
      <c r="R78" s="812"/>
    </row>
    <row r="79" spans="3:18" s="811" customFormat="1">
      <c r="E79" s="812"/>
      <c r="F79" s="812"/>
      <c r="R79" s="812"/>
    </row>
    <row r="80" spans="3:18" s="811" customFormat="1">
      <c r="E80" s="812"/>
      <c r="F80" s="812"/>
      <c r="R80" s="812"/>
    </row>
    <row r="81" spans="5:18" s="811" customFormat="1">
      <c r="E81" s="812"/>
      <c r="F81" s="812"/>
      <c r="R81" s="812"/>
    </row>
    <row r="82" spans="5:18" s="811" customFormat="1">
      <c r="E82" s="812"/>
      <c r="F82" s="812"/>
      <c r="R82" s="812"/>
    </row>
    <row r="83" spans="5:18" s="811" customFormat="1">
      <c r="E83" s="812"/>
      <c r="F83" s="812"/>
      <c r="R83" s="812"/>
    </row>
    <row r="84" spans="5:18" s="811" customFormat="1">
      <c r="E84" s="812"/>
      <c r="F84" s="812"/>
      <c r="R84" s="812"/>
    </row>
    <row r="85" spans="5:18" s="811" customFormat="1">
      <c r="E85" s="812"/>
      <c r="F85" s="812"/>
      <c r="R85" s="812"/>
    </row>
    <row r="86" spans="5:18" s="811" customFormat="1">
      <c r="E86" s="812"/>
      <c r="F86" s="812"/>
      <c r="R86" s="812"/>
    </row>
    <row r="87" spans="5:18" s="811" customFormat="1">
      <c r="E87" s="812"/>
      <c r="F87" s="812"/>
      <c r="R87" s="812"/>
    </row>
    <row r="88" spans="5:18" s="811" customFormat="1">
      <c r="E88" s="812"/>
      <c r="F88" s="812"/>
      <c r="R88" s="812"/>
    </row>
    <row r="89" spans="5:18" s="811" customFormat="1">
      <c r="E89" s="812"/>
      <c r="F89" s="812"/>
      <c r="R89" s="812"/>
    </row>
    <row r="90" spans="5:18" s="811" customFormat="1">
      <c r="E90" s="812"/>
      <c r="F90" s="812"/>
      <c r="R90" s="812"/>
    </row>
    <row r="91" spans="5:18" s="811" customFormat="1">
      <c r="E91" s="812"/>
      <c r="F91" s="812"/>
      <c r="R91" s="812"/>
    </row>
  </sheetData>
  <mergeCells count="4">
    <mergeCell ref="A1:R3"/>
    <mergeCell ref="A5:E5"/>
    <mergeCell ref="A53:E53"/>
    <mergeCell ref="C71:O72"/>
  </mergeCells>
  <phoneticPr fontId="16" type="noConversion"/>
  <conditionalFormatting sqref="P18:R18 M15:N15 N36 P15 P31:Q32 P38:Q38 Q23 P30:R30 M30:N32 P17 M17:N19 P36:R36 N38:N39">
    <cfRule type="expression" dxfId="75" priority="193" stopIfTrue="1">
      <formula>#REF! &lt;= (25% *#REF!)</formula>
    </cfRule>
  </conditionalFormatting>
  <conditionalFormatting sqref="N31:N32 M38:N38 N15 P15:Q15 P31:Q32 P38:Q38 P17:Q17 N17 N39">
    <cfRule type="expression" dxfId="74" priority="192" stopIfTrue="1">
      <formula>#REF! &lt;= (25% *#REF!)</formula>
    </cfRule>
  </conditionalFormatting>
  <conditionalFormatting sqref="N13 P13:R13">
    <cfRule type="expression" dxfId="73" priority="191" stopIfTrue="1">
      <formula>#REF! &lt;= (25% *#REF!)</formula>
    </cfRule>
  </conditionalFormatting>
  <conditionalFormatting sqref="M33:N33 P33:R33 N24 P24:Q24">
    <cfRule type="expression" dxfId="72" priority="190" stopIfTrue="1">
      <formula>#REF! &lt;= (25% *#REF!)</formula>
    </cfRule>
  </conditionalFormatting>
  <conditionalFormatting sqref="N20 P20:R20">
    <cfRule type="expression" dxfId="71" priority="189" stopIfTrue="1">
      <formula>#REF! &lt;= (25% *#REF!)</formula>
    </cfRule>
  </conditionalFormatting>
  <conditionalFormatting sqref="P21:R21 M21:N22 R22">
    <cfRule type="expression" dxfId="70" priority="188" stopIfTrue="1">
      <formula>#REF! &lt;= (25% *#REF!)</formula>
    </cfRule>
  </conditionalFormatting>
  <conditionalFormatting sqref="M23">
    <cfRule type="expression" dxfId="69" priority="187" stopIfTrue="1">
      <formula>#REF! &lt;= (25% *#REF!)</formula>
    </cfRule>
  </conditionalFormatting>
  <conditionalFormatting sqref="P23">
    <cfRule type="expression" dxfId="68" priority="186" stopIfTrue="1">
      <formula>#REF! &lt;= (25% *#REF!)</formula>
    </cfRule>
  </conditionalFormatting>
  <conditionalFormatting sqref="N23">
    <cfRule type="expression" dxfId="67" priority="185" stopIfTrue="1">
      <formula>#REF! &lt;= (25% *#REF!)</formula>
    </cfRule>
  </conditionalFormatting>
  <conditionalFormatting sqref="M9:N9 P9:Q9">
    <cfRule type="expression" dxfId="66" priority="184" stopIfTrue="1">
      <formula>#REF! &lt;= (25% *#REF!)</formula>
    </cfRule>
  </conditionalFormatting>
  <conditionalFormatting sqref="R9">
    <cfRule type="expression" dxfId="65" priority="183" stopIfTrue="1">
      <formula>#REF! &lt;= (25% *#REF!)</formula>
    </cfRule>
  </conditionalFormatting>
  <conditionalFormatting sqref="N55">
    <cfRule type="dataBar" priority="180">
      <dataBar>
        <cfvo type="min"/>
        <cfvo type="max"/>
        <color theme="6" tint="0.59999389629810485"/>
      </dataBar>
      <extLst>
        <ext xmlns:x14="http://schemas.microsoft.com/office/spreadsheetml/2009/9/main" uri="{B025F937-C7B1-47D3-B67F-A62EFF666E3E}">
          <x14:id>{33805E23-98BF-40AE-8757-7DA0EC862EEF}</x14:id>
        </ext>
      </extLst>
    </cfRule>
    <cfRule type="dataBar" priority="181">
      <dataBar>
        <cfvo type="min"/>
        <cfvo type="max"/>
        <color rgb="FF638EC6"/>
      </dataBar>
      <extLst>
        <ext xmlns:x14="http://schemas.microsoft.com/office/spreadsheetml/2009/9/main" uri="{B025F937-C7B1-47D3-B67F-A62EFF666E3E}">
          <x14:id>{BAD3254E-29F8-4B0B-B119-51F4932BBD2E}</x14:id>
        </ext>
      </extLst>
    </cfRule>
    <cfRule type="iconSet" priority="182">
      <iconSet iconSet="4Rating">
        <cfvo type="percent" val="0"/>
        <cfvo type="percent" val="25"/>
        <cfvo type="percent" val="50"/>
        <cfvo type="percent" val="75"/>
      </iconSet>
    </cfRule>
  </conditionalFormatting>
  <conditionalFormatting sqref="N53">
    <cfRule type="dataBar" priority="177">
      <dataBar>
        <cfvo type="min"/>
        <cfvo type="max"/>
        <color theme="6" tint="0.59999389629810485"/>
      </dataBar>
      <extLst>
        <ext xmlns:x14="http://schemas.microsoft.com/office/spreadsheetml/2009/9/main" uri="{B025F937-C7B1-47D3-B67F-A62EFF666E3E}">
          <x14:id>{484DB024-91CD-4E87-846B-FECF5A4D99B9}</x14:id>
        </ext>
      </extLst>
    </cfRule>
    <cfRule type="dataBar" priority="178">
      <dataBar>
        <cfvo type="min"/>
        <cfvo type="max"/>
        <color rgb="FF638EC6"/>
      </dataBar>
      <extLst>
        <ext xmlns:x14="http://schemas.microsoft.com/office/spreadsheetml/2009/9/main" uri="{B025F937-C7B1-47D3-B67F-A62EFF666E3E}">
          <x14:id>{D27BC9BA-3AAE-4BF7-949C-55ED76D833AB}</x14:id>
        </ext>
      </extLst>
    </cfRule>
    <cfRule type="iconSet" priority="179">
      <iconSet iconSet="4Rating">
        <cfvo type="percent" val="0"/>
        <cfvo type="percent" val="25"/>
        <cfvo type="percent" val="50"/>
        <cfvo type="percent" val="75"/>
      </iconSet>
    </cfRule>
  </conditionalFormatting>
  <conditionalFormatting sqref="N56 P56:Q56 N11 P11:Q11">
    <cfRule type="expression" dxfId="64" priority="176" stopIfTrue="1">
      <formula>#REF! &lt;= (25% *#REF!)</formula>
    </cfRule>
  </conditionalFormatting>
  <conditionalFormatting sqref="N56">
    <cfRule type="dataBar" priority="171">
      <dataBar>
        <cfvo type="min"/>
        <cfvo type="max"/>
        <color theme="6" tint="0.59999389629810485"/>
      </dataBar>
      <extLst>
        <ext xmlns:x14="http://schemas.microsoft.com/office/spreadsheetml/2009/9/main" uri="{B025F937-C7B1-47D3-B67F-A62EFF666E3E}">
          <x14:id>{5B24B96A-2A23-4DAE-AA1F-5DDB475AFDA5}</x14:id>
        </ext>
      </extLst>
    </cfRule>
    <cfRule type="dataBar" priority="172">
      <dataBar>
        <cfvo type="min"/>
        <cfvo type="max"/>
        <color theme="8" tint="0.59999389629810485"/>
      </dataBar>
      <extLst>
        <ext xmlns:x14="http://schemas.microsoft.com/office/spreadsheetml/2009/9/main" uri="{B025F937-C7B1-47D3-B67F-A62EFF666E3E}">
          <x14:id>{93AE7935-0A82-4BFD-A323-B80B90B3D379}</x14:id>
        </ext>
      </extLst>
    </cfRule>
    <cfRule type="dataBar" priority="173">
      <dataBar>
        <cfvo type="min"/>
        <cfvo type="max"/>
        <color theme="6" tint="0.59999389629810485"/>
      </dataBar>
      <extLst>
        <ext xmlns:x14="http://schemas.microsoft.com/office/spreadsheetml/2009/9/main" uri="{B025F937-C7B1-47D3-B67F-A62EFF666E3E}">
          <x14:id>{251D6D86-7B63-424D-AD8C-3E2585A65531}</x14:id>
        </ext>
      </extLst>
    </cfRule>
    <cfRule type="dataBar" priority="174">
      <dataBar>
        <cfvo type="min"/>
        <cfvo type="max"/>
        <color rgb="FF638EC6"/>
      </dataBar>
      <extLst>
        <ext xmlns:x14="http://schemas.microsoft.com/office/spreadsheetml/2009/9/main" uri="{B025F937-C7B1-47D3-B67F-A62EFF666E3E}">
          <x14:id>{DBC9C14C-40DE-4684-A9D8-795349EB4BD8}</x14:id>
        </ext>
      </extLst>
    </cfRule>
    <cfRule type="iconSet" priority="175">
      <iconSet iconSet="4Rating">
        <cfvo type="percent" val="0"/>
        <cfvo type="percent" val="25"/>
        <cfvo type="percent" val="50"/>
        <cfvo type="percent" val="75"/>
      </iconSet>
    </cfRule>
  </conditionalFormatting>
  <conditionalFormatting sqref="N11">
    <cfRule type="dataBar" priority="166">
      <dataBar>
        <cfvo type="min"/>
        <cfvo type="max"/>
        <color theme="6" tint="0.59999389629810485"/>
      </dataBar>
      <extLst>
        <ext xmlns:x14="http://schemas.microsoft.com/office/spreadsheetml/2009/9/main" uri="{B025F937-C7B1-47D3-B67F-A62EFF666E3E}">
          <x14:id>{FDDB3FAA-DC17-45EB-BEFE-AF256EC33BA5}</x14:id>
        </ext>
      </extLst>
    </cfRule>
    <cfRule type="dataBar" priority="167">
      <dataBar>
        <cfvo type="min"/>
        <cfvo type="max"/>
        <color theme="8" tint="0.59999389629810485"/>
      </dataBar>
      <extLst>
        <ext xmlns:x14="http://schemas.microsoft.com/office/spreadsheetml/2009/9/main" uri="{B025F937-C7B1-47D3-B67F-A62EFF666E3E}">
          <x14:id>{1CDA2148-B252-4ACC-AEBF-FF9C6B0B142C}</x14:id>
        </ext>
      </extLst>
    </cfRule>
    <cfRule type="dataBar" priority="168">
      <dataBar>
        <cfvo type="min"/>
        <cfvo type="max"/>
        <color theme="6" tint="0.59999389629810485"/>
      </dataBar>
      <extLst>
        <ext xmlns:x14="http://schemas.microsoft.com/office/spreadsheetml/2009/9/main" uri="{B025F937-C7B1-47D3-B67F-A62EFF666E3E}">
          <x14:id>{199D54C9-BBD5-4504-88F9-A7FF93CBEFE2}</x14:id>
        </ext>
      </extLst>
    </cfRule>
    <cfRule type="dataBar" priority="169">
      <dataBar>
        <cfvo type="min"/>
        <cfvo type="max"/>
        <color rgb="FF638EC6"/>
      </dataBar>
      <extLst>
        <ext xmlns:x14="http://schemas.microsoft.com/office/spreadsheetml/2009/9/main" uri="{B025F937-C7B1-47D3-B67F-A62EFF666E3E}">
          <x14:id>{B0040838-4281-4EBE-B13E-2627B0E9E351}</x14:id>
        </ext>
      </extLst>
    </cfRule>
    <cfRule type="iconSet" priority="170">
      <iconSet iconSet="4Rating">
        <cfvo type="percent" val="0"/>
        <cfvo type="percent" val="25"/>
        <cfvo type="percent" val="50"/>
        <cfvo type="percent" val="75"/>
      </iconSet>
    </cfRule>
  </conditionalFormatting>
  <conditionalFormatting sqref="Q62 N62">
    <cfRule type="expression" dxfId="63" priority="165" stopIfTrue="1">
      <formula>#REF! &lt;= (25% *#REF!)</formula>
    </cfRule>
  </conditionalFormatting>
  <conditionalFormatting sqref="N62">
    <cfRule type="dataBar" priority="160">
      <dataBar>
        <cfvo type="min"/>
        <cfvo type="max"/>
        <color theme="6" tint="0.59999389629810485"/>
      </dataBar>
      <extLst>
        <ext xmlns:x14="http://schemas.microsoft.com/office/spreadsheetml/2009/9/main" uri="{B025F937-C7B1-47D3-B67F-A62EFF666E3E}">
          <x14:id>{A1B5A6F5-AB0E-4E05-BA50-0099F09C26A8}</x14:id>
        </ext>
      </extLst>
    </cfRule>
    <cfRule type="dataBar" priority="161">
      <dataBar>
        <cfvo type="min"/>
        <cfvo type="max"/>
        <color theme="8" tint="0.59999389629810485"/>
      </dataBar>
      <extLst>
        <ext xmlns:x14="http://schemas.microsoft.com/office/spreadsheetml/2009/9/main" uri="{B025F937-C7B1-47D3-B67F-A62EFF666E3E}">
          <x14:id>{5E470335-88D2-4731-92F6-C9F1716CD36D}</x14:id>
        </ext>
      </extLst>
    </cfRule>
    <cfRule type="dataBar" priority="162">
      <dataBar>
        <cfvo type="min"/>
        <cfvo type="max"/>
        <color theme="6" tint="0.59999389629810485"/>
      </dataBar>
      <extLst>
        <ext xmlns:x14="http://schemas.microsoft.com/office/spreadsheetml/2009/9/main" uri="{B025F937-C7B1-47D3-B67F-A62EFF666E3E}">
          <x14:id>{BC57D25B-FE9A-414D-974E-17B060618D7A}</x14:id>
        </ext>
      </extLst>
    </cfRule>
    <cfRule type="dataBar" priority="163">
      <dataBar>
        <cfvo type="min"/>
        <cfvo type="max"/>
        <color rgb="FF638EC6"/>
      </dataBar>
      <extLst>
        <ext xmlns:x14="http://schemas.microsoft.com/office/spreadsheetml/2009/9/main" uri="{B025F937-C7B1-47D3-B67F-A62EFF666E3E}">
          <x14:id>{D69DDB60-86F1-43E0-811B-050E5041798C}</x14:id>
        </ext>
      </extLst>
    </cfRule>
    <cfRule type="iconSet" priority="164">
      <iconSet iconSet="4Rating">
        <cfvo type="percent" val="0"/>
        <cfvo type="percent" val="25"/>
        <cfvo type="percent" val="50"/>
        <cfvo type="percent" val="75"/>
      </iconSet>
    </cfRule>
  </conditionalFormatting>
  <conditionalFormatting sqref="M10:N10">
    <cfRule type="expression" dxfId="62" priority="159" stopIfTrue="1">
      <formula>#REF! &lt;= (25% *#REF!)</formula>
    </cfRule>
  </conditionalFormatting>
  <conditionalFormatting sqref="P10">
    <cfRule type="expression" dxfId="61" priority="158" stopIfTrue="1">
      <formula>#REF! &lt;= (25% *#REF!)</formula>
    </cfRule>
  </conditionalFormatting>
  <conditionalFormatting sqref="Q10 Q14">
    <cfRule type="expression" dxfId="60" priority="157" stopIfTrue="1">
      <formula>#REF! &lt;= (25% *#REF!)</formula>
    </cfRule>
  </conditionalFormatting>
  <conditionalFormatting sqref="N10">
    <cfRule type="dataBar" priority="152">
      <dataBar>
        <cfvo type="min"/>
        <cfvo type="max"/>
        <color theme="6" tint="0.59999389629810485"/>
      </dataBar>
      <extLst>
        <ext xmlns:x14="http://schemas.microsoft.com/office/spreadsheetml/2009/9/main" uri="{B025F937-C7B1-47D3-B67F-A62EFF666E3E}">
          <x14:id>{14DE8690-0F19-4E07-947A-3082994C970C}</x14:id>
        </ext>
      </extLst>
    </cfRule>
    <cfRule type="dataBar" priority="153">
      <dataBar>
        <cfvo type="min"/>
        <cfvo type="max"/>
        <color theme="8" tint="0.59999389629810485"/>
      </dataBar>
      <extLst>
        <ext xmlns:x14="http://schemas.microsoft.com/office/spreadsheetml/2009/9/main" uri="{B025F937-C7B1-47D3-B67F-A62EFF666E3E}">
          <x14:id>{0EDB2BAA-8C70-4621-B108-53E53486146C}</x14:id>
        </ext>
      </extLst>
    </cfRule>
    <cfRule type="dataBar" priority="154">
      <dataBar>
        <cfvo type="min"/>
        <cfvo type="max"/>
        <color theme="6" tint="0.59999389629810485"/>
      </dataBar>
      <extLst>
        <ext xmlns:x14="http://schemas.microsoft.com/office/spreadsheetml/2009/9/main" uri="{B025F937-C7B1-47D3-B67F-A62EFF666E3E}">
          <x14:id>{C32E8825-D4D2-4C87-A9EA-8AE179CD06B6}</x14:id>
        </ext>
      </extLst>
    </cfRule>
    <cfRule type="dataBar" priority="155">
      <dataBar>
        <cfvo type="min"/>
        <cfvo type="max"/>
        <color rgb="FF638EC6"/>
      </dataBar>
      <extLst>
        <ext xmlns:x14="http://schemas.microsoft.com/office/spreadsheetml/2009/9/main" uri="{B025F937-C7B1-47D3-B67F-A62EFF666E3E}">
          <x14:id>{8E20054E-DAF4-4E57-9A25-323EC7BF609C}</x14:id>
        </ext>
      </extLst>
    </cfRule>
    <cfRule type="iconSet" priority="156">
      <iconSet iconSet="4Rating">
        <cfvo type="percent" val="0"/>
        <cfvo type="percent" val="25"/>
        <cfvo type="percent" val="50"/>
        <cfvo type="percent" val="75"/>
      </iconSet>
    </cfRule>
  </conditionalFormatting>
  <conditionalFormatting sqref="R10">
    <cfRule type="expression" dxfId="59" priority="151" stopIfTrue="1">
      <formula>#REF! &lt;= (25% *#REF!)</formula>
    </cfRule>
  </conditionalFormatting>
  <conditionalFormatting sqref="R10">
    <cfRule type="expression" dxfId="58" priority="150" stopIfTrue="1">
      <formula>#REF! &lt;= (25% *#REF!)</formula>
    </cfRule>
  </conditionalFormatting>
  <conditionalFormatting sqref="N12">
    <cfRule type="expression" dxfId="57" priority="149" stopIfTrue="1">
      <formula>#REF! &lt;= (25% *#REF!)</formula>
    </cfRule>
  </conditionalFormatting>
  <conditionalFormatting sqref="P12:Q12">
    <cfRule type="expression" dxfId="56" priority="148" stopIfTrue="1">
      <formula>#REF! &lt;= (25% *#REF!)</formula>
    </cfRule>
  </conditionalFormatting>
  <conditionalFormatting sqref="N12">
    <cfRule type="dataBar" priority="143">
      <dataBar>
        <cfvo type="min"/>
        <cfvo type="max"/>
        <color theme="6" tint="0.59999389629810485"/>
      </dataBar>
      <extLst>
        <ext xmlns:x14="http://schemas.microsoft.com/office/spreadsheetml/2009/9/main" uri="{B025F937-C7B1-47D3-B67F-A62EFF666E3E}">
          <x14:id>{7A3C62E6-62D5-4713-AAA0-8B13045D38EB}</x14:id>
        </ext>
      </extLst>
    </cfRule>
    <cfRule type="dataBar" priority="144">
      <dataBar>
        <cfvo type="min"/>
        <cfvo type="max"/>
        <color theme="8" tint="0.59999389629810485"/>
      </dataBar>
      <extLst>
        <ext xmlns:x14="http://schemas.microsoft.com/office/spreadsheetml/2009/9/main" uri="{B025F937-C7B1-47D3-B67F-A62EFF666E3E}">
          <x14:id>{C28F576E-19B4-4B40-8EA4-980476AA3CE9}</x14:id>
        </ext>
      </extLst>
    </cfRule>
    <cfRule type="dataBar" priority="145">
      <dataBar>
        <cfvo type="min"/>
        <cfvo type="max"/>
        <color theme="6" tint="0.59999389629810485"/>
      </dataBar>
      <extLst>
        <ext xmlns:x14="http://schemas.microsoft.com/office/spreadsheetml/2009/9/main" uri="{B025F937-C7B1-47D3-B67F-A62EFF666E3E}">
          <x14:id>{635593F3-77FC-4A76-8E5B-A0D2C77E0404}</x14:id>
        </ext>
      </extLst>
    </cfRule>
    <cfRule type="dataBar" priority="146">
      <dataBar>
        <cfvo type="min"/>
        <cfvo type="max"/>
        <color rgb="FF638EC6"/>
      </dataBar>
      <extLst>
        <ext xmlns:x14="http://schemas.microsoft.com/office/spreadsheetml/2009/9/main" uri="{B025F937-C7B1-47D3-B67F-A62EFF666E3E}">
          <x14:id>{48C74D04-B741-48E6-8011-DB21FCD6D4B2}</x14:id>
        </ext>
      </extLst>
    </cfRule>
    <cfRule type="iconSet" priority="147">
      <iconSet iconSet="4Rating">
        <cfvo type="percent" val="0"/>
        <cfvo type="percent" val="25"/>
        <cfvo type="percent" val="50"/>
        <cfvo type="percent" val="75"/>
      </iconSet>
    </cfRule>
  </conditionalFormatting>
  <conditionalFormatting sqref="N34">
    <cfRule type="expression" dxfId="55" priority="142" stopIfTrue="1">
      <formula>#REF! &lt;= (25% *#REF!)</formula>
    </cfRule>
  </conditionalFormatting>
  <conditionalFormatting sqref="O34">
    <cfRule type="expression" dxfId="54" priority="141" stopIfTrue="1">
      <formula>#REF! &lt;= (25% *#REF!)</formula>
    </cfRule>
  </conditionalFormatting>
  <conditionalFormatting sqref="P34:Q34">
    <cfRule type="expression" dxfId="53" priority="140" stopIfTrue="1">
      <formula>#REF! &lt;= (25% *#REF!)</formula>
    </cfRule>
  </conditionalFormatting>
  <conditionalFormatting sqref="N34">
    <cfRule type="dataBar" priority="135">
      <dataBar>
        <cfvo type="min"/>
        <cfvo type="max"/>
        <color theme="6" tint="0.59999389629810485"/>
      </dataBar>
      <extLst>
        <ext xmlns:x14="http://schemas.microsoft.com/office/spreadsheetml/2009/9/main" uri="{B025F937-C7B1-47D3-B67F-A62EFF666E3E}">
          <x14:id>{CB3F9458-D889-4A47-8608-AC579A1A7E9D}</x14:id>
        </ext>
      </extLst>
    </cfRule>
    <cfRule type="dataBar" priority="136">
      <dataBar>
        <cfvo type="min"/>
        <cfvo type="max"/>
        <color theme="8" tint="0.59999389629810485"/>
      </dataBar>
      <extLst>
        <ext xmlns:x14="http://schemas.microsoft.com/office/spreadsheetml/2009/9/main" uri="{B025F937-C7B1-47D3-B67F-A62EFF666E3E}">
          <x14:id>{C6CB6457-7096-4045-B201-1EC896D5F03C}</x14:id>
        </ext>
      </extLst>
    </cfRule>
    <cfRule type="dataBar" priority="137">
      <dataBar>
        <cfvo type="min"/>
        <cfvo type="max"/>
        <color theme="6" tint="0.59999389629810485"/>
      </dataBar>
      <extLst>
        <ext xmlns:x14="http://schemas.microsoft.com/office/spreadsheetml/2009/9/main" uri="{B025F937-C7B1-47D3-B67F-A62EFF666E3E}">
          <x14:id>{DC1FE0BB-5533-4E45-A0EF-AB38E02C0A0E}</x14:id>
        </ext>
      </extLst>
    </cfRule>
    <cfRule type="dataBar" priority="138">
      <dataBar>
        <cfvo type="min"/>
        <cfvo type="max"/>
        <color rgb="FF638EC6"/>
      </dataBar>
      <extLst>
        <ext xmlns:x14="http://schemas.microsoft.com/office/spreadsheetml/2009/9/main" uri="{B025F937-C7B1-47D3-B67F-A62EFF666E3E}">
          <x14:id>{7CDA118F-0148-447F-BA12-C3354B5B4531}</x14:id>
        </ext>
      </extLst>
    </cfRule>
    <cfRule type="iconSet" priority="139">
      <iconSet iconSet="4Rating">
        <cfvo type="percent" val="0"/>
        <cfvo type="percent" val="25"/>
        <cfvo type="percent" val="50"/>
        <cfvo type="percent" val="75"/>
      </iconSet>
    </cfRule>
  </conditionalFormatting>
  <conditionalFormatting sqref="Q59 N59">
    <cfRule type="expression" dxfId="52" priority="134" stopIfTrue="1">
      <formula>#REF! &lt;= (25% *#REF!)</formula>
    </cfRule>
  </conditionalFormatting>
  <conditionalFormatting sqref="N59">
    <cfRule type="dataBar" priority="129">
      <dataBar>
        <cfvo type="min"/>
        <cfvo type="max"/>
        <color theme="6" tint="0.59999389629810485"/>
      </dataBar>
      <extLst>
        <ext xmlns:x14="http://schemas.microsoft.com/office/spreadsheetml/2009/9/main" uri="{B025F937-C7B1-47D3-B67F-A62EFF666E3E}">
          <x14:id>{9DBBECCD-2E03-4B0D-926A-A2D083FA9E45}</x14:id>
        </ext>
      </extLst>
    </cfRule>
    <cfRule type="dataBar" priority="130">
      <dataBar>
        <cfvo type="min"/>
        <cfvo type="max"/>
        <color theme="8" tint="0.59999389629810485"/>
      </dataBar>
      <extLst>
        <ext xmlns:x14="http://schemas.microsoft.com/office/spreadsheetml/2009/9/main" uri="{B025F937-C7B1-47D3-B67F-A62EFF666E3E}">
          <x14:id>{4DD81E85-A262-4671-9A15-C422D625D115}</x14:id>
        </ext>
      </extLst>
    </cfRule>
    <cfRule type="dataBar" priority="131">
      <dataBar>
        <cfvo type="min"/>
        <cfvo type="max"/>
        <color theme="6" tint="0.59999389629810485"/>
      </dataBar>
      <extLst>
        <ext xmlns:x14="http://schemas.microsoft.com/office/spreadsheetml/2009/9/main" uri="{B025F937-C7B1-47D3-B67F-A62EFF666E3E}">
          <x14:id>{00F3A463-60FD-41CF-B6D5-87F174287AF1}</x14:id>
        </ext>
      </extLst>
    </cfRule>
    <cfRule type="dataBar" priority="132">
      <dataBar>
        <cfvo type="min"/>
        <cfvo type="max"/>
        <color rgb="FF638EC6"/>
      </dataBar>
      <extLst>
        <ext xmlns:x14="http://schemas.microsoft.com/office/spreadsheetml/2009/9/main" uri="{B025F937-C7B1-47D3-B67F-A62EFF666E3E}">
          <x14:id>{25EB0568-FC0B-48E9-A4DA-4893FF541A26}</x14:id>
        </ext>
      </extLst>
    </cfRule>
    <cfRule type="iconSet" priority="133">
      <iconSet iconSet="4Rating">
        <cfvo type="percent" val="0"/>
        <cfvo type="percent" val="25"/>
        <cfvo type="percent" val="50"/>
        <cfvo type="percent" val="75"/>
      </iconSet>
    </cfRule>
  </conditionalFormatting>
  <conditionalFormatting sqref="Q63 N63">
    <cfRule type="expression" dxfId="51" priority="128" stopIfTrue="1">
      <formula>#REF! &lt;= (25% *#REF!)</formula>
    </cfRule>
  </conditionalFormatting>
  <conditionalFormatting sqref="N63">
    <cfRule type="dataBar" priority="123">
      <dataBar>
        <cfvo type="min"/>
        <cfvo type="max"/>
        <color theme="6" tint="0.59999389629810485"/>
      </dataBar>
      <extLst>
        <ext xmlns:x14="http://schemas.microsoft.com/office/spreadsheetml/2009/9/main" uri="{B025F937-C7B1-47D3-B67F-A62EFF666E3E}">
          <x14:id>{DE5A4C44-B2E8-4D26-B6D8-637B04F9AE4A}</x14:id>
        </ext>
      </extLst>
    </cfRule>
    <cfRule type="dataBar" priority="124">
      <dataBar>
        <cfvo type="min"/>
        <cfvo type="max"/>
        <color theme="8" tint="0.59999389629810485"/>
      </dataBar>
      <extLst>
        <ext xmlns:x14="http://schemas.microsoft.com/office/spreadsheetml/2009/9/main" uri="{B025F937-C7B1-47D3-B67F-A62EFF666E3E}">
          <x14:id>{BB49E702-5664-4153-BFE9-F33FFF23BCE2}</x14:id>
        </ext>
      </extLst>
    </cfRule>
    <cfRule type="dataBar" priority="125">
      <dataBar>
        <cfvo type="min"/>
        <cfvo type="max"/>
        <color theme="6" tint="0.59999389629810485"/>
      </dataBar>
      <extLst>
        <ext xmlns:x14="http://schemas.microsoft.com/office/spreadsheetml/2009/9/main" uri="{B025F937-C7B1-47D3-B67F-A62EFF666E3E}">
          <x14:id>{18C73009-2CD5-49D7-BE80-34305877FD50}</x14:id>
        </ext>
      </extLst>
    </cfRule>
    <cfRule type="dataBar" priority="126">
      <dataBar>
        <cfvo type="min"/>
        <cfvo type="max"/>
        <color rgb="FF638EC6"/>
      </dataBar>
      <extLst>
        <ext xmlns:x14="http://schemas.microsoft.com/office/spreadsheetml/2009/9/main" uri="{B025F937-C7B1-47D3-B67F-A62EFF666E3E}">
          <x14:id>{9C42348F-A768-4186-B1D3-3D59952B5941}</x14:id>
        </ext>
      </extLst>
    </cfRule>
    <cfRule type="iconSet" priority="127">
      <iconSet iconSet="4Rating">
        <cfvo type="percent" val="0"/>
        <cfvo type="percent" val="25"/>
        <cfvo type="percent" val="50"/>
        <cfvo type="percent" val="75"/>
      </iconSet>
    </cfRule>
  </conditionalFormatting>
  <conditionalFormatting sqref="N14">
    <cfRule type="expression" dxfId="50" priority="122" stopIfTrue="1">
      <formula>#REF! &lt;= (25% *#REF!)</formula>
    </cfRule>
  </conditionalFormatting>
  <conditionalFormatting sqref="P14">
    <cfRule type="expression" dxfId="49" priority="121" stopIfTrue="1">
      <formula>#REF! &lt;= (25% *#REF!)</formula>
    </cfRule>
  </conditionalFormatting>
  <conditionalFormatting sqref="N14">
    <cfRule type="dataBar" priority="116">
      <dataBar>
        <cfvo type="min"/>
        <cfvo type="max"/>
        <color theme="6" tint="0.59999389629810485"/>
      </dataBar>
      <extLst>
        <ext xmlns:x14="http://schemas.microsoft.com/office/spreadsheetml/2009/9/main" uri="{B025F937-C7B1-47D3-B67F-A62EFF666E3E}">
          <x14:id>{7F3DD2CA-4E58-48F9-AC2C-83D29963BA90}</x14:id>
        </ext>
      </extLst>
    </cfRule>
    <cfRule type="dataBar" priority="117">
      <dataBar>
        <cfvo type="min"/>
        <cfvo type="max"/>
        <color theme="8" tint="0.59999389629810485"/>
      </dataBar>
      <extLst>
        <ext xmlns:x14="http://schemas.microsoft.com/office/spreadsheetml/2009/9/main" uri="{B025F937-C7B1-47D3-B67F-A62EFF666E3E}">
          <x14:id>{3A84889E-19A5-47FE-9F70-85CB520156AC}</x14:id>
        </ext>
      </extLst>
    </cfRule>
    <cfRule type="dataBar" priority="118">
      <dataBar>
        <cfvo type="min"/>
        <cfvo type="max"/>
        <color theme="6" tint="0.59999389629810485"/>
      </dataBar>
      <extLst>
        <ext xmlns:x14="http://schemas.microsoft.com/office/spreadsheetml/2009/9/main" uri="{B025F937-C7B1-47D3-B67F-A62EFF666E3E}">
          <x14:id>{421489B8-09C6-4A30-B1FA-BD3FDCE6AF2F}</x14:id>
        </ext>
      </extLst>
    </cfRule>
    <cfRule type="dataBar" priority="119">
      <dataBar>
        <cfvo type="min"/>
        <cfvo type="max"/>
        <color rgb="FF638EC6"/>
      </dataBar>
      <extLst>
        <ext xmlns:x14="http://schemas.microsoft.com/office/spreadsheetml/2009/9/main" uri="{B025F937-C7B1-47D3-B67F-A62EFF666E3E}">
          <x14:id>{4E97C0CA-C136-4703-992A-F7B31634F959}</x14:id>
        </ext>
      </extLst>
    </cfRule>
    <cfRule type="iconSet" priority="120">
      <iconSet iconSet="4Rating">
        <cfvo type="percent" val="0"/>
        <cfvo type="percent" val="25"/>
        <cfvo type="percent" val="50"/>
        <cfvo type="percent" val="75"/>
      </iconSet>
    </cfRule>
  </conditionalFormatting>
  <conditionalFormatting sqref="N24">
    <cfRule type="dataBar" priority="111">
      <dataBar>
        <cfvo type="min"/>
        <cfvo type="max"/>
        <color theme="6" tint="0.59999389629810485"/>
      </dataBar>
      <extLst>
        <ext xmlns:x14="http://schemas.microsoft.com/office/spreadsheetml/2009/9/main" uri="{B025F937-C7B1-47D3-B67F-A62EFF666E3E}">
          <x14:id>{16B85042-6E30-42DE-B2C4-5A85CF3F9570}</x14:id>
        </ext>
      </extLst>
    </cfRule>
    <cfRule type="dataBar" priority="112">
      <dataBar>
        <cfvo type="min"/>
        <cfvo type="max"/>
        <color theme="8" tint="0.59999389629810485"/>
      </dataBar>
      <extLst>
        <ext xmlns:x14="http://schemas.microsoft.com/office/spreadsheetml/2009/9/main" uri="{B025F937-C7B1-47D3-B67F-A62EFF666E3E}">
          <x14:id>{2D8E735C-4565-4F1E-AF0E-BCCE0413CF80}</x14:id>
        </ext>
      </extLst>
    </cfRule>
    <cfRule type="dataBar" priority="113">
      <dataBar>
        <cfvo type="min"/>
        <cfvo type="max"/>
        <color theme="6" tint="0.59999389629810485"/>
      </dataBar>
      <extLst>
        <ext xmlns:x14="http://schemas.microsoft.com/office/spreadsheetml/2009/9/main" uri="{B025F937-C7B1-47D3-B67F-A62EFF666E3E}">
          <x14:id>{B31A7ADE-8F87-44C6-B841-61076E28ED68}</x14:id>
        </ext>
      </extLst>
    </cfRule>
    <cfRule type="dataBar" priority="114">
      <dataBar>
        <cfvo type="min"/>
        <cfvo type="max"/>
        <color rgb="FF638EC6"/>
      </dataBar>
      <extLst>
        <ext xmlns:x14="http://schemas.microsoft.com/office/spreadsheetml/2009/9/main" uri="{B025F937-C7B1-47D3-B67F-A62EFF666E3E}">
          <x14:id>{2A612A1D-896D-484F-A91B-A6A4A6F01D7D}</x14:id>
        </ext>
      </extLst>
    </cfRule>
    <cfRule type="iconSet" priority="115">
      <iconSet iconSet="4Rating">
        <cfvo type="percent" val="0"/>
        <cfvo type="percent" val="25"/>
        <cfvo type="percent" val="50"/>
        <cfvo type="percent" val="75"/>
      </iconSet>
    </cfRule>
  </conditionalFormatting>
  <conditionalFormatting sqref="N25">
    <cfRule type="expression" dxfId="48" priority="110" stopIfTrue="1">
      <formula>#REF! &lt;= (25% *#REF!)</formula>
    </cfRule>
  </conditionalFormatting>
  <conditionalFormatting sqref="P25">
    <cfRule type="expression" dxfId="47" priority="109" stopIfTrue="1">
      <formula>#REF! &lt;= (25% *#REF!)</formula>
    </cfRule>
  </conditionalFormatting>
  <conditionalFormatting sqref="Q25">
    <cfRule type="expression" dxfId="46" priority="108" stopIfTrue="1">
      <formula>#REF! &lt;= (25% *#REF!)</formula>
    </cfRule>
  </conditionalFormatting>
  <conditionalFormatting sqref="N25">
    <cfRule type="dataBar" priority="103">
      <dataBar>
        <cfvo type="min"/>
        <cfvo type="max"/>
        <color theme="6" tint="0.59999389629810485"/>
      </dataBar>
      <extLst>
        <ext xmlns:x14="http://schemas.microsoft.com/office/spreadsheetml/2009/9/main" uri="{B025F937-C7B1-47D3-B67F-A62EFF666E3E}">
          <x14:id>{DE1D7ED9-3230-4C5A-A992-5F229257F52D}</x14:id>
        </ext>
      </extLst>
    </cfRule>
    <cfRule type="dataBar" priority="104">
      <dataBar>
        <cfvo type="min"/>
        <cfvo type="max"/>
        <color theme="8" tint="0.59999389629810485"/>
      </dataBar>
      <extLst>
        <ext xmlns:x14="http://schemas.microsoft.com/office/spreadsheetml/2009/9/main" uri="{B025F937-C7B1-47D3-B67F-A62EFF666E3E}">
          <x14:id>{95974B44-FA3E-4125-BF04-371C25DC874C}</x14:id>
        </ext>
      </extLst>
    </cfRule>
    <cfRule type="dataBar" priority="105">
      <dataBar>
        <cfvo type="min"/>
        <cfvo type="max"/>
        <color theme="6" tint="0.59999389629810485"/>
      </dataBar>
      <extLst>
        <ext xmlns:x14="http://schemas.microsoft.com/office/spreadsheetml/2009/9/main" uri="{B025F937-C7B1-47D3-B67F-A62EFF666E3E}">
          <x14:id>{90A90EF2-9CE6-4E2B-814A-D0FC07CE7F86}</x14:id>
        </ext>
      </extLst>
    </cfRule>
    <cfRule type="dataBar" priority="106">
      <dataBar>
        <cfvo type="min"/>
        <cfvo type="max"/>
        <color rgb="FF638EC6"/>
      </dataBar>
      <extLst>
        <ext xmlns:x14="http://schemas.microsoft.com/office/spreadsheetml/2009/9/main" uri="{B025F937-C7B1-47D3-B67F-A62EFF666E3E}">
          <x14:id>{31F31A3D-745E-43AF-876A-E9F3C634024D}</x14:id>
        </ext>
      </extLst>
    </cfRule>
    <cfRule type="iconSet" priority="107">
      <iconSet iconSet="4Rating">
        <cfvo type="percent" val="0"/>
        <cfvo type="percent" val="25"/>
        <cfvo type="percent" val="50"/>
        <cfvo type="percent" val="75"/>
      </iconSet>
    </cfRule>
  </conditionalFormatting>
  <conditionalFormatting sqref="N16">
    <cfRule type="expression" dxfId="45" priority="102" stopIfTrue="1">
      <formula>#REF! &lt;= (25% *#REF!)</formula>
    </cfRule>
  </conditionalFormatting>
  <conditionalFormatting sqref="N16">
    <cfRule type="dataBar" priority="97">
      <dataBar>
        <cfvo type="min"/>
        <cfvo type="max"/>
        <color theme="6" tint="0.59999389629810485"/>
      </dataBar>
      <extLst>
        <ext xmlns:x14="http://schemas.microsoft.com/office/spreadsheetml/2009/9/main" uri="{B025F937-C7B1-47D3-B67F-A62EFF666E3E}">
          <x14:id>{E7DA9ECC-3F25-4618-8F8E-63622513F3F8}</x14:id>
        </ext>
      </extLst>
    </cfRule>
    <cfRule type="dataBar" priority="98">
      <dataBar>
        <cfvo type="min"/>
        <cfvo type="max"/>
        <color theme="8" tint="0.59999389629810485"/>
      </dataBar>
      <extLst>
        <ext xmlns:x14="http://schemas.microsoft.com/office/spreadsheetml/2009/9/main" uri="{B025F937-C7B1-47D3-B67F-A62EFF666E3E}">
          <x14:id>{5463FCBD-6C2C-4766-A9D1-34F17D0A2AA8}</x14:id>
        </ext>
      </extLst>
    </cfRule>
    <cfRule type="dataBar" priority="99">
      <dataBar>
        <cfvo type="min"/>
        <cfvo type="max"/>
        <color theme="6" tint="0.59999389629810485"/>
      </dataBar>
      <extLst>
        <ext xmlns:x14="http://schemas.microsoft.com/office/spreadsheetml/2009/9/main" uri="{B025F937-C7B1-47D3-B67F-A62EFF666E3E}">
          <x14:id>{2DCAF2F0-6BDE-4B1F-920A-EB66C7B50321}</x14:id>
        </ext>
      </extLst>
    </cfRule>
    <cfRule type="dataBar" priority="100">
      <dataBar>
        <cfvo type="min"/>
        <cfvo type="max"/>
        <color rgb="FF638EC6"/>
      </dataBar>
      <extLst>
        <ext xmlns:x14="http://schemas.microsoft.com/office/spreadsheetml/2009/9/main" uri="{B025F937-C7B1-47D3-B67F-A62EFF666E3E}">
          <x14:id>{84456F27-5016-4276-9E40-9AC4C6CAEDE8}</x14:id>
        </ext>
      </extLst>
    </cfRule>
    <cfRule type="iconSet" priority="101">
      <iconSet iconSet="4Rating">
        <cfvo type="percent" val="0"/>
        <cfvo type="percent" val="25"/>
        <cfvo type="percent" val="50"/>
        <cfvo type="percent" val="75"/>
      </iconSet>
    </cfRule>
  </conditionalFormatting>
  <conditionalFormatting sqref="D16">
    <cfRule type="iconSet" priority="95">
      <iconSet iconSet="3Arrows">
        <cfvo type="percent" val="0"/>
        <cfvo type="percent" val="33"/>
        <cfvo type="percent" val="67"/>
      </iconSet>
    </cfRule>
  </conditionalFormatting>
  <conditionalFormatting sqref="G16">
    <cfRule type="iconSet" priority="96">
      <iconSet iconSet="3Signs">
        <cfvo type="percent" val="0"/>
        <cfvo type="percent" val="33"/>
        <cfvo type="percent" val="67"/>
      </iconSet>
    </cfRule>
  </conditionalFormatting>
  <conditionalFormatting sqref="P16">
    <cfRule type="expression" dxfId="44" priority="94" stopIfTrue="1">
      <formula>#REF! &lt;= (25% *#REF!)</formula>
    </cfRule>
  </conditionalFormatting>
  <conditionalFormatting sqref="Q16">
    <cfRule type="expression" dxfId="43" priority="93" stopIfTrue="1">
      <formula>#REF! &lt;= (25% *#REF!)</formula>
    </cfRule>
  </conditionalFormatting>
  <conditionalFormatting sqref="N26">
    <cfRule type="expression" dxfId="42" priority="92" stopIfTrue="1">
      <formula>#REF! &lt;= (25% *#REF!)</formula>
    </cfRule>
  </conditionalFormatting>
  <conditionalFormatting sqref="P26">
    <cfRule type="expression" dxfId="41" priority="91" stopIfTrue="1">
      <formula>#REF! &lt;= (25% *#REF!)</formula>
    </cfRule>
  </conditionalFormatting>
  <conditionalFormatting sqref="Q26">
    <cfRule type="expression" dxfId="40" priority="90" stopIfTrue="1">
      <formula>#REF! &lt;= (25% *#REF!)</formula>
    </cfRule>
  </conditionalFormatting>
  <conditionalFormatting sqref="N26">
    <cfRule type="dataBar" priority="85">
      <dataBar>
        <cfvo type="min"/>
        <cfvo type="max"/>
        <color theme="6" tint="0.59999389629810485"/>
      </dataBar>
      <extLst>
        <ext xmlns:x14="http://schemas.microsoft.com/office/spreadsheetml/2009/9/main" uri="{B025F937-C7B1-47D3-B67F-A62EFF666E3E}">
          <x14:id>{4F51E087-54C5-41A7-ADBB-A115B67CAAFC}</x14:id>
        </ext>
      </extLst>
    </cfRule>
    <cfRule type="dataBar" priority="86">
      <dataBar>
        <cfvo type="min"/>
        <cfvo type="max"/>
        <color theme="8" tint="0.59999389629810485"/>
      </dataBar>
      <extLst>
        <ext xmlns:x14="http://schemas.microsoft.com/office/spreadsheetml/2009/9/main" uri="{B025F937-C7B1-47D3-B67F-A62EFF666E3E}">
          <x14:id>{DFF2E2C8-1046-4944-B560-B5CE329B5C8D}</x14:id>
        </ext>
      </extLst>
    </cfRule>
    <cfRule type="dataBar" priority="87">
      <dataBar>
        <cfvo type="min"/>
        <cfvo type="max"/>
        <color theme="6" tint="0.59999389629810485"/>
      </dataBar>
      <extLst>
        <ext xmlns:x14="http://schemas.microsoft.com/office/spreadsheetml/2009/9/main" uri="{B025F937-C7B1-47D3-B67F-A62EFF666E3E}">
          <x14:id>{470FFFAD-1486-4402-883E-E3B3BFE68702}</x14:id>
        </ext>
      </extLst>
    </cfRule>
    <cfRule type="dataBar" priority="88">
      <dataBar>
        <cfvo type="min"/>
        <cfvo type="max"/>
        <color rgb="FF638EC6"/>
      </dataBar>
      <extLst>
        <ext xmlns:x14="http://schemas.microsoft.com/office/spreadsheetml/2009/9/main" uri="{B025F937-C7B1-47D3-B67F-A62EFF666E3E}">
          <x14:id>{08291B65-6C97-4EA6-91B3-025698C30278}</x14:id>
        </ext>
      </extLst>
    </cfRule>
    <cfRule type="iconSet" priority="89">
      <iconSet iconSet="4Rating">
        <cfvo type="percent" val="0"/>
        <cfvo type="percent" val="25"/>
        <cfvo type="percent" val="50"/>
        <cfvo type="percent" val="75"/>
      </iconSet>
    </cfRule>
  </conditionalFormatting>
  <conditionalFormatting sqref="N27">
    <cfRule type="expression" dxfId="39" priority="84" stopIfTrue="1">
      <formula>#REF! &lt;= (25% *#REF!)</formula>
    </cfRule>
  </conditionalFormatting>
  <conditionalFormatting sqref="N27">
    <cfRule type="dataBar" priority="79">
      <dataBar>
        <cfvo type="min"/>
        <cfvo type="max"/>
        <color theme="6" tint="0.59999389629810485"/>
      </dataBar>
      <extLst>
        <ext xmlns:x14="http://schemas.microsoft.com/office/spreadsheetml/2009/9/main" uri="{B025F937-C7B1-47D3-B67F-A62EFF666E3E}">
          <x14:id>{E2884372-B6B8-433E-9034-F34B4C9B9BE5}</x14:id>
        </ext>
      </extLst>
    </cfRule>
    <cfRule type="dataBar" priority="80">
      <dataBar>
        <cfvo type="min"/>
        <cfvo type="max"/>
        <color theme="8" tint="0.59999389629810485"/>
      </dataBar>
      <extLst>
        <ext xmlns:x14="http://schemas.microsoft.com/office/spreadsheetml/2009/9/main" uri="{B025F937-C7B1-47D3-B67F-A62EFF666E3E}">
          <x14:id>{111F5B42-DDF9-4757-A391-AB26AF7D550E}</x14:id>
        </ext>
      </extLst>
    </cfRule>
    <cfRule type="dataBar" priority="81">
      <dataBar>
        <cfvo type="min"/>
        <cfvo type="max"/>
        <color theme="6" tint="0.59999389629810485"/>
      </dataBar>
      <extLst>
        <ext xmlns:x14="http://schemas.microsoft.com/office/spreadsheetml/2009/9/main" uri="{B025F937-C7B1-47D3-B67F-A62EFF666E3E}">
          <x14:id>{D79ABC10-3110-4163-B00C-AE0CCDEEFC99}</x14:id>
        </ext>
      </extLst>
    </cfRule>
    <cfRule type="dataBar" priority="82">
      <dataBar>
        <cfvo type="min"/>
        <cfvo type="max"/>
        <color rgb="FF638EC6"/>
      </dataBar>
      <extLst>
        <ext xmlns:x14="http://schemas.microsoft.com/office/spreadsheetml/2009/9/main" uri="{B025F937-C7B1-47D3-B67F-A62EFF666E3E}">
          <x14:id>{C7B894DE-1074-4797-9E8B-80EAC23AD525}</x14:id>
        </ext>
      </extLst>
    </cfRule>
    <cfRule type="iconSet" priority="83">
      <iconSet iconSet="4Rating">
        <cfvo type="percent" val="0"/>
        <cfvo type="percent" val="25"/>
        <cfvo type="percent" val="50"/>
        <cfvo type="percent" val="75"/>
      </iconSet>
    </cfRule>
  </conditionalFormatting>
  <conditionalFormatting sqref="D27">
    <cfRule type="iconSet" priority="77">
      <iconSet iconSet="3Arrows">
        <cfvo type="percent" val="0"/>
        <cfvo type="percent" val="33"/>
        <cfvo type="percent" val="67"/>
      </iconSet>
    </cfRule>
  </conditionalFormatting>
  <conditionalFormatting sqref="G27">
    <cfRule type="iconSet" priority="78">
      <iconSet iconSet="3Signs">
        <cfvo type="percent" val="0"/>
        <cfvo type="percent" val="33"/>
        <cfvo type="percent" val="67"/>
      </iconSet>
    </cfRule>
  </conditionalFormatting>
  <conditionalFormatting sqref="P27">
    <cfRule type="expression" dxfId="38" priority="76" stopIfTrue="1">
      <formula>#REF! &lt;= (25% *#REF!)</formula>
    </cfRule>
  </conditionalFormatting>
  <conditionalFormatting sqref="Q27">
    <cfRule type="expression" dxfId="37" priority="75" stopIfTrue="1">
      <formula>#REF! &lt;= (25% *#REF!)</formula>
    </cfRule>
  </conditionalFormatting>
  <conditionalFormatting sqref="N35">
    <cfRule type="expression" dxfId="36" priority="74" stopIfTrue="1">
      <formula>#REF! &lt;= (25% *#REF!)</formula>
    </cfRule>
  </conditionalFormatting>
  <conditionalFormatting sqref="N35">
    <cfRule type="dataBar" priority="69">
      <dataBar>
        <cfvo type="min"/>
        <cfvo type="max"/>
        <color theme="6" tint="0.59999389629810485"/>
      </dataBar>
      <extLst>
        <ext xmlns:x14="http://schemas.microsoft.com/office/spreadsheetml/2009/9/main" uri="{B025F937-C7B1-47D3-B67F-A62EFF666E3E}">
          <x14:id>{84126BB7-7628-424C-AE92-D79E26FAC1F5}</x14:id>
        </ext>
      </extLst>
    </cfRule>
    <cfRule type="dataBar" priority="70">
      <dataBar>
        <cfvo type="min"/>
        <cfvo type="max"/>
        <color theme="8" tint="0.59999389629810485"/>
      </dataBar>
      <extLst>
        <ext xmlns:x14="http://schemas.microsoft.com/office/spreadsheetml/2009/9/main" uri="{B025F937-C7B1-47D3-B67F-A62EFF666E3E}">
          <x14:id>{8F4E9AB7-C796-4471-993C-BE83B1EBC376}</x14:id>
        </ext>
      </extLst>
    </cfRule>
    <cfRule type="dataBar" priority="71">
      <dataBar>
        <cfvo type="min"/>
        <cfvo type="max"/>
        <color theme="6" tint="0.59999389629810485"/>
      </dataBar>
      <extLst>
        <ext xmlns:x14="http://schemas.microsoft.com/office/spreadsheetml/2009/9/main" uri="{B025F937-C7B1-47D3-B67F-A62EFF666E3E}">
          <x14:id>{ED3B7070-02A9-4D19-90AF-66608E415C86}</x14:id>
        </ext>
      </extLst>
    </cfRule>
    <cfRule type="dataBar" priority="72">
      <dataBar>
        <cfvo type="min"/>
        <cfvo type="max"/>
        <color rgb="FF638EC6"/>
      </dataBar>
      <extLst>
        <ext xmlns:x14="http://schemas.microsoft.com/office/spreadsheetml/2009/9/main" uri="{B025F937-C7B1-47D3-B67F-A62EFF666E3E}">
          <x14:id>{46A4DF63-5248-4A48-B464-E8879B2D353F}</x14:id>
        </ext>
      </extLst>
    </cfRule>
    <cfRule type="iconSet" priority="73">
      <iconSet iconSet="4Rating">
        <cfvo type="percent" val="0"/>
        <cfvo type="percent" val="25"/>
        <cfvo type="percent" val="50"/>
        <cfvo type="percent" val="75"/>
      </iconSet>
    </cfRule>
  </conditionalFormatting>
  <conditionalFormatting sqref="D35">
    <cfRule type="iconSet" priority="67">
      <iconSet iconSet="3Arrows">
        <cfvo type="percent" val="0"/>
        <cfvo type="percent" val="33"/>
        <cfvo type="percent" val="67"/>
      </iconSet>
    </cfRule>
  </conditionalFormatting>
  <conditionalFormatting sqref="G35">
    <cfRule type="iconSet" priority="68">
      <iconSet iconSet="3Signs">
        <cfvo type="percent" val="0"/>
        <cfvo type="percent" val="33"/>
        <cfvo type="percent" val="67"/>
      </iconSet>
    </cfRule>
  </conditionalFormatting>
  <conditionalFormatting sqref="Q35">
    <cfRule type="expression" dxfId="35" priority="66" stopIfTrue="1">
      <formula>#REF! &lt;= (25% *#REF!)</formula>
    </cfRule>
  </conditionalFormatting>
  <conditionalFormatting sqref="O35">
    <cfRule type="expression" dxfId="34" priority="65" stopIfTrue="1">
      <formula>#REF! &lt;= (25% *#REF!)</formula>
    </cfRule>
  </conditionalFormatting>
  <conditionalFormatting sqref="P35">
    <cfRule type="expression" dxfId="33" priority="64" stopIfTrue="1">
      <formula>#REF! &lt;= (25% *#REF!)</formula>
    </cfRule>
  </conditionalFormatting>
  <conditionalFormatting sqref="N28:N29">
    <cfRule type="expression" dxfId="32" priority="63" stopIfTrue="1">
      <formula>#REF! &lt;= (25% *#REF!)</formula>
    </cfRule>
  </conditionalFormatting>
  <conditionalFormatting sqref="N28:N29">
    <cfRule type="dataBar" priority="58">
      <dataBar>
        <cfvo type="min"/>
        <cfvo type="max"/>
        <color theme="6" tint="0.59999389629810485"/>
      </dataBar>
      <extLst>
        <ext xmlns:x14="http://schemas.microsoft.com/office/spreadsheetml/2009/9/main" uri="{B025F937-C7B1-47D3-B67F-A62EFF666E3E}">
          <x14:id>{3405DB30-7AAD-4795-9413-61F9734428B6}</x14:id>
        </ext>
      </extLst>
    </cfRule>
    <cfRule type="dataBar" priority="59">
      <dataBar>
        <cfvo type="min"/>
        <cfvo type="max"/>
        <color theme="8" tint="0.59999389629810485"/>
      </dataBar>
      <extLst>
        <ext xmlns:x14="http://schemas.microsoft.com/office/spreadsheetml/2009/9/main" uri="{B025F937-C7B1-47D3-B67F-A62EFF666E3E}">
          <x14:id>{2ED92755-24A9-4C6D-B62E-54638177BD6D}</x14:id>
        </ext>
      </extLst>
    </cfRule>
    <cfRule type="dataBar" priority="60">
      <dataBar>
        <cfvo type="min"/>
        <cfvo type="max"/>
        <color theme="6" tint="0.59999389629810485"/>
      </dataBar>
      <extLst>
        <ext xmlns:x14="http://schemas.microsoft.com/office/spreadsheetml/2009/9/main" uri="{B025F937-C7B1-47D3-B67F-A62EFF666E3E}">
          <x14:id>{7ED514BC-85E7-4EBF-AAF5-332781B2A6C1}</x14:id>
        </ext>
      </extLst>
    </cfRule>
    <cfRule type="dataBar" priority="61">
      <dataBar>
        <cfvo type="min"/>
        <cfvo type="max"/>
        <color rgb="FF638EC6"/>
      </dataBar>
      <extLst>
        <ext xmlns:x14="http://schemas.microsoft.com/office/spreadsheetml/2009/9/main" uri="{B025F937-C7B1-47D3-B67F-A62EFF666E3E}">
          <x14:id>{9618EDB6-4C5E-423E-AE4E-981DD76745CD}</x14:id>
        </ext>
      </extLst>
    </cfRule>
    <cfRule type="iconSet" priority="62">
      <iconSet iconSet="4Rating">
        <cfvo type="percent" val="0"/>
        <cfvo type="percent" val="25"/>
        <cfvo type="percent" val="50"/>
        <cfvo type="percent" val="75"/>
      </iconSet>
    </cfRule>
  </conditionalFormatting>
  <conditionalFormatting sqref="D28">
    <cfRule type="iconSet" priority="56">
      <iconSet iconSet="3Arrows">
        <cfvo type="percent" val="0"/>
        <cfvo type="percent" val="33"/>
        <cfvo type="percent" val="67"/>
      </iconSet>
    </cfRule>
  </conditionalFormatting>
  <conditionalFormatting sqref="G28">
    <cfRule type="iconSet" priority="57">
      <iconSet iconSet="3Signs">
        <cfvo type="percent" val="0"/>
        <cfvo type="percent" val="33"/>
        <cfvo type="percent" val="67"/>
      </iconSet>
    </cfRule>
  </conditionalFormatting>
  <conditionalFormatting sqref="P28">
    <cfRule type="expression" dxfId="31" priority="55" stopIfTrue="1">
      <formula>#REF! &lt;= (25% *#REF!)</formula>
    </cfRule>
  </conditionalFormatting>
  <conditionalFormatting sqref="Q28">
    <cfRule type="expression" dxfId="30" priority="54" stopIfTrue="1">
      <formula>#REF! &lt;= (25% *#REF!)</formula>
    </cfRule>
  </conditionalFormatting>
  <conditionalFormatting sqref="N37:Q37">
    <cfRule type="expression" dxfId="29" priority="53" stopIfTrue="1">
      <formula>#REF! &lt;= (25% *#REF!)</formula>
    </cfRule>
  </conditionalFormatting>
  <conditionalFormatting sqref="N37">
    <cfRule type="dataBar" priority="48">
      <dataBar>
        <cfvo type="min"/>
        <cfvo type="max"/>
        <color theme="6" tint="0.59999389629810485"/>
      </dataBar>
      <extLst>
        <ext xmlns:x14="http://schemas.microsoft.com/office/spreadsheetml/2009/9/main" uri="{B025F937-C7B1-47D3-B67F-A62EFF666E3E}">
          <x14:id>{945AC31C-E16C-4E4F-9930-80C315C64D23}</x14:id>
        </ext>
      </extLst>
    </cfRule>
    <cfRule type="dataBar" priority="49">
      <dataBar>
        <cfvo type="min"/>
        <cfvo type="max"/>
        <color theme="8" tint="0.59999389629810485"/>
      </dataBar>
      <extLst>
        <ext xmlns:x14="http://schemas.microsoft.com/office/spreadsheetml/2009/9/main" uri="{B025F937-C7B1-47D3-B67F-A62EFF666E3E}">
          <x14:id>{200D4D41-10A9-4700-9E12-5135E1375D92}</x14:id>
        </ext>
      </extLst>
    </cfRule>
    <cfRule type="dataBar" priority="50">
      <dataBar>
        <cfvo type="min"/>
        <cfvo type="max"/>
        <color theme="6" tint="0.59999389629810485"/>
      </dataBar>
      <extLst>
        <ext xmlns:x14="http://schemas.microsoft.com/office/spreadsheetml/2009/9/main" uri="{B025F937-C7B1-47D3-B67F-A62EFF666E3E}">
          <x14:id>{7577AD31-7D37-4643-A829-3C7506C167CC}</x14:id>
        </ext>
      </extLst>
    </cfRule>
    <cfRule type="dataBar" priority="51">
      <dataBar>
        <cfvo type="min"/>
        <cfvo type="max"/>
        <color rgb="FF638EC6"/>
      </dataBar>
      <extLst>
        <ext xmlns:x14="http://schemas.microsoft.com/office/spreadsheetml/2009/9/main" uri="{B025F937-C7B1-47D3-B67F-A62EFF666E3E}">
          <x14:id>{9C027CC1-7F17-44A8-906A-8480B7139A38}</x14:id>
        </ext>
      </extLst>
    </cfRule>
    <cfRule type="iconSet" priority="52">
      <iconSet iconSet="4Rating">
        <cfvo type="percent" val="0"/>
        <cfvo type="percent" val="25"/>
        <cfvo type="percent" val="50"/>
        <cfvo type="percent" val="75"/>
      </iconSet>
    </cfRule>
  </conditionalFormatting>
  <conditionalFormatting sqref="Q57 N57">
    <cfRule type="expression" dxfId="28" priority="47" stopIfTrue="1">
      <formula>#REF! &lt;= (25% *#REF!)</formula>
    </cfRule>
  </conditionalFormatting>
  <conditionalFormatting sqref="N57">
    <cfRule type="dataBar" priority="42">
      <dataBar>
        <cfvo type="min"/>
        <cfvo type="max"/>
        <color theme="6" tint="0.59999389629810485"/>
      </dataBar>
      <extLst>
        <ext xmlns:x14="http://schemas.microsoft.com/office/spreadsheetml/2009/9/main" uri="{B025F937-C7B1-47D3-B67F-A62EFF666E3E}">
          <x14:id>{0165EA37-FCA7-46C0-85D8-25503902634F}</x14:id>
        </ext>
      </extLst>
    </cfRule>
    <cfRule type="dataBar" priority="43">
      <dataBar>
        <cfvo type="min"/>
        <cfvo type="max"/>
        <color theme="8" tint="0.59999389629810485"/>
      </dataBar>
      <extLst>
        <ext xmlns:x14="http://schemas.microsoft.com/office/spreadsheetml/2009/9/main" uri="{B025F937-C7B1-47D3-B67F-A62EFF666E3E}">
          <x14:id>{87CE2D4F-3E8D-4224-A87E-A2007653CE5D}</x14:id>
        </ext>
      </extLst>
    </cfRule>
    <cfRule type="dataBar" priority="44">
      <dataBar>
        <cfvo type="min"/>
        <cfvo type="max"/>
        <color theme="6" tint="0.59999389629810485"/>
      </dataBar>
      <extLst>
        <ext xmlns:x14="http://schemas.microsoft.com/office/spreadsheetml/2009/9/main" uri="{B025F937-C7B1-47D3-B67F-A62EFF666E3E}">
          <x14:id>{EA4D980A-8809-4A20-A4DB-5498FB9957E3}</x14:id>
        </ext>
      </extLst>
    </cfRule>
    <cfRule type="dataBar" priority="45">
      <dataBar>
        <cfvo type="min"/>
        <cfvo type="max"/>
        <color rgb="FF638EC6"/>
      </dataBar>
      <extLst>
        <ext xmlns:x14="http://schemas.microsoft.com/office/spreadsheetml/2009/9/main" uri="{B025F937-C7B1-47D3-B67F-A62EFF666E3E}">
          <x14:id>{3D56BB59-352E-4325-9C19-3F214289412F}</x14:id>
        </ext>
      </extLst>
    </cfRule>
    <cfRule type="iconSet" priority="46">
      <iconSet iconSet="4Rating">
        <cfvo type="percent" val="0"/>
        <cfvo type="percent" val="25"/>
        <cfvo type="percent" val="50"/>
        <cfvo type="percent" val="75"/>
      </iconSet>
    </cfRule>
  </conditionalFormatting>
  <conditionalFormatting sqref="Q60:Q61 N60:N61">
    <cfRule type="expression" dxfId="27" priority="41" stopIfTrue="1">
      <formula>#REF! &lt;= (25% *#REF!)</formula>
    </cfRule>
  </conditionalFormatting>
  <conditionalFormatting sqref="N60:N61">
    <cfRule type="dataBar" priority="36">
      <dataBar>
        <cfvo type="min"/>
        <cfvo type="max"/>
        <color theme="6" tint="0.59999389629810485"/>
      </dataBar>
      <extLst>
        <ext xmlns:x14="http://schemas.microsoft.com/office/spreadsheetml/2009/9/main" uri="{B025F937-C7B1-47D3-B67F-A62EFF666E3E}">
          <x14:id>{81BFB55C-3DE8-4423-990D-E5DD12BE0AE0}</x14:id>
        </ext>
      </extLst>
    </cfRule>
    <cfRule type="dataBar" priority="37">
      <dataBar>
        <cfvo type="min"/>
        <cfvo type="max"/>
        <color theme="8" tint="0.59999389629810485"/>
      </dataBar>
      <extLst>
        <ext xmlns:x14="http://schemas.microsoft.com/office/spreadsheetml/2009/9/main" uri="{B025F937-C7B1-47D3-B67F-A62EFF666E3E}">
          <x14:id>{4D46A10C-2743-4BDF-B736-EB97B5A8C848}</x14:id>
        </ext>
      </extLst>
    </cfRule>
    <cfRule type="dataBar" priority="38">
      <dataBar>
        <cfvo type="min"/>
        <cfvo type="max"/>
        <color theme="6" tint="0.59999389629810485"/>
      </dataBar>
      <extLst>
        <ext xmlns:x14="http://schemas.microsoft.com/office/spreadsheetml/2009/9/main" uri="{B025F937-C7B1-47D3-B67F-A62EFF666E3E}">
          <x14:id>{B8B92C32-95AD-4F40-985D-3E6100A5F86A}</x14:id>
        </ext>
      </extLst>
    </cfRule>
    <cfRule type="dataBar" priority="39">
      <dataBar>
        <cfvo type="min"/>
        <cfvo type="max"/>
        <color rgb="FF638EC6"/>
      </dataBar>
      <extLst>
        <ext xmlns:x14="http://schemas.microsoft.com/office/spreadsheetml/2009/9/main" uri="{B025F937-C7B1-47D3-B67F-A62EFF666E3E}">
          <x14:id>{825EAD32-3B31-4554-956A-7C0E2AA9205F}</x14:id>
        </ext>
      </extLst>
    </cfRule>
    <cfRule type="iconSet" priority="40">
      <iconSet iconSet="4Rating">
        <cfvo type="percent" val="0"/>
        <cfvo type="percent" val="25"/>
        <cfvo type="percent" val="50"/>
        <cfvo type="percent" val="75"/>
      </iconSet>
    </cfRule>
  </conditionalFormatting>
  <conditionalFormatting sqref="Q58 N58">
    <cfRule type="expression" dxfId="26" priority="35" stopIfTrue="1">
      <formula>#REF! &lt;= (25% *#REF!)</formula>
    </cfRule>
  </conditionalFormatting>
  <conditionalFormatting sqref="N58">
    <cfRule type="dataBar" priority="30">
      <dataBar>
        <cfvo type="min"/>
        <cfvo type="max"/>
        <color theme="6" tint="0.59999389629810485"/>
      </dataBar>
      <extLst>
        <ext xmlns:x14="http://schemas.microsoft.com/office/spreadsheetml/2009/9/main" uri="{B025F937-C7B1-47D3-B67F-A62EFF666E3E}">
          <x14:id>{0C2E4F12-2659-419D-ABDF-6E27C68F62ED}</x14:id>
        </ext>
      </extLst>
    </cfRule>
    <cfRule type="dataBar" priority="31">
      <dataBar>
        <cfvo type="min"/>
        <cfvo type="max"/>
        <color theme="8" tint="0.59999389629810485"/>
      </dataBar>
      <extLst>
        <ext xmlns:x14="http://schemas.microsoft.com/office/spreadsheetml/2009/9/main" uri="{B025F937-C7B1-47D3-B67F-A62EFF666E3E}">
          <x14:id>{7F5B18C5-4A23-4E65-B9F6-2BC245C5CB54}</x14:id>
        </ext>
      </extLst>
    </cfRule>
    <cfRule type="dataBar" priority="32">
      <dataBar>
        <cfvo type="min"/>
        <cfvo type="max"/>
        <color theme="6" tint="0.59999389629810485"/>
      </dataBar>
      <extLst>
        <ext xmlns:x14="http://schemas.microsoft.com/office/spreadsheetml/2009/9/main" uri="{B025F937-C7B1-47D3-B67F-A62EFF666E3E}">
          <x14:id>{BBEABC15-192E-489E-AF62-77158B2C3F37}</x14:id>
        </ext>
      </extLst>
    </cfRule>
    <cfRule type="dataBar" priority="33">
      <dataBar>
        <cfvo type="min"/>
        <cfvo type="max"/>
        <color rgb="FF638EC6"/>
      </dataBar>
      <extLst>
        <ext xmlns:x14="http://schemas.microsoft.com/office/spreadsheetml/2009/9/main" uri="{B025F937-C7B1-47D3-B67F-A62EFF666E3E}">
          <x14:id>{31EA73C2-8F0B-4C8E-A021-887338805081}</x14:id>
        </ext>
      </extLst>
    </cfRule>
    <cfRule type="iconSet" priority="34">
      <iconSet iconSet="4Rating">
        <cfvo type="percent" val="0"/>
        <cfvo type="percent" val="25"/>
        <cfvo type="percent" val="50"/>
        <cfvo type="percent" val="75"/>
      </iconSet>
    </cfRule>
  </conditionalFormatting>
  <conditionalFormatting sqref="N69:N65545 N64:N66 N1:N9 N54 N13 N15 N36 N30:N33 N17:N23 N38:N52">
    <cfRule type="dataBar" priority="194">
      <dataBar>
        <cfvo type="min"/>
        <cfvo type="max"/>
        <color theme="6" tint="0.59999389629810485"/>
      </dataBar>
      <extLst>
        <ext xmlns:x14="http://schemas.microsoft.com/office/spreadsheetml/2009/9/main" uri="{B025F937-C7B1-47D3-B67F-A62EFF666E3E}">
          <x14:id>{6E91B774-0E82-4637-91D7-CFD133EA78DF}</x14:id>
        </ext>
      </extLst>
    </cfRule>
    <cfRule type="dataBar" priority="195">
      <dataBar>
        <cfvo type="min"/>
        <cfvo type="max"/>
        <color rgb="FF638EC6"/>
      </dataBar>
      <extLst>
        <ext xmlns:x14="http://schemas.microsoft.com/office/spreadsheetml/2009/9/main" uri="{B025F937-C7B1-47D3-B67F-A62EFF666E3E}">
          <x14:id>{05CD87EB-C133-4268-9E69-190A803DBD8B}</x14:id>
        </ext>
      </extLst>
    </cfRule>
    <cfRule type="iconSet" priority="196">
      <iconSet iconSet="4Rating">
        <cfvo type="percent" val="0"/>
        <cfvo type="percent" val="25"/>
        <cfvo type="percent" val="50"/>
        <cfvo type="percent" val="75"/>
      </iconSet>
    </cfRule>
  </conditionalFormatting>
  <conditionalFormatting sqref="D19">
    <cfRule type="iconSet" priority="28">
      <iconSet iconSet="3Arrows">
        <cfvo type="percent" val="0"/>
        <cfvo type="percent" val="33"/>
        <cfvo type="percent" val="67"/>
      </iconSet>
    </cfRule>
  </conditionalFormatting>
  <conditionalFormatting sqref="G19">
    <cfRule type="iconSet" priority="29">
      <iconSet iconSet="3Signs">
        <cfvo type="percent" val="0"/>
        <cfvo type="percent" val="33"/>
        <cfvo type="percent" val="67"/>
      </iconSet>
    </cfRule>
  </conditionalFormatting>
  <conditionalFormatting sqref="D22">
    <cfRule type="iconSet" priority="26">
      <iconSet iconSet="3Arrows">
        <cfvo type="percent" val="0"/>
        <cfvo type="percent" val="33"/>
        <cfvo type="percent" val="67"/>
      </iconSet>
    </cfRule>
  </conditionalFormatting>
  <conditionalFormatting sqref="G22">
    <cfRule type="iconSet" priority="27">
      <iconSet iconSet="3Signs">
        <cfvo type="percent" val="0"/>
        <cfvo type="percent" val="33"/>
        <cfvo type="percent" val="67"/>
      </iconSet>
    </cfRule>
  </conditionalFormatting>
  <conditionalFormatting sqref="D29">
    <cfRule type="iconSet" priority="24">
      <iconSet iconSet="3Arrows">
        <cfvo type="percent" val="0"/>
        <cfvo type="percent" val="33"/>
        <cfvo type="percent" val="67"/>
      </iconSet>
    </cfRule>
  </conditionalFormatting>
  <conditionalFormatting sqref="G29">
    <cfRule type="iconSet" priority="25">
      <iconSet iconSet="3Signs">
        <cfvo type="percent" val="0"/>
        <cfvo type="percent" val="33"/>
        <cfvo type="percent" val="67"/>
      </iconSet>
    </cfRule>
  </conditionalFormatting>
  <conditionalFormatting sqref="R35">
    <cfRule type="expression" dxfId="25" priority="23" stopIfTrue="1">
      <formula>#REF! &lt;= (25% *#REF!)</formula>
    </cfRule>
  </conditionalFormatting>
  <conditionalFormatting sqref="R14">
    <cfRule type="expression" dxfId="24" priority="22" stopIfTrue="1">
      <formula>#REF! &lt;= (25% *#REF!)</formula>
    </cfRule>
  </conditionalFormatting>
  <conditionalFormatting sqref="P19">
    <cfRule type="expression" dxfId="23" priority="21" stopIfTrue="1">
      <formula>#REF! &lt;= (25% *#REF!)</formula>
    </cfRule>
  </conditionalFormatting>
  <conditionalFormatting sqref="Q19">
    <cfRule type="expression" dxfId="22" priority="20" stopIfTrue="1">
      <formula>#REF! &lt;= (25% *#REF!)</formula>
    </cfRule>
  </conditionalFormatting>
  <conditionalFormatting sqref="R19">
    <cfRule type="expression" dxfId="21" priority="19" stopIfTrue="1">
      <formula>#REF! &lt;= (25% *#REF!)</formula>
    </cfRule>
  </conditionalFormatting>
  <conditionalFormatting sqref="P22:Q22">
    <cfRule type="expression" dxfId="20" priority="18" stopIfTrue="1">
      <formula>#REF! &lt;= (25% *#REF!)</formula>
    </cfRule>
  </conditionalFormatting>
  <conditionalFormatting sqref="R29">
    <cfRule type="expression" dxfId="19" priority="17" stopIfTrue="1">
      <formula>#REF! &lt;= (25% *#REF!)</formula>
    </cfRule>
  </conditionalFormatting>
  <conditionalFormatting sqref="P29">
    <cfRule type="expression" dxfId="18" priority="16" stopIfTrue="1">
      <formula>#REF! &lt;= (25% *#REF!)</formula>
    </cfRule>
  </conditionalFormatting>
  <conditionalFormatting sqref="Q29">
    <cfRule type="expression" dxfId="17" priority="15" stopIfTrue="1">
      <formula>#REF! &lt;= (25% *#REF!)</formula>
    </cfRule>
  </conditionalFormatting>
  <conditionalFormatting sqref="R24:R28">
    <cfRule type="expression" dxfId="16" priority="14" stopIfTrue="1">
      <formula>#REF! &lt;= (25% *#REF!)</formula>
    </cfRule>
  </conditionalFormatting>
  <conditionalFormatting sqref="P34">
    <cfRule type="expression" dxfId="15" priority="13" stopIfTrue="1">
      <formula>#REF! &lt;= (25% *#REF!)</formula>
    </cfRule>
  </conditionalFormatting>
  <conditionalFormatting sqref="R35">
    <cfRule type="expression" dxfId="14" priority="12" stopIfTrue="1">
      <formula>#REF! &lt;= (25% *#REF!)</formula>
    </cfRule>
  </conditionalFormatting>
  <conditionalFormatting sqref="P35">
    <cfRule type="expression" dxfId="13" priority="11" stopIfTrue="1">
      <formula>#REF! &lt;= (25% *#REF!)</formula>
    </cfRule>
  </conditionalFormatting>
  <conditionalFormatting sqref="Q35">
    <cfRule type="expression" dxfId="12" priority="10" stopIfTrue="1">
      <formula>#REF! &lt;= (25% *#REF!)</formula>
    </cfRule>
  </conditionalFormatting>
  <conditionalFormatting sqref="R23">
    <cfRule type="expression" dxfId="11" priority="8" stopIfTrue="1">
      <formula>#REF! &lt;= (25% *#REF!)</formula>
    </cfRule>
  </conditionalFormatting>
  <conditionalFormatting sqref="R37:R38">
    <cfRule type="expression" dxfId="10" priority="9" stopIfTrue="1">
      <formula>#REF! &lt;= (25% *#REF!)</formula>
    </cfRule>
  </conditionalFormatting>
  <conditionalFormatting sqref="P39:Q39">
    <cfRule type="expression" dxfId="9" priority="7" stopIfTrue="1">
      <formula>#REF! &lt;= (25% *#REF!)</formula>
    </cfRule>
  </conditionalFormatting>
  <conditionalFormatting sqref="P39:Q39">
    <cfRule type="expression" dxfId="8" priority="6" stopIfTrue="1">
      <formula>#REF! &lt;= (25% *#REF!)</formula>
    </cfRule>
  </conditionalFormatting>
  <conditionalFormatting sqref="R39">
    <cfRule type="expression" dxfId="7" priority="5" stopIfTrue="1">
      <formula>#REF! &lt;= (25% *#REF!)</formula>
    </cfRule>
  </conditionalFormatting>
  <conditionalFormatting sqref="M39">
    <cfRule type="expression" dxfId="6" priority="4" stopIfTrue="1">
      <formula>#REF! &lt;= (25% *#REF!)</formula>
    </cfRule>
  </conditionalFormatting>
  <conditionalFormatting sqref="R12">
    <cfRule type="expression" dxfId="5" priority="3" stopIfTrue="1">
      <formula>#REF! &lt;= (25% *#REF!)</formula>
    </cfRule>
  </conditionalFormatting>
  <conditionalFormatting sqref="R12">
    <cfRule type="expression" dxfId="4" priority="2" stopIfTrue="1">
      <formula>#REF! &lt;= (25% *#REF!)</formula>
    </cfRule>
  </conditionalFormatting>
  <conditionalFormatting sqref="R34">
    <cfRule type="expression" dxfId="3" priority="1" stopIfTrue="1">
      <formula>#REF! &lt;= (25% *#REF!)</formula>
    </cfRule>
  </conditionalFormatting>
  <pageMargins left="0.35433070866141736" right="0.15748031496062992" top="1.0629921259842521" bottom="0.86614173228346458" header="0.51181102362204722" footer="0.31496062992125984"/>
  <pageSetup scale="50" firstPageNumber="0" orientation="landscape" r:id="rId1"/>
  <headerFooter>
    <oddFooter>&amp;C&amp;P</oddFooter>
  </headerFooter>
  <drawing r:id="rId2"/>
  <extLst>
    <ext xmlns:x14="http://schemas.microsoft.com/office/spreadsheetml/2009/9/main" uri="{78C0D931-6437-407d-A8EE-F0AAD7539E65}">
      <x14:conditionalFormattings>
        <x14:conditionalFormatting xmlns:xm="http://schemas.microsoft.com/office/excel/2006/main">
          <x14:cfRule type="dataBar" id="{33805E23-98BF-40AE-8757-7DA0EC862EEF}">
            <x14:dataBar minLength="0" maxLength="100" negativeBarColorSameAsPositive="1" axisPosition="none">
              <x14:cfvo type="min"/>
              <x14:cfvo type="max"/>
            </x14:dataBar>
          </x14:cfRule>
          <x14:cfRule type="dataBar" id="{BAD3254E-29F8-4B0B-B119-51F4932BBD2E}">
            <x14:dataBar minLength="0" maxLength="100" negativeBarColorSameAsPositive="1" axisPosition="none">
              <x14:cfvo type="min"/>
              <x14:cfvo type="max"/>
            </x14:dataBar>
          </x14:cfRule>
          <xm:sqref>N55</xm:sqref>
        </x14:conditionalFormatting>
        <x14:conditionalFormatting xmlns:xm="http://schemas.microsoft.com/office/excel/2006/main">
          <x14:cfRule type="dataBar" id="{484DB024-91CD-4E87-846B-FECF5A4D99B9}">
            <x14:dataBar minLength="0" maxLength="100" negativeBarColorSameAsPositive="1" axisPosition="none">
              <x14:cfvo type="min"/>
              <x14:cfvo type="max"/>
            </x14:dataBar>
          </x14:cfRule>
          <x14:cfRule type="dataBar" id="{D27BC9BA-3AAE-4BF7-949C-55ED76D833AB}">
            <x14:dataBar minLength="0" maxLength="100" negativeBarColorSameAsPositive="1" axisPosition="none">
              <x14:cfvo type="min"/>
              <x14:cfvo type="max"/>
            </x14:dataBar>
          </x14:cfRule>
          <xm:sqref>N53</xm:sqref>
        </x14:conditionalFormatting>
        <x14:conditionalFormatting xmlns:xm="http://schemas.microsoft.com/office/excel/2006/main">
          <x14:cfRule type="dataBar" id="{5B24B96A-2A23-4DAE-AA1F-5DDB475AFDA5}">
            <x14:dataBar minLength="0" maxLength="100" negativeBarColorSameAsPositive="1" axisPosition="none">
              <x14:cfvo type="min"/>
              <x14:cfvo type="max"/>
            </x14:dataBar>
          </x14:cfRule>
          <x14:cfRule type="dataBar" id="{93AE7935-0A82-4BFD-A323-B80B90B3D379}">
            <x14:dataBar minLength="0" maxLength="100" negativeBarColorSameAsPositive="1" axisPosition="none">
              <x14:cfvo type="min"/>
              <x14:cfvo type="max"/>
            </x14:dataBar>
          </x14:cfRule>
          <x14:cfRule type="dataBar" id="{251D6D86-7B63-424D-AD8C-3E2585A65531}">
            <x14:dataBar minLength="0" maxLength="100" negativeBarColorSameAsPositive="1" axisPosition="none">
              <x14:cfvo type="min"/>
              <x14:cfvo type="max"/>
            </x14:dataBar>
          </x14:cfRule>
          <x14:cfRule type="dataBar" id="{DBC9C14C-40DE-4684-A9D8-795349EB4BD8}">
            <x14:dataBar minLength="0" maxLength="100" negativeBarColorSameAsPositive="1" axisPosition="none">
              <x14:cfvo type="min"/>
              <x14:cfvo type="max"/>
            </x14:dataBar>
          </x14:cfRule>
          <xm:sqref>N56</xm:sqref>
        </x14:conditionalFormatting>
        <x14:conditionalFormatting xmlns:xm="http://schemas.microsoft.com/office/excel/2006/main">
          <x14:cfRule type="dataBar" id="{FDDB3FAA-DC17-45EB-BEFE-AF256EC33BA5}">
            <x14:dataBar minLength="0" maxLength="100" negativeBarColorSameAsPositive="1" axisPosition="none">
              <x14:cfvo type="min"/>
              <x14:cfvo type="max"/>
            </x14:dataBar>
          </x14:cfRule>
          <x14:cfRule type="dataBar" id="{1CDA2148-B252-4ACC-AEBF-FF9C6B0B142C}">
            <x14:dataBar minLength="0" maxLength="100" negativeBarColorSameAsPositive="1" axisPosition="none">
              <x14:cfvo type="min"/>
              <x14:cfvo type="max"/>
            </x14:dataBar>
          </x14:cfRule>
          <x14:cfRule type="dataBar" id="{199D54C9-BBD5-4504-88F9-A7FF93CBEFE2}">
            <x14:dataBar minLength="0" maxLength="100" negativeBarColorSameAsPositive="1" axisPosition="none">
              <x14:cfvo type="min"/>
              <x14:cfvo type="max"/>
            </x14:dataBar>
          </x14:cfRule>
          <x14:cfRule type="dataBar" id="{B0040838-4281-4EBE-B13E-2627B0E9E351}">
            <x14:dataBar minLength="0" maxLength="100" negativeBarColorSameAsPositive="1" axisPosition="none">
              <x14:cfvo type="min"/>
              <x14:cfvo type="max"/>
            </x14:dataBar>
          </x14:cfRule>
          <xm:sqref>N11</xm:sqref>
        </x14:conditionalFormatting>
        <x14:conditionalFormatting xmlns:xm="http://schemas.microsoft.com/office/excel/2006/main">
          <x14:cfRule type="dataBar" id="{A1B5A6F5-AB0E-4E05-BA50-0099F09C26A8}">
            <x14:dataBar minLength="0" maxLength="100" negativeBarColorSameAsPositive="1" axisPosition="none">
              <x14:cfvo type="min"/>
              <x14:cfvo type="max"/>
            </x14:dataBar>
          </x14:cfRule>
          <x14:cfRule type="dataBar" id="{5E470335-88D2-4731-92F6-C9F1716CD36D}">
            <x14:dataBar minLength="0" maxLength="100" negativeBarColorSameAsPositive="1" axisPosition="none">
              <x14:cfvo type="min"/>
              <x14:cfvo type="max"/>
            </x14:dataBar>
          </x14:cfRule>
          <x14:cfRule type="dataBar" id="{BC57D25B-FE9A-414D-974E-17B060618D7A}">
            <x14:dataBar minLength="0" maxLength="100" negativeBarColorSameAsPositive="1" axisPosition="none">
              <x14:cfvo type="min"/>
              <x14:cfvo type="max"/>
            </x14:dataBar>
          </x14:cfRule>
          <x14:cfRule type="dataBar" id="{D69DDB60-86F1-43E0-811B-050E5041798C}">
            <x14:dataBar minLength="0" maxLength="100" negativeBarColorSameAsPositive="1" axisPosition="none">
              <x14:cfvo type="min"/>
              <x14:cfvo type="max"/>
            </x14:dataBar>
          </x14:cfRule>
          <xm:sqref>N62</xm:sqref>
        </x14:conditionalFormatting>
        <x14:conditionalFormatting xmlns:xm="http://schemas.microsoft.com/office/excel/2006/main">
          <x14:cfRule type="dataBar" id="{14DE8690-0F19-4E07-947A-3082994C970C}">
            <x14:dataBar minLength="0" maxLength="100" negativeBarColorSameAsPositive="1" axisPosition="none">
              <x14:cfvo type="min"/>
              <x14:cfvo type="max"/>
            </x14:dataBar>
          </x14:cfRule>
          <x14:cfRule type="dataBar" id="{0EDB2BAA-8C70-4621-B108-53E53486146C}">
            <x14:dataBar minLength="0" maxLength="100" negativeBarColorSameAsPositive="1" axisPosition="none">
              <x14:cfvo type="min"/>
              <x14:cfvo type="max"/>
            </x14:dataBar>
          </x14:cfRule>
          <x14:cfRule type="dataBar" id="{C32E8825-D4D2-4C87-A9EA-8AE179CD06B6}">
            <x14:dataBar minLength="0" maxLength="100" negativeBarColorSameAsPositive="1" axisPosition="none">
              <x14:cfvo type="min"/>
              <x14:cfvo type="max"/>
            </x14:dataBar>
          </x14:cfRule>
          <x14:cfRule type="dataBar" id="{8E20054E-DAF4-4E57-9A25-323EC7BF609C}">
            <x14:dataBar minLength="0" maxLength="100" negativeBarColorSameAsPositive="1" axisPosition="none">
              <x14:cfvo type="min"/>
              <x14:cfvo type="max"/>
            </x14:dataBar>
          </x14:cfRule>
          <xm:sqref>N10</xm:sqref>
        </x14:conditionalFormatting>
        <x14:conditionalFormatting xmlns:xm="http://schemas.microsoft.com/office/excel/2006/main">
          <x14:cfRule type="dataBar" id="{7A3C62E6-62D5-4713-AAA0-8B13045D38EB}">
            <x14:dataBar minLength="0" maxLength="100" negativeBarColorSameAsPositive="1" axisPosition="none">
              <x14:cfvo type="min"/>
              <x14:cfvo type="max"/>
            </x14:dataBar>
          </x14:cfRule>
          <x14:cfRule type="dataBar" id="{C28F576E-19B4-4B40-8EA4-980476AA3CE9}">
            <x14:dataBar minLength="0" maxLength="100" negativeBarColorSameAsPositive="1" axisPosition="none">
              <x14:cfvo type="min"/>
              <x14:cfvo type="max"/>
            </x14:dataBar>
          </x14:cfRule>
          <x14:cfRule type="dataBar" id="{635593F3-77FC-4A76-8E5B-A0D2C77E0404}">
            <x14:dataBar minLength="0" maxLength="100" negativeBarColorSameAsPositive="1" axisPosition="none">
              <x14:cfvo type="min"/>
              <x14:cfvo type="max"/>
            </x14:dataBar>
          </x14:cfRule>
          <x14:cfRule type="dataBar" id="{48C74D04-B741-48E6-8011-DB21FCD6D4B2}">
            <x14:dataBar minLength="0" maxLength="100" negativeBarColorSameAsPositive="1" axisPosition="none">
              <x14:cfvo type="min"/>
              <x14:cfvo type="max"/>
            </x14:dataBar>
          </x14:cfRule>
          <xm:sqref>N12</xm:sqref>
        </x14:conditionalFormatting>
        <x14:conditionalFormatting xmlns:xm="http://schemas.microsoft.com/office/excel/2006/main">
          <x14:cfRule type="dataBar" id="{CB3F9458-D889-4A47-8608-AC579A1A7E9D}">
            <x14:dataBar minLength="0" maxLength="100" negativeBarColorSameAsPositive="1" axisPosition="none">
              <x14:cfvo type="min"/>
              <x14:cfvo type="max"/>
            </x14:dataBar>
          </x14:cfRule>
          <x14:cfRule type="dataBar" id="{C6CB6457-7096-4045-B201-1EC896D5F03C}">
            <x14:dataBar minLength="0" maxLength="100" negativeBarColorSameAsPositive="1" axisPosition="none">
              <x14:cfvo type="min"/>
              <x14:cfvo type="max"/>
            </x14:dataBar>
          </x14:cfRule>
          <x14:cfRule type="dataBar" id="{DC1FE0BB-5533-4E45-A0EF-AB38E02C0A0E}">
            <x14:dataBar minLength="0" maxLength="100" negativeBarColorSameAsPositive="1" axisPosition="none">
              <x14:cfvo type="min"/>
              <x14:cfvo type="max"/>
            </x14:dataBar>
          </x14:cfRule>
          <x14:cfRule type="dataBar" id="{7CDA118F-0148-447F-BA12-C3354B5B4531}">
            <x14:dataBar minLength="0" maxLength="100" negativeBarColorSameAsPositive="1" axisPosition="none">
              <x14:cfvo type="min"/>
              <x14:cfvo type="max"/>
            </x14:dataBar>
          </x14:cfRule>
          <xm:sqref>N34</xm:sqref>
        </x14:conditionalFormatting>
        <x14:conditionalFormatting xmlns:xm="http://schemas.microsoft.com/office/excel/2006/main">
          <x14:cfRule type="dataBar" id="{9DBBECCD-2E03-4B0D-926A-A2D083FA9E45}">
            <x14:dataBar minLength="0" maxLength="100" negativeBarColorSameAsPositive="1" axisPosition="none">
              <x14:cfvo type="min"/>
              <x14:cfvo type="max"/>
            </x14:dataBar>
          </x14:cfRule>
          <x14:cfRule type="dataBar" id="{4DD81E85-A262-4671-9A15-C422D625D115}">
            <x14:dataBar minLength="0" maxLength="100" negativeBarColorSameAsPositive="1" axisPosition="none">
              <x14:cfvo type="min"/>
              <x14:cfvo type="max"/>
            </x14:dataBar>
          </x14:cfRule>
          <x14:cfRule type="dataBar" id="{00F3A463-60FD-41CF-B6D5-87F174287AF1}">
            <x14:dataBar minLength="0" maxLength="100" negativeBarColorSameAsPositive="1" axisPosition="none">
              <x14:cfvo type="min"/>
              <x14:cfvo type="max"/>
            </x14:dataBar>
          </x14:cfRule>
          <x14:cfRule type="dataBar" id="{25EB0568-FC0B-48E9-A4DA-4893FF541A26}">
            <x14:dataBar minLength="0" maxLength="100" negativeBarColorSameAsPositive="1" axisPosition="none">
              <x14:cfvo type="min"/>
              <x14:cfvo type="max"/>
            </x14:dataBar>
          </x14:cfRule>
          <xm:sqref>N59</xm:sqref>
        </x14:conditionalFormatting>
        <x14:conditionalFormatting xmlns:xm="http://schemas.microsoft.com/office/excel/2006/main">
          <x14:cfRule type="dataBar" id="{DE5A4C44-B2E8-4D26-B6D8-637B04F9AE4A}">
            <x14:dataBar minLength="0" maxLength="100" negativeBarColorSameAsPositive="1" axisPosition="none">
              <x14:cfvo type="min"/>
              <x14:cfvo type="max"/>
            </x14:dataBar>
          </x14:cfRule>
          <x14:cfRule type="dataBar" id="{BB49E702-5664-4153-BFE9-F33FFF23BCE2}">
            <x14:dataBar minLength="0" maxLength="100" negativeBarColorSameAsPositive="1" axisPosition="none">
              <x14:cfvo type="min"/>
              <x14:cfvo type="max"/>
            </x14:dataBar>
          </x14:cfRule>
          <x14:cfRule type="dataBar" id="{18C73009-2CD5-49D7-BE80-34305877FD50}">
            <x14:dataBar minLength="0" maxLength="100" negativeBarColorSameAsPositive="1" axisPosition="none">
              <x14:cfvo type="min"/>
              <x14:cfvo type="max"/>
            </x14:dataBar>
          </x14:cfRule>
          <x14:cfRule type="dataBar" id="{9C42348F-A768-4186-B1D3-3D59952B5941}">
            <x14:dataBar minLength="0" maxLength="100" negativeBarColorSameAsPositive="1" axisPosition="none">
              <x14:cfvo type="min"/>
              <x14:cfvo type="max"/>
            </x14:dataBar>
          </x14:cfRule>
          <xm:sqref>N63</xm:sqref>
        </x14:conditionalFormatting>
        <x14:conditionalFormatting xmlns:xm="http://schemas.microsoft.com/office/excel/2006/main">
          <x14:cfRule type="dataBar" id="{7F3DD2CA-4E58-48F9-AC2C-83D29963BA90}">
            <x14:dataBar minLength="0" maxLength="100" negativeBarColorSameAsPositive="1" axisPosition="none">
              <x14:cfvo type="min"/>
              <x14:cfvo type="max"/>
            </x14:dataBar>
          </x14:cfRule>
          <x14:cfRule type="dataBar" id="{3A84889E-19A5-47FE-9F70-85CB520156AC}">
            <x14:dataBar minLength="0" maxLength="100" negativeBarColorSameAsPositive="1" axisPosition="none">
              <x14:cfvo type="min"/>
              <x14:cfvo type="max"/>
            </x14:dataBar>
          </x14:cfRule>
          <x14:cfRule type="dataBar" id="{421489B8-09C6-4A30-B1FA-BD3FDCE6AF2F}">
            <x14:dataBar minLength="0" maxLength="100" negativeBarColorSameAsPositive="1" axisPosition="none">
              <x14:cfvo type="min"/>
              <x14:cfvo type="max"/>
            </x14:dataBar>
          </x14:cfRule>
          <x14:cfRule type="dataBar" id="{4E97C0CA-C136-4703-992A-F7B31634F959}">
            <x14:dataBar minLength="0" maxLength="100" negativeBarColorSameAsPositive="1" axisPosition="none">
              <x14:cfvo type="min"/>
              <x14:cfvo type="max"/>
            </x14:dataBar>
          </x14:cfRule>
          <xm:sqref>N14</xm:sqref>
        </x14:conditionalFormatting>
        <x14:conditionalFormatting xmlns:xm="http://schemas.microsoft.com/office/excel/2006/main">
          <x14:cfRule type="dataBar" id="{16B85042-6E30-42DE-B2C4-5A85CF3F9570}">
            <x14:dataBar minLength="0" maxLength="100" negativeBarColorSameAsPositive="1" axisPosition="none">
              <x14:cfvo type="min"/>
              <x14:cfvo type="max"/>
            </x14:dataBar>
          </x14:cfRule>
          <x14:cfRule type="dataBar" id="{2D8E735C-4565-4F1E-AF0E-BCCE0413CF80}">
            <x14:dataBar minLength="0" maxLength="100" negativeBarColorSameAsPositive="1" axisPosition="none">
              <x14:cfvo type="min"/>
              <x14:cfvo type="max"/>
            </x14:dataBar>
          </x14:cfRule>
          <x14:cfRule type="dataBar" id="{B31A7ADE-8F87-44C6-B841-61076E28ED68}">
            <x14:dataBar minLength="0" maxLength="100" negativeBarColorSameAsPositive="1" axisPosition="none">
              <x14:cfvo type="min"/>
              <x14:cfvo type="max"/>
            </x14:dataBar>
          </x14:cfRule>
          <x14:cfRule type="dataBar" id="{2A612A1D-896D-484F-A91B-A6A4A6F01D7D}">
            <x14:dataBar minLength="0" maxLength="100" negativeBarColorSameAsPositive="1" axisPosition="none">
              <x14:cfvo type="min"/>
              <x14:cfvo type="max"/>
            </x14:dataBar>
          </x14:cfRule>
          <xm:sqref>N24</xm:sqref>
        </x14:conditionalFormatting>
        <x14:conditionalFormatting xmlns:xm="http://schemas.microsoft.com/office/excel/2006/main">
          <x14:cfRule type="dataBar" id="{DE1D7ED9-3230-4C5A-A992-5F229257F52D}">
            <x14:dataBar minLength="0" maxLength="100" negativeBarColorSameAsPositive="1" axisPosition="none">
              <x14:cfvo type="min"/>
              <x14:cfvo type="max"/>
            </x14:dataBar>
          </x14:cfRule>
          <x14:cfRule type="dataBar" id="{95974B44-FA3E-4125-BF04-371C25DC874C}">
            <x14:dataBar minLength="0" maxLength="100" negativeBarColorSameAsPositive="1" axisPosition="none">
              <x14:cfvo type="min"/>
              <x14:cfvo type="max"/>
            </x14:dataBar>
          </x14:cfRule>
          <x14:cfRule type="dataBar" id="{90A90EF2-9CE6-4E2B-814A-D0FC07CE7F86}">
            <x14:dataBar minLength="0" maxLength="100" negativeBarColorSameAsPositive="1" axisPosition="none">
              <x14:cfvo type="min"/>
              <x14:cfvo type="max"/>
            </x14:dataBar>
          </x14:cfRule>
          <x14:cfRule type="dataBar" id="{31F31A3D-745E-43AF-876A-E9F3C634024D}">
            <x14:dataBar minLength="0" maxLength="100" negativeBarColorSameAsPositive="1" axisPosition="none">
              <x14:cfvo type="min"/>
              <x14:cfvo type="max"/>
            </x14:dataBar>
          </x14:cfRule>
          <xm:sqref>N25</xm:sqref>
        </x14:conditionalFormatting>
        <x14:conditionalFormatting xmlns:xm="http://schemas.microsoft.com/office/excel/2006/main">
          <x14:cfRule type="dataBar" id="{E7DA9ECC-3F25-4618-8F8E-63622513F3F8}">
            <x14:dataBar minLength="0" maxLength="100" negativeBarColorSameAsPositive="1" axisPosition="none">
              <x14:cfvo type="min"/>
              <x14:cfvo type="max"/>
            </x14:dataBar>
          </x14:cfRule>
          <x14:cfRule type="dataBar" id="{5463FCBD-6C2C-4766-A9D1-34F17D0A2AA8}">
            <x14:dataBar minLength="0" maxLength="100" negativeBarColorSameAsPositive="1" axisPosition="none">
              <x14:cfvo type="min"/>
              <x14:cfvo type="max"/>
            </x14:dataBar>
          </x14:cfRule>
          <x14:cfRule type="dataBar" id="{2DCAF2F0-6BDE-4B1F-920A-EB66C7B50321}">
            <x14:dataBar minLength="0" maxLength="100" negativeBarColorSameAsPositive="1" axisPosition="none">
              <x14:cfvo type="min"/>
              <x14:cfvo type="max"/>
            </x14:dataBar>
          </x14:cfRule>
          <x14:cfRule type="dataBar" id="{84456F27-5016-4276-9E40-9AC4C6CAEDE8}">
            <x14:dataBar minLength="0" maxLength="100" negativeBarColorSameAsPositive="1" axisPosition="none">
              <x14:cfvo type="min"/>
              <x14:cfvo type="max"/>
            </x14:dataBar>
          </x14:cfRule>
          <xm:sqref>N16</xm:sqref>
        </x14:conditionalFormatting>
        <x14:conditionalFormatting xmlns:xm="http://schemas.microsoft.com/office/excel/2006/main">
          <x14:cfRule type="dataBar" id="{4F51E087-54C5-41A7-ADBB-A115B67CAAFC}">
            <x14:dataBar minLength="0" maxLength="100" negativeBarColorSameAsPositive="1" axisPosition="none">
              <x14:cfvo type="min"/>
              <x14:cfvo type="max"/>
            </x14:dataBar>
          </x14:cfRule>
          <x14:cfRule type="dataBar" id="{DFF2E2C8-1046-4944-B560-B5CE329B5C8D}">
            <x14:dataBar minLength="0" maxLength="100" negativeBarColorSameAsPositive="1" axisPosition="none">
              <x14:cfvo type="min"/>
              <x14:cfvo type="max"/>
            </x14:dataBar>
          </x14:cfRule>
          <x14:cfRule type="dataBar" id="{470FFFAD-1486-4402-883E-E3B3BFE68702}">
            <x14:dataBar minLength="0" maxLength="100" negativeBarColorSameAsPositive="1" axisPosition="none">
              <x14:cfvo type="min"/>
              <x14:cfvo type="max"/>
            </x14:dataBar>
          </x14:cfRule>
          <x14:cfRule type="dataBar" id="{08291B65-6C97-4EA6-91B3-025698C30278}">
            <x14:dataBar minLength="0" maxLength="100" negativeBarColorSameAsPositive="1" axisPosition="none">
              <x14:cfvo type="min"/>
              <x14:cfvo type="max"/>
            </x14:dataBar>
          </x14:cfRule>
          <xm:sqref>N26</xm:sqref>
        </x14:conditionalFormatting>
        <x14:conditionalFormatting xmlns:xm="http://schemas.microsoft.com/office/excel/2006/main">
          <x14:cfRule type="dataBar" id="{E2884372-B6B8-433E-9034-F34B4C9B9BE5}">
            <x14:dataBar minLength="0" maxLength="100" negativeBarColorSameAsPositive="1" axisPosition="none">
              <x14:cfvo type="min"/>
              <x14:cfvo type="max"/>
            </x14:dataBar>
          </x14:cfRule>
          <x14:cfRule type="dataBar" id="{111F5B42-DDF9-4757-A391-AB26AF7D550E}">
            <x14:dataBar minLength="0" maxLength="100" negativeBarColorSameAsPositive="1" axisPosition="none">
              <x14:cfvo type="min"/>
              <x14:cfvo type="max"/>
            </x14:dataBar>
          </x14:cfRule>
          <x14:cfRule type="dataBar" id="{D79ABC10-3110-4163-B00C-AE0CCDEEFC99}">
            <x14:dataBar minLength="0" maxLength="100" negativeBarColorSameAsPositive="1" axisPosition="none">
              <x14:cfvo type="min"/>
              <x14:cfvo type="max"/>
            </x14:dataBar>
          </x14:cfRule>
          <x14:cfRule type="dataBar" id="{C7B894DE-1074-4797-9E8B-80EAC23AD525}">
            <x14:dataBar minLength="0" maxLength="100" negativeBarColorSameAsPositive="1" axisPosition="none">
              <x14:cfvo type="min"/>
              <x14:cfvo type="max"/>
            </x14:dataBar>
          </x14:cfRule>
          <xm:sqref>N27</xm:sqref>
        </x14:conditionalFormatting>
        <x14:conditionalFormatting xmlns:xm="http://schemas.microsoft.com/office/excel/2006/main">
          <x14:cfRule type="dataBar" id="{84126BB7-7628-424C-AE92-D79E26FAC1F5}">
            <x14:dataBar minLength="0" maxLength="100" negativeBarColorSameAsPositive="1" axisPosition="none">
              <x14:cfvo type="min"/>
              <x14:cfvo type="max"/>
            </x14:dataBar>
          </x14:cfRule>
          <x14:cfRule type="dataBar" id="{8F4E9AB7-C796-4471-993C-BE83B1EBC376}">
            <x14:dataBar minLength="0" maxLength="100" negativeBarColorSameAsPositive="1" axisPosition="none">
              <x14:cfvo type="min"/>
              <x14:cfvo type="max"/>
            </x14:dataBar>
          </x14:cfRule>
          <x14:cfRule type="dataBar" id="{ED3B7070-02A9-4D19-90AF-66608E415C86}">
            <x14:dataBar minLength="0" maxLength="100" negativeBarColorSameAsPositive="1" axisPosition="none">
              <x14:cfvo type="min"/>
              <x14:cfvo type="max"/>
            </x14:dataBar>
          </x14:cfRule>
          <x14:cfRule type="dataBar" id="{46A4DF63-5248-4A48-B464-E8879B2D353F}">
            <x14:dataBar minLength="0" maxLength="100" negativeBarColorSameAsPositive="1" axisPosition="none">
              <x14:cfvo type="min"/>
              <x14:cfvo type="max"/>
            </x14:dataBar>
          </x14:cfRule>
          <xm:sqref>N35</xm:sqref>
        </x14:conditionalFormatting>
        <x14:conditionalFormatting xmlns:xm="http://schemas.microsoft.com/office/excel/2006/main">
          <x14:cfRule type="dataBar" id="{3405DB30-7AAD-4795-9413-61F9734428B6}">
            <x14:dataBar minLength="0" maxLength="100" negativeBarColorSameAsPositive="1" axisPosition="none">
              <x14:cfvo type="min"/>
              <x14:cfvo type="max"/>
            </x14:dataBar>
          </x14:cfRule>
          <x14:cfRule type="dataBar" id="{2ED92755-24A9-4C6D-B62E-54638177BD6D}">
            <x14:dataBar minLength="0" maxLength="100" negativeBarColorSameAsPositive="1" axisPosition="none">
              <x14:cfvo type="min"/>
              <x14:cfvo type="max"/>
            </x14:dataBar>
          </x14:cfRule>
          <x14:cfRule type="dataBar" id="{7ED514BC-85E7-4EBF-AAF5-332781B2A6C1}">
            <x14:dataBar minLength="0" maxLength="100" negativeBarColorSameAsPositive="1" axisPosition="none">
              <x14:cfvo type="min"/>
              <x14:cfvo type="max"/>
            </x14:dataBar>
          </x14:cfRule>
          <x14:cfRule type="dataBar" id="{9618EDB6-4C5E-423E-AE4E-981DD76745CD}">
            <x14:dataBar minLength="0" maxLength="100" negativeBarColorSameAsPositive="1" axisPosition="none">
              <x14:cfvo type="min"/>
              <x14:cfvo type="max"/>
            </x14:dataBar>
          </x14:cfRule>
          <xm:sqref>N28:N29</xm:sqref>
        </x14:conditionalFormatting>
        <x14:conditionalFormatting xmlns:xm="http://schemas.microsoft.com/office/excel/2006/main">
          <x14:cfRule type="dataBar" id="{945AC31C-E16C-4E4F-9930-80C315C64D23}">
            <x14:dataBar minLength="0" maxLength="100" negativeBarColorSameAsPositive="1" axisPosition="none">
              <x14:cfvo type="min"/>
              <x14:cfvo type="max"/>
            </x14:dataBar>
          </x14:cfRule>
          <x14:cfRule type="dataBar" id="{200D4D41-10A9-4700-9E12-5135E1375D92}">
            <x14:dataBar minLength="0" maxLength="100" negativeBarColorSameAsPositive="1" axisPosition="none">
              <x14:cfvo type="min"/>
              <x14:cfvo type="max"/>
            </x14:dataBar>
          </x14:cfRule>
          <x14:cfRule type="dataBar" id="{7577AD31-7D37-4643-A829-3C7506C167CC}">
            <x14:dataBar minLength="0" maxLength="100" negativeBarColorSameAsPositive="1" axisPosition="none">
              <x14:cfvo type="min"/>
              <x14:cfvo type="max"/>
            </x14:dataBar>
          </x14:cfRule>
          <x14:cfRule type="dataBar" id="{9C027CC1-7F17-44A8-906A-8480B7139A38}">
            <x14:dataBar minLength="0" maxLength="100" negativeBarColorSameAsPositive="1" axisPosition="none">
              <x14:cfvo type="min"/>
              <x14:cfvo type="max"/>
            </x14:dataBar>
          </x14:cfRule>
          <xm:sqref>N37</xm:sqref>
        </x14:conditionalFormatting>
        <x14:conditionalFormatting xmlns:xm="http://schemas.microsoft.com/office/excel/2006/main">
          <x14:cfRule type="dataBar" id="{0165EA37-FCA7-46C0-85D8-25503902634F}">
            <x14:dataBar minLength="0" maxLength="100" negativeBarColorSameAsPositive="1" axisPosition="none">
              <x14:cfvo type="min"/>
              <x14:cfvo type="max"/>
            </x14:dataBar>
          </x14:cfRule>
          <x14:cfRule type="dataBar" id="{87CE2D4F-3E8D-4224-A87E-A2007653CE5D}">
            <x14:dataBar minLength="0" maxLength="100" negativeBarColorSameAsPositive="1" axisPosition="none">
              <x14:cfvo type="min"/>
              <x14:cfvo type="max"/>
            </x14:dataBar>
          </x14:cfRule>
          <x14:cfRule type="dataBar" id="{EA4D980A-8809-4A20-A4DB-5498FB9957E3}">
            <x14:dataBar minLength="0" maxLength="100" negativeBarColorSameAsPositive="1" axisPosition="none">
              <x14:cfvo type="min"/>
              <x14:cfvo type="max"/>
            </x14:dataBar>
          </x14:cfRule>
          <x14:cfRule type="dataBar" id="{3D56BB59-352E-4325-9C19-3F214289412F}">
            <x14:dataBar minLength="0" maxLength="100" negativeBarColorSameAsPositive="1" axisPosition="none">
              <x14:cfvo type="min"/>
              <x14:cfvo type="max"/>
            </x14:dataBar>
          </x14:cfRule>
          <xm:sqref>N57</xm:sqref>
        </x14:conditionalFormatting>
        <x14:conditionalFormatting xmlns:xm="http://schemas.microsoft.com/office/excel/2006/main">
          <x14:cfRule type="dataBar" id="{81BFB55C-3DE8-4423-990D-E5DD12BE0AE0}">
            <x14:dataBar minLength="0" maxLength="100" negativeBarColorSameAsPositive="1" axisPosition="none">
              <x14:cfvo type="min"/>
              <x14:cfvo type="max"/>
            </x14:dataBar>
          </x14:cfRule>
          <x14:cfRule type="dataBar" id="{4D46A10C-2743-4BDF-B736-EB97B5A8C848}">
            <x14:dataBar minLength="0" maxLength="100" negativeBarColorSameAsPositive="1" axisPosition="none">
              <x14:cfvo type="min"/>
              <x14:cfvo type="max"/>
            </x14:dataBar>
          </x14:cfRule>
          <x14:cfRule type="dataBar" id="{B8B92C32-95AD-4F40-985D-3E6100A5F86A}">
            <x14:dataBar minLength="0" maxLength="100" negativeBarColorSameAsPositive="1" axisPosition="none">
              <x14:cfvo type="min"/>
              <x14:cfvo type="max"/>
            </x14:dataBar>
          </x14:cfRule>
          <x14:cfRule type="dataBar" id="{825EAD32-3B31-4554-956A-7C0E2AA9205F}">
            <x14:dataBar minLength="0" maxLength="100" negativeBarColorSameAsPositive="1" axisPosition="none">
              <x14:cfvo type="min"/>
              <x14:cfvo type="max"/>
            </x14:dataBar>
          </x14:cfRule>
          <xm:sqref>N60:N61</xm:sqref>
        </x14:conditionalFormatting>
        <x14:conditionalFormatting xmlns:xm="http://schemas.microsoft.com/office/excel/2006/main">
          <x14:cfRule type="dataBar" id="{0C2E4F12-2659-419D-ABDF-6E27C68F62ED}">
            <x14:dataBar minLength="0" maxLength="100" negativeBarColorSameAsPositive="1" axisPosition="none">
              <x14:cfvo type="min"/>
              <x14:cfvo type="max"/>
            </x14:dataBar>
          </x14:cfRule>
          <x14:cfRule type="dataBar" id="{7F5B18C5-4A23-4E65-B9F6-2BC245C5CB54}">
            <x14:dataBar minLength="0" maxLength="100" negativeBarColorSameAsPositive="1" axisPosition="none">
              <x14:cfvo type="min"/>
              <x14:cfvo type="max"/>
            </x14:dataBar>
          </x14:cfRule>
          <x14:cfRule type="dataBar" id="{BBEABC15-192E-489E-AF62-77158B2C3F37}">
            <x14:dataBar minLength="0" maxLength="100" negativeBarColorSameAsPositive="1" axisPosition="none">
              <x14:cfvo type="min"/>
              <x14:cfvo type="max"/>
            </x14:dataBar>
          </x14:cfRule>
          <x14:cfRule type="dataBar" id="{31EA73C2-8F0B-4C8E-A021-887338805081}">
            <x14:dataBar minLength="0" maxLength="100" negativeBarColorSameAsPositive="1" axisPosition="none">
              <x14:cfvo type="min"/>
              <x14:cfvo type="max"/>
            </x14:dataBar>
          </x14:cfRule>
          <xm:sqref>N58</xm:sqref>
        </x14:conditionalFormatting>
        <x14:conditionalFormatting xmlns:xm="http://schemas.microsoft.com/office/excel/2006/main">
          <x14:cfRule type="dataBar" id="{6E91B774-0E82-4637-91D7-CFD133EA78DF}">
            <x14:dataBar minLength="0" maxLength="100" negativeBarColorSameAsPositive="1" axisPosition="none">
              <x14:cfvo type="min"/>
              <x14:cfvo type="max"/>
            </x14:dataBar>
          </x14:cfRule>
          <x14:cfRule type="dataBar" id="{05CD87EB-C133-4268-9E69-190A803DBD8B}">
            <x14:dataBar minLength="0" maxLength="100" negativeBarColorSameAsPositive="1" axisPosition="none">
              <x14:cfvo type="min"/>
              <x14:cfvo type="max"/>
            </x14:dataBar>
          </x14:cfRule>
          <xm:sqref>N69:N65545 N64:N66 N1:N9 N54 N13 N15 N36 N30:N33 N17:N23 N38:N52</xm:sqref>
        </x14:conditionalFormatting>
      </x14:conditionalFormatting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E28" sqref="E28"/>
    </sheetView>
  </sheetViews>
  <sheetFormatPr baseColWidth="10" defaultColWidth="9.140625" defaultRowHeight="12.75"/>
  <cols>
    <col min="1" max="1025" width="10.85546875" customWidth="1"/>
  </cols>
  <sheetData/>
  <phoneticPr fontId="16" type="noConversion"/>
  <printOptions horizontalCentered="1" verticalCentered="1"/>
  <pageMargins left="1.1811023622047245" right="1.1811023622047245" top="0.59055118110236227" bottom="0.98425196850393704" header="0.51181102362204722" footer="0.51181102362204722"/>
  <pageSetup scale="80" firstPageNumber="0" orientation="portrait" r:id="rId1"/>
  <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458"/>
  <sheetViews>
    <sheetView zoomScale="90" zoomScaleNormal="90" zoomScalePageLayoutView="90" workbookViewId="0">
      <selection activeCell="H10" sqref="H10"/>
    </sheetView>
  </sheetViews>
  <sheetFormatPr baseColWidth="10" defaultRowHeight="12"/>
  <cols>
    <col min="1" max="1" width="2.85546875" style="558" customWidth="1"/>
    <col min="2" max="2" width="10.140625" style="558" bestFit="1" customWidth="1"/>
    <col min="3" max="3" width="10.5703125" style="558" bestFit="1" customWidth="1"/>
    <col min="4" max="4" width="8.28515625" style="558" bestFit="1" customWidth="1"/>
    <col min="5" max="5" width="37.5703125" style="558" customWidth="1"/>
    <col min="6" max="6" width="10.140625" style="558" bestFit="1" customWidth="1"/>
    <col min="7" max="7" width="18.140625" style="558" bestFit="1" customWidth="1"/>
    <col min="8" max="8" width="27.140625" style="558" customWidth="1"/>
    <col min="9" max="9" width="17.140625" style="558" bestFit="1" customWidth="1"/>
    <col min="10" max="10" width="23.85546875" style="1006" bestFit="1" customWidth="1"/>
    <col min="11" max="11" width="15.7109375" style="558" customWidth="1"/>
    <col min="12" max="12" width="11.42578125" style="558"/>
    <col min="13" max="13" width="14.85546875" style="558" bestFit="1" customWidth="1"/>
    <col min="14" max="256" width="11.42578125" style="558"/>
    <col min="257" max="257" width="2.85546875" style="558" customWidth="1"/>
    <col min="258" max="258" width="10.140625" style="558" bestFit="1" customWidth="1"/>
    <col min="259" max="259" width="10.5703125" style="558" bestFit="1" customWidth="1"/>
    <col min="260" max="260" width="8.28515625" style="558" bestFit="1" customWidth="1"/>
    <col min="261" max="261" width="37.5703125" style="558" customWidth="1"/>
    <col min="262" max="262" width="10.140625" style="558" bestFit="1" customWidth="1"/>
    <col min="263" max="263" width="18.140625" style="558" bestFit="1" customWidth="1"/>
    <col min="264" max="264" width="27.140625" style="558" customWidth="1"/>
    <col min="265" max="265" width="17.140625" style="558" bestFit="1" customWidth="1"/>
    <col min="266" max="266" width="23.85546875" style="558" bestFit="1" customWidth="1"/>
    <col min="267" max="267" width="15.7109375" style="558" customWidth="1"/>
    <col min="268" max="268" width="11.42578125" style="558"/>
    <col min="269" max="269" width="14.85546875" style="558" bestFit="1" customWidth="1"/>
    <col min="270" max="512" width="11.42578125" style="558"/>
    <col min="513" max="513" width="2.85546875" style="558" customWidth="1"/>
    <col min="514" max="514" width="10.140625" style="558" bestFit="1" customWidth="1"/>
    <col min="515" max="515" width="10.5703125" style="558" bestFit="1" customWidth="1"/>
    <col min="516" max="516" width="8.28515625" style="558" bestFit="1" customWidth="1"/>
    <col min="517" max="517" width="37.5703125" style="558" customWidth="1"/>
    <col min="518" max="518" width="10.140625" style="558" bestFit="1" customWidth="1"/>
    <col min="519" max="519" width="18.140625" style="558" bestFit="1" customWidth="1"/>
    <col min="520" max="520" width="27.140625" style="558" customWidth="1"/>
    <col min="521" max="521" width="17.140625" style="558" bestFit="1" customWidth="1"/>
    <col min="522" max="522" width="23.85546875" style="558" bestFit="1" customWidth="1"/>
    <col min="523" max="523" width="15.7109375" style="558" customWidth="1"/>
    <col min="524" max="524" width="11.42578125" style="558"/>
    <col min="525" max="525" width="14.85546875" style="558" bestFit="1" customWidth="1"/>
    <col min="526" max="768" width="11.42578125" style="558"/>
    <col min="769" max="769" width="2.85546875" style="558" customWidth="1"/>
    <col min="770" max="770" width="10.140625" style="558" bestFit="1" customWidth="1"/>
    <col min="771" max="771" width="10.5703125" style="558" bestFit="1" customWidth="1"/>
    <col min="772" max="772" width="8.28515625" style="558" bestFit="1" customWidth="1"/>
    <col min="773" max="773" width="37.5703125" style="558" customWidth="1"/>
    <col min="774" max="774" width="10.140625" style="558" bestFit="1" customWidth="1"/>
    <col min="775" max="775" width="18.140625" style="558" bestFit="1" customWidth="1"/>
    <col min="776" max="776" width="27.140625" style="558" customWidth="1"/>
    <col min="777" max="777" width="17.140625" style="558" bestFit="1" customWidth="1"/>
    <col min="778" max="778" width="23.85546875" style="558" bestFit="1" customWidth="1"/>
    <col min="779" max="779" width="15.7109375" style="558" customWidth="1"/>
    <col min="780" max="780" width="11.42578125" style="558"/>
    <col min="781" max="781" width="14.85546875" style="558" bestFit="1" customWidth="1"/>
    <col min="782" max="1024" width="11.42578125" style="558"/>
    <col min="1025" max="1025" width="2.85546875" style="558" customWidth="1"/>
    <col min="1026" max="1026" width="10.140625" style="558" bestFit="1" customWidth="1"/>
    <col min="1027" max="1027" width="10.5703125" style="558" bestFit="1" customWidth="1"/>
    <col min="1028" max="1028" width="8.28515625" style="558" bestFit="1" customWidth="1"/>
    <col min="1029" max="1029" width="37.5703125" style="558" customWidth="1"/>
    <col min="1030" max="1030" width="10.140625" style="558" bestFit="1" customWidth="1"/>
    <col min="1031" max="1031" width="18.140625" style="558" bestFit="1" customWidth="1"/>
    <col min="1032" max="1032" width="27.140625" style="558" customWidth="1"/>
    <col min="1033" max="1033" width="17.140625" style="558" bestFit="1" customWidth="1"/>
    <col min="1034" max="1034" width="23.85546875" style="558" bestFit="1" customWidth="1"/>
    <col min="1035" max="1035" width="15.7109375" style="558" customWidth="1"/>
    <col min="1036" max="1036" width="11.42578125" style="558"/>
    <col min="1037" max="1037" width="14.85546875" style="558" bestFit="1" customWidth="1"/>
    <col min="1038" max="1280" width="11.42578125" style="558"/>
    <col min="1281" max="1281" width="2.85546875" style="558" customWidth="1"/>
    <col min="1282" max="1282" width="10.140625" style="558" bestFit="1" customWidth="1"/>
    <col min="1283" max="1283" width="10.5703125" style="558" bestFit="1" customWidth="1"/>
    <col min="1284" max="1284" width="8.28515625" style="558" bestFit="1" customWidth="1"/>
    <col min="1285" max="1285" width="37.5703125" style="558" customWidth="1"/>
    <col min="1286" max="1286" width="10.140625" style="558" bestFit="1" customWidth="1"/>
    <col min="1287" max="1287" width="18.140625" style="558" bestFit="1" customWidth="1"/>
    <col min="1288" max="1288" width="27.140625" style="558" customWidth="1"/>
    <col min="1289" max="1289" width="17.140625" style="558" bestFit="1" customWidth="1"/>
    <col min="1290" max="1290" width="23.85546875" style="558" bestFit="1" customWidth="1"/>
    <col min="1291" max="1291" width="15.7109375" style="558" customWidth="1"/>
    <col min="1292" max="1292" width="11.42578125" style="558"/>
    <col min="1293" max="1293" width="14.85546875" style="558" bestFit="1" customWidth="1"/>
    <col min="1294" max="1536" width="11.42578125" style="558"/>
    <col min="1537" max="1537" width="2.85546875" style="558" customWidth="1"/>
    <col min="1538" max="1538" width="10.140625" style="558" bestFit="1" customWidth="1"/>
    <col min="1539" max="1539" width="10.5703125" style="558" bestFit="1" customWidth="1"/>
    <col min="1540" max="1540" width="8.28515625" style="558" bestFit="1" customWidth="1"/>
    <col min="1541" max="1541" width="37.5703125" style="558" customWidth="1"/>
    <col min="1542" max="1542" width="10.140625" style="558" bestFit="1" customWidth="1"/>
    <col min="1543" max="1543" width="18.140625" style="558" bestFit="1" customWidth="1"/>
    <col min="1544" max="1544" width="27.140625" style="558" customWidth="1"/>
    <col min="1545" max="1545" width="17.140625" style="558" bestFit="1" customWidth="1"/>
    <col min="1546" max="1546" width="23.85546875" style="558" bestFit="1" customWidth="1"/>
    <col min="1547" max="1547" width="15.7109375" style="558" customWidth="1"/>
    <col min="1548" max="1548" width="11.42578125" style="558"/>
    <col min="1549" max="1549" width="14.85546875" style="558" bestFit="1" customWidth="1"/>
    <col min="1550" max="1792" width="11.42578125" style="558"/>
    <col min="1793" max="1793" width="2.85546875" style="558" customWidth="1"/>
    <col min="1794" max="1794" width="10.140625" style="558" bestFit="1" customWidth="1"/>
    <col min="1795" max="1795" width="10.5703125" style="558" bestFit="1" customWidth="1"/>
    <col min="1796" max="1796" width="8.28515625" style="558" bestFit="1" customWidth="1"/>
    <col min="1797" max="1797" width="37.5703125" style="558" customWidth="1"/>
    <col min="1798" max="1798" width="10.140625" style="558" bestFit="1" customWidth="1"/>
    <col min="1799" max="1799" width="18.140625" style="558" bestFit="1" customWidth="1"/>
    <col min="1800" max="1800" width="27.140625" style="558" customWidth="1"/>
    <col min="1801" max="1801" width="17.140625" style="558" bestFit="1" customWidth="1"/>
    <col min="1802" max="1802" width="23.85546875" style="558" bestFit="1" customWidth="1"/>
    <col min="1803" max="1803" width="15.7109375" style="558" customWidth="1"/>
    <col min="1804" max="1804" width="11.42578125" style="558"/>
    <col min="1805" max="1805" width="14.85546875" style="558" bestFit="1" customWidth="1"/>
    <col min="1806" max="2048" width="11.42578125" style="558"/>
    <col min="2049" max="2049" width="2.85546875" style="558" customWidth="1"/>
    <col min="2050" max="2050" width="10.140625" style="558" bestFit="1" customWidth="1"/>
    <col min="2051" max="2051" width="10.5703125" style="558" bestFit="1" customWidth="1"/>
    <col min="2052" max="2052" width="8.28515625" style="558" bestFit="1" customWidth="1"/>
    <col min="2053" max="2053" width="37.5703125" style="558" customWidth="1"/>
    <col min="2054" max="2054" width="10.140625" style="558" bestFit="1" customWidth="1"/>
    <col min="2055" max="2055" width="18.140625" style="558" bestFit="1" customWidth="1"/>
    <col min="2056" max="2056" width="27.140625" style="558" customWidth="1"/>
    <col min="2057" max="2057" width="17.140625" style="558" bestFit="1" customWidth="1"/>
    <col min="2058" max="2058" width="23.85546875" style="558" bestFit="1" customWidth="1"/>
    <col min="2059" max="2059" width="15.7109375" style="558" customWidth="1"/>
    <col min="2060" max="2060" width="11.42578125" style="558"/>
    <col min="2061" max="2061" width="14.85546875" style="558" bestFit="1" customWidth="1"/>
    <col min="2062" max="2304" width="11.42578125" style="558"/>
    <col min="2305" max="2305" width="2.85546875" style="558" customWidth="1"/>
    <col min="2306" max="2306" width="10.140625" style="558" bestFit="1" customWidth="1"/>
    <col min="2307" max="2307" width="10.5703125" style="558" bestFit="1" customWidth="1"/>
    <col min="2308" max="2308" width="8.28515625" style="558" bestFit="1" customWidth="1"/>
    <col min="2309" max="2309" width="37.5703125" style="558" customWidth="1"/>
    <col min="2310" max="2310" width="10.140625" style="558" bestFit="1" customWidth="1"/>
    <col min="2311" max="2311" width="18.140625" style="558" bestFit="1" customWidth="1"/>
    <col min="2312" max="2312" width="27.140625" style="558" customWidth="1"/>
    <col min="2313" max="2313" width="17.140625" style="558" bestFit="1" customWidth="1"/>
    <col min="2314" max="2314" width="23.85546875" style="558" bestFit="1" customWidth="1"/>
    <col min="2315" max="2315" width="15.7109375" style="558" customWidth="1"/>
    <col min="2316" max="2316" width="11.42578125" style="558"/>
    <col min="2317" max="2317" width="14.85546875" style="558" bestFit="1" customWidth="1"/>
    <col min="2318" max="2560" width="11.42578125" style="558"/>
    <col min="2561" max="2561" width="2.85546875" style="558" customWidth="1"/>
    <col min="2562" max="2562" width="10.140625" style="558" bestFit="1" customWidth="1"/>
    <col min="2563" max="2563" width="10.5703125" style="558" bestFit="1" customWidth="1"/>
    <col min="2564" max="2564" width="8.28515625" style="558" bestFit="1" customWidth="1"/>
    <col min="2565" max="2565" width="37.5703125" style="558" customWidth="1"/>
    <col min="2566" max="2566" width="10.140625" style="558" bestFit="1" customWidth="1"/>
    <col min="2567" max="2567" width="18.140625" style="558" bestFit="1" customWidth="1"/>
    <col min="2568" max="2568" width="27.140625" style="558" customWidth="1"/>
    <col min="2569" max="2569" width="17.140625" style="558" bestFit="1" customWidth="1"/>
    <col min="2570" max="2570" width="23.85546875" style="558" bestFit="1" customWidth="1"/>
    <col min="2571" max="2571" width="15.7109375" style="558" customWidth="1"/>
    <col min="2572" max="2572" width="11.42578125" style="558"/>
    <col min="2573" max="2573" width="14.85546875" style="558" bestFit="1" customWidth="1"/>
    <col min="2574" max="2816" width="11.42578125" style="558"/>
    <col min="2817" max="2817" width="2.85546875" style="558" customWidth="1"/>
    <col min="2818" max="2818" width="10.140625" style="558" bestFit="1" customWidth="1"/>
    <col min="2819" max="2819" width="10.5703125" style="558" bestFit="1" customWidth="1"/>
    <col min="2820" max="2820" width="8.28515625" style="558" bestFit="1" customWidth="1"/>
    <col min="2821" max="2821" width="37.5703125" style="558" customWidth="1"/>
    <col min="2822" max="2822" width="10.140625" style="558" bestFit="1" customWidth="1"/>
    <col min="2823" max="2823" width="18.140625" style="558" bestFit="1" customWidth="1"/>
    <col min="2824" max="2824" width="27.140625" style="558" customWidth="1"/>
    <col min="2825" max="2825" width="17.140625" style="558" bestFit="1" customWidth="1"/>
    <col min="2826" max="2826" width="23.85546875" style="558" bestFit="1" customWidth="1"/>
    <col min="2827" max="2827" width="15.7109375" style="558" customWidth="1"/>
    <col min="2828" max="2828" width="11.42578125" style="558"/>
    <col min="2829" max="2829" width="14.85546875" style="558" bestFit="1" customWidth="1"/>
    <col min="2830" max="3072" width="11.42578125" style="558"/>
    <col min="3073" max="3073" width="2.85546875" style="558" customWidth="1"/>
    <col min="3074" max="3074" width="10.140625" style="558" bestFit="1" customWidth="1"/>
    <col min="3075" max="3075" width="10.5703125" style="558" bestFit="1" customWidth="1"/>
    <col min="3076" max="3076" width="8.28515625" style="558" bestFit="1" customWidth="1"/>
    <col min="3077" max="3077" width="37.5703125" style="558" customWidth="1"/>
    <col min="3078" max="3078" width="10.140625" style="558" bestFit="1" customWidth="1"/>
    <col min="3079" max="3079" width="18.140625" style="558" bestFit="1" customWidth="1"/>
    <col min="3080" max="3080" width="27.140625" style="558" customWidth="1"/>
    <col min="3081" max="3081" width="17.140625" style="558" bestFit="1" customWidth="1"/>
    <col min="3082" max="3082" width="23.85546875" style="558" bestFit="1" customWidth="1"/>
    <col min="3083" max="3083" width="15.7109375" style="558" customWidth="1"/>
    <col min="3084" max="3084" width="11.42578125" style="558"/>
    <col min="3085" max="3085" width="14.85546875" style="558" bestFit="1" customWidth="1"/>
    <col min="3086" max="3328" width="11.42578125" style="558"/>
    <col min="3329" max="3329" width="2.85546875" style="558" customWidth="1"/>
    <col min="3330" max="3330" width="10.140625" style="558" bestFit="1" customWidth="1"/>
    <col min="3331" max="3331" width="10.5703125" style="558" bestFit="1" customWidth="1"/>
    <col min="3332" max="3332" width="8.28515625" style="558" bestFit="1" customWidth="1"/>
    <col min="3333" max="3333" width="37.5703125" style="558" customWidth="1"/>
    <col min="3334" max="3334" width="10.140625" style="558" bestFit="1" customWidth="1"/>
    <col min="3335" max="3335" width="18.140625" style="558" bestFit="1" customWidth="1"/>
    <col min="3336" max="3336" width="27.140625" style="558" customWidth="1"/>
    <col min="3337" max="3337" width="17.140625" style="558" bestFit="1" customWidth="1"/>
    <col min="3338" max="3338" width="23.85546875" style="558" bestFit="1" customWidth="1"/>
    <col min="3339" max="3339" width="15.7109375" style="558" customWidth="1"/>
    <col min="3340" max="3340" width="11.42578125" style="558"/>
    <col min="3341" max="3341" width="14.85546875" style="558" bestFit="1" customWidth="1"/>
    <col min="3342" max="3584" width="11.42578125" style="558"/>
    <col min="3585" max="3585" width="2.85546875" style="558" customWidth="1"/>
    <col min="3586" max="3586" width="10.140625" style="558" bestFit="1" customWidth="1"/>
    <col min="3587" max="3587" width="10.5703125" style="558" bestFit="1" customWidth="1"/>
    <col min="3588" max="3588" width="8.28515625" style="558" bestFit="1" customWidth="1"/>
    <col min="3589" max="3589" width="37.5703125" style="558" customWidth="1"/>
    <col min="3590" max="3590" width="10.140625" style="558" bestFit="1" customWidth="1"/>
    <col min="3591" max="3591" width="18.140625" style="558" bestFit="1" customWidth="1"/>
    <col min="3592" max="3592" width="27.140625" style="558" customWidth="1"/>
    <col min="3593" max="3593" width="17.140625" style="558" bestFit="1" customWidth="1"/>
    <col min="3594" max="3594" width="23.85546875" style="558" bestFit="1" customWidth="1"/>
    <col min="3595" max="3595" width="15.7109375" style="558" customWidth="1"/>
    <col min="3596" max="3596" width="11.42578125" style="558"/>
    <col min="3597" max="3597" width="14.85546875" style="558" bestFit="1" customWidth="1"/>
    <col min="3598" max="3840" width="11.42578125" style="558"/>
    <col min="3841" max="3841" width="2.85546875" style="558" customWidth="1"/>
    <col min="3842" max="3842" width="10.140625" style="558" bestFit="1" customWidth="1"/>
    <col min="3843" max="3843" width="10.5703125" style="558" bestFit="1" customWidth="1"/>
    <col min="3844" max="3844" width="8.28515625" style="558" bestFit="1" customWidth="1"/>
    <col min="3845" max="3845" width="37.5703125" style="558" customWidth="1"/>
    <col min="3846" max="3846" width="10.140625" style="558" bestFit="1" customWidth="1"/>
    <col min="3847" max="3847" width="18.140625" style="558" bestFit="1" customWidth="1"/>
    <col min="3848" max="3848" width="27.140625" style="558" customWidth="1"/>
    <col min="3849" max="3849" width="17.140625" style="558" bestFit="1" customWidth="1"/>
    <col min="3850" max="3850" width="23.85546875" style="558" bestFit="1" customWidth="1"/>
    <col min="3851" max="3851" width="15.7109375" style="558" customWidth="1"/>
    <col min="3852" max="3852" width="11.42578125" style="558"/>
    <col min="3853" max="3853" width="14.85546875" style="558" bestFit="1" customWidth="1"/>
    <col min="3854" max="4096" width="11.42578125" style="558"/>
    <col min="4097" max="4097" width="2.85546875" style="558" customWidth="1"/>
    <col min="4098" max="4098" width="10.140625" style="558" bestFit="1" customWidth="1"/>
    <col min="4099" max="4099" width="10.5703125" style="558" bestFit="1" customWidth="1"/>
    <col min="4100" max="4100" width="8.28515625" style="558" bestFit="1" customWidth="1"/>
    <col min="4101" max="4101" width="37.5703125" style="558" customWidth="1"/>
    <col min="4102" max="4102" width="10.140625" style="558" bestFit="1" customWidth="1"/>
    <col min="4103" max="4103" width="18.140625" style="558" bestFit="1" customWidth="1"/>
    <col min="4104" max="4104" width="27.140625" style="558" customWidth="1"/>
    <col min="4105" max="4105" width="17.140625" style="558" bestFit="1" customWidth="1"/>
    <col min="4106" max="4106" width="23.85546875" style="558" bestFit="1" customWidth="1"/>
    <col min="4107" max="4107" width="15.7109375" style="558" customWidth="1"/>
    <col min="4108" max="4108" width="11.42578125" style="558"/>
    <col min="4109" max="4109" width="14.85546875" style="558" bestFit="1" customWidth="1"/>
    <col min="4110" max="4352" width="11.42578125" style="558"/>
    <col min="4353" max="4353" width="2.85546875" style="558" customWidth="1"/>
    <col min="4354" max="4354" width="10.140625" style="558" bestFit="1" customWidth="1"/>
    <col min="4355" max="4355" width="10.5703125" style="558" bestFit="1" customWidth="1"/>
    <col min="4356" max="4356" width="8.28515625" style="558" bestFit="1" customWidth="1"/>
    <col min="4357" max="4357" width="37.5703125" style="558" customWidth="1"/>
    <col min="4358" max="4358" width="10.140625" style="558" bestFit="1" customWidth="1"/>
    <col min="4359" max="4359" width="18.140625" style="558" bestFit="1" customWidth="1"/>
    <col min="4360" max="4360" width="27.140625" style="558" customWidth="1"/>
    <col min="4361" max="4361" width="17.140625" style="558" bestFit="1" customWidth="1"/>
    <col min="4362" max="4362" width="23.85546875" style="558" bestFit="1" customWidth="1"/>
    <col min="4363" max="4363" width="15.7109375" style="558" customWidth="1"/>
    <col min="4364" max="4364" width="11.42578125" style="558"/>
    <col min="4365" max="4365" width="14.85546875" style="558" bestFit="1" customWidth="1"/>
    <col min="4366" max="4608" width="11.42578125" style="558"/>
    <col min="4609" max="4609" width="2.85546875" style="558" customWidth="1"/>
    <col min="4610" max="4610" width="10.140625" style="558" bestFit="1" customWidth="1"/>
    <col min="4611" max="4611" width="10.5703125" style="558" bestFit="1" customWidth="1"/>
    <col min="4612" max="4612" width="8.28515625" style="558" bestFit="1" customWidth="1"/>
    <col min="4613" max="4613" width="37.5703125" style="558" customWidth="1"/>
    <col min="4614" max="4614" width="10.140625" style="558" bestFit="1" customWidth="1"/>
    <col min="4615" max="4615" width="18.140625" style="558" bestFit="1" customWidth="1"/>
    <col min="4616" max="4616" width="27.140625" style="558" customWidth="1"/>
    <col min="4617" max="4617" width="17.140625" style="558" bestFit="1" customWidth="1"/>
    <col min="4618" max="4618" width="23.85546875" style="558" bestFit="1" customWidth="1"/>
    <col min="4619" max="4619" width="15.7109375" style="558" customWidth="1"/>
    <col min="4620" max="4620" width="11.42578125" style="558"/>
    <col min="4621" max="4621" width="14.85546875" style="558" bestFit="1" customWidth="1"/>
    <col min="4622" max="4864" width="11.42578125" style="558"/>
    <col min="4865" max="4865" width="2.85546875" style="558" customWidth="1"/>
    <col min="4866" max="4866" width="10.140625" style="558" bestFit="1" customWidth="1"/>
    <col min="4867" max="4867" width="10.5703125" style="558" bestFit="1" customWidth="1"/>
    <col min="4868" max="4868" width="8.28515625" style="558" bestFit="1" customWidth="1"/>
    <col min="4869" max="4869" width="37.5703125" style="558" customWidth="1"/>
    <col min="4870" max="4870" width="10.140625" style="558" bestFit="1" customWidth="1"/>
    <col min="4871" max="4871" width="18.140625" style="558" bestFit="1" customWidth="1"/>
    <col min="4872" max="4872" width="27.140625" style="558" customWidth="1"/>
    <col min="4873" max="4873" width="17.140625" style="558" bestFit="1" customWidth="1"/>
    <col min="4874" max="4874" width="23.85546875" style="558" bestFit="1" customWidth="1"/>
    <col min="4875" max="4875" width="15.7109375" style="558" customWidth="1"/>
    <col min="4876" max="4876" width="11.42578125" style="558"/>
    <col min="4877" max="4877" width="14.85546875" style="558" bestFit="1" customWidth="1"/>
    <col min="4878" max="5120" width="11.42578125" style="558"/>
    <col min="5121" max="5121" width="2.85546875" style="558" customWidth="1"/>
    <col min="5122" max="5122" width="10.140625" style="558" bestFit="1" customWidth="1"/>
    <col min="5123" max="5123" width="10.5703125" style="558" bestFit="1" customWidth="1"/>
    <col min="5124" max="5124" width="8.28515625" style="558" bestFit="1" customWidth="1"/>
    <col min="5125" max="5125" width="37.5703125" style="558" customWidth="1"/>
    <col min="5126" max="5126" width="10.140625" style="558" bestFit="1" customWidth="1"/>
    <col min="5127" max="5127" width="18.140625" style="558" bestFit="1" customWidth="1"/>
    <col min="5128" max="5128" width="27.140625" style="558" customWidth="1"/>
    <col min="5129" max="5129" width="17.140625" style="558" bestFit="1" customWidth="1"/>
    <col min="5130" max="5130" width="23.85546875" style="558" bestFit="1" customWidth="1"/>
    <col min="5131" max="5131" width="15.7109375" style="558" customWidth="1"/>
    <col min="5132" max="5132" width="11.42578125" style="558"/>
    <col min="5133" max="5133" width="14.85546875" style="558" bestFit="1" customWidth="1"/>
    <col min="5134" max="5376" width="11.42578125" style="558"/>
    <col min="5377" max="5377" width="2.85546875" style="558" customWidth="1"/>
    <col min="5378" max="5378" width="10.140625" style="558" bestFit="1" customWidth="1"/>
    <col min="5379" max="5379" width="10.5703125" style="558" bestFit="1" customWidth="1"/>
    <col min="5380" max="5380" width="8.28515625" style="558" bestFit="1" customWidth="1"/>
    <col min="5381" max="5381" width="37.5703125" style="558" customWidth="1"/>
    <col min="5382" max="5382" width="10.140625" style="558" bestFit="1" customWidth="1"/>
    <col min="5383" max="5383" width="18.140625" style="558" bestFit="1" customWidth="1"/>
    <col min="5384" max="5384" width="27.140625" style="558" customWidth="1"/>
    <col min="5385" max="5385" width="17.140625" style="558" bestFit="1" customWidth="1"/>
    <col min="5386" max="5386" width="23.85546875" style="558" bestFit="1" customWidth="1"/>
    <col min="5387" max="5387" width="15.7109375" style="558" customWidth="1"/>
    <col min="5388" max="5388" width="11.42578125" style="558"/>
    <col min="5389" max="5389" width="14.85546875" style="558" bestFit="1" customWidth="1"/>
    <col min="5390" max="5632" width="11.42578125" style="558"/>
    <col min="5633" max="5633" width="2.85546875" style="558" customWidth="1"/>
    <col min="5634" max="5634" width="10.140625" style="558" bestFit="1" customWidth="1"/>
    <col min="5635" max="5635" width="10.5703125" style="558" bestFit="1" customWidth="1"/>
    <col min="5636" max="5636" width="8.28515625" style="558" bestFit="1" customWidth="1"/>
    <col min="5637" max="5637" width="37.5703125" style="558" customWidth="1"/>
    <col min="5638" max="5638" width="10.140625" style="558" bestFit="1" customWidth="1"/>
    <col min="5639" max="5639" width="18.140625" style="558" bestFit="1" customWidth="1"/>
    <col min="5640" max="5640" width="27.140625" style="558" customWidth="1"/>
    <col min="5641" max="5641" width="17.140625" style="558" bestFit="1" customWidth="1"/>
    <col min="5642" max="5642" width="23.85546875" style="558" bestFit="1" customWidth="1"/>
    <col min="5643" max="5643" width="15.7109375" style="558" customWidth="1"/>
    <col min="5644" max="5644" width="11.42578125" style="558"/>
    <col min="5645" max="5645" width="14.85546875" style="558" bestFit="1" customWidth="1"/>
    <col min="5646" max="5888" width="11.42578125" style="558"/>
    <col min="5889" max="5889" width="2.85546875" style="558" customWidth="1"/>
    <col min="5890" max="5890" width="10.140625" style="558" bestFit="1" customWidth="1"/>
    <col min="5891" max="5891" width="10.5703125" style="558" bestFit="1" customWidth="1"/>
    <col min="5892" max="5892" width="8.28515625" style="558" bestFit="1" customWidth="1"/>
    <col min="5893" max="5893" width="37.5703125" style="558" customWidth="1"/>
    <col min="5894" max="5894" width="10.140625" style="558" bestFit="1" customWidth="1"/>
    <col min="5895" max="5895" width="18.140625" style="558" bestFit="1" customWidth="1"/>
    <col min="5896" max="5896" width="27.140625" style="558" customWidth="1"/>
    <col min="5897" max="5897" width="17.140625" style="558" bestFit="1" customWidth="1"/>
    <col min="5898" max="5898" width="23.85546875" style="558" bestFit="1" customWidth="1"/>
    <col min="5899" max="5899" width="15.7109375" style="558" customWidth="1"/>
    <col min="5900" max="5900" width="11.42578125" style="558"/>
    <col min="5901" max="5901" width="14.85546875" style="558" bestFit="1" customWidth="1"/>
    <col min="5902" max="6144" width="11.42578125" style="558"/>
    <col min="6145" max="6145" width="2.85546875" style="558" customWidth="1"/>
    <col min="6146" max="6146" width="10.140625" style="558" bestFit="1" customWidth="1"/>
    <col min="6147" max="6147" width="10.5703125" style="558" bestFit="1" customWidth="1"/>
    <col min="6148" max="6148" width="8.28515625" style="558" bestFit="1" customWidth="1"/>
    <col min="6149" max="6149" width="37.5703125" style="558" customWidth="1"/>
    <col min="6150" max="6150" width="10.140625" style="558" bestFit="1" customWidth="1"/>
    <col min="6151" max="6151" width="18.140625" style="558" bestFit="1" customWidth="1"/>
    <col min="6152" max="6152" width="27.140625" style="558" customWidth="1"/>
    <col min="6153" max="6153" width="17.140625" style="558" bestFit="1" customWidth="1"/>
    <col min="6154" max="6154" width="23.85546875" style="558" bestFit="1" customWidth="1"/>
    <col min="6155" max="6155" width="15.7109375" style="558" customWidth="1"/>
    <col min="6156" max="6156" width="11.42578125" style="558"/>
    <col min="6157" max="6157" width="14.85546875" style="558" bestFit="1" customWidth="1"/>
    <col min="6158" max="6400" width="11.42578125" style="558"/>
    <col min="6401" max="6401" width="2.85546875" style="558" customWidth="1"/>
    <col min="6402" max="6402" width="10.140625" style="558" bestFit="1" customWidth="1"/>
    <col min="6403" max="6403" width="10.5703125" style="558" bestFit="1" customWidth="1"/>
    <col min="6404" max="6404" width="8.28515625" style="558" bestFit="1" customWidth="1"/>
    <col min="6405" max="6405" width="37.5703125" style="558" customWidth="1"/>
    <col min="6406" max="6406" width="10.140625" style="558" bestFit="1" customWidth="1"/>
    <col min="6407" max="6407" width="18.140625" style="558" bestFit="1" customWidth="1"/>
    <col min="6408" max="6408" width="27.140625" style="558" customWidth="1"/>
    <col min="6409" max="6409" width="17.140625" style="558" bestFit="1" customWidth="1"/>
    <col min="6410" max="6410" width="23.85546875" style="558" bestFit="1" customWidth="1"/>
    <col min="6411" max="6411" width="15.7109375" style="558" customWidth="1"/>
    <col min="6412" max="6412" width="11.42578125" style="558"/>
    <col min="6413" max="6413" width="14.85546875" style="558" bestFit="1" customWidth="1"/>
    <col min="6414" max="6656" width="11.42578125" style="558"/>
    <col min="6657" max="6657" width="2.85546875" style="558" customWidth="1"/>
    <col min="6658" max="6658" width="10.140625" style="558" bestFit="1" customWidth="1"/>
    <col min="6659" max="6659" width="10.5703125" style="558" bestFit="1" customWidth="1"/>
    <col min="6660" max="6660" width="8.28515625" style="558" bestFit="1" customWidth="1"/>
    <col min="6661" max="6661" width="37.5703125" style="558" customWidth="1"/>
    <col min="6662" max="6662" width="10.140625" style="558" bestFit="1" customWidth="1"/>
    <col min="6663" max="6663" width="18.140625" style="558" bestFit="1" customWidth="1"/>
    <col min="6664" max="6664" width="27.140625" style="558" customWidth="1"/>
    <col min="6665" max="6665" width="17.140625" style="558" bestFit="1" customWidth="1"/>
    <col min="6666" max="6666" width="23.85546875" style="558" bestFit="1" customWidth="1"/>
    <col min="6667" max="6667" width="15.7109375" style="558" customWidth="1"/>
    <col min="6668" max="6668" width="11.42578125" style="558"/>
    <col min="6669" max="6669" width="14.85546875" style="558" bestFit="1" customWidth="1"/>
    <col min="6670" max="6912" width="11.42578125" style="558"/>
    <col min="6913" max="6913" width="2.85546875" style="558" customWidth="1"/>
    <col min="6914" max="6914" width="10.140625" style="558" bestFit="1" customWidth="1"/>
    <col min="6915" max="6915" width="10.5703125" style="558" bestFit="1" customWidth="1"/>
    <col min="6916" max="6916" width="8.28515625" style="558" bestFit="1" customWidth="1"/>
    <col min="6917" max="6917" width="37.5703125" style="558" customWidth="1"/>
    <col min="6918" max="6918" width="10.140625" style="558" bestFit="1" customWidth="1"/>
    <col min="6919" max="6919" width="18.140625" style="558" bestFit="1" customWidth="1"/>
    <col min="6920" max="6920" width="27.140625" style="558" customWidth="1"/>
    <col min="6921" max="6921" width="17.140625" style="558" bestFit="1" customWidth="1"/>
    <col min="6922" max="6922" width="23.85546875" style="558" bestFit="1" customWidth="1"/>
    <col min="6923" max="6923" width="15.7109375" style="558" customWidth="1"/>
    <col min="6924" max="6924" width="11.42578125" style="558"/>
    <col min="6925" max="6925" width="14.85546875" style="558" bestFit="1" customWidth="1"/>
    <col min="6926" max="7168" width="11.42578125" style="558"/>
    <col min="7169" max="7169" width="2.85546875" style="558" customWidth="1"/>
    <col min="7170" max="7170" width="10.140625" style="558" bestFit="1" customWidth="1"/>
    <col min="7171" max="7171" width="10.5703125" style="558" bestFit="1" customWidth="1"/>
    <col min="7172" max="7172" width="8.28515625" style="558" bestFit="1" customWidth="1"/>
    <col min="7173" max="7173" width="37.5703125" style="558" customWidth="1"/>
    <col min="7174" max="7174" width="10.140625" style="558" bestFit="1" customWidth="1"/>
    <col min="7175" max="7175" width="18.140625" style="558" bestFit="1" customWidth="1"/>
    <col min="7176" max="7176" width="27.140625" style="558" customWidth="1"/>
    <col min="7177" max="7177" width="17.140625" style="558" bestFit="1" customWidth="1"/>
    <col min="7178" max="7178" width="23.85546875" style="558" bestFit="1" customWidth="1"/>
    <col min="7179" max="7179" width="15.7109375" style="558" customWidth="1"/>
    <col min="7180" max="7180" width="11.42578125" style="558"/>
    <col min="7181" max="7181" width="14.85546875" style="558" bestFit="1" customWidth="1"/>
    <col min="7182" max="7424" width="11.42578125" style="558"/>
    <col min="7425" max="7425" width="2.85546875" style="558" customWidth="1"/>
    <col min="7426" max="7426" width="10.140625" style="558" bestFit="1" customWidth="1"/>
    <col min="7427" max="7427" width="10.5703125" style="558" bestFit="1" customWidth="1"/>
    <col min="7428" max="7428" width="8.28515625" style="558" bestFit="1" customWidth="1"/>
    <col min="7429" max="7429" width="37.5703125" style="558" customWidth="1"/>
    <col min="7430" max="7430" width="10.140625" style="558" bestFit="1" customWidth="1"/>
    <col min="7431" max="7431" width="18.140625" style="558" bestFit="1" customWidth="1"/>
    <col min="7432" max="7432" width="27.140625" style="558" customWidth="1"/>
    <col min="7433" max="7433" width="17.140625" style="558" bestFit="1" customWidth="1"/>
    <col min="7434" max="7434" width="23.85546875" style="558" bestFit="1" customWidth="1"/>
    <col min="7435" max="7435" width="15.7109375" style="558" customWidth="1"/>
    <col min="7436" max="7436" width="11.42578125" style="558"/>
    <col min="7437" max="7437" width="14.85546875" style="558" bestFit="1" customWidth="1"/>
    <col min="7438" max="7680" width="11.42578125" style="558"/>
    <col min="7681" max="7681" width="2.85546875" style="558" customWidth="1"/>
    <col min="7682" max="7682" width="10.140625" style="558" bestFit="1" customWidth="1"/>
    <col min="7683" max="7683" width="10.5703125" style="558" bestFit="1" customWidth="1"/>
    <col min="7684" max="7684" width="8.28515625" style="558" bestFit="1" customWidth="1"/>
    <col min="7685" max="7685" width="37.5703125" style="558" customWidth="1"/>
    <col min="7686" max="7686" width="10.140625" style="558" bestFit="1" customWidth="1"/>
    <col min="7687" max="7687" width="18.140625" style="558" bestFit="1" customWidth="1"/>
    <col min="7688" max="7688" width="27.140625" style="558" customWidth="1"/>
    <col min="7689" max="7689" width="17.140625" style="558" bestFit="1" customWidth="1"/>
    <col min="7690" max="7690" width="23.85546875" style="558" bestFit="1" customWidth="1"/>
    <col min="7691" max="7691" width="15.7109375" style="558" customWidth="1"/>
    <col min="7692" max="7692" width="11.42578125" style="558"/>
    <col min="7693" max="7693" width="14.85546875" style="558" bestFit="1" customWidth="1"/>
    <col min="7694" max="7936" width="11.42578125" style="558"/>
    <col min="7937" max="7937" width="2.85546875" style="558" customWidth="1"/>
    <col min="7938" max="7938" width="10.140625" style="558" bestFit="1" customWidth="1"/>
    <col min="7939" max="7939" width="10.5703125" style="558" bestFit="1" customWidth="1"/>
    <col min="7940" max="7940" width="8.28515625" style="558" bestFit="1" customWidth="1"/>
    <col min="7941" max="7941" width="37.5703125" style="558" customWidth="1"/>
    <col min="7942" max="7942" width="10.140625" style="558" bestFit="1" customWidth="1"/>
    <col min="7943" max="7943" width="18.140625" style="558" bestFit="1" customWidth="1"/>
    <col min="7944" max="7944" width="27.140625" style="558" customWidth="1"/>
    <col min="7945" max="7945" width="17.140625" style="558" bestFit="1" customWidth="1"/>
    <col min="7946" max="7946" width="23.85546875" style="558" bestFit="1" customWidth="1"/>
    <col min="7947" max="7947" width="15.7109375" style="558" customWidth="1"/>
    <col min="7948" max="7948" width="11.42578125" style="558"/>
    <col min="7949" max="7949" width="14.85546875" style="558" bestFit="1" customWidth="1"/>
    <col min="7950" max="8192" width="11.42578125" style="558"/>
    <col min="8193" max="8193" width="2.85546875" style="558" customWidth="1"/>
    <col min="8194" max="8194" width="10.140625" style="558" bestFit="1" customWidth="1"/>
    <col min="8195" max="8195" width="10.5703125" style="558" bestFit="1" customWidth="1"/>
    <col min="8196" max="8196" width="8.28515625" style="558" bestFit="1" customWidth="1"/>
    <col min="8197" max="8197" width="37.5703125" style="558" customWidth="1"/>
    <col min="8198" max="8198" width="10.140625" style="558" bestFit="1" customWidth="1"/>
    <col min="8199" max="8199" width="18.140625" style="558" bestFit="1" customWidth="1"/>
    <col min="8200" max="8200" width="27.140625" style="558" customWidth="1"/>
    <col min="8201" max="8201" width="17.140625" style="558" bestFit="1" customWidth="1"/>
    <col min="8202" max="8202" width="23.85546875" style="558" bestFit="1" customWidth="1"/>
    <col min="8203" max="8203" width="15.7109375" style="558" customWidth="1"/>
    <col min="8204" max="8204" width="11.42578125" style="558"/>
    <col min="8205" max="8205" width="14.85546875" style="558" bestFit="1" customWidth="1"/>
    <col min="8206" max="8448" width="11.42578125" style="558"/>
    <col min="8449" max="8449" width="2.85546875" style="558" customWidth="1"/>
    <col min="8450" max="8450" width="10.140625" style="558" bestFit="1" customWidth="1"/>
    <col min="8451" max="8451" width="10.5703125" style="558" bestFit="1" customWidth="1"/>
    <col min="8452" max="8452" width="8.28515625" style="558" bestFit="1" customWidth="1"/>
    <col min="8453" max="8453" width="37.5703125" style="558" customWidth="1"/>
    <col min="8454" max="8454" width="10.140625" style="558" bestFit="1" customWidth="1"/>
    <col min="8455" max="8455" width="18.140625" style="558" bestFit="1" customWidth="1"/>
    <col min="8456" max="8456" width="27.140625" style="558" customWidth="1"/>
    <col min="8457" max="8457" width="17.140625" style="558" bestFit="1" customWidth="1"/>
    <col min="8458" max="8458" width="23.85546875" style="558" bestFit="1" customWidth="1"/>
    <col min="8459" max="8459" width="15.7109375" style="558" customWidth="1"/>
    <col min="8460" max="8460" width="11.42578125" style="558"/>
    <col min="8461" max="8461" width="14.85546875" style="558" bestFit="1" customWidth="1"/>
    <col min="8462" max="8704" width="11.42578125" style="558"/>
    <col min="8705" max="8705" width="2.85546875" style="558" customWidth="1"/>
    <col min="8706" max="8706" width="10.140625" style="558" bestFit="1" customWidth="1"/>
    <col min="8707" max="8707" width="10.5703125" style="558" bestFit="1" customWidth="1"/>
    <col min="8708" max="8708" width="8.28515625" style="558" bestFit="1" customWidth="1"/>
    <col min="8709" max="8709" width="37.5703125" style="558" customWidth="1"/>
    <col min="8710" max="8710" width="10.140625" style="558" bestFit="1" customWidth="1"/>
    <col min="8711" max="8711" width="18.140625" style="558" bestFit="1" customWidth="1"/>
    <col min="8712" max="8712" width="27.140625" style="558" customWidth="1"/>
    <col min="8713" max="8713" width="17.140625" style="558" bestFit="1" customWidth="1"/>
    <col min="8714" max="8714" width="23.85546875" style="558" bestFit="1" customWidth="1"/>
    <col min="8715" max="8715" width="15.7109375" style="558" customWidth="1"/>
    <col min="8716" max="8716" width="11.42578125" style="558"/>
    <col min="8717" max="8717" width="14.85546875" style="558" bestFit="1" customWidth="1"/>
    <col min="8718" max="8960" width="11.42578125" style="558"/>
    <col min="8961" max="8961" width="2.85546875" style="558" customWidth="1"/>
    <col min="8962" max="8962" width="10.140625" style="558" bestFit="1" customWidth="1"/>
    <col min="8963" max="8963" width="10.5703125" style="558" bestFit="1" customWidth="1"/>
    <col min="8964" max="8964" width="8.28515625" style="558" bestFit="1" customWidth="1"/>
    <col min="8965" max="8965" width="37.5703125" style="558" customWidth="1"/>
    <col min="8966" max="8966" width="10.140625" style="558" bestFit="1" customWidth="1"/>
    <col min="8967" max="8967" width="18.140625" style="558" bestFit="1" customWidth="1"/>
    <col min="8968" max="8968" width="27.140625" style="558" customWidth="1"/>
    <col min="8969" max="8969" width="17.140625" style="558" bestFit="1" customWidth="1"/>
    <col min="8970" max="8970" width="23.85546875" style="558" bestFit="1" customWidth="1"/>
    <col min="8971" max="8971" width="15.7109375" style="558" customWidth="1"/>
    <col min="8972" max="8972" width="11.42578125" style="558"/>
    <col min="8973" max="8973" width="14.85546875" style="558" bestFit="1" customWidth="1"/>
    <col min="8974" max="9216" width="11.42578125" style="558"/>
    <col min="9217" max="9217" width="2.85546875" style="558" customWidth="1"/>
    <col min="9218" max="9218" width="10.140625" style="558" bestFit="1" customWidth="1"/>
    <col min="9219" max="9219" width="10.5703125" style="558" bestFit="1" customWidth="1"/>
    <col min="9220" max="9220" width="8.28515625" style="558" bestFit="1" customWidth="1"/>
    <col min="9221" max="9221" width="37.5703125" style="558" customWidth="1"/>
    <col min="9222" max="9222" width="10.140625" style="558" bestFit="1" customWidth="1"/>
    <col min="9223" max="9223" width="18.140625" style="558" bestFit="1" customWidth="1"/>
    <col min="9224" max="9224" width="27.140625" style="558" customWidth="1"/>
    <col min="9225" max="9225" width="17.140625" style="558" bestFit="1" customWidth="1"/>
    <col min="9226" max="9226" width="23.85546875" style="558" bestFit="1" customWidth="1"/>
    <col min="9227" max="9227" width="15.7109375" style="558" customWidth="1"/>
    <col min="9228" max="9228" width="11.42578125" style="558"/>
    <col min="9229" max="9229" width="14.85546875" style="558" bestFit="1" customWidth="1"/>
    <col min="9230" max="9472" width="11.42578125" style="558"/>
    <col min="9473" max="9473" width="2.85546875" style="558" customWidth="1"/>
    <col min="9474" max="9474" width="10.140625" style="558" bestFit="1" customWidth="1"/>
    <col min="9475" max="9475" width="10.5703125" style="558" bestFit="1" customWidth="1"/>
    <col min="9476" max="9476" width="8.28515625" style="558" bestFit="1" customWidth="1"/>
    <col min="9477" max="9477" width="37.5703125" style="558" customWidth="1"/>
    <col min="9478" max="9478" width="10.140625" style="558" bestFit="1" customWidth="1"/>
    <col min="9479" max="9479" width="18.140625" style="558" bestFit="1" customWidth="1"/>
    <col min="9480" max="9480" width="27.140625" style="558" customWidth="1"/>
    <col min="9481" max="9481" width="17.140625" style="558" bestFit="1" customWidth="1"/>
    <col min="9482" max="9482" width="23.85546875" style="558" bestFit="1" customWidth="1"/>
    <col min="9483" max="9483" width="15.7109375" style="558" customWidth="1"/>
    <col min="9484" max="9484" width="11.42578125" style="558"/>
    <col min="9485" max="9485" width="14.85546875" style="558" bestFit="1" customWidth="1"/>
    <col min="9486" max="9728" width="11.42578125" style="558"/>
    <col min="9729" max="9729" width="2.85546875" style="558" customWidth="1"/>
    <col min="9730" max="9730" width="10.140625" style="558" bestFit="1" customWidth="1"/>
    <col min="9731" max="9731" width="10.5703125" style="558" bestFit="1" customWidth="1"/>
    <col min="9732" max="9732" width="8.28515625" style="558" bestFit="1" customWidth="1"/>
    <col min="9733" max="9733" width="37.5703125" style="558" customWidth="1"/>
    <col min="9734" max="9734" width="10.140625" style="558" bestFit="1" customWidth="1"/>
    <col min="9735" max="9735" width="18.140625" style="558" bestFit="1" customWidth="1"/>
    <col min="9736" max="9736" width="27.140625" style="558" customWidth="1"/>
    <col min="9737" max="9737" width="17.140625" style="558" bestFit="1" customWidth="1"/>
    <col min="9738" max="9738" width="23.85546875" style="558" bestFit="1" customWidth="1"/>
    <col min="9739" max="9739" width="15.7109375" style="558" customWidth="1"/>
    <col min="9740" max="9740" width="11.42578125" style="558"/>
    <col min="9741" max="9741" width="14.85546875" style="558" bestFit="1" customWidth="1"/>
    <col min="9742" max="9984" width="11.42578125" style="558"/>
    <col min="9985" max="9985" width="2.85546875" style="558" customWidth="1"/>
    <col min="9986" max="9986" width="10.140625" style="558" bestFit="1" customWidth="1"/>
    <col min="9987" max="9987" width="10.5703125" style="558" bestFit="1" customWidth="1"/>
    <col min="9988" max="9988" width="8.28515625" style="558" bestFit="1" customWidth="1"/>
    <col min="9989" max="9989" width="37.5703125" style="558" customWidth="1"/>
    <col min="9990" max="9990" width="10.140625" style="558" bestFit="1" customWidth="1"/>
    <col min="9991" max="9991" width="18.140625" style="558" bestFit="1" customWidth="1"/>
    <col min="9992" max="9992" width="27.140625" style="558" customWidth="1"/>
    <col min="9993" max="9993" width="17.140625" style="558" bestFit="1" customWidth="1"/>
    <col min="9994" max="9994" width="23.85546875" style="558" bestFit="1" customWidth="1"/>
    <col min="9995" max="9995" width="15.7109375" style="558" customWidth="1"/>
    <col min="9996" max="9996" width="11.42578125" style="558"/>
    <col min="9997" max="9997" width="14.85546875" style="558" bestFit="1" customWidth="1"/>
    <col min="9998" max="10240" width="11.42578125" style="558"/>
    <col min="10241" max="10241" width="2.85546875" style="558" customWidth="1"/>
    <col min="10242" max="10242" width="10.140625" style="558" bestFit="1" customWidth="1"/>
    <col min="10243" max="10243" width="10.5703125" style="558" bestFit="1" customWidth="1"/>
    <col min="10244" max="10244" width="8.28515625" style="558" bestFit="1" customWidth="1"/>
    <col min="10245" max="10245" width="37.5703125" style="558" customWidth="1"/>
    <col min="10246" max="10246" width="10.140625" style="558" bestFit="1" customWidth="1"/>
    <col min="10247" max="10247" width="18.140625" style="558" bestFit="1" customWidth="1"/>
    <col min="10248" max="10248" width="27.140625" style="558" customWidth="1"/>
    <col min="10249" max="10249" width="17.140625" style="558" bestFit="1" customWidth="1"/>
    <col min="10250" max="10250" width="23.85546875" style="558" bestFit="1" customWidth="1"/>
    <col min="10251" max="10251" width="15.7109375" style="558" customWidth="1"/>
    <col min="10252" max="10252" width="11.42578125" style="558"/>
    <col min="10253" max="10253" width="14.85546875" style="558" bestFit="1" customWidth="1"/>
    <col min="10254" max="10496" width="11.42578125" style="558"/>
    <col min="10497" max="10497" width="2.85546875" style="558" customWidth="1"/>
    <col min="10498" max="10498" width="10.140625" style="558" bestFit="1" customWidth="1"/>
    <col min="10499" max="10499" width="10.5703125" style="558" bestFit="1" customWidth="1"/>
    <col min="10500" max="10500" width="8.28515625" style="558" bestFit="1" customWidth="1"/>
    <col min="10501" max="10501" width="37.5703125" style="558" customWidth="1"/>
    <col min="10502" max="10502" width="10.140625" style="558" bestFit="1" customWidth="1"/>
    <col min="10503" max="10503" width="18.140625" style="558" bestFit="1" customWidth="1"/>
    <col min="10504" max="10504" width="27.140625" style="558" customWidth="1"/>
    <col min="10505" max="10505" width="17.140625" style="558" bestFit="1" customWidth="1"/>
    <col min="10506" max="10506" width="23.85546875" style="558" bestFit="1" customWidth="1"/>
    <col min="10507" max="10507" width="15.7109375" style="558" customWidth="1"/>
    <col min="10508" max="10508" width="11.42578125" style="558"/>
    <col min="10509" max="10509" width="14.85546875" style="558" bestFit="1" customWidth="1"/>
    <col min="10510" max="10752" width="11.42578125" style="558"/>
    <col min="10753" max="10753" width="2.85546875" style="558" customWidth="1"/>
    <col min="10754" max="10754" width="10.140625" style="558" bestFit="1" customWidth="1"/>
    <col min="10755" max="10755" width="10.5703125" style="558" bestFit="1" customWidth="1"/>
    <col min="10756" max="10756" width="8.28515625" style="558" bestFit="1" customWidth="1"/>
    <col min="10757" max="10757" width="37.5703125" style="558" customWidth="1"/>
    <col min="10758" max="10758" width="10.140625" style="558" bestFit="1" customWidth="1"/>
    <col min="10759" max="10759" width="18.140625" style="558" bestFit="1" customWidth="1"/>
    <col min="10760" max="10760" width="27.140625" style="558" customWidth="1"/>
    <col min="10761" max="10761" width="17.140625" style="558" bestFit="1" customWidth="1"/>
    <col min="10762" max="10762" width="23.85546875" style="558" bestFit="1" customWidth="1"/>
    <col min="10763" max="10763" width="15.7109375" style="558" customWidth="1"/>
    <col min="10764" max="10764" width="11.42578125" style="558"/>
    <col min="10765" max="10765" width="14.85546875" style="558" bestFit="1" customWidth="1"/>
    <col min="10766" max="11008" width="11.42578125" style="558"/>
    <col min="11009" max="11009" width="2.85546875" style="558" customWidth="1"/>
    <col min="11010" max="11010" width="10.140625" style="558" bestFit="1" customWidth="1"/>
    <col min="11011" max="11011" width="10.5703125" style="558" bestFit="1" customWidth="1"/>
    <col min="11012" max="11012" width="8.28515625" style="558" bestFit="1" customWidth="1"/>
    <col min="11013" max="11013" width="37.5703125" style="558" customWidth="1"/>
    <col min="11014" max="11014" width="10.140625" style="558" bestFit="1" customWidth="1"/>
    <col min="11015" max="11015" width="18.140625" style="558" bestFit="1" customWidth="1"/>
    <col min="11016" max="11016" width="27.140625" style="558" customWidth="1"/>
    <col min="11017" max="11017" width="17.140625" style="558" bestFit="1" customWidth="1"/>
    <col min="11018" max="11018" width="23.85546875" style="558" bestFit="1" customWidth="1"/>
    <col min="11019" max="11019" width="15.7109375" style="558" customWidth="1"/>
    <col min="11020" max="11020" width="11.42578125" style="558"/>
    <col min="11021" max="11021" width="14.85546875" style="558" bestFit="1" customWidth="1"/>
    <col min="11022" max="11264" width="11.42578125" style="558"/>
    <col min="11265" max="11265" width="2.85546875" style="558" customWidth="1"/>
    <col min="11266" max="11266" width="10.140625" style="558" bestFit="1" customWidth="1"/>
    <col min="11267" max="11267" width="10.5703125" style="558" bestFit="1" customWidth="1"/>
    <col min="11268" max="11268" width="8.28515625" style="558" bestFit="1" customWidth="1"/>
    <col min="11269" max="11269" width="37.5703125" style="558" customWidth="1"/>
    <col min="11270" max="11270" width="10.140625" style="558" bestFit="1" customWidth="1"/>
    <col min="11271" max="11271" width="18.140625" style="558" bestFit="1" customWidth="1"/>
    <col min="11272" max="11272" width="27.140625" style="558" customWidth="1"/>
    <col min="11273" max="11273" width="17.140625" style="558" bestFit="1" customWidth="1"/>
    <col min="11274" max="11274" width="23.85546875" style="558" bestFit="1" customWidth="1"/>
    <col min="11275" max="11275" width="15.7109375" style="558" customWidth="1"/>
    <col min="11276" max="11276" width="11.42578125" style="558"/>
    <col min="11277" max="11277" width="14.85546875" style="558" bestFit="1" customWidth="1"/>
    <col min="11278" max="11520" width="11.42578125" style="558"/>
    <col min="11521" max="11521" width="2.85546875" style="558" customWidth="1"/>
    <col min="11522" max="11522" width="10.140625" style="558" bestFit="1" customWidth="1"/>
    <col min="11523" max="11523" width="10.5703125" style="558" bestFit="1" customWidth="1"/>
    <col min="11524" max="11524" width="8.28515625" style="558" bestFit="1" customWidth="1"/>
    <col min="11525" max="11525" width="37.5703125" style="558" customWidth="1"/>
    <col min="11526" max="11526" width="10.140625" style="558" bestFit="1" customWidth="1"/>
    <col min="11527" max="11527" width="18.140625" style="558" bestFit="1" customWidth="1"/>
    <col min="11528" max="11528" width="27.140625" style="558" customWidth="1"/>
    <col min="11529" max="11529" width="17.140625" style="558" bestFit="1" customWidth="1"/>
    <col min="11530" max="11530" width="23.85546875" style="558" bestFit="1" customWidth="1"/>
    <col min="11531" max="11531" width="15.7109375" style="558" customWidth="1"/>
    <col min="11532" max="11532" width="11.42578125" style="558"/>
    <col min="11533" max="11533" width="14.85546875" style="558" bestFit="1" customWidth="1"/>
    <col min="11534" max="11776" width="11.42578125" style="558"/>
    <col min="11777" max="11777" width="2.85546875" style="558" customWidth="1"/>
    <col min="11778" max="11778" width="10.140625" style="558" bestFit="1" customWidth="1"/>
    <col min="11779" max="11779" width="10.5703125" style="558" bestFit="1" customWidth="1"/>
    <col min="11780" max="11780" width="8.28515625" style="558" bestFit="1" customWidth="1"/>
    <col min="11781" max="11781" width="37.5703125" style="558" customWidth="1"/>
    <col min="11782" max="11782" width="10.140625" style="558" bestFit="1" customWidth="1"/>
    <col min="11783" max="11783" width="18.140625" style="558" bestFit="1" customWidth="1"/>
    <col min="11784" max="11784" width="27.140625" style="558" customWidth="1"/>
    <col min="11785" max="11785" width="17.140625" style="558" bestFit="1" customWidth="1"/>
    <col min="11786" max="11786" width="23.85546875" style="558" bestFit="1" customWidth="1"/>
    <col min="11787" max="11787" width="15.7109375" style="558" customWidth="1"/>
    <col min="11788" max="11788" width="11.42578125" style="558"/>
    <col min="11789" max="11789" width="14.85546875" style="558" bestFit="1" customWidth="1"/>
    <col min="11790" max="12032" width="11.42578125" style="558"/>
    <col min="12033" max="12033" width="2.85546875" style="558" customWidth="1"/>
    <col min="12034" max="12034" width="10.140625" style="558" bestFit="1" customWidth="1"/>
    <col min="12035" max="12035" width="10.5703125" style="558" bestFit="1" customWidth="1"/>
    <col min="12036" max="12036" width="8.28515625" style="558" bestFit="1" customWidth="1"/>
    <col min="12037" max="12037" width="37.5703125" style="558" customWidth="1"/>
    <col min="12038" max="12038" width="10.140625" style="558" bestFit="1" customWidth="1"/>
    <col min="12039" max="12039" width="18.140625" style="558" bestFit="1" customWidth="1"/>
    <col min="12040" max="12040" width="27.140625" style="558" customWidth="1"/>
    <col min="12041" max="12041" width="17.140625" style="558" bestFit="1" customWidth="1"/>
    <col min="12042" max="12042" width="23.85546875" style="558" bestFit="1" customWidth="1"/>
    <col min="12043" max="12043" width="15.7109375" style="558" customWidth="1"/>
    <col min="12044" max="12044" width="11.42578125" style="558"/>
    <col min="12045" max="12045" width="14.85546875" style="558" bestFit="1" customWidth="1"/>
    <col min="12046" max="12288" width="11.42578125" style="558"/>
    <col min="12289" max="12289" width="2.85546875" style="558" customWidth="1"/>
    <col min="12290" max="12290" width="10.140625" style="558" bestFit="1" customWidth="1"/>
    <col min="12291" max="12291" width="10.5703125" style="558" bestFit="1" customWidth="1"/>
    <col min="12292" max="12292" width="8.28515625" style="558" bestFit="1" customWidth="1"/>
    <col min="12293" max="12293" width="37.5703125" style="558" customWidth="1"/>
    <col min="12294" max="12294" width="10.140625" style="558" bestFit="1" customWidth="1"/>
    <col min="12295" max="12295" width="18.140625" style="558" bestFit="1" customWidth="1"/>
    <col min="12296" max="12296" width="27.140625" style="558" customWidth="1"/>
    <col min="12297" max="12297" width="17.140625" style="558" bestFit="1" customWidth="1"/>
    <col min="12298" max="12298" width="23.85546875" style="558" bestFit="1" customWidth="1"/>
    <col min="12299" max="12299" width="15.7109375" style="558" customWidth="1"/>
    <col min="12300" max="12300" width="11.42578125" style="558"/>
    <col min="12301" max="12301" width="14.85546875" style="558" bestFit="1" customWidth="1"/>
    <col min="12302" max="12544" width="11.42578125" style="558"/>
    <col min="12545" max="12545" width="2.85546875" style="558" customWidth="1"/>
    <col min="12546" max="12546" width="10.140625" style="558" bestFit="1" customWidth="1"/>
    <col min="12547" max="12547" width="10.5703125" style="558" bestFit="1" customWidth="1"/>
    <col min="12548" max="12548" width="8.28515625" style="558" bestFit="1" customWidth="1"/>
    <col min="12549" max="12549" width="37.5703125" style="558" customWidth="1"/>
    <col min="12550" max="12550" width="10.140625" style="558" bestFit="1" customWidth="1"/>
    <col min="12551" max="12551" width="18.140625" style="558" bestFit="1" customWidth="1"/>
    <col min="12552" max="12552" width="27.140625" style="558" customWidth="1"/>
    <col min="12553" max="12553" width="17.140625" style="558" bestFit="1" customWidth="1"/>
    <col min="12554" max="12554" width="23.85546875" style="558" bestFit="1" customWidth="1"/>
    <col min="12555" max="12555" width="15.7109375" style="558" customWidth="1"/>
    <col min="12556" max="12556" width="11.42578125" style="558"/>
    <col min="12557" max="12557" width="14.85546875" style="558" bestFit="1" customWidth="1"/>
    <col min="12558" max="12800" width="11.42578125" style="558"/>
    <col min="12801" max="12801" width="2.85546875" style="558" customWidth="1"/>
    <col min="12802" max="12802" width="10.140625" style="558" bestFit="1" customWidth="1"/>
    <col min="12803" max="12803" width="10.5703125" style="558" bestFit="1" customWidth="1"/>
    <col min="12804" max="12804" width="8.28515625" style="558" bestFit="1" customWidth="1"/>
    <col min="12805" max="12805" width="37.5703125" style="558" customWidth="1"/>
    <col min="12806" max="12806" width="10.140625" style="558" bestFit="1" customWidth="1"/>
    <col min="12807" max="12807" width="18.140625" style="558" bestFit="1" customWidth="1"/>
    <col min="12808" max="12808" width="27.140625" style="558" customWidth="1"/>
    <col min="12809" max="12809" width="17.140625" style="558" bestFit="1" customWidth="1"/>
    <col min="12810" max="12810" width="23.85546875" style="558" bestFit="1" customWidth="1"/>
    <col min="12811" max="12811" width="15.7109375" style="558" customWidth="1"/>
    <col min="12812" max="12812" width="11.42578125" style="558"/>
    <col min="12813" max="12813" width="14.85546875" style="558" bestFit="1" customWidth="1"/>
    <col min="12814" max="13056" width="11.42578125" style="558"/>
    <col min="13057" max="13057" width="2.85546875" style="558" customWidth="1"/>
    <col min="13058" max="13058" width="10.140625" style="558" bestFit="1" customWidth="1"/>
    <col min="13059" max="13059" width="10.5703125" style="558" bestFit="1" customWidth="1"/>
    <col min="13060" max="13060" width="8.28515625" style="558" bestFit="1" customWidth="1"/>
    <col min="13061" max="13061" width="37.5703125" style="558" customWidth="1"/>
    <col min="13062" max="13062" width="10.140625" style="558" bestFit="1" customWidth="1"/>
    <col min="13063" max="13063" width="18.140625" style="558" bestFit="1" customWidth="1"/>
    <col min="13064" max="13064" width="27.140625" style="558" customWidth="1"/>
    <col min="13065" max="13065" width="17.140625" style="558" bestFit="1" customWidth="1"/>
    <col min="13066" max="13066" width="23.85546875" style="558" bestFit="1" customWidth="1"/>
    <col min="13067" max="13067" width="15.7109375" style="558" customWidth="1"/>
    <col min="13068" max="13068" width="11.42578125" style="558"/>
    <col min="13069" max="13069" width="14.85546875" style="558" bestFit="1" customWidth="1"/>
    <col min="13070" max="13312" width="11.42578125" style="558"/>
    <col min="13313" max="13313" width="2.85546875" style="558" customWidth="1"/>
    <col min="13314" max="13314" width="10.140625" style="558" bestFit="1" customWidth="1"/>
    <col min="13315" max="13315" width="10.5703125" style="558" bestFit="1" customWidth="1"/>
    <col min="13316" max="13316" width="8.28515625" style="558" bestFit="1" customWidth="1"/>
    <col min="13317" max="13317" width="37.5703125" style="558" customWidth="1"/>
    <col min="13318" max="13318" width="10.140625" style="558" bestFit="1" customWidth="1"/>
    <col min="13319" max="13319" width="18.140625" style="558" bestFit="1" customWidth="1"/>
    <col min="13320" max="13320" width="27.140625" style="558" customWidth="1"/>
    <col min="13321" max="13321" width="17.140625" style="558" bestFit="1" customWidth="1"/>
    <col min="13322" max="13322" width="23.85546875" style="558" bestFit="1" customWidth="1"/>
    <col min="13323" max="13323" width="15.7109375" style="558" customWidth="1"/>
    <col min="13324" max="13324" width="11.42578125" style="558"/>
    <col min="13325" max="13325" width="14.85546875" style="558" bestFit="1" customWidth="1"/>
    <col min="13326" max="13568" width="11.42578125" style="558"/>
    <col min="13569" max="13569" width="2.85546875" style="558" customWidth="1"/>
    <col min="13570" max="13570" width="10.140625" style="558" bestFit="1" customWidth="1"/>
    <col min="13571" max="13571" width="10.5703125" style="558" bestFit="1" customWidth="1"/>
    <col min="13572" max="13572" width="8.28515625" style="558" bestFit="1" customWidth="1"/>
    <col min="13573" max="13573" width="37.5703125" style="558" customWidth="1"/>
    <col min="13574" max="13574" width="10.140625" style="558" bestFit="1" customWidth="1"/>
    <col min="13575" max="13575" width="18.140625" style="558" bestFit="1" customWidth="1"/>
    <col min="13576" max="13576" width="27.140625" style="558" customWidth="1"/>
    <col min="13577" max="13577" width="17.140625" style="558" bestFit="1" customWidth="1"/>
    <col min="13578" max="13578" width="23.85546875" style="558" bestFit="1" customWidth="1"/>
    <col min="13579" max="13579" width="15.7109375" style="558" customWidth="1"/>
    <col min="13580" max="13580" width="11.42578125" style="558"/>
    <col min="13581" max="13581" width="14.85546875" style="558" bestFit="1" customWidth="1"/>
    <col min="13582" max="13824" width="11.42578125" style="558"/>
    <col min="13825" max="13825" width="2.85546875" style="558" customWidth="1"/>
    <col min="13826" max="13826" width="10.140625" style="558" bestFit="1" customWidth="1"/>
    <col min="13827" max="13827" width="10.5703125" style="558" bestFit="1" customWidth="1"/>
    <col min="13828" max="13828" width="8.28515625" style="558" bestFit="1" customWidth="1"/>
    <col min="13829" max="13829" width="37.5703125" style="558" customWidth="1"/>
    <col min="13830" max="13830" width="10.140625" style="558" bestFit="1" customWidth="1"/>
    <col min="13831" max="13831" width="18.140625" style="558" bestFit="1" customWidth="1"/>
    <col min="13832" max="13832" width="27.140625" style="558" customWidth="1"/>
    <col min="13833" max="13833" width="17.140625" style="558" bestFit="1" customWidth="1"/>
    <col min="13834" max="13834" width="23.85546875" style="558" bestFit="1" customWidth="1"/>
    <col min="13835" max="13835" width="15.7109375" style="558" customWidth="1"/>
    <col min="13836" max="13836" width="11.42578125" style="558"/>
    <col min="13837" max="13837" width="14.85546875" style="558" bestFit="1" customWidth="1"/>
    <col min="13838" max="14080" width="11.42578125" style="558"/>
    <col min="14081" max="14081" width="2.85546875" style="558" customWidth="1"/>
    <col min="14082" max="14082" width="10.140625" style="558" bestFit="1" customWidth="1"/>
    <col min="14083" max="14083" width="10.5703125" style="558" bestFit="1" customWidth="1"/>
    <col min="14084" max="14084" width="8.28515625" style="558" bestFit="1" customWidth="1"/>
    <col min="14085" max="14085" width="37.5703125" style="558" customWidth="1"/>
    <col min="14086" max="14086" width="10.140625" style="558" bestFit="1" customWidth="1"/>
    <col min="14087" max="14087" width="18.140625" style="558" bestFit="1" customWidth="1"/>
    <col min="14088" max="14088" width="27.140625" style="558" customWidth="1"/>
    <col min="14089" max="14089" width="17.140625" style="558" bestFit="1" customWidth="1"/>
    <col min="14090" max="14090" width="23.85546875" style="558" bestFit="1" customWidth="1"/>
    <col min="14091" max="14091" width="15.7109375" style="558" customWidth="1"/>
    <col min="14092" max="14092" width="11.42578125" style="558"/>
    <col min="14093" max="14093" width="14.85546875" style="558" bestFit="1" customWidth="1"/>
    <col min="14094" max="14336" width="11.42578125" style="558"/>
    <col min="14337" max="14337" width="2.85546875" style="558" customWidth="1"/>
    <col min="14338" max="14338" width="10.140625" style="558" bestFit="1" customWidth="1"/>
    <col min="14339" max="14339" width="10.5703125" style="558" bestFit="1" customWidth="1"/>
    <col min="14340" max="14340" width="8.28515625" style="558" bestFit="1" customWidth="1"/>
    <col min="14341" max="14341" width="37.5703125" style="558" customWidth="1"/>
    <col min="14342" max="14342" width="10.140625" style="558" bestFit="1" customWidth="1"/>
    <col min="14343" max="14343" width="18.140625" style="558" bestFit="1" customWidth="1"/>
    <col min="14344" max="14344" width="27.140625" style="558" customWidth="1"/>
    <col min="14345" max="14345" width="17.140625" style="558" bestFit="1" customWidth="1"/>
    <col min="14346" max="14346" width="23.85546875" style="558" bestFit="1" customWidth="1"/>
    <col min="14347" max="14347" width="15.7109375" style="558" customWidth="1"/>
    <col min="14348" max="14348" width="11.42578125" style="558"/>
    <col min="14349" max="14349" width="14.85546875" style="558" bestFit="1" customWidth="1"/>
    <col min="14350" max="14592" width="11.42578125" style="558"/>
    <col min="14593" max="14593" width="2.85546875" style="558" customWidth="1"/>
    <col min="14594" max="14594" width="10.140625" style="558" bestFit="1" customWidth="1"/>
    <col min="14595" max="14595" width="10.5703125" style="558" bestFit="1" customWidth="1"/>
    <col min="14596" max="14596" width="8.28515625" style="558" bestFit="1" customWidth="1"/>
    <col min="14597" max="14597" width="37.5703125" style="558" customWidth="1"/>
    <col min="14598" max="14598" width="10.140625" style="558" bestFit="1" customWidth="1"/>
    <col min="14599" max="14599" width="18.140625" style="558" bestFit="1" customWidth="1"/>
    <col min="14600" max="14600" width="27.140625" style="558" customWidth="1"/>
    <col min="14601" max="14601" width="17.140625" style="558" bestFit="1" customWidth="1"/>
    <col min="14602" max="14602" width="23.85546875" style="558" bestFit="1" customWidth="1"/>
    <col min="14603" max="14603" width="15.7109375" style="558" customWidth="1"/>
    <col min="14604" max="14604" width="11.42578125" style="558"/>
    <col min="14605" max="14605" width="14.85546875" style="558" bestFit="1" customWidth="1"/>
    <col min="14606" max="14848" width="11.42578125" style="558"/>
    <col min="14849" max="14849" width="2.85546875" style="558" customWidth="1"/>
    <col min="14850" max="14850" width="10.140625" style="558" bestFit="1" customWidth="1"/>
    <col min="14851" max="14851" width="10.5703125" style="558" bestFit="1" customWidth="1"/>
    <col min="14852" max="14852" width="8.28515625" style="558" bestFit="1" customWidth="1"/>
    <col min="14853" max="14853" width="37.5703125" style="558" customWidth="1"/>
    <col min="14854" max="14854" width="10.140625" style="558" bestFit="1" customWidth="1"/>
    <col min="14855" max="14855" width="18.140625" style="558" bestFit="1" customWidth="1"/>
    <col min="14856" max="14856" width="27.140625" style="558" customWidth="1"/>
    <col min="14857" max="14857" width="17.140625" style="558" bestFit="1" customWidth="1"/>
    <col min="14858" max="14858" width="23.85546875" style="558" bestFit="1" customWidth="1"/>
    <col min="14859" max="14859" width="15.7109375" style="558" customWidth="1"/>
    <col min="14860" max="14860" width="11.42578125" style="558"/>
    <col min="14861" max="14861" width="14.85546875" style="558" bestFit="1" customWidth="1"/>
    <col min="14862" max="15104" width="11.42578125" style="558"/>
    <col min="15105" max="15105" width="2.85546875" style="558" customWidth="1"/>
    <col min="15106" max="15106" width="10.140625" style="558" bestFit="1" customWidth="1"/>
    <col min="15107" max="15107" width="10.5703125" style="558" bestFit="1" customWidth="1"/>
    <col min="15108" max="15108" width="8.28515625" style="558" bestFit="1" customWidth="1"/>
    <col min="15109" max="15109" width="37.5703125" style="558" customWidth="1"/>
    <col min="15110" max="15110" width="10.140625" style="558" bestFit="1" customWidth="1"/>
    <col min="15111" max="15111" width="18.140625" style="558" bestFit="1" customWidth="1"/>
    <col min="15112" max="15112" width="27.140625" style="558" customWidth="1"/>
    <col min="15113" max="15113" width="17.140625" style="558" bestFit="1" customWidth="1"/>
    <col min="15114" max="15114" width="23.85546875" style="558" bestFit="1" customWidth="1"/>
    <col min="15115" max="15115" width="15.7109375" style="558" customWidth="1"/>
    <col min="15116" max="15116" width="11.42578125" style="558"/>
    <col min="15117" max="15117" width="14.85546875" style="558" bestFit="1" customWidth="1"/>
    <col min="15118" max="15360" width="11.42578125" style="558"/>
    <col min="15361" max="15361" width="2.85546875" style="558" customWidth="1"/>
    <col min="15362" max="15362" width="10.140625" style="558" bestFit="1" customWidth="1"/>
    <col min="15363" max="15363" width="10.5703125" style="558" bestFit="1" customWidth="1"/>
    <col min="15364" max="15364" width="8.28515625" style="558" bestFit="1" customWidth="1"/>
    <col min="15365" max="15365" width="37.5703125" style="558" customWidth="1"/>
    <col min="15366" max="15366" width="10.140625" style="558" bestFit="1" customWidth="1"/>
    <col min="15367" max="15367" width="18.140625" style="558" bestFit="1" customWidth="1"/>
    <col min="15368" max="15368" width="27.140625" style="558" customWidth="1"/>
    <col min="15369" max="15369" width="17.140625" style="558" bestFit="1" customWidth="1"/>
    <col min="15370" max="15370" width="23.85546875" style="558" bestFit="1" customWidth="1"/>
    <col min="15371" max="15371" width="15.7109375" style="558" customWidth="1"/>
    <col min="15372" max="15372" width="11.42578125" style="558"/>
    <col min="15373" max="15373" width="14.85546875" style="558" bestFit="1" customWidth="1"/>
    <col min="15374" max="15616" width="11.42578125" style="558"/>
    <col min="15617" max="15617" width="2.85546875" style="558" customWidth="1"/>
    <col min="15618" max="15618" width="10.140625" style="558" bestFit="1" customWidth="1"/>
    <col min="15619" max="15619" width="10.5703125" style="558" bestFit="1" customWidth="1"/>
    <col min="15620" max="15620" width="8.28515625" style="558" bestFit="1" customWidth="1"/>
    <col min="15621" max="15621" width="37.5703125" style="558" customWidth="1"/>
    <col min="15622" max="15622" width="10.140625" style="558" bestFit="1" customWidth="1"/>
    <col min="15623" max="15623" width="18.140625" style="558" bestFit="1" customWidth="1"/>
    <col min="15624" max="15624" width="27.140625" style="558" customWidth="1"/>
    <col min="15625" max="15625" width="17.140625" style="558" bestFit="1" customWidth="1"/>
    <col min="15626" max="15626" width="23.85546875" style="558" bestFit="1" customWidth="1"/>
    <col min="15627" max="15627" width="15.7109375" style="558" customWidth="1"/>
    <col min="15628" max="15628" width="11.42578125" style="558"/>
    <col min="15629" max="15629" width="14.85546875" style="558" bestFit="1" customWidth="1"/>
    <col min="15630" max="15872" width="11.42578125" style="558"/>
    <col min="15873" max="15873" width="2.85546875" style="558" customWidth="1"/>
    <col min="15874" max="15874" width="10.140625" style="558" bestFit="1" customWidth="1"/>
    <col min="15875" max="15875" width="10.5703125" style="558" bestFit="1" customWidth="1"/>
    <col min="15876" max="15876" width="8.28515625" style="558" bestFit="1" customWidth="1"/>
    <col min="15877" max="15877" width="37.5703125" style="558" customWidth="1"/>
    <col min="15878" max="15878" width="10.140625" style="558" bestFit="1" customWidth="1"/>
    <col min="15879" max="15879" width="18.140625" style="558" bestFit="1" customWidth="1"/>
    <col min="15880" max="15880" width="27.140625" style="558" customWidth="1"/>
    <col min="15881" max="15881" width="17.140625" style="558" bestFit="1" customWidth="1"/>
    <col min="15882" max="15882" width="23.85546875" style="558" bestFit="1" customWidth="1"/>
    <col min="15883" max="15883" width="15.7109375" style="558" customWidth="1"/>
    <col min="15884" max="15884" width="11.42578125" style="558"/>
    <col min="15885" max="15885" width="14.85546875" style="558" bestFit="1" customWidth="1"/>
    <col min="15886" max="16128" width="11.42578125" style="558"/>
    <col min="16129" max="16129" width="2.85546875" style="558" customWidth="1"/>
    <col min="16130" max="16130" width="10.140625" style="558" bestFit="1" customWidth="1"/>
    <col min="16131" max="16131" width="10.5703125" style="558" bestFit="1" customWidth="1"/>
    <col min="16132" max="16132" width="8.28515625" style="558" bestFit="1" customWidth="1"/>
    <col min="16133" max="16133" width="37.5703125" style="558" customWidth="1"/>
    <col min="16134" max="16134" width="10.140625" style="558" bestFit="1" customWidth="1"/>
    <col min="16135" max="16135" width="18.140625" style="558" bestFit="1" customWidth="1"/>
    <col min="16136" max="16136" width="27.140625" style="558" customWidth="1"/>
    <col min="16137" max="16137" width="17.140625" style="558" bestFit="1" customWidth="1"/>
    <col min="16138" max="16138" width="23.85546875" style="558" bestFit="1" customWidth="1"/>
    <col min="16139" max="16139" width="15.7109375" style="558" customWidth="1"/>
    <col min="16140" max="16140" width="11.42578125" style="558"/>
    <col min="16141" max="16141" width="14.85546875" style="558" bestFit="1" customWidth="1"/>
    <col min="16142" max="16384" width="11.42578125" style="558"/>
  </cols>
  <sheetData>
    <row r="1" spans="1:17">
      <c r="A1" s="1845" t="s">
        <v>2941</v>
      </c>
      <c r="B1" s="1845"/>
      <c r="C1" s="1845"/>
      <c r="D1" s="1845"/>
      <c r="E1" s="1845"/>
      <c r="F1" s="1845"/>
      <c r="G1" s="1845"/>
      <c r="H1" s="1845"/>
      <c r="I1" s="1845"/>
      <c r="J1" s="1845"/>
      <c r="K1" s="1845"/>
    </row>
    <row r="2" spans="1:17">
      <c r="A2" s="1845"/>
      <c r="B2" s="1845"/>
      <c r="C2" s="1845"/>
      <c r="D2" s="1845"/>
      <c r="E2" s="1845"/>
      <c r="F2" s="1845"/>
      <c r="G2" s="1845"/>
      <c r="H2" s="1845"/>
      <c r="I2" s="1845"/>
      <c r="J2" s="1845"/>
      <c r="K2" s="1845"/>
    </row>
    <row r="3" spans="1:17">
      <c r="A3" s="1845"/>
      <c r="B3" s="1845"/>
      <c r="C3" s="1845"/>
      <c r="D3" s="1845"/>
      <c r="E3" s="1845"/>
      <c r="F3" s="1845"/>
      <c r="G3" s="1845"/>
      <c r="H3" s="1845"/>
      <c r="I3" s="1845"/>
      <c r="J3" s="1845"/>
      <c r="K3" s="1845"/>
    </row>
    <row r="4" spans="1:17" s="811" customFormat="1">
      <c r="E4" s="812"/>
      <c r="F4" s="812"/>
      <c r="J4" s="840"/>
    </row>
    <row r="5" spans="1:17" s="811" customFormat="1">
      <c r="A5" s="958" t="s">
        <v>3816</v>
      </c>
      <c r="B5" s="958"/>
      <c r="C5" s="958"/>
      <c r="D5" s="958"/>
      <c r="E5" s="958"/>
      <c r="F5" s="831"/>
      <c r="G5" s="905"/>
      <c r="H5" s="831"/>
      <c r="J5" s="840"/>
    </row>
    <row r="6" spans="1:17" s="811" customFormat="1">
      <c r="A6" s="877" t="s">
        <v>4244</v>
      </c>
      <c r="B6" s="877"/>
      <c r="C6" s="877"/>
      <c r="D6" s="877"/>
      <c r="E6" s="959"/>
      <c r="F6" s="848"/>
      <c r="G6" s="817"/>
      <c r="H6" s="817"/>
      <c r="I6" s="817"/>
      <c r="J6" s="960"/>
      <c r="K6" s="817"/>
    </row>
    <row r="7" spans="1:17" s="811" customFormat="1">
      <c r="A7" s="878"/>
      <c r="B7" s="878"/>
      <c r="C7" s="878"/>
      <c r="D7" s="878"/>
      <c r="E7" s="961"/>
      <c r="F7" s="879"/>
      <c r="G7" s="815"/>
      <c r="H7" s="815"/>
      <c r="I7" s="815"/>
      <c r="J7" s="851"/>
      <c r="K7" s="815"/>
    </row>
    <row r="8" spans="1:17" s="811" customFormat="1" ht="48">
      <c r="A8" s="933" t="s">
        <v>2612</v>
      </c>
      <c r="B8" s="884" t="s">
        <v>2833</v>
      </c>
      <c r="C8" s="884" t="s">
        <v>2614</v>
      </c>
      <c r="D8" s="884" t="s">
        <v>2674</v>
      </c>
      <c r="E8" s="884" t="s">
        <v>2675</v>
      </c>
      <c r="F8" s="884" t="s">
        <v>2834</v>
      </c>
      <c r="G8" s="884" t="s">
        <v>2726</v>
      </c>
      <c r="H8" s="884" t="s">
        <v>2678</v>
      </c>
      <c r="I8" s="884" t="s">
        <v>2737</v>
      </c>
      <c r="J8" s="884" t="s">
        <v>2683</v>
      </c>
      <c r="K8" s="962" t="s">
        <v>2837</v>
      </c>
    </row>
    <row r="9" spans="1:17" s="831" customFormat="1" ht="48">
      <c r="A9" s="823">
        <v>1</v>
      </c>
      <c r="B9" s="886">
        <v>935</v>
      </c>
      <c r="C9" s="824"/>
      <c r="D9" s="886">
        <v>2015</v>
      </c>
      <c r="E9" s="825" t="s">
        <v>2702</v>
      </c>
      <c r="F9" s="824">
        <v>250</v>
      </c>
      <c r="G9" s="826" t="s">
        <v>2633</v>
      </c>
      <c r="H9" s="887" t="s">
        <v>2703</v>
      </c>
      <c r="I9" s="890">
        <v>146426279.31</v>
      </c>
      <c r="J9" s="892" t="s">
        <v>3817</v>
      </c>
      <c r="K9" s="920">
        <v>2018</v>
      </c>
    </row>
    <row r="10" spans="1:17" s="831" customFormat="1" ht="24">
      <c r="A10" s="824">
        <v>2</v>
      </c>
      <c r="B10" s="823">
        <v>972</v>
      </c>
      <c r="C10" s="823"/>
      <c r="D10" s="823">
        <v>2016</v>
      </c>
      <c r="E10" s="832" t="s">
        <v>2760</v>
      </c>
      <c r="F10" s="823" t="s">
        <v>2647</v>
      </c>
      <c r="G10" s="859" t="s">
        <v>2633</v>
      </c>
      <c r="H10" s="837" t="s">
        <v>2761</v>
      </c>
      <c r="I10" s="828">
        <v>194436906.19</v>
      </c>
      <c r="J10" s="892"/>
      <c r="K10" s="920">
        <v>2018</v>
      </c>
    </row>
    <row r="11" spans="1:17" s="811" customFormat="1">
      <c r="A11" s="878"/>
      <c r="B11" s="878"/>
      <c r="C11" s="878"/>
      <c r="D11" s="878"/>
      <c r="E11" s="866" t="s">
        <v>2667</v>
      </c>
      <c r="F11" s="834">
        <f>SUM(F9:F10)</f>
        <v>250</v>
      </c>
      <c r="H11" s="866" t="s">
        <v>2667</v>
      </c>
      <c r="I11" s="951">
        <f>SUM(I9:I10)</f>
        <v>340863185.5</v>
      </c>
      <c r="J11" s="851"/>
      <c r="K11" s="815"/>
    </row>
    <row r="12" spans="1:17" s="811" customFormat="1">
      <c r="A12" s="878"/>
      <c r="B12" s="878"/>
      <c r="C12" s="878"/>
      <c r="D12" s="878"/>
      <c r="E12" s="961"/>
      <c r="F12" s="879"/>
      <c r="G12" s="815"/>
      <c r="H12" s="815"/>
      <c r="I12" s="815"/>
      <c r="J12" s="851"/>
      <c r="K12" s="815"/>
    </row>
    <row r="13" spans="1:17" s="811" customFormat="1">
      <c r="A13" s="841" t="s">
        <v>2949</v>
      </c>
      <c r="B13" s="841"/>
      <c r="C13" s="963"/>
      <c r="D13" s="963"/>
      <c r="E13" s="963"/>
      <c r="F13" s="841"/>
      <c r="G13" s="831"/>
      <c r="H13" s="873"/>
      <c r="I13" s="912"/>
      <c r="J13" s="912"/>
      <c r="K13" s="912"/>
    </row>
    <row r="14" spans="1:17" s="811" customFormat="1">
      <c r="A14" s="873"/>
      <c r="B14" s="873"/>
      <c r="C14" s="873"/>
      <c r="D14" s="873"/>
      <c r="E14" s="873"/>
      <c r="F14" s="873"/>
      <c r="G14" s="831"/>
      <c r="H14" s="873"/>
      <c r="I14" s="912"/>
      <c r="J14" s="912"/>
      <c r="K14" s="912"/>
    </row>
    <row r="15" spans="1:17" s="811" customFormat="1" ht="48">
      <c r="A15" s="933" t="s">
        <v>2612</v>
      </c>
      <c r="B15" s="884" t="s">
        <v>2833</v>
      </c>
      <c r="C15" s="884" t="s">
        <v>2614</v>
      </c>
      <c r="D15" s="884" t="s">
        <v>2674</v>
      </c>
      <c r="E15" s="884" t="s">
        <v>2675</v>
      </c>
      <c r="F15" s="884" t="s">
        <v>2834</v>
      </c>
      <c r="G15" s="884" t="s">
        <v>2726</v>
      </c>
      <c r="H15" s="884" t="s">
        <v>2678</v>
      </c>
      <c r="I15" s="884" t="s">
        <v>2737</v>
      </c>
      <c r="J15" s="884" t="s">
        <v>2683</v>
      </c>
      <c r="K15" s="962" t="s">
        <v>2837</v>
      </c>
    </row>
    <row r="16" spans="1:17" s="831" customFormat="1" ht="36">
      <c r="A16" s="824">
        <v>1</v>
      </c>
      <c r="B16" s="824">
        <v>973</v>
      </c>
      <c r="C16" s="904" t="s">
        <v>2925</v>
      </c>
      <c r="D16" s="824">
        <v>2015</v>
      </c>
      <c r="E16" s="825" t="s">
        <v>2930</v>
      </c>
      <c r="F16" s="824">
        <v>2000</v>
      </c>
      <c r="G16" s="824" t="s">
        <v>2729</v>
      </c>
      <c r="H16" s="824" t="s">
        <v>2931</v>
      </c>
      <c r="I16" s="913">
        <v>281016.46000000002</v>
      </c>
      <c r="J16" s="889" t="s">
        <v>4361</v>
      </c>
      <c r="K16" s="920">
        <v>2018</v>
      </c>
      <c r="L16" s="811"/>
      <c r="M16" s="811"/>
      <c r="N16" s="811"/>
      <c r="O16" s="811"/>
      <c r="P16" s="811"/>
      <c r="Q16" s="811"/>
    </row>
    <row r="17" spans="1:17" s="811" customFormat="1">
      <c r="A17" s="950"/>
      <c r="B17" s="950"/>
      <c r="C17" s="964"/>
      <c r="D17" s="965"/>
      <c r="E17" s="866" t="s">
        <v>2667</v>
      </c>
      <c r="F17" s="834">
        <f>SUM(F16:F16)</f>
        <v>2000</v>
      </c>
      <c r="H17" s="866" t="s">
        <v>2667</v>
      </c>
      <c r="I17" s="951">
        <f>SUM(I16:I16)</f>
        <v>281016.46000000002</v>
      </c>
      <c r="J17" s="966"/>
      <c r="K17" s="967"/>
    </row>
    <row r="18" spans="1:17" s="811" customFormat="1">
      <c r="A18" s="950"/>
      <c r="B18" s="950"/>
      <c r="C18" s="964"/>
      <c r="D18" s="965"/>
      <c r="E18" s="967"/>
      <c r="F18" s="967"/>
      <c r="G18" s="967"/>
      <c r="H18" s="967"/>
      <c r="I18" s="967"/>
      <c r="J18" s="966"/>
      <c r="K18" s="967"/>
    </row>
    <row r="19" spans="1:17" s="811" customFormat="1"/>
    <row r="20" spans="1:17" s="811" customFormat="1">
      <c r="A20" s="841" t="s">
        <v>2952</v>
      </c>
      <c r="B20" s="841"/>
      <c r="C20" s="963"/>
      <c r="D20" s="963"/>
      <c r="E20" s="963"/>
      <c r="F20" s="841"/>
      <c r="G20" s="831"/>
      <c r="H20" s="873"/>
      <c r="I20" s="912"/>
      <c r="J20" s="912"/>
      <c r="K20" s="912"/>
    </row>
    <row r="21" spans="1:17" s="811" customFormat="1">
      <c r="A21" s="950"/>
      <c r="B21" s="950"/>
      <c r="C21" s="964"/>
      <c r="D21" s="965"/>
      <c r="E21" s="968"/>
      <c r="F21" s="950"/>
      <c r="G21" s="950"/>
      <c r="H21" s="969"/>
      <c r="I21" s="966"/>
      <c r="J21" s="966"/>
      <c r="K21" s="967"/>
    </row>
    <row r="22" spans="1:17" s="811" customFormat="1" ht="48">
      <c r="A22" s="933" t="s">
        <v>2612</v>
      </c>
      <c r="B22" s="884" t="s">
        <v>2833</v>
      </c>
      <c r="C22" s="884" t="s">
        <v>2614</v>
      </c>
      <c r="D22" s="884" t="s">
        <v>2674</v>
      </c>
      <c r="E22" s="884" t="s">
        <v>2675</v>
      </c>
      <c r="F22" s="884" t="s">
        <v>2834</v>
      </c>
      <c r="G22" s="884" t="s">
        <v>2726</v>
      </c>
      <c r="H22" s="884" t="s">
        <v>2678</v>
      </c>
      <c r="I22" s="884" t="s">
        <v>2737</v>
      </c>
      <c r="J22" s="884" t="s">
        <v>2683</v>
      </c>
      <c r="K22" s="962" t="s">
        <v>2837</v>
      </c>
    </row>
    <row r="23" spans="1:17" s="831" customFormat="1" ht="24">
      <c r="A23" s="824">
        <v>1</v>
      </c>
      <c r="B23" s="824">
        <v>973</v>
      </c>
      <c r="C23" s="824">
        <v>965</v>
      </c>
      <c r="D23" s="824">
        <v>2014</v>
      </c>
      <c r="E23" s="825" t="s">
        <v>2823</v>
      </c>
      <c r="F23" s="824">
        <v>6888.17</v>
      </c>
      <c r="G23" s="826" t="s">
        <v>2824</v>
      </c>
      <c r="H23" s="824" t="s">
        <v>2825</v>
      </c>
      <c r="I23" s="899">
        <v>3524245452</v>
      </c>
      <c r="J23" s="889" t="s">
        <v>3818</v>
      </c>
      <c r="K23" s="920">
        <v>2018</v>
      </c>
      <c r="L23" s="811"/>
      <c r="M23" s="811"/>
      <c r="N23" s="811"/>
      <c r="O23" s="811"/>
      <c r="P23" s="811"/>
      <c r="Q23" s="811"/>
    </row>
    <row r="24" spans="1:17" s="831" customFormat="1" ht="24">
      <c r="A24" s="824">
        <v>2</v>
      </c>
      <c r="B24" s="824">
        <v>973</v>
      </c>
      <c r="C24" s="824">
        <v>965</v>
      </c>
      <c r="D24" s="824"/>
      <c r="E24" s="862" t="s">
        <v>2827</v>
      </c>
      <c r="F24" s="824">
        <v>3630.91</v>
      </c>
      <c r="G24" s="824" t="s">
        <v>2824</v>
      </c>
      <c r="H24" s="824" t="s">
        <v>2828</v>
      </c>
      <c r="I24" s="899">
        <v>1953347336.6199999</v>
      </c>
      <c r="J24" s="889" t="s">
        <v>3818</v>
      </c>
      <c r="K24" s="920">
        <v>2018</v>
      </c>
      <c r="L24" s="811"/>
      <c r="M24" s="811"/>
      <c r="N24" s="811"/>
      <c r="O24" s="811"/>
      <c r="P24" s="811"/>
      <c r="Q24" s="811"/>
    </row>
    <row r="25" spans="1:17" s="970" customFormat="1" ht="24">
      <c r="A25" s="824">
        <v>3</v>
      </c>
      <c r="B25" s="886">
        <v>973</v>
      </c>
      <c r="C25" s="886">
        <v>965</v>
      </c>
      <c r="D25" s="886">
        <v>2014</v>
      </c>
      <c r="E25" s="917" t="s">
        <v>2829</v>
      </c>
      <c r="F25" s="886">
        <v>31571.72</v>
      </c>
      <c r="G25" s="891" t="s">
        <v>2824</v>
      </c>
      <c r="H25" s="886" t="s">
        <v>2826</v>
      </c>
      <c r="I25" s="899">
        <v>17125000000</v>
      </c>
      <c r="J25" s="889" t="s">
        <v>3818</v>
      </c>
      <c r="K25" s="920">
        <v>2018</v>
      </c>
      <c r="L25" s="811"/>
      <c r="M25" s="811"/>
      <c r="N25" s="811"/>
      <c r="O25" s="811"/>
      <c r="P25" s="811"/>
      <c r="Q25" s="811"/>
    </row>
    <row r="26" spans="1:17" s="831" customFormat="1" ht="24">
      <c r="A26" s="824">
        <v>4</v>
      </c>
      <c r="B26" s="824">
        <v>973</v>
      </c>
      <c r="C26" s="824">
        <v>965</v>
      </c>
      <c r="D26" s="824">
        <v>2014</v>
      </c>
      <c r="E26" s="825" t="s">
        <v>2830</v>
      </c>
      <c r="F26" s="824">
        <v>2312.41</v>
      </c>
      <c r="G26" s="826" t="s">
        <v>2824</v>
      </c>
      <c r="H26" s="824" t="s">
        <v>2826</v>
      </c>
      <c r="I26" s="899">
        <v>3547777777</v>
      </c>
      <c r="J26" s="889" t="s">
        <v>3818</v>
      </c>
      <c r="K26" s="920">
        <v>2018</v>
      </c>
      <c r="L26" s="811"/>
      <c r="M26" s="811"/>
      <c r="N26" s="811"/>
      <c r="O26" s="811"/>
      <c r="P26" s="811"/>
      <c r="Q26" s="811"/>
    </row>
    <row r="27" spans="1:17" s="811" customFormat="1">
      <c r="A27" s="878"/>
      <c r="B27" s="878"/>
      <c r="C27" s="878"/>
      <c r="D27" s="878"/>
      <c r="E27" s="866" t="s">
        <v>2667</v>
      </c>
      <c r="F27" s="971">
        <f>SUM(F23:F26)</f>
        <v>44403.210000000006</v>
      </c>
      <c r="H27" s="866" t="s">
        <v>2667</v>
      </c>
      <c r="I27" s="951">
        <f>SUM(I23:I26)</f>
        <v>26150370565.619999</v>
      </c>
      <c r="J27" s="851"/>
      <c r="K27" s="815"/>
    </row>
    <row r="28" spans="1:17" s="811" customFormat="1">
      <c r="A28" s="878"/>
      <c r="B28" s="878"/>
      <c r="C28" s="878"/>
      <c r="D28" s="878"/>
      <c r="E28" s="961"/>
      <c r="F28" s="879"/>
      <c r="G28" s="815"/>
      <c r="H28" s="815"/>
      <c r="I28" s="815"/>
      <c r="J28" s="851"/>
      <c r="K28" s="815"/>
    </row>
    <row r="29" spans="1:17" s="811" customFormat="1">
      <c r="A29" s="958" t="s">
        <v>3819</v>
      </c>
      <c r="B29" s="958"/>
      <c r="C29" s="958"/>
      <c r="D29" s="958"/>
      <c r="E29" s="958"/>
      <c r="F29" s="831"/>
      <c r="G29" s="905"/>
      <c r="H29" s="831"/>
      <c r="J29" s="840"/>
    </row>
    <row r="30" spans="1:17" s="811" customFormat="1">
      <c r="A30" s="878"/>
      <c r="B30" s="878"/>
      <c r="C30" s="878"/>
      <c r="D30" s="878"/>
      <c r="E30" s="961"/>
      <c r="F30" s="879"/>
      <c r="G30" s="815"/>
      <c r="H30" s="815"/>
      <c r="I30" s="815"/>
      <c r="J30" s="851"/>
      <c r="K30" s="815"/>
    </row>
    <row r="31" spans="1:17" s="811" customFormat="1" ht="48">
      <c r="A31" s="933" t="s">
        <v>2612</v>
      </c>
      <c r="B31" s="884" t="s">
        <v>2833</v>
      </c>
      <c r="C31" s="884" t="s">
        <v>2614</v>
      </c>
      <c r="D31" s="884" t="s">
        <v>2674</v>
      </c>
      <c r="E31" s="884" t="s">
        <v>2675</v>
      </c>
      <c r="F31" s="884" t="s">
        <v>2834</v>
      </c>
      <c r="G31" s="884" t="s">
        <v>2726</v>
      </c>
      <c r="H31" s="884" t="s">
        <v>2678</v>
      </c>
      <c r="I31" s="884" t="s">
        <v>2737</v>
      </c>
      <c r="J31" s="884" t="s">
        <v>2683</v>
      </c>
      <c r="K31" s="962" t="s">
        <v>2837</v>
      </c>
    </row>
    <row r="32" spans="1:17" s="831" customFormat="1">
      <c r="A32" s="886">
        <v>1</v>
      </c>
      <c r="B32" s="886">
        <v>945</v>
      </c>
      <c r="C32" s="825"/>
      <c r="D32" s="886">
        <v>2015</v>
      </c>
      <c r="E32" s="825" t="s">
        <v>2942</v>
      </c>
      <c r="F32" s="824">
        <v>1000</v>
      </c>
      <c r="G32" s="826" t="s">
        <v>2633</v>
      </c>
      <c r="H32" s="895" t="s">
        <v>2943</v>
      </c>
      <c r="I32" s="888">
        <v>57911657</v>
      </c>
      <c r="J32" s="889" t="s">
        <v>2944</v>
      </c>
      <c r="K32" s="920">
        <v>2017</v>
      </c>
    </row>
    <row r="33" spans="1:19" s="831" customFormat="1" ht="36">
      <c r="A33" s="823">
        <v>2</v>
      </c>
      <c r="B33" s="824">
        <v>932</v>
      </c>
      <c r="C33" s="825"/>
      <c r="D33" s="972">
        <v>2014</v>
      </c>
      <c r="E33" s="825" t="s">
        <v>2856</v>
      </c>
      <c r="F33" s="824">
        <v>1800</v>
      </c>
      <c r="G33" s="824" t="s">
        <v>2633</v>
      </c>
      <c r="H33" s="861" t="s">
        <v>2857</v>
      </c>
      <c r="I33" s="889">
        <v>300123976.52000004</v>
      </c>
      <c r="J33" s="889" t="s">
        <v>2948</v>
      </c>
      <c r="K33" s="920">
        <v>2017</v>
      </c>
      <c r="L33" s="811"/>
      <c r="M33" s="811"/>
      <c r="N33" s="811"/>
      <c r="O33" s="811"/>
      <c r="P33" s="811"/>
      <c r="Q33" s="811"/>
      <c r="R33" s="811"/>
    </row>
    <row r="34" spans="1:19" s="831" customFormat="1" ht="24">
      <c r="A34" s="886">
        <v>3</v>
      </c>
      <c r="B34" s="824">
        <v>973</v>
      </c>
      <c r="C34" s="955">
        <v>1011</v>
      </c>
      <c r="D34" s="972">
        <v>2014</v>
      </c>
      <c r="E34" s="825" t="s">
        <v>2945</v>
      </c>
      <c r="F34" s="824">
        <v>50</v>
      </c>
      <c r="G34" s="824" t="s">
        <v>2633</v>
      </c>
      <c r="H34" s="861" t="s">
        <v>2857</v>
      </c>
      <c r="I34" s="890">
        <v>40986449.280000001</v>
      </c>
      <c r="J34" s="890" t="s">
        <v>2944</v>
      </c>
      <c r="K34" s="920">
        <v>2017</v>
      </c>
    </row>
    <row r="35" spans="1:19" s="831" customFormat="1" ht="24">
      <c r="A35" s="823">
        <v>4</v>
      </c>
      <c r="B35" s="824">
        <v>996</v>
      </c>
      <c r="C35" s="904"/>
      <c r="D35" s="902">
        <v>2015</v>
      </c>
      <c r="E35" s="825" t="s">
        <v>2946</v>
      </c>
      <c r="F35" s="824">
        <v>50</v>
      </c>
      <c r="G35" s="824" t="s">
        <v>2664</v>
      </c>
      <c r="H35" s="895" t="s">
        <v>2947</v>
      </c>
      <c r="I35" s="890">
        <v>41093866.040000007</v>
      </c>
      <c r="J35" s="889" t="s">
        <v>2948</v>
      </c>
      <c r="K35" s="920">
        <v>2017</v>
      </c>
    </row>
    <row r="36" spans="1:19" s="831" customFormat="1">
      <c r="A36" s="886">
        <v>5</v>
      </c>
      <c r="B36" s="901">
        <v>973</v>
      </c>
      <c r="C36" s="904" t="s">
        <v>2889</v>
      </c>
      <c r="D36" s="902" t="s">
        <v>2763</v>
      </c>
      <c r="E36" s="825" t="s">
        <v>2890</v>
      </c>
      <c r="F36" s="824">
        <v>5850</v>
      </c>
      <c r="G36" s="824" t="s">
        <v>2633</v>
      </c>
      <c r="H36" s="903" t="s">
        <v>2891</v>
      </c>
      <c r="I36" s="890">
        <v>137624247.31</v>
      </c>
      <c r="J36" s="890" t="s">
        <v>2944</v>
      </c>
      <c r="K36" s="920">
        <v>2017</v>
      </c>
      <c r="S36" s="893"/>
    </row>
    <row r="37" spans="1:19" s="831" customFormat="1">
      <c r="A37" s="950"/>
      <c r="B37" s="950"/>
      <c r="C37" s="964"/>
      <c r="D37" s="965"/>
      <c r="E37" s="866" t="s">
        <v>2667</v>
      </c>
      <c r="F37" s="834">
        <f>SUM(F32:F36)</f>
        <v>8750</v>
      </c>
      <c r="G37" s="811"/>
      <c r="H37" s="866" t="s">
        <v>2667</v>
      </c>
      <c r="I37" s="951">
        <f>SUM(I32:I36)</f>
        <v>577740196.1500001</v>
      </c>
      <c r="J37" s="966"/>
      <c r="K37" s="967"/>
    </row>
    <row r="38" spans="1:19" s="831" customFormat="1">
      <c r="A38" s="950"/>
      <c r="B38" s="950"/>
      <c r="C38" s="964"/>
      <c r="D38" s="965"/>
      <c r="E38" s="967"/>
      <c r="F38" s="967"/>
      <c r="G38" s="967"/>
      <c r="H38" s="967"/>
      <c r="I38" s="967"/>
      <c r="J38" s="966"/>
      <c r="K38" s="967"/>
    </row>
    <row r="39" spans="1:19" s="831" customFormat="1">
      <c r="A39" s="950"/>
      <c r="B39" s="950"/>
      <c r="C39" s="964"/>
      <c r="D39" s="965"/>
      <c r="E39" s="967"/>
      <c r="F39" s="967"/>
      <c r="G39" s="967"/>
      <c r="H39" s="967"/>
      <c r="I39" s="967"/>
      <c r="J39" s="966"/>
      <c r="K39" s="967"/>
    </row>
    <row r="40" spans="1:19" s="831" customFormat="1">
      <c r="A40" s="950"/>
      <c r="B40" s="950"/>
      <c r="C40" s="964"/>
      <c r="D40" s="965"/>
      <c r="E40" s="967"/>
      <c r="F40" s="967"/>
      <c r="G40" s="967"/>
      <c r="H40" s="967"/>
      <c r="I40" s="967"/>
      <c r="J40" s="966"/>
      <c r="K40" s="967"/>
    </row>
    <row r="41" spans="1:19" s="831" customFormat="1">
      <c r="A41" s="950"/>
      <c r="B41" s="950"/>
      <c r="C41" s="964"/>
      <c r="D41" s="965"/>
      <c r="E41" s="967"/>
      <c r="F41" s="967"/>
      <c r="G41" s="967"/>
      <c r="H41" s="967"/>
      <c r="I41" s="967"/>
      <c r="J41" s="966"/>
      <c r="K41" s="967"/>
    </row>
    <row r="42" spans="1:19" s="811" customFormat="1">
      <c r="A42" s="841" t="s">
        <v>2949</v>
      </c>
      <c r="B42" s="841"/>
      <c r="C42" s="963"/>
      <c r="D42" s="963"/>
      <c r="E42" s="963"/>
      <c r="F42" s="841"/>
      <c r="G42" s="831"/>
      <c r="H42" s="873"/>
      <c r="I42" s="912"/>
      <c r="J42" s="912"/>
      <c r="K42" s="912"/>
    </row>
    <row r="43" spans="1:19" s="811" customFormat="1">
      <c r="A43" s="873"/>
      <c r="B43" s="873"/>
      <c r="C43" s="873"/>
      <c r="D43" s="873"/>
      <c r="E43" s="873"/>
      <c r="F43" s="873"/>
      <c r="G43" s="831"/>
      <c r="H43" s="873"/>
      <c r="I43" s="912"/>
      <c r="J43" s="912"/>
      <c r="K43" s="912"/>
    </row>
    <row r="44" spans="1:19" s="831" customFormat="1" ht="48">
      <c r="A44" s="933" t="s">
        <v>2612</v>
      </c>
      <c r="B44" s="884" t="s">
        <v>2833</v>
      </c>
      <c r="C44" s="884" t="s">
        <v>2614</v>
      </c>
      <c r="D44" s="884" t="s">
        <v>2674</v>
      </c>
      <c r="E44" s="884" t="s">
        <v>2675</v>
      </c>
      <c r="F44" s="884" t="s">
        <v>2834</v>
      </c>
      <c r="G44" s="884" t="s">
        <v>2726</v>
      </c>
      <c r="H44" s="884" t="s">
        <v>2678</v>
      </c>
      <c r="I44" s="884" t="s">
        <v>2737</v>
      </c>
      <c r="J44" s="884" t="s">
        <v>2683</v>
      </c>
      <c r="K44" s="962" t="s">
        <v>2837</v>
      </c>
    </row>
    <row r="45" spans="1:19" s="831" customFormat="1" ht="24">
      <c r="A45" s="824">
        <v>1</v>
      </c>
      <c r="B45" s="824">
        <v>973</v>
      </c>
      <c r="C45" s="824">
        <v>9403</v>
      </c>
      <c r="D45" s="972" t="s">
        <v>2763</v>
      </c>
      <c r="E45" s="825" t="s">
        <v>2950</v>
      </c>
      <c r="F45" s="824">
        <v>810</v>
      </c>
      <c r="G45" s="824" t="s">
        <v>2729</v>
      </c>
      <c r="H45" s="861" t="s">
        <v>2951</v>
      </c>
      <c r="I45" s="890">
        <v>1104585.8800000001</v>
      </c>
      <c r="J45" s="890" t="s">
        <v>2948</v>
      </c>
      <c r="K45" s="920">
        <v>2017</v>
      </c>
    </row>
    <row r="46" spans="1:19" s="831" customFormat="1">
      <c r="A46" s="950"/>
      <c r="B46" s="950"/>
      <c r="C46" s="964"/>
      <c r="D46" s="965"/>
      <c r="E46" s="866" t="s">
        <v>2667</v>
      </c>
      <c r="F46" s="834">
        <f>SUM(F45)</f>
        <v>810</v>
      </c>
      <c r="G46" s="811"/>
      <c r="H46" s="866" t="s">
        <v>2667</v>
      </c>
      <c r="I46" s="951">
        <f>SUM(I45)</f>
        <v>1104585.8800000001</v>
      </c>
      <c r="J46" s="966"/>
      <c r="K46" s="967"/>
    </row>
    <row r="47" spans="1:19" s="831" customFormat="1">
      <c r="A47" s="950"/>
      <c r="B47" s="950"/>
      <c r="C47" s="964"/>
      <c r="D47" s="965"/>
      <c r="E47" s="967"/>
      <c r="F47" s="967"/>
      <c r="G47" s="967"/>
      <c r="H47" s="967"/>
      <c r="I47" s="967"/>
      <c r="J47" s="966"/>
      <c r="K47" s="967"/>
    </row>
    <row r="48" spans="1:19" s="811" customFormat="1">
      <c r="A48" s="841" t="s">
        <v>2952</v>
      </c>
      <c r="B48" s="841"/>
      <c r="C48" s="963"/>
      <c r="D48" s="963"/>
      <c r="E48" s="963"/>
      <c r="F48" s="841"/>
      <c r="G48" s="831"/>
      <c r="H48" s="873"/>
      <c r="I48" s="912"/>
      <c r="J48" s="912"/>
      <c r="K48" s="912"/>
    </row>
    <row r="49" spans="1:18" s="831" customFormat="1">
      <c r="A49" s="950"/>
      <c r="B49" s="950"/>
      <c r="C49" s="964"/>
      <c r="D49" s="965"/>
      <c r="E49" s="968"/>
      <c r="F49" s="950"/>
      <c r="G49" s="950"/>
      <c r="H49" s="969"/>
      <c r="I49" s="966"/>
      <c r="J49" s="966"/>
      <c r="K49" s="967"/>
    </row>
    <row r="50" spans="1:18" s="831" customFormat="1" ht="48">
      <c r="A50" s="933" t="s">
        <v>2612</v>
      </c>
      <c r="B50" s="884" t="s">
        <v>2833</v>
      </c>
      <c r="C50" s="884" t="s">
        <v>2614</v>
      </c>
      <c r="D50" s="884" t="s">
        <v>2674</v>
      </c>
      <c r="E50" s="884" t="s">
        <v>2675</v>
      </c>
      <c r="F50" s="884" t="s">
        <v>2834</v>
      </c>
      <c r="G50" s="884" t="s">
        <v>2726</v>
      </c>
      <c r="H50" s="884" t="s">
        <v>2678</v>
      </c>
      <c r="I50" s="884" t="s">
        <v>2737</v>
      </c>
      <c r="J50" s="884" t="s">
        <v>2683</v>
      </c>
      <c r="K50" s="962" t="s">
        <v>2837</v>
      </c>
    </row>
    <row r="51" spans="1:18" s="831" customFormat="1" ht="24">
      <c r="A51" s="824">
        <v>1</v>
      </c>
      <c r="B51" s="824">
        <v>973</v>
      </c>
      <c r="C51" s="824">
        <v>965</v>
      </c>
      <c r="D51" s="824">
        <v>2014</v>
      </c>
      <c r="E51" s="825" t="s">
        <v>2953</v>
      </c>
      <c r="F51" s="824">
        <v>19686</v>
      </c>
      <c r="G51" s="826" t="s">
        <v>2824</v>
      </c>
      <c r="H51" s="824" t="s">
        <v>2826</v>
      </c>
      <c r="I51" s="899">
        <v>3061053044.7399998</v>
      </c>
      <c r="J51" s="889" t="s">
        <v>3818</v>
      </c>
      <c r="K51" s="920">
        <v>2017</v>
      </c>
    </row>
    <row r="52" spans="1:18" s="970" customFormat="1" ht="24">
      <c r="A52" s="824">
        <v>2</v>
      </c>
      <c r="B52" s="886">
        <v>973</v>
      </c>
      <c r="C52" s="886">
        <v>965</v>
      </c>
      <c r="D52" s="886">
        <v>2014</v>
      </c>
      <c r="E52" s="917" t="s">
        <v>2936</v>
      </c>
      <c r="F52" s="886">
        <v>13213</v>
      </c>
      <c r="G52" s="891" t="s">
        <v>2824</v>
      </c>
      <c r="H52" s="886" t="s">
        <v>2826</v>
      </c>
      <c r="I52" s="899">
        <v>6780320000</v>
      </c>
      <c r="J52" s="889" t="s">
        <v>3818</v>
      </c>
      <c r="K52" s="887">
        <v>2017</v>
      </c>
      <c r="L52" s="831"/>
      <c r="M52" s="831"/>
      <c r="N52" s="831"/>
      <c r="O52" s="831"/>
      <c r="P52" s="831"/>
      <c r="Q52" s="831"/>
      <c r="R52" s="831"/>
    </row>
    <row r="53" spans="1:18" s="831" customFormat="1" ht="24">
      <c r="A53" s="824">
        <v>3</v>
      </c>
      <c r="B53" s="824">
        <v>973</v>
      </c>
      <c r="C53" s="824">
        <v>965</v>
      </c>
      <c r="D53" s="824">
        <v>2014</v>
      </c>
      <c r="E53" s="825" t="s">
        <v>2937</v>
      </c>
      <c r="F53" s="824">
        <v>9092</v>
      </c>
      <c r="G53" s="826" t="s">
        <v>2824</v>
      </c>
      <c r="H53" s="824" t="s">
        <v>2938</v>
      </c>
      <c r="I53" s="899">
        <v>6030000000</v>
      </c>
      <c r="J53" s="889" t="s">
        <v>3818</v>
      </c>
      <c r="K53" s="887">
        <v>2017</v>
      </c>
    </row>
    <row r="54" spans="1:18" s="831" customFormat="1">
      <c r="A54" s="973"/>
      <c r="B54" s="973"/>
      <c r="C54" s="973"/>
      <c r="D54" s="973"/>
      <c r="E54" s="973"/>
      <c r="F54" s="973"/>
      <c r="G54" s="973"/>
      <c r="H54" s="973"/>
      <c r="I54" s="973"/>
      <c r="J54" s="973"/>
      <c r="K54" s="973"/>
    </row>
    <row r="55" spans="1:18" s="811" customFormat="1">
      <c r="A55" s="878"/>
      <c r="B55" s="878"/>
      <c r="C55" s="878"/>
      <c r="D55" s="878"/>
      <c r="E55" s="866" t="s">
        <v>2667</v>
      </c>
      <c r="F55" s="834">
        <f>SUM(F51:F53)</f>
        <v>41991</v>
      </c>
      <c r="H55" s="866" t="s">
        <v>2667</v>
      </c>
      <c r="I55" s="951">
        <f>SUM(I51:I53)</f>
        <v>15871373044.74</v>
      </c>
      <c r="J55" s="851"/>
      <c r="K55" s="815"/>
    </row>
    <row r="56" spans="1:18" s="811" customFormat="1">
      <c r="A56" s="878"/>
      <c r="B56" s="878"/>
      <c r="C56" s="878"/>
      <c r="D56" s="878"/>
      <c r="E56" s="815"/>
      <c r="F56" s="815"/>
      <c r="G56" s="815"/>
      <c r="H56" s="815"/>
      <c r="I56" s="815"/>
      <c r="J56" s="851"/>
      <c r="K56" s="815"/>
    </row>
    <row r="57" spans="1:18" s="811" customFormat="1">
      <c r="A57" s="878"/>
      <c r="B57" s="878"/>
      <c r="C57" s="878"/>
      <c r="D57" s="878"/>
      <c r="E57" s="815"/>
      <c r="F57" s="815"/>
      <c r="G57" s="815"/>
      <c r="H57" s="815"/>
      <c r="I57" s="815"/>
      <c r="J57" s="851"/>
      <c r="K57" s="815"/>
    </row>
    <row r="58" spans="1:18" s="811" customFormat="1">
      <c r="A58" s="841" t="s">
        <v>3820</v>
      </c>
      <c r="B58" s="841"/>
      <c r="C58" s="963"/>
      <c r="D58" s="963"/>
      <c r="E58" s="963"/>
      <c r="F58" s="841"/>
      <c r="G58" s="831"/>
      <c r="H58" s="873"/>
      <c r="I58" s="912"/>
      <c r="J58" s="912"/>
      <c r="K58" s="912"/>
    </row>
    <row r="59" spans="1:18" s="811" customFormat="1">
      <c r="A59" s="878"/>
      <c r="B59" s="878"/>
      <c r="C59" s="878"/>
      <c r="D59" s="878"/>
      <c r="E59" s="815"/>
      <c r="F59" s="815"/>
      <c r="G59" s="815"/>
      <c r="H59" s="815"/>
      <c r="I59" s="815"/>
      <c r="J59" s="851"/>
      <c r="K59" s="815"/>
    </row>
    <row r="60" spans="1:18" s="811" customFormat="1" ht="48">
      <c r="A60" s="933" t="s">
        <v>2612</v>
      </c>
      <c r="B60" s="884" t="s">
        <v>2833</v>
      </c>
      <c r="C60" s="884" t="s">
        <v>2614</v>
      </c>
      <c r="D60" s="884" t="s">
        <v>2674</v>
      </c>
      <c r="E60" s="884" t="s">
        <v>2675</v>
      </c>
      <c r="F60" s="884" t="s">
        <v>2834</v>
      </c>
      <c r="G60" s="884" t="s">
        <v>2726</v>
      </c>
      <c r="H60" s="884" t="s">
        <v>2678</v>
      </c>
      <c r="I60" s="884" t="s">
        <v>2737</v>
      </c>
      <c r="J60" s="884" t="s">
        <v>2683</v>
      </c>
      <c r="K60" s="962" t="s">
        <v>2837</v>
      </c>
    </row>
    <row r="61" spans="1:18" s="811" customFormat="1" ht="24">
      <c r="A61" s="824">
        <v>1</v>
      </c>
      <c r="B61" s="901">
        <v>900</v>
      </c>
      <c r="C61" s="902"/>
      <c r="D61" s="902" t="s">
        <v>2846</v>
      </c>
      <c r="E61" s="825" t="s">
        <v>2954</v>
      </c>
      <c r="F61" s="824" t="s">
        <v>2647</v>
      </c>
      <c r="G61" s="920" t="s">
        <v>2955</v>
      </c>
      <c r="H61" s="903" t="s">
        <v>2956</v>
      </c>
      <c r="I61" s="888">
        <v>5700000</v>
      </c>
      <c r="J61" s="974" t="s">
        <v>2922</v>
      </c>
      <c r="K61" s="887">
        <v>2016</v>
      </c>
    </row>
    <row r="62" spans="1:18" s="831" customFormat="1" ht="96">
      <c r="A62" s="824">
        <v>2</v>
      </c>
      <c r="B62" s="901">
        <v>900</v>
      </c>
      <c r="C62" s="902"/>
      <c r="D62" s="902" t="s">
        <v>2763</v>
      </c>
      <c r="E62" s="825" t="s">
        <v>2957</v>
      </c>
      <c r="F62" s="824" t="s">
        <v>2647</v>
      </c>
      <c r="G62" s="920" t="s">
        <v>2878</v>
      </c>
      <c r="H62" s="903" t="s">
        <v>2958</v>
      </c>
      <c r="I62" s="890">
        <v>119938281.25</v>
      </c>
      <c r="J62" s="975" t="s">
        <v>2959</v>
      </c>
      <c r="K62" s="824">
        <v>2016</v>
      </c>
    </row>
    <row r="63" spans="1:18" s="831" customFormat="1" ht="24">
      <c r="A63" s="824">
        <v>3</v>
      </c>
      <c r="B63" s="824">
        <v>904</v>
      </c>
      <c r="C63" s="904" t="s">
        <v>2960</v>
      </c>
      <c r="D63" s="902" t="s">
        <v>2767</v>
      </c>
      <c r="E63" s="825" t="s">
        <v>2961</v>
      </c>
      <c r="F63" s="824">
        <v>227</v>
      </c>
      <c r="G63" s="824" t="s">
        <v>2633</v>
      </c>
      <c r="H63" s="895" t="s">
        <v>2962</v>
      </c>
      <c r="I63" s="889">
        <v>67079619.230000012</v>
      </c>
      <c r="J63" s="889" t="s">
        <v>2959</v>
      </c>
      <c r="K63" s="824">
        <v>2016</v>
      </c>
    </row>
    <row r="64" spans="1:18" s="811" customFormat="1" ht="24">
      <c r="A64" s="824">
        <v>4</v>
      </c>
      <c r="B64" s="901">
        <v>973</v>
      </c>
      <c r="C64" s="902"/>
      <c r="D64" s="902" t="s">
        <v>2763</v>
      </c>
      <c r="E64" s="825" t="s">
        <v>2963</v>
      </c>
      <c r="F64" s="824">
        <v>4050</v>
      </c>
      <c r="G64" s="920" t="s">
        <v>2878</v>
      </c>
      <c r="H64" s="903" t="s">
        <v>2964</v>
      </c>
      <c r="I64" s="888">
        <v>95998000</v>
      </c>
      <c r="J64" s="890" t="s">
        <v>2959</v>
      </c>
      <c r="K64" s="887">
        <v>2016</v>
      </c>
    </row>
    <row r="65" spans="1:19" s="811" customFormat="1">
      <c r="A65" s="824">
        <v>5</v>
      </c>
      <c r="B65" s="976">
        <v>973</v>
      </c>
      <c r="C65" s="972"/>
      <c r="D65" s="972" t="s">
        <v>2763</v>
      </c>
      <c r="E65" s="825" t="s">
        <v>2965</v>
      </c>
      <c r="F65" s="824">
        <v>495</v>
      </c>
      <c r="G65" s="920" t="s">
        <v>2966</v>
      </c>
      <c r="H65" s="830" t="s">
        <v>2647</v>
      </c>
      <c r="I65" s="977">
        <v>382083143.07999998</v>
      </c>
      <c r="J65" s="890" t="s">
        <v>2959</v>
      </c>
      <c r="K65" s="887">
        <v>2016</v>
      </c>
    </row>
    <row r="66" spans="1:19" s="831" customFormat="1" ht="36">
      <c r="A66" s="824">
        <v>6</v>
      </c>
      <c r="B66" s="901" t="s">
        <v>2967</v>
      </c>
      <c r="C66" s="902"/>
      <c r="D66" s="902" t="s">
        <v>2968</v>
      </c>
      <c r="E66" s="825" t="s">
        <v>2969</v>
      </c>
      <c r="F66" s="824">
        <v>800</v>
      </c>
      <c r="G66" s="920" t="s">
        <v>2970</v>
      </c>
      <c r="H66" s="895" t="s">
        <v>2971</v>
      </c>
      <c r="I66" s="888">
        <f>756933246.28+3909999.87</f>
        <v>760843246.14999998</v>
      </c>
      <c r="J66" s="889" t="s">
        <v>2972</v>
      </c>
      <c r="K66" s="887">
        <v>2016</v>
      </c>
    </row>
    <row r="67" spans="1:19" s="831" customFormat="1" ht="48">
      <c r="A67" s="824">
        <v>7</v>
      </c>
      <c r="B67" s="901" t="s">
        <v>2973</v>
      </c>
      <c r="C67" s="902"/>
      <c r="D67" s="902" t="s">
        <v>2846</v>
      </c>
      <c r="E67" s="825" t="s">
        <v>2974</v>
      </c>
      <c r="F67" s="824" t="s">
        <v>2647</v>
      </c>
      <c r="G67" s="920" t="s">
        <v>2633</v>
      </c>
      <c r="H67" s="903" t="s">
        <v>2975</v>
      </c>
      <c r="I67" s="890">
        <v>19594400</v>
      </c>
      <c r="J67" s="978" t="s">
        <v>2976</v>
      </c>
      <c r="K67" s="887">
        <v>2016</v>
      </c>
    </row>
    <row r="68" spans="1:19" s="831" customFormat="1" ht="24">
      <c r="A68" s="824">
        <v>8</v>
      </c>
      <c r="B68" s="901">
        <v>973</v>
      </c>
      <c r="C68" s="904" t="s">
        <v>2977</v>
      </c>
      <c r="D68" s="902" t="s">
        <v>2846</v>
      </c>
      <c r="E68" s="825" t="s">
        <v>2978</v>
      </c>
      <c r="F68" s="824">
        <v>405</v>
      </c>
      <c r="G68" s="824" t="s">
        <v>2878</v>
      </c>
      <c r="H68" s="903" t="s">
        <v>2979</v>
      </c>
      <c r="I68" s="890">
        <v>9502009.6500000004</v>
      </c>
      <c r="J68" s="890" t="s">
        <v>2959</v>
      </c>
      <c r="K68" s="887">
        <v>2016</v>
      </c>
    </row>
    <row r="69" spans="1:19" s="831" customFormat="1">
      <c r="A69" s="823">
        <v>14</v>
      </c>
      <c r="B69" s="901">
        <v>973</v>
      </c>
      <c r="C69" s="902" t="s">
        <v>2883</v>
      </c>
      <c r="D69" s="902" t="s">
        <v>2763</v>
      </c>
      <c r="E69" s="825" t="s">
        <v>2884</v>
      </c>
      <c r="F69" s="824">
        <v>45</v>
      </c>
      <c r="G69" s="920" t="s">
        <v>2878</v>
      </c>
      <c r="H69" s="903" t="s">
        <v>2885</v>
      </c>
      <c r="I69" s="888">
        <v>62441399.950000003</v>
      </c>
      <c r="J69" s="890" t="s">
        <v>2959</v>
      </c>
      <c r="K69" s="920">
        <v>2016</v>
      </c>
    </row>
    <row r="70" spans="1:19" s="831" customFormat="1">
      <c r="A70" s="886">
        <v>15</v>
      </c>
      <c r="B70" s="901">
        <v>973</v>
      </c>
      <c r="C70" s="902" t="s">
        <v>2883</v>
      </c>
      <c r="D70" s="902" t="s">
        <v>2763</v>
      </c>
      <c r="E70" s="917" t="s">
        <v>2886</v>
      </c>
      <c r="F70" s="886">
        <v>20</v>
      </c>
      <c r="G70" s="934" t="s">
        <v>2878</v>
      </c>
      <c r="H70" s="903" t="s">
        <v>2885</v>
      </c>
      <c r="I70" s="890">
        <v>33117600</v>
      </c>
      <c r="J70" s="890" t="s">
        <v>2959</v>
      </c>
      <c r="K70" s="979">
        <v>2016</v>
      </c>
    </row>
    <row r="71" spans="1:19" s="831" customFormat="1">
      <c r="A71" s="824">
        <v>9</v>
      </c>
      <c r="B71" s="901">
        <v>983</v>
      </c>
      <c r="C71" s="902"/>
      <c r="D71" s="902" t="s">
        <v>2767</v>
      </c>
      <c r="E71" s="825" t="s">
        <v>2980</v>
      </c>
      <c r="F71" s="824">
        <v>169.2</v>
      </c>
      <c r="G71" s="824" t="s">
        <v>2633</v>
      </c>
      <c r="H71" s="903" t="s">
        <v>2908</v>
      </c>
      <c r="I71" s="890">
        <v>109331846.77</v>
      </c>
      <c r="J71" s="890" t="s">
        <v>2959</v>
      </c>
      <c r="K71" s="920">
        <v>2016</v>
      </c>
    </row>
    <row r="72" spans="1:19" s="811" customFormat="1">
      <c r="A72" s="812"/>
      <c r="B72" s="812"/>
      <c r="C72" s="812"/>
      <c r="D72" s="812"/>
      <c r="E72" s="866" t="s">
        <v>2667</v>
      </c>
      <c r="F72" s="834">
        <f>SUM(F61:F71)</f>
        <v>6211.2</v>
      </c>
      <c r="H72" s="866" t="s">
        <v>2667</v>
      </c>
      <c r="I72" s="951">
        <f>SUM(I61:I71)</f>
        <v>1665629546.0800002</v>
      </c>
      <c r="J72" s="840"/>
      <c r="L72" s="831"/>
      <c r="M72" s="831"/>
      <c r="N72" s="831"/>
      <c r="O72" s="831"/>
      <c r="P72" s="831"/>
      <c r="Q72" s="831"/>
      <c r="R72" s="831"/>
      <c r="S72" s="831"/>
    </row>
    <row r="73" spans="1:19" s="811" customFormat="1">
      <c r="A73" s="812"/>
      <c r="B73" s="812"/>
      <c r="C73" s="812"/>
      <c r="D73" s="812"/>
      <c r="E73" s="840"/>
      <c r="F73" s="840"/>
      <c r="G73" s="840"/>
      <c r="H73" s="840"/>
      <c r="I73" s="840"/>
      <c r="J73" s="840"/>
    </row>
    <row r="74" spans="1:19" s="811" customFormat="1">
      <c r="A74" s="812"/>
      <c r="B74" s="812"/>
      <c r="C74" s="812"/>
      <c r="D74" s="812"/>
      <c r="E74" s="1128"/>
      <c r="F74" s="1128"/>
      <c r="G74" s="1128"/>
      <c r="H74" s="1128"/>
      <c r="I74" s="1128"/>
      <c r="J74" s="1128"/>
    </row>
    <row r="75" spans="1:19" s="811" customFormat="1">
      <c r="A75" s="812"/>
      <c r="B75" s="812"/>
      <c r="C75" s="812"/>
      <c r="D75" s="812"/>
      <c r="E75" s="1128"/>
      <c r="F75" s="1128"/>
      <c r="G75" s="1128"/>
      <c r="H75" s="1128"/>
      <c r="I75" s="1128"/>
      <c r="J75" s="1128"/>
    </row>
    <row r="76" spans="1:19" s="811" customFormat="1">
      <c r="A76" s="812"/>
      <c r="B76" s="812"/>
      <c r="C76" s="812"/>
      <c r="D76" s="812"/>
      <c r="E76" s="1128"/>
      <c r="F76" s="1128"/>
      <c r="G76" s="1128"/>
      <c r="H76" s="1128"/>
      <c r="I76" s="1128"/>
      <c r="J76" s="1128"/>
    </row>
    <row r="77" spans="1:19" s="811" customFormat="1">
      <c r="A77" s="812"/>
      <c r="B77" s="812"/>
      <c r="C77" s="812"/>
      <c r="D77" s="812"/>
      <c r="E77" s="1128"/>
      <c r="F77" s="1128"/>
      <c r="G77" s="1128"/>
      <c r="H77" s="1128"/>
      <c r="I77" s="1128"/>
      <c r="J77" s="1128"/>
    </row>
    <row r="78" spans="1:19" s="811" customFormat="1">
      <c r="A78" s="812"/>
      <c r="B78" s="812"/>
      <c r="C78" s="812"/>
      <c r="D78" s="812"/>
      <c r="E78" s="1128"/>
      <c r="F78" s="1128"/>
      <c r="G78" s="1128"/>
      <c r="H78" s="1128"/>
      <c r="I78" s="1128"/>
      <c r="J78" s="1128"/>
    </row>
    <row r="79" spans="1:19" s="811" customFormat="1">
      <c r="A79" s="812"/>
      <c r="B79" s="812"/>
      <c r="C79" s="812"/>
      <c r="D79" s="812"/>
      <c r="E79" s="1128"/>
      <c r="F79" s="1128"/>
      <c r="G79" s="1128"/>
      <c r="H79" s="1128"/>
      <c r="I79" s="1128"/>
      <c r="J79" s="1128"/>
    </row>
    <row r="80" spans="1:19" s="811" customFormat="1">
      <c r="A80" s="812"/>
      <c r="B80" s="812"/>
      <c r="C80" s="812"/>
      <c r="D80" s="812"/>
      <c r="E80" s="1128"/>
      <c r="F80" s="1128"/>
      <c r="G80" s="1128"/>
      <c r="H80" s="1128"/>
      <c r="I80" s="1128"/>
      <c r="J80" s="1128"/>
    </row>
    <row r="81" spans="1:32" s="811" customFormat="1">
      <c r="A81" s="841" t="s">
        <v>3821</v>
      </c>
      <c r="B81" s="841"/>
      <c r="C81" s="963"/>
      <c r="D81" s="963"/>
      <c r="E81" s="963"/>
      <c r="F81" s="841"/>
      <c r="G81" s="831"/>
      <c r="H81" s="873"/>
      <c r="I81" s="912"/>
      <c r="J81" s="912"/>
      <c r="K81" s="912"/>
    </row>
    <row r="82" spans="1:32" s="811" customFormat="1"/>
    <row r="83" spans="1:32" s="831" customFormat="1" ht="48">
      <c r="A83" s="933" t="s">
        <v>2612</v>
      </c>
      <c r="B83" s="884" t="s">
        <v>2833</v>
      </c>
      <c r="C83" s="884" t="s">
        <v>2614</v>
      </c>
      <c r="D83" s="884" t="s">
        <v>2674</v>
      </c>
      <c r="E83" s="884" t="s">
        <v>2675</v>
      </c>
      <c r="F83" s="884" t="s">
        <v>2834</v>
      </c>
      <c r="G83" s="884" t="s">
        <v>2726</v>
      </c>
      <c r="H83" s="884" t="s">
        <v>2678</v>
      </c>
      <c r="I83" s="884" t="s">
        <v>2737</v>
      </c>
      <c r="J83" s="884" t="s">
        <v>2683</v>
      </c>
      <c r="K83" s="962" t="s">
        <v>2837</v>
      </c>
    </row>
    <row r="84" spans="1:32" s="831" customFormat="1" ht="24">
      <c r="A84" s="824">
        <v>1</v>
      </c>
      <c r="B84" s="901">
        <v>973</v>
      </c>
      <c r="C84" s="902" t="s">
        <v>2981</v>
      </c>
      <c r="D84" s="902" t="s">
        <v>2911</v>
      </c>
      <c r="E84" s="825" t="s">
        <v>2982</v>
      </c>
      <c r="F84" s="824">
        <v>1370</v>
      </c>
      <c r="G84" s="980" t="s">
        <v>2729</v>
      </c>
      <c r="H84" s="903" t="s">
        <v>2983</v>
      </c>
      <c r="I84" s="914">
        <v>1460150.83</v>
      </c>
      <c r="J84" s="890" t="s">
        <v>2882</v>
      </c>
      <c r="K84" s="887">
        <v>2016</v>
      </c>
    </row>
    <row r="85" spans="1:32" s="831" customFormat="1" ht="24">
      <c r="A85" s="824">
        <v>2</v>
      </c>
      <c r="B85" s="824">
        <v>973</v>
      </c>
      <c r="C85" s="955" t="s">
        <v>2925</v>
      </c>
      <c r="D85" s="824"/>
      <c r="E85" s="825" t="s">
        <v>2984</v>
      </c>
      <c r="F85" s="824">
        <v>250</v>
      </c>
      <c r="G85" s="980" t="s">
        <v>2729</v>
      </c>
      <c r="H85" s="824" t="s">
        <v>2985</v>
      </c>
      <c r="I85" s="914">
        <v>329395.13</v>
      </c>
      <c r="J85" s="981" t="s">
        <v>2922</v>
      </c>
      <c r="K85" s="887">
        <v>2016</v>
      </c>
    </row>
    <row r="86" spans="1:32" s="831" customFormat="1" ht="24">
      <c r="A86" s="824">
        <v>3</v>
      </c>
      <c r="B86" s="901">
        <v>973</v>
      </c>
      <c r="C86" s="902" t="s">
        <v>2986</v>
      </c>
      <c r="D86" s="904">
        <v>2013</v>
      </c>
      <c r="E86" s="825" t="s">
        <v>2987</v>
      </c>
      <c r="F86" s="824">
        <v>926</v>
      </c>
      <c r="G86" s="980" t="s">
        <v>2729</v>
      </c>
      <c r="H86" s="824" t="s">
        <v>2988</v>
      </c>
      <c r="I86" s="914">
        <v>1104585.8799999999</v>
      </c>
      <c r="J86" s="981" t="s">
        <v>2882</v>
      </c>
      <c r="K86" s="887">
        <v>2016</v>
      </c>
    </row>
    <row r="87" spans="1:32" s="811" customFormat="1">
      <c r="E87" s="866" t="s">
        <v>2667</v>
      </c>
      <c r="F87" s="834">
        <f>SUM(F84:F86)</f>
        <v>2546</v>
      </c>
      <c r="H87" s="866" t="s">
        <v>2667</v>
      </c>
      <c r="I87" s="982">
        <f>SUM(I84:I86)</f>
        <v>2894131.84</v>
      </c>
      <c r="J87" s="840"/>
      <c r="K87" s="840"/>
      <c r="L87" s="831"/>
      <c r="M87" s="831"/>
      <c r="N87" s="831"/>
      <c r="O87" s="831"/>
      <c r="P87" s="831"/>
      <c r="Q87" s="831"/>
      <c r="R87" s="831"/>
      <c r="S87" s="831"/>
      <c r="T87" s="831"/>
      <c r="U87" s="831"/>
      <c r="V87" s="831"/>
      <c r="W87" s="831"/>
      <c r="X87" s="831"/>
      <c r="Y87" s="831"/>
      <c r="Z87" s="831"/>
      <c r="AA87" s="831"/>
      <c r="AB87" s="831"/>
      <c r="AC87" s="831"/>
      <c r="AD87" s="831"/>
      <c r="AE87" s="831"/>
      <c r="AF87" s="831"/>
    </row>
    <row r="88" spans="1:32" s="811" customFormat="1">
      <c r="A88" s="812"/>
      <c r="B88" s="812"/>
      <c r="C88" s="812"/>
      <c r="D88" s="812"/>
      <c r="E88" s="812"/>
      <c r="F88" s="812"/>
      <c r="G88" s="812"/>
      <c r="H88" s="812"/>
      <c r="I88" s="812"/>
      <c r="J88" s="840"/>
      <c r="L88" s="831"/>
      <c r="M88" s="831"/>
      <c r="N88" s="831"/>
      <c r="O88" s="831"/>
      <c r="P88" s="831"/>
      <c r="Q88" s="831"/>
      <c r="R88" s="831"/>
      <c r="S88" s="831"/>
      <c r="T88" s="831"/>
      <c r="U88" s="831"/>
      <c r="V88" s="831"/>
      <c r="W88" s="831"/>
      <c r="X88" s="831"/>
      <c r="Y88" s="831"/>
      <c r="Z88" s="831"/>
      <c r="AA88" s="831"/>
      <c r="AB88" s="831"/>
      <c r="AC88" s="831"/>
      <c r="AD88" s="831"/>
      <c r="AE88" s="831"/>
      <c r="AF88" s="831"/>
    </row>
    <row r="89" spans="1:32" s="811" customFormat="1">
      <c r="A89" s="958" t="s">
        <v>2989</v>
      </c>
      <c r="B89" s="958"/>
      <c r="C89" s="958"/>
      <c r="D89" s="958"/>
      <c r="E89" s="958"/>
      <c r="F89" s="812"/>
      <c r="G89" s="812"/>
      <c r="H89" s="812"/>
      <c r="I89" s="812"/>
      <c r="J89" s="840"/>
    </row>
    <row r="90" spans="1:32" s="811" customFormat="1">
      <c r="A90" s="812"/>
      <c r="B90" s="812"/>
      <c r="C90" s="812"/>
      <c r="D90" s="812"/>
      <c r="E90" s="812"/>
      <c r="F90" s="879"/>
      <c r="G90" s="815"/>
      <c r="J90" s="840"/>
    </row>
    <row r="91" spans="1:32" s="811" customFormat="1" ht="48">
      <c r="A91" s="933" t="s">
        <v>2612</v>
      </c>
      <c r="B91" s="884" t="s">
        <v>2833</v>
      </c>
      <c r="C91" s="884" t="s">
        <v>2614</v>
      </c>
      <c r="D91" s="884" t="s">
        <v>2674</v>
      </c>
      <c r="E91" s="884" t="s">
        <v>2675</v>
      </c>
      <c r="F91" s="884" t="s">
        <v>2834</v>
      </c>
      <c r="G91" s="884" t="s">
        <v>2726</v>
      </c>
      <c r="H91" s="884" t="s">
        <v>2678</v>
      </c>
      <c r="I91" s="884" t="s">
        <v>2737</v>
      </c>
      <c r="J91" s="983" t="s">
        <v>2683</v>
      </c>
      <c r="K91" s="962" t="s">
        <v>2837</v>
      </c>
    </row>
    <row r="92" spans="1:32" s="811" customFormat="1" ht="60">
      <c r="A92" s="823">
        <v>1</v>
      </c>
      <c r="B92" s="947">
        <v>873</v>
      </c>
      <c r="C92" s="948"/>
      <c r="D92" s="948" t="s">
        <v>2846</v>
      </c>
      <c r="E92" s="832" t="s">
        <v>2990</v>
      </c>
      <c r="F92" s="823" t="s">
        <v>2647</v>
      </c>
      <c r="G92" s="949" t="s">
        <v>2955</v>
      </c>
      <c r="H92" s="984" t="s">
        <v>2991</v>
      </c>
      <c r="I92" s="896">
        <v>3795000</v>
      </c>
      <c r="J92" s="985" t="s">
        <v>2959</v>
      </c>
      <c r="K92" s="986">
        <v>2015</v>
      </c>
    </row>
    <row r="93" spans="1:32" s="811" customFormat="1" ht="24">
      <c r="A93" s="824">
        <v>2</v>
      </c>
      <c r="B93" s="886">
        <v>910</v>
      </c>
      <c r="C93" s="902"/>
      <c r="D93" s="902" t="s">
        <v>2846</v>
      </c>
      <c r="E93" s="825" t="s">
        <v>2993</v>
      </c>
      <c r="F93" s="824">
        <v>295</v>
      </c>
      <c r="G93" s="826" t="s">
        <v>2955</v>
      </c>
      <c r="H93" s="903" t="s">
        <v>2994</v>
      </c>
      <c r="I93" s="888">
        <v>23752900</v>
      </c>
      <c r="J93" s="892" t="s">
        <v>2959</v>
      </c>
      <c r="K93" s="887">
        <v>2015</v>
      </c>
    </row>
    <row r="94" spans="1:32" s="831" customFormat="1" ht="24">
      <c r="A94" s="824">
        <v>3</v>
      </c>
      <c r="B94" s="824">
        <v>917</v>
      </c>
      <c r="C94" s="901"/>
      <c r="D94" s="902" t="s">
        <v>2767</v>
      </c>
      <c r="E94" s="825" t="s">
        <v>2842</v>
      </c>
      <c r="F94" s="886">
        <v>313</v>
      </c>
      <c r="G94" s="920" t="s">
        <v>2878</v>
      </c>
      <c r="H94" s="903" t="s">
        <v>2995</v>
      </c>
      <c r="I94" s="888">
        <v>92757030.340000004</v>
      </c>
      <c r="J94" s="974" t="s">
        <v>2959</v>
      </c>
      <c r="K94" s="887">
        <v>2015</v>
      </c>
    </row>
    <row r="95" spans="1:32" s="831" customFormat="1" ht="36">
      <c r="A95" s="824">
        <v>3</v>
      </c>
      <c r="B95" s="901">
        <v>928</v>
      </c>
      <c r="C95" s="902" t="s">
        <v>2996</v>
      </c>
      <c r="D95" s="902" t="s">
        <v>2968</v>
      </c>
      <c r="E95" s="825" t="s">
        <v>3822</v>
      </c>
      <c r="F95" s="824">
        <v>1320</v>
      </c>
      <c r="G95" s="920" t="s">
        <v>2878</v>
      </c>
      <c r="H95" s="903" t="s">
        <v>2997</v>
      </c>
      <c r="I95" s="888">
        <v>366416205</v>
      </c>
      <c r="J95" s="987" t="s">
        <v>2959</v>
      </c>
      <c r="K95" s="887">
        <v>2015</v>
      </c>
    </row>
    <row r="96" spans="1:32" s="811" customFormat="1" ht="24">
      <c r="A96" s="823">
        <v>4</v>
      </c>
      <c r="B96" s="901">
        <v>940</v>
      </c>
      <c r="C96" s="902"/>
      <c r="D96" s="902" t="s">
        <v>2846</v>
      </c>
      <c r="E96" s="825" t="s">
        <v>2998</v>
      </c>
      <c r="F96" s="824">
        <v>20</v>
      </c>
      <c r="G96" s="826" t="s">
        <v>2955</v>
      </c>
      <c r="H96" s="903" t="s">
        <v>2999</v>
      </c>
      <c r="I96" s="890">
        <v>18757511</v>
      </c>
      <c r="J96" s="892" t="s">
        <v>2959</v>
      </c>
      <c r="K96" s="887">
        <v>2015</v>
      </c>
    </row>
    <row r="97" spans="1:13" s="811" customFormat="1" ht="24">
      <c r="A97" s="823">
        <v>5</v>
      </c>
      <c r="B97" s="901">
        <v>973</v>
      </c>
      <c r="C97" s="902" t="s">
        <v>3000</v>
      </c>
      <c r="D97" s="902" t="s">
        <v>2763</v>
      </c>
      <c r="E97" s="825" t="s">
        <v>3001</v>
      </c>
      <c r="F97" s="824" t="s">
        <v>2647</v>
      </c>
      <c r="G97" s="920" t="s">
        <v>2955</v>
      </c>
      <c r="H97" s="903" t="s">
        <v>3002</v>
      </c>
      <c r="I97" s="888">
        <v>25074800</v>
      </c>
      <c r="J97" s="892" t="s">
        <v>2992</v>
      </c>
      <c r="K97" s="887">
        <v>2015</v>
      </c>
    </row>
    <row r="98" spans="1:13" s="811" customFormat="1" ht="24">
      <c r="A98" s="824">
        <v>6</v>
      </c>
      <c r="B98" s="901">
        <v>973</v>
      </c>
      <c r="C98" s="902" t="s">
        <v>3003</v>
      </c>
      <c r="D98" s="902" t="s">
        <v>2846</v>
      </c>
      <c r="E98" s="825" t="s">
        <v>3004</v>
      </c>
      <c r="F98" s="824" t="s">
        <v>2647</v>
      </c>
      <c r="G98" s="920" t="s">
        <v>2955</v>
      </c>
      <c r="H98" s="903" t="s">
        <v>3005</v>
      </c>
      <c r="I98" s="888">
        <v>1357000</v>
      </c>
      <c r="J98" s="892" t="s">
        <v>2959</v>
      </c>
      <c r="K98" s="887">
        <v>2015</v>
      </c>
    </row>
    <row r="99" spans="1:13" s="811" customFormat="1" ht="24">
      <c r="A99" s="824">
        <v>7</v>
      </c>
      <c r="B99" s="901">
        <v>973</v>
      </c>
      <c r="C99" s="902"/>
      <c r="D99" s="902">
        <v>2015</v>
      </c>
      <c r="E99" s="825" t="s">
        <v>3006</v>
      </c>
      <c r="F99" s="824">
        <v>431</v>
      </c>
      <c r="G99" s="920" t="s">
        <v>2955</v>
      </c>
      <c r="H99" s="903" t="s">
        <v>3007</v>
      </c>
      <c r="I99" s="888">
        <v>14707800</v>
      </c>
      <c r="J99" s="892" t="s">
        <v>2959</v>
      </c>
      <c r="K99" s="887">
        <v>2015</v>
      </c>
    </row>
    <row r="100" spans="1:13" s="811" customFormat="1" ht="24">
      <c r="A100" s="823">
        <v>8</v>
      </c>
      <c r="B100" s="901">
        <v>973</v>
      </c>
      <c r="C100" s="902"/>
      <c r="D100" s="902" t="s">
        <v>2763</v>
      </c>
      <c r="E100" s="825" t="s">
        <v>3008</v>
      </c>
      <c r="F100" s="824">
        <v>200</v>
      </c>
      <c r="G100" s="920" t="s">
        <v>2878</v>
      </c>
      <c r="H100" s="903" t="s">
        <v>3009</v>
      </c>
      <c r="I100" s="888">
        <v>88319000</v>
      </c>
      <c r="J100" s="890" t="s">
        <v>2959</v>
      </c>
      <c r="K100" s="887">
        <v>2015</v>
      </c>
    </row>
    <row r="101" spans="1:13" s="811" customFormat="1" ht="24">
      <c r="A101" s="824">
        <v>9</v>
      </c>
      <c r="B101" s="901">
        <v>981</v>
      </c>
      <c r="C101" s="902"/>
      <c r="D101" s="902" t="s">
        <v>2767</v>
      </c>
      <c r="E101" s="825" t="s">
        <v>3010</v>
      </c>
      <c r="F101" s="824">
        <v>15</v>
      </c>
      <c r="G101" s="920" t="s">
        <v>2878</v>
      </c>
      <c r="H101" s="903" t="s">
        <v>3011</v>
      </c>
      <c r="I101" s="890">
        <v>55122903.020000003</v>
      </c>
      <c r="J101" s="892" t="s">
        <v>2959</v>
      </c>
      <c r="K101" s="887">
        <v>2015</v>
      </c>
    </row>
    <row r="102" spans="1:13" s="811" customFormat="1" ht="24">
      <c r="A102" s="824">
        <v>10</v>
      </c>
      <c r="B102" s="901">
        <v>985</v>
      </c>
      <c r="C102" s="902"/>
      <c r="D102" s="902" t="s">
        <v>2767</v>
      </c>
      <c r="E102" s="825" t="s">
        <v>3012</v>
      </c>
      <c r="F102" s="824">
        <v>50</v>
      </c>
      <c r="G102" s="920" t="s">
        <v>2878</v>
      </c>
      <c r="H102" s="903" t="s">
        <v>3013</v>
      </c>
      <c r="I102" s="888">
        <v>69937316.760000005</v>
      </c>
      <c r="J102" s="892" t="s">
        <v>2959</v>
      </c>
      <c r="K102" s="887">
        <v>2015</v>
      </c>
    </row>
    <row r="103" spans="1:13" s="811" customFormat="1" ht="24">
      <c r="A103" s="823">
        <v>11</v>
      </c>
      <c r="B103" s="901">
        <v>992</v>
      </c>
      <c r="C103" s="902"/>
      <c r="D103" s="902" t="s">
        <v>2767</v>
      </c>
      <c r="E103" s="825" t="s">
        <v>8540</v>
      </c>
      <c r="F103" s="824">
        <v>50</v>
      </c>
      <c r="G103" s="920" t="s">
        <v>2878</v>
      </c>
      <c r="H103" s="903" t="s">
        <v>3013</v>
      </c>
      <c r="I103" s="890">
        <v>72096474.150000006</v>
      </c>
      <c r="J103" s="892" t="s">
        <v>2959</v>
      </c>
      <c r="K103" s="887">
        <v>2015</v>
      </c>
      <c r="M103" s="988"/>
    </row>
    <row r="104" spans="1:13" s="811" customFormat="1" ht="24">
      <c r="A104" s="823">
        <v>12</v>
      </c>
      <c r="B104" s="901">
        <v>994</v>
      </c>
      <c r="C104" s="902"/>
      <c r="D104" s="902" t="s">
        <v>2767</v>
      </c>
      <c r="E104" s="825" t="s">
        <v>3014</v>
      </c>
      <c r="F104" s="824">
        <v>2678</v>
      </c>
      <c r="G104" s="920" t="s">
        <v>2878</v>
      </c>
      <c r="H104" s="903" t="s">
        <v>3015</v>
      </c>
      <c r="I104" s="888">
        <v>256375763.09999999</v>
      </c>
      <c r="J104" s="892" t="s">
        <v>2959</v>
      </c>
      <c r="K104" s="887">
        <v>2015</v>
      </c>
    </row>
    <row r="105" spans="1:13" s="811" customFormat="1">
      <c r="A105" s="824">
        <v>13</v>
      </c>
      <c r="B105" s="901">
        <v>999</v>
      </c>
      <c r="C105" s="902"/>
      <c r="D105" s="902" t="s">
        <v>2767</v>
      </c>
      <c r="E105" s="825" t="s">
        <v>3016</v>
      </c>
      <c r="F105" s="824">
        <v>250</v>
      </c>
      <c r="G105" s="920" t="s">
        <v>2878</v>
      </c>
      <c r="H105" s="903" t="s">
        <v>3017</v>
      </c>
      <c r="I105" s="890">
        <v>170511678.5</v>
      </c>
      <c r="J105" s="892" t="s">
        <v>2959</v>
      </c>
      <c r="K105" s="887">
        <v>2015</v>
      </c>
    </row>
    <row r="106" spans="1:13" s="811" customFormat="1">
      <c r="A106" s="812"/>
      <c r="B106" s="812"/>
      <c r="C106" s="812"/>
      <c r="D106" s="812"/>
      <c r="E106" s="866" t="s">
        <v>2667</v>
      </c>
      <c r="F106" s="834">
        <f>SUM(F92:F105)</f>
        <v>5622</v>
      </c>
      <c r="H106" s="866" t="s">
        <v>2667</v>
      </c>
      <c r="I106" s="951">
        <f>SUM(I92:I105)</f>
        <v>1258981381.8699999</v>
      </c>
      <c r="J106" s="840"/>
    </row>
    <row r="107" spans="1:13" s="811" customFormat="1">
      <c r="A107" s="812"/>
      <c r="B107" s="812"/>
      <c r="C107" s="812"/>
      <c r="D107" s="812"/>
      <c r="E107" s="812"/>
      <c r="F107" s="879"/>
      <c r="G107" s="815"/>
      <c r="J107" s="840"/>
    </row>
    <row r="108" spans="1:13" s="811" customFormat="1">
      <c r="A108" s="841" t="s">
        <v>3018</v>
      </c>
      <c r="B108" s="841"/>
      <c r="C108" s="841"/>
      <c r="D108" s="841"/>
      <c r="E108" s="841"/>
      <c r="J108" s="840"/>
    </row>
    <row r="109" spans="1:13" s="811" customFormat="1">
      <c r="J109" s="840"/>
    </row>
    <row r="110" spans="1:13" s="811" customFormat="1" ht="48">
      <c r="A110" s="933" t="s">
        <v>2612</v>
      </c>
      <c r="B110" s="884" t="s">
        <v>2833</v>
      </c>
      <c r="C110" s="884" t="s">
        <v>2614</v>
      </c>
      <c r="D110" s="884" t="s">
        <v>2674</v>
      </c>
      <c r="E110" s="884" t="s">
        <v>2675</v>
      </c>
      <c r="F110" s="884" t="s">
        <v>2834</v>
      </c>
      <c r="G110" s="884" t="s">
        <v>2726</v>
      </c>
      <c r="H110" s="884" t="s">
        <v>2678</v>
      </c>
      <c r="I110" s="884" t="s">
        <v>2737</v>
      </c>
      <c r="J110" s="884" t="s">
        <v>2683</v>
      </c>
      <c r="K110" s="962" t="s">
        <v>2837</v>
      </c>
    </row>
    <row r="111" spans="1:13" s="811" customFormat="1" ht="24">
      <c r="A111" s="989">
        <v>1</v>
      </c>
      <c r="B111" s="947">
        <v>903</v>
      </c>
      <c r="C111" s="948"/>
      <c r="D111" s="948" t="s">
        <v>2767</v>
      </c>
      <c r="E111" s="832" t="s">
        <v>8541</v>
      </c>
      <c r="F111" s="823">
        <v>960</v>
      </c>
      <c r="G111" s="949" t="s">
        <v>2970</v>
      </c>
      <c r="H111" s="984" t="s">
        <v>3019</v>
      </c>
      <c r="I111" s="946">
        <v>692556205.66000009</v>
      </c>
      <c r="J111" s="892" t="s">
        <v>2959</v>
      </c>
      <c r="K111" s="887">
        <v>2014</v>
      </c>
    </row>
    <row r="112" spans="1:13" s="811" customFormat="1" ht="24">
      <c r="A112" s="824">
        <v>2</v>
      </c>
      <c r="B112" s="901">
        <v>913</v>
      </c>
      <c r="C112" s="902"/>
      <c r="D112" s="902" t="s">
        <v>2968</v>
      </c>
      <c r="E112" s="825" t="s">
        <v>3020</v>
      </c>
      <c r="F112" s="824">
        <v>850</v>
      </c>
      <c r="G112" s="920" t="s">
        <v>2878</v>
      </c>
      <c r="H112" s="903" t="s">
        <v>3021</v>
      </c>
      <c r="I112" s="888">
        <v>258380202.54999998</v>
      </c>
      <c r="J112" s="892" t="s">
        <v>2882</v>
      </c>
      <c r="K112" s="887">
        <v>2014</v>
      </c>
    </row>
    <row r="113" spans="1:11" s="811" customFormat="1" ht="24">
      <c r="A113" s="989">
        <v>3</v>
      </c>
      <c r="B113" s="901">
        <v>915</v>
      </c>
      <c r="C113" s="902"/>
      <c r="D113" s="902" t="s">
        <v>2767</v>
      </c>
      <c r="E113" s="825" t="s">
        <v>3023</v>
      </c>
      <c r="F113" s="824">
        <v>75</v>
      </c>
      <c r="G113" s="920" t="s">
        <v>2878</v>
      </c>
      <c r="H113" s="903" t="s">
        <v>3024</v>
      </c>
      <c r="I113" s="890">
        <v>35477332.780000001</v>
      </c>
      <c r="J113" s="892" t="s">
        <v>2882</v>
      </c>
      <c r="K113" s="887">
        <v>2014</v>
      </c>
    </row>
    <row r="114" spans="1:11" s="811" customFormat="1" ht="24">
      <c r="A114" s="824">
        <v>4</v>
      </c>
      <c r="B114" s="901" t="s">
        <v>3025</v>
      </c>
      <c r="C114" s="902"/>
      <c r="D114" s="902" t="s">
        <v>2968</v>
      </c>
      <c r="E114" s="825" t="s">
        <v>3026</v>
      </c>
      <c r="F114" s="824">
        <v>1220</v>
      </c>
      <c r="G114" s="920" t="s">
        <v>2970</v>
      </c>
      <c r="H114" s="903" t="s">
        <v>3027</v>
      </c>
      <c r="I114" s="888">
        <v>843228589.12</v>
      </c>
      <c r="J114" s="892" t="s">
        <v>2959</v>
      </c>
      <c r="K114" s="887">
        <v>2014</v>
      </c>
    </row>
    <row r="115" spans="1:11" s="811" customFormat="1" ht="24">
      <c r="A115" s="989">
        <v>5</v>
      </c>
      <c r="B115" s="903" t="s">
        <v>3028</v>
      </c>
      <c r="C115" s="902" t="s">
        <v>3029</v>
      </c>
      <c r="D115" s="902" t="s">
        <v>2701</v>
      </c>
      <c r="E115" s="825" t="s">
        <v>3030</v>
      </c>
      <c r="F115" s="824">
        <v>2985</v>
      </c>
      <c r="G115" s="920" t="s">
        <v>2970</v>
      </c>
      <c r="H115" s="903" t="s">
        <v>3823</v>
      </c>
      <c r="I115" s="888">
        <v>2069134913.8200002</v>
      </c>
      <c r="J115" s="892" t="s">
        <v>2959</v>
      </c>
      <c r="K115" s="887">
        <v>2014</v>
      </c>
    </row>
    <row r="116" spans="1:11" s="811" customFormat="1" ht="36">
      <c r="A116" s="989">
        <v>6</v>
      </c>
      <c r="B116" s="901">
        <v>937</v>
      </c>
      <c r="C116" s="902"/>
      <c r="D116" s="902" t="s">
        <v>2968</v>
      </c>
      <c r="E116" s="825" t="s">
        <v>3031</v>
      </c>
      <c r="F116" s="824">
        <v>145</v>
      </c>
      <c r="G116" s="920" t="s">
        <v>2878</v>
      </c>
      <c r="H116" s="903" t="s">
        <v>3032</v>
      </c>
      <c r="I116" s="890">
        <v>70387154.370000005</v>
      </c>
      <c r="J116" s="987" t="s">
        <v>2882</v>
      </c>
      <c r="K116" s="887">
        <v>2014</v>
      </c>
    </row>
    <row r="117" spans="1:11" s="831" customFormat="1" ht="24">
      <c r="A117" s="824">
        <v>7</v>
      </c>
      <c r="B117" s="903" t="s">
        <v>3033</v>
      </c>
      <c r="C117" s="902" t="s">
        <v>2996</v>
      </c>
      <c r="D117" s="902" t="s">
        <v>2968</v>
      </c>
      <c r="E117" s="825" t="s">
        <v>3034</v>
      </c>
      <c r="F117" s="824">
        <v>247</v>
      </c>
      <c r="G117" s="920" t="s">
        <v>2878</v>
      </c>
      <c r="H117" s="903" t="s">
        <v>3035</v>
      </c>
      <c r="I117" s="888">
        <v>131764705.75</v>
      </c>
      <c r="J117" s="987" t="s">
        <v>3036</v>
      </c>
      <c r="K117" s="887">
        <v>2014</v>
      </c>
    </row>
    <row r="118" spans="1:11" s="811" customFormat="1" ht="24">
      <c r="A118" s="989">
        <v>8</v>
      </c>
      <c r="B118" s="901">
        <v>953</v>
      </c>
      <c r="C118" s="902" t="s">
        <v>3037</v>
      </c>
      <c r="D118" s="902" t="s">
        <v>2968</v>
      </c>
      <c r="E118" s="825" t="s">
        <v>3038</v>
      </c>
      <c r="F118" s="824">
        <v>170</v>
      </c>
      <c r="G118" s="920" t="s">
        <v>2878</v>
      </c>
      <c r="H118" s="903" t="s">
        <v>3039</v>
      </c>
      <c r="I118" s="890">
        <v>163553816.22999996</v>
      </c>
      <c r="J118" s="892" t="s">
        <v>2959</v>
      </c>
      <c r="K118" s="887">
        <v>2014</v>
      </c>
    </row>
    <row r="119" spans="1:11" s="831" customFormat="1" ht="24">
      <c r="A119" s="824">
        <v>9</v>
      </c>
      <c r="B119" s="901">
        <v>963</v>
      </c>
      <c r="C119" s="902"/>
      <c r="D119" s="902" t="s">
        <v>2911</v>
      </c>
      <c r="E119" s="825" t="s">
        <v>3040</v>
      </c>
      <c r="F119" s="824">
        <v>46</v>
      </c>
      <c r="G119" s="920" t="s">
        <v>2878</v>
      </c>
      <c r="H119" s="903" t="s">
        <v>3041</v>
      </c>
      <c r="I119" s="888">
        <v>29748364.849999998</v>
      </c>
      <c r="J119" s="987" t="s">
        <v>2959</v>
      </c>
      <c r="K119" s="887">
        <v>2014</v>
      </c>
    </row>
    <row r="120" spans="1:11" s="811" customFormat="1" ht="24">
      <c r="A120" s="989">
        <v>10</v>
      </c>
      <c r="B120" s="901">
        <v>964</v>
      </c>
      <c r="C120" s="902" t="s">
        <v>2996</v>
      </c>
      <c r="D120" s="902" t="s">
        <v>2911</v>
      </c>
      <c r="E120" s="825" t="s">
        <v>3042</v>
      </c>
      <c r="F120" s="824">
        <v>483</v>
      </c>
      <c r="G120" s="920" t="s">
        <v>2878</v>
      </c>
      <c r="H120" s="903" t="s">
        <v>3043</v>
      </c>
      <c r="I120" s="890">
        <v>51649570.329999998</v>
      </c>
      <c r="J120" s="892" t="s">
        <v>2959</v>
      </c>
      <c r="K120" s="887">
        <v>2014</v>
      </c>
    </row>
    <row r="121" spans="1:11" s="831" customFormat="1" ht="24">
      <c r="A121" s="989">
        <v>11</v>
      </c>
      <c r="B121" s="901">
        <v>967</v>
      </c>
      <c r="C121" s="902" t="s">
        <v>3000</v>
      </c>
      <c r="D121" s="902" t="s">
        <v>2767</v>
      </c>
      <c r="E121" s="825" t="s">
        <v>3044</v>
      </c>
      <c r="F121" s="824">
        <v>616</v>
      </c>
      <c r="G121" s="920" t="s">
        <v>2878</v>
      </c>
      <c r="H121" s="903" t="s">
        <v>3045</v>
      </c>
      <c r="I121" s="888">
        <v>201975059.52000001</v>
      </c>
      <c r="J121" s="987" t="s">
        <v>2959</v>
      </c>
      <c r="K121" s="887">
        <v>2014</v>
      </c>
    </row>
    <row r="122" spans="1:11" s="811" customFormat="1" ht="24">
      <c r="A122" s="824">
        <v>12</v>
      </c>
      <c r="B122" s="901">
        <v>972</v>
      </c>
      <c r="C122" s="902" t="s">
        <v>2996</v>
      </c>
      <c r="D122" s="902" t="s">
        <v>2767</v>
      </c>
      <c r="E122" s="825" t="s">
        <v>3046</v>
      </c>
      <c r="F122" s="824">
        <v>505</v>
      </c>
      <c r="G122" s="920" t="s">
        <v>2878</v>
      </c>
      <c r="H122" s="903" t="s">
        <v>3047</v>
      </c>
      <c r="I122" s="888">
        <v>273140990.12</v>
      </c>
      <c r="J122" s="892" t="s">
        <v>2959</v>
      </c>
      <c r="K122" s="887">
        <v>2014</v>
      </c>
    </row>
    <row r="123" spans="1:11" s="811" customFormat="1" ht="24">
      <c r="A123" s="989">
        <v>13</v>
      </c>
      <c r="B123" s="901">
        <v>970</v>
      </c>
      <c r="C123" s="902"/>
      <c r="D123" s="902" t="s">
        <v>2767</v>
      </c>
      <c r="E123" s="825" t="s">
        <v>3048</v>
      </c>
      <c r="F123" s="824">
        <v>270</v>
      </c>
      <c r="G123" s="920" t="s">
        <v>2878</v>
      </c>
      <c r="H123" s="903" t="s">
        <v>3049</v>
      </c>
      <c r="I123" s="888">
        <v>98887588.170000002</v>
      </c>
      <c r="J123" s="892" t="s">
        <v>2959</v>
      </c>
      <c r="K123" s="887">
        <v>2014</v>
      </c>
    </row>
    <row r="124" spans="1:11" s="811" customFormat="1" ht="24">
      <c r="A124" s="824">
        <v>14</v>
      </c>
      <c r="B124" s="901">
        <v>973</v>
      </c>
      <c r="C124" s="902"/>
      <c r="D124" s="902" t="s">
        <v>2767</v>
      </c>
      <c r="E124" s="825" t="s">
        <v>3050</v>
      </c>
      <c r="F124" s="824">
        <v>1400</v>
      </c>
      <c r="G124" s="920" t="s">
        <v>2878</v>
      </c>
      <c r="H124" s="903" t="s">
        <v>3051</v>
      </c>
      <c r="I124" s="888">
        <v>274596708.77999997</v>
      </c>
      <c r="J124" s="892" t="s">
        <v>2959</v>
      </c>
      <c r="K124" s="887">
        <v>2014</v>
      </c>
    </row>
    <row r="125" spans="1:11" s="811" customFormat="1">
      <c r="A125" s="989">
        <v>15</v>
      </c>
      <c r="B125" s="901">
        <v>973</v>
      </c>
      <c r="C125" s="901">
        <v>780</v>
      </c>
      <c r="D125" s="901">
        <v>2013</v>
      </c>
      <c r="E125" s="825" t="s">
        <v>3052</v>
      </c>
      <c r="F125" s="824" t="s">
        <v>2647</v>
      </c>
      <c r="G125" s="824" t="s">
        <v>2878</v>
      </c>
      <c r="H125" s="920" t="s">
        <v>3053</v>
      </c>
      <c r="I125" s="890">
        <v>29950000</v>
      </c>
      <c r="J125" s="892" t="s">
        <v>2959</v>
      </c>
      <c r="K125" s="887">
        <v>2014</v>
      </c>
    </row>
    <row r="126" spans="1:11" s="811" customFormat="1" ht="36">
      <c r="A126" s="989">
        <v>16</v>
      </c>
      <c r="B126" s="901">
        <v>973</v>
      </c>
      <c r="C126" s="902" t="s">
        <v>2762</v>
      </c>
      <c r="D126" s="902" t="s">
        <v>2911</v>
      </c>
      <c r="E126" s="825" t="s">
        <v>3054</v>
      </c>
      <c r="F126" s="824">
        <v>53.5</v>
      </c>
      <c r="G126" s="920" t="s">
        <v>2955</v>
      </c>
      <c r="H126" s="903" t="s">
        <v>3055</v>
      </c>
      <c r="I126" s="890">
        <v>118571475.50999999</v>
      </c>
      <c r="J126" s="892" t="s">
        <v>2959</v>
      </c>
      <c r="K126" s="887">
        <v>2014</v>
      </c>
    </row>
    <row r="127" spans="1:11" s="811" customFormat="1" ht="24">
      <c r="A127" s="824">
        <v>17</v>
      </c>
      <c r="B127" s="901">
        <v>973</v>
      </c>
      <c r="C127" s="902"/>
      <c r="D127" s="902" t="s">
        <v>2767</v>
      </c>
      <c r="E127" s="825" t="s">
        <v>3056</v>
      </c>
      <c r="F127" s="824" t="s">
        <v>3057</v>
      </c>
      <c r="G127" s="920" t="s">
        <v>2955</v>
      </c>
      <c r="H127" s="903" t="s">
        <v>3058</v>
      </c>
      <c r="I127" s="890">
        <v>15424358</v>
      </c>
      <c r="J127" s="892" t="s">
        <v>2882</v>
      </c>
      <c r="K127" s="887">
        <v>2014</v>
      </c>
    </row>
    <row r="128" spans="1:11" s="811" customFormat="1" ht="60">
      <c r="A128" s="989">
        <v>18</v>
      </c>
      <c r="B128" s="901">
        <v>973</v>
      </c>
      <c r="C128" s="902" t="s">
        <v>3059</v>
      </c>
      <c r="D128" s="902" t="s">
        <v>2911</v>
      </c>
      <c r="E128" s="825" t="s">
        <v>3060</v>
      </c>
      <c r="F128" s="824">
        <v>195</v>
      </c>
      <c r="G128" s="920" t="s">
        <v>2878</v>
      </c>
      <c r="H128" s="903" t="s">
        <v>3061</v>
      </c>
      <c r="I128" s="890">
        <v>108976344.93000001</v>
      </c>
      <c r="J128" s="892" t="s">
        <v>2959</v>
      </c>
      <c r="K128" s="887">
        <v>2014</v>
      </c>
    </row>
    <row r="129" spans="1:11" s="811" customFormat="1">
      <c r="A129" s="824">
        <v>19</v>
      </c>
      <c r="B129" s="901">
        <v>973</v>
      </c>
      <c r="C129" s="902" t="s">
        <v>2762</v>
      </c>
      <c r="D129" s="902" t="s">
        <v>2767</v>
      </c>
      <c r="E129" s="825" t="s">
        <v>3062</v>
      </c>
      <c r="F129" s="824">
        <v>235</v>
      </c>
      <c r="G129" s="920" t="s">
        <v>2955</v>
      </c>
      <c r="H129" s="903" t="s">
        <v>3824</v>
      </c>
      <c r="I129" s="890">
        <v>77826000</v>
      </c>
      <c r="J129" s="892" t="s">
        <v>2882</v>
      </c>
      <c r="K129" s="887">
        <v>2014</v>
      </c>
    </row>
    <row r="130" spans="1:11" s="811" customFormat="1" ht="24">
      <c r="A130" s="989">
        <v>20</v>
      </c>
      <c r="B130" s="901">
        <v>989</v>
      </c>
      <c r="C130" s="902"/>
      <c r="D130" s="902" t="s">
        <v>2911</v>
      </c>
      <c r="E130" s="825" t="s">
        <v>3063</v>
      </c>
      <c r="F130" s="824">
        <v>100</v>
      </c>
      <c r="G130" s="920" t="s">
        <v>2878</v>
      </c>
      <c r="H130" s="903" t="s">
        <v>3064</v>
      </c>
      <c r="I130" s="890">
        <v>44390391.210000001</v>
      </c>
      <c r="J130" s="892" t="s">
        <v>2959</v>
      </c>
      <c r="K130" s="887">
        <v>2014</v>
      </c>
    </row>
    <row r="131" spans="1:11" s="811" customFormat="1" ht="24">
      <c r="A131" s="989">
        <v>21</v>
      </c>
      <c r="B131" s="901">
        <v>988</v>
      </c>
      <c r="C131" s="902"/>
      <c r="D131" s="902" t="s">
        <v>2911</v>
      </c>
      <c r="E131" s="825" t="s">
        <v>3065</v>
      </c>
      <c r="F131" s="824">
        <v>46</v>
      </c>
      <c r="G131" s="920" t="s">
        <v>2878</v>
      </c>
      <c r="H131" s="903" t="s">
        <v>3066</v>
      </c>
      <c r="I131" s="890">
        <v>47634136.549999997</v>
      </c>
      <c r="J131" s="892" t="s">
        <v>2959</v>
      </c>
      <c r="K131" s="887">
        <v>2014</v>
      </c>
    </row>
    <row r="132" spans="1:11" s="811" customFormat="1" ht="36">
      <c r="A132" s="824">
        <v>22</v>
      </c>
      <c r="B132" s="901">
        <v>990</v>
      </c>
      <c r="C132" s="902" t="s">
        <v>2996</v>
      </c>
      <c r="D132" s="902" t="s">
        <v>2911</v>
      </c>
      <c r="E132" s="825" t="s">
        <v>8542</v>
      </c>
      <c r="F132" s="824">
        <v>225</v>
      </c>
      <c r="G132" s="920" t="s">
        <v>2878</v>
      </c>
      <c r="H132" s="903" t="s">
        <v>3067</v>
      </c>
      <c r="I132" s="890">
        <v>98825921.069999993</v>
      </c>
      <c r="J132" s="892" t="s">
        <v>2959</v>
      </c>
      <c r="K132" s="887">
        <v>2014</v>
      </c>
    </row>
    <row r="133" spans="1:11" s="811" customFormat="1">
      <c r="A133" s="966"/>
      <c r="B133" s="966"/>
      <c r="C133" s="966"/>
      <c r="D133" s="966"/>
      <c r="E133" s="866" t="s">
        <v>2667</v>
      </c>
      <c r="F133" s="834">
        <f>SUM(F111:F132)</f>
        <v>10826.5</v>
      </c>
      <c r="H133" s="866" t="s">
        <v>2667</v>
      </c>
      <c r="I133" s="951">
        <f>SUM(I111:I132)</f>
        <v>5736079829.3200006</v>
      </c>
      <c r="J133" s="990"/>
      <c r="K133" s="966"/>
    </row>
    <row r="134" spans="1:11" s="811" customFormat="1">
      <c r="A134" s="966"/>
      <c r="B134" s="966"/>
      <c r="C134" s="966"/>
      <c r="D134" s="966"/>
      <c r="E134" s="966"/>
      <c r="F134" s="966"/>
      <c r="G134" s="966"/>
      <c r="H134" s="966"/>
      <c r="I134" s="966"/>
      <c r="J134" s="990"/>
      <c r="K134" s="966"/>
    </row>
    <row r="135" spans="1:11" s="811" customFormat="1">
      <c r="A135" s="841" t="s">
        <v>3068</v>
      </c>
      <c r="B135" s="841"/>
      <c r="C135" s="841"/>
      <c r="D135" s="841"/>
      <c r="E135" s="841"/>
      <c r="F135" s="966"/>
      <c r="G135" s="966"/>
      <c r="H135" s="966"/>
      <c r="I135" s="966"/>
      <c r="J135" s="990"/>
      <c r="K135" s="966"/>
    </row>
    <row r="136" spans="1:11" s="811" customFormat="1">
      <c r="A136" s="966"/>
      <c r="B136" s="966"/>
      <c r="C136" s="966"/>
      <c r="D136" s="966"/>
      <c r="E136" s="966"/>
      <c r="F136" s="966"/>
      <c r="G136" s="966"/>
      <c r="H136" s="966"/>
      <c r="I136" s="966"/>
      <c r="J136" s="990"/>
      <c r="K136" s="966"/>
    </row>
    <row r="137" spans="1:11" s="811" customFormat="1" ht="48">
      <c r="A137" s="933" t="s">
        <v>2612</v>
      </c>
      <c r="B137" s="884" t="s">
        <v>2833</v>
      </c>
      <c r="C137" s="884" t="s">
        <v>2614</v>
      </c>
      <c r="D137" s="884" t="s">
        <v>2674</v>
      </c>
      <c r="E137" s="884" t="s">
        <v>2675</v>
      </c>
      <c r="F137" s="884" t="s">
        <v>2834</v>
      </c>
      <c r="G137" s="884" t="s">
        <v>2726</v>
      </c>
      <c r="H137" s="884" t="s">
        <v>2678</v>
      </c>
      <c r="I137" s="884" t="s">
        <v>2737</v>
      </c>
      <c r="J137" s="884" t="s">
        <v>2683</v>
      </c>
      <c r="K137" s="962" t="s">
        <v>2837</v>
      </c>
    </row>
    <row r="138" spans="1:11" s="811" customFormat="1">
      <c r="A138" s="823">
        <v>1</v>
      </c>
      <c r="B138" s="947">
        <v>902</v>
      </c>
      <c r="C138" s="991" t="s">
        <v>3069</v>
      </c>
      <c r="D138" s="991" t="s">
        <v>2968</v>
      </c>
      <c r="E138" s="832" t="s">
        <v>3070</v>
      </c>
      <c r="F138" s="823">
        <v>300</v>
      </c>
      <c r="G138" s="823" t="s">
        <v>2878</v>
      </c>
      <c r="H138" s="984" t="s">
        <v>3071</v>
      </c>
      <c r="I138" s="992">
        <v>199301153.94999999</v>
      </c>
      <c r="J138" s="985" t="s">
        <v>2959</v>
      </c>
      <c r="K138" s="986">
        <v>2013</v>
      </c>
    </row>
    <row r="139" spans="1:11" s="811" customFormat="1" ht="24">
      <c r="A139" s="824">
        <v>2</v>
      </c>
      <c r="B139" s="901">
        <v>906</v>
      </c>
      <c r="C139" s="902" t="s">
        <v>2996</v>
      </c>
      <c r="D139" s="902" t="s">
        <v>2911</v>
      </c>
      <c r="E139" s="825" t="s">
        <v>3072</v>
      </c>
      <c r="F139" s="824">
        <v>50</v>
      </c>
      <c r="G139" s="920" t="s">
        <v>2955</v>
      </c>
      <c r="H139" s="993" t="s">
        <v>3073</v>
      </c>
      <c r="I139" s="890">
        <v>20209522</v>
      </c>
      <c r="J139" s="892" t="s">
        <v>2959</v>
      </c>
      <c r="K139" s="887">
        <v>2013</v>
      </c>
    </row>
    <row r="140" spans="1:11" s="811" customFormat="1" ht="24">
      <c r="A140" s="823">
        <v>3</v>
      </c>
      <c r="B140" s="901">
        <v>910</v>
      </c>
      <c r="C140" s="902"/>
      <c r="D140" s="902" t="s">
        <v>2968</v>
      </c>
      <c r="E140" s="825" t="s">
        <v>3074</v>
      </c>
      <c r="F140" s="824">
        <v>900</v>
      </c>
      <c r="G140" s="824" t="s">
        <v>2878</v>
      </c>
      <c r="H140" s="903" t="s">
        <v>3075</v>
      </c>
      <c r="I140" s="994">
        <v>152183547.44999999</v>
      </c>
      <c r="J140" s="995" t="s">
        <v>2959</v>
      </c>
      <c r="K140" s="887">
        <v>2013</v>
      </c>
    </row>
    <row r="141" spans="1:11" s="811" customFormat="1" ht="24">
      <c r="A141" s="824">
        <v>4</v>
      </c>
      <c r="B141" s="901" t="s">
        <v>3076</v>
      </c>
      <c r="C141" s="902" t="s">
        <v>2996</v>
      </c>
      <c r="D141" s="902" t="s">
        <v>3077</v>
      </c>
      <c r="E141" s="825" t="s">
        <v>3078</v>
      </c>
      <c r="F141" s="824" t="s">
        <v>2647</v>
      </c>
      <c r="G141" s="920" t="s">
        <v>2878</v>
      </c>
      <c r="H141" s="903" t="s">
        <v>3079</v>
      </c>
      <c r="I141" s="890">
        <v>108105299.5</v>
      </c>
      <c r="J141" s="995" t="s">
        <v>2959</v>
      </c>
      <c r="K141" s="996">
        <v>2013</v>
      </c>
    </row>
    <row r="142" spans="1:11" s="811" customFormat="1" ht="24">
      <c r="A142" s="823">
        <v>5</v>
      </c>
      <c r="B142" s="903" t="s">
        <v>3080</v>
      </c>
      <c r="C142" s="902"/>
      <c r="D142" s="902" t="s">
        <v>2968</v>
      </c>
      <c r="E142" s="825" t="s">
        <v>3081</v>
      </c>
      <c r="F142" s="824">
        <v>1536</v>
      </c>
      <c r="G142" s="920" t="s">
        <v>2878</v>
      </c>
      <c r="H142" s="993" t="s">
        <v>3082</v>
      </c>
      <c r="I142" s="890">
        <v>378593759.62</v>
      </c>
      <c r="J142" s="987" t="s">
        <v>2882</v>
      </c>
      <c r="K142" s="887">
        <v>2013</v>
      </c>
    </row>
    <row r="143" spans="1:11" s="811" customFormat="1" ht="24">
      <c r="A143" s="824">
        <v>6</v>
      </c>
      <c r="B143" s="887">
        <v>936</v>
      </c>
      <c r="C143" s="902"/>
      <c r="D143" s="902" t="s">
        <v>2968</v>
      </c>
      <c r="E143" s="825" t="s">
        <v>3083</v>
      </c>
      <c r="F143" s="824" t="s">
        <v>2647</v>
      </c>
      <c r="G143" s="920" t="s">
        <v>2955</v>
      </c>
      <c r="H143" s="993" t="s">
        <v>3084</v>
      </c>
      <c r="I143" s="890">
        <v>9621058</v>
      </c>
      <c r="J143" s="987" t="s">
        <v>3085</v>
      </c>
      <c r="K143" s="887">
        <v>2013</v>
      </c>
    </row>
    <row r="144" spans="1:11" s="811" customFormat="1" ht="24">
      <c r="A144" s="823">
        <v>7</v>
      </c>
      <c r="B144" s="887">
        <v>941</v>
      </c>
      <c r="C144" s="902"/>
      <c r="D144" s="902" t="s">
        <v>2968</v>
      </c>
      <c r="E144" s="825" t="s">
        <v>3086</v>
      </c>
      <c r="F144" s="824">
        <v>125.5</v>
      </c>
      <c r="G144" s="920" t="s">
        <v>2878</v>
      </c>
      <c r="H144" s="903" t="s">
        <v>3087</v>
      </c>
      <c r="I144" s="994">
        <v>120040397.17999999</v>
      </c>
      <c r="J144" s="997" t="s">
        <v>2959</v>
      </c>
      <c r="K144" s="887">
        <v>2013</v>
      </c>
    </row>
    <row r="145" spans="1:11" s="811" customFormat="1" ht="36">
      <c r="A145" s="824">
        <v>8</v>
      </c>
      <c r="B145" s="901">
        <v>942</v>
      </c>
      <c r="C145" s="991" t="s">
        <v>3088</v>
      </c>
      <c r="D145" s="991" t="s">
        <v>2968</v>
      </c>
      <c r="E145" s="825" t="s">
        <v>3089</v>
      </c>
      <c r="F145" s="824">
        <v>180</v>
      </c>
      <c r="G145" s="824" t="s">
        <v>2878</v>
      </c>
      <c r="H145" s="903" t="s">
        <v>3090</v>
      </c>
      <c r="I145" s="888">
        <v>73688764.830000013</v>
      </c>
      <c r="J145" s="998" t="s">
        <v>2882</v>
      </c>
      <c r="K145" s="996">
        <v>2013</v>
      </c>
    </row>
    <row r="146" spans="1:11" s="811" customFormat="1" ht="24">
      <c r="A146" s="823">
        <v>9</v>
      </c>
      <c r="B146" s="901">
        <v>943</v>
      </c>
      <c r="C146" s="991"/>
      <c r="D146" s="991" t="s">
        <v>2911</v>
      </c>
      <c r="E146" s="825" t="s">
        <v>3091</v>
      </c>
      <c r="F146" s="824" t="s">
        <v>2647</v>
      </c>
      <c r="G146" s="824" t="s">
        <v>2878</v>
      </c>
      <c r="H146" s="903" t="s">
        <v>3092</v>
      </c>
      <c r="I146" s="994">
        <v>106306529.57999998</v>
      </c>
      <c r="J146" s="997" t="s">
        <v>2959</v>
      </c>
      <c r="K146" s="887">
        <v>2013</v>
      </c>
    </row>
    <row r="147" spans="1:11" s="811" customFormat="1" ht="24">
      <c r="A147" s="824">
        <v>10</v>
      </c>
      <c r="B147" s="901">
        <v>944</v>
      </c>
      <c r="C147" s="991"/>
      <c r="D147" s="991" t="s">
        <v>2767</v>
      </c>
      <c r="E147" s="825" t="s">
        <v>3093</v>
      </c>
      <c r="F147" s="824" t="s">
        <v>2647</v>
      </c>
      <c r="G147" s="824" t="s">
        <v>3094</v>
      </c>
      <c r="H147" s="903" t="s">
        <v>3095</v>
      </c>
      <c r="I147" s="994">
        <v>14653000</v>
      </c>
      <c r="J147" s="999"/>
      <c r="K147" s="887">
        <v>2013</v>
      </c>
    </row>
    <row r="148" spans="1:11" s="811" customFormat="1">
      <c r="A148" s="823">
        <v>11</v>
      </c>
      <c r="B148" s="901">
        <v>922</v>
      </c>
      <c r="C148" s="902"/>
      <c r="D148" s="902" t="s">
        <v>2968</v>
      </c>
      <c r="E148" s="825" t="s">
        <v>3096</v>
      </c>
      <c r="F148" s="824">
        <v>160</v>
      </c>
      <c r="G148" s="920" t="s">
        <v>2878</v>
      </c>
      <c r="H148" s="903" t="s">
        <v>3097</v>
      </c>
      <c r="I148" s="888">
        <v>58593495.390000001</v>
      </c>
      <c r="J148" s="998" t="s">
        <v>2959</v>
      </c>
      <c r="K148" s="887">
        <v>2013</v>
      </c>
    </row>
    <row r="149" spans="1:11" s="811" customFormat="1">
      <c r="A149" s="824">
        <v>12</v>
      </c>
      <c r="B149" s="903" t="s">
        <v>3098</v>
      </c>
      <c r="C149" s="902"/>
      <c r="D149" s="902" t="s">
        <v>2968</v>
      </c>
      <c r="E149" s="825" t="s">
        <v>3099</v>
      </c>
      <c r="F149" s="824">
        <v>275</v>
      </c>
      <c r="G149" s="920" t="s">
        <v>2878</v>
      </c>
      <c r="H149" s="993" t="s">
        <v>3100</v>
      </c>
      <c r="I149" s="888">
        <v>200845844.68999997</v>
      </c>
      <c r="J149" s="998" t="s">
        <v>2959</v>
      </c>
      <c r="K149" s="887">
        <v>2013</v>
      </c>
    </row>
    <row r="150" spans="1:11" s="811" customFormat="1" ht="24">
      <c r="A150" s="823">
        <v>13</v>
      </c>
      <c r="B150" s="901">
        <v>966</v>
      </c>
      <c r="C150" s="902"/>
      <c r="D150" s="902" t="s">
        <v>2911</v>
      </c>
      <c r="E150" s="825" t="s">
        <v>3101</v>
      </c>
      <c r="F150" s="824">
        <v>1100</v>
      </c>
      <c r="G150" s="920" t="s">
        <v>3102</v>
      </c>
      <c r="H150" s="993" t="s">
        <v>3103</v>
      </c>
      <c r="I150" s="888">
        <v>377713013.18000001</v>
      </c>
      <c r="J150" s="998" t="s">
        <v>3022</v>
      </c>
      <c r="K150" s="887">
        <v>2013</v>
      </c>
    </row>
    <row r="151" spans="1:11" s="811" customFormat="1" ht="36">
      <c r="A151" s="824">
        <v>14</v>
      </c>
      <c r="B151" s="901">
        <v>973</v>
      </c>
      <c r="C151" s="991"/>
      <c r="D151" s="991"/>
      <c r="E151" s="825" t="s">
        <v>3104</v>
      </c>
      <c r="F151" s="824">
        <v>22</v>
      </c>
      <c r="G151" s="824" t="s">
        <v>2647</v>
      </c>
      <c r="H151" s="903" t="s">
        <v>2647</v>
      </c>
      <c r="I151" s="890">
        <v>20000000</v>
      </c>
      <c r="J151" s="997" t="s">
        <v>3825</v>
      </c>
      <c r="K151" s="887">
        <v>2013</v>
      </c>
    </row>
    <row r="152" spans="1:11" s="811" customFormat="1" ht="24">
      <c r="A152" s="823">
        <v>15</v>
      </c>
      <c r="B152" s="901">
        <v>973</v>
      </c>
      <c r="C152" s="902"/>
      <c r="D152" s="902" t="s">
        <v>2968</v>
      </c>
      <c r="E152" s="825" t="s">
        <v>3105</v>
      </c>
      <c r="F152" s="824">
        <v>270</v>
      </c>
      <c r="G152" s="920" t="s">
        <v>2878</v>
      </c>
      <c r="H152" s="903" t="s">
        <v>3106</v>
      </c>
      <c r="I152" s="888">
        <v>50914378.379999995</v>
      </c>
      <c r="J152" s="892" t="s">
        <v>2959</v>
      </c>
      <c r="K152" s="986">
        <v>2013</v>
      </c>
    </row>
    <row r="153" spans="1:11" s="811" customFormat="1">
      <c r="A153" s="824">
        <v>16</v>
      </c>
      <c r="B153" s="901">
        <v>973</v>
      </c>
      <c r="C153" s="902" t="s">
        <v>3107</v>
      </c>
      <c r="D153" s="902" t="s">
        <v>2911</v>
      </c>
      <c r="E153" s="825" t="s">
        <v>3108</v>
      </c>
      <c r="F153" s="824">
        <v>52</v>
      </c>
      <c r="G153" s="920" t="s">
        <v>2878</v>
      </c>
      <c r="H153" s="993" t="s">
        <v>3109</v>
      </c>
      <c r="I153" s="888">
        <v>31095873</v>
      </c>
      <c r="J153" s="995" t="s">
        <v>2959</v>
      </c>
      <c r="K153" s="887">
        <v>2013</v>
      </c>
    </row>
    <row r="154" spans="1:11" s="811" customFormat="1" ht="24">
      <c r="A154" s="823">
        <v>17</v>
      </c>
      <c r="B154" s="901">
        <v>979</v>
      </c>
      <c r="C154" s="902" t="s">
        <v>3110</v>
      </c>
      <c r="D154" s="902" t="s">
        <v>2968</v>
      </c>
      <c r="E154" s="825" t="s">
        <v>3111</v>
      </c>
      <c r="F154" s="824">
        <v>85</v>
      </c>
      <c r="G154" s="920" t="s">
        <v>2878</v>
      </c>
      <c r="H154" s="903" t="s">
        <v>3112</v>
      </c>
      <c r="I154" s="888">
        <v>44495515.729999997</v>
      </c>
      <c r="J154" s="995" t="s">
        <v>2959</v>
      </c>
      <c r="K154" s="887">
        <v>2013</v>
      </c>
    </row>
    <row r="155" spans="1:11" s="811" customFormat="1" ht="24">
      <c r="A155" s="824">
        <v>18</v>
      </c>
      <c r="B155" s="901">
        <v>982</v>
      </c>
      <c r="C155" s="902"/>
      <c r="D155" s="902" t="s">
        <v>2911</v>
      </c>
      <c r="E155" s="825" t="s">
        <v>3113</v>
      </c>
      <c r="F155" s="824">
        <v>1340</v>
      </c>
      <c r="G155" s="920" t="s">
        <v>2878</v>
      </c>
      <c r="H155" s="903" t="s">
        <v>3826</v>
      </c>
      <c r="I155" s="890">
        <v>135521926</v>
      </c>
      <c r="J155" s="987" t="s">
        <v>2882</v>
      </c>
      <c r="K155" s="887">
        <v>2013</v>
      </c>
    </row>
    <row r="156" spans="1:11" s="811" customFormat="1" ht="36">
      <c r="A156" s="823">
        <v>19</v>
      </c>
      <c r="B156" s="901">
        <v>984</v>
      </c>
      <c r="C156" s="902"/>
      <c r="D156" s="902" t="s">
        <v>2968</v>
      </c>
      <c r="E156" s="825" t="s">
        <v>3114</v>
      </c>
      <c r="F156" s="824">
        <v>210</v>
      </c>
      <c r="G156" s="920" t="s">
        <v>2878</v>
      </c>
      <c r="H156" s="903" t="s">
        <v>3115</v>
      </c>
      <c r="I156" s="888">
        <v>106331272.43000001</v>
      </c>
      <c r="J156" s="892" t="s">
        <v>2959</v>
      </c>
      <c r="K156" s="887">
        <v>2013</v>
      </c>
    </row>
    <row r="157" spans="1:11" s="811" customFormat="1" ht="24">
      <c r="A157" s="824">
        <v>20</v>
      </c>
      <c r="B157" s="901">
        <v>987</v>
      </c>
      <c r="C157" s="902"/>
      <c r="D157" s="902" t="s">
        <v>2968</v>
      </c>
      <c r="E157" s="825" t="s">
        <v>3116</v>
      </c>
      <c r="F157" s="824" t="s">
        <v>2647</v>
      </c>
      <c r="G157" s="920" t="s">
        <v>3102</v>
      </c>
      <c r="H157" s="993" t="s">
        <v>3117</v>
      </c>
      <c r="I157" s="890">
        <v>46453770</v>
      </c>
      <c r="J157" s="892" t="s">
        <v>2959</v>
      </c>
      <c r="K157" s="887">
        <v>2013</v>
      </c>
    </row>
    <row r="158" spans="1:11" s="811" customFormat="1">
      <c r="E158" s="866" t="s">
        <v>2667</v>
      </c>
      <c r="F158" s="834">
        <f>SUM(F138:F157)</f>
        <v>6605.5</v>
      </c>
      <c r="H158" s="866" t="s">
        <v>2667</v>
      </c>
      <c r="I158" s="951">
        <f>SUM(I138:I157)</f>
        <v>2254668120.9099998</v>
      </c>
      <c r="J158" s="840"/>
    </row>
    <row r="159" spans="1:11" s="811" customFormat="1" ht="18" customHeight="1">
      <c r="J159" s="840"/>
    </row>
    <row r="160" spans="1:11" s="811" customFormat="1">
      <c r="J160" s="840"/>
    </row>
    <row r="161" spans="1:11" s="811" customFormat="1">
      <c r="A161" s="1000" t="s">
        <v>3118</v>
      </c>
      <c r="B161" s="841"/>
      <c r="C161" s="841"/>
      <c r="D161" s="841"/>
      <c r="E161" s="841"/>
      <c r="J161" s="840"/>
    </row>
    <row r="162" spans="1:11" s="811" customFormat="1">
      <c r="J162" s="840"/>
    </row>
    <row r="163" spans="1:11" s="811" customFormat="1" ht="48">
      <c r="A163" s="1001" t="s">
        <v>2612</v>
      </c>
      <c r="B163" s="1002" t="s">
        <v>2833</v>
      </c>
      <c r="C163" s="1002" t="s">
        <v>2614</v>
      </c>
      <c r="D163" s="1002" t="s">
        <v>2674</v>
      </c>
      <c r="E163" s="1002" t="s">
        <v>2675</v>
      </c>
      <c r="F163" s="1002" t="s">
        <v>2834</v>
      </c>
      <c r="G163" s="1002" t="s">
        <v>2726</v>
      </c>
      <c r="H163" s="1002" t="s">
        <v>2678</v>
      </c>
      <c r="I163" s="1002" t="s">
        <v>2737</v>
      </c>
      <c r="J163" s="1002" t="s">
        <v>2683</v>
      </c>
      <c r="K163" s="1003" t="s">
        <v>2837</v>
      </c>
    </row>
    <row r="164" spans="1:11" s="811" customFormat="1" ht="24">
      <c r="A164" s="823">
        <v>1</v>
      </c>
      <c r="B164" s="947">
        <v>907</v>
      </c>
      <c r="C164" s="991"/>
      <c r="D164" s="991"/>
      <c r="E164" s="832" t="s">
        <v>3119</v>
      </c>
      <c r="F164" s="823">
        <v>480</v>
      </c>
      <c r="G164" s="823" t="s">
        <v>2878</v>
      </c>
      <c r="H164" s="984" t="s">
        <v>3120</v>
      </c>
      <c r="I164" s="992">
        <v>165693997.71000001</v>
      </c>
      <c r="J164" s="1004" t="s">
        <v>2959</v>
      </c>
      <c r="K164" s="986">
        <v>2012</v>
      </c>
    </row>
    <row r="165" spans="1:11" s="811" customFormat="1" ht="24">
      <c r="A165" s="824">
        <v>2</v>
      </c>
      <c r="B165" s="901">
        <v>938</v>
      </c>
      <c r="C165" s="991" t="s">
        <v>3121</v>
      </c>
      <c r="D165" s="991"/>
      <c r="E165" s="825" t="s">
        <v>3122</v>
      </c>
      <c r="F165" s="824" t="s">
        <v>2647</v>
      </c>
      <c r="G165" s="824" t="s">
        <v>2955</v>
      </c>
      <c r="H165" s="903" t="s">
        <v>3123</v>
      </c>
      <c r="I165" s="994">
        <v>21161958.039999999</v>
      </c>
      <c r="J165" s="995" t="s">
        <v>2992</v>
      </c>
      <c r="K165" s="887">
        <v>2012</v>
      </c>
    </row>
    <row r="166" spans="1:11" s="811" customFormat="1" ht="24">
      <c r="A166" s="823">
        <v>3</v>
      </c>
      <c r="B166" s="887">
        <v>945</v>
      </c>
      <c r="C166" s="902"/>
      <c r="D166" s="902"/>
      <c r="E166" s="825" t="s">
        <v>3124</v>
      </c>
      <c r="F166" s="824"/>
      <c r="G166" s="920" t="s">
        <v>3125</v>
      </c>
      <c r="H166" s="903" t="s">
        <v>3126</v>
      </c>
      <c r="I166" s="888">
        <v>1323015266.7600002</v>
      </c>
      <c r="J166" s="892" t="s">
        <v>2959</v>
      </c>
      <c r="K166" s="887">
        <v>2012</v>
      </c>
    </row>
    <row r="167" spans="1:11" s="811" customFormat="1" ht="48">
      <c r="A167" s="824">
        <v>4</v>
      </c>
      <c r="B167" s="901">
        <v>973</v>
      </c>
      <c r="C167" s="991"/>
      <c r="D167" s="991"/>
      <c r="E167" s="825" t="s">
        <v>3127</v>
      </c>
      <c r="F167" s="824">
        <v>120</v>
      </c>
      <c r="G167" s="824" t="s">
        <v>2647</v>
      </c>
      <c r="H167" s="903" t="s">
        <v>2647</v>
      </c>
      <c r="I167" s="994">
        <v>20000000</v>
      </c>
      <c r="J167" s="995" t="s">
        <v>3128</v>
      </c>
      <c r="K167" s="887">
        <v>2012</v>
      </c>
    </row>
    <row r="168" spans="1:11" s="811" customFormat="1" ht="36">
      <c r="A168" s="823">
        <v>5</v>
      </c>
      <c r="B168" s="901">
        <v>973</v>
      </c>
      <c r="C168" s="991" t="s">
        <v>3129</v>
      </c>
      <c r="D168" s="991"/>
      <c r="E168" s="825" t="s">
        <v>3130</v>
      </c>
      <c r="F168" s="824">
        <v>194</v>
      </c>
      <c r="G168" s="824" t="s">
        <v>2955</v>
      </c>
      <c r="H168" s="993" t="s">
        <v>3131</v>
      </c>
      <c r="I168" s="1005">
        <v>19211050</v>
      </c>
      <c r="J168" s="995" t="s">
        <v>2992</v>
      </c>
      <c r="K168" s="887">
        <v>2012</v>
      </c>
    </row>
    <row r="169" spans="1:11" s="811" customFormat="1" ht="24">
      <c r="A169" s="824">
        <v>6</v>
      </c>
      <c r="B169" s="901">
        <v>973</v>
      </c>
      <c r="C169" s="991" t="s">
        <v>3132</v>
      </c>
      <c r="D169" s="991"/>
      <c r="E169" s="825" t="s">
        <v>3133</v>
      </c>
      <c r="F169" s="824">
        <v>10</v>
      </c>
      <c r="G169" s="824" t="s">
        <v>2955</v>
      </c>
      <c r="H169" s="993" t="s">
        <v>3134</v>
      </c>
      <c r="I169" s="890">
        <v>4488670</v>
      </c>
      <c r="J169" s="995" t="s">
        <v>2992</v>
      </c>
      <c r="K169" s="887">
        <v>2012</v>
      </c>
    </row>
    <row r="170" spans="1:11" s="811" customFormat="1" ht="24">
      <c r="A170" s="823">
        <v>7</v>
      </c>
      <c r="B170" s="901">
        <v>973</v>
      </c>
      <c r="C170" s="902"/>
      <c r="D170" s="902"/>
      <c r="E170" s="825" t="s">
        <v>3135</v>
      </c>
      <c r="F170" s="824" t="s">
        <v>3136</v>
      </c>
      <c r="G170" s="920" t="s">
        <v>3137</v>
      </c>
      <c r="H170" s="903" t="s">
        <v>3138</v>
      </c>
      <c r="I170" s="888">
        <v>7684601.7300000004</v>
      </c>
      <c r="J170" s="892" t="s">
        <v>2959</v>
      </c>
      <c r="K170" s="887">
        <v>2012</v>
      </c>
    </row>
    <row r="171" spans="1:11" s="811" customFormat="1" ht="24">
      <c r="A171" s="824">
        <v>8</v>
      </c>
      <c r="B171" s="901">
        <v>976</v>
      </c>
      <c r="C171" s="902"/>
      <c r="D171" s="902"/>
      <c r="E171" s="825" t="s">
        <v>3139</v>
      </c>
      <c r="F171" s="824">
        <v>527</v>
      </c>
      <c r="G171" s="920" t="s">
        <v>2878</v>
      </c>
      <c r="H171" s="903" t="s">
        <v>3140</v>
      </c>
      <c r="I171" s="888">
        <v>173743802.62000003</v>
      </c>
      <c r="J171" s="892" t="s">
        <v>2959</v>
      </c>
      <c r="K171" s="887">
        <v>2012</v>
      </c>
    </row>
    <row r="172" spans="1:11" s="811" customFormat="1">
      <c r="E172" s="866" t="s">
        <v>2667</v>
      </c>
      <c r="F172" s="834">
        <f>SUM(F164:F171)</f>
        <v>1331</v>
      </c>
      <c r="H172" s="866" t="s">
        <v>2667</v>
      </c>
      <c r="I172" s="951">
        <f>SUM(I164:I171)</f>
        <v>1734999346.8600004</v>
      </c>
      <c r="J172" s="840"/>
    </row>
    <row r="173" spans="1:11" s="811" customFormat="1">
      <c r="J173" s="840"/>
    </row>
    <row r="174" spans="1:11" s="811" customFormat="1">
      <c r="J174" s="840"/>
    </row>
    <row r="175" spans="1:11" s="811" customFormat="1">
      <c r="J175" s="840"/>
    </row>
    <row r="176" spans="1:11" s="811" customFormat="1">
      <c r="J176" s="840"/>
    </row>
    <row r="177" spans="10:10" s="811" customFormat="1">
      <c r="J177" s="840"/>
    </row>
    <row r="178" spans="10:10" s="811" customFormat="1">
      <c r="J178" s="840"/>
    </row>
    <row r="179" spans="10:10" s="811" customFormat="1">
      <c r="J179" s="840"/>
    </row>
    <row r="180" spans="10:10" s="811" customFormat="1">
      <c r="J180" s="840"/>
    </row>
    <row r="181" spans="10:10" s="811" customFormat="1">
      <c r="J181" s="840"/>
    </row>
    <row r="182" spans="10:10" s="811" customFormat="1">
      <c r="J182" s="840"/>
    </row>
    <row r="183" spans="10:10" s="811" customFormat="1">
      <c r="J183" s="840"/>
    </row>
    <row r="184" spans="10:10" s="811" customFormat="1">
      <c r="J184" s="840"/>
    </row>
    <row r="185" spans="10:10" s="811" customFormat="1">
      <c r="J185" s="840"/>
    </row>
    <row r="186" spans="10:10" s="811" customFormat="1">
      <c r="J186" s="840"/>
    </row>
    <row r="187" spans="10:10" s="811" customFormat="1">
      <c r="J187" s="840"/>
    </row>
    <row r="188" spans="10:10" s="811" customFormat="1">
      <c r="J188" s="840"/>
    </row>
    <row r="189" spans="10:10" s="811" customFormat="1">
      <c r="J189" s="840"/>
    </row>
    <row r="190" spans="10:10" s="811" customFormat="1">
      <c r="J190" s="840"/>
    </row>
    <row r="191" spans="10:10" s="811" customFormat="1">
      <c r="J191" s="840"/>
    </row>
    <row r="192" spans="10:10" s="811" customFormat="1">
      <c r="J192" s="840"/>
    </row>
    <row r="193" spans="10:10" s="811" customFormat="1">
      <c r="J193" s="840"/>
    </row>
    <row r="194" spans="10:10" s="811" customFormat="1">
      <c r="J194" s="840"/>
    </row>
    <row r="195" spans="10:10" s="811" customFormat="1">
      <c r="J195" s="840"/>
    </row>
    <row r="196" spans="10:10" s="811" customFormat="1">
      <c r="J196" s="840"/>
    </row>
    <row r="197" spans="10:10" s="811" customFormat="1">
      <c r="J197" s="840"/>
    </row>
    <row r="198" spans="10:10" s="811" customFormat="1">
      <c r="J198" s="840"/>
    </row>
    <row r="199" spans="10:10" s="811" customFormat="1">
      <c r="J199" s="840"/>
    </row>
    <row r="200" spans="10:10" s="811" customFormat="1">
      <c r="J200" s="840"/>
    </row>
    <row r="201" spans="10:10" s="811" customFormat="1">
      <c r="J201" s="840"/>
    </row>
    <row r="202" spans="10:10" s="811" customFormat="1">
      <c r="J202" s="840"/>
    </row>
    <row r="203" spans="10:10" s="811" customFormat="1">
      <c r="J203" s="840"/>
    </row>
    <row r="204" spans="10:10" s="811" customFormat="1">
      <c r="J204" s="840"/>
    </row>
    <row r="205" spans="10:10" s="811" customFormat="1">
      <c r="J205" s="840"/>
    </row>
    <row r="206" spans="10:10" s="811" customFormat="1">
      <c r="J206" s="840"/>
    </row>
    <row r="207" spans="10:10" s="811" customFormat="1">
      <c r="J207" s="840"/>
    </row>
    <row r="208" spans="10:10" s="811" customFormat="1">
      <c r="J208" s="840"/>
    </row>
    <row r="209" spans="10:10" s="811" customFormat="1">
      <c r="J209" s="840"/>
    </row>
    <row r="210" spans="10:10" s="811" customFormat="1">
      <c r="J210" s="840"/>
    </row>
    <row r="211" spans="10:10" s="811" customFormat="1">
      <c r="J211" s="840"/>
    </row>
    <row r="212" spans="10:10" s="811" customFormat="1">
      <c r="J212" s="840"/>
    </row>
    <row r="213" spans="10:10" s="811" customFormat="1">
      <c r="J213" s="840"/>
    </row>
    <row r="214" spans="10:10" s="811" customFormat="1">
      <c r="J214" s="840"/>
    </row>
    <row r="215" spans="10:10" s="811" customFormat="1">
      <c r="J215" s="840"/>
    </row>
    <row r="216" spans="10:10" s="811" customFormat="1">
      <c r="J216" s="840"/>
    </row>
    <row r="217" spans="10:10" s="811" customFormat="1">
      <c r="J217" s="840"/>
    </row>
    <row r="218" spans="10:10" s="811" customFormat="1">
      <c r="J218" s="840"/>
    </row>
    <row r="219" spans="10:10" s="811" customFormat="1">
      <c r="J219" s="840"/>
    </row>
    <row r="220" spans="10:10" s="811" customFormat="1">
      <c r="J220" s="840"/>
    </row>
    <row r="221" spans="10:10" s="811" customFormat="1">
      <c r="J221" s="840"/>
    </row>
    <row r="222" spans="10:10" s="811" customFormat="1">
      <c r="J222" s="840"/>
    </row>
    <row r="223" spans="10:10" s="811" customFormat="1">
      <c r="J223" s="840"/>
    </row>
    <row r="224" spans="10:10" s="811" customFormat="1">
      <c r="J224" s="840"/>
    </row>
    <row r="225" spans="10:10" s="811" customFormat="1">
      <c r="J225" s="840"/>
    </row>
    <row r="226" spans="10:10" s="811" customFormat="1">
      <c r="J226" s="840"/>
    </row>
    <row r="227" spans="10:10" s="811" customFormat="1">
      <c r="J227" s="840"/>
    </row>
    <row r="228" spans="10:10" s="811" customFormat="1">
      <c r="J228" s="840"/>
    </row>
    <row r="229" spans="10:10" s="811" customFormat="1">
      <c r="J229" s="840"/>
    </row>
    <row r="230" spans="10:10" s="811" customFormat="1">
      <c r="J230" s="840"/>
    </row>
    <row r="231" spans="10:10" s="811" customFormat="1">
      <c r="J231" s="840"/>
    </row>
    <row r="232" spans="10:10" s="811" customFormat="1">
      <c r="J232" s="840"/>
    </row>
    <row r="233" spans="10:10" s="811" customFormat="1">
      <c r="J233" s="840"/>
    </row>
    <row r="234" spans="10:10" s="811" customFormat="1">
      <c r="J234" s="840"/>
    </row>
    <row r="235" spans="10:10" s="811" customFormat="1">
      <c r="J235" s="840"/>
    </row>
    <row r="236" spans="10:10" s="811" customFormat="1">
      <c r="J236" s="840"/>
    </row>
    <row r="237" spans="10:10" s="811" customFormat="1">
      <c r="J237" s="840"/>
    </row>
    <row r="238" spans="10:10" s="811" customFormat="1">
      <c r="J238" s="840"/>
    </row>
    <row r="239" spans="10:10" s="811" customFormat="1">
      <c r="J239" s="840"/>
    </row>
    <row r="240" spans="10:10" s="811" customFormat="1">
      <c r="J240" s="840"/>
    </row>
    <row r="241" spans="10:10" s="811" customFormat="1">
      <c r="J241" s="840"/>
    </row>
    <row r="242" spans="10:10" s="811" customFormat="1">
      <c r="J242" s="840"/>
    </row>
    <row r="243" spans="10:10" s="811" customFormat="1">
      <c r="J243" s="840"/>
    </row>
    <row r="244" spans="10:10" s="811" customFormat="1">
      <c r="J244" s="840"/>
    </row>
    <row r="245" spans="10:10" s="811" customFormat="1">
      <c r="J245" s="840"/>
    </row>
    <row r="246" spans="10:10" s="811" customFormat="1">
      <c r="J246" s="840"/>
    </row>
    <row r="247" spans="10:10" s="811" customFormat="1">
      <c r="J247" s="840"/>
    </row>
    <row r="248" spans="10:10" s="811" customFormat="1">
      <c r="J248" s="840"/>
    </row>
    <row r="249" spans="10:10" s="811" customFormat="1">
      <c r="J249" s="840"/>
    </row>
    <row r="250" spans="10:10" s="811" customFormat="1">
      <c r="J250" s="840"/>
    </row>
    <row r="251" spans="10:10" s="811" customFormat="1">
      <c r="J251" s="840"/>
    </row>
    <row r="252" spans="10:10" s="811" customFormat="1">
      <c r="J252" s="840"/>
    </row>
    <row r="253" spans="10:10" s="811" customFormat="1">
      <c r="J253" s="840"/>
    </row>
    <row r="254" spans="10:10" s="811" customFormat="1">
      <c r="J254" s="840"/>
    </row>
    <row r="255" spans="10:10" s="811" customFormat="1">
      <c r="J255" s="840"/>
    </row>
    <row r="256" spans="10:10" s="811" customFormat="1">
      <c r="J256" s="840"/>
    </row>
    <row r="257" spans="10:10" s="811" customFormat="1">
      <c r="J257" s="840"/>
    </row>
    <row r="258" spans="10:10" s="811" customFormat="1">
      <c r="J258" s="840"/>
    </row>
    <row r="259" spans="10:10" s="811" customFormat="1">
      <c r="J259" s="840"/>
    </row>
    <row r="260" spans="10:10" s="811" customFormat="1">
      <c r="J260" s="840"/>
    </row>
    <row r="261" spans="10:10" s="811" customFormat="1">
      <c r="J261" s="840"/>
    </row>
    <row r="262" spans="10:10" s="811" customFormat="1">
      <c r="J262" s="840"/>
    </row>
    <row r="263" spans="10:10" s="811" customFormat="1">
      <c r="J263" s="840"/>
    </row>
    <row r="264" spans="10:10" s="811" customFormat="1">
      <c r="J264" s="840"/>
    </row>
    <row r="265" spans="10:10" s="811" customFormat="1">
      <c r="J265" s="840"/>
    </row>
    <row r="266" spans="10:10" s="811" customFormat="1">
      <c r="J266" s="840"/>
    </row>
    <row r="267" spans="10:10" s="811" customFormat="1">
      <c r="J267" s="840"/>
    </row>
    <row r="268" spans="10:10" s="811" customFormat="1">
      <c r="J268" s="840"/>
    </row>
    <row r="269" spans="10:10" s="811" customFormat="1">
      <c r="J269" s="840"/>
    </row>
    <row r="270" spans="10:10" s="811" customFormat="1">
      <c r="J270" s="840"/>
    </row>
    <row r="271" spans="10:10" s="811" customFormat="1">
      <c r="J271" s="840"/>
    </row>
    <row r="272" spans="10:10" s="811" customFormat="1">
      <c r="J272" s="840"/>
    </row>
    <row r="273" spans="10:10" s="811" customFormat="1">
      <c r="J273" s="840"/>
    </row>
    <row r="274" spans="10:10" s="811" customFormat="1">
      <c r="J274" s="840"/>
    </row>
    <row r="275" spans="10:10" s="811" customFormat="1">
      <c r="J275" s="840"/>
    </row>
    <row r="276" spans="10:10" s="811" customFormat="1">
      <c r="J276" s="840"/>
    </row>
    <row r="277" spans="10:10" s="811" customFormat="1">
      <c r="J277" s="840"/>
    </row>
    <row r="278" spans="10:10" s="811" customFormat="1">
      <c r="J278" s="840"/>
    </row>
    <row r="279" spans="10:10" s="811" customFormat="1">
      <c r="J279" s="840"/>
    </row>
    <row r="280" spans="10:10" s="811" customFormat="1">
      <c r="J280" s="840"/>
    </row>
    <row r="281" spans="10:10" s="811" customFormat="1">
      <c r="J281" s="840"/>
    </row>
    <row r="282" spans="10:10" s="811" customFormat="1">
      <c r="J282" s="840"/>
    </row>
    <row r="283" spans="10:10" s="811" customFormat="1">
      <c r="J283" s="840"/>
    </row>
    <row r="284" spans="10:10" s="811" customFormat="1">
      <c r="J284" s="840"/>
    </row>
    <row r="285" spans="10:10" s="811" customFormat="1">
      <c r="J285" s="840"/>
    </row>
    <row r="286" spans="10:10" s="811" customFormat="1">
      <c r="J286" s="840"/>
    </row>
    <row r="287" spans="10:10" s="811" customFormat="1">
      <c r="J287" s="840"/>
    </row>
    <row r="288" spans="10:10" s="811" customFormat="1">
      <c r="J288" s="840"/>
    </row>
    <row r="289" spans="10:10" s="811" customFormat="1">
      <c r="J289" s="840"/>
    </row>
    <row r="290" spans="10:10" s="811" customFormat="1">
      <c r="J290" s="840"/>
    </row>
    <row r="291" spans="10:10" s="811" customFormat="1">
      <c r="J291" s="840"/>
    </row>
    <row r="292" spans="10:10" s="811" customFormat="1">
      <c r="J292" s="840"/>
    </row>
    <row r="293" spans="10:10" s="811" customFormat="1">
      <c r="J293" s="840"/>
    </row>
    <row r="294" spans="10:10" s="811" customFormat="1">
      <c r="J294" s="840"/>
    </row>
    <row r="295" spans="10:10" s="811" customFormat="1">
      <c r="J295" s="840"/>
    </row>
    <row r="296" spans="10:10" s="811" customFormat="1">
      <c r="J296" s="840"/>
    </row>
    <row r="297" spans="10:10" s="811" customFormat="1">
      <c r="J297" s="840"/>
    </row>
    <row r="298" spans="10:10" s="811" customFormat="1">
      <c r="J298" s="840"/>
    </row>
    <row r="299" spans="10:10" s="811" customFormat="1">
      <c r="J299" s="840"/>
    </row>
    <row r="300" spans="10:10" s="811" customFormat="1">
      <c r="J300" s="840"/>
    </row>
    <row r="301" spans="10:10" s="811" customFormat="1">
      <c r="J301" s="840"/>
    </row>
    <row r="302" spans="10:10" s="811" customFormat="1">
      <c r="J302" s="840"/>
    </row>
    <row r="303" spans="10:10" s="811" customFormat="1">
      <c r="J303" s="840"/>
    </row>
    <row r="304" spans="10:10" s="811" customFormat="1">
      <c r="J304" s="840"/>
    </row>
    <row r="305" spans="10:10" s="811" customFormat="1">
      <c r="J305" s="840"/>
    </row>
    <row r="306" spans="10:10" s="811" customFormat="1">
      <c r="J306" s="840"/>
    </row>
    <row r="307" spans="10:10" s="811" customFormat="1">
      <c r="J307" s="840"/>
    </row>
    <row r="308" spans="10:10" s="811" customFormat="1">
      <c r="J308" s="840"/>
    </row>
    <row r="309" spans="10:10" s="811" customFormat="1">
      <c r="J309" s="840"/>
    </row>
    <row r="310" spans="10:10" s="811" customFormat="1">
      <c r="J310" s="840"/>
    </row>
    <row r="311" spans="10:10" s="811" customFormat="1">
      <c r="J311" s="840"/>
    </row>
    <row r="312" spans="10:10" s="811" customFormat="1">
      <c r="J312" s="840"/>
    </row>
    <row r="313" spans="10:10" s="811" customFormat="1">
      <c r="J313" s="840"/>
    </row>
    <row r="314" spans="10:10" s="811" customFormat="1">
      <c r="J314" s="840"/>
    </row>
    <row r="315" spans="10:10" s="811" customFormat="1">
      <c r="J315" s="840"/>
    </row>
    <row r="316" spans="10:10" s="811" customFormat="1">
      <c r="J316" s="840"/>
    </row>
    <row r="317" spans="10:10" s="811" customFormat="1">
      <c r="J317" s="840"/>
    </row>
    <row r="318" spans="10:10" s="811" customFormat="1">
      <c r="J318" s="840"/>
    </row>
    <row r="319" spans="10:10" s="811" customFormat="1">
      <c r="J319" s="840"/>
    </row>
    <row r="320" spans="10:10" s="811" customFormat="1">
      <c r="J320" s="840"/>
    </row>
    <row r="321" spans="10:10" s="811" customFormat="1">
      <c r="J321" s="840"/>
    </row>
    <row r="322" spans="10:10" s="811" customFormat="1">
      <c r="J322" s="840"/>
    </row>
    <row r="323" spans="10:10" s="811" customFormat="1">
      <c r="J323" s="840"/>
    </row>
    <row r="324" spans="10:10" s="811" customFormat="1">
      <c r="J324" s="840"/>
    </row>
    <row r="325" spans="10:10" s="811" customFormat="1">
      <c r="J325" s="840"/>
    </row>
    <row r="326" spans="10:10" s="811" customFormat="1">
      <c r="J326" s="840"/>
    </row>
    <row r="327" spans="10:10" s="811" customFormat="1">
      <c r="J327" s="840"/>
    </row>
    <row r="328" spans="10:10" s="811" customFormat="1">
      <c r="J328" s="840"/>
    </row>
    <row r="329" spans="10:10" s="811" customFormat="1">
      <c r="J329" s="840"/>
    </row>
    <row r="330" spans="10:10" s="811" customFormat="1">
      <c r="J330" s="840"/>
    </row>
    <row r="331" spans="10:10" s="811" customFormat="1">
      <c r="J331" s="840"/>
    </row>
    <row r="332" spans="10:10" s="811" customFormat="1">
      <c r="J332" s="840"/>
    </row>
    <row r="333" spans="10:10" s="811" customFormat="1">
      <c r="J333" s="840"/>
    </row>
    <row r="334" spans="10:10" s="811" customFormat="1">
      <c r="J334" s="840"/>
    </row>
    <row r="335" spans="10:10" s="811" customFormat="1">
      <c r="J335" s="840"/>
    </row>
    <row r="336" spans="10:10" s="811" customFormat="1">
      <c r="J336" s="840"/>
    </row>
    <row r="337" spans="10:10" s="811" customFormat="1">
      <c r="J337" s="840"/>
    </row>
    <row r="338" spans="10:10" s="811" customFormat="1">
      <c r="J338" s="840"/>
    </row>
    <row r="339" spans="10:10" s="811" customFormat="1">
      <c r="J339" s="840"/>
    </row>
    <row r="340" spans="10:10" s="811" customFormat="1">
      <c r="J340" s="840"/>
    </row>
    <row r="341" spans="10:10" s="811" customFormat="1">
      <c r="J341" s="840"/>
    </row>
    <row r="342" spans="10:10" s="811" customFormat="1">
      <c r="J342" s="840"/>
    </row>
    <row r="343" spans="10:10" s="811" customFormat="1">
      <c r="J343" s="840"/>
    </row>
    <row r="344" spans="10:10" s="811" customFormat="1">
      <c r="J344" s="840"/>
    </row>
    <row r="345" spans="10:10" s="811" customFormat="1">
      <c r="J345" s="840"/>
    </row>
    <row r="346" spans="10:10" s="811" customFormat="1">
      <c r="J346" s="840"/>
    </row>
    <row r="347" spans="10:10" s="811" customFormat="1">
      <c r="J347" s="840"/>
    </row>
    <row r="348" spans="10:10" s="811" customFormat="1">
      <c r="J348" s="840"/>
    </row>
    <row r="349" spans="10:10" s="811" customFormat="1">
      <c r="J349" s="840"/>
    </row>
    <row r="350" spans="10:10" s="811" customFormat="1">
      <c r="J350" s="840"/>
    </row>
    <row r="351" spans="10:10" s="811" customFormat="1">
      <c r="J351" s="840"/>
    </row>
    <row r="352" spans="10:10" s="811" customFormat="1">
      <c r="J352" s="840"/>
    </row>
    <row r="353" spans="10:10" s="811" customFormat="1">
      <c r="J353" s="840"/>
    </row>
    <row r="354" spans="10:10" s="811" customFormat="1">
      <c r="J354" s="840"/>
    </row>
    <row r="355" spans="10:10" s="811" customFormat="1">
      <c r="J355" s="840"/>
    </row>
    <row r="356" spans="10:10" s="811" customFormat="1">
      <c r="J356" s="840"/>
    </row>
    <row r="357" spans="10:10" s="811" customFormat="1">
      <c r="J357" s="840"/>
    </row>
    <row r="358" spans="10:10" s="811" customFormat="1">
      <c r="J358" s="840"/>
    </row>
    <row r="359" spans="10:10" s="811" customFormat="1">
      <c r="J359" s="840"/>
    </row>
    <row r="360" spans="10:10" s="811" customFormat="1">
      <c r="J360" s="840"/>
    </row>
    <row r="361" spans="10:10" s="811" customFormat="1">
      <c r="J361" s="840"/>
    </row>
    <row r="362" spans="10:10" s="811" customFormat="1">
      <c r="J362" s="840"/>
    </row>
    <row r="363" spans="10:10" s="811" customFormat="1">
      <c r="J363" s="840"/>
    </row>
    <row r="364" spans="10:10" s="811" customFormat="1">
      <c r="J364" s="840"/>
    </row>
    <row r="365" spans="10:10" s="811" customFormat="1">
      <c r="J365" s="840"/>
    </row>
    <row r="366" spans="10:10" s="811" customFormat="1">
      <c r="J366" s="840"/>
    </row>
    <row r="367" spans="10:10" s="811" customFormat="1">
      <c r="J367" s="840"/>
    </row>
    <row r="368" spans="10:10" s="811" customFormat="1">
      <c r="J368" s="840"/>
    </row>
    <row r="369" spans="10:10" s="811" customFormat="1">
      <c r="J369" s="840"/>
    </row>
    <row r="370" spans="10:10" s="811" customFormat="1">
      <c r="J370" s="840"/>
    </row>
    <row r="371" spans="10:10" s="811" customFormat="1">
      <c r="J371" s="840"/>
    </row>
    <row r="372" spans="10:10" s="811" customFormat="1">
      <c r="J372" s="840"/>
    </row>
    <row r="373" spans="10:10" s="811" customFormat="1">
      <c r="J373" s="840"/>
    </row>
    <row r="374" spans="10:10" s="811" customFormat="1">
      <c r="J374" s="840"/>
    </row>
    <row r="375" spans="10:10" s="811" customFormat="1">
      <c r="J375" s="840"/>
    </row>
    <row r="376" spans="10:10" s="811" customFormat="1">
      <c r="J376" s="840"/>
    </row>
    <row r="377" spans="10:10" s="811" customFormat="1">
      <c r="J377" s="840"/>
    </row>
    <row r="378" spans="10:10" s="811" customFormat="1">
      <c r="J378" s="840"/>
    </row>
    <row r="379" spans="10:10" s="811" customFormat="1">
      <c r="J379" s="840"/>
    </row>
    <row r="380" spans="10:10" s="811" customFormat="1">
      <c r="J380" s="840"/>
    </row>
    <row r="381" spans="10:10" s="811" customFormat="1">
      <c r="J381" s="840"/>
    </row>
    <row r="382" spans="10:10" s="811" customFormat="1">
      <c r="J382" s="840"/>
    </row>
    <row r="383" spans="10:10" s="811" customFormat="1">
      <c r="J383" s="840"/>
    </row>
    <row r="384" spans="10:10" s="811" customFormat="1">
      <c r="J384" s="840"/>
    </row>
    <row r="385" spans="10:10" s="811" customFormat="1">
      <c r="J385" s="840"/>
    </row>
    <row r="386" spans="10:10" s="811" customFormat="1">
      <c r="J386" s="840"/>
    </row>
    <row r="387" spans="10:10" s="811" customFormat="1">
      <c r="J387" s="840"/>
    </row>
    <row r="388" spans="10:10" s="811" customFormat="1">
      <c r="J388" s="840"/>
    </row>
    <row r="389" spans="10:10" s="811" customFormat="1">
      <c r="J389" s="840"/>
    </row>
    <row r="390" spans="10:10" s="811" customFormat="1">
      <c r="J390" s="840"/>
    </row>
    <row r="391" spans="10:10" s="811" customFormat="1">
      <c r="J391" s="840"/>
    </row>
    <row r="392" spans="10:10" s="811" customFormat="1">
      <c r="J392" s="840"/>
    </row>
    <row r="393" spans="10:10" s="811" customFormat="1">
      <c r="J393" s="840"/>
    </row>
    <row r="394" spans="10:10" s="811" customFormat="1">
      <c r="J394" s="840"/>
    </row>
    <row r="395" spans="10:10" s="811" customFormat="1">
      <c r="J395" s="840"/>
    </row>
    <row r="396" spans="10:10" s="811" customFormat="1">
      <c r="J396" s="840"/>
    </row>
    <row r="397" spans="10:10" s="811" customFormat="1">
      <c r="J397" s="840"/>
    </row>
    <row r="398" spans="10:10" s="811" customFormat="1">
      <c r="J398" s="840"/>
    </row>
    <row r="399" spans="10:10" s="811" customFormat="1">
      <c r="J399" s="840"/>
    </row>
    <row r="400" spans="10:10" s="811" customFormat="1">
      <c r="J400" s="840"/>
    </row>
    <row r="401" spans="10:10" s="811" customFormat="1">
      <c r="J401" s="840"/>
    </row>
    <row r="402" spans="10:10" s="811" customFormat="1">
      <c r="J402" s="840"/>
    </row>
    <row r="403" spans="10:10" s="811" customFormat="1">
      <c r="J403" s="840"/>
    </row>
    <row r="404" spans="10:10" s="811" customFormat="1">
      <c r="J404" s="840"/>
    </row>
    <row r="405" spans="10:10" s="811" customFormat="1">
      <c r="J405" s="840"/>
    </row>
    <row r="406" spans="10:10" s="811" customFormat="1">
      <c r="J406" s="840"/>
    </row>
    <row r="407" spans="10:10" s="811" customFormat="1">
      <c r="J407" s="840"/>
    </row>
    <row r="408" spans="10:10" s="811" customFormat="1">
      <c r="J408" s="840"/>
    </row>
    <row r="409" spans="10:10" s="811" customFormat="1">
      <c r="J409" s="840"/>
    </row>
    <row r="410" spans="10:10" s="811" customFormat="1">
      <c r="J410" s="840"/>
    </row>
    <row r="411" spans="10:10" s="811" customFormat="1">
      <c r="J411" s="840"/>
    </row>
    <row r="412" spans="10:10" s="811" customFormat="1">
      <c r="J412" s="840"/>
    </row>
    <row r="413" spans="10:10" s="811" customFormat="1">
      <c r="J413" s="840"/>
    </row>
    <row r="414" spans="10:10" s="811" customFormat="1">
      <c r="J414" s="840"/>
    </row>
    <row r="415" spans="10:10" s="811" customFormat="1">
      <c r="J415" s="840"/>
    </row>
    <row r="416" spans="10:10" s="811" customFormat="1">
      <c r="J416" s="840"/>
    </row>
    <row r="417" spans="10:10" s="811" customFormat="1">
      <c r="J417" s="840"/>
    </row>
    <row r="418" spans="10:10" s="811" customFormat="1">
      <c r="J418" s="840"/>
    </row>
    <row r="419" spans="10:10" s="811" customFormat="1">
      <c r="J419" s="840"/>
    </row>
    <row r="420" spans="10:10" s="811" customFormat="1">
      <c r="J420" s="840"/>
    </row>
    <row r="421" spans="10:10" s="811" customFormat="1">
      <c r="J421" s="840"/>
    </row>
    <row r="422" spans="10:10" s="811" customFormat="1">
      <c r="J422" s="840"/>
    </row>
    <row r="423" spans="10:10" s="811" customFormat="1">
      <c r="J423" s="840"/>
    </row>
    <row r="424" spans="10:10" s="811" customFormat="1">
      <c r="J424" s="840"/>
    </row>
    <row r="425" spans="10:10" s="811" customFormat="1">
      <c r="J425" s="840"/>
    </row>
    <row r="426" spans="10:10" s="811" customFormat="1">
      <c r="J426" s="840"/>
    </row>
    <row r="427" spans="10:10" s="811" customFormat="1">
      <c r="J427" s="840"/>
    </row>
    <row r="428" spans="10:10" s="811" customFormat="1">
      <c r="J428" s="840"/>
    </row>
    <row r="429" spans="10:10" s="811" customFormat="1">
      <c r="J429" s="840"/>
    </row>
    <row r="430" spans="10:10" s="811" customFormat="1">
      <c r="J430" s="840"/>
    </row>
    <row r="431" spans="10:10" s="811" customFormat="1">
      <c r="J431" s="840"/>
    </row>
    <row r="432" spans="10:10" s="811" customFormat="1">
      <c r="J432" s="840"/>
    </row>
    <row r="433" spans="10:10" s="811" customFormat="1">
      <c r="J433" s="840"/>
    </row>
    <row r="434" spans="10:10" s="811" customFormat="1">
      <c r="J434" s="840"/>
    </row>
    <row r="435" spans="10:10" s="811" customFormat="1">
      <c r="J435" s="840"/>
    </row>
    <row r="436" spans="10:10" s="811" customFormat="1">
      <c r="J436" s="840"/>
    </row>
    <row r="437" spans="10:10" s="811" customFormat="1">
      <c r="J437" s="840"/>
    </row>
    <row r="438" spans="10:10" s="811" customFormat="1">
      <c r="J438" s="840"/>
    </row>
    <row r="439" spans="10:10" s="811" customFormat="1">
      <c r="J439" s="840"/>
    </row>
    <row r="440" spans="10:10" s="811" customFormat="1">
      <c r="J440" s="840"/>
    </row>
    <row r="441" spans="10:10" s="811" customFormat="1">
      <c r="J441" s="840"/>
    </row>
    <row r="442" spans="10:10" s="811" customFormat="1">
      <c r="J442" s="840"/>
    </row>
    <row r="443" spans="10:10" s="811" customFormat="1">
      <c r="J443" s="840"/>
    </row>
    <row r="444" spans="10:10" s="811" customFormat="1">
      <c r="J444" s="840"/>
    </row>
    <row r="445" spans="10:10" s="811" customFormat="1">
      <c r="J445" s="840"/>
    </row>
    <row r="446" spans="10:10" s="811" customFormat="1">
      <c r="J446" s="840"/>
    </row>
    <row r="447" spans="10:10" s="811" customFormat="1">
      <c r="J447" s="840"/>
    </row>
    <row r="448" spans="10:10" s="811" customFormat="1">
      <c r="J448" s="840"/>
    </row>
    <row r="449" spans="10:10" s="811" customFormat="1">
      <c r="J449" s="840"/>
    </row>
    <row r="450" spans="10:10" s="811" customFormat="1">
      <c r="J450" s="840"/>
    </row>
    <row r="451" spans="10:10" s="811" customFormat="1">
      <c r="J451" s="840"/>
    </row>
    <row r="452" spans="10:10" s="811" customFormat="1">
      <c r="J452" s="840"/>
    </row>
    <row r="453" spans="10:10" s="811" customFormat="1">
      <c r="J453" s="840"/>
    </row>
    <row r="454" spans="10:10" s="811" customFormat="1">
      <c r="J454" s="840"/>
    </row>
    <row r="455" spans="10:10" s="811" customFormat="1">
      <c r="J455" s="840"/>
    </row>
    <row r="456" spans="10:10" s="811" customFormat="1">
      <c r="J456" s="840"/>
    </row>
    <row r="457" spans="10:10" s="811" customFormat="1">
      <c r="J457" s="840"/>
    </row>
    <row r="458" spans="10:10" s="811" customFormat="1">
      <c r="J458" s="840"/>
    </row>
  </sheetData>
  <mergeCells count="1">
    <mergeCell ref="A1:K3"/>
  </mergeCells>
  <phoneticPr fontId="16" type="noConversion"/>
  <conditionalFormatting sqref="K62">
    <cfRule type="expression" dxfId="2" priority="5" stopIfTrue="1">
      <formula>#REF! &lt;= (25% *#REF!)</formula>
    </cfRule>
  </conditionalFormatting>
  <conditionalFormatting sqref="K63">
    <cfRule type="expression" dxfId="1" priority="4" stopIfTrue="1">
      <formula>#REF! &lt;= (25% *#REF!)</formula>
    </cfRule>
  </conditionalFormatting>
  <conditionalFormatting sqref="J67">
    <cfRule type="expression" dxfId="0" priority="3" stopIfTrue="1">
      <formula>#REF! &lt;= (25% *#REF!)</formula>
    </cfRule>
  </conditionalFormatting>
  <conditionalFormatting sqref="D10">
    <cfRule type="iconSet" priority="1">
      <iconSet iconSet="3Arrows">
        <cfvo type="percent" val="0"/>
        <cfvo type="percent" val="33"/>
        <cfvo type="percent" val="67"/>
      </iconSet>
    </cfRule>
  </conditionalFormatting>
  <conditionalFormatting sqref="G10">
    <cfRule type="iconSet" priority="2">
      <iconSet iconSet="3Signs">
        <cfvo type="percent" val="0"/>
        <cfvo type="percent" val="33"/>
        <cfvo type="percent" val="67"/>
      </iconSet>
    </cfRule>
  </conditionalFormatting>
  <hyperlinks>
    <hyperlink ref="E101" location="'81'!A1" display="CONSTRUCCIÓN HOSPITAL DE LA MUJER"/>
  </hyperlinks>
  <pageMargins left="1.1023622047244095" right="0.70866141732283472" top="0.98425196850393704" bottom="0.94488188976377963" header="0.51181102362204722" footer="0.31496062992125984"/>
  <pageSetup scale="60" firstPageNumber="0" orientation="landscape" r:id="rId1"/>
  <headerFooter>
    <oddFooter>&amp;C&amp;P</oddFooter>
  </headerFooter>
  <drawing r:id="rId2"/>
  <legacy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I29" sqref="I28:I29"/>
    </sheetView>
  </sheetViews>
  <sheetFormatPr baseColWidth="10" defaultRowHeight="12.75"/>
  <cols>
    <col min="1" max="16384" width="11.42578125" style="1125"/>
  </cols>
  <sheetData/>
  <printOptions verticalCentered="1"/>
  <pageMargins left="1.4960629921259843" right="0.70866141732283472" top="0.74803149606299213" bottom="0.74803149606299213" header="0.31496062992125984" footer="0.51181102362204722"/>
  <pageSetup orientation="portrait" r:id="rId1"/>
  <headerFooter>
    <oddFooter>&amp;C&amp;P</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F1" zoomScale="90" zoomScaleNormal="90" workbookViewId="0">
      <selection activeCell="AT54" sqref="AT54"/>
    </sheetView>
  </sheetViews>
  <sheetFormatPr baseColWidth="10" defaultRowHeight="12.75"/>
  <cols>
    <col min="1" max="16384" width="11.42578125" style="1125"/>
  </cols>
  <sheetData/>
  <printOptions horizontalCentered="1"/>
  <pageMargins left="0.70866141732283472" right="0.51181102362204722" top="0.94488188976377963" bottom="0.9448818897637796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emplate/>
  <TotalTime>233</TotalTime>
  <Application>Microsoft Excel</Application>
  <DocSecurity>0</DocSecurity>
  <ScaleCrop>false</ScaleCrop>
  <HeadingPairs>
    <vt:vector size="4" baseType="variant">
      <vt:variant>
        <vt:lpstr>Hojas de cálculo</vt:lpstr>
      </vt:variant>
      <vt:variant>
        <vt:i4>96</vt:i4>
      </vt:variant>
      <vt:variant>
        <vt:lpstr>Rangos con nombre</vt:lpstr>
      </vt:variant>
      <vt:variant>
        <vt:i4>147</vt:i4>
      </vt:variant>
    </vt:vector>
  </HeadingPairs>
  <TitlesOfParts>
    <vt:vector size="243" baseType="lpstr">
      <vt:lpstr>Portada</vt:lpstr>
      <vt:lpstr>Indice</vt:lpstr>
      <vt:lpstr>Nota Aclaratoria</vt:lpstr>
      <vt:lpstr>Título Estados Financieros</vt:lpstr>
      <vt:lpstr>Estados Financieros</vt:lpstr>
      <vt:lpstr>Estado de Situación</vt:lpstr>
      <vt:lpstr>Est_Resultados</vt:lpstr>
      <vt:lpstr>Est_Flujo_Efectivo</vt:lpstr>
      <vt:lpstr>Cambio-Patrimonio</vt:lpstr>
      <vt:lpstr>Informes Presupuestarios</vt:lpstr>
      <vt:lpstr>Estado Ing y Egresos</vt:lpstr>
      <vt:lpstr>Liq presup</vt:lpstr>
      <vt:lpstr>Resumen Ingresos por Sec.-Clase</vt:lpstr>
      <vt:lpstr>Resumen Egresos Sec.-Obj. Gasto</vt:lpstr>
      <vt:lpstr>Supéravit específico</vt:lpstr>
      <vt:lpstr>Resumen de Fondos Prést</vt:lpstr>
      <vt:lpstr>S Ingr por Seccion</vt:lpstr>
      <vt:lpstr>S Egr x Seccion</vt:lpstr>
      <vt:lpstr>Nota a los Estados Financieros</vt:lpstr>
      <vt:lpstr>Generalidades</vt:lpstr>
      <vt:lpstr>Nota 3</vt:lpstr>
      <vt:lpstr>Nota 4</vt:lpstr>
      <vt:lpstr>Nota 5</vt:lpstr>
      <vt:lpstr>Nota 6 - 7</vt:lpstr>
      <vt:lpstr>Nota 08</vt:lpstr>
      <vt:lpstr>Nota 9</vt:lpstr>
      <vt:lpstr>Nota 10 -11</vt:lpstr>
      <vt:lpstr>Nota 12 - 14</vt:lpstr>
      <vt:lpstr>Nota 15 - 16</vt:lpstr>
      <vt:lpstr>Nota 16</vt:lpstr>
      <vt:lpstr>Nota 17</vt:lpstr>
      <vt:lpstr>Nota 18 - 21</vt:lpstr>
      <vt:lpstr>Nota 22 - 25</vt:lpstr>
      <vt:lpstr>Nota 26 - 27</vt:lpstr>
      <vt:lpstr>Nota 27</vt:lpstr>
      <vt:lpstr>Nota 28</vt:lpstr>
      <vt:lpstr>TITaNEXOS</vt:lpstr>
      <vt:lpstr>TITaNEXO (1) C</vt:lpstr>
      <vt:lpstr>EST_SIT_FIN_COMP</vt:lpstr>
      <vt:lpstr>TITaNEXO (2) C</vt:lpstr>
      <vt:lpstr>CED_ANT_CXC</vt:lpstr>
      <vt:lpstr>TITaNEXO (3) C</vt:lpstr>
      <vt:lpstr>CED_ANT_DXC</vt:lpstr>
      <vt:lpstr>TITaNEXO (4) C</vt:lpstr>
      <vt:lpstr>DIST_INV</vt:lpstr>
      <vt:lpstr>TITaNEXO (5) C</vt:lpstr>
      <vt:lpstr>PRO_PLA_EQU</vt:lpstr>
      <vt:lpstr>TITaNEXO (6)</vt:lpstr>
      <vt:lpstr>EGR_ACT_SEC</vt:lpstr>
      <vt:lpstr>TITaNEXO (7) C</vt:lpstr>
      <vt:lpstr>EGR_ACT_PRO</vt:lpstr>
      <vt:lpstr>TITaNEXO (8) C</vt:lpstr>
      <vt:lpstr>COM_PRE</vt:lpstr>
      <vt:lpstr>ANEXO (9)</vt:lpstr>
      <vt:lpstr>TITaNEXO (9)</vt:lpstr>
      <vt:lpstr>TITaNEXO (9) CC</vt:lpstr>
      <vt:lpstr>TIT-CaNEXO (9)</vt:lpstr>
      <vt:lpstr>SIT_PRE_ING</vt:lpstr>
      <vt:lpstr>TITaANEXO (10) C</vt:lpstr>
      <vt:lpstr>TITaNEXO </vt:lpstr>
      <vt:lpstr>TITaNEXO (10)</vt:lpstr>
      <vt:lpstr>EGR_SEC</vt:lpstr>
      <vt:lpstr>SIT_PRE_EGR_SEC</vt:lpstr>
      <vt:lpstr>EGR_PART</vt:lpstr>
      <vt:lpstr>SIT_PRE_PRO</vt:lpstr>
      <vt:lpstr>TITaNEXO VE</vt:lpstr>
      <vt:lpstr>TITaNEXO (11) C</vt:lpstr>
      <vt:lpstr>FON_RES</vt:lpstr>
      <vt:lpstr>SIT_PRE_FR</vt:lpstr>
      <vt:lpstr>EST_FR</vt:lpstr>
      <vt:lpstr>TITaNEXO (12) C</vt:lpstr>
      <vt:lpstr>EMP_AUX</vt:lpstr>
      <vt:lpstr>SIT_ PRE_EA</vt:lpstr>
      <vt:lpstr>EST_UNI_EA</vt:lpstr>
      <vt:lpstr>TITaNEXO (13) C</vt:lpstr>
      <vt:lpstr>TIT_CE</vt:lpstr>
      <vt:lpstr>SIT_PRE_CE</vt:lpstr>
      <vt:lpstr>EST_UNI_CE</vt:lpstr>
      <vt:lpstr>TITaNEXO (14) C</vt:lpstr>
      <vt:lpstr>TIT_PFC</vt:lpstr>
      <vt:lpstr>SIT_PRE_PFC</vt:lpstr>
      <vt:lpstr>POS_FIN_COM</vt:lpstr>
      <vt:lpstr>ANEXO 15</vt:lpstr>
      <vt:lpstr>TIT -EST PRO INV</vt:lpstr>
      <vt:lpstr>TIT-PROY PRO DIS</vt:lpstr>
      <vt:lpstr>PROY PRO DIS</vt:lpstr>
      <vt:lpstr>TIT- CON Y TRA</vt:lpstr>
      <vt:lpstr>CON Y TRA</vt:lpstr>
      <vt:lpstr>TIT-PROY PRO CON</vt:lpstr>
      <vt:lpstr>PROY PRO CON</vt:lpstr>
      <vt:lpstr>TIT-PROY TER PEN LIQ</vt:lpstr>
      <vt:lpstr>PROY TER PEN LIQ</vt:lpstr>
      <vt:lpstr>TIT-PROY TER PER ANT</vt:lpstr>
      <vt:lpstr>PROY TER PER ANT</vt:lpstr>
      <vt:lpstr>FUNDACION UCR</vt:lpstr>
      <vt:lpstr>EF Fund UCR</vt:lpstr>
      <vt:lpstr>SIT_PRE_EGR_SEC!_F50RE180</vt:lpstr>
      <vt:lpstr>SIT_PRE_EGR_SEC!_F50RE180_1</vt:lpstr>
      <vt:lpstr>SIT_PRE_PRO!_FilterDatabase</vt:lpstr>
      <vt:lpstr>Portada!_Toc452124231</vt:lpstr>
      <vt:lpstr>'Cambio-Patrimonio'!Área_de_impresión</vt:lpstr>
      <vt:lpstr>CED_ANT_CXC!Área_de_impresión</vt:lpstr>
      <vt:lpstr>DIST_INV!Área_de_impresión</vt:lpstr>
      <vt:lpstr>Est_Flujo_Efectivo!Área_de_impresión</vt:lpstr>
      <vt:lpstr>EST_FR!Área_de_impresión</vt:lpstr>
      <vt:lpstr>Est_Resultados!Área_de_impresión</vt:lpstr>
      <vt:lpstr>EST_UNI_CE!Área_de_impresión</vt:lpstr>
      <vt:lpstr>EST_UNI_EA!Área_de_impresión</vt:lpstr>
      <vt:lpstr>'Estado de Situación'!Área_de_impresión</vt:lpstr>
      <vt:lpstr>'Estado Ing y Egresos'!Área_de_impresión</vt:lpstr>
      <vt:lpstr>'Nota 17'!Área_de_impresión</vt:lpstr>
      <vt:lpstr>'Nota Aclaratoria'!Área_de_impresión</vt:lpstr>
      <vt:lpstr>Portada!Área_de_impresión</vt:lpstr>
      <vt:lpstr>POS_FIN_COM!Área_de_impresión</vt:lpstr>
      <vt:lpstr>'S Ingr por Seccion'!Área_de_impresión</vt:lpstr>
      <vt:lpstr>SIT_PRE_EGR_SEC!Área_de_impresión</vt:lpstr>
      <vt:lpstr>SIT_PRE_ING!Área_de_impresión</vt:lpstr>
      <vt:lpstr>SIT_PRE_PRO!Área_de_impresión</vt:lpstr>
      <vt:lpstr>'TIT-PROY PRO CON'!Área_de_impresión</vt:lpstr>
      <vt:lpstr>'Título Estados Financieros'!Área_de_impresión</vt:lpstr>
      <vt:lpstr>Indice!OLE_LINK109</vt:lpstr>
      <vt:lpstr>Generalidades!OLE_LINK130</vt:lpstr>
      <vt:lpstr>Indice!OLE_LINK151</vt:lpstr>
      <vt:lpstr>Indice!OLE_LINK154</vt:lpstr>
      <vt:lpstr>Indice!OLE_LINK16</vt:lpstr>
      <vt:lpstr>'Nota 5'!OLE_LINK192</vt:lpstr>
      <vt:lpstr>Indice!OLE_LINK203</vt:lpstr>
      <vt:lpstr>Indice!OLE_LINK205</vt:lpstr>
      <vt:lpstr>'Nota 27'!OLE_LINK242</vt:lpstr>
      <vt:lpstr>Generalidades!OLE_LINK270</vt:lpstr>
      <vt:lpstr>Generalidades!OLE_LINK274</vt:lpstr>
      <vt:lpstr>Indice!OLE_LINK310</vt:lpstr>
      <vt:lpstr>Generalidades!OLE_LINK32</vt:lpstr>
      <vt:lpstr>Indice!OLE_LINK408</vt:lpstr>
      <vt:lpstr>Indice!OLE_LINK424</vt:lpstr>
      <vt:lpstr>Generalidades!OLE_LINK43</vt:lpstr>
      <vt:lpstr>Indice!OLE_LINK430</vt:lpstr>
      <vt:lpstr>Portada!OLE_LINK5</vt:lpstr>
      <vt:lpstr>Generalidades!OLE_LINK56</vt:lpstr>
      <vt:lpstr>Generalidades!OLE_LINK57</vt:lpstr>
      <vt:lpstr>Generalidades!OLE_LINK6</vt:lpstr>
      <vt:lpstr>Indice!OLE_LINK71</vt:lpstr>
      <vt:lpstr>Indice!OLE_LINK78</vt:lpstr>
      <vt:lpstr>Generalidades!OLE_LINK80</vt:lpstr>
      <vt:lpstr>Generalidades!OLE_LINK82</vt:lpstr>
      <vt:lpstr>Portada!OLE_LINK9</vt:lpstr>
      <vt:lpstr>'Cambio-Patrimonio'!Print_Area_0</vt:lpstr>
      <vt:lpstr>CED_ANT_CXC!Print_Area_0</vt:lpstr>
      <vt:lpstr>COM_PRE!Print_Area_0</vt:lpstr>
      <vt:lpstr>EGR_ACT_PRO!Print_Area_0</vt:lpstr>
      <vt:lpstr>EGR_ACT_SEC!Print_Area_0</vt:lpstr>
      <vt:lpstr>Est_Flujo_Efectivo!Print_Area_0</vt:lpstr>
      <vt:lpstr>EST_FR!Print_Area_0</vt:lpstr>
      <vt:lpstr>Est_Resultados!Print_Area_0</vt:lpstr>
      <vt:lpstr>EST_UNI_CE!Print_Area_0</vt:lpstr>
      <vt:lpstr>EST_UNI_EA!Print_Area_0</vt:lpstr>
      <vt:lpstr>'Estado Ing y Egresos'!Print_Area_0</vt:lpstr>
      <vt:lpstr>Generalidades!Print_Area_0</vt:lpstr>
      <vt:lpstr>Portada!Print_Area_0</vt:lpstr>
      <vt:lpstr>POS_FIN_COM!Print_Area_0</vt:lpstr>
      <vt:lpstr>'S Egr x Seccion'!Print_Area_0</vt:lpstr>
      <vt:lpstr>SIT_PRE_ING!Print_Area_0</vt:lpstr>
      <vt:lpstr>SIT_PRE_PRO!Print_Area_0</vt:lpstr>
      <vt:lpstr>'Cambio-Patrimonio'!Print_Area_0_0</vt:lpstr>
      <vt:lpstr>CED_ANT_CXC!Print_Area_0_0</vt:lpstr>
      <vt:lpstr>COM_PRE!Print_Area_0_0</vt:lpstr>
      <vt:lpstr>EGR_ACT_PRO!Print_Area_0_0</vt:lpstr>
      <vt:lpstr>EGR_ACT_SEC!Print_Area_0_0</vt:lpstr>
      <vt:lpstr>Est_Flujo_Efectivo!Print_Area_0_0</vt:lpstr>
      <vt:lpstr>EST_FR!Print_Area_0_0</vt:lpstr>
      <vt:lpstr>Est_Resultados!Print_Area_0_0</vt:lpstr>
      <vt:lpstr>EST_UNI_CE!Print_Area_0_0</vt:lpstr>
      <vt:lpstr>EST_UNI_EA!Print_Area_0_0</vt:lpstr>
      <vt:lpstr>'Estado Ing y Egresos'!Print_Area_0_0</vt:lpstr>
      <vt:lpstr>Generalidades!Print_Area_0_0</vt:lpstr>
      <vt:lpstr>Portada!Print_Area_0_0</vt:lpstr>
      <vt:lpstr>POS_FIN_COM!Print_Area_0_0</vt:lpstr>
      <vt:lpstr>'S Egr x Seccion'!Print_Area_0_0</vt:lpstr>
      <vt:lpstr>SIT_PRE_ING!Print_Area_0_0</vt:lpstr>
      <vt:lpstr>SIT_PRE_PRO!Print_Area_0_0</vt:lpstr>
      <vt:lpstr>'Cambio-Patrimonio'!Print_Area_0_0_0</vt:lpstr>
      <vt:lpstr>CED_ANT_CXC!Print_Area_0_0_0</vt:lpstr>
      <vt:lpstr>COM_PRE!Print_Area_0_0_0</vt:lpstr>
      <vt:lpstr>EGR_ACT_PRO!Print_Area_0_0_0</vt:lpstr>
      <vt:lpstr>EGR_ACT_SEC!Print_Area_0_0_0</vt:lpstr>
      <vt:lpstr>Est_Flujo_Efectivo!Print_Area_0_0_0</vt:lpstr>
      <vt:lpstr>EST_FR!Print_Area_0_0_0</vt:lpstr>
      <vt:lpstr>EST_UNI_CE!Print_Area_0_0_0</vt:lpstr>
      <vt:lpstr>EST_UNI_EA!Print_Area_0_0_0</vt:lpstr>
      <vt:lpstr>'Estado Ing y Egresos'!Print_Area_0_0_0</vt:lpstr>
      <vt:lpstr>Portada!Print_Area_0_0_0</vt:lpstr>
      <vt:lpstr>POS_FIN_COM!Print_Area_0_0_0</vt:lpstr>
      <vt:lpstr>'S Egr x Seccion'!Print_Area_0_0_0</vt:lpstr>
      <vt:lpstr>SIT_PRE_ING!Print_Area_0_0_0</vt:lpstr>
      <vt:lpstr>SIT_PRE_PRO!Print_Area_0_0_0</vt:lpstr>
      <vt:lpstr>EGR_ACT_PRO!Print_Titles_0</vt:lpstr>
      <vt:lpstr>EGR_ACT_SEC!Print_Titles_0</vt:lpstr>
      <vt:lpstr>EST_FR!Print_Titles_0</vt:lpstr>
      <vt:lpstr>EST_UNI_CE!Print_Titles_0</vt:lpstr>
      <vt:lpstr>EST_UNI_EA!Print_Titles_0</vt:lpstr>
      <vt:lpstr>'Estado Ing y Egresos'!Print_Titles_0</vt:lpstr>
      <vt:lpstr>POS_FIN_COM!Print_Titles_0</vt:lpstr>
      <vt:lpstr>'S Egr x Seccion'!Print_Titles_0</vt:lpstr>
      <vt:lpstr>'S Ingr por Seccion'!Print_Titles_0</vt:lpstr>
      <vt:lpstr>SIT_PRE_EGR_SEC!Print_Titles_0</vt:lpstr>
      <vt:lpstr>SIT_PRE_ING!Print_Titles_0</vt:lpstr>
      <vt:lpstr>SIT_PRE_PRO!Print_Titles_0</vt:lpstr>
      <vt:lpstr>EGR_ACT_PRO!Print_Titles_0_0</vt:lpstr>
      <vt:lpstr>EGR_ACT_SEC!Print_Titles_0_0</vt:lpstr>
      <vt:lpstr>EST_FR!Print_Titles_0_0</vt:lpstr>
      <vt:lpstr>EST_UNI_CE!Print_Titles_0_0</vt:lpstr>
      <vt:lpstr>EST_UNI_EA!Print_Titles_0_0</vt:lpstr>
      <vt:lpstr>'Estado Ing y Egresos'!Print_Titles_0_0</vt:lpstr>
      <vt:lpstr>POS_FIN_COM!Print_Titles_0_0</vt:lpstr>
      <vt:lpstr>'S Egr x Seccion'!Print_Titles_0_0</vt:lpstr>
      <vt:lpstr>'S Ingr por Seccion'!Print_Titles_0_0</vt:lpstr>
      <vt:lpstr>SIT_PRE_EGR_SEC!Print_Titles_0_0</vt:lpstr>
      <vt:lpstr>SIT_PRE_ING!Print_Titles_0_0</vt:lpstr>
      <vt:lpstr>SIT_PRE_PRO!Print_Titles_0_0</vt:lpstr>
      <vt:lpstr>EGR_ACT_PRO!Print_Titles_0_0_0</vt:lpstr>
      <vt:lpstr>EGR_ACT_SEC!Print_Titles_0_0_0</vt:lpstr>
      <vt:lpstr>EST_FR!Print_Titles_0_0_0</vt:lpstr>
      <vt:lpstr>EST_UNI_CE!Print_Titles_0_0_0</vt:lpstr>
      <vt:lpstr>EST_UNI_EA!Print_Titles_0_0_0</vt:lpstr>
      <vt:lpstr>'Estado Ing y Egresos'!Print_Titles_0_0_0</vt:lpstr>
      <vt:lpstr>POS_FIN_COM!Print_Titles_0_0_0</vt:lpstr>
      <vt:lpstr>'S Egr x Seccion'!Print_Titles_0_0_0</vt:lpstr>
      <vt:lpstr>'S Ingr por Seccion'!Print_Titles_0_0_0</vt:lpstr>
      <vt:lpstr>SIT_PRE_EGR_SEC!Print_Titles_0_0_0</vt:lpstr>
      <vt:lpstr>SIT_PRE_ING!Print_Titles_0_0_0</vt:lpstr>
      <vt:lpstr>SIT_PRE_PRO!Print_Titles_0_0_0</vt:lpstr>
      <vt:lpstr>EGR_ACT_PRO!Títulos_a_imprimir</vt:lpstr>
      <vt:lpstr>EGR_ACT_SEC!Títulos_a_imprimir</vt:lpstr>
      <vt:lpstr>EST_FR!Títulos_a_imprimir</vt:lpstr>
      <vt:lpstr>EST_UNI_CE!Títulos_a_imprimir</vt:lpstr>
      <vt:lpstr>EST_UNI_EA!Títulos_a_imprimir</vt:lpstr>
      <vt:lpstr>'Estado Ing y Egresos'!Títulos_a_imprimir</vt:lpstr>
      <vt:lpstr>POS_FIN_COM!Títulos_a_imprimir</vt:lpstr>
      <vt:lpstr>'S Egr x Seccion'!Títulos_a_imprimir</vt:lpstr>
      <vt:lpstr>'S Ingr por Seccion'!Títulos_a_imprimir</vt:lpstr>
      <vt:lpstr>SIT_PRE_EGR_SEC!Títulos_a_imprimir</vt:lpstr>
      <vt:lpstr>SIT_PRE_ING!Títulos_a_imprimir</vt:lpstr>
      <vt:lpstr>SIT_PRE_PRO!Títulos_a_imprimir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ESTADOS FINANCIEROS DE LA UNIVERSIDAD DE COSTA RICA</dc:title>
  <dc:subject>ESTADOS FINANCIEROS</dc:subject>
  <dc:creator>UNIDAD DE ACTIVOS FIJOS</dc:creator>
  <cp:lastModifiedBy>Marlen Salas Guerrero</cp:lastModifiedBy>
  <cp:revision>41</cp:revision>
  <cp:lastPrinted>2019-02-13T01:11:01Z</cp:lastPrinted>
  <dcterms:created xsi:type="dcterms:W3CDTF">1999-04-05T17:14:05Z</dcterms:created>
  <dcterms:modified xsi:type="dcterms:W3CDTF">2019-02-13T01:30:03Z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